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112" documentId="8_{15AC687D-B855-4D68-B781-4D89BF9AFCB2}" xr6:coauthVersionLast="47" xr6:coauthVersionMax="47" xr10:uidLastSave="{97768874-A2C7-41BF-A299-A5BA033E53B3}"/>
  <bookViews>
    <workbookView xWindow="3585" yWindow="570" windowWidth="23760" windowHeight="14190" tabRatio="618" activeTab="6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beis" sheetId="41" r:id="rId9"/>
    <sheet name="total ag" sheetId="50" r:id="rId10"/>
    <sheet name="cmv_c1c2" sheetId="4" r:id="rId11"/>
    <sheet name="cmv_c3" sheetId="43" r:id="rId12"/>
    <sheet name="rail" sheetId="3" r:id="rId13"/>
    <sheet name="nonpt" sheetId="34" r:id="rId14"/>
    <sheet name="nonroad" sheetId="5" r:id="rId15"/>
    <sheet name="np_solvents" sheetId="47" r:id="rId16"/>
    <sheet name="onroad all" sheetId="14" r:id="rId17"/>
    <sheet name="np_oilgas" sheetId="27" r:id="rId18"/>
    <sheet name="rwc" sheetId="13" r:id="rId19"/>
    <sheet name="airports" sheetId="46" r:id="rId20"/>
    <sheet name="ptagfire" sheetId="32" r:id="rId21"/>
    <sheet name="ptfire-rx" sheetId="10" r:id="rId22"/>
    <sheet name="ptfire-wild" sheetId="48" r:id="rId23"/>
    <sheet name="ptfire_nonconus" sheetId="53" r:id="rId24"/>
    <sheet name="ptfire_othna" sheetId="40" r:id="rId25"/>
    <sheet name="ptegu" sheetId="11" r:id="rId26"/>
    <sheet name="ptnonipm" sheetId="33" r:id="rId27"/>
    <sheet name="pt_oilgas" sheetId="25" r:id="rId28"/>
    <sheet name="canmex_area" sheetId="6" r:id="rId29"/>
    <sheet name="canada_onroad" sheetId="7" r:id="rId30"/>
    <sheet name="mexico_onroad" sheetId="36" r:id="rId31"/>
    <sheet name="canmex_point" sheetId="8" r:id="rId32"/>
    <sheet name="canmex_ag" sheetId="52" r:id="rId33"/>
    <sheet name="canada_og2D" sheetId="51" r:id="rId34"/>
    <sheet name="canada_afdust" sheetId="35" r:id="rId35"/>
    <sheet name="canada_ptdust" sheetId="45" r:id="rId36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23">ptfire_nonconus!$AG$2:$CZ$49</definedName>
    <definedName name="annual_2011_draft_ptfire_12US2_cbo5_soa" localSheetId="21">'ptfire-rx'!$AH$2:$DB$51</definedName>
    <definedName name="annual_2011_draft_ptfire_12US2_cbo5_soa" localSheetId="22">'ptfire-wild'!$AG$2:$CZ$51</definedName>
    <definedName name="annual_2011ea_v6_11f_afdust_12US2_cmaq_cb05_soa_state" localSheetId="5">afdust!$F$2:$AA$56</definedName>
    <definedName name="annual_2011ea_v6_11f_afdust_12US2_cmaq_cb05_soa_state" localSheetId="34">canada_afdust!$E$2:$Z$15</definedName>
    <definedName name="annual_2011ea_v6_11f_afdust_12US2_cmaq_cb05_soa_state" localSheetId="35">canada_ptdust!#REF!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fertilizer!$F$2:$H$54</definedName>
    <definedName name="annual_2011ea_v6_11f_c1c2rail_12US2_cbo5_soa_state" localSheetId="12">rail!$AJ$2:$CV$54</definedName>
    <definedName name="annual_2011ea_v6_11f_c3marine_12US2_cbo5_soa_state" localSheetId="10">cmv_c1c2!$J$2:$BU$56</definedName>
    <definedName name="annual_2011ea_v6_11f_c3marine_12US2_cbo5_soa_state" localSheetId="11">cmv_c3!$J$2:$BU$56</definedName>
    <definedName name="annual_2011ea_v6_11f_c3marine_12US2_cbo5_soa_state_1" localSheetId="11">cmv_c3!$J$2:$BU$56</definedName>
    <definedName name="annual_2011ea_v6_11f_nonpt_12US2_cbo5_soa_state" localSheetId="20">ptagfire!$S$2:$BL$53</definedName>
    <definedName name="annual_2011ea_v6_11f_nonroad_12US2_cbo5_soa_state" localSheetId="14">nonroad!$AH$2:$CM$58</definedName>
    <definedName name="annual_2011ea_v6_11f_othar_12US2_cmaq_cb05_soa_state" localSheetId="28">canmex_area!$J$2:$BY$47</definedName>
    <definedName name="annual_2011ea_v6_11f_othar_12US2_cmaq_cb05_soa_state" localSheetId="24">ptfire_othna!$J$2:$BX$51</definedName>
    <definedName name="annual_2011ea_v6_11f_othar_12US2_cmaq_cb05_soa_state_1" localSheetId="28">canmex_area!$J$2:$BY$47</definedName>
    <definedName name="annual_2011ea_v6_11f_othar_12US2_cmaq_cb05_soa_state_1" localSheetId="24">ptfire_othna!$J$2:$BX$51</definedName>
    <definedName name="annual_2011ea_v6_11f_othon_12US2_cmaq_cb05_soa_state" localSheetId="29">canada_onroad!$J$2:$BY$47</definedName>
    <definedName name="annual_2011ea_v6_11f_othon_12US2_cmaq_cb05_soa_state" localSheetId="30">mexico_onroad!$U$2:$CC$34</definedName>
    <definedName name="annual_2011ea_v6_11f_othon_12US2_cmaq_cb05_soa_state_1" localSheetId="29">canada_onroad!$J$2:$BY$47</definedName>
    <definedName name="annual_2011ea_v6_11f_othpt_12US2_cmaq_cb05_soa_state" localSheetId="33">canada_og2D!$L$2:$AY$8</definedName>
    <definedName name="annual_2011ea_v6_11f_othpt_12US2_cmaq_cb05_soa_state" localSheetId="32">canmex_ag!$J$2:$BR$12</definedName>
    <definedName name="annual_2011ea_v6_11f_othpt_12US2_cmaq_cb05_soa_state" localSheetId="31">canmex_point!$M$2:$CB$47</definedName>
    <definedName name="annual_2011ea_v6_11f_othpt_12US2_cmaq_cb05_soa_state_1" localSheetId="31">canmex_point!$M$2:$CB$47</definedName>
    <definedName name="annual_2011ea_v6_11f_ptipm_12US2_cbo5_soa_state" localSheetId="19">airports!$AF$2:$CB$54</definedName>
    <definedName name="annual_2011ea_v6_11f_ptipm_12US2_cbo5_soa_state" localSheetId="7">livestock!$P$2:$AW$54</definedName>
    <definedName name="annual_2011ea_v6_11f_ptipm_12US2_cbo5_soa_state" localSheetId="13">nonpt!$BD$2:$EA$54</definedName>
    <definedName name="annual_2011ea_v6_11f_ptipm_12US2_cbo5_soa_state" localSheetId="15">np_solvents!$AF$2:$CJ$54</definedName>
    <definedName name="annual_2011ea_v6_11f_ptipm_12US2_cbo5_soa_state" localSheetId="25">ptegu!$BG$2:$EC$54</definedName>
    <definedName name="annual_2011ea_v6_11f_ptipm_12US2_cbo5_soa_state" localSheetId="26">ptnonipm!$BQ$2:$EX$54</definedName>
    <definedName name="annual_2011ea_v6_11f_ptipm_12US2_cbo5_soa_state_1" localSheetId="25">ptegu!$BG$2:$EC$54</definedName>
    <definedName name="annual_2011ea_v6_11f_ptnonipm_12US2_cbo5_soa_state" localSheetId="27">pt_oilgas!$BG$2:$EB$54</definedName>
    <definedName name="annual_2011ea_v6_11f_rwc_12US2_cbo5_soa_state" localSheetId="18">rwc!$AC$2:$CK$54</definedName>
    <definedName name="beis" localSheetId="3">#REF!</definedName>
    <definedName name="beis" localSheetId="11">#REF!</definedName>
    <definedName name="beis" localSheetId="6">#REF!</definedName>
    <definedName name="beis" localSheetId="7">#REF!</definedName>
    <definedName name="beis" localSheetId="9">#REF!</definedName>
    <definedName name="bei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7" i="42" l="1"/>
  <c r="O47" i="42"/>
  <c r="N47" i="42"/>
  <c r="M47" i="42"/>
  <c r="L47" i="42"/>
  <c r="K47" i="42"/>
  <c r="J47" i="42"/>
  <c r="I47" i="42"/>
  <c r="H47" i="42"/>
  <c r="G47" i="42"/>
  <c r="F47" i="42"/>
  <c r="E47" i="42"/>
  <c r="D47" i="42"/>
  <c r="C47" i="42"/>
  <c r="B47" i="42"/>
  <c r="F40" i="42"/>
  <c r="E40" i="42"/>
  <c r="D40" i="42"/>
  <c r="C40" i="42"/>
  <c r="B40" i="42"/>
  <c r="CL3" i="47"/>
  <c r="CM3" i="47"/>
  <c r="CN3" i="47"/>
  <c r="CO3" i="47"/>
  <c r="CP3" i="47"/>
  <c r="CQ3" i="47"/>
  <c r="CR3" i="47"/>
  <c r="CS3" i="47"/>
  <c r="CT3" i="47"/>
  <c r="CU3" i="47"/>
  <c r="CV3" i="47"/>
  <c r="CW3" i="47"/>
  <c r="CX3" i="47"/>
  <c r="CY3" i="47"/>
  <c r="CZ3" i="47"/>
  <c r="DA3" i="47"/>
  <c r="DB3" i="47"/>
  <c r="DC3" i="47"/>
  <c r="DD3" i="47"/>
  <c r="DE3" i="47"/>
  <c r="DF3" i="47"/>
  <c r="DG3" i="47"/>
  <c r="DH3" i="47"/>
  <c r="DI3" i="47"/>
  <c r="CL4" i="47"/>
  <c r="CM4" i="47"/>
  <c r="CN4" i="47"/>
  <c r="CO4" i="47"/>
  <c r="CP4" i="47"/>
  <c r="CQ4" i="47"/>
  <c r="CR4" i="47"/>
  <c r="CS4" i="47"/>
  <c r="CT4" i="47"/>
  <c r="CU4" i="47"/>
  <c r="CV4" i="47"/>
  <c r="CW4" i="47"/>
  <c r="CX4" i="47"/>
  <c r="CY4" i="47"/>
  <c r="CZ4" i="47"/>
  <c r="DA4" i="47"/>
  <c r="DB4" i="47"/>
  <c r="DC4" i="47"/>
  <c r="DD4" i="47"/>
  <c r="DE4" i="47"/>
  <c r="DF4" i="47"/>
  <c r="DG4" i="47"/>
  <c r="DH4" i="47"/>
  <c r="DI4" i="47"/>
  <c r="CL5" i="47"/>
  <c r="CM5" i="47"/>
  <c r="CN5" i="47"/>
  <c r="CO5" i="47"/>
  <c r="CP5" i="47"/>
  <c r="CQ5" i="47"/>
  <c r="CR5" i="47"/>
  <c r="CS5" i="47"/>
  <c r="CT5" i="47"/>
  <c r="CU5" i="47"/>
  <c r="CV5" i="47"/>
  <c r="CW5" i="47"/>
  <c r="CX5" i="47"/>
  <c r="CY5" i="47"/>
  <c r="CZ5" i="47"/>
  <c r="DA5" i="47"/>
  <c r="DB5" i="47"/>
  <c r="DC5" i="47"/>
  <c r="DD5" i="47"/>
  <c r="DE5" i="47"/>
  <c r="DF5" i="47"/>
  <c r="DG5" i="47"/>
  <c r="DH5" i="47"/>
  <c r="DI5" i="47"/>
  <c r="CL6" i="47"/>
  <c r="CM6" i="47"/>
  <c r="CN6" i="47"/>
  <c r="CO6" i="47"/>
  <c r="CP6" i="47"/>
  <c r="CQ6" i="47"/>
  <c r="CR6" i="47"/>
  <c r="CS6" i="47"/>
  <c r="CT6" i="47"/>
  <c r="CU6" i="47"/>
  <c r="CV6" i="47"/>
  <c r="CW6" i="47"/>
  <c r="CX6" i="47"/>
  <c r="CY6" i="47"/>
  <c r="CZ6" i="47"/>
  <c r="DA6" i="47"/>
  <c r="DB6" i="47"/>
  <c r="DC6" i="47"/>
  <c r="DD6" i="47"/>
  <c r="DE6" i="47"/>
  <c r="DF6" i="47"/>
  <c r="DG6" i="47"/>
  <c r="DH6" i="47"/>
  <c r="DI6" i="47"/>
  <c r="CL7" i="47"/>
  <c r="CM7" i="47"/>
  <c r="CN7" i="47"/>
  <c r="CO7" i="47"/>
  <c r="CP7" i="47"/>
  <c r="CQ7" i="47"/>
  <c r="CR7" i="47"/>
  <c r="CS7" i="47"/>
  <c r="CT7" i="47"/>
  <c r="CU7" i="47"/>
  <c r="CV7" i="47"/>
  <c r="CW7" i="47"/>
  <c r="CX7" i="47"/>
  <c r="CY7" i="47"/>
  <c r="CZ7" i="47"/>
  <c r="DA7" i="47"/>
  <c r="DB7" i="47"/>
  <c r="DC7" i="47"/>
  <c r="DD7" i="47"/>
  <c r="DE7" i="47"/>
  <c r="DF7" i="47"/>
  <c r="DG7" i="47"/>
  <c r="DH7" i="47"/>
  <c r="DI7" i="47"/>
  <c r="CL8" i="47"/>
  <c r="CM8" i="47"/>
  <c r="CN8" i="47"/>
  <c r="CO8" i="47"/>
  <c r="CP8" i="47"/>
  <c r="CQ8" i="47"/>
  <c r="CR8" i="47"/>
  <c r="CS8" i="47"/>
  <c r="CT8" i="47"/>
  <c r="CU8" i="47"/>
  <c r="CV8" i="47"/>
  <c r="CW8" i="47"/>
  <c r="CX8" i="47"/>
  <c r="CY8" i="47"/>
  <c r="CZ8" i="47"/>
  <c r="DA8" i="47"/>
  <c r="DB8" i="47"/>
  <c r="DC8" i="47"/>
  <c r="DD8" i="47"/>
  <c r="DE8" i="47"/>
  <c r="DF8" i="47"/>
  <c r="DG8" i="47"/>
  <c r="DH8" i="47"/>
  <c r="DI8" i="47"/>
  <c r="CL9" i="47"/>
  <c r="CM9" i="47"/>
  <c r="CN9" i="47"/>
  <c r="CO9" i="47"/>
  <c r="CP9" i="47"/>
  <c r="CQ9" i="47"/>
  <c r="CR9" i="47"/>
  <c r="CS9" i="47"/>
  <c r="CT9" i="47"/>
  <c r="CU9" i="47"/>
  <c r="CV9" i="47"/>
  <c r="CW9" i="47"/>
  <c r="CX9" i="47"/>
  <c r="CY9" i="47"/>
  <c r="CZ9" i="47"/>
  <c r="DA9" i="47"/>
  <c r="DB9" i="47"/>
  <c r="DC9" i="47"/>
  <c r="DD9" i="47"/>
  <c r="DE9" i="47"/>
  <c r="DF9" i="47"/>
  <c r="DG9" i="47"/>
  <c r="DH9" i="47"/>
  <c r="DI9" i="47"/>
  <c r="CL10" i="47"/>
  <c r="CM10" i="47"/>
  <c r="CN10" i="47"/>
  <c r="CO10" i="47"/>
  <c r="CP10" i="47"/>
  <c r="CQ10" i="47"/>
  <c r="CR10" i="47"/>
  <c r="CS10" i="47"/>
  <c r="CT10" i="47"/>
  <c r="CU10" i="47"/>
  <c r="CV10" i="47"/>
  <c r="CW10" i="47"/>
  <c r="CX10" i="47"/>
  <c r="CY10" i="47"/>
  <c r="CZ10" i="47"/>
  <c r="DA10" i="47"/>
  <c r="DB10" i="47"/>
  <c r="DC10" i="47"/>
  <c r="DD10" i="47"/>
  <c r="DE10" i="47"/>
  <c r="DF10" i="47"/>
  <c r="DG10" i="47"/>
  <c r="DH10" i="47"/>
  <c r="DI10" i="47"/>
  <c r="CL11" i="47"/>
  <c r="CM11" i="47"/>
  <c r="CN11" i="47"/>
  <c r="CO11" i="47"/>
  <c r="CP11" i="47"/>
  <c r="CQ11" i="47"/>
  <c r="CR11" i="47"/>
  <c r="CS11" i="47"/>
  <c r="CT11" i="47"/>
  <c r="CU11" i="47"/>
  <c r="CV11" i="47"/>
  <c r="CW11" i="47"/>
  <c r="CX11" i="47"/>
  <c r="CY11" i="47"/>
  <c r="CZ11" i="47"/>
  <c r="DA11" i="47"/>
  <c r="DB11" i="47"/>
  <c r="DC11" i="47"/>
  <c r="DD11" i="47"/>
  <c r="DE11" i="47"/>
  <c r="DF11" i="47"/>
  <c r="DG11" i="47"/>
  <c r="DH11" i="47"/>
  <c r="DI11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DD12" i="47"/>
  <c r="DE12" i="47"/>
  <c r="DF12" i="47"/>
  <c r="DG12" i="47"/>
  <c r="DH12" i="47"/>
  <c r="DI12" i="47"/>
  <c r="CL13" i="47"/>
  <c r="CM13" i="47"/>
  <c r="CN13" i="47"/>
  <c r="CO13" i="47"/>
  <c r="CP13" i="47"/>
  <c r="CQ13" i="47"/>
  <c r="CR13" i="47"/>
  <c r="CS13" i="47"/>
  <c r="CT13" i="47"/>
  <c r="CU13" i="47"/>
  <c r="CV13" i="47"/>
  <c r="CW13" i="47"/>
  <c r="CX13" i="47"/>
  <c r="CY13" i="47"/>
  <c r="CZ13" i="47"/>
  <c r="DA13" i="47"/>
  <c r="DB13" i="47"/>
  <c r="DC13" i="47"/>
  <c r="DD13" i="47"/>
  <c r="DE13" i="47"/>
  <c r="DF13" i="47"/>
  <c r="DG13" i="47"/>
  <c r="DH13" i="47"/>
  <c r="DI13" i="47"/>
  <c r="CL14" i="47"/>
  <c r="CM14" i="47"/>
  <c r="CN14" i="47"/>
  <c r="CO14" i="47"/>
  <c r="CP14" i="47"/>
  <c r="CQ14" i="47"/>
  <c r="CR14" i="47"/>
  <c r="CS14" i="47"/>
  <c r="CT14" i="47"/>
  <c r="CU14" i="47"/>
  <c r="CV14" i="47"/>
  <c r="CW14" i="47"/>
  <c r="CX14" i="47"/>
  <c r="CY14" i="47"/>
  <c r="CZ14" i="47"/>
  <c r="DA14" i="47"/>
  <c r="DB14" i="47"/>
  <c r="DC14" i="47"/>
  <c r="DD14" i="47"/>
  <c r="DE14" i="47"/>
  <c r="DF14" i="47"/>
  <c r="DG14" i="47"/>
  <c r="DH14" i="47"/>
  <c r="DI14" i="47"/>
  <c r="CL15" i="47"/>
  <c r="CM15" i="47"/>
  <c r="CN15" i="47"/>
  <c r="CO15" i="47"/>
  <c r="CP15" i="47"/>
  <c r="CQ15" i="47"/>
  <c r="CR15" i="47"/>
  <c r="CS15" i="47"/>
  <c r="CT15" i="47"/>
  <c r="CU15" i="47"/>
  <c r="CV15" i="47"/>
  <c r="CW15" i="47"/>
  <c r="CX15" i="47"/>
  <c r="CY15" i="47"/>
  <c r="CZ15" i="47"/>
  <c r="DA15" i="47"/>
  <c r="DB15" i="47"/>
  <c r="DC15" i="47"/>
  <c r="DD15" i="47"/>
  <c r="DE15" i="47"/>
  <c r="DF15" i="47"/>
  <c r="DG15" i="47"/>
  <c r="DH15" i="47"/>
  <c r="DI15" i="47"/>
  <c r="CL16" i="47"/>
  <c r="CM16" i="47"/>
  <c r="CN16" i="47"/>
  <c r="CO16" i="47"/>
  <c r="CP16" i="47"/>
  <c r="CQ16" i="47"/>
  <c r="CR16" i="47"/>
  <c r="CS16" i="47"/>
  <c r="CT16" i="47"/>
  <c r="CU16" i="47"/>
  <c r="CV16" i="47"/>
  <c r="CW16" i="47"/>
  <c r="CX16" i="47"/>
  <c r="CY16" i="47"/>
  <c r="CZ16" i="47"/>
  <c r="DA16" i="47"/>
  <c r="DB16" i="47"/>
  <c r="DC16" i="47"/>
  <c r="DD16" i="47"/>
  <c r="DE16" i="47"/>
  <c r="DF16" i="47"/>
  <c r="DG16" i="47"/>
  <c r="DH16" i="47"/>
  <c r="DI16" i="47"/>
  <c r="CL17" i="47"/>
  <c r="CM17" i="47"/>
  <c r="CN17" i="47"/>
  <c r="CO17" i="47"/>
  <c r="CP17" i="47"/>
  <c r="CQ17" i="47"/>
  <c r="CR17" i="47"/>
  <c r="CS17" i="47"/>
  <c r="CT17" i="47"/>
  <c r="CU17" i="47"/>
  <c r="CV17" i="47"/>
  <c r="CW17" i="47"/>
  <c r="CX17" i="47"/>
  <c r="CY17" i="47"/>
  <c r="CZ17" i="47"/>
  <c r="DA17" i="47"/>
  <c r="DB17" i="47"/>
  <c r="DC17" i="47"/>
  <c r="DD17" i="47"/>
  <c r="DE17" i="47"/>
  <c r="DF17" i="47"/>
  <c r="DG17" i="47"/>
  <c r="DH17" i="47"/>
  <c r="DI17" i="47"/>
  <c r="CL18" i="47"/>
  <c r="CM18" i="47"/>
  <c r="CN18" i="47"/>
  <c r="CO18" i="47"/>
  <c r="CP18" i="47"/>
  <c r="CQ18" i="47"/>
  <c r="CR18" i="47"/>
  <c r="CS18" i="47"/>
  <c r="CT18" i="47"/>
  <c r="CU18" i="47"/>
  <c r="CV18" i="47"/>
  <c r="CW18" i="47"/>
  <c r="CX18" i="47"/>
  <c r="CY18" i="47"/>
  <c r="CZ18" i="47"/>
  <c r="DA18" i="47"/>
  <c r="DB18" i="47"/>
  <c r="DC18" i="47"/>
  <c r="DD18" i="47"/>
  <c r="DE18" i="47"/>
  <c r="DF18" i="47"/>
  <c r="DG18" i="47"/>
  <c r="DH18" i="47"/>
  <c r="DI18" i="47"/>
  <c r="CL19" i="47"/>
  <c r="CM19" i="47"/>
  <c r="CN19" i="47"/>
  <c r="CO19" i="47"/>
  <c r="CP19" i="47"/>
  <c r="CQ19" i="47"/>
  <c r="CR19" i="47"/>
  <c r="CS19" i="47"/>
  <c r="CT19" i="47"/>
  <c r="CU19" i="47"/>
  <c r="CV19" i="47"/>
  <c r="CW19" i="47"/>
  <c r="CX19" i="47"/>
  <c r="CY19" i="47"/>
  <c r="CZ19" i="47"/>
  <c r="DA19" i="47"/>
  <c r="DB19" i="47"/>
  <c r="DC19" i="47"/>
  <c r="DD19" i="47"/>
  <c r="DE19" i="47"/>
  <c r="DF19" i="47"/>
  <c r="DG19" i="47"/>
  <c r="DH19" i="47"/>
  <c r="DI19" i="47"/>
  <c r="CL20" i="47"/>
  <c r="CM20" i="47"/>
  <c r="CN20" i="47"/>
  <c r="CO20" i="47"/>
  <c r="CP20" i="47"/>
  <c r="CQ20" i="47"/>
  <c r="CR20" i="47"/>
  <c r="CS20" i="47"/>
  <c r="CT20" i="47"/>
  <c r="CU20" i="47"/>
  <c r="CV20" i="47"/>
  <c r="CW20" i="47"/>
  <c r="CX20" i="47"/>
  <c r="CY20" i="47"/>
  <c r="CZ20" i="47"/>
  <c r="DA20" i="47"/>
  <c r="DB20" i="47"/>
  <c r="DC20" i="47"/>
  <c r="DD20" i="47"/>
  <c r="DE20" i="47"/>
  <c r="DF20" i="47"/>
  <c r="DG20" i="47"/>
  <c r="DH20" i="47"/>
  <c r="DI20" i="47"/>
  <c r="CL21" i="47"/>
  <c r="CM21" i="47"/>
  <c r="CN21" i="47"/>
  <c r="CO21" i="47"/>
  <c r="CP21" i="47"/>
  <c r="CQ21" i="47"/>
  <c r="CR21" i="47"/>
  <c r="CS21" i="47"/>
  <c r="CT21" i="47"/>
  <c r="CU21" i="47"/>
  <c r="CV21" i="47"/>
  <c r="CW21" i="47"/>
  <c r="CX21" i="47"/>
  <c r="CY21" i="47"/>
  <c r="CZ21" i="47"/>
  <c r="DA21" i="47"/>
  <c r="DB21" i="47"/>
  <c r="DC21" i="47"/>
  <c r="DD21" i="47"/>
  <c r="DE21" i="47"/>
  <c r="DF21" i="47"/>
  <c r="DG21" i="47"/>
  <c r="DH21" i="47"/>
  <c r="DI21" i="47"/>
  <c r="CL22" i="47"/>
  <c r="CM22" i="47"/>
  <c r="CN22" i="47"/>
  <c r="CO22" i="47"/>
  <c r="CP22" i="47"/>
  <c r="CQ22" i="47"/>
  <c r="CR22" i="47"/>
  <c r="CS22" i="47"/>
  <c r="CT22" i="47"/>
  <c r="CU22" i="47"/>
  <c r="CV22" i="47"/>
  <c r="CW22" i="47"/>
  <c r="CX22" i="47"/>
  <c r="CY22" i="47"/>
  <c r="CZ22" i="47"/>
  <c r="DA22" i="47"/>
  <c r="DB22" i="47"/>
  <c r="DC22" i="47"/>
  <c r="DD22" i="47"/>
  <c r="DE22" i="47"/>
  <c r="DF22" i="47"/>
  <c r="DG22" i="47"/>
  <c r="DH22" i="47"/>
  <c r="DI22" i="47"/>
  <c r="CL23" i="47"/>
  <c r="CM23" i="47"/>
  <c r="CN23" i="47"/>
  <c r="CO23" i="47"/>
  <c r="CP23" i="47"/>
  <c r="CQ23" i="47"/>
  <c r="CR23" i="47"/>
  <c r="CS23" i="47"/>
  <c r="CT23" i="47"/>
  <c r="CU23" i="47"/>
  <c r="CV23" i="47"/>
  <c r="CW23" i="47"/>
  <c r="CX23" i="47"/>
  <c r="CY23" i="47"/>
  <c r="CZ23" i="47"/>
  <c r="DA23" i="47"/>
  <c r="DB23" i="47"/>
  <c r="DC23" i="47"/>
  <c r="DD23" i="47"/>
  <c r="DE23" i="47"/>
  <c r="DF23" i="47"/>
  <c r="DG23" i="47"/>
  <c r="DH23" i="47"/>
  <c r="DI23" i="47"/>
  <c r="CL24" i="47"/>
  <c r="CM24" i="47"/>
  <c r="CN24" i="47"/>
  <c r="CO24" i="47"/>
  <c r="CP24" i="47"/>
  <c r="CQ24" i="47"/>
  <c r="CR24" i="47"/>
  <c r="CS24" i="47"/>
  <c r="CT24" i="47"/>
  <c r="CU24" i="47"/>
  <c r="CV24" i="47"/>
  <c r="CW24" i="47"/>
  <c r="CX24" i="47"/>
  <c r="CY24" i="47"/>
  <c r="CZ24" i="47"/>
  <c r="DA24" i="47"/>
  <c r="DB24" i="47"/>
  <c r="DC24" i="47"/>
  <c r="DD24" i="47"/>
  <c r="DE24" i="47"/>
  <c r="DF24" i="47"/>
  <c r="DG24" i="47"/>
  <c r="DH24" i="47"/>
  <c r="DI24" i="47"/>
  <c r="CL25" i="47"/>
  <c r="CM25" i="47"/>
  <c r="CN25" i="47"/>
  <c r="CO25" i="47"/>
  <c r="CP25" i="47"/>
  <c r="CQ25" i="47"/>
  <c r="CR25" i="47"/>
  <c r="CS25" i="47"/>
  <c r="CT25" i="47"/>
  <c r="CU25" i="47"/>
  <c r="CV25" i="47"/>
  <c r="CW25" i="47"/>
  <c r="CX25" i="47"/>
  <c r="CY25" i="47"/>
  <c r="CZ25" i="47"/>
  <c r="DA25" i="47"/>
  <c r="DB25" i="47"/>
  <c r="DC25" i="47"/>
  <c r="DD25" i="47"/>
  <c r="DE25" i="47"/>
  <c r="DF25" i="47"/>
  <c r="DG25" i="47"/>
  <c r="DH25" i="47"/>
  <c r="DI25" i="47"/>
  <c r="CL26" i="47"/>
  <c r="CM26" i="47"/>
  <c r="CN26" i="47"/>
  <c r="CO26" i="47"/>
  <c r="CP26" i="47"/>
  <c r="CQ26" i="47"/>
  <c r="CR26" i="47"/>
  <c r="CS26" i="47"/>
  <c r="CT26" i="47"/>
  <c r="CU26" i="47"/>
  <c r="CV26" i="47"/>
  <c r="CW26" i="47"/>
  <c r="CX26" i="47"/>
  <c r="CY26" i="47"/>
  <c r="CZ26" i="47"/>
  <c r="DA26" i="47"/>
  <c r="DB26" i="47"/>
  <c r="DC26" i="47"/>
  <c r="DD26" i="47"/>
  <c r="DE26" i="47"/>
  <c r="DF26" i="47"/>
  <c r="DG26" i="47"/>
  <c r="DH26" i="47"/>
  <c r="DI26" i="47"/>
  <c r="CL27" i="47"/>
  <c r="CM27" i="47"/>
  <c r="CN27" i="47"/>
  <c r="CO27" i="47"/>
  <c r="CP27" i="47"/>
  <c r="CQ27" i="47"/>
  <c r="CR27" i="47"/>
  <c r="CS27" i="47"/>
  <c r="CT27" i="47"/>
  <c r="CU27" i="47"/>
  <c r="CV27" i="47"/>
  <c r="CW27" i="47"/>
  <c r="CX27" i="47"/>
  <c r="CY27" i="47"/>
  <c r="CZ27" i="47"/>
  <c r="DA27" i="47"/>
  <c r="DB27" i="47"/>
  <c r="DC27" i="47"/>
  <c r="DD27" i="47"/>
  <c r="DE27" i="47"/>
  <c r="DF27" i="47"/>
  <c r="DG27" i="47"/>
  <c r="DH27" i="47"/>
  <c r="DI27" i="47"/>
  <c r="CL28" i="47"/>
  <c r="CM28" i="47"/>
  <c r="CN28" i="47"/>
  <c r="CO28" i="47"/>
  <c r="CP28" i="47"/>
  <c r="CQ28" i="47"/>
  <c r="CR28" i="47"/>
  <c r="CS28" i="47"/>
  <c r="CT28" i="47"/>
  <c r="CU28" i="47"/>
  <c r="CV28" i="47"/>
  <c r="CW28" i="47"/>
  <c r="CX28" i="47"/>
  <c r="CY28" i="47"/>
  <c r="CZ28" i="47"/>
  <c r="DA28" i="47"/>
  <c r="DB28" i="47"/>
  <c r="DC28" i="47"/>
  <c r="DD28" i="47"/>
  <c r="DE28" i="47"/>
  <c r="DF28" i="47"/>
  <c r="DG28" i="47"/>
  <c r="DH28" i="47"/>
  <c r="DI28" i="47"/>
  <c r="CL29" i="47"/>
  <c r="CM29" i="47"/>
  <c r="CN29" i="47"/>
  <c r="CO29" i="47"/>
  <c r="CP29" i="47"/>
  <c r="CQ29" i="47"/>
  <c r="CR29" i="47"/>
  <c r="CS29" i="47"/>
  <c r="CT29" i="47"/>
  <c r="CU29" i="47"/>
  <c r="CV29" i="47"/>
  <c r="CW29" i="47"/>
  <c r="CX29" i="47"/>
  <c r="CY29" i="47"/>
  <c r="CZ29" i="47"/>
  <c r="DA29" i="47"/>
  <c r="DB29" i="47"/>
  <c r="DC29" i="47"/>
  <c r="DD29" i="47"/>
  <c r="DE29" i="47"/>
  <c r="DF29" i="47"/>
  <c r="DG29" i="47"/>
  <c r="DH29" i="47"/>
  <c r="DI29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DD30" i="47"/>
  <c r="DE30" i="47"/>
  <c r="DF30" i="47"/>
  <c r="DG30" i="47"/>
  <c r="DH30" i="47"/>
  <c r="DI30" i="47"/>
  <c r="CL31" i="47"/>
  <c r="CM31" i="47"/>
  <c r="CN31" i="47"/>
  <c r="CO31" i="47"/>
  <c r="CP31" i="47"/>
  <c r="CQ31" i="47"/>
  <c r="CR31" i="47"/>
  <c r="CS31" i="47"/>
  <c r="CT31" i="47"/>
  <c r="CU31" i="47"/>
  <c r="CV31" i="47"/>
  <c r="CW31" i="47"/>
  <c r="CX31" i="47"/>
  <c r="CY31" i="47"/>
  <c r="CZ31" i="47"/>
  <c r="DA31" i="47"/>
  <c r="DB31" i="47"/>
  <c r="DC31" i="47"/>
  <c r="DD31" i="47"/>
  <c r="DE31" i="47"/>
  <c r="DF31" i="47"/>
  <c r="DG31" i="47"/>
  <c r="DH31" i="47"/>
  <c r="DI31" i="47"/>
  <c r="CL32" i="47"/>
  <c r="CM32" i="47"/>
  <c r="CN32" i="47"/>
  <c r="CO32" i="47"/>
  <c r="CP32" i="47"/>
  <c r="CQ32" i="47"/>
  <c r="CR32" i="47"/>
  <c r="CS32" i="47"/>
  <c r="CT32" i="47"/>
  <c r="CU32" i="47"/>
  <c r="CV32" i="47"/>
  <c r="CW32" i="47"/>
  <c r="CX32" i="47"/>
  <c r="CY32" i="47"/>
  <c r="CZ32" i="47"/>
  <c r="DA32" i="47"/>
  <c r="DB32" i="47"/>
  <c r="DC32" i="47"/>
  <c r="DD32" i="47"/>
  <c r="DE32" i="47"/>
  <c r="DF32" i="47"/>
  <c r="DG32" i="47"/>
  <c r="DH32" i="47"/>
  <c r="DI32" i="47"/>
  <c r="CL33" i="47"/>
  <c r="CM33" i="47"/>
  <c r="CN33" i="47"/>
  <c r="CO33" i="47"/>
  <c r="CP33" i="47"/>
  <c r="CQ33" i="47"/>
  <c r="CR33" i="47"/>
  <c r="CS33" i="47"/>
  <c r="CT33" i="47"/>
  <c r="CU33" i="47"/>
  <c r="CV33" i="47"/>
  <c r="CW33" i="47"/>
  <c r="CX33" i="47"/>
  <c r="CY33" i="47"/>
  <c r="CZ33" i="47"/>
  <c r="DA33" i="47"/>
  <c r="DB33" i="47"/>
  <c r="DC33" i="47"/>
  <c r="DD33" i="47"/>
  <c r="DE33" i="47"/>
  <c r="DF33" i="47"/>
  <c r="DG33" i="47"/>
  <c r="DH33" i="47"/>
  <c r="DI33" i="47"/>
  <c r="CL34" i="47"/>
  <c r="CM34" i="47"/>
  <c r="CN34" i="47"/>
  <c r="CO34" i="47"/>
  <c r="CP34" i="47"/>
  <c r="CQ34" i="47"/>
  <c r="CR34" i="47"/>
  <c r="CS34" i="47"/>
  <c r="CT34" i="47"/>
  <c r="CU34" i="47"/>
  <c r="CV34" i="47"/>
  <c r="CW34" i="47"/>
  <c r="CX34" i="47"/>
  <c r="CY34" i="47"/>
  <c r="CZ34" i="47"/>
  <c r="DA34" i="47"/>
  <c r="DB34" i="47"/>
  <c r="DC34" i="47"/>
  <c r="DD34" i="47"/>
  <c r="DE34" i="47"/>
  <c r="DF34" i="47"/>
  <c r="DG34" i="47"/>
  <c r="DH34" i="47"/>
  <c r="DI34" i="47"/>
  <c r="CL35" i="47"/>
  <c r="CM35" i="47"/>
  <c r="CN35" i="47"/>
  <c r="CO35" i="47"/>
  <c r="CP35" i="47"/>
  <c r="CQ35" i="47"/>
  <c r="CR35" i="47"/>
  <c r="CS35" i="47"/>
  <c r="CT35" i="47"/>
  <c r="CU35" i="47"/>
  <c r="CV35" i="47"/>
  <c r="CW35" i="47"/>
  <c r="CX35" i="47"/>
  <c r="CY35" i="47"/>
  <c r="CZ35" i="47"/>
  <c r="DA35" i="47"/>
  <c r="DB35" i="47"/>
  <c r="DC35" i="47"/>
  <c r="DD35" i="47"/>
  <c r="DE35" i="47"/>
  <c r="DF35" i="47"/>
  <c r="DG35" i="47"/>
  <c r="DH35" i="47"/>
  <c r="DI35" i="47"/>
  <c r="CL36" i="47"/>
  <c r="CM36" i="47"/>
  <c r="CN36" i="47"/>
  <c r="CO36" i="47"/>
  <c r="CP36" i="47"/>
  <c r="CQ36" i="47"/>
  <c r="CR36" i="47"/>
  <c r="CS36" i="47"/>
  <c r="CT36" i="47"/>
  <c r="CU36" i="47"/>
  <c r="CV36" i="47"/>
  <c r="CW36" i="47"/>
  <c r="CX36" i="47"/>
  <c r="CY36" i="47"/>
  <c r="CZ36" i="47"/>
  <c r="DA36" i="47"/>
  <c r="DB36" i="47"/>
  <c r="DC36" i="47"/>
  <c r="DD36" i="47"/>
  <c r="DE36" i="47"/>
  <c r="DF36" i="47"/>
  <c r="DG36" i="47"/>
  <c r="DH36" i="47"/>
  <c r="DI36" i="47"/>
  <c r="CL37" i="47"/>
  <c r="CM37" i="47"/>
  <c r="CN37" i="47"/>
  <c r="CO37" i="47"/>
  <c r="CP37" i="47"/>
  <c r="CQ37" i="47"/>
  <c r="CR37" i="47"/>
  <c r="CS37" i="47"/>
  <c r="CT37" i="47"/>
  <c r="CU37" i="47"/>
  <c r="CV37" i="47"/>
  <c r="CW37" i="47"/>
  <c r="CX37" i="47"/>
  <c r="CY37" i="47"/>
  <c r="CZ37" i="47"/>
  <c r="DA37" i="47"/>
  <c r="DB37" i="47"/>
  <c r="DC37" i="47"/>
  <c r="DD37" i="47"/>
  <c r="DE37" i="47"/>
  <c r="DF37" i="47"/>
  <c r="DG37" i="47"/>
  <c r="DH37" i="47"/>
  <c r="DI37" i="47"/>
  <c r="CL38" i="47"/>
  <c r="CM38" i="47"/>
  <c r="CN38" i="47"/>
  <c r="CO38" i="47"/>
  <c r="CP38" i="47"/>
  <c r="CQ38" i="47"/>
  <c r="CR38" i="47"/>
  <c r="CS38" i="47"/>
  <c r="CT38" i="47"/>
  <c r="CU38" i="47"/>
  <c r="CV38" i="47"/>
  <c r="CW38" i="47"/>
  <c r="CX38" i="47"/>
  <c r="CY38" i="47"/>
  <c r="CZ38" i="47"/>
  <c r="DA38" i="47"/>
  <c r="DB38" i="47"/>
  <c r="DC38" i="47"/>
  <c r="DD38" i="47"/>
  <c r="DE38" i="47"/>
  <c r="DF38" i="47"/>
  <c r="DG38" i="47"/>
  <c r="DH38" i="47"/>
  <c r="DI38" i="47"/>
  <c r="CL39" i="47"/>
  <c r="CM39" i="47"/>
  <c r="CN39" i="47"/>
  <c r="CO39" i="47"/>
  <c r="CP39" i="47"/>
  <c r="CQ39" i="47"/>
  <c r="CR39" i="47"/>
  <c r="CS39" i="47"/>
  <c r="CT39" i="47"/>
  <c r="CU39" i="47"/>
  <c r="CV39" i="47"/>
  <c r="CW39" i="47"/>
  <c r="CX39" i="47"/>
  <c r="CY39" i="47"/>
  <c r="CZ39" i="47"/>
  <c r="DA39" i="47"/>
  <c r="DB39" i="47"/>
  <c r="DC39" i="47"/>
  <c r="DD39" i="47"/>
  <c r="DE39" i="47"/>
  <c r="DF39" i="47"/>
  <c r="DG39" i="47"/>
  <c r="DH39" i="47"/>
  <c r="DI39" i="47"/>
  <c r="CL40" i="47"/>
  <c r="CM40" i="47"/>
  <c r="CN40" i="47"/>
  <c r="CO40" i="47"/>
  <c r="CP40" i="47"/>
  <c r="CQ40" i="47"/>
  <c r="CR40" i="47"/>
  <c r="CS40" i="47"/>
  <c r="CT40" i="47"/>
  <c r="CU40" i="47"/>
  <c r="CV40" i="47"/>
  <c r="CW40" i="47"/>
  <c r="CX40" i="47"/>
  <c r="CY40" i="47"/>
  <c r="CZ40" i="47"/>
  <c r="DA40" i="47"/>
  <c r="DB40" i="47"/>
  <c r="DC40" i="47"/>
  <c r="DD40" i="47"/>
  <c r="DE40" i="47"/>
  <c r="DF40" i="47"/>
  <c r="DG40" i="47"/>
  <c r="DH40" i="47"/>
  <c r="DI40" i="47"/>
  <c r="CL41" i="47"/>
  <c r="CM41" i="47"/>
  <c r="CN41" i="47"/>
  <c r="CO41" i="47"/>
  <c r="CP41" i="47"/>
  <c r="CQ41" i="47"/>
  <c r="CR41" i="47"/>
  <c r="CS41" i="47"/>
  <c r="CT41" i="47"/>
  <c r="CU41" i="47"/>
  <c r="CV41" i="47"/>
  <c r="CW41" i="47"/>
  <c r="CX41" i="47"/>
  <c r="CY41" i="47"/>
  <c r="CZ41" i="47"/>
  <c r="DA41" i="47"/>
  <c r="DB41" i="47"/>
  <c r="DC41" i="47"/>
  <c r="DD41" i="47"/>
  <c r="DE41" i="47"/>
  <c r="DF41" i="47"/>
  <c r="DG41" i="47"/>
  <c r="DH41" i="47"/>
  <c r="DI41" i="47"/>
  <c r="CL42" i="47"/>
  <c r="CM42" i="47"/>
  <c r="CN42" i="47"/>
  <c r="CO42" i="47"/>
  <c r="CP42" i="47"/>
  <c r="CQ42" i="47"/>
  <c r="CR42" i="47"/>
  <c r="CS42" i="47"/>
  <c r="CT42" i="47"/>
  <c r="CU42" i="47"/>
  <c r="CV42" i="47"/>
  <c r="CW42" i="47"/>
  <c r="CX42" i="47"/>
  <c r="CY42" i="47"/>
  <c r="CZ42" i="47"/>
  <c r="DA42" i="47"/>
  <c r="DB42" i="47"/>
  <c r="DC42" i="47"/>
  <c r="DD42" i="47"/>
  <c r="DE42" i="47"/>
  <c r="DF42" i="47"/>
  <c r="DG42" i="47"/>
  <c r="DH42" i="47"/>
  <c r="DI42" i="47"/>
  <c r="CL43" i="47"/>
  <c r="CM43" i="47"/>
  <c r="CN43" i="47"/>
  <c r="CO43" i="47"/>
  <c r="CP43" i="47"/>
  <c r="CQ43" i="47"/>
  <c r="CR43" i="47"/>
  <c r="CS43" i="47"/>
  <c r="CT43" i="47"/>
  <c r="CU43" i="47"/>
  <c r="CV43" i="47"/>
  <c r="CW43" i="47"/>
  <c r="CX43" i="47"/>
  <c r="CY43" i="47"/>
  <c r="CZ43" i="47"/>
  <c r="DA43" i="47"/>
  <c r="DB43" i="47"/>
  <c r="DC43" i="47"/>
  <c r="DD43" i="47"/>
  <c r="DE43" i="47"/>
  <c r="DF43" i="47"/>
  <c r="DG43" i="47"/>
  <c r="DH43" i="47"/>
  <c r="DI43" i="47"/>
  <c r="CL44" i="47"/>
  <c r="CM44" i="47"/>
  <c r="CN44" i="47"/>
  <c r="CO44" i="47"/>
  <c r="CP44" i="47"/>
  <c r="CQ44" i="47"/>
  <c r="CR44" i="47"/>
  <c r="CS44" i="47"/>
  <c r="CT44" i="47"/>
  <c r="CU44" i="47"/>
  <c r="CV44" i="47"/>
  <c r="CW44" i="47"/>
  <c r="CX44" i="47"/>
  <c r="CY44" i="47"/>
  <c r="CZ44" i="47"/>
  <c r="DA44" i="47"/>
  <c r="DB44" i="47"/>
  <c r="DC44" i="47"/>
  <c r="DD44" i="47"/>
  <c r="DE44" i="47"/>
  <c r="DF44" i="47"/>
  <c r="DG44" i="47"/>
  <c r="DH44" i="47"/>
  <c r="DI44" i="47"/>
  <c r="CL45" i="47"/>
  <c r="CM45" i="47"/>
  <c r="CN45" i="47"/>
  <c r="CO45" i="47"/>
  <c r="CP45" i="47"/>
  <c r="CQ45" i="47"/>
  <c r="CR45" i="47"/>
  <c r="CS45" i="47"/>
  <c r="CT45" i="47"/>
  <c r="CU45" i="47"/>
  <c r="CV45" i="47"/>
  <c r="CW45" i="47"/>
  <c r="CX45" i="47"/>
  <c r="CY45" i="47"/>
  <c r="CZ45" i="47"/>
  <c r="DA45" i="47"/>
  <c r="DB45" i="47"/>
  <c r="DC45" i="47"/>
  <c r="DD45" i="47"/>
  <c r="DE45" i="47"/>
  <c r="DF45" i="47"/>
  <c r="DG45" i="47"/>
  <c r="DH45" i="47"/>
  <c r="DI45" i="47"/>
  <c r="CL46" i="47"/>
  <c r="CM46" i="47"/>
  <c r="CN46" i="47"/>
  <c r="CO46" i="47"/>
  <c r="CP46" i="47"/>
  <c r="CQ46" i="47"/>
  <c r="CR46" i="47"/>
  <c r="CS46" i="47"/>
  <c r="CT46" i="47"/>
  <c r="CU46" i="47"/>
  <c r="CV46" i="47"/>
  <c r="CW46" i="47"/>
  <c r="CX46" i="47"/>
  <c r="CY46" i="47"/>
  <c r="CZ46" i="47"/>
  <c r="DA46" i="47"/>
  <c r="DB46" i="47"/>
  <c r="DC46" i="47"/>
  <c r="DD46" i="47"/>
  <c r="DE46" i="47"/>
  <c r="DF46" i="47"/>
  <c r="DG46" i="47"/>
  <c r="DH46" i="47"/>
  <c r="DI46" i="47"/>
  <c r="CL47" i="47"/>
  <c r="CM47" i="47"/>
  <c r="CN47" i="47"/>
  <c r="CO47" i="47"/>
  <c r="CP47" i="47"/>
  <c r="CQ47" i="47"/>
  <c r="CR47" i="47"/>
  <c r="CS47" i="47"/>
  <c r="CT47" i="47"/>
  <c r="CU47" i="47"/>
  <c r="CV47" i="47"/>
  <c r="CW47" i="47"/>
  <c r="CX47" i="47"/>
  <c r="CY47" i="47"/>
  <c r="CZ47" i="47"/>
  <c r="DA47" i="47"/>
  <c r="DB47" i="47"/>
  <c r="DC47" i="47"/>
  <c r="DD47" i="47"/>
  <c r="DE47" i="47"/>
  <c r="DF47" i="47"/>
  <c r="DG47" i="47"/>
  <c r="DH47" i="47"/>
  <c r="DI47" i="47"/>
  <c r="CL48" i="47"/>
  <c r="CM48" i="47"/>
  <c r="CN48" i="47"/>
  <c r="CO48" i="47"/>
  <c r="CP48" i="47"/>
  <c r="CQ48" i="47"/>
  <c r="CR48" i="47"/>
  <c r="CS48" i="47"/>
  <c r="CT48" i="47"/>
  <c r="CU48" i="47"/>
  <c r="CV48" i="47"/>
  <c r="CW48" i="47"/>
  <c r="CX48" i="47"/>
  <c r="CY48" i="47"/>
  <c r="CZ48" i="47"/>
  <c r="DA48" i="47"/>
  <c r="DB48" i="47"/>
  <c r="DC48" i="47"/>
  <c r="DD48" i="47"/>
  <c r="DE48" i="47"/>
  <c r="DF48" i="47"/>
  <c r="DG48" i="47"/>
  <c r="DH48" i="47"/>
  <c r="DI48" i="47"/>
  <c r="CL49" i="47"/>
  <c r="CM49" i="47"/>
  <c r="CN49" i="47"/>
  <c r="CO49" i="47"/>
  <c r="CP49" i="47"/>
  <c r="CQ49" i="47"/>
  <c r="CR49" i="47"/>
  <c r="CS49" i="47"/>
  <c r="CT49" i="47"/>
  <c r="CU49" i="47"/>
  <c r="CV49" i="47"/>
  <c r="CW49" i="47"/>
  <c r="CX49" i="47"/>
  <c r="CY49" i="47"/>
  <c r="CZ49" i="47"/>
  <c r="DA49" i="47"/>
  <c r="DB49" i="47"/>
  <c r="DC49" i="47"/>
  <c r="DD49" i="47"/>
  <c r="DE49" i="47"/>
  <c r="DF49" i="47"/>
  <c r="DG49" i="47"/>
  <c r="DH49" i="47"/>
  <c r="DI49" i="47"/>
  <c r="CL50" i="47"/>
  <c r="CM50" i="47"/>
  <c r="CN50" i="47"/>
  <c r="CO50" i="47"/>
  <c r="CP50" i="47"/>
  <c r="CQ50" i="47"/>
  <c r="CR50" i="47"/>
  <c r="CS50" i="47"/>
  <c r="CT50" i="47"/>
  <c r="CU50" i="47"/>
  <c r="CV50" i="47"/>
  <c r="CW50" i="47"/>
  <c r="CX50" i="47"/>
  <c r="CY50" i="47"/>
  <c r="CZ50" i="47"/>
  <c r="DA50" i="47"/>
  <c r="DB50" i="47"/>
  <c r="DC50" i="47"/>
  <c r="DD50" i="47"/>
  <c r="DE50" i="47"/>
  <c r="DF50" i="47"/>
  <c r="DG50" i="47"/>
  <c r="DH50" i="47"/>
  <c r="DI50" i="47"/>
  <c r="CL51" i="47"/>
  <c r="CM51" i="47"/>
  <c r="CN51" i="47"/>
  <c r="CO51" i="47"/>
  <c r="CP51" i="47"/>
  <c r="CQ51" i="47"/>
  <c r="CR51" i="47"/>
  <c r="CS51" i="47"/>
  <c r="CT51" i="47"/>
  <c r="CU51" i="47"/>
  <c r="CV51" i="47"/>
  <c r="CW51" i="47"/>
  <c r="CX51" i="47"/>
  <c r="CY51" i="47"/>
  <c r="CZ51" i="47"/>
  <c r="DA51" i="47"/>
  <c r="DB51" i="47"/>
  <c r="DC51" i="47"/>
  <c r="DD51" i="47"/>
  <c r="DE51" i="47"/>
  <c r="DF51" i="47"/>
  <c r="DG51" i="47"/>
  <c r="DH51" i="47"/>
  <c r="DI51" i="47"/>
  <c r="CL54" i="47"/>
  <c r="CM54" i="47"/>
  <c r="CN54" i="47"/>
  <c r="CO54" i="47"/>
  <c r="CP54" i="47"/>
  <c r="CQ54" i="47"/>
  <c r="CR54" i="47"/>
  <c r="CS54" i="47"/>
  <c r="CT54" i="47"/>
  <c r="CU54" i="47"/>
  <c r="CV54" i="47"/>
  <c r="CW54" i="47"/>
  <c r="CX54" i="47"/>
  <c r="CY54" i="47"/>
  <c r="CZ54" i="47"/>
  <c r="DA54" i="47"/>
  <c r="DB54" i="47"/>
  <c r="DC54" i="47"/>
  <c r="DD54" i="47"/>
  <c r="DE54" i="47"/>
  <c r="DF54" i="47"/>
  <c r="DG54" i="47"/>
  <c r="DH54" i="47"/>
  <c r="DI54" i="47"/>
  <c r="CL55" i="47"/>
  <c r="CM55" i="47"/>
  <c r="CN55" i="47"/>
  <c r="CO55" i="47"/>
  <c r="CP55" i="47"/>
  <c r="CQ55" i="47"/>
  <c r="CR55" i="47"/>
  <c r="CS55" i="47"/>
  <c r="CT55" i="47"/>
  <c r="CU55" i="47"/>
  <c r="CV55" i="47"/>
  <c r="CW55" i="47"/>
  <c r="CX55" i="47"/>
  <c r="CY55" i="47"/>
  <c r="CZ55" i="47"/>
  <c r="DA55" i="47"/>
  <c r="DB55" i="47"/>
  <c r="DC55" i="47"/>
  <c r="DD55" i="47"/>
  <c r="DE55" i="47"/>
  <c r="DF55" i="47"/>
  <c r="DG55" i="47"/>
  <c r="DH55" i="47"/>
  <c r="DI55" i="47"/>
  <c r="CL56" i="47"/>
  <c r="CM56" i="47"/>
  <c r="CN56" i="47"/>
  <c r="CO56" i="47"/>
  <c r="CP56" i="47"/>
  <c r="CQ56" i="47"/>
  <c r="CR56" i="47"/>
  <c r="CS56" i="47"/>
  <c r="CT56" i="47"/>
  <c r="CU56" i="47"/>
  <c r="CV56" i="47"/>
  <c r="CW56" i="47"/>
  <c r="CX56" i="47"/>
  <c r="CY56" i="47"/>
  <c r="CZ56" i="47"/>
  <c r="DA56" i="47"/>
  <c r="DB56" i="47"/>
  <c r="DC56" i="47"/>
  <c r="DD56" i="47"/>
  <c r="DE56" i="47"/>
  <c r="DF56" i="47"/>
  <c r="DG56" i="47"/>
  <c r="DH56" i="47"/>
  <c r="DI56" i="47"/>
  <c r="CL57" i="47"/>
  <c r="CM57" i="47"/>
  <c r="CN57" i="47"/>
  <c r="CO57" i="47"/>
  <c r="CP57" i="47"/>
  <c r="CQ57" i="47"/>
  <c r="CR57" i="47"/>
  <c r="CS57" i="47"/>
  <c r="CT57" i="47"/>
  <c r="CU57" i="47"/>
  <c r="CV57" i="47"/>
  <c r="CW57" i="47"/>
  <c r="CX57" i="47"/>
  <c r="CY57" i="47"/>
  <c r="CZ57" i="47"/>
  <c r="DA57" i="47"/>
  <c r="DB57" i="47"/>
  <c r="DC57" i="47"/>
  <c r="DD57" i="47"/>
  <c r="DE57" i="47"/>
  <c r="DF57" i="47"/>
  <c r="DG57" i="47"/>
  <c r="DH57" i="47"/>
  <c r="DI57" i="47"/>
  <c r="CL58" i="47"/>
  <c r="CM58" i="47"/>
  <c r="CN58" i="47"/>
  <c r="CO58" i="47"/>
  <c r="CP58" i="47"/>
  <c r="CQ58" i="47"/>
  <c r="CR58" i="47"/>
  <c r="CS58" i="47"/>
  <c r="CT58" i="47"/>
  <c r="CU58" i="47"/>
  <c r="CV58" i="47"/>
  <c r="CW58" i="47"/>
  <c r="CX58" i="47"/>
  <c r="CY58" i="47"/>
  <c r="CZ58" i="47"/>
  <c r="DA58" i="47"/>
  <c r="DB58" i="47"/>
  <c r="DC58" i="47"/>
  <c r="DD58" i="47"/>
  <c r="DE58" i="47"/>
  <c r="DF58" i="47"/>
  <c r="DG58" i="47"/>
  <c r="DH58" i="47"/>
  <c r="DI58" i="47"/>
  <c r="CL59" i="47"/>
  <c r="CM59" i="47"/>
  <c r="CN59" i="47"/>
  <c r="CO59" i="47"/>
  <c r="CP59" i="47"/>
  <c r="CQ59" i="47"/>
  <c r="CR59" i="47"/>
  <c r="CS59" i="47"/>
  <c r="CT59" i="47"/>
  <c r="CU59" i="47"/>
  <c r="CV59" i="47"/>
  <c r="CW59" i="47"/>
  <c r="CX59" i="47"/>
  <c r="CY59" i="47"/>
  <c r="CZ59" i="47"/>
  <c r="DA59" i="47"/>
  <c r="DB59" i="47"/>
  <c r="DC59" i="47"/>
  <c r="DD59" i="47"/>
  <c r="DE59" i="47"/>
  <c r="DF59" i="47"/>
  <c r="DG59" i="47"/>
  <c r="DH59" i="47"/>
  <c r="DI59" i="47"/>
  <c r="AF7" i="20" l="1"/>
  <c r="AE7" i="20"/>
  <c r="AD7" i="20"/>
  <c r="AC7" i="20"/>
  <c r="AB7" i="20"/>
  <c r="AA7" i="20"/>
  <c r="Y7" i="20"/>
  <c r="X7" i="20"/>
  <c r="W7" i="20"/>
  <c r="V7" i="20"/>
  <c r="U7" i="20"/>
  <c r="T7" i="20"/>
  <c r="S7" i="20"/>
  <c r="R7" i="20"/>
  <c r="Q7" i="20"/>
  <c r="O7" i="20"/>
  <c r="M7" i="20"/>
  <c r="K7" i="20"/>
  <c r="J7" i="20"/>
  <c r="I7" i="20"/>
  <c r="E7" i="20"/>
  <c r="D7" i="20"/>
  <c r="C7" i="20"/>
  <c r="B7" i="20"/>
  <c r="AJ62" i="5"/>
  <c r="AK62" i="5"/>
  <c r="AL62" i="5"/>
  <c r="AM62" i="5"/>
  <c r="B18" i="20" s="1"/>
  <c r="AN62" i="5"/>
  <c r="AO62" i="5"/>
  <c r="AP62" i="5"/>
  <c r="C18" i="20" s="1"/>
  <c r="AQ62" i="5"/>
  <c r="D18" i="20" s="1"/>
  <c r="AR62" i="5"/>
  <c r="E18" i="20" s="1"/>
  <c r="AS62" i="5"/>
  <c r="AT62" i="5"/>
  <c r="F18" i="20" s="1"/>
  <c r="AU62" i="5"/>
  <c r="AV62" i="5"/>
  <c r="I18" i="20" s="1"/>
  <c r="AW62" i="5"/>
  <c r="AX62" i="5"/>
  <c r="J18" i="20" s="1"/>
  <c r="AY62" i="5"/>
  <c r="AZ62" i="5"/>
  <c r="BA62" i="5"/>
  <c r="BB62" i="5"/>
  <c r="BC62" i="5"/>
  <c r="BD62" i="5"/>
  <c r="BE62" i="5"/>
  <c r="BF62" i="5"/>
  <c r="BG62" i="5"/>
  <c r="BH62" i="5"/>
  <c r="BI62" i="5"/>
  <c r="K18" i="20" s="1"/>
  <c r="BJ62" i="5"/>
  <c r="M18" i="20" s="1"/>
  <c r="BK62" i="5"/>
  <c r="BL62" i="5"/>
  <c r="N18" i="20" s="1"/>
  <c r="BM62" i="5"/>
  <c r="O18" i="20" s="1"/>
  <c r="BN62" i="5"/>
  <c r="BO62" i="5"/>
  <c r="BP62" i="5"/>
  <c r="BQ62" i="5"/>
  <c r="BR62" i="5"/>
  <c r="BS62" i="5"/>
  <c r="BT62" i="5"/>
  <c r="BU62" i="5"/>
  <c r="BV62" i="5"/>
  <c r="P18" i="20" s="1"/>
  <c r="BW62" i="5"/>
  <c r="BX62" i="5"/>
  <c r="BY62" i="5"/>
  <c r="BZ62" i="5"/>
  <c r="CA62" i="5"/>
  <c r="Q18" i="20" s="1"/>
  <c r="CB62" i="5"/>
  <c r="R18" i="20" s="1"/>
  <c r="CC62" i="5"/>
  <c r="CD62" i="5"/>
  <c r="CE62" i="5"/>
  <c r="CF62" i="5"/>
  <c r="CG62" i="5"/>
  <c r="CH62" i="5"/>
  <c r="CI62" i="5"/>
  <c r="S18" i="20" s="1"/>
  <c r="CJ62" i="5"/>
  <c r="CK62" i="5"/>
  <c r="CL62" i="5"/>
  <c r="CM62" i="5"/>
  <c r="T18" i="20" s="1"/>
  <c r="CN62" i="5"/>
  <c r="U18" i="20" s="1"/>
  <c r="CO62" i="5"/>
  <c r="CP62" i="5"/>
  <c r="CQ62" i="5"/>
  <c r="CR62" i="5"/>
  <c r="CS62" i="5"/>
  <c r="CT62" i="5"/>
  <c r="V18" i="20" s="1"/>
  <c r="CU62" i="5"/>
  <c r="CV62" i="5"/>
  <c r="CW62" i="5"/>
  <c r="CX62" i="5"/>
  <c r="CY62" i="5"/>
  <c r="X18" i="20" s="1"/>
  <c r="CZ62" i="5"/>
  <c r="Y18" i="20" s="1"/>
  <c r="DA62" i="5"/>
  <c r="DB62" i="5"/>
  <c r="DC62" i="5"/>
  <c r="AA18" i="20" s="1"/>
  <c r="DD62" i="5"/>
  <c r="AB18" i="20" s="1"/>
  <c r="DE62" i="5"/>
  <c r="AC18" i="20" s="1"/>
  <c r="DF62" i="5"/>
  <c r="DG62" i="5"/>
  <c r="DH62" i="5"/>
  <c r="AD18" i="20" s="1"/>
  <c r="DI62" i="5"/>
  <c r="DJ62" i="5"/>
  <c r="AE18" i="20" s="1"/>
  <c r="DK62" i="5"/>
  <c r="DL62" i="5"/>
  <c r="DM62" i="5"/>
  <c r="AF18" i="20" s="1"/>
  <c r="DN62" i="5"/>
  <c r="AI62" i="5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V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BE61" i="34"/>
  <c r="BF62" i="34"/>
  <c r="BG62" i="34"/>
  <c r="BH62" i="34"/>
  <c r="BI62" i="34"/>
  <c r="BJ62" i="34"/>
  <c r="BK62" i="34"/>
  <c r="BL62" i="34"/>
  <c r="BM62" i="34"/>
  <c r="B12" i="20" s="1"/>
  <c r="BN62" i="34"/>
  <c r="BO62" i="34"/>
  <c r="BP62" i="34"/>
  <c r="BQ62" i="34"/>
  <c r="C12" i="20" s="1"/>
  <c r="BR62" i="34"/>
  <c r="D12" i="20" s="1"/>
  <c r="BS62" i="34"/>
  <c r="BT62" i="34"/>
  <c r="BU62" i="34"/>
  <c r="BV62" i="34"/>
  <c r="E12" i="20" s="1"/>
  <c r="BW62" i="34"/>
  <c r="BX62" i="34"/>
  <c r="BY62" i="34"/>
  <c r="BZ62" i="34"/>
  <c r="CA62" i="34"/>
  <c r="CB62" i="34"/>
  <c r="CC62" i="34"/>
  <c r="CD62" i="34"/>
  <c r="F12" i="20" s="1"/>
  <c r="CE62" i="34"/>
  <c r="CF62" i="34"/>
  <c r="H12" i="20" s="1"/>
  <c r="CG62" i="34"/>
  <c r="CH62" i="34"/>
  <c r="CI62" i="34"/>
  <c r="CJ62" i="34"/>
  <c r="CK62" i="34"/>
  <c r="CL62" i="34"/>
  <c r="I12" i="20" s="1"/>
  <c r="CM62" i="34"/>
  <c r="CN62" i="34"/>
  <c r="CO62" i="34"/>
  <c r="CP62" i="34"/>
  <c r="CQ62" i="34"/>
  <c r="CR62" i="34"/>
  <c r="CS62" i="34"/>
  <c r="CT62" i="34"/>
  <c r="CU62" i="34"/>
  <c r="CV62" i="34"/>
  <c r="K12" i="20" s="1"/>
  <c r="CW62" i="34"/>
  <c r="CX62" i="34"/>
  <c r="CY62" i="34"/>
  <c r="L12" i="20" s="1"/>
  <c r="CZ62" i="34"/>
  <c r="M12" i="20" s="1"/>
  <c r="DA62" i="34"/>
  <c r="DB62" i="34"/>
  <c r="N12" i="20" s="1"/>
  <c r="DC62" i="34"/>
  <c r="O12" i="20" s="1"/>
  <c r="DD62" i="34"/>
  <c r="DE62" i="34"/>
  <c r="DF62" i="34"/>
  <c r="DG62" i="34"/>
  <c r="DH62" i="34"/>
  <c r="DI62" i="34"/>
  <c r="DJ62" i="34"/>
  <c r="DK62" i="34"/>
  <c r="DL62" i="34"/>
  <c r="DM62" i="34"/>
  <c r="DN62" i="34"/>
  <c r="DO62" i="34"/>
  <c r="DP62" i="34"/>
  <c r="DQ62" i="34"/>
  <c r="DR62" i="34"/>
  <c r="P12" i="20" s="1"/>
  <c r="DS62" i="34"/>
  <c r="DT62" i="34"/>
  <c r="DU62" i="34"/>
  <c r="DV62" i="34"/>
  <c r="DW62" i="34"/>
  <c r="Q12" i="20" s="1"/>
  <c r="DX62" i="34"/>
  <c r="R12" i="20" s="1"/>
  <c r="DY62" i="34"/>
  <c r="DZ62" i="34"/>
  <c r="EA62" i="34"/>
  <c r="EB62" i="34"/>
  <c r="EC62" i="34"/>
  <c r="ED62" i="34"/>
  <c r="EE62" i="34"/>
  <c r="EF62" i="34"/>
  <c r="EG62" i="34"/>
  <c r="S12" i="20" s="1"/>
  <c r="EH62" i="34"/>
  <c r="EI62" i="34"/>
  <c r="EJ62" i="34"/>
  <c r="EK62" i="34"/>
  <c r="T12" i="20" s="1"/>
  <c r="EL62" i="34"/>
  <c r="U12" i="20" s="1"/>
  <c r="EM62" i="34"/>
  <c r="EN62" i="34"/>
  <c r="EO62" i="34"/>
  <c r="EP62" i="34"/>
  <c r="EQ62" i="34"/>
  <c r="ER62" i="34"/>
  <c r="ES62" i="34"/>
  <c r="V12" i="20" s="1"/>
  <c r="ET62" i="34"/>
  <c r="EU62" i="34"/>
  <c r="EV62" i="34"/>
  <c r="EW62" i="34"/>
  <c r="EX62" i="34"/>
  <c r="EY62" i="34"/>
  <c r="W12" i="20" s="1"/>
  <c r="EZ62" i="34"/>
  <c r="X12" i="20" s="1"/>
  <c r="FA62" i="34"/>
  <c r="Y12" i="20" s="1"/>
  <c r="FB62" i="34"/>
  <c r="Z12" i="20" s="1"/>
  <c r="FC62" i="34"/>
  <c r="FD62" i="34"/>
  <c r="FE62" i="34"/>
  <c r="AA12" i="20" s="1"/>
  <c r="FF62" i="34"/>
  <c r="AB12" i="20" s="1"/>
  <c r="FG62" i="34"/>
  <c r="AC12" i="20" s="1"/>
  <c r="FH62" i="34"/>
  <c r="FI62" i="34"/>
  <c r="FJ62" i="34"/>
  <c r="AD12" i="20" s="1"/>
  <c r="FK62" i="34"/>
  <c r="FL62" i="34"/>
  <c r="FM62" i="34"/>
  <c r="AE12" i="20" s="1"/>
  <c r="FN62" i="34"/>
  <c r="FO62" i="34"/>
  <c r="FP62" i="34"/>
  <c r="AF12" i="20" s="1"/>
  <c r="FQ62" i="34"/>
  <c r="BE62" i="34"/>
  <c r="AF27" i="20"/>
  <c r="AE27" i="20"/>
  <c r="AD27" i="20"/>
  <c r="AC27" i="20"/>
  <c r="AB27" i="20"/>
  <c r="AA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K27" i="20"/>
  <c r="J27" i="20"/>
  <c r="I27" i="20"/>
  <c r="F27" i="20"/>
  <c r="E27" i="20"/>
  <c r="D27" i="20"/>
  <c r="C27" i="20"/>
  <c r="B27" i="20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AK62" i="3"/>
  <c r="AE26" i="20"/>
  <c r="P26" i="20"/>
  <c r="R62" i="44"/>
  <c r="S62" i="44"/>
  <c r="T62" i="44"/>
  <c r="U62" i="44"/>
  <c r="V62" i="44"/>
  <c r="B26" i="20" s="1"/>
  <c r="W62" i="44"/>
  <c r="X62" i="44"/>
  <c r="C26" i="20" s="1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M26" i="20" s="1"/>
  <c r="AK62" i="44"/>
  <c r="AL62" i="44"/>
  <c r="AM62" i="44"/>
  <c r="AN62" i="44"/>
  <c r="AO62" i="44"/>
  <c r="AP62" i="44"/>
  <c r="AQ62" i="44"/>
  <c r="AR62" i="44"/>
  <c r="AS62" i="44"/>
  <c r="AT62" i="44"/>
  <c r="AU62" i="44"/>
  <c r="AV62" i="44"/>
  <c r="AW62" i="44"/>
  <c r="AX62" i="44"/>
  <c r="AY62" i="44"/>
  <c r="S26" i="20" s="1"/>
  <c r="AZ62" i="44"/>
  <c r="BA62" i="44"/>
  <c r="BB62" i="44"/>
  <c r="BC62" i="44"/>
  <c r="BD62" i="44"/>
  <c r="BE62" i="44"/>
  <c r="BF62" i="44"/>
  <c r="BG62" i="44"/>
  <c r="BH62" i="44"/>
  <c r="AF26" i="20" s="1"/>
  <c r="BI62" i="44"/>
  <c r="Q62" i="44"/>
  <c r="BA13" i="45"/>
  <c r="AZ13" i="45" s="1"/>
  <c r="BA14" i="45"/>
  <c r="AZ14" i="45" s="1"/>
  <c r="BA15" i="45"/>
  <c r="AZ15" i="45" s="1"/>
  <c r="BA18" i="45"/>
  <c r="AZ18" i="45" s="1"/>
  <c r="BA21" i="45"/>
  <c r="AZ21" i="45" s="1"/>
  <c r="BC21" i="45" s="1"/>
  <c r="BA22" i="45"/>
  <c r="AZ22" i="45" s="1"/>
  <c r="BC22" i="45" s="1"/>
  <c r="BA23" i="45"/>
  <c r="AZ23" i="45" s="1"/>
  <c r="BC23" i="45" s="1"/>
  <c r="BA24" i="45"/>
  <c r="AZ24" i="45" s="1"/>
  <c r="BC24" i="45" s="1"/>
  <c r="BA25" i="45"/>
  <c r="AZ25" i="45" s="1"/>
  <c r="BC25" i="45" s="1"/>
  <c r="BA26" i="45"/>
  <c r="AZ26" i="45" s="1"/>
  <c r="BC26" i="45" s="1"/>
  <c r="BA27" i="45"/>
  <c r="AZ27" i="45" s="1"/>
  <c r="BC27" i="45" s="1"/>
  <c r="BA28" i="45"/>
  <c r="AZ28" i="45" s="1"/>
  <c r="BC28" i="45" s="1"/>
  <c r="BA29" i="45"/>
  <c r="AZ29" i="45" s="1"/>
  <c r="BC29" i="45" s="1"/>
  <c r="BA30" i="45"/>
  <c r="AZ30" i="45" s="1"/>
  <c r="BC30" i="45" s="1"/>
  <c r="BA31" i="45"/>
  <c r="AZ31" i="45" s="1"/>
  <c r="BC31" i="45" s="1"/>
  <c r="BA32" i="45"/>
  <c r="AZ32" i="45" s="1"/>
  <c r="BC32" i="45" s="1"/>
  <c r="BD22" i="45"/>
  <c r="BD24" i="45"/>
  <c r="BD26" i="45"/>
  <c r="BD28" i="45"/>
  <c r="BD30" i="45"/>
  <c r="BD32" i="45"/>
  <c r="AC32" i="45"/>
  <c r="AB32" i="45"/>
  <c r="AC31" i="45"/>
  <c r="AB31" i="45"/>
  <c r="AC30" i="45"/>
  <c r="AB30" i="45"/>
  <c r="AC29" i="45"/>
  <c r="AB29" i="45"/>
  <c r="AC28" i="45"/>
  <c r="AB28" i="45"/>
  <c r="AC27" i="45"/>
  <c r="AB27" i="45"/>
  <c r="AC26" i="45"/>
  <c r="AB26" i="45"/>
  <c r="AC25" i="45"/>
  <c r="AB25" i="45"/>
  <c r="AC24" i="45"/>
  <c r="AB24" i="45"/>
  <c r="AC23" i="45"/>
  <c r="AB23" i="45"/>
  <c r="AC22" i="45"/>
  <c r="AB22" i="45"/>
  <c r="AC21" i="45"/>
  <c r="AB21" i="45"/>
  <c r="BA18" i="35"/>
  <c r="AZ18" i="35" s="1"/>
  <c r="BA21" i="35"/>
  <c r="BC21" i="35" s="1"/>
  <c r="BA22" i="35"/>
  <c r="BC22" i="35" s="1"/>
  <c r="BA23" i="35"/>
  <c r="BC23" i="35" s="1"/>
  <c r="BA24" i="35"/>
  <c r="BC24" i="35" s="1"/>
  <c r="BA25" i="35"/>
  <c r="BC25" i="35" s="1"/>
  <c r="BA26" i="35"/>
  <c r="BC26" i="35" s="1"/>
  <c r="BA27" i="35"/>
  <c r="BC27" i="35" s="1"/>
  <c r="BA28" i="35"/>
  <c r="BC28" i="35" s="1"/>
  <c r="BA29" i="35"/>
  <c r="BC29" i="35" s="1"/>
  <c r="BA30" i="35"/>
  <c r="AZ30" i="35" s="1"/>
  <c r="BC30" i="35" s="1"/>
  <c r="BA31" i="35"/>
  <c r="AZ31" i="35" s="1"/>
  <c r="BC31" i="35" s="1"/>
  <c r="BA32" i="35"/>
  <c r="AZ32" i="35" s="1"/>
  <c r="BC32" i="35" s="1"/>
  <c r="BA33" i="35"/>
  <c r="AZ33" i="35" s="1"/>
  <c r="BC33" i="35" s="1"/>
  <c r="AB21" i="35"/>
  <c r="AC21" i="35"/>
  <c r="AB22" i="35"/>
  <c r="AC22" i="35"/>
  <c r="AB23" i="35"/>
  <c r="AC23" i="35"/>
  <c r="AB24" i="35"/>
  <c r="AC24" i="35"/>
  <c r="AB25" i="35"/>
  <c r="AC25" i="35"/>
  <c r="AB26" i="35"/>
  <c r="AC26" i="35"/>
  <c r="AB27" i="35"/>
  <c r="AC27" i="35"/>
  <c r="AB28" i="35"/>
  <c r="AC28" i="35"/>
  <c r="AB29" i="35"/>
  <c r="AC29" i="35"/>
  <c r="AB30" i="35"/>
  <c r="AC30" i="35"/>
  <c r="AB31" i="35"/>
  <c r="AC31" i="35"/>
  <c r="AB32" i="35"/>
  <c r="AC32" i="35"/>
  <c r="AB33" i="35"/>
  <c r="AC33" i="35"/>
  <c r="BH19" i="51"/>
  <c r="BC19" i="51"/>
  <c r="BA19" i="51"/>
  <c r="BH18" i="51"/>
  <c r="BC18" i="51"/>
  <c r="BA18" i="51"/>
  <c r="BH17" i="51"/>
  <c r="BC17" i="51"/>
  <c r="BA17" i="51"/>
  <c r="BH16" i="51"/>
  <c r="BC16" i="51"/>
  <c r="BA16" i="51"/>
  <c r="BH15" i="51"/>
  <c r="BC15" i="51"/>
  <c r="BA15" i="51"/>
  <c r="BH14" i="51"/>
  <c r="BC14" i="51"/>
  <c r="BA14" i="51"/>
  <c r="BX60" i="52"/>
  <c r="BW60" i="52"/>
  <c r="BV60" i="52"/>
  <c r="BU60" i="52"/>
  <c r="BT60" i="52"/>
  <c r="BX59" i="52"/>
  <c r="BW59" i="52"/>
  <c r="BV59" i="52"/>
  <c r="BU59" i="52"/>
  <c r="BT59" i="52"/>
  <c r="BX58" i="52"/>
  <c r="BW58" i="52"/>
  <c r="BV58" i="52"/>
  <c r="BU58" i="52"/>
  <c r="BT58" i="52"/>
  <c r="BX57" i="52"/>
  <c r="BW57" i="52"/>
  <c r="BV57" i="52"/>
  <c r="BU57" i="52"/>
  <c r="BT57" i="52"/>
  <c r="BX56" i="52"/>
  <c r="BW56" i="52"/>
  <c r="BV56" i="52"/>
  <c r="BU56" i="52"/>
  <c r="BT56" i="52"/>
  <c r="BX55" i="52"/>
  <c r="BW55" i="52"/>
  <c r="BV55" i="52"/>
  <c r="BU55" i="52"/>
  <c r="BT55" i="52"/>
  <c r="BX54" i="52"/>
  <c r="BW54" i="52"/>
  <c r="BV54" i="52"/>
  <c r="BU54" i="52"/>
  <c r="BT54" i="52"/>
  <c r="BX53" i="52"/>
  <c r="BW53" i="52"/>
  <c r="BV53" i="52"/>
  <c r="BU53" i="52"/>
  <c r="BT53" i="52"/>
  <c r="BX52" i="52"/>
  <c r="BW52" i="52"/>
  <c r="BV52" i="52"/>
  <c r="BU52" i="52"/>
  <c r="BT52" i="52"/>
  <c r="BX51" i="52"/>
  <c r="BW51" i="52"/>
  <c r="BV51" i="52"/>
  <c r="BU51" i="52"/>
  <c r="BT51" i="52"/>
  <c r="CM66" i="8"/>
  <c r="CL66" i="8"/>
  <c r="CK66" i="8"/>
  <c r="CJ66" i="8"/>
  <c r="CI66" i="8"/>
  <c r="CH66" i="8"/>
  <c r="CG66" i="8"/>
  <c r="CF66" i="8"/>
  <c r="CE66" i="8"/>
  <c r="CD66" i="8"/>
  <c r="CM65" i="8"/>
  <c r="CL65" i="8"/>
  <c r="CK65" i="8"/>
  <c r="CJ65" i="8"/>
  <c r="CI65" i="8"/>
  <c r="CH65" i="8"/>
  <c r="CG65" i="8"/>
  <c r="CF65" i="8"/>
  <c r="CE65" i="8"/>
  <c r="CD65" i="8"/>
  <c r="CM64" i="8"/>
  <c r="CL64" i="8"/>
  <c r="CK64" i="8"/>
  <c r="CJ64" i="8"/>
  <c r="CI64" i="8"/>
  <c r="CH64" i="8"/>
  <c r="CG64" i="8"/>
  <c r="CF64" i="8"/>
  <c r="CE64" i="8"/>
  <c r="CD64" i="8"/>
  <c r="CM63" i="8"/>
  <c r="CL63" i="8"/>
  <c r="CK63" i="8"/>
  <c r="CJ63" i="8"/>
  <c r="CI63" i="8"/>
  <c r="CH63" i="8"/>
  <c r="CG63" i="8"/>
  <c r="CF63" i="8"/>
  <c r="CE63" i="8"/>
  <c r="CD63" i="8"/>
  <c r="CM62" i="8"/>
  <c r="CL62" i="8"/>
  <c r="CK62" i="8"/>
  <c r="CJ62" i="8"/>
  <c r="CI62" i="8"/>
  <c r="CH62" i="8"/>
  <c r="CG62" i="8"/>
  <c r="CF62" i="8"/>
  <c r="CE62" i="8"/>
  <c r="CD62" i="8"/>
  <c r="CM61" i="8"/>
  <c r="CL61" i="8"/>
  <c r="CK61" i="8"/>
  <c r="CJ61" i="8"/>
  <c r="CI61" i="8"/>
  <c r="CH61" i="8"/>
  <c r="CG61" i="8"/>
  <c r="CF61" i="8"/>
  <c r="CE61" i="8"/>
  <c r="CD61" i="8"/>
  <c r="CM60" i="8"/>
  <c r="CL60" i="8"/>
  <c r="CK60" i="8"/>
  <c r="CJ60" i="8"/>
  <c r="CI60" i="8"/>
  <c r="CH60" i="8"/>
  <c r="CG60" i="8"/>
  <c r="CF60" i="8"/>
  <c r="CE60" i="8"/>
  <c r="CD60" i="8"/>
  <c r="CM59" i="8"/>
  <c r="CL59" i="8"/>
  <c r="CK59" i="8"/>
  <c r="CJ59" i="8"/>
  <c r="CI59" i="8"/>
  <c r="CH59" i="8"/>
  <c r="CG59" i="8"/>
  <c r="CF59" i="8"/>
  <c r="CE59" i="8"/>
  <c r="CD59" i="8"/>
  <c r="CM58" i="8"/>
  <c r="CL58" i="8"/>
  <c r="CK58" i="8"/>
  <c r="CJ58" i="8"/>
  <c r="CI58" i="8"/>
  <c r="CH58" i="8"/>
  <c r="CG58" i="8"/>
  <c r="CF58" i="8"/>
  <c r="CE58" i="8"/>
  <c r="CD58" i="8"/>
  <c r="CM57" i="8"/>
  <c r="CL57" i="8"/>
  <c r="CK57" i="8"/>
  <c r="CJ57" i="8"/>
  <c r="CI57" i="8"/>
  <c r="CH57" i="8"/>
  <c r="CG57" i="8"/>
  <c r="CF57" i="8"/>
  <c r="CE57" i="8"/>
  <c r="CD57" i="8"/>
  <c r="CM56" i="8"/>
  <c r="CL56" i="8"/>
  <c r="CK56" i="8"/>
  <c r="CJ56" i="8"/>
  <c r="CI56" i="8"/>
  <c r="CH56" i="8"/>
  <c r="CG56" i="8"/>
  <c r="CF56" i="8"/>
  <c r="CE56" i="8"/>
  <c r="CD56" i="8"/>
  <c r="CM55" i="8"/>
  <c r="CL55" i="8"/>
  <c r="CK55" i="8"/>
  <c r="CJ55" i="8"/>
  <c r="CI55" i="8"/>
  <c r="CH55" i="8"/>
  <c r="CG55" i="8"/>
  <c r="CF55" i="8"/>
  <c r="CE55" i="8"/>
  <c r="CD55" i="8"/>
  <c r="CM54" i="8"/>
  <c r="CL54" i="8"/>
  <c r="CK54" i="8"/>
  <c r="CJ54" i="8"/>
  <c r="CI54" i="8"/>
  <c r="CH54" i="8"/>
  <c r="CG54" i="8"/>
  <c r="CF54" i="8"/>
  <c r="CE54" i="8"/>
  <c r="CD54" i="8"/>
  <c r="CI66" i="7"/>
  <c r="CH66" i="7"/>
  <c r="CG66" i="7"/>
  <c r="CF66" i="7"/>
  <c r="CE66" i="7"/>
  <c r="CD66" i="7"/>
  <c r="CC66" i="7"/>
  <c r="CB66" i="7"/>
  <c r="CA66" i="7"/>
  <c r="CI65" i="7"/>
  <c r="CH65" i="7"/>
  <c r="CG65" i="7"/>
  <c r="CF65" i="7"/>
  <c r="CE65" i="7"/>
  <c r="CD65" i="7"/>
  <c r="CC65" i="7"/>
  <c r="CB65" i="7"/>
  <c r="CA65" i="7"/>
  <c r="CI64" i="7"/>
  <c r="CH64" i="7"/>
  <c r="CG64" i="7"/>
  <c r="CF64" i="7"/>
  <c r="CE64" i="7"/>
  <c r="CD64" i="7"/>
  <c r="CC64" i="7"/>
  <c r="CB64" i="7"/>
  <c r="CA64" i="7"/>
  <c r="CI63" i="7"/>
  <c r="CH63" i="7"/>
  <c r="CG63" i="7"/>
  <c r="CF63" i="7"/>
  <c r="CE63" i="7"/>
  <c r="CD63" i="7"/>
  <c r="CC63" i="7"/>
  <c r="CB63" i="7"/>
  <c r="CA63" i="7"/>
  <c r="CI62" i="7"/>
  <c r="CH62" i="7"/>
  <c r="CG62" i="7"/>
  <c r="CF62" i="7"/>
  <c r="CE62" i="7"/>
  <c r="CD62" i="7"/>
  <c r="CC62" i="7"/>
  <c r="CB62" i="7"/>
  <c r="CA62" i="7"/>
  <c r="CI61" i="7"/>
  <c r="CH61" i="7"/>
  <c r="CG61" i="7"/>
  <c r="CF61" i="7"/>
  <c r="CE61" i="7"/>
  <c r="CD61" i="7"/>
  <c r="CC61" i="7"/>
  <c r="CB61" i="7"/>
  <c r="CA61" i="7"/>
  <c r="CI60" i="7"/>
  <c r="CH60" i="7"/>
  <c r="CG60" i="7"/>
  <c r="CF60" i="7"/>
  <c r="CE60" i="7"/>
  <c r="CD60" i="7"/>
  <c r="CC60" i="7"/>
  <c r="CB60" i="7"/>
  <c r="CA60" i="7"/>
  <c r="CI59" i="7"/>
  <c r="CH59" i="7"/>
  <c r="CG59" i="7"/>
  <c r="CF59" i="7"/>
  <c r="CE59" i="7"/>
  <c r="CD59" i="7"/>
  <c r="CC59" i="7"/>
  <c r="CB59" i="7"/>
  <c r="CA59" i="7"/>
  <c r="CI58" i="7"/>
  <c r="CH58" i="7"/>
  <c r="CG58" i="7"/>
  <c r="CF58" i="7"/>
  <c r="CE58" i="7"/>
  <c r="CD58" i="7"/>
  <c r="CC58" i="7"/>
  <c r="CB58" i="7"/>
  <c r="CA58" i="7"/>
  <c r="CI57" i="7"/>
  <c r="CH57" i="7"/>
  <c r="CG57" i="7"/>
  <c r="CF57" i="7"/>
  <c r="CE57" i="7"/>
  <c r="CD57" i="7"/>
  <c r="CC57" i="7"/>
  <c r="CB57" i="7"/>
  <c r="CA57" i="7"/>
  <c r="CI56" i="7"/>
  <c r="CH56" i="7"/>
  <c r="CG56" i="7"/>
  <c r="CF56" i="7"/>
  <c r="CE56" i="7"/>
  <c r="CD56" i="7"/>
  <c r="CC56" i="7"/>
  <c r="CB56" i="7"/>
  <c r="CA56" i="7"/>
  <c r="CI55" i="7"/>
  <c r="CH55" i="7"/>
  <c r="CG55" i="7"/>
  <c r="CF55" i="7"/>
  <c r="CE55" i="7"/>
  <c r="CD55" i="7"/>
  <c r="CC55" i="7"/>
  <c r="CB55" i="7"/>
  <c r="CA55" i="7"/>
  <c r="CI54" i="7"/>
  <c r="CH54" i="7"/>
  <c r="CG54" i="7"/>
  <c r="CF54" i="7"/>
  <c r="CE54" i="7"/>
  <c r="CD54" i="7"/>
  <c r="CC54" i="7"/>
  <c r="CB54" i="7"/>
  <c r="CA54" i="7"/>
  <c r="CI66" i="6"/>
  <c r="CH66" i="6"/>
  <c r="CG66" i="6"/>
  <c r="CF66" i="6"/>
  <c r="CE66" i="6"/>
  <c r="CD66" i="6"/>
  <c r="CC66" i="6"/>
  <c r="CB66" i="6"/>
  <c r="CA66" i="6"/>
  <c r="CI65" i="6"/>
  <c r="CH65" i="6"/>
  <c r="CG65" i="6"/>
  <c r="CF65" i="6"/>
  <c r="CE65" i="6"/>
  <c r="CD65" i="6"/>
  <c r="CC65" i="6"/>
  <c r="CB65" i="6"/>
  <c r="CA65" i="6"/>
  <c r="CI64" i="6"/>
  <c r="CH64" i="6"/>
  <c r="CG64" i="6"/>
  <c r="CF64" i="6"/>
  <c r="CE64" i="6"/>
  <c r="CD64" i="6"/>
  <c r="CC64" i="6"/>
  <c r="CB64" i="6"/>
  <c r="CA64" i="6"/>
  <c r="CI63" i="6"/>
  <c r="CH63" i="6"/>
  <c r="CG63" i="6"/>
  <c r="CF63" i="6"/>
  <c r="CE63" i="6"/>
  <c r="CD63" i="6"/>
  <c r="CC63" i="6"/>
  <c r="CB63" i="6"/>
  <c r="CA63" i="6"/>
  <c r="CI62" i="6"/>
  <c r="CH62" i="6"/>
  <c r="CG62" i="6"/>
  <c r="CF62" i="6"/>
  <c r="CE62" i="6"/>
  <c r="CD62" i="6"/>
  <c r="CC62" i="6"/>
  <c r="CB62" i="6"/>
  <c r="CA62" i="6"/>
  <c r="CI61" i="6"/>
  <c r="CH61" i="6"/>
  <c r="CG61" i="6"/>
  <c r="CF61" i="6"/>
  <c r="CE61" i="6"/>
  <c r="CD61" i="6"/>
  <c r="CC61" i="6"/>
  <c r="CB61" i="6"/>
  <c r="CA61" i="6"/>
  <c r="CI60" i="6"/>
  <c r="CH60" i="6"/>
  <c r="CG60" i="6"/>
  <c r="CF60" i="6"/>
  <c r="CE60" i="6"/>
  <c r="CD60" i="6"/>
  <c r="CC60" i="6"/>
  <c r="CB60" i="6"/>
  <c r="CA60" i="6"/>
  <c r="CI59" i="6"/>
  <c r="CH59" i="6"/>
  <c r="CG59" i="6"/>
  <c r="CF59" i="6"/>
  <c r="CE59" i="6"/>
  <c r="CD59" i="6"/>
  <c r="CC59" i="6"/>
  <c r="CB59" i="6"/>
  <c r="CA59" i="6"/>
  <c r="CI58" i="6"/>
  <c r="CH58" i="6"/>
  <c r="CG58" i="6"/>
  <c r="CF58" i="6"/>
  <c r="CE58" i="6"/>
  <c r="CD58" i="6"/>
  <c r="CC58" i="6"/>
  <c r="CB58" i="6"/>
  <c r="CA58" i="6"/>
  <c r="CI57" i="6"/>
  <c r="CH57" i="6"/>
  <c r="CG57" i="6"/>
  <c r="CF57" i="6"/>
  <c r="CE57" i="6"/>
  <c r="CD57" i="6"/>
  <c r="CC57" i="6"/>
  <c r="CB57" i="6"/>
  <c r="CA57" i="6"/>
  <c r="CI56" i="6"/>
  <c r="CH56" i="6"/>
  <c r="CG56" i="6"/>
  <c r="CF56" i="6"/>
  <c r="CE56" i="6"/>
  <c r="CD56" i="6"/>
  <c r="CC56" i="6"/>
  <c r="CB56" i="6"/>
  <c r="CA56" i="6"/>
  <c r="CI55" i="6"/>
  <c r="CH55" i="6"/>
  <c r="CG55" i="6"/>
  <c r="CF55" i="6"/>
  <c r="CE55" i="6"/>
  <c r="CD55" i="6"/>
  <c r="CC55" i="6"/>
  <c r="CB55" i="6"/>
  <c r="CA55" i="6"/>
  <c r="CI54" i="6"/>
  <c r="CH54" i="6"/>
  <c r="CG54" i="6"/>
  <c r="CF54" i="6"/>
  <c r="CE54" i="6"/>
  <c r="CD54" i="6"/>
  <c r="CC54" i="6"/>
  <c r="CB54" i="6"/>
  <c r="CA54" i="6"/>
  <c r="EO85" i="43"/>
  <c r="EN85" i="43"/>
  <c r="EM85" i="43"/>
  <c r="EL85" i="43"/>
  <c r="EK85" i="43"/>
  <c r="EJ85" i="43"/>
  <c r="EI85" i="43"/>
  <c r="EH85" i="43"/>
  <c r="EG85" i="43"/>
  <c r="EF85" i="43"/>
  <c r="EE85" i="43"/>
  <c r="ED85" i="43"/>
  <c r="EC85" i="43"/>
  <c r="EB85" i="43"/>
  <c r="EA85" i="43"/>
  <c r="DZ85" i="43"/>
  <c r="DY85" i="43"/>
  <c r="DX85" i="43"/>
  <c r="DW85" i="43"/>
  <c r="DV85" i="43"/>
  <c r="DU85" i="43"/>
  <c r="DT85" i="43"/>
  <c r="DS85" i="43"/>
  <c r="DR85" i="43"/>
  <c r="DQ85" i="43"/>
  <c r="DP85" i="43"/>
  <c r="DO85" i="43"/>
  <c r="DN85" i="43"/>
  <c r="DM85" i="43"/>
  <c r="DL85" i="43"/>
  <c r="DJ85" i="43"/>
  <c r="DI85" i="43"/>
  <c r="DH85" i="43"/>
  <c r="DG85" i="43"/>
  <c r="EO84" i="43"/>
  <c r="EN84" i="43"/>
  <c r="EM84" i="43"/>
  <c r="EL84" i="43"/>
  <c r="EK84" i="43"/>
  <c r="EJ84" i="43"/>
  <c r="EI84" i="43"/>
  <c r="EH84" i="43"/>
  <c r="EG84" i="43"/>
  <c r="EF84" i="43"/>
  <c r="EE84" i="43"/>
  <c r="ED84" i="43"/>
  <c r="EC84" i="43"/>
  <c r="EB84" i="43"/>
  <c r="EA84" i="43"/>
  <c r="DZ84" i="43"/>
  <c r="DY84" i="43"/>
  <c r="DX84" i="43"/>
  <c r="DW84" i="43"/>
  <c r="DV84" i="43"/>
  <c r="DU84" i="43"/>
  <c r="DT84" i="43"/>
  <c r="DS84" i="43"/>
  <c r="DR84" i="43"/>
  <c r="DQ84" i="43"/>
  <c r="DP84" i="43"/>
  <c r="DO84" i="43"/>
  <c r="DN84" i="43"/>
  <c r="DM84" i="43"/>
  <c r="DL84" i="43"/>
  <c r="DJ84" i="43"/>
  <c r="DI84" i="43"/>
  <c r="DH84" i="43"/>
  <c r="DG84" i="43"/>
  <c r="EO82" i="43"/>
  <c r="EN82" i="43"/>
  <c r="EM82" i="43"/>
  <c r="EL82" i="43"/>
  <c r="EK82" i="43"/>
  <c r="EJ82" i="43"/>
  <c r="EI82" i="43"/>
  <c r="EH82" i="43"/>
  <c r="EG82" i="43"/>
  <c r="EF82" i="43"/>
  <c r="EE82" i="43"/>
  <c r="ED82" i="43"/>
  <c r="EC82" i="43"/>
  <c r="EB82" i="43"/>
  <c r="EA82" i="43"/>
  <c r="DZ82" i="43"/>
  <c r="DY82" i="43"/>
  <c r="DX82" i="43"/>
  <c r="DW82" i="43"/>
  <c r="DV82" i="43"/>
  <c r="DU82" i="43"/>
  <c r="DT82" i="43"/>
  <c r="DS82" i="43"/>
  <c r="DR82" i="43"/>
  <c r="DQ82" i="43"/>
  <c r="DP82" i="43"/>
  <c r="DO82" i="43"/>
  <c r="DN82" i="43"/>
  <c r="DM82" i="43"/>
  <c r="DL82" i="43"/>
  <c r="DJ82" i="43"/>
  <c r="DI82" i="43"/>
  <c r="DH82" i="43"/>
  <c r="DG82" i="43"/>
  <c r="EO81" i="43"/>
  <c r="EN81" i="43"/>
  <c r="EM81" i="43"/>
  <c r="EL81" i="43"/>
  <c r="EK81" i="43"/>
  <c r="EJ81" i="43"/>
  <c r="EI81" i="43"/>
  <c r="EH81" i="43"/>
  <c r="EG81" i="43"/>
  <c r="EF81" i="43"/>
  <c r="EE81" i="43"/>
  <c r="ED81" i="43"/>
  <c r="EC81" i="43"/>
  <c r="EB81" i="43"/>
  <c r="EA81" i="43"/>
  <c r="DZ81" i="43"/>
  <c r="DY81" i="43"/>
  <c r="DX81" i="43"/>
  <c r="DW81" i="43"/>
  <c r="DV81" i="43"/>
  <c r="DU81" i="43"/>
  <c r="DT81" i="43"/>
  <c r="DS81" i="43"/>
  <c r="DR81" i="43"/>
  <c r="DQ81" i="43"/>
  <c r="DP81" i="43"/>
  <c r="DO81" i="43"/>
  <c r="DN81" i="43"/>
  <c r="DM81" i="43"/>
  <c r="DL81" i="43"/>
  <c r="DJ81" i="43"/>
  <c r="DI81" i="43"/>
  <c r="DH81" i="43"/>
  <c r="DG81" i="43"/>
  <c r="EO80" i="43"/>
  <c r="EN80" i="43"/>
  <c r="EM80" i="43"/>
  <c r="EL80" i="43"/>
  <c r="EK80" i="43"/>
  <c r="EJ80" i="43"/>
  <c r="EI80" i="43"/>
  <c r="EH80" i="43"/>
  <c r="EG80" i="43"/>
  <c r="EF80" i="43"/>
  <c r="EE80" i="43"/>
  <c r="ED80" i="43"/>
  <c r="EC80" i="43"/>
  <c r="EB80" i="43"/>
  <c r="EA80" i="43"/>
  <c r="DZ80" i="43"/>
  <c r="DY80" i="43"/>
  <c r="DX80" i="43"/>
  <c r="DW80" i="43"/>
  <c r="DV80" i="43"/>
  <c r="DU80" i="43"/>
  <c r="DT80" i="43"/>
  <c r="DS80" i="43"/>
  <c r="DR80" i="43"/>
  <c r="DQ80" i="43"/>
  <c r="DP80" i="43"/>
  <c r="DO80" i="43"/>
  <c r="DN80" i="43"/>
  <c r="DM80" i="43"/>
  <c r="DL80" i="43"/>
  <c r="DJ80" i="43"/>
  <c r="DI80" i="43"/>
  <c r="DH80" i="43"/>
  <c r="DG80" i="43"/>
  <c r="DG85" i="4"/>
  <c r="DH85" i="4"/>
  <c r="DI85" i="4"/>
  <c r="DJ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DG86" i="4"/>
  <c r="DH86" i="4"/>
  <c r="DI86" i="4"/>
  <c r="DJ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DG87" i="4"/>
  <c r="DH87" i="4"/>
  <c r="DI87" i="4"/>
  <c r="DJ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DG89" i="4"/>
  <c r="DH89" i="4"/>
  <c r="DI89" i="4"/>
  <c r="DJ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DG90" i="4"/>
  <c r="DH90" i="4"/>
  <c r="DI90" i="4"/>
  <c r="DJ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DG91" i="4"/>
  <c r="DH91" i="4"/>
  <c r="DI91" i="4"/>
  <c r="DJ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CJ82" i="40"/>
  <c r="CI82" i="40"/>
  <c r="CH82" i="40"/>
  <c r="CG82" i="40"/>
  <c r="CF82" i="40"/>
  <c r="CE82" i="40"/>
  <c r="CD82" i="40"/>
  <c r="CC82" i="40"/>
  <c r="CB82" i="40"/>
  <c r="CJ81" i="40"/>
  <c r="CI81" i="40"/>
  <c r="CH81" i="40"/>
  <c r="CG81" i="40"/>
  <c r="CF81" i="40"/>
  <c r="CE81" i="40"/>
  <c r="CD81" i="40"/>
  <c r="CC81" i="40"/>
  <c r="CB81" i="40"/>
  <c r="CJ80" i="40"/>
  <c r="CI80" i="40"/>
  <c r="CH80" i="40"/>
  <c r="CG80" i="40"/>
  <c r="CF80" i="40"/>
  <c r="CE80" i="40"/>
  <c r="CD80" i="40"/>
  <c r="CC80" i="40"/>
  <c r="CB80" i="40"/>
  <c r="CJ79" i="40"/>
  <c r="CI79" i="40"/>
  <c r="CH79" i="40"/>
  <c r="CG79" i="40"/>
  <c r="CF79" i="40"/>
  <c r="CE79" i="40"/>
  <c r="CD79" i="40"/>
  <c r="CC79" i="40"/>
  <c r="CB79" i="40"/>
  <c r="CJ78" i="40"/>
  <c r="CI78" i="40"/>
  <c r="CH78" i="40"/>
  <c r="CG78" i="40"/>
  <c r="CF78" i="40"/>
  <c r="CE78" i="40"/>
  <c r="CD78" i="40"/>
  <c r="CC78" i="40"/>
  <c r="CB78" i="40"/>
  <c r="CJ77" i="40"/>
  <c r="CI77" i="40"/>
  <c r="CH77" i="40"/>
  <c r="CG77" i="40"/>
  <c r="CF77" i="40"/>
  <c r="CE77" i="40"/>
  <c r="CD77" i="40"/>
  <c r="CC77" i="40"/>
  <c r="CB77" i="40"/>
  <c r="CJ76" i="40"/>
  <c r="CI76" i="40"/>
  <c r="CH76" i="40"/>
  <c r="CG76" i="40"/>
  <c r="CF76" i="40"/>
  <c r="CE76" i="40"/>
  <c r="CD76" i="40"/>
  <c r="CC76" i="40"/>
  <c r="CB76" i="40"/>
  <c r="CJ75" i="40"/>
  <c r="CI75" i="40"/>
  <c r="CH75" i="40"/>
  <c r="CG75" i="40"/>
  <c r="CF75" i="40"/>
  <c r="CE75" i="40"/>
  <c r="CD75" i="40"/>
  <c r="CC75" i="40"/>
  <c r="CB75" i="40"/>
  <c r="CJ74" i="40"/>
  <c r="CI74" i="40"/>
  <c r="CH74" i="40"/>
  <c r="CG74" i="40"/>
  <c r="CF74" i="40"/>
  <c r="CE74" i="40"/>
  <c r="CD74" i="40"/>
  <c r="CC74" i="40"/>
  <c r="CB74" i="40"/>
  <c r="CJ73" i="40"/>
  <c r="CI73" i="40"/>
  <c r="CH73" i="40"/>
  <c r="CG73" i="40"/>
  <c r="CF73" i="40"/>
  <c r="CE73" i="40"/>
  <c r="CD73" i="40"/>
  <c r="CC73" i="40"/>
  <c r="CB73" i="40"/>
  <c r="CJ72" i="40"/>
  <c r="CI72" i="40"/>
  <c r="CH72" i="40"/>
  <c r="CG72" i="40"/>
  <c r="CF72" i="40"/>
  <c r="CE72" i="40"/>
  <c r="CD72" i="40"/>
  <c r="CC72" i="40"/>
  <c r="CB72" i="40"/>
  <c r="CJ71" i="40"/>
  <c r="CI71" i="40"/>
  <c r="CH71" i="40"/>
  <c r="CG71" i="40"/>
  <c r="CF71" i="40"/>
  <c r="CE71" i="40"/>
  <c r="CD71" i="40"/>
  <c r="CB71" i="40"/>
  <c r="CJ70" i="40"/>
  <c r="CI70" i="40"/>
  <c r="CH70" i="40"/>
  <c r="CG70" i="40"/>
  <c r="CF70" i="40"/>
  <c r="CE70" i="40"/>
  <c r="CD70" i="40"/>
  <c r="CC70" i="40"/>
  <c r="CB70" i="40"/>
  <c r="EV3" i="53"/>
  <c r="EU3" i="53"/>
  <c r="ET3" i="53"/>
  <c r="ES3" i="53"/>
  <c r="ER3" i="53"/>
  <c r="EQ3" i="53"/>
  <c r="EP3" i="53"/>
  <c r="EO3" i="53"/>
  <c r="EN3" i="53"/>
  <c r="EM3" i="53"/>
  <c r="EL3" i="53"/>
  <c r="EK3" i="53"/>
  <c r="EJ3" i="53"/>
  <c r="EI3" i="53"/>
  <c r="EH3" i="53"/>
  <c r="EG3" i="53"/>
  <c r="EF3" i="53"/>
  <c r="EE3" i="53"/>
  <c r="ED3" i="53"/>
  <c r="EC3" i="53"/>
  <c r="EB3" i="53"/>
  <c r="EA3" i="53"/>
  <c r="DZ3" i="53"/>
  <c r="DY3" i="53"/>
  <c r="DX3" i="53"/>
  <c r="DW3" i="53"/>
  <c r="DV3" i="53"/>
  <c r="DU3" i="53"/>
  <c r="DT3" i="53"/>
  <c r="DS3" i="53"/>
  <c r="X9" i="53"/>
  <c r="V9" i="53"/>
  <c r="T9" i="53"/>
  <c r="R9" i="53"/>
  <c r="P9" i="53"/>
  <c r="N9" i="53"/>
  <c r="L9" i="53"/>
  <c r="J9" i="53"/>
  <c r="H9" i="53"/>
  <c r="F9" i="53"/>
  <c r="D9" i="53"/>
  <c r="B9" i="53"/>
  <c r="DP59" i="53"/>
  <c r="DO59" i="53"/>
  <c r="DN59" i="53"/>
  <c r="DM59" i="53"/>
  <c r="DL59" i="53"/>
  <c r="DK59" i="53"/>
  <c r="DJ59" i="53"/>
  <c r="DI59" i="53"/>
  <c r="DH59" i="53"/>
  <c r="DG59" i="53"/>
  <c r="DF59" i="53"/>
  <c r="DE59" i="53"/>
  <c r="DD59" i="53"/>
  <c r="DC59" i="53"/>
  <c r="DB59" i="53"/>
  <c r="DA59" i="53"/>
  <c r="CZ59" i="53"/>
  <c r="CY59" i="53"/>
  <c r="CX59" i="53"/>
  <c r="CW59" i="53"/>
  <c r="CV59" i="53"/>
  <c r="CU59" i="53"/>
  <c r="CT59" i="53"/>
  <c r="CS59" i="53"/>
  <c r="CR59" i="53"/>
  <c r="CQ59" i="53"/>
  <c r="CP59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B59" i="53"/>
  <c r="CA59" i="53"/>
  <c r="BZ59" i="53"/>
  <c r="BY59" i="53"/>
  <c r="BX59" i="53"/>
  <c r="BW59" i="53"/>
  <c r="BV59" i="53"/>
  <c r="BU59" i="53"/>
  <c r="BT59" i="53"/>
  <c r="BR59" i="53"/>
  <c r="BQ59" i="53"/>
  <c r="BP59" i="53"/>
  <c r="BO59" i="53"/>
  <c r="BN59" i="53"/>
  <c r="BM59" i="53"/>
  <c r="BK59" i="53"/>
  <c r="BJ59" i="53"/>
  <c r="BI59" i="53"/>
  <c r="BH59" i="53"/>
  <c r="BG59" i="53"/>
  <c r="BD59" i="53"/>
  <c r="BC59" i="53"/>
  <c r="BB59" i="53"/>
  <c r="BA59" i="53"/>
  <c r="AY59" i="53"/>
  <c r="AX59" i="53"/>
  <c r="AW59" i="53"/>
  <c r="AV59" i="53"/>
  <c r="AU59" i="53"/>
  <c r="AT59" i="53"/>
  <c r="AS59" i="53"/>
  <c r="AR59" i="53"/>
  <c r="AQ59" i="53"/>
  <c r="AP59" i="53"/>
  <c r="AO59" i="53"/>
  <c r="AN59" i="53"/>
  <c r="AM59" i="53"/>
  <c r="AL59" i="53"/>
  <c r="AK59" i="53"/>
  <c r="AJ59" i="53"/>
  <c r="AI59" i="53"/>
  <c r="AE9" i="53"/>
  <c r="AD9" i="53"/>
  <c r="AC9" i="53"/>
  <c r="AB9" i="53"/>
  <c r="AA9" i="53"/>
  <c r="Z9" i="53"/>
  <c r="Y9" i="53"/>
  <c r="W9" i="53"/>
  <c r="U9" i="53"/>
  <c r="S9" i="53"/>
  <c r="Q9" i="53"/>
  <c r="O9" i="53"/>
  <c r="M9" i="53"/>
  <c r="K9" i="53"/>
  <c r="I9" i="53"/>
  <c r="G9" i="53"/>
  <c r="E9" i="53"/>
  <c r="C9" i="53"/>
  <c r="DR3" i="53"/>
  <c r="FY55" i="11"/>
  <c r="FZ55" i="11"/>
  <c r="GA55" i="11"/>
  <c r="GB55" i="11"/>
  <c r="GC55" i="11"/>
  <c r="GD55" i="11"/>
  <c r="GE55" i="11"/>
  <c r="GF55" i="11"/>
  <c r="GG55" i="11"/>
  <c r="GH55" i="11"/>
  <c r="GI55" i="11"/>
  <c r="GJ55" i="11"/>
  <c r="GK55" i="11"/>
  <c r="GL55" i="11"/>
  <c r="GM55" i="11"/>
  <c r="GN55" i="11"/>
  <c r="GO55" i="11"/>
  <c r="GP55" i="11"/>
  <c r="GQ55" i="11"/>
  <c r="GR55" i="11"/>
  <c r="GS55" i="11"/>
  <c r="GT55" i="11"/>
  <c r="GU55" i="11"/>
  <c r="GV55" i="11"/>
  <c r="GW55" i="11"/>
  <c r="GX55" i="11"/>
  <c r="GY55" i="11"/>
  <c r="GZ55" i="11"/>
  <c r="HA55" i="11"/>
  <c r="HB55" i="11"/>
  <c r="HC55" i="11"/>
  <c r="HD55" i="11"/>
  <c r="HE55" i="11"/>
  <c r="HF55" i="11"/>
  <c r="HG55" i="11"/>
  <c r="HH55" i="11"/>
  <c r="HI55" i="11"/>
  <c r="HJ55" i="11"/>
  <c r="HK55" i="11"/>
  <c r="HL55" i="11"/>
  <c r="HM55" i="11"/>
  <c r="HN55" i="11"/>
  <c r="HO55" i="11"/>
  <c r="HP55" i="11"/>
  <c r="HQ55" i="11"/>
  <c r="HR55" i="11"/>
  <c r="HS55" i="11"/>
  <c r="HT55" i="11"/>
  <c r="HU55" i="11"/>
  <c r="HV55" i="11"/>
  <c r="HW55" i="11"/>
  <c r="HX55" i="11"/>
  <c r="HY55" i="11"/>
  <c r="HZ55" i="11"/>
  <c r="IA55" i="11"/>
  <c r="IB55" i="11"/>
  <c r="IC55" i="11"/>
  <c r="FY55" i="25"/>
  <c r="FZ55" i="25"/>
  <c r="GA55" i="25"/>
  <c r="GB55" i="25"/>
  <c r="GC55" i="25"/>
  <c r="GD55" i="25"/>
  <c r="GE55" i="25"/>
  <c r="GF55" i="25"/>
  <c r="GG55" i="25"/>
  <c r="GH55" i="25"/>
  <c r="GI55" i="25"/>
  <c r="GJ55" i="25"/>
  <c r="GK55" i="25"/>
  <c r="GL55" i="25"/>
  <c r="GM55" i="25"/>
  <c r="GN55" i="25"/>
  <c r="GO55" i="25"/>
  <c r="GP55" i="25"/>
  <c r="GQ55" i="25"/>
  <c r="GR55" i="25"/>
  <c r="GS55" i="25"/>
  <c r="GT55" i="25"/>
  <c r="GU55" i="25"/>
  <c r="GV55" i="25"/>
  <c r="GW55" i="25"/>
  <c r="GX55" i="25"/>
  <c r="GY55" i="25"/>
  <c r="GZ55" i="25"/>
  <c r="HA55" i="25"/>
  <c r="HB55" i="25"/>
  <c r="HC55" i="25"/>
  <c r="HD55" i="25"/>
  <c r="HE55" i="25"/>
  <c r="HF55" i="25"/>
  <c r="HG55" i="25"/>
  <c r="HH55" i="25"/>
  <c r="HI55" i="25"/>
  <c r="HJ55" i="25"/>
  <c r="HK55" i="25"/>
  <c r="HL55" i="25"/>
  <c r="HM55" i="25"/>
  <c r="HN55" i="25"/>
  <c r="HO55" i="25"/>
  <c r="HP55" i="25"/>
  <c r="HQ55" i="25"/>
  <c r="HR55" i="25"/>
  <c r="HS55" i="25"/>
  <c r="HT55" i="25"/>
  <c r="HU55" i="25"/>
  <c r="HV55" i="25"/>
  <c r="HW55" i="25"/>
  <c r="HX55" i="25"/>
  <c r="HY55" i="25"/>
  <c r="HZ55" i="25"/>
  <c r="IA55" i="25"/>
  <c r="IB55" i="25"/>
  <c r="IC55" i="25"/>
  <c r="GX55" i="33"/>
  <c r="GY55" i="33"/>
  <c r="GZ55" i="33"/>
  <c r="HA55" i="33"/>
  <c r="HB55" i="33"/>
  <c r="HC55" i="33"/>
  <c r="HD55" i="33"/>
  <c r="HE55" i="33"/>
  <c r="HF55" i="33"/>
  <c r="HG55" i="33"/>
  <c r="HH55" i="33"/>
  <c r="HI55" i="33"/>
  <c r="HJ55" i="33"/>
  <c r="HK55" i="33"/>
  <c r="HL55" i="33"/>
  <c r="HM55" i="33"/>
  <c r="HN55" i="33"/>
  <c r="HO55" i="33"/>
  <c r="HP55" i="33"/>
  <c r="HQ55" i="33"/>
  <c r="HR55" i="33"/>
  <c r="HS55" i="33"/>
  <c r="HT55" i="33"/>
  <c r="HU55" i="33"/>
  <c r="HV55" i="33"/>
  <c r="HW55" i="33"/>
  <c r="HX55" i="33"/>
  <c r="HY55" i="33"/>
  <c r="HZ55" i="33"/>
  <c r="IA55" i="33"/>
  <c r="IB55" i="33"/>
  <c r="IC55" i="33"/>
  <c r="ID55" i="33"/>
  <c r="IE55" i="33"/>
  <c r="IF55" i="33"/>
  <c r="IG55" i="33"/>
  <c r="IH55" i="33"/>
  <c r="II55" i="33"/>
  <c r="IJ55" i="33"/>
  <c r="IK55" i="33"/>
  <c r="IL55" i="33"/>
  <c r="IM55" i="33"/>
  <c r="IN55" i="33"/>
  <c r="IO55" i="33"/>
  <c r="IP55" i="33"/>
  <c r="IQ55" i="33"/>
  <c r="IR55" i="33"/>
  <c r="IS55" i="33"/>
  <c r="IT55" i="33"/>
  <c r="IU55" i="33"/>
  <c r="IV55" i="33"/>
  <c r="IW55" i="33"/>
  <c r="IX55" i="33"/>
  <c r="IY55" i="33"/>
  <c r="IZ55" i="33"/>
  <c r="JA55" i="33"/>
  <c r="JB55" i="33"/>
  <c r="JC55" i="33"/>
  <c r="JD55" i="33"/>
  <c r="JE55" i="33"/>
  <c r="JF55" i="33"/>
  <c r="JG55" i="33"/>
  <c r="JH55" i="33"/>
  <c r="JI55" i="33"/>
  <c r="JJ55" i="33"/>
  <c r="JK55" i="33"/>
  <c r="JL55" i="33"/>
  <c r="GX56" i="33"/>
  <c r="GY56" i="33"/>
  <c r="GZ56" i="33"/>
  <c r="HA56" i="33"/>
  <c r="HB56" i="33"/>
  <c r="HC56" i="33"/>
  <c r="HD56" i="33"/>
  <c r="HE56" i="33"/>
  <c r="HF56" i="33"/>
  <c r="HG56" i="33"/>
  <c r="HH56" i="33"/>
  <c r="HI56" i="33"/>
  <c r="HJ56" i="33"/>
  <c r="HK56" i="33"/>
  <c r="HL56" i="33"/>
  <c r="HM56" i="33"/>
  <c r="HN56" i="33"/>
  <c r="HO56" i="33"/>
  <c r="HP56" i="33"/>
  <c r="HQ56" i="33"/>
  <c r="HR56" i="33"/>
  <c r="HS56" i="33"/>
  <c r="HT56" i="33"/>
  <c r="HU56" i="33"/>
  <c r="HV56" i="33"/>
  <c r="HW56" i="33"/>
  <c r="HX56" i="33"/>
  <c r="HY56" i="33"/>
  <c r="HZ56" i="33"/>
  <c r="IA56" i="33"/>
  <c r="IB56" i="33"/>
  <c r="IC56" i="33"/>
  <c r="ID56" i="33"/>
  <c r="IE56" i="33"/>
  <c r="IF56" i="33"/>
  <c r="IG56" i="33"/>
  <c r="IH56" i="33"/>
  <c r="II56" i="33"/>
  <c r="IJ56" i="33"/>
  <c r="IK56" i="33"/>
  <c r="IL56" i="33"/>
  <c r="IM56" i="33"/>
  <c r="IN56" i="33"/>
  <c r="IO56" i="33"/>
  <c r="IP56" i="33"/>
  <c r="IQ56" i="33"/>
  <c r="IR56" i="33"/>
  <c r="IS56" i="33"/>
  <c r="IT56" i="33"/>
  <c r="IU56" i="33"/>
  <c r="IV56" i="33"/>
  <c r="IW56" i="33"/>
  <c r="IX56" i="33"/>
  <c r="IY56" i="33"/>
  <c r="IZ56" i="33"/>
  <c r="JA56" i="33"/>
  <c r="JB56" i="33"/>
  <c r="JC56" i="33"/>
  <c r="JD56" i="33"/>
  <c r="JE56" i="33"/>
  <c r="JF56" i="33"/>
  <c r="JG56" i="33"/>
  <c r="JH56" i="33"/>
  <c r="JI56" i="33"/>
  <c r="JJ56" i="33"/>
  <c r="JK56" i="33"/>
  <c r="JL56" i="33"/>
  <c r="GX57" i="33"/>
  <c r="GY57" i="33"/>
  <c r="GZ57" i="33"/>
  <c r="HA57" i="33"/>
  <c r="HB57" i="33"/>
  <c r="HC57" i="33"/>
  <c r="HD57" i="33"/>
  <c r="HE57" i="33"/>
  <c r="HF57" i="33"/>
  <c r="HG57" i="33"/>
  <c r="HH57" i="33"/>
  <c r="HI57" i="33"/>
  <c r="HJ57" i="33"/>
  <c r="HK57" i="33"/>
  <c r="HL57" i="33"/>
  <c r="HM57" i="33"/>
  <c r="HN57" i="33"/>
  <c r="HO57" i="33"/>
  <c r="HP57" i="33"/>
  <c r="HQ57" i="33"/>
  <c r="HR57" i="33"/>
  <c r="HS57" i="33"/>
  <c r="HT57" i="33"/>
  <c r="HU57" i="33"/>
  <c r="HV57" i="33"/>
  <c r="HW57" i="33"/>
  <c r="HX57" i="33"/>
  <c r="HY57" i="33"/>
  <c r="HZ57" i="33"/>
  <c r="IA57" i="33"/>
  <c r="IB57" i="33"/>
  <c r="IC57" i="33"/>
  <c r="ID57" i="33"/>
  <c r="IE57" i="33"/>
  <c r="IF57" i="33"/>
  <c r="IG57" i="33"/>
  <c r="IH57" i="33"/>
  <c r="II57" i="33"/>
  <c r="IJ57" i="33"/>
  <c r="IK57" i="33"/>
  <c r="IL57" i="33"/>
  <c r="IM57" i="33"/>
  <c r="IN57" i="33"/>
  <c r="IO57" i="33"/>
  <c r="IP57" i="33"/>
  <c r="IQ57" i="33"/>
  <c r="IR57" i="33"/>
  <c r="IS57" i="33"/>
  <c r="IT57" i="33"/>
  <c r="IU57" i="33"/>
  <c r="IV57" i="33"/>
  <c r="IW57" i="33"/>
  <c r="IX57" i="33"/>
  <c r="IY57" i="33"/>
  <c r="IZ57" i="33"/>
  <c r="JA57" i="33"/>
  <c r="JB57" i="33"/>
  <c r="JC57" i="33"/>
  <c r="JD57" i="33"/>
  <c r="JE57" i="33"/>
  <c r="JF57" i="33"/>
  <c r="JG57" i="33"/>
  <c r="JH57" i="33"/>
  <c r="JI57" i="33"/>
  <c r="JJ57" i="33"/>
  <c r="JK57" i="33"/>
  <c r="JL57" i="33"/>
  <c r="GX58" i="33"/>
  <c r="GY58" i="33"/>
  <c r="GZ58" i="33"/>
  <c r="HA58" i="33"/>
  <c r="HB58" i="33"/>
  <c r="HC58" i="33"/>
  <c r="HD58" i="33"/>
  <c r="HE58" i="33"/>
  <c r="HF58" i="33"/>
  <c r="HG58" i="33"/>
  <c r="HH58" i="33"/>
  <c r="HI58" i="33"/>
  <c r="HJ58" i="33"/>
  <c r="HK58" i="33"/>
  <c r="HL58" i="33"/>
  <c r="HM58" i="33"/>
  <c r="HN58" i="33"/>
  <c r="HO58" i="33"/>
  <c r="HP58" i="33"/>
  <c r="HQ58" i="33"/>
  <c r="HR58" i="33"/>
  <c r="HS58" i="33"/>
  <c r="HT58" i="33"/>
  <c r="HU58" i="33"/>
  <c r="HV58" i="33"/>
  <c r="HW58" i="33"/>
  <c r="HX58" i="33"/>
  <c r="HY58" i="33"/>
  <c r="HZ58" i="33"/>
  <c r="IA58" i="33"/>
  <c r="IB58" i="33"/>
  <c r="IC58" i="33"/>
  <c r="ID58" i="33"/>
  <c r="IE58" i="33"/>
  <c r="IF58" i="33"/>
  <c r="IG58" i="33"/>
  <c r="IH58" i="33"/>
  <c r="II58" i="33"/>
  <c r="IJ58" i="33"/>
  <c r="IK58" i="33"/>
  <c r="IL58" i="33"/>
  <c r="IM58" i="33"/>
  <c r="IN58" i="33"/>
  <c r="IO58" i="33"/>
  <c r="IP58" i="33"/>
  <c r="IQ58" i="33"/>
  <c r="IR58" i="33"/>
  <c r="IS58" i="33"/>
  <c r="IT58" i="33"/>
  <c r="IU58" i="33"/>
  <c r="IV58" i="33"/>
  <c r="IW58" i="33"/>
  <c r="IX58" i="33"/>
  <c r="IY58" i="33"/>
  <c r="IZ58" i="33"/>
  <c r="JA58" i="33"/>
  <c r="JB58" i="33"/>
  <c r="JC58" i="33"/>
  <c r="JD58" i="33"/>
  <c r="JE58" i="33"/>
  <c r="JF58" i="33"/>
  <c r="JG58" i="33"/>
  <c r="JH58" i="33"/>
  <c r="JI58" i="33"/>
  <c r="JJ58" i="33"/>
  <c r="JK58" i="33"/>
  <c r="JL58" i="33"/>
  <c r="GX59" i="33"/>
  <c r="GY59" i="33"/>
  <c r="GZ59" i="33"/>
  <c r="HA59" i="33"/>
  <c r="HB59" i="33"/>
  <c r="HC59" i="33"/>
  <c r="HD59" i="33"/>
  <c r="HE59" i="33"/>
  <c r="HF59" i="33"/>
  <c r="HG59" i="33"/>
  <c r="HH59" i="33"/>
  <c r="HI59" i="33"/>
  <c r="HJ59" i="33"/>
  <c r="HK59" i="33"/>
  <c r="HL59" i="33"/>
  <c r="HM59" i="33"/>
  <c r="HN59" i="33"/>
  <c r="HO59" i="33"/>
  <c r="HP59" i="33"/>
  <c r="HQ59" i="33"/>
  <c r="HR59" i="33"/>
  <c r="HS59" i="33"/>
  <c r="HT59" i="33"/>
  <c r="HU59" i="33"/>
  <c r="HV59" i="33"/>
  <c r="HW59" i="33"/>
  <c r="HX59" i="33"/>
  <c r="HY59" i="33"/>
  <c r="HZ59" i="33"/>
  <c r="IA59" i="33"/>
  <c r="IB59" i="33"/>
  <c r="IC59" i="33"/>
  <c r="ID59" i="33"/>
  <c r="IE59" i="33"/>
  <c r="IF59" i="33"/>
  <c r="IG59" i="33"/>
  <c r="IH59" i="33"/>
  <c r="II59" i="33"/>
  <c r="IJ59" i="33"/>
  <c r="IK59" i="33"/>
  <c r="IL59" i="33"/>
  <c r="IM59" i="33"/>
  <c r="IN59" i="33"/>
  <c r="IO59" i="33"/>
  <c r="IP59" i="33"/>
  <c r="IQ59" i="33"/>
  <c r="IR59" i="33"/>
  <c r="IS59" i="33"/>
  <c r="IT59" i="33"/>
  <c r="IU59" i="33"/>
  <c r="IV59" i="33"/>
  <c r="IW59" i="33"/>
  <c r="IX59" i="33"/>
  <c r="IY59" i="33"/>
  <c r="IZ59" i="33"/>
  <c r="JA59" i="33"/>
  <c r="JB59" i="33"/>
  <c r="JC59" i="33"/>
  <c r="JD59" i="33"/>
  <c r="JE59" i="33"/>
  <c r="JF59" i="33"/>
  <c r="JG59" i="33"/>
  <c r="JH59" i="33"/>
  <c r="JI59" i="33"/>
  <c r="JJ59" i="33"/>
  <c r="JK59" i="33"/>
  <c r="JL59" i="33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GL56" i="11"/>
  <c r="GM56" i="11"/>
  <c r="GN56" i="11"/>
  <c r="GO56" i="11"/>
  <c r="GP56" i="11"/>
  <c r="GQ56" i="11"/>
  <c r="GR56" i="11"/>
  <c r="GS56" i="11"/>
  <c r="GT56" i="11"/>
  <c r="GU56" i="11"/>
  <c r="GV56" i="11"/>
  <c r="GW56" i="11"/>
  <c r="GX56" i="11"/>
  <c r="GY56" i="11"/>
  <c r="GZ56" i="11"/>
  <c r="HA56" i="11"/>
  <c r="HB56" i="11"/>
  <c r="HC56" i="11"/>
  <c r="HD56" i="11"/>
  <c r="HE56" i="11"/>
  <c r="HF56" i="11"/>
  <c r="HG56" i="11"/>
  <c r="HH56" i="11"/>
  <c r="HI56" i="11"/>
  <c r="HJ56" i="11"/>
  <c r="HK56" i="11"/>
  <c r="HL56" i="11"/>
  <c r="HM56" i="11"/>
  <c r="HN56" i="11"/>
  <c r="HO56" i="11"/>
  <c r="HP56" i="11"/>
  <c r="HQ56" i="11"/>
  <c r="HR56" i="11"/>
  <c r="HS56" i="11"/>
  <c r="HT56" i="11"/>
  <c r="HU56" i="11"/>
  <c r="HV56" i="11"/>
  <c r="HW56" i="11"/>
  <c r="HX56" i="11"/>
  <c r="HY56" i="11"/>
  <c r="HZ56" i="11"/>
  <c r="IA56" i="11"/>
  <c r="IB56" i="11"/>
  <c r="IC56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GL57" i="11"/>
  <c r="GM57" i="11"/>
  <c r="GN57" i="11"/>
  <c r="GO57" i="11"/>
  <c r="GP57" i="11"/>
  <c r="GQ57" i="11"/>
  <c r="GR57" i="11"/>
  <c r="GS57" i="11"/>
  <c r="GT57" i="11"/>
  <c r="GU57" i="11"/>
  <c r="GV57" i="11"/>
  <c r="GW57" i="11"/>
  <c r="GX57" i="11"/>
  <c r="GY57" i="11"/>
  <c r="GZ57" i="11"/>
  <c r="HA57" i="11"/>
  <c r="HB57" i="11"/>
  <c r="HC57" i="11"/>
  <c r="HD57" i="11"/>
  <c r="HE57" i="11"/>
  <c r="HF57" i="11"/>
  <c r="HG57" i="11"/>
  <c r="HH57" i="11"/>
  <c r="HI57" i="11"/>
  <c r="HJ57" i="11"/>
  <c r="HK57" i="11"/>
  <c r="HL57" i="11"/>
  <c r="HM57" i="11"/>
  <c r="HN57" i="11"/>
  <c r="HO57" i="11"/>
  <c r="HP57" i="11"/>
  <c r="HQ57" i="11"/>
  <c r="HR57" i="11"/>
  <c r="HS57" i="11"/>
  <c r="HT57" i="11"/>
  <c r="HU57" i="11"/>
  <c r="HV57" i="11"/>
  <c r="HW57" i="11"/>
  <c r="HX57" i="11"/>
  <c r="HY57" i="11"/>
  <c r="HZ57" i="11"/>
  <c r="IA57" i="11"/>
  <c r="IB57" i="11"/>
  <c r="IC57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FY59" i="11"/>
  <c r="FZ59" i="11"/>
  <c r="GA59" i="11"/>
  <c r="GB59" i="11"/>
  <c r="GC59" i="11"/>
  <c r="GD59" i="11"/>
  <c r="GE59" i="11"/>
  <c r="GF59" i="11"/>
  <c r="GG59" i="11"/>
  <c r="GH59" i="11"/>
  <c r="GI59" i="11"/>
  <c r="GJ59" i="11"/>
  <c r="GK59" i="11"/>
  <c r="GL59" i="11"/>
  <c r="GM59" i="11"/>
  <c r="GN59" i="11"/>
  <c r="GO59" i="11"/>
  <c r="GP59" i="11"/>
  <c r="GQ59" i="11"/>
  <c r="GR59" i="11"/>
  <c r="GS59" i="11"/>
  <c r="GT59" i="11"/>
  <c r="GU59" i="11"/>
  <c r="GV59" i="11"/>
  <c r="GW59" i="11"/>
  <c r="GX59" i="11"/>
  <c r="GY59" i="11"/>
  <c r="GZ59" i="11"/>
  <c r="HA59" i="11"/>
  <c r="HB59" i="11"/>
  <c r="HC59" i="11"/>
  <c r="HD59" i="11"/>
  <c r="HE59" i="11"/>
  <c r="HF59" i="11"/>
  <c r="HG59" i="11"/>
  <c r="HH59" i="11"/>
  <c r="HI59" i="11"/>
  <c r="HJ59" i="11"/>
  <c r="HK59" i="11"/>
  <c r="HL59" i="11"/>
  <c r="HM59" i="11"/>
  <c r="HN59" i="11"/>
  <c r="HO59" i="11"/>
  <c r="HP59" i="11"/>
  <c r="HQ59" i="11"/>
  <c r="HR59" i="11"/>
  <c r="HS59" i="11"/>
  <c r="HT59" i="11"/>
  <c r="HU59" i="11"/>
  <c r="HV59" i="11"/>
  <c r="HW59" i="11"/>
  <c r="HX59" i="11"/>
  <c r="HY59" i="11"/>
  <c r="HZ59" i="11"/>
  <c r="IA59" i="11"/>
  <c r="IB59" i="11"/>
  <c r="IC59" i="11"/>
  <c r="DS54" i="46"/>
  <c r="DT54" i="46"/>
  <c r="DU54" i="46"/>
  <c r="DW54" i="46"/>
  <c r="DX54" i="46"/>
  <c r="DY54" i="46"/>
  <c r="DZ54" i="46"/>
  <c r="EA54" i="46"/>
  <c r="EB54" i="46"/>
  <c r="EC54" i="46"/>
  <c r="ED54" i="46"/>
  <c r="EE54" i="46"/>
  <c r="EF54" i="46"/>
  <c r="EG54" i="46"/>
  <c r="EH54" i="46"/>
  <c r="EI54" i="46"/>
  <c r="EJ54" i="46"/>
  <c r="EK54" i="46"/>
  <c r="EL54" i="46"/>
  <c r="EM54" i="46"/>
  <c r="EN54" i="46"/>
  <c r="EO54" i="46"/>
  <c r="EP54" i="46"/>
  <c r="EQ54" i="46"/>
  <c r="ER54" i="46"/>
  <c r="ES54" i="46"/>
  <c r="ET54" i="46"/>
  <c r="EU54" i="46"/>
  <c r="EV54" i="46"/>
  <c r="EW54" i="46"/>
  <c r="DS55" i="46"/>
  <c r="DT55" i="46"/>
  <c r="DU55" i="46"/>
  <c r="DW55" i="46"/>
  <c r="DX55" i="46"/>
  <c r="DY55" i="46"/>
  <c r="DZ55" i="46"/>
  <c r="EA55" i="46"/>
  <c r="EB55" i="46"/>
  <c r="EC55" i="46"/>
  <c r="ED55" i="46"/>
  <c r="EE55" i="46"/>
  <c r="EF55" i="46"/>
  <c r="EG55" i="46"/>
  <c r="EH55" i="46"/>
  <c r="EI55" i="46"/>
  <c r="EJ55" i="46"/>
  <c r="EK55" i="46"/>
  <c r="EL55" i="46"/>
  <c r="EM55" i="46"/>
  <c r="EN55" i="46"/>
  <c r="EO55" i="46"/>
  <c r="EP55" i="46"/>
  <c r="EQ55" i="46"/>
  <c r="ER55" i="46"/>
  <c r="ES55" i="46"/>
  <c r="ET55" i="46"/>
  <c r="EU55" i="46"/>
  <c r="EV55" i="46"/>
  <c r="EW55" i="46"/>
  <c r="DS56" i="46"/>
  <c r="DT56" i="46"/>
  <c r="DU56" i="46"/>
  <c r="DW56" i="46"/>
  <c r="DX56" i="46"/>
  <c r="DY56" i="46"/>
  <c r="DZ56" i="46"/>
  <c r="EA56" i="46"/>
  <c r="EB56" i="46"/>
  <c r="EC56" i="46"/>
  <c r="ED56" i="46"/>
  <c r="EE56" i="46"/>
  <c r="EF56" i="46"/>
  <c r="EG56" i="46"/>
  <c r="EH56" i="46"/>
  <c r="EI56" i="46"/>
  <c r="EJ56" i="46"/>
  <c r="EK56" i="46"/>
  <c r="EL56" i="46"/>
  <c r="EM56" i="46"/>
  <c r="EN56" i="46"/>
  <c r="EO56" i="46"/>
  <c r="EP56" i="46"/>
  <c r="EQ56" i="46"/>
  <c r="ER56" i="46"/>
  <c r="ES56" i="46"/>
  <c r="ET56" i="46"/>
  <c r="EU56" i="46"/>
  <c r="EV56" i="46"/>
  <c r="EW56" i="46"/>
  <c r="DS57" i="46"/>
  <c r="DT57" i="46"/>
  <c r="DU57" i="46"/>
  <c r="DW57" i="46"/>
  <c r="DX57" i="46"/>
  <c r="DY57" i="46"/>
  <c r="DZ57" i="46"/>
  <c r="EA57" i="46"/>
  <c r="EB57" i="46"/>
  <c r="EC57" i="46"/>
  <c r="ED57" i="46"/>
  <c r="EE57" i="46"/>
  <c r="EF57" i="46"/>
  <c r="EG57" i="46"/>
  <c r="EH57" i="46"/>
  <c r="EI57" i="46"/>
  <c r="EJ57" i="46"/>
  <c r="EK57" i="46"/>
  <c r="EL57" i="46"/>
  <c r="EM57" i="46"/>
  <c r="EN57" i="46"/>
  <c r="EO57" i="46"/>
  <c r="EP57" i="46"/>
  <c r="EQ57" i="46"/>
  <c r="ER57" i="46"/>
  <c r="ES57" i="46"/>
  <c r="ET57" i="46"/>
  <c r="EU57" i="46"/>
  <c r="EV57" i="46"/>
  <c r="EW57" i="46"/>
  <c r="DS58" i="46"/>
  <c r="DT58" i="46"/>
  <c r="DU58" i="46"/>
  <c r="DW58" i="46"/>
  <c r="DX58" i="46"/>
  <c r="DY58" i="46"/>
  <c r="DZ58" i="46"/>
  <c r="EA58" i="46"/>
  <c r="EB58" i="46"/>
  <c r="EC58" i="46"/>
  <c r="ED58" i="46"/>
  <c r="EE58" i="46"/>
  <c r="EF58" i="46"/>
  <c r="EG58" i="46"/>
  <c r="EH58" i="46"/>
  <c r="EI58" i="46"/>
  <c r="EJ58" i="46"/>
  <c r="EK58" i="46"/>
  <c r="EL58" i="46"/>
  <c r="EM58" i="46"/>
  <c r="EN58" i="46"/>
  <c r="EO58" i="46"/>
  <c r="EP58" i="46"/>
  <c r="EQ58" i="46"/>
  <c r="ER58" i="46"/>
  <c r="ES58" i="46"/>
  <c r="ET58" i="46"/>
  <c r="EU58" i="46"/>
  <c r="EV58" i="46"/>
  <c r="EW58" i="46"/>
  <c r="DS59" i="46"/>
  <c r="DT59" i="46"/>
  <c r="DU59" i="46"/>
  <c r="DW59" i="46"/>
  <c r="DX59" i="46"/>
  <c r="DY59" i="46"/>
  <c r="DZ59" i="46"/>
  <c r="EA59" i="46"/>
  <c r="EB59" i="46"/>
  <c r="EC59" i="46"/>
  <c r="ED59" i="46"/>
  <c r="EE59" i="46"/>
  <c r="EF59" i="46"/>
  <c r="EG59" i="46"/>
  <c r="EH59" i="46"/>
  <c r="EI59" i="46"/>
  <c r="EJ59" i="46"/>
  <c r="EK59" i="46"/>
  <c r="EL59" i="46"/>
  <c r="EM59" i="46"/>
  <c r="EN59" i="46"/>
  <c r="EO59" i="46"/>
  <c r="EP59" i="46"/>
  <c r="EQ59" i="46"/>
  <c r="ER59" i="46"/>
  <c r="ES59" i="46"/>
  <c r="ET59" i="46"/>
  <c r="EU59" i="46"/>
  <c r="EV59" i="46"/>
  <c r="EW59" i="46"/>
  <c r="GD55" i="27"/>
  <c r="GE55" i="27"/>
  <c r="GF55" i="27"/>
  <c r="GG55" i="27"/>
  <c r="GH55" i="27"/>
  <c r="GI55" i="27"/>
  <c r="GE51" i="27"/>
  <c r="GF51" i="27"/>
  <c r="GG51" i="27"/>
  <c r="GH51" i="27"/>
  <c r="GI51" i="27"/>
  <c r="FT55" i="34"/>
  <c r="FT56" i="34"/>
  <c r="FT57" i="34"/>
  <c r="FT58" i="34"/>
  <c r="FT59" i="34"/>
  <c r="FT54" i="34"/>
  <c r="EJ54" i="3"/>
  <c r="EJ55" i="3"/>
  <c r="EJ56" i="3"/>
  <c r="EJ57" i="3"/>
  <c r="BK54" i="44"/>
  <c r="BL54" i="44"/>
  <c r="BM54" i="44"/>
  <c r="BN54" i="44"/>
  <c r="BO54" i="44"/>
  <c r="BP54" i="44"/>
  <c r="BQ54" i="44"/>
  <c r="BR54" i="44"/>
  <c r="BS54" i="44"/>
  <c r="BT54" i="44"/>
  <c r="BU54" i="44"/>
  <c r="BV54" i="44"/>
  <c r="BW54" i="44"/>
  <c r="BX54" i="44"/>
  <c r="BK55" i="44"/>
  <c r="BL55" i="44"/>
  <c r="BM55" i="44"/>
  <c r="BN55" i="44"/>
  <c r="BO55" i="44"/>
  <c r="BP55" i="44"/>
  <c r="BQ55" i="44"/>
  <c r="BR55" i="44"/>
  <c r="BS55" i="44"/>
  <c r="BT55" i="44"/>
  <c r="BU55" i="44"/>
  <c r="BV55" i="44"/>
  <c r="BW55" i="44"/>
  <c r="BX55" i="44"/>
  <c r="BK56" i="44"/>
  <c r="BL56" i="44"/>
  <c r="BM56" i="44"/>
  <c r="BN56" i="44"/>
  <c r="BO56" i="44"/>
  <c r="BP56" i="44"/>
  <c r="BQ56" i="44"/>
  <c r="BR56" i="44"/>
  <c r="BS56" i="44"/>
  <c r="BT56" i="44"/>
  <c r="BU56" i="44"/>
  <c r="BV56" i="44"/>
  <c r="BW56" i="44"/>
  <c r="BX56" i="44"/>
  <c r="C42" i="21"/>
  <c r="E42" i="21"/>
  <c r="F42" i="21"/>
  <c r="H42" i="21"/>
  <c r="F31" i="21"/>
  <c r="E31" i="21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G4" i="14"/>
  <c r="EF4" i="14" s="1"/>
  <c r="EG5" i="14"/>
  <c r="EF5" i="14" s="1"/>
  <c r="EG6" i="14"/>
  <c r="EF6" i="14" s="1"/>
  <c r="EG7" i="14"/>
  <c r="EF7" i="14" s="1"/>
  <c r="EG8" i="14"/>
  <c r="EF8" i="14" s="1"/>
  <c r="EG9" i="14"/>
  <c r="EF9" i="14" s="1"/>
  <c r="EG10" i="14"/>
  <c r="EF10" i="14" s="1"/>
  <c r="EG11" i="14"/>
  <c r="EF11" i="14" s="1"/>
  <c r="EG12" i="14"/>
  <c r="EF12" i="14" s="1"/>
  <c r="EG13" i="14"/>
  <c r="EF13" i="14" s="1"/>
  <c r="EG14" i="14"/>
  <c r="EF14" i="14" s="1"/>
  <c r="EG15" i="14"/>
  <c r="EF15" i="14" s="1"/>
  <c r="EG16" i="14"/>
  <c r="EF16" i="14" s="1"/>
  <c r="EG17" i="14"/>
  <c r="EF17" i="14" s="1"/>
  <c r="EG18" i="14"/>
  <c r="EF18" i="14" s="1"/>
  <c r="EG19" i="14"/>
  <c r="EF19" i="14" s="1"/>
  <c r="EG20" i="14"/>
  <c r="EF20" i="14" s="1"/>
  <c r="EG21" i="14"/>
  <c r="EF21" i="14" s="1"/>
  <c r="EG22" i="14"/>
  <c r="EF22" i="14" s="1"/>
  <c r="EG23" i="14"/>
  <c r="EF23" i="14" s="1"/>
  <c r="EG24" i="14"/>
  <c r="EF24" i="14" s="1"/>
  <c r="EG25" i="14"/>
  <c r="EF25" i="14" s="1"/>
  <c r="EG26" i="14"/>
  <c r="EF26" i="14" s="1"/>
  <c r="EG27" i="14"/>
  <c r="EF27" i="14" s="1"/>
  <c r="EG28" i="14"/>
  <c r="EF28" i="14" s="1"/>
  <c r="EG29" i="14"/>
  <c r="EF29" i="14" s="1"/>
  <c r="EG30" i="14"/>
  <c r="EF30" i="14" s="1"/>
  <c r="EG31" i="14"/>
  <c r="EF31" i="14" s="1"/>
  <c r="EG32" i="14"/>
  <c r="EF32" i="14" s="1"/>
  <c r="EG33" i="14"/>
  <c r="EF33" i="14" s="1"/>
  <c r="EG34" i="14"/>
  <c r="EF34" i="14" s="1"/>
  <c r="EG35" i="14"/>
  <c r="EF35" i="14" s="1"/>
  <c r="EG36" i="14"/>
  <c r="EF36" i="14" s="1"/>
  <c r="EG37" i="14"/>
  <c r="EF37" i="14" s="1"/>
  <c r="EG38" i="14"/>
  <c r="EF38" i="14" s="1"/>
  <c r="EG39" i="14"/>
  <c r="EF39" i="14" s="1"/>
  <c r="EG40" i="14"/>
  <c r="EF40" i="14" s="1"/>
  <c r="EG41" i="14"/>
  <c r="EF41" i="14" s="1"/>
  <c r="EG42" i="14"/>
  <c r="EF42" i="14" s="1"/>
  <c r="EG43" i="14"/>
  <c r="EF43" i="14" s="1"/>
  <c r="EG44" i="14"/>
  <c r="EF44" i="14" s="1"/>
  <c r="EG45" i="14"/>
  <c r="EF45" i="14" s="1"/>
  <c r="EG46" i="14"/>
  <c r="EF46" i="14" s="1"/>
  <c r="EG47" i="14"/>
  <c r="EF47" i="14" s="1"/>
  <c r="EG48" i="14"/>
  <c r="EF48" i="14" s="1"/>
  <c r="EG49" i="14"/>
  <c r="EF49" i="14" s="1"/>
  <c r="EG50" i="14"/>
  <c r="EF50" i="14" s="1"/>
  <c r="EG51" i="14"/>
  <c r="EF51" i="14" s="1"/>
  <c r="EG3" i="14"/>
  <c r="EE4" i="14"/>
  <c r="EE5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6" i="14"/>
  <c r="EE37" i="14"/>
  <c r="EE38" i="14"/>
  <c r="EE39" i="14"/>
  <c r="EE40" i="14"/>
  <c r="EE41" i="14"/>
  <c r="EE42" i="14"/>
  <c r="EE43" i="14"/>
  <c r="EE44" i="14"/>
  <c r="EE45" i="14"/>
  <c r="EE46" i="14"/>
  <c r="EE47" i="14"/>
  <c r="EE48" i="14"/>
  <c r="EE49" i="14"/>
  <c r="EE50" i="14"/>
  <c r="EE51" i="14"/>
  <c r="EE3" i="14"/>
  <c r="EE61" i="14" s="1"/>
  <c r="CA3" i="6"/>
  <c r="CB3" i="6"/>
  <c r="CC3" i="6"/>
  <c r="EF3" i="14" l="1"/>
  <c r="EF61" i="14" s="1"/>
  <c r="EG61" i="14"/>
  <c r="BD31" i="45"/>
  <c r="BD29" i="45"/>
  <c r="BD27" i="45"/>
  <c r="BD25" i="45"/>
  <c r="BD23" i="45"/>
  <c r="BD21" i="45"/>
  <c r="BD21" i="35"/>
  <c r="BD22" i="35"/>
  <c r="BD23" i="35"/>
  <c r="BD24" i="35"/>
  <c r="BD25" i="35"/>
  <c r="BD26" i="35"/>
  <c r="BD27" i="35"/>
  <c r="BD28" i="35"/>
  <c r="BD29" i="35"/>
  <c r="BD30" i="35"/>
  <c r="BD31" i="35"/>
  <c r="BD32" i="35"/>
  <c r="BD33" i="35"/>
  <c r="AB24" i="20"/>
  <c r="AA24" i="20"/>
  <c r="X24" i="20"/>
  <c r="Y24" i="20"/>
  <c r="W24" i="20"/>
  <c r="V24" i="20"/>
  <c r="U24" i="20"/>
  <c r="T24" i="20"/>
  <c r="Y46" i="52"/>
  <c r="Z46" i="52"/>
  <c r="AA46" i="52"/>
  <c r="AB46" i="52"/>
  <c r="AC46" i="52"/>
  <c r="AD46" i="52"/>
  <c r="AE46" i="52"/>
  <c r="AF46" i="52"/>
  <c r="AG46" i="52"/>
  <c r="AH46" i="52"/>
  <c r="AI46" i="52"/>
  <c r="AJ46" i="52"/>
  <c r="AK46" i="52"/>
  <c r="AL46" i="52"/>
  <c r="AM46" i="52"/>
  <c r="AN46" i="52"/>
  <c r="AO46" i="52"/>
  <c r="AP46" i="52"/>
  <c r="AQ46" i="52"/>
  <c r="AR46" i="52"/>
  <c r="AS46" i="52"/>
  <c r="AT46" i="52"/>
  <c r="AU46" i="52"/>
  <c r="AV46" i="52"/>
  <c r="AW46" i="52"/>
  <c r="AX46" i="52"/>
  <c r="AY46" i="52"/>
  <c r="AZ46" i="52"/>
  <c r="BA46" i="52"/>
  <c r="BB46" i="52"/>
  <c r="BC46" i="52"/>
  <c r="BD46" i="52"/>
  <c r="BE46" i="52"/>
  <c r="BF46" i="52"/>
  <c r="BG46" i="52"/>
  <c r="BH46" i="52"/>
  <c r="BI46" i="52"/>
  <c r="BJ46" i="52"/>
  <c r="BK46" i="52"/>
  <c r="BL46" i="52"/>
  <c r="BM46" i="52"/>
  <c r="BN46" i="52"/>
  <c r="BO46" i="52"/>
  <c r="BP46" i="52"/>
  <c r="BQ46" i="52"/>
  <c r="BR46" i="52"/>
  <c r="Y47" i="52"/>
  <c r="Z47" i="52"/>
  <c r="AA47" i="52"/>
  <c r="AB47" i="52"/>
  <c r="AC47" i="52"/>
  <c r="AD47" i="52"/>
  <c r="AE47" i="52"/>
  <c r="AF47" i="52"/>
  <c r="AG47" i="52"/>
  <c r="AH47" i="52"/>
  <c r="AI47" i="52"/>
  <c r="AJ47" i="52"/>
  <c r="AK47" i="52"/>
  <c r="AL47" i="52"/>
  <c r="AM47" i="52"/>
  <c r="AN47" i="52"/>
  <c r="AO47" i="52"/>
  <c r="AP47" i="52"/>
  <c r="AQ47" i="52"/>
  <c r="AR47" i="52"/>
  <c r="AS47" i="52"/>
  <c r="AT47" i="52"/>
  <c r="AU47" i="52"/>
  <c r="AV47" i="52"/>
  <c r="AW47" i="52"/>
  <c r="AX47" i="52"/>
  <c r="AY47" i="52"/>
  <c r="AZ47" i="52"/>
  <c r="BA47" i="52"/>
  <c r="BB47" i="52"/>
  <c r="BC47" i="52"/>
  <c r="BD47" i="52"/>
  <c r="BE47" i="52"/>
  <c r="BF47" i="52"/>
  <c r="BG47" i="52"/>
  <c r="BH47" i="52"/>
  <c r="BI47" i="52"/>
  <c r="BJ47" i="52"/>
  <c r="BK47" i="52"/>
  <c r="BL47" i="52"/>
  <c r="BM47" i="52"/>
  <c r="BN47" i="52"/>
  <c r="BO47" i="52"/>
  <c r="BP47" i="52"/>
  <c r="BQ47" i="52"/>
  <c r="BR47" i="52"/>
  <c r="Y48" i="52"/>
  <c r="Z48" i="52"/>
  <c r="AA48" i="52"/>
  <c r="AB48" i="52"/>
  <c r="AC48" i="52"/>
  <c r="AD48" i="52"/>
  <c r="AE48" i="52"/>
  <c r="AF48" i="52"/>
  <c r="AG48" i="52"/>
  <c r="AH48" i="52"/>
  <c r="AI48" i="52"/>
  <c r="AJ48" i="52"/>
  <c r="AK48" i="52"/>
  <c r="AL48" i="52"/>
  <c r="AM48" i="52"/>
  <c r="AN48" i="52"/>
  <c r="AO48" i="52"/>
  <c r="AP48" i="52"/>
  <c r="AQ48" i="52"/>
  <c r="AR48" i="52"/>
  <c r="AS48" i="52"/>
  <c r="AT48" i="52"/>
  <c r="AU48" i="52"/>
  <c r="AV48" i="52"/>
  <c r="AW48" i="52"/>
  <c r="AX48" i="52"/>
  <c r="AY48" i="52"/>
  <c r="AZ48" i="52"/>
  <c r="BA48" i="52"/>
  <c r="BB48" i="52"/>
  <c r="BC48" i="52"/>
  <c r="BD48" i="52"/>
  <c r="BE48" i="52"/>
  <c r="BF48" i="52"/>
  <c r="BG48" i="52"/>
  <c r="BH48" i="52"/>
  <c r="BI48" i="52"/>
  <c r="BJ48" i="52"/>
  <c r="BK48" i="52"/>
  <c r="BL48" i="52"/>
  <c r="BM48" i="52"/>
  <c r="BN48" i="52"/>
  <c r="BO48" i="52"/>
  <c r="BP48" i="52"/>
  <c r="BQ48" i="52"/>
  <c r="BR48" i="52"/>
  <c r="BV4" i="52"/>
  <c r="BW4" i="52"/>
  <c r="BV5" i="52"/>
  <c r="BW5" i="52"/>
  <c r="BV6" i="52"/>
  <c r="BW6" i="52"/>
  <c r="BV7" i="52"/>
  <c r="BW7" i="52"/>
  <c r="BV8" i="52"/>
  <c r="BW8" i="52"/>
  <c r="BV9" i="52"/>
  <c r="BW9" i="52"/>
  <c r="BV10" i="52"/>
  <c r="BW10" i="52"/>
  <c r="BV11" i="52"/>
  <c r="BW11" i="52"/>
  <c r="BV12" i="52"/>
  <c r="BW12" i="52"/>
  <c r="BV13" i="52"/>
  <c r="BW13" i="52"/>
  <c r="BV14" i="52"/>
  <c r="BW14" i="52"/>
  <c r="BV15" i="52"/>
  <c r="BW15" i="52"/>
  <c r="BV16" i="52"/>
  <c r="BW16" i="52"/>
  <c r="BV17" i="52"/>
  <c r="BW17" i="52"/>
  <c r="BV18" i="52"/>
  <c r="BW18" i="52"/>
  <c r="BV19" i="52"/>
  <c r="BW19" i="52"/>
  <c r="BV20" i="52"/>
  <c r="BW20" i="52"/>
  <c r="BV21" i="52"/>
  <c r="BW21" i="52"/>
  <c r="BV22" i="52"/>
  <c r="BW22" i="52"/>
  <c r="BV23" i="52"/>
  <c r="BW23" i="52"/>
  <c r="BV24" i="52"/>
  <c r="BW24" i="52"/>
  <c r="BV25" i="52"/>
  <c r="BW25" i="52"/>
  <c r="BV26" i="52"/>
  <c r="BW26" i="52"/>
  <c r="BV27" i="52"/>
  <c r="BW27" i="52"/>
  <c r="BV28" i="52"/>
  <c r="BW28" i="52"/>
  <c r="BV29" i="52"/>
  <c r="BW29" i="52"/>
  <c r="BV30" i="52"/>
  <c r="BW30" i="52"/>
  <c r="BV31" i="52"/>
  <c r="BW31" i="52"/>
  <c r="BV32" i="52"/>
  <c r="BW32" i="52"/>
  <c r="BV33" i="52"/>
  <c r="BW33" i="52"/>
  <c r="BV34" i="52"/>
  <c r="BW34" i="52"/>
  <c r="BV35" i="52"/>
  <c r="BW35" i="52"/>
  <c r="BV36" i="52"/>
  <c r="BW36" i="52"/>
  <c r="BV37" i="52"/>
  <c r="BW37" i="52"/>
  <c r="BV38" i="52"/>
  <c r="BW38" i="52"/>
  <c r="BV39" i="52"/>
  <c r="BW39" i="52"/>
  <c r="BV40" i="52"/>
  <c r="BW40" i="52"/>
  <c r="BV41" i="52"/>
  <c r="BW41" i="52"/>
  <c r="BV42" i="52"/>
  <c r="BW42" i="52"/>
  <c r="BV43" i="52"/>
  <c r="BW43" i="52"/>
  <c r="BV44" i="52"/>
  <c r="BW44" i="52"/>
  <c r="BW3" i="52"/>
  <c r="BV3" i="52"/>
  <c r="C46" i="52"/>
  <c r="D46" i="52"/>
  <c r="E46" i="52"/>
  <c r="F46" i="52"/>
  <c r="G46" i="52"/>
  <c r="H46" i="52"/>
  <c r="C47" i="52"/>
  <c r="D47" i="52"/>
  <c r="E47" i="52"/>
  <c r="F47" i="52"/>
  <c r="G47" i="52"/>
  <c r="H47" i="52"/>
  <c r="C48" i="52"/>
  <c r="D48" i="52"/>
  <c r="E48" i="52"/>
  <c r="F48" i="52"/>
  <c r="G48" i="52"/>
  <c r="H48" i="52"/>
  <c r="B48" i="52"/>
  <c r="B47" i="52"/>
  <c r="B46" i="52"/>
  <c r="BT13" i="52"/>
  <c r="BU13" i="52"/>
  <c r="BX13" i="52"/>
  <c r="BT14" i="52"/>
  <c r="BU14" i="52"/>
  <c r="BX14" i="52"/>
  <c r="BT15" i="52"/>
  <c r="BU15" i="52"/>
  <c r="BX15" i="52"/>
  <c r="BT16" i="52"/>
  <c r="BU16" i="52"/>
  <c r="BX16" i="52"/>
  <c r="BT17" i="52"/>
  <c r="BU17" i="52"/>
  <c r="BX17" i="52"/>
  <c r="BT18" i="52"/>
  <c r="BU18" i="52"/>
  <c r="BX18" i="52"/>
  <c r="BT19" i="52"/>
  <c r="BU19" i="52"/>
  <c r="BX19" i="52"/>
  <c r="BT20" i="52"/>
  <c r="BU20" i="52"/>
  <c r="BX20" i="52"/>
  <c r="BT21" i="52"/>
  <c r="BU21" i="52"/>
  <c r="BX21" i="52"/>
  <c r="BT22" i="52"/>
  <c r="BU22" i="52"/>
  <c r="BX22" i="52"/>
  <c r="BT23" i="52"/>
  <c r="BU23" i="52"/>
  <c r="BX23" i="52"/>
  <c r="BT24" i="52"/>
  <c r="BU24" i="52"/>
  <c r="BX24" i="52"/>
  <c r="BT25" i="52"/>
  <c r="BU25" i="52"/>
  <c r="BX25" i="52"/>
  <c r="BT26" i="52"/>
  <c r="BU26" i="52"/>
  <c r="BX26" i="52"/>
  <c r="BT27" i="52"/>
  <c r="BU27" i="52"/>
  <c r="BX27" i="52"/>
  <c r="BT28" i="52"/>
  <c r="BU28" i="52"/>
  <c r="BX28" i="52"/>
  <c r="BT29" i="52"/>
  <c r="BU29" i="52"/>
  <c r="BX29" i="52"/>
  <c r="BT30" i="52"/>
  <c r="BU30" i="52"/>
  <c r="BX30" i="52"/>
  <c r="BT31" i="52"/>
  <c r="BU31" i="52"/>
  <c r="BX31" i="52"/>
  <c r="BT32" i="52"/>
  <c r="BU32" i="52"/>
  <c r="BX32" i="52"/>
  <c r="BT33" i="52"/>
  <c r="BU33" i="52"/>
  <c r="BX33" i="52"/>
  <c r="BT34" i="52"/>
  <c r="BU34" i="52"/>
  <c r="BX34" i="52"/>
  <c r="BT35" i="52"/>
  <c r="BU35" i="52"/>
  <c r="BX35" i="52"/>
  <c r="BT36" i="52"/>
  <c r="BU36" i="52"/>
  <c r="BX36" i="52"/>
  <c r="BT37" i="52"/>
  <c r="BU37" i="52"/>
  <c r="BX37" i="52"/>
  <c r="BT38" i="52"/>
  <c r="BU38" i="52"/>
  <c r="BX38" i="52"/>
  <c r="BT39" i="52"/>
  <c r="BU39" i="52"/>
  <c r="BX39" i="52"/>
  <c r="BT40" i="52"/>
  <c r="BU40" i="52"/>
  <c r="BX40" i="52"/>
  <c r="BT41" i="52"/>
  <c r="BU41" i="52"/>
  <c r="BX41" i="52"/>
  <c r="BT42" i="52"/>
  <c r="BU42" i="52"/>
  <c r="BX42" i="52"/>
  <c r="BT43" i="52"/>
  <c r="BU43" i="52"/>
  <c r="BX43" i="52"/>
  <c r="BT44" i="52"/>
  <c r="BU44" i="52"/>
  <c r="BX44" i="52"/>
  <c r="X48" i="52"/>
  <c r="W48" i="52"/>
  <c r="V48" i="52"/>
  <c r="U48" i="52"/>
  <c r="T48" i="52"/>
  <c r="S48" i="52"/>
  <c r="R48" i="52"/>
  <c r="Q48" i="52"/>
  <c r="P48" i="52"/>
  <c r="O48" i="52"/>
  <c r="N48" i="52"/>
  <c r="M48" i="52"/>
  <c r="L48" i="52"/>
  <c r="K48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BK3" i="44" l="1"/>
  <c r="BL3" i="44"/>
  <c r="BM3" i="44"/>
  <c r="BN3" i="44"/>
  <c r="CB3" i="40"/>
  <c r="CB4" i="40"/>
  <c r="CB5" i="40"/>
  <c r="CB6" i="40"/>
  <c r="CB7" i="40"/>
  <c r="CC7" i="40"/>
  <c r="CD7" i="40"/>
  <c r="CE7" i="40"/>
  <c r="CF7" i="40"/>
  <c r="CG7" i="40"/>
  <c r="CH7" i="40"/>
  <c r="CI7" i="40"/>
  <c r="CJ7" i="40"/>
  <c r="CB8" i="40"/>
  <c r="CD8" i="40"/>
  <c r="CE8" i="40"/>
  <c r="CF8" i="40"/>
  <c r="CG8" i="40"/>
  <c r="CH8" i="40"/>
  <c r="CI8" i="40"/>
  <c r="CJ8" i="40"/>
  <c r="CB9" i="40"/>
  <c r="CC9" i="40"/>
  <c r="CD9" i="40"/>
  <c r="CE9" i="40"/>
  <c r="CF9" i="40"/>
  <c r="CG9" i="40"/>
  <c r="CH9" i="40"/>
  <c r="CI9" i="40"/>
  <c r="CJ9" i="40"/>
  <c r="CB10" i="40"/>
  <c r="CC10" i="40"/>
  <c r="CD10" i="40"/>
  <c r="CE10" i="40"/>
  <c r="CF10" i="40"/>
  <c r="CG10" i="40"/>
  <c r="CH10" i="40"/>
  <c r="CI10" i="40"/>
  <c r="CJ10" i="40"/>
  <c r="CB11" i="40"/>
  <c r="CC11" i="40"/>
  <c r="CD11" i="40"/>
  <c r="CE11" i="40"/>
  <c r="CF11" i="40"/>
  <c r="CG11" i="40"/>
  <c r="CH11" i="40"/>
  <c r="CI11" i="40"/>
  <c r="CJ11" i="40"/>
  <c r="CB12" i="40"/>
  <c r="CC12" i="40"/>
  <c r="CD12" i="40"/>
  <c r="CE12" i="40"/>
  <c r="CF12" i="40"/>
  <c r="CG12" i="40"/>
  <c r="CH12" i="40"/>
  <c r="CI12" i="40"/>
  <c r="CJ12" i="40"/>
  <c r="CB13" i="40"/>
  <c r="CC13" i="40"/>
  <c r="CD13" i="40"/>
  <c r="CE13" i="40"/>
  <c r="CF13" i="40"/>
  <c r="CG13" i="40"/>
  <c r="CH13" i="40"/>
  <c r="CI13" i="40"/>
  <c r="CJ13" i="40"/>
  <c r="CB14" i="40"/>
  <c r="CC14" i="40"/>
  <c r="CD14" i="40"/>
  <c r="CE14" i="40"/>
  <c r="CF14" i="40"/>
  <c r="CG14" i="40"/>
  <c r="CH14" i="40"/>
  <c r="CI14" i="40"/>
  <c r="CJ14" i="40"/>
  <c r="CB15" i="40"/>
  <c r="CC15" i="40"/>
  <c r="CD15" i="40"/>
  <c r="CE15" i="40"/>
  <c r="CF15" i="40"/>
  <c r="CG15" i="40"/>
  <c r="CH15" i="40"/>
  <c r="CI15" i="40"/>
  <c r="CJ15" i="40"/>
  <c r="CB16" i="40"/>
  <c r="CC16" i="40"/>
  <c r="CD16" i="40"/>
  <c r="CE16" i="40"/>
  <c r="CF16" i="40"/>
  <c r="CG16" i="40"/>
  <c r="CH16" i="40"/>
  <c r="CI16" i="40"/>
  <c r="CJ16" i="40"/>
  <c r="CB17" i="40"/>
  <c r="CC17" i="40"/>
  <c r="CD17" i="40"/>
  <c r="CE17" i="40"/>
  <c r="CF17" i="40"/>
  <c r="CG17" i="40"/>
  <c r="CH17" i="40"/>
  <c r="CI17" i="40"/>
  <c r="CJ17" i="40"/>
  <c r="CB18" i="40"/>
  <c r="CC18" i="40"/>
  <c r="CD18" i="40"/>
  <c r="CE18" i="40"/>
  <c r="CF18" i="40"/>
  <c r="CG18" i="40"/>
  <c r="CH18" i="40"/>
  <c r="CI18" i="40"/>
  <c r="CJ18" i="40"/>
  <c r="CB19" i="40"/>
  <c r="CC19" i="40"/>
  <c r="CD19" i="40"/>
  <c r="CE19" i="40"/>
  <c r="CF19" i="40"/>
  <c r="CG19" i="40"/>
  <c r="CH19" i="40"/>
  <c r="CI19" i="40"/>
  <c r="CJ19" i="40"/>
  <c r="CB20" i="40"/>
  <c r="CC20" i="40"/>
  <c r="CD20" i="40"/>
  <c r="CE20" i="40"/>
  <c r="CF20" i="40"/>
  <c r="CG20" i="40"/>
  <c r="CH20" i="40"/>
  <c r="CI20" i="40"/>
  <c r="CJ20" i="40"/>
  <c r="CB21" i="40"/>
  <c r="CD21" i="40"/>
  <c r="CE21" i="40"/>
  <c r="CF21" i="40"/>
  <c r="CG21" i="40"/>
  <c r="CH21" i="40"/>
  <c r="CI21" i="40"/>
  <c r="CJ21" i="40"/>
  <c r="CB22" i="40"/>
  <c r="CD22" i="40"/>
  <c r="CE22" i="40"/>
  <c r="CF22" i="40"/>
  <c r="CG22" i="40"/>
  <c r="CH22" i="40"/>
  <c r="CI22" i="40"/>
  <c r="CJ22" i="40"/>
  <c r="CB23" i="40"/>
  <c r="CC23" i="40"/>
  <c r="CD23" i="40"/>
  <c r="CE23" i="40"/>
  <c r="CF23" i="40"/>
  <c r="CG23" i="40"/>
  <c r="CH23" i="40"/>
  <c r="CI23" i="40"/>
  <c r="CJ23" i="40"/>
  <c r="CB24" i="40"/>
  <c r="CC24" i="40"/>
  <c r="CD24" i="40"/>
  <c r="CE24" i="40"/>
  <c r="CF24" i="40"/>
  <c r="CG24" i="40"/>
  <c r="CH24" i="40"/>
  <c r="CI24" i="40"/>
  <c r="CJ24" i="40"/>
  <c r="CB25" i="40"/>
  <c r="CC25" i="40"/>
  <c r="CD25" i="40"/>
  <c r="CE25" i="40"/>
  <c r="CF25" i="40"/>
  <c r="CG25" i="40"/>
  <c r="CH25" i="40"/>
  <c r="CI25" i="40"/>
  <c r="CJ25" i="40"/>
  <c r="CB26" i="40"/>
  <c r="CC26" i="40"/>
  <c r="CD26" i="40"/>
  <c r="CE26" i="40"/>
  <c r="CF26" i="40"/>
  <c r="CG26" i="40"/>
  <c r="CH26" i="40"/>
  <c r="CI26" i="40"/>
  <c r="CJ26" i="40"/>
  <c r="CB27" i="40"/>
  <c r="CC27" i="40"/>
  <c r="CD27" i="40"/>
  <c r="CE27" i="40"/>
  <c r="CF27" i="40"/>
  <c r="CG27" i="40"/>
  <c r="CH27" i="40"/>
  <c r="CI27" i="40"/>
  <c r="CJ27" i="40"/>
  <c r="CB28" i="40"/>
  <c r="CC28" i="40"/>
  <c r="CD28" i="40"/>
  <c r="CE28" i="40"/>
  <c r="CF28" i="40"/>
  <c r="CG28" i="40"/>
  <c r="CH28" i="40"/>
  <c r="CI28" i="40"/>
  <c r="CJ28" i="40"/>
  <c r="CB29" i="40"/>
  <c r="CC29" i="40"/>
  <c r="CD29" i="40"/>
  <c r="CE29" i="40"/>
  <c r="CF29" i="40"/>
  <c r="CG29" i="40"/>
  <c r="CH29" i="40"/>
  <c r="CI29" i="40"/>
  <c r="CJ29" i="40"/>
  <c r="CB30" i="40"/>
  <c r="CC30" i="40"/>
  <c r="CD30" i="40"/>
  <c r="CE30" i="40"/>
  <c r="CF30" i="40"/>
  <c r="CG30" i="40"/>
  <c r="CH30" i="40"/>
  <c r="CI30" i="40"/>
  <c r="CJ30" i="40"/>
  <c r="CB31" i="40"/>
  <c r="CC31" i="40"/>
  <c r="CD31" i="40"/>
  <c r="CE31" i="40"/>
  <c r="CF31" i="40"/>
  <c r="CG31" i="40"/>
  <c r="CH31" i="40"/>
  <c r="CI31" i="40"/>
  <c r="CJ31" i="40"/>
  <c r="CB32" i="40"/>
  <c r="CC32" i="40"/>
  <c r="CD32" i="40"/>
  <c r="CE32" i="40"/>
  <c r="CF32" i="40"/>
  <c r="CG32" i="40"/>
  <c r="CH32" i="40"/>
  <c r="CI32" i="40"/>
  <c r="CJ32" i="40"/>
  <c r="CB33" i="40"/>
  <c r="CC33" i="40"/>
  <c r="CD33" i="40"/>
  <c r="CE33" i="40"/>
  <c r="CF33" i="40"/>
  <c r="CG33" i="40"/>
  <c r="CH33" i="40"/>
  <c r="CI33" i="40"/>
  <c r="CJ33" i="40"/>
  <c r="CB34" i="40"/>
  <c r="CC34" i="40"/>
  <c r="CD34" i="40"/>
  <c r="CE34" i="40"/>
  <c r="CF34" i="40"/>
  <c r="CG34" i="40"/>
  <c r="CH34" i="40"/>
  <c r="CI34" i="40"/>
  <c r="CJ34" i="40"/>
  <c r="CB35" i="40"/>
  <c r="CC35" i="40"/>
  <c r="CD35" i="40"/>
  <c r="CE35" i="40"/>
  <c r="CF35" i="40"/>
  <c r="CG35" i="40"/>
  <c r="CH35" i="40"/>
  <c r="CI35" i="40"/>
  <c r="CJ35" i="40"/>
  <c r="CB36" i="40"/>
  <c r="CC36" i="40"/>
  <c r="CD36" i="40"/>
  <c r="CE36" i="40"/>
  <c r="CF36" i="40"/>
  <c r="CG36" i="40"/>
  <c r="CH36" i="40"/>
  <c r="CI36" i="40"/>
  <c r="CJ36" i="40"/>
  <c r="CB37" i="40"/>
  <c r="CC37" i="40"/>
  <c r="CD37" i="40"/>
  <c r="CE37" i="40"/>
  <c r="CF37" i="40"/>
  <c r="CG37" i="40"/>
  <c r="CH37" i="40"/>
  <c r="CI37" i="40"/>
  <c r="CJ37" i="40"/>
  <c r="CB38" i="40"/>
  <c r="CC38" i="40"/>
  <c r="CD38" i="40"/>
  <c r="CE38" i="40"/>
  <c r="CF38" i="40"/>
  <c r="CG38" i="40"/>
  <c r="CH38" i="40"/>
  <c r="CI38" i="40"/>
  <c r="CJ38" i="40"/>
  <c r="CB39" i="40"/>
  <c r="CC39" i="40"/>
  <c r="CD39" i="40"/>
  <c r="CE39" i="40"/>
  <c r="CF39" i="40"/>
  <c r="CG39" i="40"/>
  <c r="CH39" i="40"/>
  <c r="CI39" i="40"/>
  <c r="CJ39" i="40"/>
  <c r="CB40" i="40"/>
  <c r="CC40" i="40"/>
  <c r="CD40" i="40"/>
  <c r="CE40" i="40"/>
  <c r="CF40" i="40"/>
  <c r="CG40" i="40"/>
  <c r="CH40" i="40"/>
  <c r="CI40" i="40"/>
  <c r="CJ40" i="40"/>
  <c r="CB41" i="40"/>
  <c r="CC41" i="40"/>
  <c r="CD41" i="40"/>
  <c r="CE41" i="40"/>
  <c r="CF41" i="40"/>
  <c r="CG41" i="40"/>
  <c r="CH41" i="40"/>
  <c r="CI41" i="40"/>
  <c r="CJ41" i="40"/>
  <c r="CB42" i="40"/>
  <c r="CC42" i="40"/>
  <c r="CD42" i="40"/>
  <c r="CE42" i="40"/>
  <c r="CF42" i="40"/>
  <c r="CG42" i="40"/>
  <c r="CH42" i="40"/>
  <c r="CI42" i="40"/>
  <c r="CJ42" i="40"/>
  <c r="CB43" i="40"/>
  <c r="CC43" i="40"/>
  <c r="CD43" i="40"/>
  <c r="CE43" i="40"/>
  <c r="CF43" i="40"/>
  <c r="CG43" i="40"/>
  <c r="CH43" i="40"/>
  <c r="CI43" i="40"/>
  <c r="CJ43" i="40"/>
  <c r="CB44" i="40"/>
  <c r="CC44" i="40"/>
  <c r="CD44" i="40"/>
  <c r="CE44" i="40"/>
  <c r="CF44" i="40"/>
  <c r="CG44" i="40"/>
  <c r="CH44" i="40"/>
  <c r="CI44" i="40"/>
  <c r="CJ44" i="40"/>
  <c r="CB45" i="40"/>
  <c r="CC45" i="40"/>
  <c r="CD45" i="40"/>
  <c r="CE45" i="40"/>
  <c r="CF45" i="40"/>
  <c r="CG45" i="40"/>
  <c r="CH45" i="40"/>
  <c r="CI45" i="40"/>
  <c r="CJ45" i="40"/>
  <c r="CB46" i="40"/>
  <c r="CC46" i="40"/>
  <c r="CD46" i="40"/>
  <c r="CE46" i="40"/>
  <c r="CF46" i="40"/>
  <c r="CG46" i="40"/>
  <c r="CH46" i="40"/>
  <c r="CI46" i="40"/>
  <c r="CJ46" i="40"/>
  <c r="CB47" i="40"/>
  <c r="CC47" i="40"/>
  <c r="CD47" i="40"/>
  <c r="CE47" i="40"/>
  <c r="CF47" i="40"/>
  <c r="CG47" i="40"/>
  <c r="CH47" i="40"/>
  <c r="CI47" i="40"/>
  <c r="CJ47" i="40"/>
  <c r="CB48" i="40"/>
  <c r="CC48" i="40"/>
  <c r="CD48" i="40"/>
  <c r="CE48" i="40"/>
  <c r="CF48" i="40"/>
  <c r="CG48" i="40"/>
  <c r="CH48" i="40"/>
  <c r="CI48" i="40"/>
  <c r="CJ48" i="40"/>
  <c r="CB49" i="40"/>
  <c r="CC49" i="40"/>
  <c r="CD49" i="40"/>
  <c r="CE49" i="40"/>
  <c r="CF49" i="40"/>
  <c r="CG49" i="40"/>
  <c r="CH49" i="40"/>
  <c r="CI49" i="40"/>
  <c r="CJ49" i="40"/>
  <c r="CB50" i="40"/>
  <c r="CC50" i="40"/>
  <c r="CD50" i="40"/>
  <c r="CE50" i="40"/>
  <c r="CF50" i="40"/>
  <c r="CG50" i="40"/>
  <c r="CH50" i="40"/>
  <c r="CI50" i="40"/>
  <c r="CJ50" i="40"/>
  <c r="CB51" i="40"/>
  <c r="CC51" i="40"/>
  <c r="CD51" i="40"/>
  <c r="CE51" i="40"/>
  <c r="CF51" i="40"/>
  <c r="CG51" i="40"/>
  <c r="CH51" i="40"/>
  <c r="CI51" i="40"/>
  <c r="CJ51" i="40"/>
  <c r="CB52" i="40"/>
  <c r="CD52" i="40"/>
  <c r="CE52" i="40"/>
  <c r="CF52" i="40"/>
  <c r="CG52" i="40"/>
  <c r="CH52" i="40"/>
  <c r="CI52" i="40"/>
  <c r="CJ52" i="40"/>
  <c r="CB53" i="40"/>
  <c r="CD53" i="40"/>
  <c r="CE53" i="40"/>
  <c r="CF53" i="40"/>
  <c r="CG53" i="40"/>
  <c r="CH53" i="40"/>
  <c r="CI53" i="40"/>
  <c r="CJ53" i="40"/>
  <c r="CB54" i="40"/>
  <c r="CD54" i="40"/>
  <c r="CE54" i="40"/>
  <c r="CF54" i="40"/>
  <c r="CG54" i="40"/>
  <c r="CH54" i="40"/>
  <c r="CI54" i="40"/>
  <c r="CJ54" i="40"/>
  <c r="CB55" i="40"/>
  <c r="CD55" i="40"/>
  <c r="CE55" i="40"/>
  <c r="CF55" i="40"/>
  <c r="CG55" i="40"/>
  <c r="CH55" i="40"/>
  <c r="CI55" i="40"/>
  <c r="CJ55" i="40"/>
  <c r="CB56" i="40"/>
  <c r="CD56" i="40"/>
  <c r="CE56" i="40"/>
  <c r="CF56" i="40"/>
  <c r="CG56" i="40"/>
  <c r="CH56" i="40"/>
  <c r="CI56" i="40"/>
  <c r="CJ56" i="40"/>
  <c r="CB57" i="40"/>
  <c r="CD57" i="40"/>
  <c r="CE57" i="40"/>
  <c r="CF57" i="40"/>
  <c r="CG57" i="40"/>
  <c r="CH57" i="40"/>
  <c r="CI57" i="40"/>
  <c r="CJ57" i="40"/>
  <c r="CB58" i="40"/>
  <c r="CD58" i="40"/>
  <c r="CE58" i="40"/>
  <c r="CF58" i="40"/>
  <c r="CG58" i="40"/>
  <c r="CH58" i="40"/>
  <c r="CI58" i="40"/>
  <c r="CJ58" i="40"/>
  <c r="CB59" i="40"/>
  <c r="CD59" i="40"/>
  <c r="CE59" i="40"/>
  <c r="CF59" i="40"/>
  <c r="CG59" i="40"/>
  <c r="CH59" i="40"/>
  <c r="CI59" i="40"/>
  <c r="CJ59" i="40"/>
  <c r="CB60" i="40"/>
  <c r="CD60" i="40"/>
  <c r="CE60" i="40"/>
  <c r="CF60" i="40"/>
  <c r="CG60" i="40"/>
  <c r="CH60" i="40"/>
  <c r="CI60" i="40"/>
  <c r="CJ60" i="40"/>
  <c r="DR4" i="48"/>
  <c r="DR5" i="48"/>
  <c r="DR6" i="48"/>
  <c r="DR7" i="48"/>
  <c r="DR8" i="48"/>
  <c r="DR9" i="48"/>
  <c r="DR10" i="48"/>
  <c r="DR11" i="48"/>
  <c r="DR12" i="48"/>
  <c r="DR13" i="48"/>
  <c r="DR14" i="48"/>
  <c r="DR15" i="48"/>
  <c r="DR16" i="48"/>
  <c r="DR17" i="48"/>
  <c r="DR18" i="48"/>
  <c r="DR19" i="48"/>
  <c r="DR20" i="48"/>
  <c r="DR21" i="48"/>
  <c r="DR22" i="48"/>
  <c r="DR23" i="48"/>
  <c r="DR24" i="48"/>
  <c r="DR25" i="48"/>
  <c r="DR26" i="48"/>
  <c r="DR27" i="48"/>
  <c r="DR28" i="48"/>
  <c r="DR29" i="48"/>
  <c r="DR30" i="48"/>
  <c r="DR31" i="48"/>
  <c r="DR32" i="48"/>
  <c r="DR33" i="48"/>
  <c r="DR34" i="48"/>
  <c r="DR35" i="48"/>
  <c r="DR36" i="48"/>
  <c r="DR37" i="48"/>
  <c r="DR38" i="48"/>
  <c r="DR39" i="48"/>
  <c r="DR40" i="48"/>
  <c r="DR41" i="48"/>
  <c r="DR42" i="48"/>
  <c r="DR43" i="48"/>
  <c r="DR44" i="48"/>
  <c r="DR45" i="48"/>
  <c r="DR46" i="48"/>
  <c r="DR47" i="48"/>
  <c r="DR48" i="48"/>
  <c r="DR49" i="48"/>
  <c r="DR50" i="48"/>
  <c r="DR51" i="48"/>
  <c r="DR3" i="48"/>
  <c r="EV4" i="48"/>
  <c r="EV5" i="48"/>
  <c r="EV6" i="48"/>
  <c r="EV7" i="48"/>
  <c r="EV8" i="48"/>
  <c r="EV9" i="48"/>
  <c r="EV10" i="48"/>
  <c r="EV11" i="48"/>
  <c r="EV12" i="48"/>
  <c r="EV13" i="48"/>
  <c r="EV14" i="48"/>
  <c r="EV15" i="48"/>
  <c r="EV16" i="48"/>
  <c r="EV17" i="48"/>
  <c r="EV18" i="48"/>
  <c r="EV19" i="48"/>
  <c r="EV20" i="48"/>
  <c r="EV21" i="48"/>
  <c r="EV22" i="48"/>
  <c r="EV23" i="48"/>
  <c r="EV24" i="48"/>
  <c r="EV25" i="48"/>
  <c r="EV26" i="48"/>
  <c r="EV27" i="48"/>
  <c r="EV28" i="48"/>
  <c r="EV29" i="48"/>
  <c r="EV30" i="48"/>
  <c r="EV31" i="48"/>
  <c r="EV32" i="48"/>
  <c r="EV33" i="48"/>
  <c r="EV34" i="48"/>
  <c r="EV35" i="48"/>
  <c r="EV36" i="48"/>
  <c r="EV37" i="48"/>
  <c r="EV38" i="48"/>
  <c r="EV39" i="48"/>
  <c r="EV40" i="48"/>
  <c r="EV41" i="48"/>
  <c r="EV42" i="48"/>
  <c r="EV43" i="48"/>
  <c r="EV44" i="48"/>
  <c r="EV45" i="48"/>
  <c r="EV46" i="48"/>
  <c r="EV47" i="48"/>
  <c r="EV48" i="48"/>
  <c r="EV49" i="48"/>
  <c r="EV50" i="48"/>
  <c r="EV51" i="48"/>
  <c r="EV3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C62" i="48"/>
  <c r="AD62" i="48"/>
  <c r="AE62" i="48"/>
  <c r="DQ6" i="5" l="1"/>
  <c r="IC54" i="25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J6" i="43"/>
  <c r="EK6" i="43"/>
  <c r="EL6" i="43"/>
  <c r="EM6" i="43"/>
  <c r="EN6" i="43"/>
  <c r="EO6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J8" i="43"/>
  <c r="EK8" i="43"/>
  <c r="EL8" i="43"/>
  <c r="EM8" i="43"/>
  <c r="EN8" i="43"/>
  <c r="EO8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J9" i="43"/>
  <c r="EK9" i="43"/>
  <c r="EL9" i="43"/>
  <c r="EM9" i="43"/>
  <c r="EN9" i="43"/>
  <c r="EO9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J11" i="43"/>
  <c r="EK11" i="43"/>
  <c r="EL11" i="43"/>
  <c r="EM11" i="43"/>
  <c r="EN11" i="43"/>
  <c r="EO11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J12" i="43"/>
  <c r="EK12" i="43"/>
  <c r="EL12" i="43"/>
  <c r="EM12" i="43"/>
  <c r="EN12" i="43"/>
  <c r="EO12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J14" i="43"/>
  <c r="EK14" i="43"/>
  <c r="EL14" i="43"/>
  <c r="EM14" i="43"/>
  <c r="EN14" i="43"/>
  <c r="EO14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J15" i="43"/>
  <c r="EK15" i="43"/>
  <c r="EL15" i="43"/>
  <c r="EM15" i="43"/>
  <c r="EN15" i="43"/>
  <c r="EO15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J19" i="43"/>
  <c r="EK19" i="43"/>
  <c r="EL19" i="43"/>
  <c r="EM19" i="43"/>
  <c r="EN19" i="43"/>
  <c r="EO19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J20" i="43"/>
  <c r="EK20" i="43"/>
  <c r="EL20" i="43"/>
  <c r="EM20" i="43"/>
  <c r="EN20" i="43"/>
  <c r="EO20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J21" i="43"/>
  <c r="EK21" i="43"/>
  <c r="EL21" i="43"/>
  <c r="EM21" i="43"/>
  <c r="EN21" i="43"/>
  <c r="EO21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J22" i="43"/>
  <c r="EK22" i="43"/>
  <c r="EL22" i="43"/>
  <c r="EM22" i="43"/>
  <c r="EN22" i="43"/>
  <c r="EO22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J23" i="43"/>
  <c r="EK23" i="43"/>
  <c r="EL23" i="43"/>
  <c r="EM23" i="43"/>
  <c r="EN23" i="43"/>
  <c r="EO23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J24" i="43"/>
  <c r="EK24" i="43"/>
  <c r="EL24" i="43"/>
  <c r="EM24" i="43"/>
  <c r="EN24" i="43"/>
  <c r="EO24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J25" i="43"/>
  <c r="EK25" i="43"/>
  <c r="EL25" i="43"/>
  <c r="EM25" i="43"/>
  <c r="EN25" i="43"/>
  <c r="EO25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J30" i="43"/>
  <c r="EK30" i="43"/>
  <c r="EL30" i="43"/>
  <c r="EM30" i="43"/>
  <c r="EN30" i="43"/>
  <c r="EO30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J31" i="43"/>
  <c r="EK31" i="43"/>
  <c r="EL31" i="43"/>
  <c r="EM31" i="43"/>
  <c r="EN31" i="43"/>
  <c r="EO31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J33" i="43"/>
  <c r="EK33" i="43"/>
  <c r="EL33" i="43"/>
  <c r="EM33" i="43"/>
  <c r="EN33" i="43"/>
  <c r="EO33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J34" i="43"/>
  <c r="EK34" i="43"/>
  <c r="EL34" i="43"/>
  <c r="EM34" i="43"/>
  <c r="EN34" i="43"/>
  <c r="EO34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J36" i="43"/>
  <c r="EK36" i="43"/>
  <c r="EL36" i="43"/>
  <c r="EM36" i="43"/>
  <c r="EN36" i="43"/>
  <c r="EO36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J38" i="43"/>
  <c r="EK38" i="43"/>
  <c r="EL38" i="43"/>
  <c r="EM38" i="43"/>
  <c r="EN38" i="43"/>
  <c r="EO38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J39" i="43"/>
  <c r="EK39" i="43"/>
  <c r="EL39" i="43"/>
  <c r="EM39" i="43"/>
  <c r="EN39" i="43"/>
  <c r="EO39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J40" i="43"/>
  <c r="EK40" i="43"/>
  <c r="EL40" i="43"/>
  <c r="EM40" i="43"/>
  <c r="EN40" i="43"/>
  <c r="EO40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J41" i="43"/>
  <c r="EK41" i="43"/>
  <c r="EL41" i="43"/>
  <c r="EM41" i="43"/>
  <c r="EN41" i="43"/>
  <c r="EO41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J44" i="43"/>
  <c r="EK44" i="43"/>
  <c r="EL44" i="43"/>
  <c r="EM44" i="43"/>
  <c r="EN44" i="43"/>
  <c r="EO44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J47" i="43"/>
  <c r="EK47" i="43"/>
  <c r="EL47" i="43"/>
  <c r="EM47" i="43"/>
  <c r="EN47" i="43"/>
  <c r="EO47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J48" i="43"/>
  <c r="EK48" i="43"/>
  <c r="EL48" i="43"/>
  <c r="EM48" i="43"/>
  <c r="EN48" i="43"/>
  <c r="EO48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J50" i="43"/>
  <c r="EK50" i="43"/>
  <c r="EL50" i="43"/>
  <c r="EM50" i="43"/>
  <c r="EN50" i="43"/>
  <c r="EO50" i="43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DG73" i="4"/>
  <c r="DH73" i="4"/>
  <c r="DI73" i="4"/>
  <c r="DJ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DG74" i="4"/>
  <c r="DH74" i="4"/>
  <c r="DI74" i="4"/>
  <c r="DJ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DG75" i="4"/>
  <c r="DH75" i="4"/>
  <c r="DI75" i="4"/>
  <c r="DJ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DH60" i="4"/>
  <c r="DH59" i="4"/>
  <c r="IC4" i="25"/>
  <c r="IC5" i="25"/>
  <c r="IC6" i="25"/>
  <c r="IC7" i="25"/>
  <c r="IC8" i="25"/>
  <c r="IC9" i="25"/>
  <c r="IC10" i="25"/>
  <c r="IC11" i="25"/>
  <c r="IC12" i="25"/>
  <c r="IC13" i="25"/>
  <c r="IC14" i="25"/>
  <c r="IC15" i="25"/>
  <c r="IC16" i="25"/>
  <c r="IC17" i="25"/>
  <c r="IC18" i="25"/>
  <c r="IC19" i="25"/>
  <c r="IC20" i="25"/>
  <c r="IC21" i="25"/>
  <c r="IC22" i="25"/>
  <c r="IC23" i="25"/>
  <c r="IC24" i="25"/>
  <c r="IC25" i="25"/>
  <c r="IC26" i="25"/>
  <c r="IC27" i="25"/>
  <c r="IC28" i="25"/>
  <c r="IC29" i="25"/>
  <c r="IC30" i="25"/>
  <c r="IC31" i="25"/>
  <c r="IC32" i="25"/>
  <c r="IC33" i="25"/>
  <c r="IC34" i="25"/>
  <c r="IC35" i="25"/>
  <c r="IC36" i="25"/>
  <c r="IC37" i="25"/>
  <c r="IC38" i="25"/>
  <c r="IC39" i="25"/>
  <c r="IC40" i="25"/>
  <c r="IC41" i="25"/>
  <c r="IC42" i="25"/>
  <c r="IC43" i="25"/>
  <c r="IC44" i="25"/>
  <c r="IC45" i="25"/>
  <c r="IC46" i="25"/>
  <c r="IC47" i="25"/>
  <c r="IC48" i="25"/>
  <c r="IC49" i="25"/>
  <c r="IC50" i="25"/>
  <c r="IC51" i="25"/>
  <c r="IC3" i="25"/>
  <c r="EW4" i="46"/>
  <c r="EW5" i="46"/>
  <c r="EW6" i="46"/>
  <c r="EW7" i="46"/>
  <c r="EW8" i="46"/>
  <c r="EW9" i="46"/>
  <c r="EW10" i="46"/>
  <c r="EW11" i="46"/>
  <c r="EW12" i="46"/>
  <c r="EW13" i="46"/>
  <c r="EW14" i="46"/>
  <c r="EW15" i="46"/>
  <c r="EW16" i="46"/>
  <c r="EW17" i="46"/>
  <c r="EW18" i="46"/>
  <c r="EW19" i="46"/>
  <c r="EW20" i="46"/>
  <c r="EW21" i="46"/>
  <c r="EW22" i="46"/>
  <c r="EW23" i="46"/>
  <c r="EW24" i="46"/>
  <c r="EW25" i="46"/>
  <c r="EW26" i="46"/>
  <c r="EW27" i="46"/>
  <c r="EW28" i="46"/>
  <c r="EW29" i="46"/>
  <c r="EW30" i="46"/>
  <c r="EW31" i="46"/>
  <c r="EW32" i="46"/>
  <c r="EW33" i="46"/>
  <c r="EW34" i="46"/>
  <c r="EW35" i="46"/>
  <c r="EW36" i="46"/>
  <c r="EW37" i="46"/>
  <c r="EW38" i="46"/>
  <c r="EW39" i="46"/>
  <c r="EW40" i="46"/>
  <c r="EW41" i="46"/>
  <c r="EW42" i="46"/>
  <c r="EW43" i="46"/>
  <c r="EW44" i="46"/>
  <c r="EW45" i="46"/>
  <c r="EW46" i="46"/>
  <c r="EW47" i="46"/>
  <c r="EW48" i="46"/>
  <c r="EW49" i="46"/>
  <c r="EW50" i="46"/>
  <c r="EW51" i="46"/>
  <c r="EW3" i="46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C63" i="4"/>
  <c r="D63" i="4"/>
  <c r="E63" i="4"/>
  <c r="F63" i="4"/>
  <c r="G63" i="4"/>
  <c r="H63" i="4"/>
  <c r="C64" i="4"/>
  <c r="D64" i="4"/>
  <c r="E64" i="4"/>
  <c r="F64" i="4"/>
  <c r="G64" i="4"/>
  <c r="H64" i="4"/>
  <c r="B64" i="4"/>
  <c r="B63" i="4"/>
  <c r="H62" i="4"/>
  <c r="G62" i="4"/>
  <c r="F62" i="4"/>
  <c r="E62" i="4"/>
  <c r="D62" i="4"/>
  <c r="C62" i="4"/>
  <c r="B62" i="4"/>
  <c r="H61" i="4"/>
  <c r="G61" i="4"/>
  <c r="F61" i="4"/>
  <c r="E61" i="4"/>
  <c r="D61" i="4"/>
  <c r="C61" i="4"/>
  <c r="B61" i="4"/>
  <c r="H61" i="47" l="1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W61" i="47"/>
  <c r="X61" i="47"/>
  <c r="Y61" i="47"/>
  <c r="Z61" i="47"/>
  <c r="AA61" i="47"/>
  <c r="AB61" i="47"/>
  <c r="AC61" i="47"/>
  <c r="AD61" i="47"/>
  <c r="H62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W62" i="47"/>
  <c r="X62" i="47"/>
  <c r="Y62" i="47"/>
  <c r="Z62" i="47"/>
  <c r="AA62" i="47"/>
  <c r="AB62" i="47"/>
  <c r="AC62" i="47"/>
  <c r="AD62" i="47"/>
  <c r="H63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W63" i="47"/>
  <c r="X63" i="47"/>
  <c r="Y63" i="47"/>
  <c r="Z63" i="47"/>
  <c r="AA63" i="47"/>
  <c r="AB63" i="47"/>
  <c r="AC63" i="47"/>
  <c r="AD63" i="47"/>
  <c r="AT61" i="47"/>
  <c r="AT62" i="47"/>
  <c r="AT63" i="47"/>
  <c r="GI4" i="27"/>
  <c r="GI5" i="27"/>
  <c r="GI6" i="27"/>
  <c r="GI7" i="27"/>
  <c r="GI8" i="27"/>
  <c r="GI9" i="27"/>
  <c r="GI10" i="27"/>
  <c r="GI11" i="27"/>
  <c r="GI12" i="27"/>
  <c r="GI13" i="27"/>
  <c r="GI14" i="27"/>
  <c r="GI15" i="27"/>
  <c r="GI16" i="27"/>
  <c r="GI17" i="27"/>
  <c r="GI18" i="27"/>
  <c r="GI19" i="27"/>
  <c r="GI20" i="27"/>
  <c r="GI21" i="27"/>
  <c r="GI22" i="27"/>
  <c r="GI23" i="27"/>
  <c r="GI24" i="27"/>
  <c r="GI25" i="27"/>
  <c r="GI26" i="27"/>
  <c r="GI27" i="27"/>
  <c r="GI28" i="27"/>
  <c r="GI29" i="27"/>
  <c r="GI30" i="27"/>
  <c r="GI31" i="27"/>
  <c r="GI32" i="27"/>
  <c r="GI33" i="27"/>
  <c r="GI34" i="27"/>
  <c r="GI35" i="27"/>
  <c r="GI36" i="27"/>
  <c r="GI37" i="27"/>
  <c r="GI38" i="27"/>
  <c r="GI39" i="27"/>
  <c r="GI40" i="27"/>
  <c r="GI41" i="27"/>
  <c r="GI42" i="27"/>
  <c r="GI43" i="27"/>
  <c r="GI44" i="27"/>
  <c r="GI45" i="27"/>
  <c r="GI46" i="27"/>
  <c r="GI47" i="27"/>
  <c r="GI48" i="27"/>
  <c r="GI49" i="27"/>
  <c r="GI50" i="27"/>
  <c r="GI3" i="27"/>
  <c r="DN3" i="13"/>
  <c r="DO3" i="13"/>
  <c r="DP3" i="13"/>
  <c r="DN4" i="13"/>
  <c r="DO4" i="13"/>
  <c r="DP4" i="13"/>
  <c r="DN5" i="13"/>
  <c r="DO5" i="13"/>
  <c r="DP5" i="13"/>
  <c r="DN6" i="13"/>
  <c r="DO6" i="13"/>
  <c r="DP6" i="13"/>
  <c r="DN7" i="13"/>
  <c r="DO7" i="13"/>
  <c r="DP7" i="13"/>
  <c r="DN8" i="13"/>
  <c r="DO8" i="13"/>
  <c r="DP8" i="13"/>
  <c r="DN9" i="13"/>
  <c r="DO9" i="13"/>
  <c r="DP9" i="13"/>
  <c r="DN10" i="13"/>
  <c r="DO10" i="13"/>
  <c r="DP10" i="13"/>
  <c r="DN11" i="13"/>
  <c r="DO11" i="13"/>
  <c r="DP11" i="13"/>
  <c r="DN12" i="13"/>
  <c r="DO12" i="13"/>
  <c r="DP12" i="13"/>
  <c r="DN13" i="13"/>
  <c r="DO13" i="13"/>
  <c r="DP13" i="13"/>
  <c r="DN14" i="13"/>
  <c r="DO14" i="13"/>
  <c r="DP14" i="13"/>
  <c r="DN15" i="13"/>
  <c r="DO15" i="13"/>
  <c r="DP15" i="13"/>
  <c r="DN16" i="13"/>
  <c r="DO16" i="13"/>
  <c r="DP16" i="13"/>
  <c r="DN17" i="13"/>
  <c r="DO17" i="13"/>
  <c r="DP17" i="13"/>
  <c r="DN18" i="13"/>
  <c r="DO18" i="13"/>
  <c r="DP18" i="13"/>
  <c r="DN19" i="13"/>
  <c r="DO19" i="13"/>
  <c r="DP19" i="13"/>
  <c r="DN20" i="13"/>
  <c r="DO20" i="13"/>
  <c r="DP20" i="13"/>
  <c r="DN21" i="13"/>
  <c r="DO21" i="13"/>
  <c r="DP21" i="13"/>
  <c r="DN22" i="13"/>
  <c r="DO22" i="13"/>
  <c r="DP22" i="13"/>
  <c r="DN23" i="13"/>
  <c r="DO23" i="13"/>
  <c r="DP23" i="13"/>
  <c r="DN24" i="13"/>
  <c r="DO24" i="13"/>
  <c r="DP24" i="13"/>
  <c r="DN25" i="13"/>
  <c r="DO25" i="13"/>
  <c r="DP25" i="13"/>
  <c r="DN26" i="13"/>
  <c r="DO26" i="13"/>
  <c r="DP26" i="13"/>
  <c r="DN27" i="13"/>
  <c r="DO27" i="13"/>
  <c r="DP27" i="13"/>
  <c r="DN28" i="13"/>
  <c r="DO28" i="13"/>
  <c r="DP28" i="13"/>
  <c r="DN29" i="13"/>
  <c r="DO29" i="13"/>
  <c r="DP29" i="13"/>
  <c r="DN30" i="13"/>
  <c r="DO30" i="13"/>
  <c r="DP30" i="13"/>
  <c r="DN31" i="13"/>
  <c r="DO31" i="13"/>
  <c r="DP31" i="13"/>
  <c r="DN32" i="13"/>
  <c r="DO32" i="13"/>
  <c r="DP32" i="13"/>
  <c r="DN33" i="13"/>
  <c r="DO33" i="13"/>
  <c r="DP33" i="13"/>
  <c r="DN34" i="13"/>
  <c r="DO34" i="13"/>
  <c r="DP34" i="13"/>
  <c r="DN35" i="13"/>
  <c r="DO35" i="13"/>
  <c r="DP35" i="13"/>
  <c r="DN36" i="13"/>
  <c r="DO36" i="13"/>
  <c r="DP36" i="13"/>
  <c r="DN37" i="13"/>
  <c r="DO37" i="13"/>
  <c r="DP37" i="13"/>
  <c r="DN38" i="13"/>
  <c r="DO38" i="13"/>
  <c r="DP38" i="13"/>
  <c r="DN39" i="13"/>
  <c r="DO39" i="13"/>
  <c r="DP39" i="13"/>
  <c r="DN40" i="13"/>
  <c r="DO40" i="13"/>
  <c r="DP40" i="13"/>
  <c r="DN41" i="13"/>
  <c r="DO41" i="13"/>
  <c r="DP41" i="13"/>
  <c r="DN42" i="13"/>
  <c r="DO42" i="13"/>
  <c r="DP42" i="13"/>
  <c r="DN43" i="13"/>
  <c r="DO43" i="13"/>
  <c r="DP43" i="13"/>
  <c r="DN44" i="13"/>
  <c r="DO44" i="13"/>
  <c r="DP44" i="13"/>
  <c r="DN45" i="13"/>
  <c r="DO45" i="13"/>
  <c r="DP45" i="13"/>
  <c r="DN46" i="13"/>
  <c r="DO46" i="13"/>
  <c r="DP46" i="13"/>
  <c r="DN47" i="13"/>
  <c r="DO47" i="13"/>
  <c r="DP47" i="13"/>
  <c r="DN48" i="13"/>
  <c r="DO48" i="13"/>
  <c r="DP48" i="13"/>
  <c r="DN49" i="13"/>
  <c r="DO49" i="13"/>
  <c r="DP49" i="13"/>
  <c r="DN50" i="13"/>
  <c r="DO50" i="13"/>
  <c r="DP50" i="13"/>
  <c r="DN51" i="13"/>
  <c r="DO51" i="13"/>
  <c r="DP51" i="13"/>
  <c r="DO54" i="13"/>
  <c r="DP54" i="13"/>
  <c r="DO55" i="13"/>
  <c r="DP55" i="13"/>
  <c r="DO56" i="13"/>
  <c r="DP56" i="13"/>
  <c r="DO57" i="13"/>
  <c r="DP57" i="13"/>
  <c r="DO58" i="13"/>
  <c r="DP58" i="13"/>
  <c r="W53" i="30"/>
  <c r="W5" i="30"/>
  <c r="W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4" i="30"/>
  <c r="O5" i="30"/>
  <c r="BL5" i="30" s="1"/>
  <c r="O6" i="30"/>
  <c r="BL6" i="30" s="1"/>
  <c r="O7" i="30"/>
  <c r="BL7" i="30" s="1"/>
  <c r="O8" i="30"/>
  <c r="BL8" i="30" s="1"/>
  <c r="O9" i="30"/>
  <c r="BL9" i="30" s="1"/>
  <c r="O10" i="30"/>
  <c r="BL10" i="30" s="1"/>
  <c r="O11" i="30"/>
  <c r="BL11" i="30" s="1"/>
  <c r="O12" i="30"/>
  <c r="BL12" i="30" s="1"/>
  <c r="O13" i="30"/>
  <c r="BL13" i="30" s="1"/>
  <c r="O14" i="30"/>
  <c r="BL14" i="30" s="1"/>
  <c r="O15" i="30"/>
  <c r="BL15" i="30" s="1"/>
  <c r="O16" i="30"/>
  <c r="BL16" i="30" s="1"/>
  <c r="O17" i="30"/>
  <c r="BL17" i="30" s="1"/>
  <c r="O18" i="30"/>
  <c r="BL18" i="30" s="1"/>
  <c r="O19" i="30"/>
  <c r="BL19" i="30" s="1"/>
  <c r="O20" i="30"/>
  <c r="BL20" i="30" s="1"/>
  <c r="O21" i="30"/>
  <c r="BL21" i="30" s="1"/>
  <c r="O22" i="30"/>
  <c r="BL22" i="30" s="1"/>
  <c r="O23" i="30"/>
  <c r="BL23" i="30" s="1"/>
  <c r="O24" i="30"/>
  <c r="BL24" i="30" s="1"/>
  <c r="O25" i="30"/>
  <c r="BL25" i="30" s="1"/>
  <c r="O26" i="30"/>
  <c r="BL26" i="30" s="1"/>
  <c r="O27" i="30"/>
  <c r="BL27" i="30" s="1"/>
  <c r="O28" i="30"/>
  <c r="BL28" i="30" s="1"/>
  <c r="O29" i="30"/>
  <c r="BL29" i="30" s="1"/>
  <c r="O30" i="30"/>
  <c r="BL30" i="30" s="1"/>
  <c r="O31" i="30"/>
  <c r="BL31" i="30" s="1"/>
  <c r="O32" i="30"/>
  <c r="BL32" i="30" s="1"/>
  <c r="O33" i="30"/>
  <c r="BL33" i="30" s="1"/>
  <c r="O34" i="30"/>
  <c r="BL34" i="30" s="1"/>
  <c r="O35" i="30"/>
  <c r="BL35" i="30" s="1"/>
  <c r="O36" i="30"/>
  <c r="BL36" i="30" s="1"/>
  <c r="O37" i="30"/>
  <c r="BL37" i="30" s="1"/>
  <c r="O38" i="30"/>
  <c r="BL38" i="30" s="1"/>
  <c r="O39" i="30"/>
  <c r="BL39" i="30" s="1"/>
  <c r="O40" i="30"/>
  <c r="BL40" i="30" s="1"/>
  <c r="O41" i="30"/>
  <c r="BL41" i="30" s="1"/>
  <c r="O42" i="30"/>
  <c r="BL42" i="30" s="1"/>
  <c r="O43" i="30"/>
  <c r="BL43" i="30" s="1"/>
  <c r="O44" i="30"/>
  <c r="BL44" i="30" s="1"/>
  <c r="O45" i="30"/>
  <c r="BL45" i="30" s="1"/>
  <c r="O46" i="30"/>
  <c r="BL46" i="30" s="1"/>
  <c r="O47" i="30"/>
  <c r="BL47" i="30" s="1"/>
  <c r="O48" i="30"/>
  <c r="BL48" i="30" s="1"/>
  <c r="O49" i="30"/>
  <c r="BL49" i="30" s="1"/>
  <c r="O50" i="30"/>
  <c r="BL50" i="30" s="1"/>
  <c r="O51" i="30"/>
  <c r="BL51" i="30" s="1"/>
  <c r="O52" i="30"/>
  <c r="BL52" i="30" s="1"/>
  <c r="O4" i="30"/>
  <c r="BL4" i="30" s="1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I62" i="10"/>
  <c r="BJ62" i="10"/>
  <c r="BK62" i="10"/>
  <c r="BL62" i="10"/>
  <c r="BM62" i="10"/>
  <c r="BO62" i="10"/>
  <c r="BP62" i="10"/>
  <c r="BQ62" i="10"/>
  <c r="BR62" i="10"/>
  <c r="BS62" i="10"/>
  <c r="BT62" i="10"/>
  <c r="BV62" i="10"/>
  <c r="BW62" i="10"/>
  <c r="BX62" i="10"/>
  <c r="BY62" i="10"/>
  <c r="BZ62" i="10"/>
  <c r="CA62" i="10"/>
  <c r="CB62" i="10"/>
  <c r="CC62" i="10"/>
  <c r="CD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DO62" i="10"/>
  <c r="DP62" i="10"/>
  <c r="DQ62" i="10"/>
  <c r="DR62" i="10"/>
  <c r="AI62" i="10"/>
  <c r="AF61" i="10"/>
  <c r="AF62" i="10"/>
  <c r="AF63" i="10"/>
  <c r="I5" i="30"/>
  <c r="BF5" i="30" s="1"/>
  <c r="I6" i="30"/>
  <c r="BF6" i="30" s="1"/>
  <c r="I7" i="30"/>
  <c r="BF7" i="30" s="1"/>
  <c r="I8" i="30"/>
  <c r="BF8" i="30" s="1"/>
  <c r="I9" i="30"/>
  <c r="BF9" i="30" s="1"/>
  <c r="I10" i="30"/>
  <c r="BF10" i="30" s="1"/>
  <c r="I11" i="30"/>
  <c r="BF11" i="30" s="1"/>
  <c r="I12" i="30"/>
  <c r="BF12" i="30" s="1"/>
  <c r="I13" i="30"/>
  <c r="BF13" i="30" s="1"/>
  <c r="I14" i="30"/>
  <c r="BF14" i="30" s="1"/>
  <c r="I15" i="30"/>
  <c r="BF15" i="30" s="1"/>
  <c r="I16" i="30"/>
  <c r="BF16" i="30" s="1"/>
  <c r="I17" i="30"/>
  <c r="BF17" i="30" s="1"/>
  <c r="I18" i="30"/>
  <c r="BF18" i="30" s="1"/>
  <c r="I19" i="30"/>
  <c r="BF19" i="30" s="1"/>
  <c r="I20" i="30"/>
  <c r="BF20" i="30" s="1"/>
  <c r="I21" i="30"/>
  <c r="BF21" i="30" s="1"/>
  <c r="I22" i="30"/>
  <c r="BF22" i="30" s="1"/>
  <c r="I23" i="30"/>
  <c r="BF23" i="30" s="1"/>
  <c r="I24" i="30"/>
  <c r="BF24" i="30" s="1"/>
  <c r="I25" i="30"/>
  <c r="BF25" i="30" s="1"/>
  <c r="I26" i="30"/>
  <c r="BF26" i="30" s="1"/>
  <c r="I27" i="30"/>
  <c r="BF27" i="30" s="1"/>
  <c r="I28" i="30"/>
  <c r="BF28" i="30" s="1"/>
  <c r="I29" i="30"/>
  <c r="BF29" i="30" s="1"/>
  <c r="I30" i="30"/>
  <c r="BF30" i="30" s="1"/>
  <c r="I31" i="30"/>
  <c r="BF31" i="30" s="1"/>
  <c r="I32" i="30"/>
  <c r="BF32" i="30" s="1"/>
  <c r="I33" i="30"/>
  <c r="BF33" i="30" s="1"/>
  <c r="I34" i="30"/>
  <c r="BF34" i="30" s="1"/>
  <c r="I35" i="30"/>
  <c r="BF35" i="30" s="1"/>
  <c r="I36" i="30"/>
  <c r="BF36" i="30" s="1"/>
  <c r="I37" i="30"/>
  <c r="BF37" i="30" s="1"/>
  <c r="I38" i="30"/>
  <c r="BF38" i="30" s="1"/>
  <c r="I39" i="30"/>
  <c r="BF39" i="30" s="1"/>
  <c r="I40" i="30"/>
  <c r="BF40" i="30" s="1"/>
  <c r="I41" i="30"/>
  <c r="BF41" i="30" s="1"/>
  <c r="I42" i="30"/>
  <c r="BF42" i="30" s="1"/>
  <c r="I43" i="30"/>
  <c r="BF43" i="30" s="1"/>
  <c r="I44" i="30"/>
  <c r="BF44" i="30" s="1"/>
  <c r="I45" i="30"/>
  <c r="BF45" i="30" s="1"/>
  <c r="I46" i="30"/>
  <c r="BF46" i="30" s="1"/>
  <c r="I47" i="30"/>
  <c r="BF47" i="30" s="1"/>
  <c r="I48" i="30"/>
  <c r="BF48" i="30" s="1"/>
  <c r="I49" i="30"/>
  <c r="BF49" i="30" s="1"/>
  <c r="I50" i="30"/>
  <c r="BF50" i="30" s="1"/>
  <c r="I51" i="30"/>
  <c r="BF51" i="30" s="1"/>
  <c r="I52" i="30"/>
  <c r="BF52" i="30" s="1"/>
  <c r="I4" i="30"/>
  <c r="BF4" i="30" s="1"/>
  <c r="B5" i="30"/>
  <c r="AY5" i="30" s="1"/>
  <c r="C5" i="30"/>
  <c r="AZ5" i="30" s="1"/>
  <c r="D5" i="30"/>
  <c r="BA5" i="30" s="1"/>
  <c r="G5" i="30"/>
  <c r="BD5" i="30" s="1"/>
  <c r="H5" i="30"/>
  <c r="BE5" i="30" s="1"/>
  <c r="J5" i="30"/>
  <c r="BG5" i="30" s="1"/>
  <c r="K5" i="30"/>
  <c r="BH5" i="30" s="1"/>
  <c r="L5" i="30"/>
  <c r="BI5" i="30" s="1"/>
  <c r="M5" i="30"/>
  <c r="BJ5" i="30" s="1"/>
  <c r="N5" i="30"/>
  <c r="BK5" i="30" s="1"/>
  <c r="P5" i="30"/>
  <c r="BM5" i="30" s="1"/>
  <c r="Q5" i="30"/>
  <c r="BN5" i="30" s="1"/>
  <c r="R5" i="30"/>
  <c r="BO5" i="30" s="1"/>
  <c r="S5" i="30"/>
  <c r="BP5" i="30" s="1"/>
  <c r="T5" i="30"/>
  <c r="BQ5" i="30" s="1"/>
  <c r="U5" i="30"/>
  <c r="BR5" i="30" s="1"/>
  <c r="V5" i="30"/>
  <c r="BS5" i="30" s="1"/>
  <c r="B6" i="30"/>
  <c r="AY6" i="30" s="1"/>
  <c r="C6" i="30"/>
  <c r="AZ6" i="30" s="1"/>
  <c r="D6" i="30"/>
  <c r="BA6" i="30" s="1"/>
  <c r="G6" i="30"/>
  <c r="BD6" i="30" s="1"/>
  <c r="H6" i="30"/>
  <c r="BE6" i="30" s="1"/>
  <c r="J6" i="30"/>
  <c r="BG6" i="30" s="1"/>
  <c r="K6" i="30"/>
  <c r="BH6" i="30" s="1"/>
  <c r="L6" i="30"/>
  <c r="BI6" i="30" s="1"/>
  <c r="M6" i="30"/>
  <c r="BJ6" i="30" s="1"/>
  <c r="N6" i="30"/>
  <c r="BK6" i="30" s="1"/>
  <c r="P6" i="30"/>
  <c r="BM6" i="30" s="1"/>
  <c r="Q6" i="30"/>
  <c r="BN6" i="30" s="1"/>
  <c r="R6" i="30"/>
  <c r="BO6" i="30" s="1"/>
  <c r="S6" i="30"/>
  <c r="BP6" i="30" s="1"/>
  <c r="T6" i="30"/>
  <c r="BQ6" i="30" s="1"/>
  <c r="U6" i="30"/>
  <c r="BR6" i="30" s="1"/>
  <c r="V6" i="30"/>
  <c r="BS6" i="30" s="1"/>
  <c r="B7" i="30"/>
  <c r="AY7" i="30" s="1"/>
  <c r="C7" i="30"/>
  <c r="AZ7" i="30" s="1"/>
  <c r="D7" i="30"/>
  <c r="BA7" i="30" s="1"/>
  <c r="G7" i="30"/>
  <c r="BD7" i="30" s="1"/>
  <c r="H7" i="30"/>
  <c r="BE7" i="30" s="1"/>
  <c r="J7" i="30"/>
  <c r="BG7" i="30" s="1"/>
  <c r="K7" i="30"/>
  <c r="BH7" i="30" s="1"/>
  <c r="L7" i="30"/>
  <c r="BI7" i="30" s="1"/>
  <c r="M7" i="30"/>
  <c r="BJ7" i="30" s="1"/>
  <c r="N7" i="30"/>
  <c r="BK7" i="30" s="1"/>
  <c r="P7" i="30"/>
  <c r="BM7" i="30" s="1"/>
  <c r="Q7" i="30"/>
  <c r="BN7" i="30" s="1"/>
  <c r="R7" i="30"/>
  <c r="BO7" i="30" s="1"/>
  <c r="S7" i="30"/>
  <c r="BP7" i="30" s="1"/>
  <c r="T7" i="30"/>
  <c r="BQ7" i="30" s="1"/>
  <c r="U7" i="30"/>
  <c r="BR7" i="30" s="1"/>
  <c r="V7" i="30"/>
  <c r="BS7" i="30" s="1"/>
  <c r="B8" i="30"/>
  <c r="AY8" i="30" s="1"/>
  <c r="C8" i="30"/>
  <c r="AZ8" i="30" s="1"/>
  <c r="D8" i="30"/>
  <c r="BA8" i="30" s="1"/>
  <c r="G8" i="30"/>
  <c r="BD8" i="30" s="1"/>
  <c r="H8" i="30"/>
  <c r="BE8" i="30" s="1"/>
  <c r="J8" i="30"/>
  <c r="BG8" i="30" s="1"/>
  <c r="K8" i="30"/>
  <c r="BH8" i="30" s="1"/>
  <c r="L8" i="30"/>
  <c r="BI8" i="30" s="1"/>
  <c r="M8" i="30"/>
  <c r="BJ8" i="30" s="1"/>
  <c r="N8" i="30"/>
  <c r="BK8" i="30" s="1"/>
  <c r="P8" i="30"/>
  <c r="BM8" i="30" s="1"/>
  <c r="Q8" i="30"/>
  <c r="BN8" i="30" s="1"/>
  <c r="R8" i="30"/>
  <c r="BO8" i="30" s="1"/>
  <c r="S8" i="30"/>
  <c r="BP8" i="30" s="1"/>
  <c r="T8" i="30"/>
  <c r="BQ8" i="30" s="1"/>
  <c r="U8" i="30"/>
  <c r="BR8" i="30" s="1"/>
  <c r="V8" i="30"/>
  <c r="BS8" i="30" s="1"/>
  <c r="B9" i="30"/>
  <c r="AY9" i="30" s="1"/>
  <c r="C9" i="30"/>
  <c r="AZ9" i="30" s="1"/>
  <c r="D9" i="30"/>
  <c r="BA9" i="30" s="1"/>
  <c r="G9" i="30"/>
  <c r="BD9" i="30" s="1"/>
  <c r="H9" i="30"/>
  <c r="BE9" i="30" s="1"/>
  <c r="J9" i="30"/>
  <c r="BG9" i="30" s="1"/>
  <c r="K9" i="30"/>
  <c r="BH9" i="30" s="1"/>
  <c r="L9" i="30"/>
  <c r="BI9" i="30" s="1"/>
  <c r="M9" i="30"/>
  <c r="BJ9" i="30" s="1"/>
  <c r="N9" i="30"/>
  <c r="BK9" i="30" s="1"/>
  <c r="P9" i="30"/>
  <c r="BM9" i="30" s="1"/>
  <c r="Q9" i="30"/>
  <c r="BN9" i="30" s="1"/>
  <c r="R9" i="30"/>
  <c r="BO9" i="30" s="1"/>
  <c r="S9" i="30"/>
  <c r="BP9" i="30" s="1"/>
  <c r="T9" i="30"/>
  <c r="BQ9" i="30" s="1"/>
  <c r="U9" i="30"/>
  <c r="BR9" i="30" s="1"/>
  <c r="V9" i="30"/>
  <c r="BS9" i="30" s="1"/>
  <c r="B10" i="30"/>
  <c r="AY10" i="30" s="1"/>
  <c r="C10" i="30"/>
  <c r="AZ10" i="30" s="1"/>
  <c r="D10" i="30"/>
  <c r="BA10" i="30" s="1"/>
  <c r="G10" i="30"/>
  <c r="BD10" i="30" s="1"/>
  <c r="H10" i="30"/>
  <c r="BE10" i="30" s="1"/>
  <c r="J10" i="30"/>
  <c r="BG10" i="30" s="1"/>
  <c r="K10" i="30"/>
  <c r="BH10" i="30" s="1"/>
  <c r="L10" i="30"/>
  <c r="BI10" i="30" s="1"/>
  <c r="M10" i="30"/>
  <c r="BJ10" i="30" s="1"/>
  <c r="N10" i="30"/>
  <c r="BK10" i="30" s="1"/>
  <c r="P10" i="30"/>
  <c r="BM10" i="30" s="1"/>
  <c r="Q10" i="30"/>
  <c r="BN10" i="30" s="1"/>
  <c r="R10" i="30"/>
  <c r="BO10" i="30" s="1"/>
  <c r="S10" i="30"/>
  <c r="BP10" i="30" s="1"/>
  <c r="T10" i="30"/>
  <c r="BQ10" i="30" s="1"/>
  <c r="U10" i="30"/>
  <c r="BR10" i="30" s="1"/>
  <c r="V10" i="30"/>
  <c r="BS10" i="30" s="1"/>
  <c r="B11" i="30"/>
  <c r="AY11" i="30" s="1"/>
  <c r="C11" i="30"/>
  <c r="AZ11" i="30" s="1"/>
  <c r="D11" i="30"/>
  <c r="BA11" i="30" s="1"/>
  <c r="G11" i="30"/>
  <c r="BD11" i="30" s="1"/>
  <c r="H11" i="30"/>
  <c r="BE11" i="30" s="1"/>
  <c r="J11" i="30"/>
  <c r="BG11" i="30" s="1"/>
  <c r="K11" i="30"/>
  <c r="BH11" i="30" s="1"/>
  <c r="L11" i="30"/>
  <c r="BI11" i="30" s="1"/>
  <c r="M11" i="30"/>
  <c r="BJ11" i="30" s="1"/>
  <c r="N11" i="30"/>
  <c r="BK11" i="30" s="1"/>
  <c r="P11" i="30"/>
  <c r="BM11" i="30" s="1"/>
  <c r="Q11" i="30"/>
  <c r="BN11" i="30" s="1"/>
  <c r="R11" i="30"/>
  <c r="BO11" i="30" s="1"/>
  <c r="S11" i="30"/>
  <c r="BP11" i="30" s="1"/>
  <c r="T11" i="30"/>
  <c r="BQ11" i="30" s="1"/>
  <c r="U11" i="30"/>
  <c r="BR11" i="30" s="1"/>
  <c r="V11" i="30"/>
  <c r="BS11" i="30" s="1"/>
  <c r="B12" i="30"/>
  <c r="AY12" i="30" s="1"/>
  <c r="C12" i="30"/>
  <c r="AZ12" i="30" s="1"/>
  <c r="D12" i="30"/>
  <c r="BA12" i="30" s="1"/>
  <c r="G12" i="30"/>
  <c r="BD12" i="30" s="1"/>
  <c r="H12" i="30"/>
  <c r="BE12" i="30" s="1"/>
  <c r="J12" i="30"/>
  <c r="BG12" i="30" s="1"/>
  <c r="K12" i="30"/>
  <c r="BH12" i="30" s="1"/>
  <c r="L12" i="30"/>
  <c r="BI12" i="30" s="1"/>
  <c r="M12" i="30"/>
  <c r="BJ12" i="30" s="1"/>
  <c r="N12" i="30"/>
  <c r="BK12" i="30" s="1"/>
  <c r="P12" i="30"/>
  <c r="BM12" i="30" s="1"/>
  <c r="Q12" i="30"/>
  <c r="BN12" i="30" s="1"/>
  <c r="R12" i="30"/>
  <c r="BO12" i="30" s="1"/>
  <c r="S12" i="30"/>
  <c r="BP12" i="30" s="1"/>
  <c r="T12" i="30"/>
  <c r="BQ12" i="30" s="1"/>
  <c r="U12" i="30"/>
  <c r="BR12" i="30" s="1"/>
  <c r="V12" i="30"/>
  <c r="BS12" i="30" s="1"/>
  <c r="B13" i="30"/>
  <c r="AY13" i="30" s="1"/>
  <c r="C13" i="30"/>
  <c r="AZ13" i="30" s="1"/>
  <c r="D13" i="30"/>
  <c r="BA13" i="30" s="1"/>
  <c r="G13" i="30"/>
  <c r="BD13" i="30" s="1"/>
  <c r="H13" i="30"/>
  <c r="BE13" i="30" s="1"/>
  <c r="J13" i="30"/>
  <c r="BG13" i="30" s="1"/>
  <c r="K13" i="30"/>
  <c r="BH13" i="30" s="1"/>
  <c r="L13" i="30"/>
  <c r="BI13" i="30" s="1"/>
  <c r="M13" i="30"/>
  <c r="BJ13" i="30" s="1"/>
  <c r="N13" i="30"/>
  <c r="BK13" i="30" s="1"/>
  <c r="P13" i="30"/>
  <c r="BM13" i="30" s="1"/>
  <c r="Q13" i="30"/>
  <c r="BN13" i="30" s="1"/>
  <c r="R13" i="30"/>
  <c r="BO13" i="30" s="1"/>
  <c r="S13" i="30"/>
  <c r="BP13" i="30" s="1"/>
  <c r="T13" i="30"/>
  <c r="BQ13" i="30" s="1"/>
  <c r="U13" i="30"/>
  <c r="BR13" i="30" s="1"/>
  <c r="V13" i="30"/>
  <c r="BS13" i="30" s="1"/>
  <c r="B14" i="30"/>
  <c r="AY14" i="30" s="1"/>
  <c r="C14" i="30"/>
  <c r="AZ14" i="30" s="1"/>
  <c r="D14" i="30"/>
  <c r="BA14" i="30" s="1"/>
  <c r="G14" i="30"/>
  <c r="BD14" i="30" s="1"/>
  <c r="H14" i="30"/>
  <c r="BE14" i="30" s="1"/>
  <c r="J14" i="30"/>
  <c r="BG14" i="30" s="1"/>
  <c r="K14" i="30"/>
  <c r="BH14" i="30" s="1"/>
  <c r="L14" i="30"/>
  <c r="BI14" i="30" s="1"/>
  <c r="M14" i="30"/>
  <c r="BJ14" i="30" s="1"/>
  <c r="N14" i="30"/>
  <c r="BK14" i="30" s="1"/>
  <c r="P14" i="30"/>
  <c r="BM14" i="30" s="1"/>
  <c r="Q14" i="30"/>
  <c r="BN14" i="30" s="1"/>
  <c r="R14" i="30"/>
  <c r="BO14" i="30" s="1"/>
  <c r="S14" i="30"/>
  <c r="BP14" i="30" s="1"/>
  <c r="T14" i="30"/>
  <c r="BQ14" i="30" s="1"/>
  <c r="U14" i="30"/>
  <c r="BR14" i="30" s="1"/>
  <c r="V14" i="30"/>
  <c r="BS14" i="30" s="1"/>
  <c r="B15" i="30"/>
  <c r="AY15" i="30" s="1"/>
  <c r="C15" i="30"/>
  <c r="AZ15" i="30" s="1"/>
  <c r="D15" i="30"/>
  <c r="BA15" i="30" s="1"/>
  <c r="G15" i="30"/>
  <c r="BD15" i="30" s="1"/>
  <c r="H15" i="30"/>
  <c r="BE15" i="30" s="1"/>
  <c r="J15" i="30"/>
  <c r="BG15" i="30" s="1"/>
  <c r="K15" i="30"/>
  <c r="BH15" i="30" s="1"/>
  <c r="L15" i="30"/>
  <c r="BI15" i="30" s="1"/>
  <c r="M15" i="30"/>
  <c r="BJ15" i="30" s="1"/>
  <c r="N15" i="30"/>
  <c r="BK15" i="30" s="1"/>
  <c r="P15" i="30"/>
  <c r="BM15" i="30" s="1"/>
  <c r="Q15" i="30"/>
  <c r="BN15" i="30" s="1"/>
  <c r="R15" i="30"/>
  <c r="BO15" i="30" s="1"/>
  <c r="S15" i="30"/>
  <c r="BP15" i="30" s="1"/>
  <c r="T15" i="30"/>
  <c r="BQ15" i="30" s="1"/>
  <c r="U15" i="30"/>
  <c r="BR15" i="30" s="1"/>
  <c r="V15" i="30"/>
  <c r="BS15" i="30" s="1"/>
  <c r="B16" i="30"/>
  <c r="AY16" i="30" s="1"/>
  <c r="C16" i="30"/>
  <c r="AZ16" i="30" s="1"/>
  <c r="D16" i="30"/>
  <c r="BA16" i="30" s="1"/>
  <c r="G16" i="30"/>
  <c r="BD16" i="30" s="1"/>
  <c r="H16" i="30"/>
  <c r="BE16" i="30" s="1"/>
  <c r="J16" i="30"/>
  <c r="BG16" i="30" s="1"/>
  <c r="K16" i="30"/>
  <c r="BH16" i="30" s="1"/>
  <c r="L16" i="30"/>
  <c r="BI16" i="30" s="1"/>
  <c r="M16" i="30"/>
  <c r="BJ16" i="30" s="1"/>
  <c r="N16" i="30"/>
  <c r="BK16" i="30" s="1"/>
  <c r="P16" i="30"/>
  <c r="BM16" i="30" s="1"/>
  <c r="Q16" i="30"/>
  <c r="BN16" i="30" s="1"/>
  <c r="R16" i="30"/>
  <c r="BO16" i="30" s="1"/>
  <c r="S16" i="30"/>
  <c r="BP16" i="30" s="1"/>
  <c r="T16" i="30"/>
  <c r="BQ16" i="30" s="1"/>
  <c r="U16" i="30"/>
  <c r="BR16" i="30" s="1"/>
  <c r="V16" i="30"/>
  <c r="BS16" i="30" s="1"/>
  <c r="B17" i="30"/>
  <c r="AY17" i="30" s="1"/>
  <c r="C17" i="30"/>
  <c r="AZ17" i="30" s="1"/>
  <c r="D17" i="30"/>
  <c r="BA17" i="30" s="1"/>
  <c r="G17" i="30"/>
  <c r="BD17" i="30" s="1"/>
  <c r="H17" i="30"/>
  <c r="BE17" i="30" s="1"/>
  <c r="J17" i="30"/>
  <c r="BG17" i="30" s="1"/>
  <c r="K17" i="30"/>
  <c r="BH17" i="30" s="1"/>
  <c r="L17" i="30"/>
  <c r="BI17" i="30" s="1"/>
  <c r="M17" i="30"/>
  <c r="BJ17" i="30" s="1"/>
  <c r="N17" i="30"/>
  <c r="BK17" i="30" s="1"/>
  <c r="P17" i="30"/>
  <c r="BM17" i="30" s="1"/>
  <c r="Q17" i="30"/>
  <c r="BN17" i="30" s="1"/>
  <c r="R17" i="30"/>
  <c r="BO17" i="30" s="1"/>
  <c r="S17" i="30"/>
  <c r="BP17" i="30" s="1"/>
  <c r="T17" i="30"/>
  <c r="BQ17" i="30" s="1"/>
  <c r="U17" i="30"/>
  <c r="BR17" i="30" s="1"/>
  <c r="V17" i="30"/>
  <c r="BS17" i="30" s="1"/>
  <c r="B18" i="30"/>
  <c r="AY18" i="30" s="1"/>
  <c r="C18" i="30"/>
  <c r="AZ18" i="30" s="1"/>
  <c r="D18" i="30"/>
  <c r="BA18" i="30" s="1"/>
  <c r="G18" i="30"/>
  <c r="BD18" i="30" s="1"/>
  <c r="H18" i="30"/>
  <c r="BE18" i="30" s="1"/>
  <c r="J18" i="30"/>
  <c r="BG18" i="30" s="1"/>
  <c r="K18" i="30"/>
  <c r="BH18" i="30" s="1"/>
  <c r="L18" i="30"/>
  <c r="BI18" i="30" s="1"/>
  <c r="M18" i="30"/>
  <c r="BJ18" i="30" s="1"/>
  <c r="N18" i="30"/>
  <c r="BK18" i="30" s="1"/>
  <c r="P18" i="30"/>
  <c r="BM18" i="30" s="1"/>
  <c r="Q18" i="30"/>
  <c r="BN18" i="30" s="1"/>
  <c r="R18" i="30"/>
  <c r="BO18" i="30" s="1"/>
  <c r="S18" i="30"/>
  <c r="BP18" i="30" s="1"/>
  <c r="T18" i="30"/>
  <c r="BQ18" i="30" s="1"/>
  <c r="U18" i="30"/>
  <c r="BR18" i="30" s="1"/>
  <c r="V18" i="30"/>
  <c r="BS18" i="30" s="1"/>
  <c r="B19" i="30"/>
  <c r="AY19" i="30" s="1"/>
  <c r="C19" i="30"/>
  <c r="AZ19" i="30" s="1"/>
  <c r="D19" i="30"/>
  <c r="BA19" i="30" s="1"/>
  <c r="G19" i="30"/>
  <c r="BD19" i="30" s="1"/>
  <c r="H19" i="30"/>
  <c r="BE19" i="30" s="1"/>
  <c r="J19" i="30"/>
  <c r="BG19" i="30" s="1"/>
  <c r="K19" i="30"/>
  <c r="BH19" i="30" s="1"/>
  <c r="L19" i="30"/>
  <c r="BI19" i="30" s="1"/>
  <c r="M19" i="30"/>
  <c r="BJ19" i="30" s="1"/>
  <c r="N19" i="30"/>
  <c r="BK19" i="30" s="1"/>
  <c r="P19" i="30"/>
  <c r="BM19" i="30" s="1"/>
  <c r="Q19" i="30"/>
  <c r="BN19" i="30" s="1"/>
  <c r="R19" i="30"/>
  <c r="BO19" i="30" s="1"/>
  <c r="S19" i="30"/>
  <c r="BP19" i="30" s="1"/>
  <c r="T19" i="30"/>
  <c r="BQ19" i="30" s="1"/>
  <c r="U19" i="30"/>
  <c r="BR19" i="30" s="1"/>
  <c r="V19" i="30"/>
  <c r="BS19" i="30" s="1"/>
  <c r="B20" i="30"/>
  <c r="AY20" i="30" s="1"/>
  <c r="C20" i="30"/>
  <c r="AZ20" i="30" s="1"/>
  <c r="D20" i="30"/>
  <c r="BA20" i="30" s="1"/>
  <c r="G20" i="30"/>
  <c r="BD20" i="30" s="1"/>
  <c r="H20" i="30"/>
  <c r="BE20" i="30" s="1"/>
  <c r="J20" i="30"/>
  <c r="BG20" i="30" s="1"/>
  <c r="K20" i="30"/>
  <c r="BH20" i="30" s="1"/>
  <c r="L20" i="30"/>
  <c r="BI20" i="30" s="1"/>
  <c r="M20" i="30"/>
  <c r="BJ20" i="30" s="1"/>
  <c r="N20" i="30"/>
  <c r="BK20" i="30" s="1"/>
  <c r="P20" i="30"/>
  <c r="BM20" i="30" s="1"/>
  <c r="Q20" i="30"/>
  <c r="BN20" i="30" s="1"/>
  <c r="R20" i="30"/>
  <c r="BO20" i="30" s="1"/>
  <c r="S20" i="30"/>
  <c r="BP20" i="30" s="1"/>
  <c r="T20" i="30"/>
  <c r="BQ20" i="30" s="1"/>
  <c r="U20" i="30"/>
  <c r="BR20" i="30" s="1"/>
  <c r="V20" i="30"/>
  <c r="BS20" i="30" s="1"/>
  <c r="B21" i="30"/>
  <c r="AY21" i="30" s="1"/>
  <c r="C21" i="30"/>
  <c r="AZ21" i="30" s="1"/>
  <c r="D21" i="30"/>
  <c r="BA21" i="30" s="1"/>
  <c r="G21" i="30"/>
  <c r="BD21" i="30" s="1"/>
  <c r="H21" i="30"/>
  <c r="BE21" i="30" s="1"/>
  <c r="J21" i="30"/>
  <c r="BG21" i="30" s="1"/>
  <c r="K21" i="30"/>
  <c r="BH21" i="30" s="1"/>
  <c r="L21" i="30"/>
  <c r="BI21" i="30" s="1"/>
  <c r="M21" i="30"/>
  <c r="BJ21" i="30" s="1"/>
  <c r="N21" i="30"/>
  <c r="BK21" i="30" s="1"/>
  <c r="P21" i="30"/>
  <c r="BM21" i="30" s="1"/>
  <c r="Q21" i="30"/>
  <c r="BN21" i="30" s="1"/>
  <c r="R21" i="30"/>
  <c r="BO21" i="30" s="1"/>
  <c r="S21" i="30"/>
  <c r="BP21" i="30" s="1"/>
  <c r="T21" i="30"/>
  <c r="BQ21" i="30" s="1"/>
  <c r="U21" i="30"/>
  <c r="BR21" i="30" s="1"/>
  <c r="V21" i="30"/>
  <c r="BS21" i="30" s="1"/>
  <c r="B22" i="30"/>
  <c r="AY22" i="30" s="1"/>
  <c r="C22" i="30"/>
  <c r="AZ22" i="30" s="1"/>
  <c r="D22" i="30"/>
  <c r="BA22" i="30" s="1"/>
  <c r="G22" i="30"/>
  <c r="BD22" i="30" s="1"/>
  <c r="H22" i="30"/>
  <c r="BE22" i="30" s="1"/>
  <c r="J22" i="30"/>
  <c r="BG22" i="30" s="1"/>
  <c r="K22" i="30"/>
  <c r="BH22" i="30" s="1"/>
  <c r="L22" i="30"/>
  <c r="BI22" i="30" s="1"/>
  <c r="M22" i="30"/>
  <c r="BJ22" i="30" s="1"/>
  <c r="N22" i="30"/>
  <c r="BK22" i="30" s="1"/>
  <c r="P22" i="30"/>
  <c r="BM22" i="30" s="1"/>
  <c r="Q22" i="30"/>
  <c r="BN22" i="30" s="1"/>
  <c r="R22" i="30"/>
  <c r="BO22" i="30" s="1"/>
  <c r="S22" i="30"/>
  <c r="BP22" i="30" s="1"/>
  <c r="T22" i="30"/>
  <c r="BQ22" i="30" s="1"/>
  <c r="U22" i="30"/>
  <c r="BR22" i="30" s="1"/>
  <c r="V22" i="30"/>
  <c r="BS22" i="30" s="1"/>
  <c r="B23" i="30"/>
  <c r="AY23" i="30" s="1"/>
  <c r="C23" i="30"/>
  <c r="AZ23" i="30" s="1"/>
  <c r="D23" i="30"/>
  <c r="BA23" i="30" s="1"/>
  <c r="G23" i="30"/>
  <c r="BD23" i="30" s="1"/>
  <c r="H23" i="30"/>
  <c r="BE23" i="30" s="1"/>
  <c r="J23" i="30"/>
  <c r="BG23" i="30" s="1"/>
  <c r="K23" i="30"/>
  <c r="BH23" i="30" s="1"/>
  <c r="L23" i="30"/>
  <c r="BI23" i="30" s="1"/>
  <c r="M23" i="30"/>
  <c r="BJ23" i="30" s="1"/>
  <c r="N23" i="30"/>
  <c r="BK23" i="30" s="1"/>
  <c r="P23" i="30"/>
  <c r="BM23" i="30" s="1"/>
  <c r="Q23" i="30"/>
  <c r="BN23" i="30" s="1"/>
  <c r="R23" i="30"/>
  <c r="BO23" i="30" s="1"/>
  <c r="S23" i="30"/>
  <c r="BP23" i="30" s="1"/>
  <c r="T23" i="30"/>
  <c r="BQ23" i="30" s="1"/>
  <c r="U23" i="30"/>
  <c r="BR23" i="30" s="1"/>
  <c r="V23" i="30"/>
  <c r="BS23" i="30" s="1"/>
  <c r="B24" i="30"/>
  <c r="AY24" i="30" s="1"/>
  <c r="C24" i="30"/>
  <c r="AZ24" i="30" s="1"/>
  <c r="D24" i="30"/>
  <c r="BA24" i="30" s="1"/>
  <c r="G24" i="30"/>
  <c r="BD24" i="30" s="1"/>
  <c r="H24" i="30"/>
  <c r="BE24" i="30" s="1"/>
  <c r="J24" i="30"/>
  <c r="BG24" i="30" s="1"/>
  <c r="K24" i="30"/>
  <c r="BH24" i="30" s="1"/>
  <c r="L24" i="30"/>
  <c r="BI24" i="30" s="1"/>
  <c r="M24" i="30"/>
  <c r="BJ24" i="30" s="1"/>
  <c r="N24" i="30"/>
  <c r="BK24" i="30" s="1"/>
  <c r="P24" i="30"/>
  <c r="BM24" i="30" s="1"/>
  <c r="Q24" i="30"/>
  <c r="BN24" i="30" s="1"/>
  <c r="R24" i="30"/>
  <c r="BO24" i="30" s="1"/>
  <c r="S24" i="30"/>
  <c r="BP24" i="30" s="1"/>
  <c r="T24" i="30"/>
  <c r="BQ24" i="30" s="1"/>
  <c r="U24" i="30"/>
  <c r="BR24" i="30" s="1"/>
  <c r="V24" i="30"/>
  <c r="BS24" i="30" s="1"/>
  <c r="B25" i="30"/>
  <c r="AY25" i="30" s="1"/>
  <c r="C25" i="30"/>
  <c r="AZ25" i="30" s="1"/>
  <c r="D25" i="30"/>
  <c r="BA25" i="30" s="1"/>
  <c r="G25" i="30"/>
  <c r="BD25" i="30" s="1"/>
  <c r="H25" i="30"/>
  <c r="BE25" i="30" s="1"/>
  <c r="J25" i="30"/>
  <c r="BG25" i="30" s="1"/>
  <c r="K25" i="30"/>
  <c r="BH25" i="30" s="1"/>
  <c r="L25" i="30"/>
  <c r="BI25" i="30" s="1"/>
  <c r="M25" i="30"/>
  <c r="BJ25" i="30" s="1"/>
  <c r="N25" i="30"/>
  <c r="BK25" i="30" s="1"/>
  <c r="P25" i="30"/>
  <c r="BM25" i="30" s="1"/>
  <c r="Q25" i="30"/>
  <c r="BN25" i="30" s="1"/>
  <c r="R25" i="30"/>
  <c r="BO25" i="30" s="1"/>
  <c r="S25" i="30"/>
  <c r="BP25" i="30" s="1"/>
  <c r="T25" i="30"/>
  <c r="BQ25" i="30" s="1"/>
  <c r="U25" i="30"/>
  <c r="BR25" i="30" s="1"/>
  <c r="V25" i="30"/>
  <c r="BS25" i="30" s="1"/>
  <c r="B26" i="30"/>
  <c r="AY26" i="30" s="1"/>
  <c r="C26" i="30"/>
  <c r="AZ26" i="30" s="1"/>
  <c r="D26" i="30"/>
  <c r="BA26" i="30" s="1"/>
  <c r="G26" i="30"/>
  <c r="BD26" i="30" s="1"/>
  <c r="H26" i="30"/>
  <c r="BE26" i="30" s="1"/>
  <c r="J26" i="30"/>
  <c r="BG26" i="30" s="1"/>
  <c r="K26" i="30"/>
  <c r="BH26" i="30" s="1"/>
  <c r="L26" i="30"/>
  <c r="BI26" i="30" s="1"/>
  <c r="M26" i="30"/>
  <c r="BJ26" i="30" s="1"/>
  <c r="N26" i="30"/>
  <c r="BK26" i="30" s="1"/>
  <c r="P26" i="30"/>
  <c r="BM26" i="30" s="1"/>
  <c r="Q26" i="30"/>
  <c r="BN26" i="30" s="1"/>
  <c r="R26" i="30"/>
  <c r="BO26" i="30" s="1"/>
  <c r="S26" i="30"/>
  <c r="BP26" i="30" s="1"/>
  <c r="T26" i="30"/>
  <c r="BQ26" i="30" s="1"/>
  <c r="U26" i="30"/>
  <c r="BR26" i="30" s="1"/>
  <c r="V26" i="30"/>
  <c r="BS26" i="30" s="1"/>
  <c r="B27" i="30"/>
  <c r="AY27" i="30" s="1"/>
  <c r="C27" i="30"/>
  <c r="AZ27" i="30" s="1"/>
  <c r="D27" i="30"/>
  <c r="BA27" i="30" s="1"/>
  <c r="G27" i="30"/>
  <c r="BD27" i="30" s="1"/>
  <c r="H27" i="30"/>
  <c r="BE27" i="30" s="1"/>
  <c r="J27" i="30"/>
  <c r="BG27" i="30" s="1"/>
  <c r="K27" i="30"/>
  <c r="BH27" i="30" s="1"/>
  <c r="L27" i="30"/>
  <c r="BI27" i="30" s="1"/>
  <c r="M27" i="30"/>
  <c r="BJ27" i="30" s="1"/>
  <c r="N27" i="30"/>
  <c r="BK27" i="30" s="1"/>
  <c r="P27" i="30"/>
  <c r="BM27" i="30" s="1"/>
  <c r="Q27" i="30"/>
  <c r="BN27" i="30" s="1"/>
  <c r="R27" i="30"/>
  <c r="BO27" i="30" s="1"/>
  <c r="S27" i="30"/>
  <c r="BP27" i="30" s="1"/>
  <c r="T27" i="30"/>
  <c r="BQ27" i="30" s="1"/>
  <c r="U27" i="30"/>
  <c r="BR27" i="30" s="1"/>
  <c r="V27" i="30"/>
  <c r="BS27" i="30" s="1"/>
  <c r="B28" i="30"/>
  <c r="AY28" i="30" s="1"/>
  <c r="C28" i="30"/>
  <c r="AZ28" i="30" s="1"/>
  <c r="D28" i="30"/>
  <c r="BA28" i="30" s="1"/>
  <c r="G28" i="30"/>
  <c r="BD28" i="30" s="1"/>
  <c r="H28" i="30"/>
  <c r="BE28" i="30" s="1"/>
  <c r="J28" i="30"/>
  <c r="BG28" i="30" s="1"/>
  <c r="K28" i="30"/>
  <c r="BH28" i="30" s="1"/>
  <c r="L28" i="30"/>
  <c r="BI28" i="30" s="1"/>
  <c r="M28" i="30"/>
  <c r="BJ28" i="30" s="1"/>
  <c r="N28" i="30"/>
  <c r="BK28" i="30" s="1"/>
  <c r="P28" i="30"/>
  <c r="BM28" i="30" s="1"/>
  <c r="Q28" i="30"/>
  <c r="BN28" i="30" s="1"/>
  <c r="R28" i="30"/>
  <c r="BO28" i="30" s="1"/>
  <c r="S28" i="30"/>
  <c r="BP28" i="30" s="1"/>
  <c r="T28" i="30"/>
  <c r="BQ28" i="30" s="1"/>
  <c r="U28" i="30"/>
  <c r="BR28" i="30" s="1"/>
  <c r="V28" i="30"/>
  <c r="BS28" i="30" s="1"/>
  <c r="B29" i="30"/>
  <c r="AY29" i="30" s="1"/>
  <c r="C29" i="30"/>
  <c r="AZ29" i="30" s="1"/>
  <c r="D29" i="30"/>
  <c r="BA29" i="30" s="1"/>
  <c r="G29" i="30"/>
  <c r="BD29" i="30" s="1"/>
  <c r="H29" i="30"/>
  <c r="BE29" i="30" s="1"/>
  <c r="J29" i="30"/>
  <c r="BG29" i="30" s="1"/>
  <c r="K29" i="30"/>
  <c r="BH29" i="30" s="1"/>
  <c r="L29" i="30"/>
  <c r="BI29" i="30" s="1"/>
  <c r="M29" i="30"/>
  <c r="BJ29" i="30" s="1"/>
  <c r="N29" i="30"/>
  <c r="BK29" i="30" s="1"/>
  <c r="P29" i="30"/>
  <c r="BM29" i="30" s="1"/>
  <c r="Q29" i="30"/>
  <c r="BN29" i="30" s="1"/>
  <c r="R29" i="30"/>
  <c r="BO29" i="30" s="1"/>
  <c r="S29" i="30"/>
  <c r="BP29" i="30" s="1"/>
  <c r="T29" i="30"/>
  <c r="BQ29" i="30" s="1"/>
  <c r="U29" i="30"/>
  <c r="BR29" i="30" s="1"/>
  <c r="V29" i="30"/>
  <c r="BS29" i="30" s="1"/>
  <c r="B30" i="30"/>
  <c r="AY30" i="30" s="1"/>
  <c r="C30" i="30"/>
  <c r="AZ30" i="30" s="1"/>
  <c r="D30" i="30"/>
  <c r="BA30" i="30" s="1"/>
  <c r="G30" i="30"/>
  <c r="BD30" i="30" s="1"/>
  <c r="H30" i="30"/>
  <c r="BE30" i="30" s="1"/>
  <c r="J30" i="30"/>
  <c r="BG30" i="30" s="1"/>
  <c r="K30" i="30"/>
  <c r="BH30" i="30" s="1"/>
  <c r="L30" i="30"/>
  <c r="BI30" i="30" s="1"/>
  <c r="M30" i="30"/>
  <c r="BJ30" i="30" s="1"/>
  <c r="N30" i="30"/>
  <c r="BK30" i="30" s="1"/>
  <c r="P30" i="30"/>
  <c r="BM30" i="30" s="1"/>
  <c r="Q30" i="30"/>
  <c r="BN30" i="30" s="1"/>
  <c r="R30" i="30"/>
  <c r="BO30" i="30" s="1"/>
  <c r="S30" i="30"/>
  <c r="BP30" i="30" s="1"/>
  <c r="T30" i="30"/>
  <c r="BQ30" i="30" s="1"/>
  <c r="U30" i="30"/>
  <c r="BR30" i="30" s="1"/>
  <c r="V30" i="30"/>
  <c r="BS30" i="30" s="1"/>
  <c r="B31" i="30"/>
  <c r="AY31" i="30" s="1"/>
  <c r="C31" i="30"/>
  <c r="AZ31" i="30" s="1"/>
  <c r="D31" i="30"/>
  <c r="BA31" i="30" s="1"/>
  <c r="G31" i="30"/>
  <c r="BD31" i="30" s="1"/>
  <c r="H31" i="30"/>
  <c r="BE31" i="30" s="1"/>
  <c r="J31" i="30"/>
  <c r="BG31" i="30" s="1"/>
  <c r="K31" i="30"/>
  <c r="BH31" i="30" s="1"/>
  <c r="L31" i="30"/>
  <c r="BI31" i="30" s="1"/>
  <c r="M31" i="30"/>
  <c r="BJ31" i="30" s="1"/>
  <c r="N31" i="30"/>
  <c r="BK31" i="30" s="1"/>
  <c r="P31" i="30"/>
  <c r="BM31" i="30" s="1"/>
  <c r="Q31" i="30"/>
  <c r="BN31" i="30" s="1"/>
  <c r="R31" i="30"/>
  <c r="BO31" i="30" s="1"/>
  <c r="S31" i="30"/>
  <c r="BP31" i="30" s="1"/>
  <c r="T31" i="30"/>
  <c r="BQ31" i="30" s="1"/>
  <c r="U31" i="30"/>
  <c r="BR31" i="30" s="1"/>
  <c r="V31" i="30"/>
  <c r="BS31" i="30" s="1"/>
  <c r="B32" i="30"/>
  <c r="AY32" i="30" s="1"/>
  <c r="C32" i="30"/>
  <c r="AZ32" i="30" s="1"/>
  <c r="D32" i="30"/>
  <c r="BA32" i="30" s="1"/>
  <c r="G32" i="30"/>
  <c r="BD32" i="30" s="1"/>
  <c r="H32" i="30"/>
  <c r="BE32" i="30" s="1"/>
  <c r="J32" i="30"/>
  <c r="BG32" i="30" s="1"/>
  <c r="K32" i="30"/>
  <c r="BH32" i="30" s="1"/>
  <c r="L32" i="30"/>
  <c r="BI32" i="30" s="1"/>
  <c r="M32" i="30"/>
  <c r="BJ32" i="30" s="1"/>
  <c r="N32" i="30"/>
  <c r="BK32" i="30" s="1"/>
  <c r="P32" i="30"/>
  <c r="BM32" i="30" s="1"/>
  <c r="Q32" i="30"/>
  <c r="BN32" i="30" s="1"/>
  <c r="R32" i="30"/>
  <c r="BO32" i="30" s="1"/>
  <c r="S32" i="30"/>
  <c r="BP32" i="30" s="1"/>
  <c r="T32" i="30"/>
  <c r="BQ32" i="30" s="1"/>
  <c r="U32" i="30"/>
  <c r="BR32" i="30" s="1"/>
  <c r="V32" i="30"/>
  <c r="BS32" i="30" s="1"/>
  <c r="B33" i="30"/>
  <c r="AY33" i="30" s="1"/>
  <c r="C33" i="30"/>
  <c r="AZ33" i="30" s="1"/>
  <c r="D33" i="30"/>
  <c r="BA33" i="30" s="1"/>
  <c r="G33" i="30"/>
  <c r="BD33" i="30" s="1"/>
  <c r="H33" i="30"/>
  <c r="BE33" i="30" s="1"/>
  <c r="J33" i="30"/>
  <c r="BG33" i="30" s="1"/>
  <c r="K33" i="30"/>
  <c r="BH33" i="30" s="1"/>
  <c r="L33" i="30"/>
  <c r="BI33" i="30" s="1"/>
  <c r="M33" i="30"/>
  <c r="BJ33" i="30" s="1"/>
  <c r="N33" i="30"/>
  <c r="BK33" i="30" s="1"/>
  <c r="P33" i="30"/>
  <c r="BM33" i="30" s="1"/>
  <c r="Q33" i="30"/>
  <c r="BN33" i="30" s="1"/>
  <c r="R33" i="30"/>
  <c r="BO33" i="30" s="1"/>
  <c r="S33" i="30"/>
  <c r="BP33" i="30" s="1"/>
  <c r="T33" i="30"/>
  <c r="BQ33" i="30" s="1"/>
  <c r="U33" i="30"/>
  <c r="BR33" i="30" s="1"/>
  <c r="V33" i="30"/>
  <c r="BS33" i="30" s="1"/>
  <c r="B34" i="30"/>
  <c r="AY34" i="30" s="1"/>
  <c r="C34" i="30"/>
  <c r="AZ34" i="30" s="1"/>
  <c r="D34" i="30"/>
  <c r="BA34" i="30" s="1"/>
  <c r="G34" i="30"/>
  <c r="BD34" i="30" s="1"/>
  <c r="H34" i="30"/>
  <c r="BE34" i="30" s="1"/>
  <c r="J34" i="30"/>
  <c r="BG34" i="30" s="1"/>
  <c r="K34" i="30"/>
  <c r="BH34" i="30" s="1"/>
  <c r="L34" i="30"/>
  <c r="BI34" i="30" s="1"/>
  <c r="M34" i="30"/>
  <c r="BJ34" i="30" s="1"/>
  <c r="N34" i="30"/>
  <c r="BK34" i="30" s="1"/>
  <c r="P34" i="30"/>
  <c r="BM34" i="30" s="1"/>
  <c r="Q34" i="30"/>
  <c r="BN34" i="30" s="1"/>
  <c r="R34" i="30"/>
  <c r="BO34" i="30" s="1"/>
  <c r="S34" i="30"/>
  <c r="BP34" i="30" s="1"/>
  <c r="T34" i="30"/>
  <c r="BQ34" i="30" s="1"/>
  <c r="U34" i="30"/>
  <c r="BR34" i="30" s="1"/>
  <c r="V34" i="30"/>
  <c r="BS34" i="30" s="1"/>
  <c r="B35" i="30"/>
  <c r="AY35" i="30" s="1"/>
  <c r="C35" i="30"/>
  <c r="AZ35" i="30" s="1"/>
  <c r="D35" i="30"/>
  <c r="BA35" i="30" s="1"/>
  <c r="G35" i="30"/>
  <c r="BD35" i="30" s="1"/>
  <c r="H35" i="30"/>
  <c r="BE35" i="30" s="1"/>
  <c r="J35" i="30"/>
  <c r="BG35" i="30" s="1"/>
  <c r="K35" i="30"/>
  <c r="BH35" i="30" s="1"/>
  <c r="L35" i="30"/>
  <c r="BI35" i="30" s="1"/>
  <c r="M35" i="30"/>
  <c r="BJ35" i="30" s="1"/>
  <c r="N35" i="30"/>
  <c r="BK35" i="30" s="1"/>
  <c r="P35" i="30"/>
  <c r="BM35" i="30" s="1"/>
  <c r="Q35" i="30"/>
  <c r="BN35" i="30" s="1"/>
  <c r="R35" i="30"/>
  <c r="BO35" i="30" s="1"/>
  <c r="S35" i="30"/>
  <c r="BP35" i="30" s="1"/>
  <c r="T35" i="30"/>
  <c r="BQ35" i="30" s="1"/>
  <c r="U35" i="30"/>
  <c r="BR35" i="30" s="1"/>
  <c r="V35" i="30"/>
  <c r="BS35" i="30" s="1"/>
  <c r="B36" i="30"/>
  <c r="AY36" i="30" s="1"/>
  <c r="C36" i="30"/>
  <c r="AZ36" i="30" s="1"/>
  <c r="D36" i="30"/>
  <c r="BA36" i="30" s="1"/>
  <c r="G36" i="30"/>
  <c r="BD36" i="30" s="1"/>
  <c r="H36" i="30"/>
  <c r="BE36" i="30" s="1"/>
  <c r="J36" i="30"/>
  <c r="BG36" i="30" s="1"/>
  <c r="K36" i="30"/>
  <c r="BH36" i="30" s="1"/>
  <c r="L36" i="30"/>
  <c r="BI36" i="30" s="1"/>
  <c r="M36" i="30"/>
  <c r="BJ36" i="30" s="1"/>
  <c r="N36" i="30"/>
  <c r="BK36" i="30" s="1"/>
  <c r="P36" i="30"/>
  <c r="BM36" i="30" s="1"/>
  <c r="Q36" i="30"/>
  <c r="BN36" i="30" s="1"/>
  <c r="R36" i="30"/>
  <c r="BO36" i="30" s="1"/>
  <c r="S36" i="30"/>
  <c r="BP36" i="30" s="1"/>
  <c r="T36" i="30"/>
  <c r="BQ36" i="30" s="1"/>
  <c r="U36" i="30"/>
  <c r="BR36" i="30" s="1"/>
  <c r="V36" i="30"/>
  <c r="BS36" i="30" s="1"/>
  <c r="B37" i="30"/>
  <c r="AY37" i="30" s="1"/>
  <c r="C37" i="30"/>
  <c r="AZ37" i="30" s="1"/>
  <c r="D37" i="30"/>
  <c r="BA37" i="30" s="1"/>
  <c r="G37" i="30"/>
  <c r="BD37" i="30" s="1"/>
  <c r="H37" i="30"/>
  <c r="BE37" i="30" s="1"/>
  <c r="J37" i="30"/>
  <c r="BG37" i="30" s="1"/>
  <c r="K37" i="30"/>
  <c r="BH37" i="30" s="1"/>
  <c r="L37" i="30"/>
  <c r="BI37" i="30" s="1"/>
  <c r="M37" i="30"/>
  <c r="BJ37" i="30" s="1"/>
  <c r="N37" i="30"/>
  <c r="BK37" i="30" s="1"/>
  <c r="P37" i="30"/>
  <c r="BM37" i="30" s="1"/>
  <c r="Q37" i="30"/>
  <c r="BN37" i="30" s="1"/>
  <c r="R37" i="30"/>
  <c r="BO37" i="30" s="1"/>
  <c r="S37" i="30"/>
  <c r="BP37" i="30" s="1"/>
  <c r="T37" i="30"/>
  <c r="BQ37" i="30" s="1"/>
  <c r="U37" i="30"/>
  <c r="BR37" i="30" s="1"/>
  <c r="V37" i="30"/>
  <c r="BS37" i="30" s="1"/>
  <c r="B38" i="30"/>
  <c r="AY38" i="30" s="1"/>
  <c r="C38" i="30"/>
  <c r="AZ38" i="30" s="1"/>
  <c r="D38" i="30"/>
  <c r="BA38" i="30" s="1"/>
  <c r="G38" i="30"/>
  <c r="BD38" i="30" s="1"/>
  <c r="H38" i="30"/>
  <c r="BE38" i="30" s="1"/>
  <c r="J38" i="30"/>
  <c r="BG38" i="30" s="1"/>
  <c r="K38" i="30"/>
  <c r="BH38" i="30" s="1"/>
  <c r="L38" i="30"/>
  <c r="BI38" i="30" s="1"/>
  <c r="M38" i="30"/>
  <c r="BJ38" i="30" s="1"/>
  <c r="N38" i="30"/>
  <c r="BK38" i="30" s="1"/>
  <c r="P38" i="30"/>
  <c r="BM38" i="30" s="1"/>
  <c r="Q38" i="30"/>
  <c r="BN38" i="30" s="1"/>
  <c r="R38" i="30"/>
  <c r="BO38" i="30" s="1"/>
  <c r="S38" i="30"/>
  <c r="BP38" i="30" s="1"/>
  <c r="T38" i="30"/>
  <c r="BQ38" i="30" s="1"/>
  <c r="U38" i="30"/>
  <c r="BR38" i="30" s="1"/>
  <c r="V38" i="30"/>
  <c r="BS38" i="30" s="1"/>
  <c r="B39" i="30"/>
  <c r="AY39" i="30" s="1"/>
  <c r="C39" i="30"/>
  <c r="AZ39" i="30" s="1"/>
  <c r="D39" i="30"/>
  <c r="BA39" i="30" s="1"/>
  <c r="G39" i="30"/>
  <c r="BD39" i="30" s="1"/>
  <c r="H39" i="30"/>
  <c r="BE39" i="30" s="1"/>
  <c r="J39" i="30"/>
  <c r="BG39" i="30" s="1"/>
  <c r="K39" i="30"/>
  <c r="BH39" i="30" s="1"/>
  <c r="L39" i="30"/>
  <c r="BI39" i="30" s="1"/>
  <c r="M39" i="30"/>
  <c r="BJ39" i="30" s="1"/>
  <c r="N39" i="30"/>
  <c r="BK39" i="30" s="1"/>
  <c r="P39" i="30"/>
  <c r="BM39" i="30" s="1"/>
  <c r="Q39" i="30"/>
  <c r="BN39" i="30" s="1"/>
  <c r="R39" i="30"/>
  <c r="BO39" i="30" s="1"/>
  <c r="S39" i="30"/>
  <c r="BP39" i="30" s="1"/>
  <c r="T39" i="30"/>
  <c r="BQ39" i="30" s="1"/>
  <c r="U39" i="30"/>
  <c r="BR39" i="30" s="1"/>
  <c r="V39" i="30"/>
  <c r="BS39" i="30" s="1"/>
  <c r="B40" i="30"/>
  <c r="AY40" i="30" s="1"/>
  <c r="C40" i="30"/>
  <c r="AZ40" i="30" s="1"/>
  <c r="D40" i="30"/>
  <c r="BA40" i="30" s="1"/>
  <c r="G40" i="30"/>
  <c r="BD40" i="30" s="1"/>
  <c r="H40" i="30"/>
  <c r="BE40" i="30" s="1"/>
  <c r="J40" i="30"/>
  <c r="BG40" i="30" s="1"/>
  <c r="K40" i="30"/>
  <c r="BH40" i="30" s="1"/>
  <c r="L40" i="30"/>
  <c r="BI40" i="30" s="1"/>
  <c r="M40" i="30"/>
  <c r="BJ40" i="30" s="1"/>
  <c r="N40" i="30"/>
  <c r="BK40" i="30" s="1"/>
  <c r="P40" i="30"/>
  <c r="BM40" i="30" s="1"/>
  <c r="Q40" i="30"/>
  <c r="BN40" i="30" s="1"/>
  <c r="R40" i="30"/>
  <c r="BO40" i="30" s="1"/>
  <c r="S40" i="30"/>
  <c r="BP40" i="30" s="1"/>
  <c r="T40" i="30"/>
  <c r="BQ40" i="30" s="1"/>
  <c r="U40" i="30"/>
  <c r="BR40" i="30" s="1"/>
  <c r="V40" i="30"/>
  <c r="BS40" i="30" s="1"/>
  <c r="B41" i="30"/>
  <c r="AY41" i="30" s="1"/>
  <c r="C41" i="30"/>
  <c r="AZ41" i="30" s="1"/>
  <c r="D41" i="30"/>
  <c r="BA41" i="30" s="1"/>
  <c r="G41" i="30"/>
  <c r="BD41" i="30" s="1"/>
  <c r="H41" i="30"/>
  <c r="BE41" i="30" s="1"/>
  <c r="J41" i="30"/>
  <c r="BG41" i="30" s="1"/>
  <c r="K41" i="30"/>
  <c r="BH41" i="30" s="1"/>
  <c r="L41" i="30"/>
  <c r="BI41" i="30" s="1"/>
  <c r="M41" i="30"/>
  <c r="BJ41" i="30" s="1"/>
  <c r="N41" i="30"/>
  <c r="BK41" i="30" s="1"/>
  <c r="P41" i="30"/>
  <c r="BM41" i="30" s="1"/>
  <c r="Q41" i="30"/>
  <c r="BN41" i="30" s="1"/>
  <c r="R41" i="30"/>
  <c r="BO41" i="30" s="1"/>
  <c r="S41" i="30"/>
  <c r="BP41" i="30" s="1"/>
  <c r="T41" i="30"/>
  <c r="BQ41" i="30" s="1"/>
  <c r="U41" i="30"/>
  <c r="BR41" i="30" s="1"/>
  <c r="V41" i="30"/>
  <c r="BS41" i="30" s="1"/>
  <c r="B42" i="30"/>
  <c r="AY42" i="30" s="1"/>
  <c r="C42" i="30"/>
  <c r="AZ42" i="30" s="1"/>
  <c r="D42" i="30"/>
  <c r="BA42" i="30" s="1"/>
  <c r="G42" i="30"/>
  <c r="BD42" i="30" s="1"/>
  <c r="H42" i="30"/>
  <c r="BE42" i="30" s="1"/>
  <c r="J42" i="30"/>
  <c r="BG42" i="30" s="1"/>
  <c r="K42" i="30"/>
  <c r="BH42" i="30" s="1"/>
  <c r="L42" i="30"/>
  <c r="BI42" i="30" s="1"/>
  <c r="M42" i="30"/>
  <c r="BJ42" i="30" s="1"/>
  <c r="N42" i="30"/>
  <c r="BK42" i="30" s="1"/>
  <c r="P42" i="30"/>
  <c r="BM42" i="30" s="1"/>
  <c r="Q42" i="30"/>
  <c r="BN42" i="30" s="1"/>
  <c r="R42" i="30"/>
  <c r="BO42" i="30" s="1"/>
  <c r="S42" i="30"/>
  <c r="BP42" i="30" s="1"/>
  <c r="T42" i="30"/>
  <c r="BQ42" i="30" s="1"/>
  <c r="U42" i="30"/>
  <c r="BR42" i="30" s="1"/>
  <c r="V42" i="30"/>
  <c r="BS42" i="30" s="1"/>
  <c r="B43" i="30"/>
  <c r="AY43" i="30" s="1"/>
  <c r="C43" i="30"/>
  <c r="AZ43" i="30" s="1"/>
  <c r="D43" i="30"/>
  <c r="BA43" i="30" s="1"/>
  <c r="G43" i="30"/>
  <c r="BD43" i="30" s="1"/>
  <c r="H43" i="30"/>
  <c r="BE43" i="30" s="1"/>
  <c r="J43" i="30"/>
  <c r="BG43" i="30" s="1"/>
  <c r="K43" i="30"/>
  <c r="BH43" i="30" s="1"/>
  <c r="L43" i="30"/>
  <c r="BI43" i="30" s="1"/>
  <c r="M43" i="30"/>
  <c r="BJ43" i="30" s="1"/>
  <c r="N43" i="30"/>
  <c r="BK43" i="30" s="1"/>
  <c r="P43" i="30"/>
  <c r="BM43" i="30" s="1"/>
  <c r="Q43" i="30"/>
  <c r="BN43" i="30" s="1"/>
  <c r="R43" i="30"/>
  <c r="BO43" i="30" s="1"/>
  <c r="S43" i="30"/>
  <c r="BP43" i="30" s="1"/>
  <c r="T43" i="30"/>
  <c r="BQ43" i="30" s="1"/>
  <c r="U43" i="30"/>
  <c r="BR43" i="30" s="1"/>
  <c r="V43" i="30"/>
  <c r="BS43" i="30" s="1"/>
  <c r="B44" i="30"/>
  <c r="AY44" i="30" s="1"/>
  <c r="C44" i="30"/>
  <c r="AZ44" i="30" s="1"/>
  <c r="D44" i="30"/>
  <c r="BA44" i="30" s="1"/>
  <c r="G44" i="30"/>
  <c r="BD44" i="30" s="1"/>
  <c r="H44" i="30"/>
  <c r="BE44" i="30" s="1"/>
  <c r="J44" i="30"/>
  <c r="BG44" i="30" s="1"/>
  <c r="K44" i="30"/>
  <c r="BH44" i="30" s="1"/>
  <c r="L44" i="30"/>
  <c r="BI44" i="30" s="1"/>
  <c r="M44" i="30"/>
  <c r="BJ44" i="30" s="1"/>
  <c r="N44" i="30"/>
  <c r="BK44" i="30" s="1"/>
  <c r="P44" i="30"/>
  <c r="BM44" i="30" s="1"/>
  <c r="Q44" i="30"/>
  <c r="BN44" i="30" s="1"/>
  <c r="R44" i="30"/>
  <c r="BO44" i="30" s="1"/>
  <c r="S44" i="30"/>
  <c r="BP44" i="30" s="1"/>
  <c r="T44" i="30"/>
  <c r="BQ44" i="30" s="1"/>
  <c r="U44" i="30"/>
  <c r="BR44" i="30" s="1"/>
  <c r="V44" i="30"/>
  <c r="BS44" i="30" s="1"/>
  <c r="B45" i="30"/>
  <c r="AY45" i="30" s="1"/>
  <c r="C45" i="30"/>
  <c r="AZ45" i="30" s="1"/>
  <c r="D45" i="30"/>
  <c r="BA45" i="30" s="1"/>
  <c r="G45" i="30"/>
  <c r="BD45" i="30" s="1"/>
  <c r="H45" i="30"/>
  <c r="BE45" i="30" s="1"/>
  <c r="J45" i="30"/>
  <c r="BG45" i="30" s="1"/>
  <c r="K45" i="30"/>
  <c r="BH45" i="30" s="1"/>
  <c r="L45" i="30"/>
  <c r="BI45" i="30" s="1"/>
  <c r="M45" i="30"/>
  <c r="BJ45" i="30" s="1"/>
  <c r="N45" i="30"/>
  <c r="BK45" i="30" s="1"/>
  <c r="P45" i="30"/>
  <c r="BM45" i="30" s="1"/>
  <c r="Q45" i="30"/>
  <c r="BN45" i="30" s="1"/>
  <c r="R45" i="30"/>
  <c r="BO45" i="30" s="1"/>
  <c r="S45" i="30"/>
  <c r="BP45" i="30" s="1"/>
  <c r="T45" i="30"/>
  <c r="BQ45" i="30" s="1"/>
  <c r="U45" i="30"/>
  <c r="BR45" i="30" s="1"/>
  <c r="V45" i="30"/>
  <c r="BS45" i="30" s="1"/>
  <c r="B46" i="30"/>
  <c r="AY46" i="30" s="1"/>
  <c r="C46" i="30"/>
  <c r="AZ46" i="30" s="1"/>
  <c r="D46" i="30"/>
  <c r="BA46" i="30" s="1"/>
  <c r="G46" i="30"/>
  <c r="BD46" i="30" s="1"/>
  <c r="H46" i="30"/>
  <c r="BE46" i="30" s="1"/>
  <c r="J46" i="30"/>
  <c r="BG46" i="30" s="1"/>
  <c r="K46" i="30"/>
  <c r="BH46" i="30" s="1"/>
  <c r="L46" i="30"/>
  <c r="BI46" i="30" s="1"/>
  <c r="M46" i="30"/>
  <c r="BJ46" i="30" s="1"/>
  <c r="N46" i="30"/>
  <c r="BK46" i="30" s="1"/>
  <c r="P46" i="30"/>
  <c r="BM46" i="30" s="1"/>
  <c r="Q46" i="30"/>
  <c r="BN46" i="30" s="1"/>
  <c r="R46" i="30"/>
  <c r="BO46" i="30" s="1"/>
  <c r="S46" i="30"/>
  <c r="BP46" i="30" s="1"/>
  <c r="T46" i="30"/>
  <c r="BQ46" i="30" s="1"/>
  <c r="U46" i="30"/>
  <c r="BR46" i="30" s="1"/>
  <c r="V46" i="30"/>
  <c r="BS46" i="30" s="1"/>
  <c r="B47" i="30"/>
  <c r="AY47" i="30" s="1"/>
  <c r="C47" i="30"/>
  <c r="AZ47" i="30" s="1"/>
  <c r="D47" i="30"/>
  <c r="BA47" i="30" s="1"/>
  <c r="G47" i="30"/>
  <c r="BD47" i="30" s="1"/>
  <c r="H47" i="30"/>
  <c r="BE47" i="30" s="1"/>
  <c r="J47" i="30"/>
  <c r="BG47" i="30" s="1"/>
  <c r="K47" i="30"/>
  <c r="BH47" i="30" s="1"/>
  <c r="L47" i="30"/>
  <c r="BI47" i="30" s="1"/>
  <c r="M47" i="30"/>
  <c r="BJ47" i="30" s="1"/>
  <c r="N47" i="30"/>
  <c r="BK47" i="30" s="1"/>
  <c r="P47" i="30"/>
  <c r="BM47" i="30" s="1"/>
  <c r="Q47" i="30"/>
  <c r="BN47" i="30" s="1"/>
  <c r="R47" i="30"/>
  <c r="BO47" i="30" s="1"/>
  <c r="S47" i="30"/>
  <c r="BP47" i="30" s="1"/>
  <c r="T47" i="30"/>
  <c r="BQ47" i="30" s="1"/>
  <c r="U47" i="30"/>
  <c r="BR47" i="30" s="1"/>
  <c r="V47" i="30"/>
  <c r="BS47" i="30" s="1"/>
  <c r="B48" i="30"/>
  <c r="AY48" i="30" s="1"/>
  <c r="C48" i="30"/>
  <c r="AZ48" i="30" s="1"/>
  <c r="D48" i="30"/>
  <c r="BA48" i="30" s="1"/>
  <c r="G48" i="30"/>
  <c r="BD48" i="30" s="1"/>
  <c r="H48" i="30"/>
  <c r="BE48" i="30" s="1"/>
  <c r="J48" i="30"/>
  <c r="BG48" i="30" s="1"/>
  <c r="K48" i="30"/>
  <c r="BH48" i="30" s="1"/>
  <c r="L48" i="30"/>
  <c r="BI48" i="30" s="1"/>
  <c r="M48" i="30"/>
  <c r="BJ48" i="30" s="1"/>
  <c r="N48" i="30"/>
  <c r="BK48" i="30" s="1"/>
  <c r="P48" i="30"/>
  <c r="BM48" i="30" s="1"/>
  <c r="Q48" i="30"/>
  <c r="BN48" i="30" s="1"/>
  <c r="R48" i="30"/>
  <c r="BO48" i="30" s="1"/>
  <c r="S48" i="30"/>
  <c r="BP48" i="30" s="1"/>
  <c r="T48" i="30"/>
  <c r="BQ48" i="30" s="1"/>
  <c r="U48" i="30"/>
  <c r="BR48" i="30" s="1"/>
  <c r="V48" i="30"/>
  <c r="BS48" i="30" s="1"/>
  <c r="B49" i="30"/>
  <c r="AY49" i="30" s="1"/>
  <c r="C49" i="30"/>
  <c r="AZ49" i="30" s="1"/>
  <c r="D49" i="30"/>
  <c r="BA49" i="30" s="1"/>
  <c r="G49" i="30"/>
  <c r="BD49" i="30" s="1"/>
  <c r="H49" i="30"/>
  <c r="BE49" i="30" s="1"/>
  <c r="J49" i="30"/>
  <c r="BG49" i="30" s="1"/>
  <c r="K49" i="30"/>
  <c r="BH49" i="30" s="1"/>
  <c r="L49" i="30"/>
  <c r="BI49" i="30" s="1"/>
  <c r="M49" i="30"/>
  <c r="BJ49" i="30" s="1"/>
  <c r="N49" i="30"/>
  <c r="BK49" i="30" s="1"/>
  <c r="P49" i="30"/>
  <c r="BM49" i="30" s="1"/>
  <c r="Q49" i="30"/>
  <c r="BN49" i="30" s="1"/>
  <c r="R49" i="30"/>
  <c r="BO49" i="30" s="1"/>
  <c r="S49" i="30"/>
  <c r="BP49" i="30" s="1"/>
  <c r="T49" i="30"/>
  <c r="BQ49" i="30" s="1"/>
  <c r="U49" i="30"/>
  <c r="BR49" i="30" s="1"/>
  <c r="V49" i="30"/>
  <c r="BS49" i="30" s="1"/>
  <c r="B50" i="30"/>
  <c r="AY50" i="30" s="1"/>
  <c r="C50" i="30"/>
  <c r="AZ50" i="30" s="1"/>
  <c r="D50" i="30"/>
  <c r="BA50" i="30" s="1"/>
  <c r="G50" i="30"/>
  <c r="BD50" i="30" s="1"/>
  <c r="H50" i="30"/>
  <c r="BE50" i="30" s="1"/>
  <c r="J50" i="30"/>
  <c r="BG50" i="30" s="1"/>
  <c r="K50" i="30"/>
  <c r="BH50" i="30" s="1"/>
  <c r="L50" i="30"/>
  <c r="BI50" i="30" s="1"/>
  <c r="M50" i="30"/>
  <c r="BJ50" i="30" s="1"/>
  <c r="N50" i="30"/>
  <c r="BK50" i="30" s="1"/>
  <c r="P50" i="30"/>
  <c r="BM50" i="30" s="1"/>
  <c r="Q50" i="30"/>
  <c r="BN50" i="30" s="1"/>
  <c r="R50" i="30"/>
  <c r="BO50" i="30" s="1"/>
  <c r="S50" i="30"/>
  <c r="BP50" i="30" s="1"/>
  <c r="T50" i="30"/>
  <c r="BQ50" i="30" s="1"/>
  <c r="U50" i="30"/>
  <c r="BR50" i="30" s="1"/>
  <c r="V50" i="30"/>
  <c r="BS50" i="30" s="1"/>
  <c r="B51" i="30"/>
  <c r="AY51" i="30" s="1"/>
  <c r="C51" i="30"/>
  <c r="AZ51" i="30" s="1"/>
  <c r="D51" i="30"/>
  <c r="BA51" i="30" s="1"/>
  <c r="G51" i="30"/>
  <c r="BD51" i="30" s="1"/>
  <c r="H51" i="30"/>
  <c r="BE51" i="30" s="1"/>
  <c r="J51" i="30"/>
  <c r="BG51" i="30" s="1"/>
  <c r="K51" i="30"/>
  <c r="BH51" i="30" s="1"/>
  <c r="L51" i="30"/>
  <c r="BI51" i="30" s="1"/>
  <c r="M51" i="30"/>
  <c r="BJ51" i="30" s="1"/>
  <c r="N51" i="30"/>
  <c r="BK51" i="30" s="1"/>
  <c r="P51" i="30"/>
  <c r="BM51" i="30" s="1"/>
  <c r="Q51" i="30"/>
  <c r="BN51" i="30" s="1"/>
  <c r="R51" i="30"/>
  <c r="BO51" i="30" s="1"/>
  <c r="S51" i="30"/>
  <c r="BP51" i="30" s="1"/>
  <c r="T51" i="30"/>
  <c r="BQ51" i="30" s="1"/>
  <c r="U51" i="30"/>
  <c r="BR51" i="30" s="1"/>
  <c r="V51" i="30"/>
  <c r="BS51" i="30" s="1"/>
  <c r="B52" i="30"/>
  <c r="AY52" i="30" s="1"/>
  <c r="C52" i="30"/>
  <c r="AZ52" i="30" s="1"/>
  <c r="D52" i="30"/>
  <c r="BA52" i="30" s="1"/>
  <c r="G52" i="30"/>
  <c r="BD52" i="30" s="1"/>
  <c r="H52" i="30"/>
  <c r="BE52" i="30" s="1"/>
  <c r="J52" i="30"/>
  <c r="BG52" i="30" s="1"/>
  <c r="K52" i="30"/>
  <c r="BH52" i="30" s="1"/>
  <c r="L52" i="30"/>
  <c r="BI52" i="30" s="1"/>
  <c r="M52" i="30"/>
  <c r="BJ52" i="30" s="1"/>
  <c r="N52" i="30"/>
  <c r="BK52" i="30" s="1"/>
  <c r="P52" i="30"/>
  <c r="BM52" i="30" s="1"/>
  <c r="Q52" i="30"/>
  <c r="BN52" i="30" s="1"/>
  <c r="R52" i="30"/>
  <c r="BO52" i="30" s="1"/>
  <c r="S52" i="30"/>
  <c r="BP52" i="30" s="1"/>
  <c r="T52" i="30"/>
  <c r="BQ52" i="30" s="1"/>
  <c r="U52" i="30"/>
  <c r="BR52" i="30" s="1"/>
  <c r="V52" i="30"/>
  <c r="BS52" i="30" s="1"/>
  <c r="G4" i="30"/>
  <c r="BD4" i="30" s="1"/>
  <c r="D4" i="30"/>
  <c r="BA4" i="30" s="1"/>
  <c r="C4" i="30"/>
  <c r="AZ4" i="30" s="1"/>
  <c r="B4" i="30"/>
  <c r="AY4" i="30" s="1"/>
  <c r="R4" i="30"/>
  <c r="P39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S61" i="43"/>
  <c r="AT61" i="43"/>
  <c r="AU61" i="43"/>
  <c r="AV61" i="43"/>
  <c r="AW61" i="43"/>
  <c r="AX61" i="43"/>
  <c r="AZ61" i="43"/>
  <c r="BA61" i="43"/>
  <c r="BB61" i="43"/>
  <c r="BC61" i="43"/>
  <c r="BD61" i="43"/>
  <c r="BE61" i="43"/>
  <c r="BF61" i="43"/>
  <c r="BH61" i="43"/>
  <c r="BI61" i="43"/>
  <c r="BJ61" i="43"/>
  <c r="BK61" i="43"/>
  <c r="BL61" i="43"/>
  <c r="BM61" i="43"/>
  <c r="BN61" i="43"/>
  <c r="BO61" i="43"/>
  <c r="BP61" i="43"/>
  <c r="BQ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K61" i="43"/>
  <c r="GW4" i="33" l="1"/>
  <c r="GW5" i="33"/>
  <c r="GW6" i="33"/>
  <c r="GW7" i="33"/>
  <c r="GW8" i="33"/>
  <c r="GW9" i="33"/>
  <c r="GW10" i="33"/>
  <c r="GW11" i="33"/>
  <c r="GW12" i="33"/>
  <c r="GW13" i="33"/>
  <c r="GW14" i="33"/>
  <c r="GW15" i="33"/>
  <c r="GW16" i="33"/>
  <c r="GW17" i="33"/>
  <c r="GW18" i="33"/>
  <c r="GW19" i="33"/>
  <c r="GW20" i="33"/>
  <c r="GW21" i="33"/>
  <c r="GW22" i="33"/>
  <c r="GW23" i="33"/>
  <c r="GW24" i="33"/>
  <c r="GW25" i="33"/>
  <c r="GW26" i="33"/>
  <c r="GW27" i="33"/>
  <c r="GW28" i="33"/>
  <c r="GW29" i="33"/>
  <c r="GW30" i="33"/>
  <c r="GW31" i="33"/>
  <c r="GW32" i="33"/>
  <c r="GW33" i="33"/>
  <c r="GW34" i="33"/>
  <c r="GW35" i="33"/>
  <c r="GW36" i="33"/>
  <c r="GW37" i="33"/>
  <c r="GW38" i="33"/>
  <c r="GW39" i="33"/>
  <c r="GW40" i="33"/>
  <c r="GW41" i="33"/>
  <c r="GW42" i="33"/>
  <c r="GW43" i="33"/>
  <c r="GW44" i="33"/>
  <c r="GW45" i="33"/>
  <c r="GW46" i="33"/>
  <c r="GW47" i="33"/>
  <c r="GW48" i="33"/>
  <c r="GW49" i="33"/>
  <c r="GW50" i="33"/>
  <c r="GW51" i="33"/>
  <c r="GW3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T61" i="33"/>
  <c r="DU61" i="33"/>
  <c r="DV61" i="33"/>
  <c r="DW61" i="33"/>
  <c r="DX61" i="33"/>
  <c r="DY61" i="33"/>
  <c r="DZ61" i="33"/>
  <c r="EA61" i="33"/>
  <c r="EB61" i="33"/>
  <c r="ED61" i="33"/>
  <c r="EE61" i="33"/>
  <c r="EF61" i="33"/>
  <c r="EG61" i="33"/>
  <c r="EH61" i="33"/>
  <c r="EI61" i="33"/>
  <c r="EJ61" i="33"/>
  <c r="EK61" i="33"/>
  <c r="EL61" i="33"/>
  <c r="EN61" i="33"/>
  <c r="EO61" i="33"/>
  <c r="EP61" i="33"/>
  <c r="EQ61" i="33"/>
  <c r="ER61" i="33"/>
  <c r="ES61" i="33"/>
  <c r="ET61" i="33"/>
  <c r="EU61" i="33"/>
  <c r="EV61" i="33"/>
  <c r="EW61" i="33"/>
  <c r="EX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GR61" i="33"/>
  <c r="GS61" i="33"/>
  <c r="GT61" i="33"/>
  <c r="GU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T62" i="33"/>
  <c r="DU62" i="33"/>
  <c r="DV62" i="33"/>
  <c r="DW62" i="33"/>
  <c r="DX62" i="33"/>
  <c r="DY62" i="33"/>
  <c r="DZ62" i="33"/>
  <c r="EA62" i="33"/>
  <c r="EB62" i="33"/>
  <c r="ED62" i="33"/>
  <c r="EE62" i="33"/>
  <c r="EF62" i="33"/>
  <c r="EG62" i="33"/>
  <c r="EH62" i="33"/>
  <c r="EI62" i="33"/>
  <c r="EJ62" i="33"/>
  <c r="EK62" i="33"/>
  <c r="EL62" i="33"/>
  <c r="EN62" i="33"/>
  <c r="EO62" i="33"/>
  <c r="EP62" i="33"/>
  <c r="EQ62" i="33"/>
  <c r="ER62" i="33"/>
  <c r="ES62" i="33"/>
  <c r="ET62" i="33"/>
  <c r="EU62" i="33"/>
  <c r="EV62" i="33"/>
  <c r="EW62" i="33"/>
  <c r="EX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GR62" i="33"/>
  <c r="GS62" i="33"/>
  <c r="GT62" i="33"/>
  <c r="GU62" i="33"/>
  <c r="BR62" i="33"/>
  <c r="FY54" i="11"/>
  <c r="FY4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3" i="11"/>
  <c r="FY59" i="25"/>
  <c r="FY54" i="25"/>
  <c r="FY4" i="25"/>
  <c r="FY5" i="25"/>
  <c r="FY6" i="25"/>
  <c r="FY7" i="25"/>
  <c r="FY8" i="25"/>
  <c r="FY9" i="25"/>
  <c r="FY10" i="25"/>
  <c r="FY11" i="25"/>
  <c r="FY12" i="25"/>
  <c r="FY13" i="25"/>
  <c r="FY14" i="25"/>
  <c r="FY15" i="25"/>
  <c r="FY16" i="25"/>
  <c r="FY17" i="25"/>
  <c r="FY18" i="25"/>
  <c r="FY19" i="25"/>
  <c r="FY20" i="25"/>
  <c r="FY21" i="25"/>
  <c r="FY22" i="25"/>
  <c r="FY23" i="25"/>
  <c r="FY24" i="25"/>
  <c r="FY25" i="25"/>
  <c r="FY26" i="25"/>
  <c r="FY27" i="25"/>
  <c r="FY28" i="25"/>
  <c r="FY29" i="25"/>
  <c r="FY30" i="25"/>
  <c r="FY31" i="25"/>
  <c r="FY32" i="25"/>
  <c r="FY33" i="25"/>
  <c r="FY34" i="25"/>
  <c r="FY35" i="25"/>
  <c r="FY36" i="25"/>
  <c r="FY37" i="25"/>
  <c r="FY38" i="25"/>
  <c r="FY39" i="25"/>
  <c r="FY40" i="25"/>
  <c r="FY41" i="25"/>
  <c r="FY42" i="25"/>
  <c r="FY43" i="25"/>
  <c r="FY44" i="25"/>
  <c r="FY45" i="25"/>
  <c r="FY46" i="25"/>
  <c r="FY47" i="25"/>
  <c r="FY48" i="25"/>
  <c r="FY49" i="25"/>
  <c r="FY50" i="25"/>
  <c r="FY51" i="25"/>
  <c r="FY3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DA61" i="25"/>
  <c r="DB61" i="25"/>
  <c r="DC61" i="25"/>
  <c r="DD61" i="25"/>
  <c r="DE61" i="25"/>
  <c r="DG61" i="25"/>
  <c r="DH61" i="25"/>
  <c r="DJ61" i="25"/>
  <c r="DK61" i="25"/>
  <c r="DL61" i="25"/>
  <c r="DM61" i="25"/>
  <c r="DN61" i="25"/>
  <c r="DO61" i="25"/>
  <c r="DP61" i="25"/>
  <c r="DQ61" i="25"/>
  <c r="DS61" i="25"/>
  <c r="DT61" i="25"/>
  <c r="DU61" i="25"/>
  <c r="DV61" i="25"/>
  <c r="DW61" i="25"/>
  <c r="DX61" i="25"/>
  <c r="DY61" i="25"/>
  <c r="DZ61" i="25"/>
  <c r="EA61" i="25"/>
  <c r="EB61" i="25"/>
  <c r="EC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FS61" i="25"/>
  <c r="FT61" i="25"/>
  <c r="FU61" i="25"/>
  <c r="FV61" i="25"/>
  <c r="FW61" i="25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BB61" i="13"/>
  <c r="BC61" i="13"/>
  <c r="BD61" i="13"/>
  <c r="BE61" i="13"/>
  <c r="BF61" i="13"/>
  <c r="BH61" i="13"/>
  <c r="BI61" i="13"/>
  <c r="BJ61" i="13"/>
  <c r="BK61" i="13"/>
  <c r="BL61" i="13"/>
  <c r="BN61" i="13"/>
  <c r="BO61" i="13"/>
  <c r="BP61" i="13"/>
  <c r="BQ61" i="13"/>
  <c r="BR61" i="13"/>
  <c r="BS61" i="13"/>
  <c r="BT61" i="13"/>
  <c r="BU61" i="13"/>
  <c r="BV61" i="13"/>
  <c r="BW61" i="13"/>
  <c r="BX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3" i="8"/>
  <c r="IC61" i="25" l="1"/>
  <c r="IC62" i="25"/>
  <c r="BA4" i="51"/>
  <c r="BA5" i="51"/>
  <c r="BA6" i="51"/>
  <c r="BA7" i="51"/>
  <c r="BA8" i="51"/>
  <c r="BA3" i="51"/>
  <c r="BT4" i="52"/>
  <c r="BT5" i="52"/>
  <c r="BT6" i="52"/>
  <c r="BT7" i="52"/>
  <c r="BT8" i="52"/>
  <c r="BT9" i="52"/>
  <c r="BT10" i="52"/>
  <c r="BT11" i="52"/>
  <c r="BT12" i="52"/>
  <c r="BT3" i="52"/>
  <c r="C31" i="21"/>
  <c r="F31" i="42"/>
  <c r="E31" i="42"/>
  <c r="D31" i="42"/>
  <c r="C31" i="42"/>
  <c r="B31" i="42"/>
  <c r="K24" i="20"/>
  <c r="C24" i="20"/>
  <c r="B24" i="20"/>
  <c r="BX12" i="52"/>
  <c r="BU12" i="52"/>
  <c r="BX11" i="52"/>
  <c r="BU11" i="52"/>
  <c r="BX10" i="52"/>
  <c r="BU10" i="52"/>
  <c r="BX9" i="52"/>
  <c r="BU9" i="52"/>
  <c r="BX8" i="52"/>
  <c r="BU8" i="52"/>
  <c r="BX7" i="52"/>
  <c r="BU7" i="52"/>
  <c r="BX6" i="52"/>
  <c r="BU6" i="52"/>
  <c r="BX5" i="52"/>
  <c r="BU5" i="52"/>
  <c r="BX4" i="52"/>
  <c r="BU4" i="52"/>
  <c r="BX3" i="52"/>
  <c r="BU3" i="52"/>
  <c r="AY11" i="51"/>
  <c r="AX11" i="51"/>
  <c r="H32" i="21" s="1"/>
  <c r="AW11" i="51"/>
  <c r="AV11" i="51"/>
  <c r="AU11" i="51"/>
  <c r="AT11" i="51"/>
  <c r="AS11" i="51"/>
  <c r="AR11" i="51"/>
  <c r="AP11" i="51"/>
  <c r="AO11" i="51"/>
  <c r="AN11" i="51"/>
  <c r="AM11" i="51"/>
  <c r="AL11" i="51"/>
  <c r="C32" i="21" s="1"/>
  <c r="AK11" i="51"/>
  <c r="F32" i="42" s="1"/>
  <c r="AI11" i="51"/>
  <c r="E32" i="42" s="1"/>
  <c r="AH11" i="51"/>
  <c r="AE11" i="51"/>
  <c r="AD11" i="51"/>
  <c r="AA11" i="51"/>
  <c r="Z11" i="51"/>
  <c r="D32" i="42" s="1"/>
  <c r="X11" i="51"/>
  <c r="W11" i="51"/>
  <c r="V11" i="51"/>
  <c r="U11" i="51"/>
  <c r="T11" i="51"/>
  <c r="S11" i="51"/>
  <c r="C32" i="42" s="1"/>
  <c r="Q11" i="51"/>
  <c r="P11" i="51"/>
  <c r="O11" i="51"/>
  <c r="B32" i="42" s="1"/>
  <c r="N11" i="51"/>
  <c r="M11" i="51"/>
  <c r="H11" i="51"/>
  <c r="BH11" i="51" s="1"/>
  <c r="G11" i="51"/>
  <c r="F11" i="51"/>
  <c r="E11" i="51"/>
  <c r="D11" i="51"/>
  <c r="C11" i="51"/>
  <c r="BC11" i="51" s="1"/>
  <c r="B11" i="51"/>
  <c r="AY10" i="51"/>
  <c r="AX10" i="51"/>
  <c r="AW10" i="51"/>
  <c r="AV10" i="51"/>
  <c r="AU10" i="51"/>
  <c r="AT10" i="51"/>
  <c r="AS10" i="51"/>
  <c r="AR10" i="51"/>
  <c r="AP10" i="51"/>
  <c r="AO10" i="51"/>
  <c r="AN10" i="51"/>
  <c r="AM10" i="51"/>
  <c r="AL10" i="51"/>
  <c r="P25" i="20" s="1"/>
  <c r="AK10" i="51"/>
  <c r="AI10" i="51"/>
  <c r="AH10" i="51"/>
  <c r="AE10" i="51"/>
  <c r="AD10" i="51"/>
  <c r="AA10" i="51"/>
  <c r="K25" i="20" s="1"/>
  <c r="Z10" i="51"/>
  <c r="X10" i="51"/>
  <c r="W10" i="51"/>
  <c r="V10" i="51"/>
  <c r="U10" i="51"/>
  <c r="T10" i="51"/>
  <c r="S10" i="51"/>
  <c r="C25" i="20" s="1"/>
  <c r="Q10" i="51"/>
  <c r="B25" i="20" s="1"/>
  <c r="P10" i="51"/>
  <c r="O10" i="51"/>
  <c r="N10" i="51"/>
  <c r="M10" i="51"/>
  <c r="H10" i="51"/>
  <c r="BH10" i="51" s="1"/>
  <c r="G10" i="51"/>
  <c r="F10" i="51"/>
  <c r="E10" i="51"/>
  <c r="D10" i="51"/>
  <c r="C10" i="51"/>
  <c r="BC10" i="51" s="1"/>
  <c r="B10" i="51"/>
  <c r="BH9" i="51"/>
  <c r="BC9" i="51"/>
  <c r="BH8" i="51"/>
  <c r="BC8" i="51"/>
  <c r="BH7" i="51"/>
  <c r="BC7" i="51"/>
  <c r="BH6" i="51"/>
  <c r="BC6" i="51"/>
  <c r="BH5" i="51"/>
  <c r="BC5" i="51"/>
  <c r="BH4" i="51"/>
  <c r="BC4" i="51"/>
  <c r="BH3" i="51"/>
  <c r="BC3" i="51"/>
  <c r="P24" i="20" l="1"/>
  <c r="H31" i="21"/>
  <c r="CA4" i="6" l="1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" i="7"/>
  <c r="CA5" i="7"/>
  <c r="CA6" i="7"/>
  <c r="CA7" i="7"/>
  <c r="CA8" i="7"/>
  <c r="CA9" i="7"/>
  <c r="CA10" i="7"/>
  <c r="CA11" i="7"/>
  <c r="CA12" i="7"/>
  <c r="CA13" i="7"/>
  <c r="CA14" i="7"/>
  <c r="CA15" i="7"/>
  <c r="CA3" i="7"/>
  <c r="FT4" i="34"/>
  <c r="FT5" i="34"/>
  <c r="FT6" i="34"/>
  <c r="FT7" i="34"/>
  <c r="FT8" i="34"/>
  <c r="FT9" i="34"/>
  <c r="FT10" i="34"/>
  <c r="FT11" i="34"/>
  <c r="FT12" i="34"/>
  <c r="FT13" i="34"/>
  <c r="FT14" i="34"/>
  <c r="FT15" i="34"/>
  <c r="FT16" i="34"/>
  <c r="FT17" i="34"/>
  <c r="FT18" i="34"/>
  <c r="FT19" i="34"/>
  <c r="FT20" i="34"/>
  <c r="FT21" i="34"/>
  <c r="FT22" i="34"/>
  <c r="FT23" i="34"/>
  <c r="FT24" i="34"/>
  <c r="FT25" i="34"/>
  <c r="FT26" i="34"/>
  <c r="FT27" i="34"/>
  <c r="FT28" i="34"/>
  <c r="FT29" i="34"/>
  <c r="FT30" i="34"/>
  <c r="FT31" i="34"/>
  <c r="FT32" i="34"/>
  <c r="FT33" i="34"/>
  <c r="FT34" i="34"/>
  <c r="FT35" i="34"/>
  <c r="FT36" i="34"/>
  <c r="FT37" i="34"/>
  <c r="FT38" i="34"/>
  <c r="FT39" i="34"/>
  <c r="FT40" i="34"/>
  <c r="FT41" i="34"/>
  <c r="FT42" i="34"/>
  <c r="FT43" i="34"/>
  <c r="FT44" i="34"/>
  <c r="FT45" i="34"/>
  <c r="FT46" i="34"/>
  <c r="FT47" i="34"/>
  <c r="FT48" i="34"/>
  <c r="FT49" i="34"/>
  <c r="FT50" i="34"/>
  <c r="FT51" i="34"/>
  <c r="FT3" i="34"/>
  <c r="ET4" i="27"/>
  <c r="ET5" i="27"/>
  <c r="ET6" i="27"/>
  <c r="ET7" i="27"/>
  <c r="ET8" i="27"/>
  <c r="ET9" i="27"/>
  <c r="ET10" i="27"/>
  <c r="ET11" i="27"/>
  <c r="ET12" i="27"/>
  <c r="ET13" i="27"/>
  <c r="ET14" i="27"/>
  <c r="ET15" i="27"/>
  <c r="ET16" i="27"/>
  <c r="ET17" i="27"/>
  <c r="ET18" i="27"/>
  <c r="ET19" i="27"/>
  <c r="ET20" i="27"/>
  <c r="ET21" i="27"/>
  <c r="ET22" i="27"/>
  <c r="ET23" i="27"/>
  <c r="ET24" i="27"/>
  <c r="ET25" i="27"/>
  <c r="ET26" i="27"/>
  <c r="ET27" i="27"/>
  <c r="ET28" i="27"/>
  <c r="ET29" i="27"/>
  <c r="ET30" i="27"/>
  <c r="ET31" i="27"/>
  <c r="ET32" i="27"/>
  <c r="ET33" i="27"/>
  <c r="ET34" i="27"/>
  <c r="ET35" i="27"/>
  <c r="ET36" i="27"/>
  <c r="ET37" i="27"/>
  <c r="ET38" i="27"/>
  <c r="ET39" i="27"/>
  <c r="ET40" i="27"/>
  <c r="ET41" i="27"/>
  <c r="ET42" i="27"/>
  <c r="ET43" i="27"/>
  <c r="ET44" i="27"/>
  <c r="ET45" i="27"/>
  <c r="ET46" i="27"/>
  <c r="ET47" i="27"/>
  <c r="ET48" i="27"/>
  <c r="ET49" i="27"/>
  <c r="ET50" i="27"/>
  <c r="ET51" i="27"/>
  <c r="ET3" i="27"/>
  <c r="AH61" i="3"/>
  <c r="AH62" i="3"/>
  <c r="AH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Z62" i="13"/>
  <c r="AA62" i="13"/>
  <c r="FZ55" i="27"/>
  <c r="GA55" i="27"/>
  <c r="GB55" i="27"/>
  <c r="GC55" i="27"/>
  <c r="FZ3" i="27"/>
  <c r="FZ4" i="27"/>
  <c r="FZ5" i="27"/>
  <c r="FZ6" i="27"/>
  <c r="FZ7" i="27"/>
  <c r="FZ8" i="27"/>
  <c r="FZ9" i="27"/>
  <c r="FZ10" i="27"/>
  <c r="FZ11" i="27"/>
  <c r="FZ12" i="27"/>
  <c r="FZ13" i="27"/>
  <c r="FZ14" i="27"/>
  <c r="FZ15" i="27"/>
  <c r="FZ16" i="27"/>
  <c r="FZ17" i="27"/>
  <c r="FZ18" i="27"/>
  <c r="FZ19" i="27"/>
  <c r="FZ20" i="27"/>
  <c r="FZ21" i="27"/>
  <c r="FZ22" i="27"/>
  <c r="FZ23" i="27"/>
  <c r="FZ24" i="27"/>
  <c r="FZ25" i="27"/>
  <c r="FZ26" i="27"/>
  <c r="FZ27" i="27"/>
  <c r="FZ28" i="27"/>
  <c r="FZ29" i="27"/>
  <c r="FZ30" i="27"/>
  <c r="FZ31" i="27"/>
  <c r="FZ32" i="27"/>
  <c r="FZ33" i="27"/>
  <c r="FZ34" i="27"/>
  <c r="FZ35" i="27"/>
  <c r="FZ36" i="27"/>
  <c r="FZ37" i="27"/>
  <c r="FZ38" i="27"/>
  <c r="FZ39" i="27"/>
  <c r="FZ40" i="27"/>
  <c r="FZ41" i="27"/>
  <c r="FZ42" i="27"/>
  <c r="FZ43" i="27"/>
  <c r="FZ44" i="27"/>
  <c r="FZ45" i="27"/>
  <c r="FZ46" i="27"/>
  <c r="FZ47" i="27"/>
  <c r="FZ48" i="27"/>
  <c r="FZ49" i="27"/>
  <c r="FZ50" i="27"/>
  <c r="FZ51" i="27"/>
  <c r="GH4" i="27"/>
  <c r="GH5" i="27"/>
  <c r="GH6" i="27"/>
  <c r="GH7" i="27"/>
  <c r="GH8" i="27"/>
  <c r="GH9" i="27"/>
  <c r="GH10" i="27"/>
  <c r="GH11" i="27"/>
  <c r="GH12" i="27"/>
  <c r="GH13" i="27"/>
  <c r="GH14" i="27"/>
  <c r="GH15" i="27"/>
  <c r="GH16" i="27"/>
  <c r="GH17" i="27"/>
  <c r="GH18" i="27"/>
  <c r="GH19" i="27"/>
  <c r="GH20" i="27"/>
  <c r="GH21" i="27"/>
  <c r="GH22" i="27"/>
  <c r="GH23" i="27"/>
  <c r="GH24" i="27"/>
  <c r="GH25" i="27"/>
  <c r="GH26" i="27"/>
  <c r="GH27" i="27"/>
  <c r="GH28" i="27"/>
  <c r="GH29" i="27"/>
  <c r="GH30" i="27"/>
  <c r="GH31" i="27"/>
  <c r="GH32" i="27"/>
  <c r="GH33" i="27"/>
  <c r="GH34" i="27"/>
  <c r="GH35" i="27"/>
  <c r="GH36" i="27"/>
  <c r="GH37" i="27"/>
  <c r="GH38" i="27"/>
  <c r="GH39" i="27"/>
  <c r="GH40" i="27"/>
  <c r="GH41" i="27"/>
  <c r="GH42" i="27"/>
  <c r="GH43" i="27"/>
  <c r="GH44" i="27"/>
  <c r="GH45" i="27"/>
  <c r="GH46" i="27"/>
  <c r="GH47" i="27"/>
  <c r="GH48" i="27"/>
  <c r="GH49" i="27"/>
  <c r="GH50" i="27"/>
  <c r="GH3" i="27"/>
  <c r="DG60" i="43"/>
  <c r="DG59" i="43"/>
  <c r="DG77" i="43"/>
  <c r="DG76" i="43"/>
  <c r="DG75" i="43"/>
  <c r="DG74" i="43"/>
  <c r="DG73" i="43"/>
  <c r="DG72" i="43"/>
  <c r="DG71" i="43"/>
  <c r="DG70" i="43"/>
  <c r="DG69" i="43"/>
  <c r="DG68" i="43"/>
  <c r="DG67" i="43"/>
  <c r="DG66" i="43"/>
  <c r="DG4" i="43"/>
  <c r="DG5" i="43"/>
  <c r="DG6" i="43"/>
  <c r="DG7" i="43"/>
  <c r="DG8" i="43"/>
  <c r="DG9" i="43"/>
  <c r="DG10" i="43"/>
  <c r="DG11" i="43"/>
  <c r="DG12" i="43"/>
  <c r="DG13" i="43"/>
  <c r="DG14" i="43"/>
  <c r="DG15" i="43"/>
  <c r="DG16" i="43"/>
  <c r="DG17" i="43"/>
  <c r="DG18" i="43"/>
  <c r="DG19" i="43"/>
  <c r="DG20" i="43"/>
  <c r="DG21" i="43"/>
  <c r="DG22" i="43"/>
  <c r="DG23" i="43"/>
  <c r="DG24" i="43"/>
  <c r="DG25" i="43"/>
  <c r="DG26" i="43"/>
  <c r="DG27" i="43"/>
  <c r="DG28" i="43"/>
  <c r="DG29" i="43"/>
  <c r="DG30" i="43"/>
  <c r="DG31" i="43"/>
  <c r="DG32" i="43"/>
  <c r="DG33" i="43"/>
  <c r="DG34" i="43"/>
  <c r="DG35" i="43"/>
  <c r="DG36" i="43"/>
  <c r="DG37" i="43"/>
  <c r="DG38" i="43"/>
  <c r="DG39" i="43"/>
  <c r="DG40" i="43"/>
  <c r="DG41" i="43"/>
  <c r="DG42" i="43"/>
  <c r="DG43" i="43"/>
  <c r="DG44" i="43"/>
  <c r="DG45" i="43"/>
  <c r="DG46" i="43"/>
  <c r="DG47" i="43"/>
  <c r="DG48" i="43"/>
  <c r="DG49" i="43"/>
  <c r="DG50" i="43"/>
  <c r="DG51" i="43"/>
  <c r="DG3" i="43"/>
  <c r="L64" i="43"/>
  <c r="M64" i="43"/>
  <c r="G46" i="42" s="1"/>
  <c r="N64" i="43"/>
  <c r="O64" i="43"/>
  <c r="B46" i="42" s="1"/>
  <c r="P64" i="43"/>
  <c r="Q64" i="43"/>
  <c r="R64" i="43"/>
  <c r="S64" i="43"/>
  <c r="T64" i="43"/>
  <c r="C46" i="42" s="1"/>
  <c r="U64" i="43"/>
  <c r="V64" i="43"/>
  <c r="H46" i="42" s="1"/>
  <c r="W64" i="43"/>
  <c r="X64" i="43"/>
  <c r="Y64" i="43"/>
  <c r="Z64" i="43"/>
  <c r="AA64" i="43"/>
  <c r="AB64" i="43"/>
  <c r="B48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46" i="42" s="1"/>
  <c r="AS64" i="43"/>
  <c r="AT64" i="43"/>
  <c r="AU64" i="43"/>
  <c r="AV64" i="43"/>
  <c r="AW64" i="43"/>
  <c r="AX64" i="43"/>
  <c r="AZ64" i="43"/>
  <c r="BA64" i="43"/>
  <c r="BB64" i="43"/>
  <c r="BC64" i="43"/>
  <c r="BD64" i="43"/>
  <c r="BE64" i="43"/>
  <c r="BF64" i="43"/>
  <c r="E46" i="42" s="1"/>
  <c r="BH64" i="43"/>
  <c r="F46" i="42" s="1"/>
  <c r="BI64" i="43"/>
  <c r="C48" i="21" s="1"/>
  <c r="BJ64" i="43"/>
  <c r="BK64" i="43"/>
  <c r="BL64" i="43"/>
  <c r="BM64" i="43"/>
  <c r="BN64" i="43"/>
  <c r="BO64" i="43"/>
  <c r="D48" i="21" s="1"/>
  <c r="BP64" i="43"/>
  <c r="BQ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E48" i="21" s="1"/>
  <c r="CH64" i="43"/>
  <c r="F48" i="21" s="1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G48" i="21" s="1"/>
  <c r="CW64" i="43"/>
  <c r="CX64" i="43"/>
  <c r="CY64" i="43"/>
  <c r="CZ64" i="43"/>
  <c r="DA64" i="43"/>
  <c r="DB64" i="43"/>
  <c r="DC64" i="43"/>
  <c r="H48" i="21" s="1"/>
  <c r="DD64" i="43"/>
  <c r="DE64" i="43"/>
  <c r="K64" i="43"/>
  <c r="EJ4" i="3"/>
  <c r="EJ5" i="3"/>
  <c r="EJ6" i="3"/>
  <c r="EJ7" i="3"/>
  <c r="EJ8" i="3"/>
  <c r="EJ9" i="3"/>
  <c r="EJ10" i="3"/>
  <c r="EJ11" i="3"/>
  <c r="EJ12" i="3"/>
  <c r="EJ13" i="3"/>
  <c r="EJ14" i="3"/>
  <c r="EJ15" i="3"/>
  <c r="EJ16" i="3"/>
  <c r="EJ17" i="3"/>
  <c r="EJ18" i="3"/>
  <c r="EJ19" i="3"/>
  <c r="EJ20" i="3"/>
  <c r="EJ21" i="3"/>
  <c r="EJ22" i="3"/>
  <c r="EJ23" i="3"/>
  <c r="EJ24" i="3"/>
  <c r="EJ25" i="3"/>
  <c r="EJ26" i="3"/>
  <c r="EJ27" i="3"/>
  <c r="EJ28" i="3"/>
  <c r="EJ29" i="3"/>
  <c r="EJ30" i="3"/>
  <c r="EJ31" i="3"/>
  <c r="EJ32" i="3"/>
  <c r="EJ33" i="3"/>
  <c r="EJ34" i="3"/>
  <c r="EJ35" i="3"/>
  <c r="EJ36" i="3"/>
  <c r="EJ37" i="3"/>
  <c r="EJ38" i="3"/>
  <c r="EJ39" i="3"/>
  <c r="EJ40" i="3"/>
  <c r="EJ41" i="3"/>
  <c r="EJ42" i="3"/>
  <c r="EJ43" i="3"/>
  <c r="EJ44" i="3"/>
  <c r="EJ45" i="3"/>
  <c r="EJ46" i="3"/>
  <c r="EJ47" i="3"/>
  <c r="EJ48" i="3"/>
  <c r="EJ49" i="3"/>
  <c r="EJ50" i="3"/>
  <c r="EJ51" i="3"/>
  <c r="EJ3" i="3"/>
  <c r="CM61" i="3"/>
  <c r="CQ4" i="32"/>
  <c r="CQ5" i="32"/>
  <c r="CQ6" i="32"/>
  <c r="CQ7" i="32"/>
  <c r="CQ8" i="32"/>
  <c r="CQ9" i="32"/>
  <c r="CQ10" i="32"/>
  <c r="CQ11" i="32"/>
  <c r="CQ12" i="32"/>
  <c r="CQ13" i="32"/>
  <c r="CQ14" i="32"/>
  <c r="CQ15" i="32"/>
  <c r="CQ16" i="32"/>
  <c r="CQ17" i="32"/>
  <c r="CQ18" i="32"/>
  <c r="CQ19" i="32"/>
  <c r="CQ20" i="32"/>
  <c r="CQ21" i="32"/>
  <c r="CQ22" i="32"/>
  <c r="CQ23" i="32"/>
  <c r="CQ24" i="32"/>
  <c r="CQ25" i="32"/>
  <c r="CQ26" i="32"/>
  <c r="CQ27" i="32"/>
  <c r="CQ28" i="32"/>
  <c r="CQ29" i="32"/>
  <c r="CQ30" i="32"/>
  <c r="CQ31" i="32"/>
  <c r="CQ32" i="32"/>
  <c r="CQ33" i="32"/>
  <c r="CQ34" i="32"/>
  <c r="CQ35" i="32"/>
  <c r="CQ36" i="32"/>
  <c r="CQ37" i="32"/>
  <c r="CQ38" i="32"/>
  <c r="CQ39" i="32"/>
  <c r="CQ40" i="32"/>
  <c r="CQ41" i="32"/>
  <c r="CQ42" i="32"/>
  <c r="CQ43" i="32"/>
  <c r="CQ44" i="32"/>
  <c r="CQ45" i="32"/>
  <c r="CQ46" i="32"/>
  <c r="CQ47" i="32"/>
  <c r="CQ48" i="32"/>
  <c r="CQ49" i="32"/>
  <c r="CQ50" i="32"/>
  <c r="CQ51" i="32"/>
  <c r="CQ3" i="32"/>
  <c r="AZ61" i="32"/>
  <c r="BA61" i="32"/>
  <c r="BB61" i="32"/>
  <c r="BC61" i="32"/>
  <c r="BD61" i="32"/>
  <c r="BE61" i="32"/>
  <c r="BF61" i="32"/>
  <c r="DT4" i="10"/>
  <c r="DT5" i="10"/>
  <c r="DT6" i="10"/>
  <c r="DT7" i="10"/>
  <c r="DT8" i="10"/>
  <c r="DT9" i="10"/>
  <c r="DT10" i="10"/>
  <c r="DT11" i="10"/>
  <c r="DT12" i="10"/>
  <c r="DT13" i="10"/>
  <c r="DT14" i="10"/>
  <c r="DT15" i="10"/>
  <c r="DT16" i="10"/>
  <c r="DT17" i="10"/>
  <c r="DT18" i="10"/>
  <c r="DT19" i="10"/>
  <c r="DT20" i="10"/>
  <c r="DT21" i="10"/>
  <c r="DT22" i="10"/>
  <c r="DT23" i="10"/>
  <c r="DT24" i="10"/>
  <c r="DT25" i="10"/>
  <c r="DT26" i="10"/>
  <c r="DT27" i="10"/>
  <c r="DT28" i="10"/>
  <c r="DT29" i="10"/>
  <c r="DT30" i="10"/>
  <c r="DT31" i="10"/>
  <c r="DT32" i="10"/>
  <c r="DT33" i="10"/>
  <c r="DT34" i="10"/>
  <c r="DT35" i="10"/>
  <c r="DT36" i="10"/>
  <c r="DT37" i="10"/>
  <c r="DT38" i="10"/>
  <c r="DT39" i="10"/>
  <c r="DT40" i="10"/>
  <c r="DT41" i="10"/>
  <c r="DT42" i="10"/>
  <c r="DT43" i="10"/>
  <c r="DT44" i="10"/>
  <c r="DT45" i="10"/>
  <c r="DT46" i="10"/>
  <c r="DT47" i="10"/>
  <c r="DT48" i="10"/>
  <c r="DT49" i="10"/>
  <c r="DT50" i="10"/>
  <c r="DT51" i="10"/>
  <c r="DT3" i="10"/>
  <c r="AJ61" i="10"/>
  <c r="AK61" i="10"/>
  <c r="AL61" i="10"/>
  <c r="AM61" i="10"/>
  <c r="AN61" i="10"/>
  <c r="AO61" i="10"/>
  <c r="B19" i="42" s="1"/>
  <c r="AP61" i="10"/>
  <c r="AQ61" i="10"/>
  <c r="AR61" i="10"/>
  <c r="AS61" i="10"/>
  <c r="C9" i="20" s="1"/>
  <c r="AT61" i="10"/>
  <c r="AU61" i="10"/>
  <c r="H19" i="42" s="1"/>
  <c r="AV61" i="10"/>
  <c r="AW61" i="10"/>
  <c r="AX61" i="10"/>
  <c r="AY61" i="10"/>
  <c r="AZ61" i="10"/>
  <c r="BA61" i="10"/>
  <c r="BB61" i="10"/>
  <c r="BC61" i="10"/>
  <c r="BD61" i="10"/>
  <c r="BE61" i="10"/>
  <c r="BF61" i="10"/>
  <c r="BI61" i="10"/>
  <c r="BJ61" i="10"/>
  <c r="BK61" i="10"/>
  <c r="O9" i="20" s="1"/>
  <c r="BL61" i="10"/>
  <c r="BM61" i="10"/>
  <c r="BO61" i="10"/>
  <c r="BP61" i="10"/>
  <c r="BQ61" i="10"/>
  <c r="BR61" i="10"/>
  <c r="BS61" i="10"/>
  <c r="BT61" i="10"/>
  <c r="BV61" i="10"/>
  <c r="BW61" i="10"/>
  <c r="BX61" i="10"/>
  <c r="BY61" i="10"/>
  <c r="BZ61" i="10"/>
  <c r="CA61" i="10"/>
  <c r="CB61" i="10"/>
  <c r="CC61" i="10"/>
  <c r="CD61" i="10"/>
  <c r="CF61" i="10"/>
  <c r="CG61" i="10"/>
  <c r="CH61" i="10"/>
  <c r="CI61" i="10"/>
  <c r="CJ61" i="10"/>
  <c r="S9" i="20" s="1"/>
  <c r="CK61" i="10"/>
  <c r="CL61" i="10"/>
  <c r="CM61" i="10"/>
  <c r="CN61" i="10"/>
  <c r="CO61" i="10"/>
  <c r="CP61" i="10"/>
  <c r="CQ61" i="10"/>
  <c r="CR61" i="10"/>
  <c r="CS61" i="10"/>
  <c r="CT61" i="10"/>
  <c r="CU61" i="10"/>
  <c r="CV61" i="10"/>
  <c r="CW61" i="10"/>
  <c r="CX61" i="10"/>
  <c r="CY61" i="10"/>
  <c r="CZ61" i="10"/>
  <c r="DA61" i="10"/>
  <c r="DB61" i="10"/>
  <c r="X9" i="20" s="1"/>
  <c r="DC61" i="10"/>
  <c r="DD61" i="10"/>
  <c r="DE61" i="10"/>
  <c r="DF61" i="10"/>
  <c r="AA9" i="20" s="1"/>
  <c r="DG61" i="10"/>
  <c r="DH61" i="10"/>
  <c r="AC9" i="20" s="1"/>
  <c r="DI61" i="10"/>
  <c r="DJ61" i="10"/>
  <c r="DK61" i="10"/>
  <c r="DL61" i="10"/>
  <c r="DM61" i="10"/>
  <c r="DN61" i="10"/>
  <c r="AE9" i="20" s="1"/>
  <c r="DO61" i="10"/>
  <c r="DP61" i="10"/>
  <c r="DQ61" i="10"/>
  <c r="DR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I63" i="10"/>
  <c r="BJ63" i="10"/>
  <c r="BK63" i="10"/>
  <c r="BL63" i="10"/>
  <c r="BM63" i="10"/>
  <c r="BO63" i="10"/>
  <c r="BP63" i="10"/>
  <c r="BQ63" i="10"/>
  <c r="BR63" i="10"/>
  <c r="BS63" i="10"/>
  <c r="BT63" i="10"/>
  <c r="BV63" i="10"/>
  <c r="BW63" i="10"/>
  <c r="BX63" i="10"/>
  <c r="BY63" i="10"/>
  <c r="BZ63" i="10"/>
  <c r="CA63" i="10"/>
  <c r="CB63" i="10"/>
  <c r="CC63" i="10"/>
  <c r="CD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DO63" i="10"/>
  <c r="DP63" i="10"/>
  <c r="DQ63" i="10"/>
  <c r="DR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Y4" i="10"/>
  <c r="EY5" i="10"/>
  <c r="EY6" i="10"/>
  <c r="EY7" i="10"/>
  <c r="EY8" i="10"/>
  <c r="EY9" i="10"/>
  <c r="EY10" i="10"/>
  <c r="EY11" i="10"/>
  <c r="EY12" i="10"/>
  <c r="EY13" i="10"/>
  <c r="EY14" i="10"/>
  <c r="EY15" i="10"/>
  <c r="EY16" i="10"/>
  <c r="EY17" i="10"/>
  <c r="EY18" i="10"/>
  <c r="EY19" i="10"/>
  <c r="EY20" i="10"/>
  <c r="EY21" i="10"/>
  <c r="EY22" i="10"/>
  <c r="EY23" i="10"/>
  <c r="EY24" i="10"/>
  <c r="EY25" i="10"/>
  <c r="EY26" i="10"/>
  <c r="EY27" i="10"/>
  <c r="EY28" i="10"/>
  <c r="EY29" i="10"/>
  <c r="EY30" i="10"/>
  <c r="EY31" i="10"/>
  <c r="EY32" i="10"/>
  <c r="EY33" i="10"/>
  <c r="EY34" i="10"/>
  <c r="EY35" i="10"/>
  <c r="EY36" i="10"/>
  <c r="EY37" i="10"/>
  <c r="EY38" i="10"/>
  <c r="EY39" i="10"/>
  <c r="EY40" i="10"/>
  <c r="EY41" i="10"/>
  <c r="EY42" i="10"/>
  <c r="EY43" i="10"/>
  <c r="EY44" i="10"/>
  <c r="EY45" i="10"/>
  <c r="EY46" i="10"/>
  <c r="EY47" i="10"/>
  <c r="EY48" i="10"/>
  <c r="EY49" i="10"/>
  <c r="EY50" i="10"/>
  <c r="EY51" i="10"/>
  <c r="EY3" i="10"/>
  <c r="AH61" i="47"/>
  <c r="AI61" i="47"/>
  <c r="AJ61" i="47"/>
  <c r="AK61" i="47"/>
  <c r="AL61" i="47"/>
  <c r="AM61" i="47"/>
  <c r="AN61" i="47"/>
  <c r="C15" i="42" s="1"/>
  <c r="AO61" i="47"/>
  <c r="AP61" i="47"/>
  <c r="AQ61" i="47"/>
  <c r="AR61" i="47"/>
  <c r="AS61" i="47"/>
  <c r="AU61" i="47"/>
  <c r="AV61" i="47"/>
  <c r="AW61" i="47"/>
  <c r="AX61" i="47"/>
  <c r="AY61" i="47"/>
  <c r="AZ61" i="47"/>
  <c r="BA61" i="47"/>
  <c r="BB61" i="47"/>
  <c r="D15" i="42" s="1"/>
  <c r="BC61" i="47"/>
  <c r="BF61" i="47"/>
  <c r="BG61" i="47"/>
  <c r="BH61" i="47"/>
  <c r="BI61" i="47"/>
  <c r="BJ61" i="47"/>
  <c r="BL61" i="47"/>
  <c r="BM61" i="47"/>
  <c r="BN61" i="47"/>
  <c r="BP61" i="47"/>
  <c r="F15" i="42" s="1"/>
  <c r="BQ61" i="47"/>
  <c r="BR61" i="47"/>
  <c r="BS61" i="47"/>
  <c r="BU61" i="47"/>
  <c r="BV61" i="47"/>
  <c r="BW61" i="47"/>
  <c r="BX61" i="47"/>
  <c r="BY61" i="47"/>
  <c r="BZ61" i="47"/>
  <c r="CA61" i="47"/>
  <c r="CB61" i="47"/>
  <c r="CC61" i="47"/>
  <c r="CD61" i="47"/>
  <c r="CE61" i="47"/>
  <c r="CF61" i="47"/>
  <c r="CG61" i="47"/>
  <c r="CH61" i="47"/>
  <c r="CI61" i="47"/>
  <c r="CJ61" i="47"/>
  <c r="AH62" i="47"/>
  <c r="AI62" i="47"/>
  <c r="AJ62" i="47"/>
  <c r="B15" i="42" s="1"/>
  <c r="AK62" i="47"/>
  <c r="AL62" i="47"/>
  <c r="B16" i="20" s="1"/>
  <c r="AM62" i="47"/>
  <c r="AN62" i="47"/>
  <c r="C16" i="20" s="1"/>
  <c r="AO62" i="47"/>
  <c r="AP62" i="47"/>
  <c r="H16" i="20" s="1"/>
  <c r="AQ62" i="47"/>
  <c r="AR62" i="47"/>
  <c r="AS62" i="47"/>
  <c r="AU62" i="47"/>
  <c r="AV62" i="47"/>
  <c r="AW62" i="47"/>
  <c r="AX62" i="47"/>
  <c r="AY62" i="47"/>
  <c r="AZ62" i="47"/>
  <c r="BA62" i="47"/>
  <c r="BB62" i="47"/>
  <c r="BC62" i="47"/>
  <c r="K16" i="20" s="1"/>
  <c r="BF62" i="47"/>
  <c r="M16" i="20" s="1"/>
  <c r="BG62" i="47"/>
  <c r="BH62" i="47"/>
  <c r="N16" i="20" s="1"/>
  <c r="BI62" i="47"/>
  <c r="BJ62" i="47"/>
  <c r="BL62" i="47"/>
  <c r="BM62" i="47"/>
  <c r="BN62" i="47"/>
  <c r="BP62" i="47"/>
  <c r="BQ62" i="47"/>
  <c r="BR62" i="47"/>
  <c r="BS62" i="47"/>
  <c r="BU62" i="47"/>
  <c r="BV62" i="47"/>
  <c r="S16" i="20" s="1"/>
  <c r="BW62" i="47"/>
  <c r="BX62" i="47"/>
  <c r="BY62" i="47"/>
  <c r="BZ62" i="47"/>
  <c r="CA62" i="47"/>
  <c r="CB62" i="47"/>
  <c r="CC62" i="47"/>
  <c r="CD62" i="47"/>
  <c r="AE16" i="20" s="1"/>
  <c r="CE62" i="47"/>
  <c r="CF62" i="47"/>
  <c r="CG62" i="47"/>
  <c r="CH62" i="47"/>
  <c r="CI62" i="47"/>
  <c r="AF16" i="20" s="1"/>
  <c r="CJ62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U63" i="47"/>
  <c r="AV63" i="47"/>
  <c r="AW63" i="47"/>
  <c r="AX63" i="47"/>
  <c r="AY63" i="47"/>
  <c r="AZ63" i="47"/>
  <c r="BA63" i="47"/>
  <c r="BB63" i="47"/>
  <c r="BC63" i="47"/>
  <c r="BF63" i="47"/>
  <c r="BG63" i="47"/>
  <c r="BH63" i="47"/>
  <c r="BI63" i="47"/>
  <c r="BJ63" i="47"/>
  <c r="BL63" i="47"/>
  <c r="BM63" i="47"/>
  <c r="BN63" i="47"/>
  <c r="BP63" i="47"/>
  <c r="BQ63" i="47"/>
  <c r="BR63" i="47"/>
  <c r="BS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BO61" i="48"/>
  <c r="BP61" i="48"/>
  <c r="BQ61" i="48"/>
  <c r="EU4" i="48"/>
  <c r="EU5" i="48"/>
  <c r="EU6" i="48"/>
  <c r="EU7" i="48"/>
  <c r="EU8" i="48"/>
  <c r="EU9" i="48"/>
  <c r="EU10" i="48"/>
  <c r="EU11" i="48"/>
  <c r="EU12" i="48"/>
  <c r="EU13" i="48"/>
  <c r="EU14" i="48"/>
  <c r="EU15" i="48"/>
  <c r="EU16" i="48"/>
  <c r="EU17" i="48"/>
  <c r="EU18" i="48"/>
  <c r="EU19" i="48"/>
  <c r="EU20" i="48"/>
  <c r="EU21" i="48"/>
  <c r="EU22" i="48"/>
  <c r="EU23" i="48"/>
  <c r="EU24" i="48"/>
  <c r="EU25" i="48"/>
  <c r="EU26" i="48"/>
  <c r="EU27" i="48"/>
  <c r="EU28" i="48"/>
  <c r="EU29" i="48"/>
  <c r="EU30" i="48"/>
  <c r="EU31" i="48"/>
  <c r="EU32" i="48"/>
  <c r="EU33" i="48"/>
  <c r="EU34" i="48"/>
  <c r="EU35" i="48"/>
  <c r="EU36" i="48"/>
  <c r="EU37" i="48"/>
  <c r="EU38" i="48"/>
  <c r="EU39" i="48"/>
  <c r="EU40" i="48"/>
  <c r="EU41" i="48"/>
  <c r="EU42" i="48"/>
  <c r="EU43" i="48"/>
  <c r="EU44" i="48"/>
  <c r="EU45" i="48"/>
  <c r="EU46" i="48"/>
  <c r="EU47" i="48"/>
  <c r="EU48" i="48"/>
  <c r="EU49" i="48"/>
  <c r="EU50" i="48"/>
  <c r="EU51" i="48"/>
  <c r="EU3" i="48"/>
  <c r="DQ4" i="5"/>
  <c r="DQ5" i="5"/>
  <c r="DQ7" i="5"/>
  <c r="DQ8" i="5"/>
  <c r="DQ9" i="5"/>
  <c r="DQ10" i="5"/>
  <c r="DQ11" i="5"/>
  <c r="DQ12" i="5"/>
  <c r="DQ13" i="5"/>
  <c r="DQ14" i="5"/>
  <c r="DQ15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36" i="5"/>
  <c r="DQ37" i="5"/>
  <c r="DQ38" i="5"/>
  <c r="DQ39" i="5"/>
  <c r="DQ40" i="5"/>
  <c r="DQ41" i="5"/>
  <c r="DQ42" i="5"/>
  <c r="DQ43" i="5"/>
  <c r="DQ44" i="5"/>
  <c r="DQ45" i="5"/>
  <c r="DQ46" i="5"/>
  <c r="DQ47" i="5"/>
  <c r="DQ48" i="5"/>
  <c r="DQ49" i="5"/>
  <c r="DQ50" i="5"/>
  <c r="DQ51" i="5"/>
  <c r="DQ3" i="5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S61" i="4"/>
  <c r="M29" i="20" s="1"/>
  <c r="M37" i="20" s="1"/>
  <c r="AT61" i="4"/>
  <c r="AU61" i="4"/>
  <c r="N29" i="20" s="1"/>
  <c r="N37" i="20" s="1"/>
  <c r="AV61" i="4"/>
  <c r="AW61" i="4"/>
  <c r="AX61" i="4"/>
  <c r="AZ61" i="4"/>
  <c r="BA61" i="4"/>
  <c r="BB61" i="4"/>
  <c r="BC61" i="4"/>
  <c r="BD61" i="4"/>
  <c r="BE61" i="4"/>
  <c r="BF61" i="4"/>
  <c r="BH61" i="4"/>
  <c r="BI61" i="4"/>
  <c r="BJ61" i="4"/>
  <c r="BK61" i="4"/>
  <c r="BL61" i="4"/>
  <c r="BM61" i="4"/>
  <c r="Q29" i="20" s="1"/>
  <c r="Q37" i="20" s="1"/>
  <c r="BN61" i="4"/>
  <c r="BO61" i="4"/>
  <c r="BP61" i="4"/>
  <c r="BQ61" i="4"/>
  <c r="BS61" i="4"/>
  <c r="BT61" i="4"/>
  <c r="BU61" i="4"/>
  <c r="BV61" i="4"/>
  <c r="BW61" i="4"/>
  <c r="BX61" i="4"/>
  <c r="BY61" i="4"/>
  <c r="BZ61" i="4"/>
  <c r="CA61" i="4"/>
  <c r="CB61" i="4"/>
  <c r="U29" i="20" s="1"/>
  <c r="U37" i="20" s="1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X29" i="20" s="1"/>
  <c r="X37" i="20" s="1"/>
  <c r="CQ61" i="4"/>
  <c r="CR61" i="4"/>
  <c r="CS61" i="4"/>
  <c r="CT61" i="4"/>
  <c r="AA29" i="20" s="1"/>
  <c r="AA37" i="20" s="1"/>
  <c r="CU61" i="4"/>
  <c r="CV61" i="4"/>
  <c r="AC29" i="20" s="1"/>
  <c r="AC37" i="20" s="1"/>
  <c r="CW61" i="4"/>
  <c r="CX61" i="4"/>
  <c r="CY61" i="4"/>
  <c r="CZ61" i="4"/>
  <c r="DA61" i="4"/>
  <c r="DB61" i="4"/>
  <c r="DC61" i="4"/>
  <c r="DD61" i="4"/>
  <c r="AF29" i="20" s="1"/>
  <c r="AF37" i="20" s="1"/>
  <c r="DE61" i="4"/>
  <c r="K61" i="4"/>
  <c r="DG78" i="4"/>
  <c r="DH78" i="4"/>
  <c r="DI78" i="4"/>
  <c r="DJ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DG79" i="4"/>
  <c r="DH79" i="4"/>
  <c r="DI79" i="4"/>
  <c r="DJ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DG80" i="4"/>
  <c r="DH80" i="4"/>
  <c r="DI80" i="4"/>
  <c r="DJ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DG81" i="4"/>
  <c r="DH81" i="4"/>
  <c r="DI81" i="4"/>
  <c r="DJ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DG82" i="4"/>
  <c r="DH82" i="4"/>
  <c r="DI82" i="4"/>
  <c r="DJ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DH77" i="4"/>
  <c r="DH76" i="4"/>
  <c r="DH72" i="4"/>
  <c r="DH71" i="4"/>
  <c r="DH70" i="4"/>
  <c r="DH69" i="4"/>
  <c r="DH68" i="4"/>
  <c r="DH67" i="4"/>
  <c r="DH4" i="4"/>
  <c r="DH5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3" i="4"/>
  <c r="L62" i="4"/>
  <c r="M62" i="4"/>
  <c r="G9" i="42" s="1"/>
  <c r="N62" i="4"/>
  <c r="O62" i="4"/>
  <c r="P62" i="4"/>
  <c r="Q62" i="4"/>
  <c r="R62" i="4"/>
  <c r="S62" i="4"/>
  <c r="T62" i="4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S62" i="4"/>
  <c r="AT62" i="4"/>
  <c r="AU62" i="4"/>
  <c r="AV62" i="4"/>
  <c r="AW62" i="4"/>
  <c r="AX62" i="4"/>
  <c r="AZ62" i="4"/>
  <c r="BA62" i="4"/>
  <c r="BB62" i="4"/>
  <c r="BC62" i="4"/>
  <c r="BD62" i="4"/>
  <c r="BE62" i="4"/>
  <c r="BF62" i="4"/>
  <c r="BH62" i="4"/>
  <c r="F9" i="42" s="1"/>
  <c r="BI62" i="4"/>
  <c r="C8" i="21" s="1"/>
  <c r="BJ62" i="4"/>
  <c r="BK62" i="4"/>
  <c r="BL62" i="4"/>
  <c r="BM62" i="4"/>
  <c r="BN62" i="4"/>
  <c r="BO62" i="4"/>
  <c r="BP62" i="4"/>
  <c r="BQ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L63" i="4"/>
  <c r="M63" i="4"/>
  <c r="G37" i="42" s="1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S63" i="4"/>
  <c r="AT63" i="4"/>
  <c r="AU63" i="4"/>
  <c r="AV63" i="4"/>
  <c r="AW63" i="4"/>
  <c r="AX63" i="4"/>
  <c r="AZ63" i="4"/>
  <c r="BA63" i="4"/>
  <c r="BB63" i="4"/>
  <c r="BC63" i="4"/>
  <c r="BD63" i="4"/>
  <c r="BE63" i="4"/>
  <c r="BF63" i="4"/>
  <c r="E37" i="42" s="1"/>
  <c r="BH63" i="4"/>
  <c r="BI63" i="4"/>
  <c r="BJ63" i="4"/>
  <c r="BK63" i="4"/>
  <c r="BL63" i="4"/>
  <c r="BM63" i="4"/>
  <c r="BN63" i="4"/>
  <c r="BO63" i="4"/>
  <c r="BP63" i="4"/>
  <c r="BQ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E39" i="21" s="1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L64" i="4"/>
  <c r="M64" i="4"/>
  <c r="G45" i="42" s="1"/>
  <c r="N64" i="4"/>
  <c r="O64" i="4"/>
  <c r="B45" i="42" s="1"/>
  <c r="P64" i="4"/>
  <c r="Q64" i="4"/>
  <c r="R64" i="4"/>
  <c r="S64" i="4"/>
  <c r="T64" i="4"/>
  <c r="C45" i="42" s="1"/>
  <c r="U64" i="4"/>
  <c r="V64" i="4"/>
  <c r="H45" i="42" s="1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D45" i="42" s="1"/>
  <c r="AP64" i="4"/>
  <c r="AS64" i="4"/>
  <c r="AT64" i="4"/>
  <c r="AU64" i="4"/>
  <c r="AV64" i="4"/>
  <c r="AW64" i="4"/>
  <c r="AX64" i="4"/>
  <c r="AZ64" i="4"/>
  <c r="BA64" i="4"/>
  <c r="BB64" i="4"/>
  <c r="BC64" i="4"/>
  <c r="BD64" i="4"/>
  <c r="BE64" i="4"/>
  <c r="BF64" i="4"/>
  <c r="E45" i="42" s="1"/>
  <c r="BH64" i="4"/>
  <c r="F45" i="42" s="1"/>
  <c r="BJ64" i="4"/>
  <c r="BK64" i="4"/>
  <c r="BL64" i="4"/>
  <c r="BM64" i="4"/>
  <c r="BN64" i="4"/>
  <c r="BP64" i="4"/>
  <c r="BQ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E47" i="21" s="1"/>
  <c r="CH64" i="4"/>
  <c r="F47" i="21" s="1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G47" i="21" s="1"/>
  <c r="CW64" i="4"/>
  <c r="CX64" i="4"/>
  <c r="CY64" i="4"/>
  <c r="CZ64" i="4"/>
  <c r="DA64" i="4"/>
  <c r="DB64" i="4"/>
  <c r="DC64" i="4"/>
  <c r="H47" i="21" s="1"/>
  <c r="DD64" i="4"/>
  <c r="DE64" i="4"/>
  <c r="K64" i="4"/>
  <c r="CB61" i="40"/>
  <c r="BK4" i="44"/>
  <c r="BK5" i="44"/>
  <c r="BK6" i="44"/>
  <c r="BK7" i="44"/>
  <c r="BK8" i="44"/>
  <c r="BK9" i="44"/>
  <c r="BK11" i="44"/>
  <c r="BK12" i="44"/>
  <c r="BK13" i="44"/>
  <c r="BK14" i="44"/>
  <c r="BK15" i="44"/>
  <c r="BK16" i="44"/>
  <c r="BK17" i="44"/>
  <c r="BK18" i="44"/>
  <c r="BK19" i="44"/>
  <c r="BK20" i="44"/>
  <c r="BK21" i="44"/>
  <c r="BK22" i="44"/>
  <c r="BK23" i="44"/>
  <c r="BK24" i="44"/>
  <c r="BK25" i="44"/>
  <c r="BK26" i="44"/>
  <c r="BK27" i="44"/>
  <c r="BK28" i="44"/>
  <c r="BK29" i="44"/>
  <c r="BK30" i="44"/>
  <c r="BK31" i="44"/>
  <c r="BK32" i="44"/>
  <c r="BK33" i="44"/>
  <c r="BK34" i="44"/>
  <c r="BK35" i="44"/>
  <c r="BK36" i="44"/>
  <c r="BK37" i="44"/>
  <c r="BK38" i="44"/>
  <c r="BK39" i="44"/>
  <c r="BK40" i="44"/>
  <c r="BK41" i="44"/>
  <c r="BK42" i="44"/>
  <c r="BK43" i="44"/>
  <c r="BK44" i="44"/>
  <c r="BK45" i="44"/>
  <c r="BK46" i="44"/>
  <c r="BK47" i="44"/>
  <c r="BK48" i="44"/>
  <c r="BK49" i="44"/>
  <c r="BK50" i="44"/>
  <c r="BK51" i="44"/>
  <c r="DT4" i="46"/>
  <c r="DT5" i="46"/>
  <c r="DT6" i="46"/>
  <c r="DT7" i="46"/>
  <c r="DT8" i="46"/>
  <c r="DT9" i="46"/>
  <c r="DT10" i="46"/>
  <c r="DT11" i="46"/>
  <c r="DT12" i="46"/>
  <c r="DT13" i="46"/>
  <c r="DT14" i="46"/>
  <c r="DT15" i="46"/>
  <c r="DT16" i="46"/>
  <c r="DT17" i="46"/>
  <c r="DT18" i="46"/>
  <c r="DT19" i="46"/>
  <c r="DT20" i="46"/>
  <c r="DT21" i="46"/>
  <c r="DT22" i="46"/>
  <c r="DT23" i="46"/>
  <c r="DT24" i="46"/>
  <c r="DT25" i="46"/>
  <c r="DT26" i="46"/>
  <c r="DT27" i="46"/>
  <c r="DT28" i="46"/>
  <c r="DT29" i="46"/>
  <c r="DT30" i="46"/>
  <c r="DT31" i="46"/>
  <c r="DT32" i="46"/>
  <c r="DT33" i="46"/>
  <c r="DT34" i="46"/>
  <c r="DT35" i="46"/>
  <c r="DT36" i="46"/>
  <c r="DT37" i="46"/>
  <c r="DT38" i="46"/>
  <c r="DT39" i="46"/>
  <c r="DT40" i="46"/>
  <c r="DT41" i="46"/>
  <c r="DT42" i="46"/>
  <c r="DT43" i="46"/>
  <c r="DT44" i="46"/>
  <c r="DT45" i="46"/>
  <c r="DT46" i="46"/>
  <c r="DT47" i="46"/>
  <c r="DT48" i="46"/>
  <c r="DT49" i="46"/>
  <c r="DT50" i="46"/>
  <c r="DT51" i="46"/>
  <c r="DT3" i="46"/>
  <c r="DT1" i="46" s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F32" i="30" s="1"/>
  <c r="BC32" i="30" s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D3" i="50"/>
  <c r="E3" i="50"/>
  <c r="E63" i="50" s="1"/>
  <c r="F3" i="50"/>
  <c r="G3" i="50"/>
  <c r="G63" i="50" s="1"/>
  <c r="H3" i="50"/>
  <c r="I3" i="50"/>
  <c r="I63" i="50" s="1"/>
  <c r="J3" i="50"/>
  <c r="K3" i="50"/>
  <c r="L3" i="50"/>
  <c r="M3" i="50"/>
  <c r="M62" i="50" s="1"/>
  <c r="N3" i="50"/>
  <c r="K63" i="50"/>
  <c r="C63" i="50"/>
  <c r="H63" i="49"/>
  <c r="G63" i="49"/>
  <c r="B63" i="49"/>
  <c r="H62" i="49"/>
  <c r="G62" i="49"/>
  <c r="B62" i="49"/>
  <c r="C10" i="21" s="1"/>
  <c r="H61" i="49"/>
  <c r="G61" i="49"/>
  <c r="B61" i="49"/>
  <c r="L60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3" i="49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N4" i="30"/>
  <c r="BK4" i="30" s="1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K4" i="30"/>
  <c r="J4" i="30"/>
  <c r="H4" i="30"/>
  <c r="BE4" i="30" s="1"/>
  <c r="AD4" i="30"/>
  <c r="AB4" i="30"/>
  <c r="AE61" i="44"/>
  <c r="AF61" i="44"/>
  <c r="AG61" i="44"/>
  <c r="AJ61" i="44"/>
  <c r="AK61" i="44"/>
  <c r="AL61" i="44"/>
  <c r="AN61" i="44"/>
  <c r="AO61" i="44"/>
  <c r="AP61" i="44"/>
  <c r="AS61" i="44"/>
  <c r="AT61" i="44"/>
  <c r="AU61" i="44"/>
  <c r="AV61" i="44"/>
  <c r="AW61" i="44"/>
  <c r="AY61" i="44"/>
  <c r="AZ61" i="44"/>
  <c r="BA61" i="44"/>
  <c r="BB61" i="44"/>
  <c r="BC61" i="44"/>
  <c r="BD61" i="44"/>
  <c r="BE61" i="44"/>
  <c r="BF61" i="44"/>
  <c r="BG61" i="44"/>
  <c r="BH61" i="44"/>
  <c r="BI61" i="4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F49" i="8"/>
  <c r="AG49" i="8"/>
  <c r="AH49" i="8"/>
  <c r="AJ49" i="8"/>
  <c r="AK49" i="8"/>
  <c r="AL49" i="8"/>
  <c r="AN49" i="8"/>
  <c r="AO49" i="8"/>
  <c r="AP49" i="8"/>
  <c r="AQ49" i="8"/>
  <c r="AR49" i="8"/>
  <c r="AS49" i="8"/>
  <c r="R8" i="20" s="1"/>
  <c r="R42" i="20" s="1"/>
  <c r="AT49" i="8"/>
  <c r="AU49" i="8"/>
  <c r="AV49" i="8"/>
  <c r="AX49" i="8"/>
  <c r="AY49" i="8"/>
  <c r="AZ49" i="8"/>
  <c r="BA49" i="8"/>
  <c r="BB49" i="8"/>
  <c r="BC49" i="8"/>
  <c r="BD49" i="8"/>
  <c r="BE49" i="8"/>
  <c r="BF49" i="8"/>
  <c r="BG49" i="8"/>
  <c r="BH49" i="8"/>
  <c r="V8" i="20" s="1"/>
  <c r="V42" i="20" s="1"/>
  <c r="BI49" i="8"/>
  <c r="BJ49" i="8"/>
  <c r="BK49" i="8"/>
  <c r="BL49" i="8"/>
  <c r="BM49" i="8"/>
  <c r="BN49" i="8"/>
  <c r="BO49" i="8"/>
  <c r="BP49" i="8"/>
  <c r="Y8" i="20" s="1"/>
  <c r="Y42" i="20" s="1"/>
  <c r="BQ49" i="8"/>
  <c r="BR49" i="8"/>
  <c r="BS49" i="8"/>
  <c r="BT49" i="8"/>
  <c r="AB8" i="20" s="1"/>
  <c r="AB42" i="20" s="1"/>
  <c r="BU49" i="8"/>
  <c r="BV49" i="8"/>
  <c r="BW49" i="8"/>
  <c r="BX49" i="8"/>
  <c r="BY49" i="8"/>
  <c r="BZ49" i="8"/>
  <c r="CA49" i="8"/>
  <c r="CB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F50" i="8"/>
  <c r="AG50" i="8"/>
  <c r="AH50" i="8"/>
  <c r="AJ50" i="8"/>
  <c r="AK50" i="8"/>
  <c r="AL50" i="8"/>
  <c r="AN50" i="8"/>
  <c r="AO50" i="8"/>
  <c r="C37" i="21" s="1"/>
  <c r="AP50" i="8"/>
  <c r="AQ50" i="8"/>
  <c r="AR50" i="8"/>
  <c r="AS50" i="8"/>
  <c r="AT50" i="8"/>
  <c r="AU50" i="8"/>
  <c r="AV50" i="8"/>
  <c r="AX50" i="8"/>
  <c r="AY50" i="8"/>
  <c r="AZ50" i="8"/>
  <c r="BA50" i="8"/>
  <c r="BB50" i="8"/>
  <c r="BC50" i="8"/>
  <c r="BD50" i="8"/>
  <c r="BE50" i="8"/>
  <c r="BF50" i="8"/>
  <c r="E37" i="21" s="1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F51" i="8"/>
  <c r="AG51" i="8"/>
  <c r="AH51" i="8"/>
  <c r="AJ51" i="8"/>
  <c r="AK51" i="8"/>
  <c r="AL51" i="8"/>
  <c r="AN51" i="8"/>
  <c r="AO51" i="8"/>
  <c r="C45" i="21" s="1"/>
  <c r="AP51" i="8"/>
  <c r="AQ51" i="8"/>
  <c r="AR51" i="8"/>
  <c r="AS51" i="8"/>
  <c r="AT51" i="8"/>
  <c r="AU51" i="8"/>
  <c r="AV51" i="8"/>
  <c r="AX51" i="8"/>
  <c r="AY51" i="8"/>
  <c r="AZ51" i="8"/>
  <c r="BA51" i="8"/>
  <c r="BB51" i="8"/>
  <c r="BC51" i="8"/>
  <c r="BD51" i="8"/>
  <c r="BE51" i="8"/>
  <c r="BF51" i="8"/>
  <c r="E45" i="21" s="1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N51" i="8"/>
  <c r="N50" i="8"/>
  <c r="N49" i="8"/>
  <c r="F43" i="20"/>
  <c r="G43" i="20"/>
  <c r="H43" i="20"/>
  <c r="J43" i="20"/>
  <c r="L43" i="20"/>
  <c r="N43" i="20"/>
  <c r="Z43" i="20"/>
  <c r="BL62" i="43"/>
  <c r="BL63" i="43"/>
  <c r="E20" i="42"/>
  <c r="AI61" i="10"/>
  <c r="BW61" i="48"/>
  <c r="EW4" i="10"/>
  <c r="EX4" i="10"/>
  <c r="EW5" i="10"/>
  <c r="EX5" i="10"/>
  <c r="EW6" i="10"/>
  <c r="EX6" i="10"/>
  <c r="EW7" i="10"/>
  <c r="EX7" i="10"/>
  <c r="EW8" i="10"/>
  <c r="EX8" i="10"/>
  <c r="EW9" i="10"/>
  <c r="EX9" i="10"/>
  <c r="EW10" i="10"/>
  <c r="EX10" i="10"/>
  <c r="EW11" i="10"/>
  <c r="EX11" i="10"/>
  <c r="EW12" i="10"/>
  <c r="EX12" i="10"/>
  <c r="EW13" i="10"/>
  <c r="EX13" i="10"/>
  <c r="EW14" i="10"/>
  <c r="EX14" i="10"/>
  <c r="EW15" i="10"/>
  <c r="EX15" i="10"/>
  <c r="EW16" i="10"/>
  <c r="EX16" i="10"/>
  <c r="EW17" i="10"/>
  <c r="EX17" i="10"/>
  <c r="EW18" i="10"/>
  <c r="EX18" i="10"/>
  <c r="EW19" i="10"/>
  <c r="EX19" i="10"/>
  <c r="EW20" i="10"/>
  <c r="EX20" i="10"/>
  <c r="EW21" i="10"/>
  <c r="EX21" i="10"/>
  <c r="EW22" i="10"/>
  <c r="EX22" i="10"/>
  <c r="EW23" i="10"/>
  <c r="EX23" i="10"/>
  <c r="EW24" i="10"/>
  <c r="EX24" i="10"/>
  <c r="EW25" i="10"/>
  <c r="EX25" i="10"/>
  <c r="EW26" i="10"/>
  <c r="EX26" i="10"/>
  <c r="EW27" i="10"/>
  <c r="EX27" i="10"/>
  <c r="EW28" i="10"/>
  <c r="EX28" i="10"/>
  <c r="EW29" i="10"/>
  <c r="EX29" i="10"/>
  <c r="EW30" i="10"/>
  <c r="EX30" i="10"/>
  <c r="EW31" i="10"/>
  <c r="EX31" i="10"/>
  <c r="EW32" i="10"/>
  <c r="EX32" i="10"/>
  <c r="EW33" i="10"/>
  <c r="EX33" i="10"/>
  <c r="EW34" i="10"/>
  <c r="EX34" i="10"/>
  <c r="EW35" i="10"/>
  <c r="EX35" i="10"/>
  <c r="EW36" i="10"/>
  <c r="EX36" i="10"/>
  <c r="EW37" i="10"/>
  <c r="EX37" i="10"/>
  <c r="EW38" i="10"/>
  <c r="EX38" i="10"/>
  <c r="EW39" i="10"/>
  <c r="EX39" i="10"/>
  <c r="EW40" i="10"/>
  <c r="EX40" i="10"/>
  <c r="EW41" i="10"/>
  <c r="EX41" i="10"/>
  <c r="EW42" i="10"/>
  <c r="EX42" i="10"/>
  <c r="EW43" i="10"/>
  <c r="EX43" i="10"/>
  <c r="EW44" i="10"/>
  <c r="EX44" i="10"/>
  <c r="EW45" i="10"/>
  <c r="EX45" i="10"/>
  <c r="EW46" i="10"/>
  <c r="EX46" i="10"/>
  <c r="EW47" i="10"/>
  <c r="EX47" i="10"/>
  <c r="EW48" i="10"/>
  <c r="EX48" i="10"/>
  <c r="EW49" i="10"/>
  <c r="EX49" i="10"/>
  <c r="EW50" i="10"/>
  <c r="EX50" i="10"/>
  <c r="EW51" i="10"/>
  <c r="EX51" i="10"/>
  <c r="EX3" i="10"/>
  <c r="EW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0" i="21" s="1"/>
  <c r="G62" i="48"/>
  <c r="G20" i="21" s="1"/>
  <c r="F62" i="48"/>
  <c r="F20" i="21" s="1"/>
  <c r="E62" i="48"/>
  <c r="E20" i="21" s="1"/>
  <c r="D62" i="48"/>
  <c r="D20" i="21" s="1"/>
  <c r="C62" i="48"/>
  <c r="C20" i="21" s="1"/>
  <c r="B62" i="48"/>
  <c r="B20" i="21" s="1"/>
  <c r="DP61" i="48"/>
  <c r="DO61" i="48"/>
  <c r="AF10" i="20" s="1"/>
  <c r="DN61" i="48"/>
  <c r="DM61" i="48"/>
  <c r="DL61" i="48"/>
  <c r="AE10" i="20" s="1"/>
  <c r="DK61" i="48"/>
  <c r="DJ61" i="48"/>
  <c r="DI61" i="48"/>
  <c r="AD10" i="20" s="1"/>
  <c r="DH61" i="48"/>
  <c r="DG61" i="48"/>
  <c r="DF61" i="48"/>
  <c r="AC10" i="20" s="1"/>
  <c r="DE61" i="48"/>
  <c r="AB10" i="20" s="1"/>
  <c r="DD61" i="48"/>
  <c r="AA10" i="20" s="1"/>
  <c r="DC61" i="48"/>
  <c r="DB61" i="48"/>
  <c r="DA61" i="48"/>
  <c r="Y10" i="20" s="1"/>
  <c r="CZ61" i="48"/>
  <c r="X10" i="20" s="1"/>
  <c r="CY61" i="48"/>
  <c r="W10" i="20" s="1"/>
  <c r="CX61" i="48"/>
  <c r="CW61" i="48"/>
  <c r="CV61" i="48"/>
  <c r="CU61" i="48"/>
  <c r="CT61" i="48"/>
  <c r="CS61" i="48"/>
  <c r="V10" i="20" s="1"/>
  <c r="CR61" i="48"/>
  <c r="CQ61" i="48"/>
  <c r="CP61" i="48"/>
  <c r="CO61" i="48"/>
  <c r="CN61" i="48"/>
  <c r="CM61" i="48"/>
  <c r="U10" i="20" s="1"/>
  <c r="CL61" i="48"/>
  <c r="T10" i="20" s="1"/>
  <c r="CK61" i="48"/>
  <c r="CJ61" i="48"/>
  <c r="CI61" i="48"/>
  <c r="CH61" i="48"/>
  <c r="S10" i="20" s="1"/>
  <c r="CG61" i="48"/>
  <c r="CF61" i="48"/>
  <c r="CE61" i="48"/>
  <c r="CD61" i="48"/>
  <c r="CB61" i="48"/>
  <c r="CA61" i="48"/>
  <c r="BZ61" i="48"/>
  <c r="BY61" i="48"/>
  <c r="R10" i="20" s="1"/>
  <c r="BX61" i="48"/>
  <c r="Q10" i="20" s="1"/>
  <c r="BV61" i="48"/>
  <c r="BU61" i="48"/>
  <c r="P10" i="20" s="1"/>
  <c r="BT61" i="48"/>
  <c r="F20" i="42" s="1"/>
  <c r="BR61" i="48"/>
  <c r="BN61" i="48"/>
  <c r="BM61" i="48"/>
  <c r="BK61" i="48"/>
  <c r="BJ61" i="48"/>
  <c r="BI61" i="48"/>
  <c r="O10" i="20" s="1"/>
  <c r="BH61" i="48"/>
  <c r="BG61" i="48"/>
  <c r="M10" i="20" s="1"/>
  <c r="BD61" i="48"/>
  <c r="BC61" i="48"/>
  <c r="BB61" i="48"/>
  <c r="BA61" i="48"/>
  <c r="AY61" i="48"/>
  <c r="AX61" i="48"/>
  <c r="AW61" i="48"/>
  <c r="AV61" i="48"/>
  <c r="I10" i="20" s="1"/>
  <c r="AU61" i="48"/>
  <c r="AT61" i="48"/>
  <c r="AS61" i="48"/>
  <c r="AR61" i="48"/>
  <c r="D10" i="20" s="1"/>
  <c r="AQ61" i="48"/>
  <c r="AP61" i="48"/>
  <c r="AO61" i="48"/>
  <c r="B10" i="20" s="1"/>
  <c r="AN61" i="48"/>
  <c r="B20" i="42" s="1"/>
  <c r="AM61" i="48"/>
  <c r="AL61" i="48"/>
  <c r="AK61" i="48"/>
  <c r="G20" i="42" s="1"/>
  <c r="AJ61" i="48"/>
  <c r="AI61" i="48"/>
  <c r="H61" i="48"/>
  <c r="G61" i="48"/>
  <c r="F61" i="48"/>
  <c r="E61" i="48"/>
  <c r="D61" i="48"/>
  <c r="C61" i="48"/>
  <c r="B61" i="48"/>
  <c r="ET51" i="48"/>
  <c r="ES51" i="48"/>
  <c r="ER51" i="48"/>
  <c r="EQ51" i="48"/>
  <c r="EP51" i="48"/>
  <c r="EO51" i="48"/>
  <c r="EN5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ET50" i="48"/>
  <c r="ES50" i="48"/>
  <c r="ER50" i="48"/>
  <c r="EQ50" i="48"/>
  <c r="EP50" i="48"/>
  <c r="EO50" i="48"/>
  <c r="EN50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ET49" i="48"/>
  <c r="ES49" i="48"/>
  <c r="ER49" i="48"/>
  <c r="EQ49" i="48"/>
  <c r="EP49" i="48"/>
  <c r="EO49" i="48"/>
  <c r="EN49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ET48" i="48"/>
  <c r="ES48" i="48"/>
  <c r="ER48" i="48"/>
  <c r="EQ48" i="48"/>
  <c r="EP48" i="48"/>
  <c r="EO48" i="48"/>
  <c r="EN48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ET47" i="48"/>
  <c r="ES47" i="48"/>
  <c r="ER47" i="48"/>
  <c r="EQ47" i="48"/>
  <c r="EP47" i="48"/>
  <c r="EO47" i="48"/>
  <c r="EN47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ET46" i="48"/>
  <c r="ES46" i="48"/>
  <c r="ER46" i="48"/>
  <c r="EQ46" i="48"/>
  <c r="EP46" i="48"/>
  <c r="EO46" i="48"/>
  <c r="EN46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ET45" i="48"/>
  <c r="ES45" i="48"/>
  <c r="ER45" i="48"/>
  <c r="EQ45" i="48"/>
  <c r="EP45" i="48"/>
  <c r="EO45" i="48"/>
  <c r="EN45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ET44" i="48"/>
  <c r="ES44" i="48"/>
  <c r="ER44" i="48"/>
  <c r="EQ44" i="48"/>
  <c r="EP44" i="48"/>
  <c r="EO44" i="48"/>
  <c r="EN44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ET43" i="48"/>
  <c r="ES43" i="48"/>
  <c r="ER43" i="48"/>
  <c r="EQ43" i="48"/>
  <c r="EP43" i="48"/>
  <c r="EO43" i="48"/>
  <c r="EN43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ET42" i="48"/>
  <c r="ES42" i="48"/>
  <c r="ER42" i="48"/>
  <c r="EQ42" i="48"/>
  <c r="EP42" i="48"/>
  <c r="EO42" i="48"/>
  <c r="EN42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ET41" i="48"/>
  <c r="ES41" i="48"/>
  <c r="ER41" i="48"/>
  <c r="EQ41" i="48"/>
  <c r="EP41" i="48"/>
  <c r="EO41" i="48"/>
  <c r="EN41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ET40" i="48"/>
  <c r="ES40" i="48"/>
  <c r="ER40" i="48"/>
  <c r="EQ40" i="48"/>
  <c r="EP40" i="48"/>
  <c r="EO40" i="48"/>
  <c r="EN40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ET39" i="48"/>
  <c r="ES39" i="48"/>
  <c r="ER39" i="48"/>
  <c r="EQ39" i="48"/>
  <c r="EP39" i="48"/>
  <c r="EO39" i="48"/>
  <c r="EN39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ET38" i="48"/>
  <c r="ES38" i="48"/>
  <c r="ER38" i="48"/>
  <c r="EQ38" i="48"/>
  <c r="EP38" i="48"/>
  <c r="EO38" i="48"/>
  <c r="EN38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ET37" i="48"/>
  <c r="ES37" i="48"/>
  <c r="ER37" i="48"/>
  <c r="EQ37" i="48"/>
  <c r="EP37" i="48"/>
  <c r="EO37" i="48"/>
  <c r="EN37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ET36" i="48"/>
  <c r="ES36" i="48"/>
  <c r="ER36" i="48"/>
  <c r="EQ36" i="48"/>
  <c r="EP36" i="48"/>
  <c r="EO36" i="48"/>
  <c r="EN36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ET35" i="48"/>
  <c r="ES35" i="48"/>
  <c r="ER35" i="48"/>
  <c r="EQ35" i="48"/>
  <c r="EP35" i="48"/>
  <c r="EO35" i="48"/>
  <c r="EN35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ET34" i="48"/>
  <c r="ES34" i="48"/>
  <c r="ER34" i="48"/>
  <c r="EQ34" i="48"/>
  <c r="EP34" i="48"/>
  <c r="EO34" i="48"/>
  <c r="EN34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ET33" i="48"/>
  <c r="ES33" i="48"/>
  <c r="ER33" i="48"/>
  <c r="EQ33" i="48"/>
  <c r="EP33" i="48"/>
  <c r="EO33" i="48"/>
  <c r="EN33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ET32" i="48"/>
  <c r="ES32" i="48"/>
  <c r="ER32" i="48"/>
  <c r="EQ32" i="48"/>
  <c r="EP32" i="48"/>
  <c r="EO32" i="48"/>
  <c r="EN32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ET31" i="48"/>
  <c r="ES31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ET30" i="48"/>
  <c r="ES30" i="48"/>
  <c r="ER30" i="48"/>
  <c r="EQ30" i="48"/>
  <c r="EP30" i="48"/>
  <c r="EO30" i="48"/>
  <c r="EN30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ET29" i="48"/>
  <c r="ES29" i="48"/>
  <c r="ER29" i="48"/>
  <c r="EQ29" i="48"/>
  <c r="EP29" i="48"/>
  <c r="EO29" i="48"/>
  <c r="EN29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ET28" i="48"/>
  <c r="ES28" i="48"/>
  <c r="ER28" i="48"/>
  <c r="EQ28" i="48"/>
  <c r="EP28" i="48"/>
  <c r="EO28" i="48"/>
  <c r="EN28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ET27" i="48"/>
  <c r="ES27" i="48"/>
  <c r="ER27" i="48"/>
  <c r="EQ27" i="48"/>
  <c r="EP27" i="48"/>
  <c r="EO27" i="48"/>
  <c r="EN27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ET26" i="48"/>
  <c r="ES26" i="48"/>
  <c r="ER26" i="48"/>
  <c r="EQ26" i="48"/>
  <c r="EP26" i="48"/>
  <c r="EO26" i="48"/>
  <c r="EN26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ET25" i="48"/>
  <c r="ES25" i="48"/>
  <c r="ER25" i="48"/>
  <c r="EQ25" i="48"/>
  <c r="EP25" i="48"/>
  <c r="EO25" i="48"/>
  <c r="EN25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ET24" i="48"/>
  <c r="ES24" i="48"/>
  <c r="ER24" i="48"/>
  <c r="EQ24" i="48"/>
  <c r="EP24" i="48"/>
  <c r="EO24" i="48"/>
  <c r="EN24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ET23" i="48"/>
  <c r="ES23" i="48"/>
  <c r="ER23" i="48"/>
  <c r="EQ23" i="48"/>
  <c r="EP23" i="48"/>
  <c r="EO23" i="48"/>
  <c r="EN23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ET22" i="48"/>
  <c r="ES22" i="48"/>
  <c r="ER22" i="48"/>
  <c r="EQ22" i="48"/>
  <c r="EP22" i="48"/>
  <c r="EO22" i="48"/>
  <c r="EN22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ET21" i="48"/>
  <c r="ES21" i="48"/>
  <c r="ER21" i="48"/>
  <c r="EQ21" i="48"/>
  <c r="EP21" i="48"/>
  <c r="EO21" i="48"/>
  <c r="EN21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ET20" i="48"/>
  <c r="ES20" i="48"/>
  <c r="ER20" i="48"/>
  <c r="EQ20" i="48"/>
  <c r="EP20" i="48"/>
  <c r="EO20" i="48"/>
  <c r="EN20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ET19" i="48"/>
  <c r="ES19" i="48"/>
  <c r="ER19" i="48"/>
  <c r="EQ19" i="48"/>
  <c r="EP19" i="48"/>
  <c r="EO19" i="48"/>
  <c r="EN19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ET18" i="48"/>
  <c r="ES18" i="48"/>
  <c r="ER18" i="48"/>
  <c r="EQ18" i="48"/>
  <c r="EP18" i="48"/>
  <c r="EO18" i="48"/>
  <c r="EN18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ET16" i="48"/>
  <c r="ES16" i="48"/>
  <c r="ER16" i="48"/>
  <c r="EQ16" i="48"/>
  <c r="EP16" i="48"/>
  <c r="EO16" i="48"/>
  <c r="EN16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ET15" i="48"/>
  <c r="ES15" i="48"/>
  <c r="ER15" i="48"/>
  <c r="EQ15" i="48"/>
  <c r="EP15" i="48"/>
  <c r="EO15" i="48"/>
  <c r="EN15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ET14" i="48"/>
  <c r="ES14" i="48"/>
  <c r="ER14" i="48"/>
  <c r="EQ14" i="48"/>
  <c r="EP14" i="48"/>
  <c r="EO14" i="48"/>
  <c r="EN14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ET13" i="48"/>
  <c r="ES13" i="48"/>
  <c r="ER13" i="48"/>
  <c r="EQ13" i="48"/>
  <c r="EP13" i="48"/>
  <c r="EO13" i="48"/>
  <c r="EN13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ET12" i="48"/>
  <c r="ES12" i="48"/>
  <c r="ER12" i="48"/>
  <c r="EQ12" i="48"/>
  <c r="EP12" i="48"/>
  <c r="EO12" i="48"/>
  <c r="EN12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ET11" i="48"/>
  <c r="ES11" i="48"/>
  <c r="ER11" i="48"/>
  <c r="EQ11" i="48"/>
  <c r="EP11" i="48"/>
  <c r="EO11" i="48"/>
  <c r="EN11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ET10" i="48"/>
  <c r="ES10" i="48"/>
  <c r="ER10" i="48"/>
  <c r="EQ10" i="48"/>
  <c r="EP10" i="48"/>
  <c r="EO10" i="48"/>
  <c r="EN10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ET9" i="48"/>
  <c r="ES9" i="48"/>
  <c r="ER9" i="48"/>
  <c r="EQ9" i="48"/>
  <c r="EP9" i="48"/>
  <c r="EO9" i="48"/>
  <c r="EN9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ET8" i="48"/>
  <c r="ES8" i="48"/>
  <c r="ER8" i="48"/>
  <c r="EQ8" i="48"/>
  <c r="EP8" i="48"/>
  <c r="EO8" i="48"/>
  <c r="EN8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ET7" i="48"/>
  <c r="ES7" i="48"/>
  <c r="ER7" i="48"/>
  <c r="EQ7" i="48"/>
  <c r="EP7" i="48"/>
  <c r="EO7" i="48"/>
  <c r="EN7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ET6" i="48"/>
  <c r="ES6" i="48"/>
  <c r="ER6" i="48"/>
  <c r="EQ6" i="48"/>
  <c r="EP6" i="48"/>
  <c r="EO6" i="48"/>
  <c r="EN6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ET5" i="48"/>
  <c r="ES5" i="48"/>
  <c r="ER5" i="48"/>
  <c r="EQ5" i="48"/>
  <c r="EP5" i="48"/>
  <c r="EO5" i="48"/>
  <c r="EN5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ET4" i="48"/>
  <c r="ES4" i="48"/>
  <c r="ER4" i="48"/>
  <c r="EQ4" i="48"/>
  <c r="EP4" i="48"/>
  <c r="EO4" i="48"/>
  <c r="EN4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ET3" i="48"/>
  <c r="ES3" i="48"/>
  <c r="ER3" i="48"/>
  <c r="EQ3" i="48"/>
  <c r="EP3" i="48"/>
  <c r="EO3" i="48"/>
  <c r="EN3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X61" i="11"/>
  <c r="D6" i="20"/>
  <c r="D41" i="20" s="1"/>
  <c r="E6" i="20"/>
  <c r="E41" i="20" s="1"/>
  <c r="I6" i="20"/>
  <c r="I41" i="20" s="1"/>
  <c r="M6" i="20"/>
  <c r="M41" i="20" s="1"/>
  <c r="F22" i="42"/>
  <c r="Q6" i="20"/>
  <c r="Q41" i="20" s="1"/>
  <c r="S6" i="20"/>
  <c r="S41" i="20" s="1"/>
  <c r="AD6" i="20"/>
  <c r="AD41" i="20" s="1"/>
  <c r="AF6" i="20"/>
  <c r="AF41" i="20" s="1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DA62" i="25"/>
  <c r="DB62" i="25"/>
  <c r="DC62" i="25"/>
  <c r="DD62" i="25"/>
  <c r="DE62" i="25"/>
  <c r="DG62" i="25"/>
  <c r="DH62" i="25"/>
  <c r="DJ62" i="25"/>
  <c r="DK62" i="25"/>
  <c r="DL62" i="25"/>
  <c r="DM62" i="25"/>
  <c r="DN62" i="25"/>
  <c r="DO62" i="25"/>
  <c r="DP62" i="25"/>
  <c r="DQ62" i="25"/>
  <c r="DS62" i="25"/>
  <c r="DT62" i="25"/>
  <c r="DU62" i="25"/>
  <c r="DV62" i="25"/>
  <c r="DW62" i="25"/>
  <c r="DX62" i="25"/>
  <c r="DY62" i="25"/>
  <c r="DZ62" i="25"/>
  <c r="EA62" i="25"/>
  <c r="EB62" i="25"/>
  <c r="EC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FU62" i="25"/>
  <c r="FV62" i="25"/>
  <c r="FW62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DA63" i="25"/>
  <c r="DB63" i="25"/>
  <c r="DC63" i="25"/>
  <c r="DD63" i="25"/>
  <c r="DE63" i="25"/>
  <c r="DG63" i="25"/>
  <c r="DH63" i="25"/>
  <c r="DJ63" i="25"/>
  <c r="DK63" i="25"/>
  <c r="DL63" i="25"/>
  <c r="DM63" i="25"/>
  <c r="DN63" i="25"/>
  <c r="DO63" i="25"/>
  <c r="DP63" i="25"/>
  <c r="DQ63" i="25"/>
  <c r="DS63" i="25"/>
  <c r="DT63" i="25"/>
  <c r="DU63" i="25"/>
  <c r="DV63" i="25"/>
  <c r="DW63" i="25"/>
  <c r="DX63" i="25"/>
  <c r="DY63" i="25"/>
  <c r="DZ63" i="25"/>
  <c r="EA63" i="25"/>
  <c r="EB63" i="25"/>
  <c r="EC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FU63" i="25"/>
  <c r="FV63" i="25"/>
  <c r="FW63" i="25"/>
  <c r="BH63" i="25"/>
  <c r="BH62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C62" i="25"/>
  <c r="D62" i="25"/>
  <c r="D22" i="21" s="1"/>
  <c r="E62" i="25"/>
  <c r="E22" i="21" s="1"/>
  <c r="F62" i="25"/>
  <c r="F22" i="21" s="1"/>
  <c r="G62" i="25"/>
  <c r="H62" i="25"/>
  <c r="H22" i="21" s="1"/>
  <c r="I62" i="25"/>
  <c r="J62" i="25"/>
  <c r="K62" i="25"/>
  <c r="L22" i="42" s="1"/>
  <c r="L62" i="25"/>
  <c r="M62" i="25"/>
  <c r="N62" i="25"/>
  <c r="O62" i="25"/>
  <c r="P62" i="25"/>
  <c r="Q62" i="25"/>
  <c r="R62" i="25"/>
  <c r="S62" i="25"/>
  <c r="K22" i="42" s="1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N22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61" i="25"/>
  <c r="AO64" i="40"/>
  <c r="AO65" i="40"/>
  <c r="AO66" i="40"/>
  <c r="AO67" i="40"/>
  <c r="J67" i="40"/>
  <c r="BZ67" i="40"/>
  <c r="BY67" i="40"/>
  <c r="BX67" i="40"/>
  <c r="BW67" i="40"/>
  <c r="BV67" i="40"/>
  <c r="BU67" i="40"/>
  <c r="BT67" i="40"/>
  <c r="BS67" i="40"/>
  <c r="BR67" i="40"/>
  <c r="BQ67" i="40"/>
  <c r="BP67" i="40"/>
  <c r="BO67" i="40"/>
  <c r="BN67" i="40"/>
  <c r="BM67" i="40"/>
  <c r="BL67" i="40"/>
  <c r="BK67" i="40"/>
  <c r="BJ67" i="40"/>
  <c r="BI67" i="40"/>
  <c r="BH67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T67" i="40"/>
  <c r="AS67" i="40"/>
  <c r="AR67" i="40"/>
  <c r="AQ67" i="40"/>
  <c r="AP67" i="40"/>
  <c r="AN67" i="40"/>
  <c r="AM67" i="40"/>
  <c r="AL67" i="40"/>
  <c r="AJ67" i="40"/>
  <c r="AI67" i="40"/>
  <c r="AH67" i="40"/>
  <c r="AF67" i="40"/>
  <c r="AE67" i="40"/>
  <c r="AD67" i="40"/>
  <c r="AC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BZ66" i="40"/>
  <c r="BY66" i="40"/>
  <c r="H46" i="21" s="1"/>
  <c r="BX66" i="40"/>
  <c r="BW66" i="40"/>
  <c r="BV66" i="40"/>
  <c r="BU66" i="40"/>
  <c r="BT66" i="40"/>
  <c r="BS66" i="40"/>
  <c r="BR66" i="40"/>
  <c r="BQ66" i="40"/>
  <c r="BP66" i="40"/>
  <c r="BO66" i="40"/>
  <c r="BN66" i="40"/>
  <c r="BM66" i="40"/>
  <c r="BL66" i="40"/>
  <c r="BK66" i="40"/>
  <c r="BJ66" i="40"/>
  <c r="BI66" i="40"/>
  <c r="BH66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T66" i="40"/>
  <c r="AS66" i="40"/>
  <c r="AR66" i="40"/>
  <c r="AQ66" i="40"/>
  <c r="AP66" i="40"/>
  <c r="AN66" i="40"/>
  <c r="AM66" i="40"/>
  <c r="AL66" i="40"/>
  <c r="AJ66" i="40"/>
  <c r="AI66" i="40"/>
  <c r="AH66" i="40"/>
  <c r="AF66" i="40"/>
  <c r="AE66" i="40"/>
  <c r="AD66" i="40"/>
  <c r="AC66" i="40"/>
  <c r="Z66" i="40"/>
  <c r="Y66" i="40"/>
  <c r="D44" i="42" s="1"/>
  <c r="X66" i="40"/>
  <c r="W66" i="40"/>
  <c r="V66" i="40"/>
  <c r="U66" i="40"/>
  <c r="T66" i="40"/>
  <c r="S66" i="40"/>
  <c r="R66" i="40"/>
  <c r="Q66" i="40"/>
  <c r="P66" i="40"/>
  <c r="O66" i="40"/>
  <c r="N66" i="40"/>
  <c r="M66" i="40"/>
  <c r="B44" i="42" s="1"/>
  <c r="L66" i="40"/>
  <c r="K66" i="40"/>
  <c r="BZ65" i="40"/>
  <c r="BY65" i="40"/>
  <c r="BX65" i="40"/>
  <c r="BW65" i="40"/>
  <c r="BV65" i="40"/>
  <c r="BU65" i="40"/>
  <c r="BT65" i="40"/>
  <c r="BS65" i="40"/>
  <c r="BR65" i="40"/>
  <c r="BQ65" i="40"/>
  <c r="BP65" i="40"/>
  <c r="BO65" i="40"/>
  <c r="BN65" i="40"/>
  <c r="BM65" i="40"/>
  <c r="BL65" i="40"/>
  <c r="BK65" i="40"/>
  <c r="BJ65" i="40"/>
  <c r="BI65" i="40"/>
  <c r="BH65" i="40"/>
  <c r="BG65" i="40"/>
  <c r="BF65" i="40"/>
  <c r="BE65" i="40"/>
  <c r="F38" i="21" s="1"/>
  <c r="BD65" i="40"/>
  <c r="BC65" i="40"/>
  <c r="BB65" i="40"/>
  <c r="BA65" i="40"/>
  <c r="AZ65" i="40"/>
  <c r="AY65" i="40"/>
  <c r="AX65" i="40"/>
  <c r="AW65" i="40"/>
  <c r="AV65" i="40"/>
  <c r="AT65" i="40"/>
  <c r="AS65" i="40"/>
  <c r="AR65" i="40"/>
  <c r="D38" i="21" s="1"/>
  <c r="AQ65" i="40"/>
  <c r="AP65" i="40"/>
  <c r="AN65" i="40"/>
  <c r="AM65" i="40"/>
  <c r="AL65" i="40"/>
  <c r="AJ65" i="40"/>
  <c r="AI65" i="40"/>
  <c r="AH65" i="40"/>
  <c r="AF65" i="40"/>
  <c r="AE65" i="40"/>
  <c r="AD65" i="40"/>
  <c r="AC65" i="40"/>
  <c r="Z65" i="40"/>
  <c r="Y65" i="40"/>
  <c r="D36" i="42" s="1"/>
  <c r="X65" i="40"/>
  <c r="W65" i="40"/>
  <c r="V65" i="40"/>
  <c r="U65" i="40"/>
  <c r="T65" i="40"/>
  <c r="S65" i="40"/>
  <c r="B38" i="21" s="1"/>
  <c r="R65" i="40"/>
  <c r="Q65" i="40"/>
  <c r="P65" i="40"/>
  <c r="O65" i="40"/>
  <c r="N65" i="40"/>
  <c r="M65" i="40"/>
  <c r="B36" i="42" s="1"/>
  <c r="L65" i="40"/>
  <c r="K65" i="40"/>
  <c r="BZ64" i="40"/>
  <c r="BY64" i="40"/>
  <c r="BX64" i="40"/>
  <c r="BW64" i="40"/>
  <c r="BV64" i="40"/>
  <c r="BU64" i="40"/>
  <c r="BT64" i="40"/>
  <c r="BS64" i="40"/>
  <c r="BR64" i="40"/>
  <c r="BQ64" i="40"/>
  <c r="BP64" i="40"/>
  <c r="BO64" i="40"/>
  <c r="BN64" i="40"/>
  <c r="BM64" i="40"/>
  <c r="BL64" i="40"/>
  <c r="W11" i="20" s="1"/>
  <c r="W44" i="20" s="1"/>
  <c r="BK64" i="40"/>
  <c r="BJ64" i="40"/>
  <c r="BI64" i="40"/>
  <c r="BH64" i="40"/>
  <c r="BG64" i="40"/>
  <c r="BF64" i="40"/>
  <c r="V11" i="20" s="1"/>
  <c r="V44" i="20" s="1"/>
  <c r="BE64" i="40"/>
  <c r="BD64" i="40"/>
  <c r="BC64" i="40"/>
  <c r="BB64" i="40"/>
  <c r="BA64" i="40"/>
  <c r="AZ64" i="40"/>
  <c r="U11" i="20" s="1"/>
  <c r="U44" i="20" s="1"/>
  <c r="AY64" i="40"/>
  <c r="AX64" i="40"/>
  <c r="AW64" i="40"/>
  <c r="AV64" i="40"/>
  <c r="AT64" i="40"/>
  <c r="AS64" i="40"/>
  <c r="AR64" i="40"/>
  <c r="AQ64" i="40"/>
  <c r="R11" i="20" s="1"/>
  <c r="R44" i="20" s="1"/>
  <c r="AP64" i="40"/>
  <c r="AN64" i="40"/>
  <c r="AM64" i="40"/>
  <c r="AL64" i="40"/>
  <c r="AJ64" i="40"/>
  <c r="AI64" i="40"/>
  <c r="AH64" i="40"/>
  <c r="AF64" i="40"/>
  <c r="AE64" i="40"/>
  <c r="AD64" i="40"/>
  <c r="O11" i="20" s="1"/>
  <c r="O44" i="20" s="1"/>
  <c r="AC64" i="40"/>
  <c r="Z64" i="40"/>
  <c r="K11" i="20" s="1"/>
  <c r="K44" i="20" s="1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B67" i="40"/>
  <c r="B64" i="40"/>
  <c r="AN49" i="6"/>
  <c r="AN50" i="6"/>
  <c r="AN51" i="6"/>
  <c r="AU36" i="36"/>
  <c r="AU38" i="36"/>
  <c r="U61" i="32"/>
  <c r="V61" i="32"/>
  <c r="B18" i="42" s="1"/>
  <c r="W61" i="32"/>
  <c r="X61" i="32"/>
  <c r="Y61" i="32"/>
  <c r="Z61" i="32"/>
  <c r="C13" i="20" s="1"/>
  <c r="C45" i="20" s="1"/>
  <c r="D45" i="20"/>
  <c r="AA61" i="32"/>
  <c r="H18" i="42" s="1"/>
  <c r="AB61" i="32"/>
  <c r="AC61" i="32"/>
  <c r="I13" i="20" s="1"/>
  <c r="I45" i="20" s="1"/>
  <c r="AD61" i="32"/>
  <c r="AE61" i="32"/>
  <c r="AF61" i="32"/>
  <c r="AG61" i="32"/>
  <c r="AH61" i="32"/>
  <c r="AI61" i="32"/>
  <c r="AJ61" i="32"/>
  <c r="D18" i="42" s="1"/>
  <c r="AK61" i="32"/>
  <c r="AN61" i="32"/>
  <c r="AO61" i="32"/>
  <c r="AP61" i="32"/>
  <c r="O13" i="20" s="1"/>
  <c r="O45" i="20" s="1"/>
  <c r="AQ61" i="32"/>
  <c r="AR61" i="32"/>
  <c r="AT61" i="32"/>
  <c r="AU61" i="32"/>
  <c r="AV61" i="32"/>
  <c r="E18" i="42" s="1"/>
  <c r="AX61" i="32"/>
  <c r="F18" i="42" s="1"/>
  <c r="AY61" i="32"/>
  <c r="Q13" i="20"/>
  <c r="Q45" i="20" s="1"/>
  <c r="R13" i="20"/>
  <c r="R45" i="20" s="1"/>
  <c r="S45" i="20"/>
  <c r="BH61" i="32"/>
  <c r="BI61" i="32"/>
  <c r="BJ61" i="32"/>
  <c r="BK61" i="32"/>
  <c r="BL61" i="32"/>
  <c r="BM61" i="32"/>
  <c r="BN61" i="32"/>
  <c r="BO61" i="32"/>
  <c r="BP61" i="32"/>
  <c r="BQ61" i="32"/>
  <c r="BR61" i="32"/>
  <c r="V13" i="20" s="1"/>
  <c r="V45" i="20" s="1"/>
  <c r="BS61" i="32"/>
  <c r="BT61" i="32"/>
  <c r="BU61" i="32"/>
  <c r="BV61" i="32"/>
  <c r="BW61" i="32"/>
  <c r="BX61" i="32"/>
  <c r="BY61" i="32"/>
  <c r="BZ61" i="32"/>
  <c r="Y13" i="20" s="1"/>
  <c r="Y45" i="20" s="1"/>
  <c r="CA61" i="32"/>
  <c r="CB61" i="32"/>
  <c r="CC61" i="32"/>
  <c r="AA13" i="20" s="1"/>
  <c r="AA45" i="20" s="1"/>
  <c r="CD61" i="32"/>
  <c r="AB13" i="20" s="1"/>
  <c r="AB45" i="20" s="1"/>
  <c r="CE61" i="32"/>
  <c r="CF61" i="32"/>
  <c r="CG61" i="32"/>
  <c r="CH61" i="32"/>
  <c r="AD13" i="20" s="1"/>
  <c r="AD45" i="20" s="1"/>
  <c r="CI61" i="32"/>
  <c r="CJ61" i="32"/>
  <c r="CK61" i="32"/>
  <c r="AE13" i="20" s="1"/>
  <c r="AE45" i="20" s="1"/>
  <c r="CL61" i="32"/>
  <c r="T61" i="32"/>
  <c r="BW61" i="46"/>
  <c r="BW62" i="46"/>
  <c r="FS3" i="34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FS4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FS5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FS6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FS7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FS8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FS9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FS10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FS11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FS12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FS13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FS14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FS15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FS16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FS17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FS18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FS19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FS20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FS21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FS22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FS23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FS24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FS25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FS26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FS27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FS28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FS29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FS30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FS31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FS32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FS33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FS34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FS35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FS36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FS37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FS38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FS39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FS40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FS41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FS42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FS43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FS44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FS45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FS46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FS47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FS48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FS49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FS50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FS51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FS54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FS55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FS56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FS57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FS58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EN58" i="13"/>
  <c r="EN57" i="13"/>
  <c r="EN56" i="13"/>
  <c r="EN55" i="13"/>
  <c r="EN54" i="13"/>
  <c r="EN4" i="13"/>
  <c r="EN5" i="13"/>
  <c r="EN6" i="13"/>
  <c r="EN7" i="13"/>
  <c r="EN8" i="13"/>
  <c r="EN9" i="13"/>
  <c r="EN10" i="13"/>
  <c r="EN11" i="13"/>
  <c r="EN12" i="13"/>
  <c r="EN13" i="13"/>
  <c r="EN14" i="13"/>
  <c r="EN15" i="13"/>
  <c r="EN16" i="13"/>
  <c r="EN17" i="13"/>
  <c r="EN18" i="13"/>
  <c r="EN19" i="13"/>
  <c r="EN20" i="13"/>
  <c r="EN21" i="13"/>
  <c r="EN22" i="13"/>
  <c r="EN23" i="13"/>
  <c r="EN24" i="13"/>
  <c r="EN25" i="13"/>
  <c r="EN26" i="13"/>
  <c r="EN27" i="13"/>
  <c r="EN28" i="13"/>
  <c r="EN29" i="13"/>
  <c r="EN30" i="13"/>
  <c r="EN31" i="13"/>
  <c r="EN32" i="13"/>
  <c r="EN33" i="13"/>
  <c r="EN34" i="13"/>
  <c r="EN35" i="13"/>
  <c r="EN36" i="13"/>
  <c r="EN37" i="13"/>
  <c r="EN38" i="13"/>
  <c r="EN39" i="13"/>
  <c r="EN40" i="13"/>
  <c r="EN41" i="13"/>
  <c r="EN42" i="13"/>
  <c r="EN43" i="13"/>
  <c r="EN44" i="13"/>
  <c r="EN45" i="13"/>
  <c r="EN46" i="13"/>
  <c r="EN47" i="13"/>
  <c r="EN48" i="13"/>
  <c r="EN49" i="13"/>
  <c r="EN50" i="13"/>
  <c r="EN51" i="13"/>
  <c r="EN3" i="13"/>
  <c r="E15" i="42"/>
  <c r="AG63" i="47"/>
  <c r="AG62" i="47"/>
  <c r="AG61" i="47"/>
  <c r="G63" i="47"/>
  <c r="F63" i="47"/>
  <c r="E63" i="47"/>
  <c r="D63" i="47"/>
  <c r="C63" i="47"/>
  <c r="B63" i="47"/>
  <c r="H15" i="2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T4" i="30"/>
  <c r="BQ4" i="30" s="1"/>
  <c r="S4" i="30"/>
  <c r="AS4" i="30" s="1"/>
  <c r="AR4" i="30"/>
  <c r="Q4" i="30"/>
  <c r="BN4" i="30" s="1"/>
  <c r="P4" i="30"/>
  <c r="BM4" i="30" s="1"/>
  <c r="H50" i="21"/>
  <c r="G50" i="21"/>
  <c r="F50" i="21"/>
  <c r="E50" i="21"/>
  <c r="D50" i="21"/>
  <c r="C50" i="21"/>
  <c r="B50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9" i="42"/>
  <c r="M49" i="42"/>
  <c r="L49" i="42"/>
  <c r="K49" i="42"/>
  <c r="J49" i="42"/>
  <c r="I49" i="42"/>
  <c r="H49" i="42"/>
  <c r="G49" i="42"/>
  <c r="F49" i="42"/>
  <c r="E49" i="42"/>
  <c r="D49" i="42"/>
  <c r="C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B48" i="42"/>
  <c r="B30" i="20"/>
  <c r="B38" i="20" s="1"/>
  <c r="C30" i="20"/>
  <c r="C38" i="20" s="1"/>
  <c r="D30" i="20"/>
  <c r="D38" i="20" s="1"/>
  <c r="E30" i="20"/>
  <c r="E38" i="20" s="1"/>
  <c r="F30" i="20"/>
  <c r="F38" i="20" s="1"/>
  <c r="I30" i="20"/>
  <c r="I38" i="20" s="1"/>
  <c r="J30" i="20"/>
  <c r="J38" i="20" s="1"/>
  <c r="K30" i="20"/>
  <c r="K38" i="20" s="1"/>
  <c r="M30" i="20"/>
  <c r="M38" i="20" s="1"/>
  <c r="N30" i="20"/>
  <c r="N38" i="20" s="1"/>
  <c r="O30" i="20"/>
  <c r="O38" i="20" s="1"/>
  <c r="P30" i="20"/>
  <c r="P38" i="20" s="1"/>
  <c r="Q30" i="20"/>
  <c r="Q38" i="20" s="1"/>
  <c r="R30" i="20"/>
  <c r="R38" i="20" s="1"/>
  <c r="S30" i="20"/>
  <c r="S38" i="20" s="1"/>
  <c r="T30" i="20"/>
  <c r="T38" i="20" s="1"/>
  <c r="U30" i="20"/>
  <c r="U38" i="20" s="1"/>
  <c r="V30" i="20"/>
  <c r="V38" i="20" s="1"/>
  <c r="W30" i="20"/>
  <c r="W38" i="20" s="1"/>
  <c r="X30" i="20"/>
  <c r="X38" i="20" s="1"/>
  <c r="Y30" i="20"/>
  <c r="Y38" i="20" s="1"/>
  <c r="AA30" i="20"/>
  <c r="AA38" i="20" s="1"/>
  <c r="AB30" i="20"/>
  <c r="AB38" i="20" s="1"/>
  <c r="AC30" i="20"/>
  <c r="AC38" i="20" s="1"/>
  <c r="AD30" i="20"/>
  <c r="AD38" i="20" s="1"/>
  <c r="AE30" i="20"/>
  <c r="AE38" i="20" s="1"/>
  <c r="AF30" i="20"/>
  <c r="AF38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S62" i="43"/>
  <c r="AT62" i="43"/>
  <c r="AU62" i="43"/>
  <c r="AV62" i="43"/>
  <c r="AW62" i="43"/>
  <c r="AX62" i="43"/>
  <c r="AZ62" i="43"/>
  <c r="BA62" i="43"/>
  <c r="BB62" i="43"/>
  <c r="BC62" i="43"/>
  <c r="BD62" i="43"/>
  <c r="BE62" i="43"/>
  <c r="BF62" i="43"/>
  <c r="BH62" i="43"/>
  <c r="F10" i="42" s="1"/>
  <c r="BI62" i="43"/>
  <c r="C9" i="21" s="1"/>
  <c r="BJ62" i="43"/>
  <c r="BK62" i="43"/>
  <c r="BM62" i="43"/>
  <c r="BN62" i="43"/>
  <c r="BO62" i="43"/>
  <c r="BP62" i="43"/>
  <c r="BQ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L63" i="43"/>
  <c r="M63" i="43"/>
  <c r="G38" i="42" s="1"/>
  <c r="N63" i="43"/>
  <c r="O63" i="43"/>
  <c r="B38" i="42" s="1"/>
  <c r="P63" i="43"/>
  <c r="Q63" i="43"/>
  <c r="R63" i="43"/>
  <c r="S63" i="43"/>
  <c r="T63" i="43"/>
  <c r="C38" i="42" s="1"/>
  <c r="U63" i="43"/>
  <c r="V63" i="43"/>
  <c r="H38" i="42" s="1"/>
  <c r="W63" i="43"/>
  <c r="X63" i="43"/>
  <c r="Y63" i="43"/>
  <c r="Z63" i="43"/>
  <c r="AA63" i="43"/>
  <c r="AB63" i="43"/>
  <c r="B40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38" i="42" s="1"/>
  <c r="AS63" i="43"/>
  <c r="AT63" i="43"/>
  <c r="AU63" i="43"/>
  <c r="AV63" i="43"/>
  <c r="AW63" i="43"/>
  <c r="AX63" i="43"/>
  <c r="AZ63" i="43"/>
  <c r="BA63" i="43"/>
  <c r="BB63" i="43"/>
  <c r="BC63" i="43"/>
  <c r="BD63" i="43"/>
  <c r="BE63" i="43"/>
  <c r="BF63" i="43"/>
  <c r="E38" i="42" s="1"/>
  <c r="BH63" i="43"/>
  <c r="F38" i="42" s="1"/>
  <c r="BI63" i="43"/>
  <c r="C40" i="21" s="1"/>
  <c r="BJ63" i="43"/>
  <c r="BK63" i="43"/>
  <c r="BM63" i="43"/>
  <c r="BN63" i="43"/>
  <c r="BO63" i="43"/>
  <c r="D40" i="21" s="1"/>
  <c r="BP63" i="43"/>
  <c r="BQ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E40" i="21" s="1"/>
  <c r="CH63" i="43"/>
  <c r="F40" i="21" s="1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G40" i="21" s="1"/>
  <c r="CW63" i="43"/>
  <c r="CX63" i="43"/>
  <c r="CY63" i="43"/>
  <c r="CZ63" i="43"/>
  <c r="DA63" i="43"/>
  <c r="DB63" i="43"/>
  <c r="DC63" i="43"/>
  <c r="H40" i="21" s="1"/>
  <c r="DD63" i="43"/>
  <c r="DE63" i="43"/>
  <c r="K63" i="43"/>
  <c r="C36" i="42"/>
  <c r="E36" i="42"/>
  <c r="F36" i="42"/>
  <c r="C38" i="21"/>
  <c r="E38" i="21"/>
  <c r="G38" i="21"/>
  <c r="H38" i="21"/>
  <c r="C44" i="42"/>
  <c r="E44" i="42"/>
  <c r="F44" i="42"/>
  <c r="AH62" i="46"/>
  <c r="AI62" i="46"/>
  <c r="G8" i="42" s="1"/>
  <c r="AJ62" i="46"/>
  <c r="AK62" i="46"/>
  <c r="B8" i="42" s="1"/>
  <c r="AL62" i="46"/>
  <c r="AM62" i="46"/>
  <c r="AN62" i="46"/>
  <c r="C8" i="42" s="1"/>
  <c r="AO62" i="46"/>
  <c r="AP62" i="46"/>
  <c r="H8" i="42" s="1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BF62" i="46"/>
  <c r="D8" i="42" s="1"/>
  <c r="BI62" i="46"/>
  <c r="BL62" i="46"/>
  <c r="BM62" i="46"/>
  <c r="BN62" i="46"/>
  <c r="BP62" i="46"/>
  <c r="BQ62" i="46"/>
  <c r="BR62" i="46"/>
  <c r="BS62" i="46"/>
  <c r="BT62" i="46"/>
  <c r="E8" i="42" s="1"/>
  <c r="BV62" i="46"/>
  <c r="F8" i="42" s="1"/>
  <c r="BX62" i="46"/>
  <c r="BY62" i="46"/>
  <c r="BZ62" i="46"/>
  <c r="CA62" i="46"/>
  <c r="CB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DJ62" i="46"/>
  <c r="DK62" i="46"/>
  <c r="DL62" i="46"/>
  <c r="DM62" i="46"/>
  <c r="DN62" i="46"/>
  <c r="DO62" i="46"/>
  <c r="DP62" i="46"/>
  <c r="DQ62" i="46"/>
  <c r="AG62" i="46"/>
  <c r="BN53" i="30"/>
  <c r="BP53" i="30"/>
  <c r="BR53" i="30"/>
  <c r="W56" i="30"/>
  <c r="G37" i="20"/>
  <c r="H37" i="20"/>
  <c r="L37" i="20"/>
  <c r="Z37" i="20"/>
  <c r="G38" i="20"/>
  <c r="H38" i="20"/>
  <c r="L38" i="20"/>
  <c r="Z38" i="20"/>
  <c r="J39" i="20"/>
  <c r="J41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D44" i="20"/>
  <c r="E44" i="20"/>
  <c r="F44" i="20"/>
  <c r="G44" i="20"/>
  <c r="H44" i="20"/>
  <c r="J44" i="20"/>
  <c r="L44" i="20"/>
  <c r="M44" i="20"/>
  <c r="N44" i="20"/>
  <c r="S44" i="20"/>
  <c r="Z44" i="20"/>
  <c r="AE44" i="20"/>
  <c r="AF44" i="20"/>
  <c r="F45" i="20"/>
  <c r="G45" i="20"/>
  <c r="H45" i="20"/>
  <c r="J45" i="20"/>
  <c r="L45" i="20"/>
  <c r="N45" i="20"/>
  <c r="Z45" i="20"/>
  <c r="AY18" i="35"/>
  <c r="AX18" i="35"/>
  <c r="AA22" i="20" s="1"/>
  <c r="AW18" i="35"/>
  <c r="AV18" i="35"/>
  <c r="Y22" i="20" s="1"/>
  <c r="AU18" i="35"/>
  <c r="AT18" i="35"/>
  <c r="W22" i="20" s="1"/>
  <c r="AS18" i="35"/>
  <c r="AR18" i="35"/>
  <c r="AQ18" i="35"/>
  <c r="AP18" i="35"/>
  <c r="AO18" i="35"/>
  <c r="AN18" i="35"/>
  <c r="V22" i="20" s="1"/>
  <c r="AM18" i="35"/>
  <c r="AL18" i="35"/>
  <c r="AK18" i="35"/>
  <c r="AJ18" i="35"/>
  <c r="U22" i="20" s="1"/>
  <c r="AI18" i="35"/>
  <c r="AH18" i="35"/>
  <c r="AG18" i="35"/>
  <c r="BA15" i="35"/>
  <c r="BD15" i="35" s="1"/>
  <c r="BA14" i="35"/>
  <c r="BD14" i="35"/>
  <c r="BA13" i="35"/>
  <c r="BD13" i="35"/>
  <c r="BA12" i="35"/>
  <c r="BD12" i="35"/>
  <c r="BA11" i="35"/>
  <c r="BD11" i="35"/>
  <c r="BA10" i="35"/>
  <c r="BD10" i="35"/>
  <c r="BA9" i="35"/>
  <c r="BD9" i="35"/>
  <c r="BA8" i="35"/>
  <c r="BD8" i="35" s="1"/>
  <c r="BA7" i="35"/>
  <c r="BD7" i="35" s="1"/>
  <c r="BA6" i="35"/>
  <c r="BD6" i="35"/>
  <c r="BA5" i="35"/>
  <c r="BD5" i="35"/>
  <c r="BA4" i="35"/>
  <c r="BD4" i="35"/>
  <c r="BA3" i="35"/>
  <c r="F33" i="21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 s="1"/>
  <c r="Y53" i="41"/>
  <c r="X53" i="41"/>
  <c r="W53" i="41"/>
  <c r="V53" i="41"/>
  <c r="U53" i="41"/>
  <c r="T53" i="41"/>
  <c r="D25" i="21" s="1"/>
  <c r="S53" i="41"/>
  <c r="R53" i="41"/>
  <c r="E25" i="42" s="1"/>
  <c r="Q53" i="41"/>
  <c r="P53" i="41"/>
  <c r="O53" i="41"/>
  <c r="N53" i="41"/>
  <c r="M53" i="41"/>
  <c r="D25" i="42" s="1"/>
  <c r="L53" i="41"/>
  <c r="K53" i="41"/>
  <c r="J53" i="41"/>
  <c r="I53" i="41"/>
  <c r="H53" i="41"/>
  <c r="B25" i="21" s="1"/>
  <c r="G53" i="41"/>
  <c r="F53" i="41"/>
  <c r="E53" i="41"/>
  <c r="B25" i="42" s="1"/>
  <c r="D53" i="41"/>
  <c r="C53" i="41"/>
  <c r="B53" i="41"/>
  <c r="AZ14" i="35"/>
  <c r="BC14" i="35" s="1"/>
  <c r="AZ3" i="35"/>
  <c r="AZ4" i="35"/>
  <c r="BC4" i="35" s="1"/>
  <c r="AZ5" i="35"/>
  <c r="BC5" i="35" s="1"/>
  <c r="AZ6" i="35"/>
  <c r="BC6" i="35" s="1"/>
  <c r="AZ8" i="35"/>
  <c r="BC8" i="35" s="1"/>
  <c r="AZ9" i="35"/>
  <c r="BC9" i="35" s="1"/>
  <c r="AZ10" i="35"/>
  <c r="BC10" i="35" s="1"/>
  <c r="AZ11" i="35"/>
  <c r="BC11" i="35" s="1"/>
  <c r="AZ12" i="35"/>
  <c r="BC12" i="35" s="1"/>
  <c r="AZ13" i="35"/>
  <c r="BC13" i="35" s="1"/>
  <c r="BC3" i="35"/>
  <c r="BD3" i="35"/>
  <c r="G24" i="42"/>
  <c r="B24" i="42"/>
  <c r="B15" i="20"/>
  <c r="D15" i="20"/>
  <c r="H24" i="42"/>
  <c r="K15" i="20"/>
  <c r="N15" i="20"/>
  <c r="E24" i="42"/>
  <c r="F24" i="42"/>
  <c r="P15" i="20"/>
  <c r="Q15" i="20"/>
  <c r="S15" i="20"/>
  <c r="T15" i="20"/>
  <c r="V15" i="20"/>
  <c r="W15" i="20"/>
  <c r="X15" i="20"/>
  <c r="Y15" i="20"/>
  <c r="AB15" i="20"/>
  <c r="AC15" i="20"/>
  <c r="AE15" i="20"/>
  <c r="AT61" i="27"/>
  <c r="AU61" i="27"/>
  <c r="G14" i="42" s="1"/>
  <c r="AV61" i="27"/>
  <c r="B14" i="42" s="1"/>
  <c r="AW61" i="27"/>
  <c r="AX61" i="27"/>
  <c r="AY61" i="27"/>
  <c r="AZ61" i="27"/>
  <c r="BA61" i="27"/>
  <c r="BB61" i="27"/>
  <c r="C14" i="42" s="1"/>
  <c r="BD61" i="27"/>
  <c r="BE61" i="27"/>
  <c r="BF61" i="27"/>
  <c r="BG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D14" i="42" s="1"/>
  <c r="BZ61" i="27"/>
  <c r="CC61" i="27"/>
  <c r="CD61" i="27"/>
  <c r="CE61" i="27"/>
  <c r="CF61" i="27"/>
  <c r="CG61" i="27"/>
  <c r="CH61" i="27"/>
  <c r="CJ61" i="27"/>
  <c r="CK61" i="27"/>
  <c r="CL61" i="27"/>
  <c r="CM61" i="27"/>
  <c r="CN61" i="27"/>
  <c r="CO61" i="27"/>
  <c r="CP61" i="27"/>
  <c r="CR61" i="27"/>
  <c r="F14" i="42" s="1"/>
  <c r="CS61" i="27"/>
  <c r="CT61" i="27"/>
  <c r="CU61" i="27"/>
  <c r="CV61" i="27"/>
  <c r="CX61" i="27"/>
  <c r="CY61" i="27"/>
  <c r="CZ61" i="27"/>
  <c r="DA61" i="27"/>
  <c r="DB61" i="27"/>
  <c r="DD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EM61" i="27"/>
  <c r="EN61" i="27"/>
  <c r="EO61" i="27"/>
  <c r="EP61" i="27"/>
  <c r="EQ61" i="27"/>
  <c r="ER61" i="27"/>
  <c r="AT62" i="27"/>
  <c r="AU62" i="27"/>
  <c r="AV62" i="27"/>
  <c r="AW62" i="27"/>
  <c r="AX62" i="27"/>
  <c r="B14" i="20" s="1"/>
  <c r="AY62" i="27"/>
  <c r="AZ62" i="27"/>
  <c r="BA62" i="27"/>
  <c r="BB62" i="27"/>
  <c r="C14" i="20" s="1"/>
  <c r="BD62" i="27"/>
  <c r="BE62" i="27"/>
  <c r="E14" i="20" s="1"/>
  <c r="BF62" i="27"/>
  <c r="BG62" i="27"/>
  <c r="BI62" i="27"/>
  <c r="BJ62" i="27"/>
  <c r="BK62" i="27"/>
  <c r="F14" i="20" s="1"/>
  <c r="BL62" i="27"/>
  <c r="BM62" i="27"/>
  <c r="G14" i="20" s="1"/>
  <c r="BN62" i="27"/>
  <c r="BO62" i="27"/>
  <c r="BP62" i="27"/>
  <c r="BQ62" i="27"/>
  <c r="I14" i="20" s="1"/>
  <c r="BR62" i="27"/>
  <c r="BS62" i="27"/>
  <c r="BT62" i="27"/>
  <c r="BU62" i="27"/>
  <c r="BV62" i="27"/>
  <c r="BW62" i="27"/>
  <c r="BX62" i="27"/>
  <c r="BY62" i="27"/>
  <c r="BZ62" i="27"/>
  <c r="K14" i="20" s="1"/>
  <c r="CC62" i="27"/>
  <c r="M14" i="20" s="1"/>
  <c r="CD62" i="27"/>
  <c r="CE62" i="27"/>
  <c r="N14" i="20" s="1"/>
  <c r="CF62" i="27"/>
  <c r="O14" i="20" s="1"/>
  <c r="CG62" i="27"/>
  <c r="CH62" i="27"/>
  <c r="CJ62" i="27"/>
  <c r="CK62" i="27"/>
  <c r="CL62" i="27"/>
  <c r="CM62" i="27"/>
  <c r="CN62" i="27"/>
  <c r="CO62" i="27"/>
  <c r="CP62" i="27"/>
  <c r="CR62" i="27"/>
  <c r="CS62" i="27"/>
  <c r="P14" i="20" s="1"/>
  <c r="CT62" i="27"/>
  <c r="CU62" i="27"/>
  <c r="CV62" i="27"/>
  <c r="CX62" i="27"/>
  <c r="Q14" i="20" s="1"/>
  <c r="CY62" i="27"/>
  <c r="R14" i="20" s="1"/>
  <c r="CZ62" i="27"/>
  <c r="DA62" i="27"/>
  <c r="DB62" i="27"/>
  <c r="DD62" i="27"/>
  <c r="DF62" i="27"/>
  <c r="DG62" i="27"/>
  <c r="DH62" i="27"/>
  <c r="S14" i="20" s="1"/>
  <c r="DI62" i="27"/>
  <c r="DJ62" i="27"/>
  <c r="DK62" i="27"/>
  <c r="DL62" i="27"/>
  <c r="T14" i="20" s="1"/>
  <c r="DM62" i="27"/>
  <c r="U14" i="20" s="1"/>
  <c r="DN62" i="27"/>
  <c r="DO62" i="27"/>
  <c r="DP62" i="27"/>
  <c r="DQ62" i="27"/>
  <c r="DR62" i="27"/>
  <c r="DS62" i="27"/>
  <c r="DT62" i="27"/>
  <c r="V14" i="20" s="1"/>
  <c r="DU62" i="27"/>
  <c r="DV62" i="27"/>
  <c r="DW62" i="27"/>
  <c r="DX62" i="27"/>
  <c r="DY62" i="27"/>
  <c r="DZ62" i="27"/>
  <c r="W14" i="20" s="1"/>
  <c r="EA62" i="27"/>
  <c r="X14" i="20" s="1"/>
  <c r="EB62" i="27"/>
  <c r="Y14" i="20" s="1"/>
  <c r="EC62" i="27"/>
  <c r="Z14" i="20" s="1"/>
  <c r="ED62" i="27"/>
  <c r="EE62" i="27"/>
  <c r="EF62" i="27"/>
  <c r="AA14" i="20" s="1"/>
  <c r="EG62" i="27"/>
  <c r="AB14" i="20" s="1"/>
  <c r="EH62" i="27"/>
  <c r="AC14" i="20" s="1"/>
  <c r="EI62" i="27"/>
  <c r="EJ62" i="27"/>
  <c r="EK62" i="27"/>
  <c r="AD14" i="20" s="1"/>
  <c r="EL62" i="27"/>
  <c r="EM62" i="27"/>
  <c r="EN62" i="27"/>
  <c r="AE14" i="20" s="1"/>
  <c r="EO62" i="27"/>
  <c r="EP62" i="27"/>
  <c r="EQ62" i="27"/>
  <c r="AF14" i="20" s="1"/>
  <c r="ER62" i="27"/>
  <c r="AT63" i="27"/>
  <c r="AU63" i="27"/>
  <c r="AV63" i="27"/>
  <c r="AW63" i="27"/>
  <c r="AX63" i="27"/>
  <c r="AY63" i="27"/>
  <c r="AZ63" i="27"/>
  <c r="BA63" i="27"/>
  <c r="BB63" i="27"/>
  <c r="BD63" i="27"/>
  <c r="BE63" i="27"/>
  <c r="BF63" i="27"/>
  <c r="BG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C63" i="27"/>
  <c r="CD63" i="27"/>
  <c r="CE63" i="27"/>
  <c r="CF63" i="27"/>
  <c r="CG63" i="27"/>
  <c r="CH63" i="27"/>
  <c r="CJ63" i="27"/>
  <c r="CK63" i="27"/>
  <c r="CL63" i="27"/>
  <c r="CM63" i="27"/>
  <c r="CN63" i="27"/>
  <c r="CO63" i="27"/>
  <c r="CP63" i="27"/>
  <c r="CR63" i="27"/>
  <c r="CS63" i="27"/>
  <c r="CT63" i="27"/>
  <c r="CU63" i="27"/>
  <c r="CV63" i="27"/>
  <c r="CX63" i="27"/>
  <c r="CY63" i="27"/>
  <c r="CZ63" i="27"/>
  <c r="DA63" i="27"/>
  <c r="DB63" i="27"/>
  <c r="DD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EM63" i="27"/>
  <c r="EN63" i="27"/>
  <c r="EO63" i="27"/>
  <c r="EP63" i="27"/>
  <c r="EQ63" i="27"/>
  <c r="ER63" i="27"/>
  <c r="AS63" i="27"/>
  <c r="AS62" i="27"/>
  <c r="AS61" i="27"/>
  <c r="D5" i="20"/>
  <c r="D40" i="20" s="1"/>
  <c r="BI61" i="11"/>
  <c r="BJ61" i="11"/>
  <c r="IA61" i="11" s="1"/>
  <c r="BK61" i="11"/>
  <c r="BL61" i="11"/>
  <c r="BM61" i="11"/>
  <c r="BN61" i="11"/>
  <c r="BO61" i="11"/>
  <c r="BP61" i="11"/>
  <c r="BQ61" i="11"/>
  <c r="BR61" i="11"/>
  <c r="GJ61" i="11" s="1"/>
  <c r="BS61" i="11"/>
  <c r="BT61" i="11"/>
  <c r="D4" i="20" s="1"/>
  <c r="D39" i="20" s="1"/>
  <c r="BU61" i="11"/>
  <c r="BV61" i="11"/>
  <c r="BW61" i="11"/>
  <c r="BX61" i="11"/>
  <c r="BY61" i="11"/>
  <c r="BZ61" i="11"/>
  <c r="CA61" i="11"/>
  <c r="CB61" i="11"/>
  <c r="IB61" i="11" s="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V61" i="11" s="1"/>
  <c r="CU61" i="11"/>
  <c r="CV61" i="11"/>
  <c r="HZ61" i="11"/>
  <c r="CW61" i="11"/>
  <c r="CX61" i="11"/>
  <c r="CY61" i="11"/>
  <c r="DB61" i="11"/>
  <c r="DC61" i="11"/>
  <c r="HW61" i="11" s="1"/>
  <c r="DD61" i="11"/>
  <c r="DE61" i="11"/>
  <c r="DF61" i="11"/>
  <c r="DG61" i="11"/>
  <c r="DH61" i="11"/>
  <c r="DJ61" i="11"/>
  <c r="DK61" i="11"/>
  <c r="DL61" i="11"/>
  <c r="DM61" i="11"/>
  <c r="DN61" i="11"/>
  <c r="DO61" i="11"/>
  <c r="DP61" i="11"/>
  <c r="DQ61" i="11"/>
  <c r="HX61" i="11" s="1"/>
  <c r="DS61" i="11"/>
  <c r="DT61" i="11"/>
  <c r="DU61" i="11"/>
  <c r="DV61" i="11"/>
  <c r="DW61" i="11"/>
  <c r="DY61" i="11"/>
  <c r="DZ61" i="11"/>
  <c r="EA61" i="11"/>
  <c r="EB61" i="11"/>
  <c r="EC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FK61" i="11"/>
  <c r="FL61" i="11"/>
  <c r="FM61" i="11"/>
  <c r="FN61" i="11"/>
  <c r="FO61" i="11"/>
  <c r="HY61" i="11" s="1"/>
  <c r="FP61" i="11"/>
  <c r="FQ61" i="11"/>
  <c r="FR61" i="11"/>
  <c r="FS61" i="11"/>
  <c r="FT61" i="11"/>
  <c r="FU61" i="11"/>
  <c r="FV61" i="11"/>
  <c r="FW61" i="11"/>
  <c r="BH61" i="11"/>
  <c r="AD11" i="20"/>
  <c r="AD44" i="20" s="1"/>
  <c r="AB11" i="20"/>
  <c r="AB44" i="20" s="1"/>
  <c r="AC11" i="20"/>
  <c r="AC44" i="20" s="1"/>
  <c r="AA11" i="20"/>
  <c r="AA44" i="20" s="1"/>
  <c r="X11" i="20"/>
  <c r="X44" i="20" s="1"/>
  <c r="Y11" i="20"/>
  <c r="Y44" i="20" s="1"/>
  <c r="T11" i="20"/>
  <c r="T44" i="20" s="1"/>
  <c r="Q11" i="20"/>
  <c r="Q44" i="20" s="1"/>
  <c r="P11" i="20"/>
  <c r="P44" i="20" s="1"/>
  <c r="I11" i="20"/>
  <c r="I44" i="20" s="1"/>
  <c r="C11" i="20"/>
  <c r="C44" i="20" s="1"/>
  <c r="B11" i="20"/>
  <c r="B44" i="20" s="1"/>
  <c r="D9" i="20"/>
  <c r="AH61" i="46"/>
  <c r="AI61" i="46"/>
  <c r="AJ61" i="46"/>
  <c r="AK61" i="46"/>
  <c r="AL61" i="46"/>
  <c r="AM61" i="46"/>
  <c r="AN61" i="46"/>
  <c r="AO61" i="46"/>
  <c r="AP61" i="46"/>
  <c r="AQ61" i="46"/>
  <c r="AR61" i="46"/>
  <c r="AS61" i="46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BF61" i="46"/>
  <c r="BI61" i="46"/>
  <c r="BL61" i="46"/>
  <c r="BM61" i="46"/>
  <c r="BN61" i="46"/>
  <c r="BP61" i="46"/>
  <c r="BQ61" i="46"/>
  <c r="BR61" i="46"/>
  <c r="BS61" i="46"/>
  <c r="BT61" i="46"/>
  <c r="BV61" i="46"/>
  <c r="BX61" i="46"/>
  <c r="BY61" i="46"/>
  <c r="BZ61" i="46"/>
  <c r="CA61" i="46"/>
  <c r="CB61" i="46"/>
  <c r="CD61" i="46"/>
  <c r="CE61" i="46"/>
  <c r="CF61" i="46"/>
  <c r="CG61" i="46"/>
  <c r="CH61" i="46"/>
  <c r="CI61" i="46"/>
  <c r="CJ61" i="46"/>
  <c r="CK61" i="46"/>
  <c r="CL61" i="46"/>
  <c r="CM61" i="46"/>
  <c r="CN61" i="46"/>
  <c r="CO61" i="46"/>
  <c r="CQ61" i="46"/>
  <c r="CR61" i="46"/>
  <c r="CS61" i="46"/>
  <c r="CT61" i="46"/>
  <c r="CU61" i="46"/>
  <c r="CV61" i="46"/>
  <c r="CW61" i="46"/>
  <c r="CX61" i="46"/>
  <c r="CY61" i="46"/>
  <c r="CZ61" i="46"/>
  <c r="DA61" i="46"/>
  <c r="DB61" i="46"/>
  <c r="DC61" i="46"/>
  <c r="DD61" i="46"/>
  <c r="DE61" i="46"/>
  <c r="DF61" i="46"/>
  <c r="DG61" i="46"/>
  <c r="DH61" i="46"/>
  <c r="DI61" i="46"/>
  <c r="DJ61" i="46"/>
  <c r="DK61" i="46"/>
  <c r="DL61" i="46"/>
  <c r="DM61" i="46"/>
  <c r="DN61" i="46"/>
  <c r="DO61" i="46"/>
  <c r="DP61" i="46"/>
  <c r="DQ61" i="46"/>
  <c r="B16" i="42"/>
  <c r="B17" i="20"/>
  <c r="L16" i="42"/>
  <c r="B16" i="21"/>
  <c r="K17" i="20"/>
  <c r="N17" i="20"/>
  <c r="O16" i="42"/>
  <c r="C16" i="21"/>
  <c r="N16" i="42"/>
  <c r="R17" i="20"/>
  <c r="S17" i="20"/>
  <c r="T17" i="20"/>
  <c r="U17" i="20"/>
  <c r="BH62" i="14"/>
  <c r="F16" i="21"/>
  <c r="V17" i="20"/>
  <c r="W17" i="20"/>
  <c r="X17" i="20"/>
  <c r="Y17" i="20"/>
  <c r="AA17" i="20"/>
  <c r="AB17" i="20"/>
  <c r="AC17" i="20"/>
  <c r="AE17" i="20"/>
  <c r="AF17" i="20"/>
  <c r="D17" i="20"/>
  <c r="AO61" i="5"/>
  <c r="AP61" i="5"/>
  <c r="AQ61" i="5"/>
  <c r="AR61" i="5"/>
  <c r="H13" i="42" s="1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D13" i="42" s="1"/>
  <c r="BI61" i="5"/>
  <c r="BJ61" i="5"/>
  <c r="BK61" i="5"/>
  <c r="BL61" i="5"/>
  <c r="BM61" i="5"/>
  <c r="BN61" i="5"/>
  <c r="BO61" i="5"/>
  <c r="BP61" i="5"/>
  <c r="BQ61" i="5"/>
  <c r="BR61" i="5"/>
  <c r="BS61" i="5"/>
  <c r="BT61" i="5"/>
  <c r="E13" i="42" s="1"/>
  <c r="BU61" i="5"/>
  <c r="BV61" i="5"/>
  <c r="BW61" i="5"/>
  <c r="BX61" i="5"/>
  <c r="BY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B12" i="42"/>
  <c r="C12" i="42"/>
  <c r="P12" i="42"/>
  <c r="D12" i="42"/>
  <c r="E12" i="42"/>
  <c r="F12" i="42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R61" i="3"/>
  <c r="CQ61" i="3"/>
  <c r="CP61" i="3"/>
  <c r="CO61" i="3"/>
  <c r="CN61" i="3"/>
  <c r="CL61" i="3"/>
  <c r="CK61" i="3"/>
  <c r="CJ61" i="3"/>
  <c r="CI61" i="3"/>
  <c r="CH61" i="3"/>
  <c r="CF61" i="3"/>
  <c r="CE61" i="3"/>
  <c r="CD61" i="3"/>
  <c r="CC61" i="3"/>
  <c r="CB61" i="3"/>
  <c r="BZ61" i="3"/>
  <c r="BY61" i="3"/>
  <c r="BX61" i="3"/>
  <c r="BW61" i="3"/>
  <c r="BV61" i="3"/>
  <c r="BU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K61" i="3"/>
  <c r="G16" i="21"/>
  <c r="E16" i="21"/>
  <c r="IC61" i="11"/>
  <c r="GZ59" i="25"/>
  <c r="CD3" i="6"/>
  <c r="CE3" i="6"/>
  <c r="CF3" i="6"/>
  <c r="CG3" i="6"/>
  <c r="CH3" i="6"/>
  <c r="CI3" i="6"/>
  <c r="CB4" i="6"/>
  <c r="CC4" i="6"/>
  <c r="CD4" i="6"/>
  <c r="CE4" i="6"/>
  <c r="CF4" i="6"/>
  <c r="CG4" i="6"/>
  <c r="CH4" i="6"/>
  <c r="CI4" i="6"/>
  <c r="CB5" i="6"/>
  <c r="CC5" i="6"/>
  <c r="CD5" i="6"/>
  <c r="CE5" i="6"/>
  <c r="CF5" i="6"/>
  <c r="CG5" i="6"/>
  <c r="CH5" i="6"/>
  <c r="CI5" i="6"/>
  <c r="CB6" i="6"/>
  <c r="CC6" i="6"/>
  <c r="CD6" i="6"/>
  <c r="CE6" i="6"/>
  <c r="CF6" i="6"/>
  <c r="CG6" i="6"/>
  <c r="CH6" i="6"/>
  <c r="CI6" i="6"/>
  <c r="CB7" i="6"/>
  <c r="CC7" i="6"/>
  <c r="CD7" i="6"/>
  <c r="CE7" i="6"/>
  <c r="CF7" i="6"/>
  <c r="CG7" i="6"/>
  <c r="CH7" i="6"/>
  <c r="CI7" i="6"/>
  <c r="CB8" i="6"/>
  <c r="CC8" i="6"/>
  <c r="CD8" i="6"/>
  <c r="CE8" i="6"/>
  <c r="CF8" i="6"/>
  <c r="CG8" i="6"/>
  <c r="CH8" i="6"/>
  <c r="CI8" i="6"/>
  <c r="CB9" i="6"/>
  <c r="CC9" i="6"/>
  <c r="CD9" i="6"/>
  <c r="CE9" i="6"/>
  <c r="CF9" i="6"/>
  <c r="CG9" i="6"/>
  <c r="CH9" i="6"/>
  <c r="CI9" i="6"/>
  <c r="CB10" i="6"/>
  <c r="CC10" i="6"/>
  <c r="CD10" i="6"/>
  <c r="CE10" i="6"/>
  <c r="CF10" i="6"/>
  <c r="CG10" i="6"/>
  <c r="CH10" i="6"/>
  <c r="CI10" i="6"/>
  <c r="CB11" i="6"/>
  <c r="CC11" i="6"/>
  <c r="CD11" i="6"/>
  <c r="CE11" i="6"/>
  <c r="CF11" i="6"/>
  <c r="CG11" i="6"/>
  <c r="CH11" i="6"/>
  <c r="CI11" i="6"/>
  <c r="CB12" i="6"/>
  <c r="CC12" i="6"/>
  <c r="CD12" i="6"/>
  <c r="CE12" i="6"/>
  <c r="CF12" i="6"/>
  <c r="CG12" i="6"/>
  <c r="CH12" i="6"/>
  <c r="CI12" i="6"/>
  <c r="CB13" i="6"/>
  <c r="CC13" i="6"/>
  <c r="CD13" i="6"/>
  <c r="CE13" i="6"/>
  <c r="CF13" i="6"/>
  <c r="CG13" i="6"/>
  <c r="CH13" i="6"/>
  <c r="CI13" i="6"/>
  <c r="CB14" i="6"/>
  <c r="CC14" i="6"/>
  <c r="CD14" i="6"/>
  <c r="CE14" i="6"/>
  <c r="CF14" i="6"/>
  <c r="CG14" i="6"/>
  <c r="CH14" i="6"/>
  <c r="CI14" i="6"/>
  <c r="CB15" i="6"/>
  <c r="CC15" i="6"/>
  <c r="CD15" i="6"/>
  <c r="CE15" i="6"/>
  <c r="CF15" i="6"/>
  <c r="CG15" i="6"/>
  <c r="CH15" i="6"/>
  <c r="CI15" i="6"/>
  <c r="CB16" i="6"/>
  <c r="CC16" i="6"/>
  <c r="CD16" i="6"/>
  <c r="CE16" i="6"/>
  <c r="CF16" i="6"/>
  <c r="CG16" i="6"/>
  <c r="CH16" i="6"/>
  <c r="CI16" i="6"/>
  <c r="CB17" i="6"/>
  <c r="CC17" i="6"/>
  <c r="CD17" i="6"/>
  <c r="CE17" i="6"/>
  <c r="CF17" i="6"/>
  <c r="CG17" i="6"/>
  <c r="CH17" i="6"/>
  <c r="CI17" i="6"/>
  <c r="CB18" i="6"/>
  <c r="CC18" i="6"/>
  <c r="CD18" i="6"/>
  <c r="CE18" i="6"/>
  <c r="CF18" i="6"/>
  <c r="CG18" i="6"/>
  <c r="CH18" i="6"/>
  <c r="CI18" i="6"/>
  <c r="CB19" i="6"/>
  <c r="CC19" i="6"/>
  <c r="CD19" i="6"/>
  <c r="CE19" i="6"/>
  <c r="CF19" i="6"/>
  <c r="CG19" i="6"/>
  <c r="CH19" i="6"/>
  <c r="CI19" i="6"/>
  <c r="CB20" i="6"/>
  <c r="CC20" i="6"/>
  <c r="CD20" i="6"/>
  <c r="CE20" i="6"/>
  <c r="CF20" i="6"/>
  <c r="CG20" i="6"/>
  <c r="CH20" i="6"/>
  <c r="CI20" i="6"/>
  <c r="CB21" i="6"/>
  <c r="CC21" i="6"/>
  <c r="CD21" i="6"/>
  <c r="CE21" i="6"/>
  <c r="CF21" i="6"/>
  <c r="CG21" i="6"/>
  <c r="CH21" i="6"/>
  <c r="CI21" i="6"/>
  <c r="CB22" i="6"/>
  <c r="CC22" i="6"/>
  <c r="CD22" i="6"/>
  <c r="CE22" i="6"/>
  <c r="CF22" i="6"/>
  <c r="CG22" i="6"/>
  <c r="CH22" i="6"/>
  <c r="CI22" i="6"/>
  <c r="CB23" i="6"/>
  <c r="CC23" i="6"/>
  <c r="CD23" i="6"/>
  <c r="CE23" i="6"/>
  <c r="CF23" i="6"/>
  <c r="CG23" i="6"/>
  <c r="CH23" i="6"/>
  <c r="CI23" i="6"/>
  <c r="CB24" i="6"/>
  <c r="CC24" i="6"/>
  <c r="CD24" i="6"/>
  <c r="CE24" i="6"/>
  <c r="CF24" i="6"/>
  <c r="CG24" i="6"/>
  <c r="CH24" i="6"/>
  <c r="CI24" i="6"/>
  <c r="CB25" i="6"/>
  <c r="CC25" i="6"/>
  <c r="CD25" i="6"/>
  <c r="CE25" i="6"/>
  <c r="CF25" i="6"/>
  <c r="CG25" i="6"/>
  <c r="CH25" i="6"/>
  <c r="CI25" i="6"/>
  <c r="CB26" i="6"/>
  <c r="CC26" i="6"/>
  <c r="CD26" i="6"/>
  <c r="CE26" i="6"/>
  <c r="CF26" i="6"/>
  <c r="CG26" i="6"/>
  <c r="CH26" i="6"/>
  <c r="CI26" i="6"/>
  <c r="CB27" i="6"/>
  <c r="CC27" i="6"/>
  <c r="CD27" i="6"/>
  <c r="CE27" i="6"/>
  <c r="CF27" i="6"/>
  <c r="CG27" i="6"/>
  <c r="CH27" i="6"/>
  <c r="CI27" i="6"/>
  <c r="CB28" i="6"/>
  <c r="CC28" i="6"/>
  <c r="CD28" i="6"/>
  <c r="CE28" i="6"/>
  <c r="CF28" i="6"/>
  <c r="CG28" i="6"/>
  <c r="CH28" i="6"/>
  <c r="CI28" i="6"/>
  <c r="CB29" i="6"/>
  <c r="CC29" i="6"/>
  <c r="CD29" i="6"/>
  <c r="CE29" i="6"/>
  <c r="CF29" i="6"/>
  <c r="CG29" i="6"/>
  <c r="CH29" i="6"/>
  <c r="CI29" i="6"/>
  <c r="CB30" i="6"/>
  <c r="CC30" i="6"/>
  <c r="CD30" i="6"/>
  <c r="CE30" i="6"/>
  <c r="CF30" i="6"/>
  <c r="CG30" i="6"/>
  <c r="CH30" i="6"/>
  <c r="CI30" i="6"/>
  <c r="CB31" i="6"/>
  <c r="CC31" i="6"/>
  <c r="CD31" i="6"/>
  <c r="CE31" i="6"/>
  <c r="CF31" i="6"/>
  <c r="CG31" i="6"/>
  <c r="CH31" i="6"/>
  <c r="CI31" i="6"/>
  <c r="CB32" i="6"/>
  <c r="CC32" i="6"/>
  <c r="CD32" i="6"/>
  <c r="CE32" i="6"/>
  <c r="CF32" i="6"/>
  <c r="CG32" i="6"/>
  <c r="CH32" i="6"/>
  <c r="CI32" i="6"/>
  <c r="CB33" i="6"/>
  <c r="CC33" i="6"/>
  <c r="CD33" i="6"/>
  <c r="CE33" i="6"/>
  <c r="CF33" i="6"/>
  <c r="CG33" i="6"/>
  <c r="CH33" i="6"/>
  <c r="CI33" i="6"/>
  <c r="CB34" i="6"/>
  <c r="CC34" i="6"/>
  <c r="CD34" i="6"/>
  <c r="CE34" i="6"/>
  <c r="CF34" i="6"/>
  <c r="CG34" i="6"/>
  <c r="CH34" i="6"/>
  <c r="CI34" i="6"/>
  <c r="CB35" i="6"/>
  <c r="CC35" i="6"/>
  <c r="CD35" i="6"/>
  <c r="CE35" i="6"/>
  <c r="CF35" i="6"/>
  <c r="CG35" i="6"/>
  <c r="CH35" i="6"/>
  <c r="CI35" i="6"/>
  <c r="CB36" i="6"/>
  <c r="CC36" i="6"/>
  <c r="CD36" i="6"/>
  <c r="CE36" i="6"/>
  <c r="CF36" i="6"/>
  <c r="CG36" i="6"/>
  <c r="CH36" i="6"/>
  <c r="CI36" i="6"/>
  <c r="CB37" i="6"/>
  <c r="CC37" i="6"/>
  <c r="CD37" i="6"/>
  <c r="CE37" i="6"/>
  <c r="CF37" i="6"/>
  <c r="CG37" i="6"/>
  <c r="CH37" i="6"/>
  <c r="CI37" i="6"/>
  <c r="CB38" i="6"/>
  <c r="CC38" i="6"/>
  <c r="CD38" i="6"/>
  <c r="CE38" i="6"/>
  <c r="CF38" i="6"/>
  <c r="CG38" i="6"/>
  <c r="CH38" i="6"/>
  <c r="CI38" i="6"/>
  <c r="CB39" i="6"/>
  <c r="CC39" i="6"/>
  <c r="CD39" i="6"/>
  <c r="CE39" i="6"/>
  <c r="CF39" i="6"/>
  <c r="CG39" i="6"/>
  <c r="CH39" i="6"/>
  <c r="CI39" i="6"/>
  <c r="CB40" i="6"/>
  <c r="CC40" i="6"/>
  <c r="CD40" i="6"/>
  <c r="CE40" i="6"/>
  <c r="CF40" i="6"/>
  <c r="CG40" i="6"/>
  <c r="CH40" i="6"/>
  <c r="CI40" i="6"/>
  <c r="CB41" i="6"/>
  <c r="CC41" i="6"/>
  <c r="CD41" i="6"/>
  <c r="CE41" i="6"/>
  <c r="CF41" i="6"/>
  <c r="CG41" i="6"/>
  <c r="CH41" i="6"/>
  <c r="CI41" i="6"/>
  <c r="CB42" i="6"/>
  <c r="CC42" i="6"/>
  <c r="CD42" i="6"/>
  <c r="CE42" i="6"/>
  <c r="CF42" i="6"/>
  <c r="CG42" i="6"/>
  <c r="CH42" i="6"/>
  <c r="CI42" i="6"/>
  <c r="CB43" i="6"/>
  <c r="CC43" i="6"/>
  <c r="CD43" i="6"/>
  <c r="CE43" i="6"/>
  <c r="CF43" i="6"/>
  <c r="CG43" i="6"/>
  <c r="CH43" i="6"/>
  <c r="CI43" i="6"/>
  <c r="CB44" i="6"/>
  <c r="CC44" i="6"/>
  <c r="CD44" i="6"/>
  <c r="CE44" i="6"/>
  <c r="CF44" i="6"/>
  <c r="CG44" i="6"/>
  <c r="CH44" i="6"/>
  <c r="CI44" i="6"/>
  <c r="CB45" i="6"/>
  <c r="CC45" i="6"/>
  <c r="CD45" i="6"/>
  <c r="CE45" i="6"/>
  <c r="CF45" i="6"/>
  <c r="CG45" i="6"/>
  <c r="CH45" i="6"/>
  <c r="CI45" i="6"/>
  <c r="CB46" i="6"/>
  <c r="CC46" i="6"/>
  <c r="CD46" i="6"/>
  <c r="CE46" i="6"/>
  <c r="CF46" i="6"/>
  <c r="CG46" i="6"/>
  <c r="CH46" i="6"/>
  <c r="CI46" i="6"/>
  <c r="CB47" i="6"/>
  <c r="CC47" i="6"/>
  <c r="CD47" i="6"/>
  <c r="CE47" i="6"/>
  <c r="CF47" i="6"/>
  <c r="CG47" i="6"/>
  <c r="CH47" i="6"/>
  <c r="CI47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K19" i="20" s="1"/>
  <c r="AC49" i="6"/>
  <c r="AD49" i="6"/>
  <c r="AE49" i="6"/>
  <c r="AG49" i="6"/>
  <c r="AH49" i="6"/>
  <c r="AI49" i="6"/>
  <c r="AK49" i="6"/>
  <c r="AL49" i="6"/>
  <c r="P19" i="20" s="1"/>
  <c r="AM49" i="6"/>
  <c r="AO49" i="6"/>
  <c r="Q19" i="20" s="1"/>
  <c r="AP49" i="6"/>
  <c r="AQ49" i="6"/>
  <c r="AR49" i="6"/>
  <c r="AS49" i="6"/>
  <c r="AU49" i="6"/>
  <c r="AV49" i="6"/>
  <c r="AW49" i="6"/>
  <c r="AX49" i="6"/>
  <c r="T19" i="20" s="1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X19" i="20" s="1"/>
  <c r="BM49" i="6"/>
  <c r="BN49" i="6"/>
  <c r="BO49" i="6"/>
  <c r="BP49" i="6"/>
  <c r="AA19" i="20" s="1"/>
  <c r="BQ49" i="6"/>
  <c r="BR49" i="6"/>
  <c r="AC19" i="20" s="1"/>
  <c r="BS49" i="6"/>
  <c r="BT49" i="6"/>
  <c r="AD19" i="20" s="1"/>
  <c r="BU49" i="6"/>
  <c r="BV49" i="6"/>
  <c r="BW49" i="6"/>
  <c r="BX49" i="6"/>
  <c r="BY49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C50" i="6"/>
  <c r="AD50" i="6"/>
  <c r="AE50" i="6"/>
  <c r="AG50" i="6"/>
  <c r="AH50" i="6"/>
  <c r="AI50" i="6"/>
  <c r="E33" i="42" s="1"/>
  <c r="AK50" i="6"/>
  <c r="AL50" i="6"/>
  <c r="C35" i="21" s="1"/>
  <c r="AM50" i="6"/>
  <c r="AO50" i="6"/>
  <c r="AP50" i="6"/>
  <c r="AQ50" i="6"/>
  <c r="AR50" i="6"/>
  <c r="AS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G35" i="21" s="1"/>
  <c r="BS50" i="6"/>
  <c r="BT50" i="6"/>
  <c r="BU50" i="6"/>
  <c r="BV50" i="6"/>
  <c r="BW50" i="6"/>
  <c r="BX50" i="6"/>
  <c r="BY50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C51" i="6"/>
  <c r="AD51" i="6"/>
  <c r="AE51" i="6"/>
  <c r="AG51" i="6"/>
  <c r="AH51" i="6"/>
  <c r="AI51" i="6"/>
  <c r="E41" i="42" s="1"/>
  <c r="AK51" i="6"/>
  <c r="AL51" i="6"/>
  <c r="C43" i="21" s="1"/>
  <c r="AM51" i="6"/>
  <c r="AO51" i="6"/>
  <c r="AP51" i="6"/>
  <c r="AQ51" i="6"/>
  <c r="D43" i="21" s="1"/>
  <c r="AR51" i="6"/>
  <c r="AS51" i="6"/>
  <c r="AU51" i="6"/>
  <c r="AV51" i="6"/>
  <c r="AW51" i="6"/>
  <c r="AX51" i="6"/>
  <c r="AY51" i="6"/>
  <c r="AZ51" i="6"/>
  <c r="BA51" i="6"/>
  <c r="BB51" i="6"/>
  <c r="BC51" i="6"/>
  <c r="BD51" i="6"/>
  <c r="F43" i="21" s="1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G43" i="21" s="1"/>
  <c r="BS51" i="6"/>
  <c r="BT51" i="6"/>
  <c r="BU51" i="6"/>
  <c r="BV51" i="6"/>
  <c r="BW51" i="6"/>
  <c r="BX51" i="6"/>
  <c r="BY51" i="6"/>
  <c r="H51" i="6"/>
  <c r="CI51" i="6" s="1"/>
  <c r="G51" i="6"/>
  <c r="CH51" i="6" s="1"/>
  <c r="F51" i="6"/>
  <c r="E51" i="6"/>
  <c r="D51" i="6"/>
  <c r="C51" i="6"/>
  <c r="CD51" i="6" s="1"/>
  <c r="B51" i="6"/>
  <c r="CC51" i="6" s="1"/>
  <c r="H50" i="6"/>
  <c r="G50" i="6"/>
  <c r="F50" i="6"/>
  <c r="CG50" i="6" s="1"/>
  <c r="E50" i="6"/>
  <c r="CF50" i="6" s="1"/>
  <c r="D50" i="6"/>
  <c r="CE50" i="6" s="1"/>
  <c r="C50" i="6"/>
  <c r="B50" i="6"/>
  <c r="H49" i="6"/>
  <c r="CI49" i="6" s="1"/>
  <c r="G49" i="6"/>
  <c r="CH49" i="6" s="1"/>
  <c r="F49" i="6"/>
  <c r="E49" i="6"/>
  <c r="D49" i="6"/>
  <c r="C49" i="6"/>
  <c r="CD49" i="6" s="1"/>
  <c r="B49" i="6"/>
  <c r="CC49" i="6" s="1"/>
  <c r="H51" i="8"/>
  <c r="G51" i="8"/>
  <c r="F51" i="8"/>
  <c r="E51" i="8"/>
  <c r="D51" i="8"/>
  <c r="C51" i="8"/>
  <c r="B51" i="8"/>
  <c r="H50" i="8"/>
  <c r="G50" i="8"/>
  <c r="F50" i="8"/>
  <c r="CJ50" i="8" s="1"/>
  <c r="E50" i="8"/>
  <c r="D50" i="8"/>
  <c r="CH50" i="8" s="1"/>
  <c r="C50" i="8"/>
  <c r="B50" i="8"/>
  <c r="CF50" i="8" s="1"/>
  <c r="H49" i="8"/>
  <c r="G49" i="8"/>
  <c r="CK49" i="8" s="1"/>
  <c r="F49" i="8"/>
  <c r="CJ49" i="8" s="1"/>
  <c r="E49" i="8"/>
  <c r="CI49" i="8" s="1"/>
  <c r="D49" i="8"/>
  <c r="CH49" i="8" s="1"/>
  <c r="C49" i="8"/>
  <c r="CG49" i="8" s="1"/>
  <c r="B49" i="8"/>
  <c r="CJ62" i="40"/>
  <c r="CI62" i="40"/>
  <c r="CH62" i="40"/>
  <c r="CG62" i="40"/>
  <c r="CF62" i="40"/>
  <c r="CE62" i="40"/>
  <c r="CD62" i="40"/>
  <c r="CJ61" i="40"/>
  <c r="CI61" i="40"/>
  <c r="CH61" i="40"/>
  <c r="CG61" i="40"/>
  <c r="CF61" i="40"/>
  <c r="CE61" i="40"/>
  <c r="CD61" i="40"/>
  <c r="B66" i="40"/>
  <c r="B65" i="40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HZ3" i="11"/>
  <c r="IA3" i="11"/>
  <c r="IB3" i="11"/>
  <c r="IC3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HZ5" i="11"/>
  <c r="IA5" i="11"/>
  <c r="IB5" i="11"/>
  <c r="IC5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HZ8" i="11"/>
  <c r="IA8" i="11"/>
  <c r="IB8" i="11"/>
  <c r="IC8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HZ9" i="11"/>
  <c r="IA9" i="11"/>
  <c r="IB9" i="11"/>
  <c r="IC9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HZ10" i="11"/>
  <c r="IA10" i="11"/>
  <c r="IB10" i="11"/>
  <c r="IC10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HZ12" i="11"/>
  <c r="IA12" i="11"/>
  <c r="IB12" i="11"/>
  <c r="IC12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HZ13" i="11"/>
  <c r="IA13" i="11"/>
  <c r="IB13" i="11"/>
  <c r="IC13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HZ14" i="11"/>
  <c r="IA14" i="11"/>
  <c r="IB14" i="11"/>
  <c r="IC14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HZ15" i="11"/>
  <c r="IA15" i="11"/>
  <c r="IB15" i="11"/>
  <c r="IC15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HZ16" i="11"/>
  <c r="IA16" i="11"/>
  <c r="IB16" i="11"/>
  <c r="IC16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HZ17" i="11"/>
  <c r="IA17" i="11"/>
  <c r="IB17" i="11"/>
  <c r="IC17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HZ18" i="11"/>
  <c r="IA18" i="11"/>
  <c r="IB18" i="11"/>
  <c r="IC18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HZ19" i="11"/>
  <c r="IA19" i="11"/>
  <c r="IB19" i="11"/>
  <c r="IC19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HZ20" i="11"/>
  <c r="IA20" i="11"/>
  <c r="IB20" i="11"/>
  <c r="IC20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HZ21" i="11"/>
  <c r="IA21" i="11"/>
  <c r="IB21" i="11"/>
  <c r="IC21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HZ22" i="11"/>
  <c r="IA22" i="11"/>
  <c r="IB22" i="11"/>
  <c r="IC22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HZ23" i="11"/>
  <c r="IA23" i="11"/>
  <c r="IB23" i="11"/>
  <c r="IC23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HZ24" i="11"/>
  <c r="IA24" i="11"/>
  <c r="IB24" i="11"/>
  <c r="IC24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HZ25" i="11"/>
  <c r="IA25" i="11"/>
  <c r="IB25" i="11"/>
  <c r="IC25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HZ26" i="11"/>
  <c r="IA26" i="11"/>
  <c r="IB26" i="11"/>
  <c r="IC26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HZ27" i="11"/>
  <c r="IA27" i="11"/>
  <c r="IB27" i="11"/>
  <c r="IC27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HZ28" i="11"/>
  <c r="IA28" i="11"/>
  <c r="IB28" i="11"/>
  <c r="IC28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HZ29" i="11"/>
  <c r="IA29" i="11"/>
  <c r="IB29" i="11"/>
  <c r="IC29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HZ30" i="11"/>
  <c r="IA30" i="11"/>
  <c r="IB30" i="11"/>
  <c r="IC30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HZ31" i="11"/>
  <c r="IA31" i="11"/>
  <c r="IB31" i="11"/>
  <c r="IC31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HZ32" i="11"/>
  <c r="IA32" i="11"/>
  <c r="IB32" i="11"/>
  <c r="IC32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HZ33" i="11"/>
  <c r="IA33" i="11"/>
  <c r="IB33" i="11"/>
  <c r="IC33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HZ34" i="11"/>
  <c r="IA34" i="11"/>
  <c r="IB34" i="11"/>
  <c r="IC34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HZ35" i="11"/>
  <c r="IA35" i="11"/>
  <c r="IB35" i="11"/>
  <c r="IC35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HZ36" i="11"/>
  <c r="IA36" i="11"/>
  <c r="IB36" i="11"/>
  <c r="IC36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HZ37" i="11"/>
  <c r="IA37" i="11"/>
  <c r="IB37" i="11"/>
  <c r="IC37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HZ38" i="11"/>
  <c r="IA38" i="11"/>
  <c r="IB38" i="11"/>
  <c r="IC38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HZ39" i="11"/>
  <c r="IA39" i="11"/>
  <c r="IB39" i="11"/>
  <c r="IC39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HZ40" i="11"/>
  <c r="IA40" i="11"/>
  <c r="IB40" i="11"/>
  <c r="IC40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HZ42" i="11"/>
  <c r="IA42" i="11"/>
  <c r="IB42" i="11"/>
  <c r="IC42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HZ43" i="11"/>
  <c r="IA43" i="11"/>
  <c r="IB43" i="11"/>
  <c r="IC43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HZ44" i="11"/>
  <c r="IA44" i="11"/>
  <c r="IB44" i="11"/>
  <c r="IC44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HZ45" i="11"/>
  <c r="IA45" i="11"/>
  <c r="IB45" i="11"/>
  <c r="IC45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HZ46" i="11"/>
  <c r="IA46" i="11"/>
  <c r="IB46" i="11"/>
  <c r="IC46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HZ47" i="11"/>
  <c r="IA47" i="11"/>
  <c r="IB47" i="11"/>
  <c r="IC47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HZ48" i="11"/>
  <c r="IA48" i="11"/>
  <c r="IB48" i="11"/>
  <c r="IC48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HZ49" i="11"/>
  <c r="IA49" i="11"/>
  <c r="IB49" i="11"/>
  <c r="IC49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HZ50" i="11"/>
  <c r="IA50" i="11"/>
  <c r="IB50" i="11"/>
  <c r="IC50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HZ51" i="11"/>
  <c r="IA51" i="11"/>
  <c r="IB51" i="11"/>
  <c r="IC51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HZ54" i="11"/>
  <c r="IA54" i="11"/>
  <c r="IB54" i="11"/>
  <c r="IC54" i="11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FS59" i="34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P55" i="5"/>
  <c r="EK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FY55" i="27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JL54" i="33"/>
  <c r="JL4" i="33"/>
  <c r="JL5" i="33"/>
  <c r="JL6" i="33"/>
  <c r="JL7" i="33"/>
  <c r="JL8" i="33"/>
  <c r="JL9" i="33"/>
  <c r="JL10" i="33"/>
  <c r="JL11" i="33"/>
  <c r="JL12" i="33"/>
  <c r="JL13" i="33"/>
  <c r="JL14" i="33"/>
  <c r="JL15" i="33"/>
  <c r="JL16" i="33"/>
  <c r="JL17" i="33"/>
  <c r="JL18" i="33"/>
  <c r="JL19" i="33"/>
  <c r="JL20" i="33"/>
  <c r="JL21" i="33"/>
  <c r="JL22" i="33"/>
  <c r="JL23" i="33"/>
  <c r="JL24" i="33"/>
  <c r="JL25" i="33"/>
  <c r="JL26" i="33"/>
  <c r="JL27" i="33"/>
  <c r="JL28" i="33"/>
  <c r="JL29" i="33"/>
  <c r="JL30" i="33"/>
  <c r="JL31" i="33"/>
  <c r="JL32" i="33"/>
  <c r="JL33" i="33"/>
  <c r="JL34" i="33"/>
  <c r="JL35" i="33"/>
  <c r="JL36" i="33"/>
  <c r="JL37" i="33"/>
  <c r="JL38" i="33"/>
  <c r="JL39" i="33"/>
  <c r="JL40" i="33"/>
  <c r="JL41" i="33"/>
  <c r="JL42" i="33"/>
  <c r="JL43" i="33"/>
  <c r="JL44" i="33"/>
  <c r="JL45" i="33"/>
  <c r="JL46" i="33"/>
  <c r="JL47" i="33"/>
  <c r="JL48" i="33"/>
  <c r="JL49" i="33"/>
  <c r="JL50" i="33"/>
  <c r="JL51" i="33"/>
  <c r="JL3" i="33"/>
  <c r="IB54" i="25"/>
  <c r="IB4" i="25"/>
  <c r="IB5" i="25"/>
  <c r="IB6" i="25"/>
  <c r="IB7" i="25"/>
  <c r="IB8" i="25"/>
  <c r="IB9" i="25"/>
  <c r="IB10" i="25"/>
  <c r="IB11" i="25"/>
  <c r="IB12" i="25"/>
  <c r="IB13" i="25"/>
  <c r="IB14" i="25"/>
  <c r="IB15" i="25"/>
  <c r="IB16" i="25"/>
  <c r="IB17" i="25"/>
  <c r="IB18" i="25"/>
  <c r="IB19" i="25"/>
  <c r="IB20" i="25"/>
  <c r="IB21" i="25"/>
  <c r="IB22" i="25"/>
  <c r="IB23" i="25"/>
  <c r="IB24" i="25"/>
  <c r="IB25" i="25"/>
  <c r="IB26" i="25"/>
  <c r="IB27" i="25"/>
  <c r="IB28" i="25"/>
  <c r="IB29" i="25"/>
  <c r="IB30" i="25"/>
  <c r="IB31" i="25"/>
  <c r="IB32" i="25"/>
  <c r="IB33" i="25"/>
  <c r="IB34" i="25"/>
  <c r="IB35" i="25"/>
  <c r="IB36" i="25"/>
  <c r="IB37" i="25"/>
  <c r="IB38" i="25"/>
  <c r="IB39" i="25"/>
  <c r="IB40" i="25"/>
  <c r="IB41" i="25"/>
  <c r="IB42" i="25"/>
  <c r="IB43" i="25"/>
  <c r="IB44" i="25"/>
  <c r="IB45" i="25"/>
  <c r="IB46" i="25"/>
  <c r="IB47" i="25"/>
  <c r="IB48" i="25"/>
  <c r="IB49" i="25"/>
  <c r="IB50" i="25"/>
  <c r="IB51" i="25"/>
  <c r="IB3" i="25"/>
  <c r="HO54" i="25"/>
  <c r="HO4" i="25"/>
  <c r="HO5" i="25"/>
  <c r="HO6" i="25"/>
  <c r="HO7" i="25"/>
  <c r="HO8" i="25"/>
  <c r="HO9" i="25"/>
  <c r="HO10" i="25"/>
  <c r="HO11" i="25"/>
  <c r="HO12" i="25"/>
  <c r="HO13" i="25"/>
  <c r="HO14" i="25"/>
  <c r="HO15" i="25"/>
  <c r="HO16" i="25"/>
  <c r="HO17" i="25"/>
  <c r="HO18" i="25"/>
  <c r="HO19" i="25"/>
  <c r="HO20" i="25"/>
  <c r="HO21" i="25"/>
  <c r="HO22" i="25"/>
  <c r="HO23" i="25"/>
  <c r="HO24" i="25"/>
  <c r="HO25" i="25"/>
  <c r="HO26" i="25"/>
  <c r="HO27" i="25"/>
  <c r="HO28" i="25"/>
  <c r="HO29" i="25"/>
  <c r="HO30" i="25"/>
  <c r="HO31" i="25"/>
  <c r="HO32" i="25"/>
  <c r="HO33" i="25"/>
  <c r="HO34" i="25"/>
  <c r="HO35" i="25"/>
  <c r="HO36" i="25"/>
  <c r="HO37" i="25"/>
  <c r="HO38" i="25"/>
  <c r="HO39" i="25"/>
  <c r="HO40" i="25"/>
  <c r="HO41" i="25"/>
  <c r="HO42" i="25"/>
  <c r="HO43" i="25"/>
  <c r="HO44" i="25"/>
  <c r="HO45" i="25"/>
  <c r="HO46" i="25"/>
  <c r="HO47" i="25"/>
  <c r="HO48" i="25"/>
  <c r="HO49" i="25"/>
  <c r="HO50" i="25"/>
  <c r="HO51" i="25"/>
  <c r="HO3" i="25"/>
  <c r="EV4" i="46"/>
  <c r="EV5" i="46"/>
  <c r="EV6" i="46"/>
  <c r="EV7" i="46"/>
  <c r="EV8" i="46"/>
  <c r="EV9" i="46"/>
  <c r="EV10" i="46"/>
  <c r="EV11" i="46"/>
  <c r="EV12" i="46"/>
  <c r="EV13" i="46"/>
  <c r="EV14" i="46"/>
  <c r="EV15" i="46"/>
  <c r="EV16" i="46"/>
  <c r="EV17" i="46"/>
  <c r="EV18" i="46"/>
  <c r="EV19" i="46"/>
  <c r="EV20" i="46"/>
  <c r="EV21" i="46"/>
  <c r="EV22" i="46"/>
  <c r="EV23" i="46"/>
  <c r="EV24" i="46"/>
  <c r="EV25" i="46"/>
  <c r="EV26" i="46"/>
  <c r="EV27" i="46"/>
  <c r="EV28" i="46"/>
  <c r="EV29" i="46"/>
  <c r="EV30" i="46"/>
  <c r="EV31" i="46"/>
  <c r="EV32" i="46"/>
  <c r="EV33" i="46"/>
  <c r="EV34" i="46"/>
  <c r="EV35" i="46"/>
  <c r="EV36" i="46"/>
  <c r="EV37" i="46"/>
  <c r="EV38" i="46"/>
  <c r="EV39" i="46"/>
  <c r="EV40" i="46"/>
  <c r="EV41" i="46"/>
  <c r="EV42" i="46"/>
  <c r="EV43" i="46"/>
  <c r="EV44" i="46"/>
  <c r="EV45" i="46"/>
  <c r="EV46" i="46"/>
  <c r="EV47" i="46"/>
  <c r="EV48" i="46"/>
  <c r="EV49" i="46"/>
  <c r="EV50" i="46"/>
  <c r="EV51" i="46"/>
  <c r="EV3" i="46"/>
  <c r="AG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U51" i="46"/>
  <c r="ET51" i="46"/>
  <c r="ES51" i="46"/>
  <c r="ER51" i="46"/>
  <c r="EQ51" i="46"/>
  <c r="EP51" i="46"/>
  <c r="EO51" i="46"/>
  <c r="EN51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U51" i="46"/>
  <c r="DS51" i="46"/>
  <c r="EU50" i="46"/>
  <c r="ET50" i="46"/>
  <c r="ES50" i="46"/>
  <c r="ER50" i="46"/>
  <c r="EQ50" i="46"/>
  <c r="EP50" i="46"/>
  <c r="EO50" i="46"/>
  <c r="EN50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U50" i="46"/>
  <c r="DS50" i="46"/>
  <c r="EU49" i="46"/>
  <c r="ET49" i="46"/>
  <c r="ES49" i="46"/>
  <c r="ER49" i="46"/>
  <c r="EQ49" i="46"/>
  <c r="EP49" i="46"/>
  <c r="EO49" i="46"/>
  <c r="EN49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U49" i="46"/>
  <c r="DS49" i="46"/>
  <c r="EU48" i="46"/>
  <c r="ET48" i="46"/>
  <c r="ES48" i="46"/>
  <c r="ER48" i="46"/>
  <c r="EQ48" i="46"/>
  <c r="EP48" i="46"/>
  <c r="EO48" i="46"/>
  <c r="EN48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U48" i="46"/>
  <c r="DS48" i="46"/>
  <c r="EU47" i="46"/>
  <c r="ET47" i="46"/>
  <c r="ES47" i="46"/>
  <c r="ER47" i="46"/>
  <c r="EQ47" i="46"/>
  <c r="EP47" i="46"/>
  <c r="EO47" i="46"/>
  <c r="EN47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U47" i="46"/>
  <c r="DS47" i="46"/>
  <c r="EU46" i="46"/>
  <c r="ET46" i="46"/>
  <c r="ES46" i="46"/>
  <c r="ER46" i="46"/>
  <c r="EQ46" i="46"/>
  <c r="EP46" i="46"/>
  <c r="EO46" i="46"/>
  <c r="EN46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U46" i="46"/>
  <c r="DS46" i="46"/>
  <c r="EU45" i="46"/>
  <c r="ET45" i="46"/>
  <c r="ES45" i="46"/>
  <c r="ER45" i="46"/>
  <c r="EQ45" i="46"/>
  <c r="EP45" i="46"/>
  <c r="EO45" i="46"/>
  <c r="EN45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U45" i="46"/>
  <c r="DS45" i="46"/>
  <c r="EU44" i="46"/>
  <c r="ET44" i="46"/>
  <c r="ES44" i="46"/>
  <c r="ER44" i="46"/>
  <c r="EQ44" i="46"/>
  <c r="EP44" i="46"/>
  <c r="EO44" i="46"/>
  <c r="EN44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U44" i="46"/>
  <c r="DS44" i="46"/>
  <c r="EU43" i="46"/>
  <c r="ET43" i="46"/>
  <c r="ES43" i="46"/>
  <c r="ER43" i="46"/>
  <c r="EQ43" i="46"/>
  <c r="EP43" i="46"/>
  <c r="EO43" i="46"/>
  <c r="EN43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U43" i="46"/>
  <c r="DS43" i="46"/>
  <c r="EU42" i="46"/>
  <c r="ET42" i="46"/>
  <c r="ES42" i="46"/>
  <c r="ER42" i="46"/>
  <c r="EQ42" i="46"/>
  <c r="EP42" i="46"/>
  <c r="EO42" i="46"/>
  <c r="EN42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U42" i="46"/>
  <c r="DS42" i="46"/>
  <c r="EU41" i="46"/>
  <c r="ET41" i="46"/>
  <c r="ES41" i="46"/>
  <c r="ER41" i="46"/>
  <c r="EQ41" i="46"/>
  <c r="EP41" i="46"/>
  <c r="EO41" i="46"/>
  <c r="EN41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U41" i="46"/>
  <c r="DS41" i="46"/>
  <c r="EU40" i="46"/>
  <c r="ET40" i="46"/>
  <c r="ES40" i="46"/>
  <c r="ER40" i="46"/>
  <c r="EQ40" i="46"/>
  <c r="EP40" i="46"/>
  <c r="EO40" i="46"/>
  <c r="EN40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U40" i="46"/>
  <c r="DS40" i="46"/>
  <c r="EU39" i="46"/>
  <c r="ET39" i="46"/>
  <c r="ES39" i="46"/>
  <c r="ER39" i="46"/>
  <c r="EQ39" i="46"/>
  <c r="EP39" i="46"/>
  <c r="EO39" i="46"/>
  <c r="EN39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U39" i="46"/>
  <c r="DS39" i="46"/>
  <c r="EU38" i="46"/>
  <c r="ET38" i="46"/>
  <c r="ES38" i="46"/>
  <c r="ER38" i="46"/>
  <c r="EQ38" i="46"/>
  <c r="EP38" i="46"/>
  <c r="EO38" i="46"/>
  <c r="EN38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U38" i="46"/>
  <c r="DS38" i="46"/>
  <c r="EU37" i="46"/>
  <c r="ET37" i="46"/>
  <c r="ES37" i="46"/>
  <c r="ER37" i="46"/>
  <c r="EQ37" i="46"/>
  <c r="EP37" i="46"/>
  <c r="EO37" i="46"/>
  <c r="EN37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U37" i="46"/>
  <c r="DS37" i="46"/>
  <c r="EU36" i="46"/>
  <c r="ET36" i="46"/>
  <c r="ES36" i="46"/>
  <c r="ER36" i="46"/>
  <c r="EQ36" i="46"/>
  <c r="EP36" i="46"/>
  <c r="EO36" i="46"/>
  <c r="EN36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U36" i="46"/>
  <c r="DS36" i="46"/>
  <c r="EU35" i="46"/>
  <c r="ET35" i="46"/>
  <c r="ES35" i="46"/>
  <c r="ER35" i="46"/>
  <c r="EQ35" i="46"/>
  <c r="EP35" i="46"/>
  <c r="EO35" i="46"/>
  <c r="EN35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U35" i="46"/>
  <c r="DS35" i="46"/>
  <c r="EU34" i="46"/>
  <c r="ET34" i="46"/>
  <c r="ES34" i="46"/>
  <c r="ER34" i="46"/>
  <c r="EQ34" i="46"/>
  <c r="EP34" i="46"/>
  <c r="EO34" i="46"/>
  <c r="EN34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U34" i="46"/>
  <c r="DS34" i="46"/>
  <c r="EU33" i="46"/>
  <c r="ET33" i="46"/>
  <c r="ES33" i="46"/>
  <c r="ER33" i="46"/>
  <c r="EQ33" i="46"/>
  <c r="EP33" i="46"/>
  <c r="EO33" i="46"/>
  <c r="EN33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U33" i="46"/>
  <c r="DS33" i="46"/>
  <c r="EU32" i="46"/>
  <c r="ET32" i="46"/>
  <c r="ES32" i="46"/>
  <c r="ER32" i="46"/>
  <c r="EQ32" i="46"/>
  <c r="EP32" i="46"/>
  <c r="EO32" i="46"/>
  <c r="EN32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U32" i="46"/>
  <c r="DS32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U31" i="46"/>
  <c r="DS31" i="46"/>
  <c r="EU30" i="46"/>
  <c r="ET30" i="46"/>
  <c r="ES30" i="46"/>
  <c r="ER30" i="46"/>
  <c r="EQ30" i="46"/>
  <c r="EP30" i="46"/>
  <c r="EO30" i="46"/>
  <c r="EN30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U30" i="46"/>
  <c r="DS30" i="46"/>
  <c r="EU29" i="46"/>
  <c r="ET29" i="46"/>
  <c r="ES29" i="46"/>
  <c r="ER29" i="46"/>
  <c r="EQ29" i="46"/>
  <c r="EP29" i="46"/>
  <c r="EO29" i="46"/>
  <c r="EN29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U29" i="46"/>
  <c r="DS29" i="46"/>
  <c r="EU28" i="46"/>
  <c r="ET28" i="46"/>
  <c r="ES28" i="46"/>
  <c r="ER28" i="46"/>
  <c r="EQ28" i="46"/>
  <c r="EP28" i="46"/>
  <c r="EO28" i="46"/>
  <c r="EN28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U28" i="46"/>
  <c r="DS28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U27" i="46"/>
  <c r="DS27" i="46"/>
  <c r="EU26" i="46"/>
  <c r="ET26" i="46"/>
  <c r="ES26" i="46"/>
  <c r="ER26" i="46"/>
  <c r="EQ26" i="46"/>
  <c r="EP26" i="46"/>
  <c r="EO26" i="46"/>
  <c r="EN26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U26" i="46"/>
  <c r="DS26" i="46"/>
  <c r="EU25" i="46"/>
  <c r="ET25" i="46"/>
  <c r="ES25" i="46"/>
  <c r="ER25" i="46"/>
  <c r="EQ25" i="46"/>
  <c r="EP25" i="46"/>
  <c r="EO25" i="46"/>
  <c r="EN25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U25" i="46"/>
  <c r="DS25" i="46"/>
  <c r="EU24" i="46"/>
  <c r="ET24" i="46"/>
  <c r="ES24" i="46"/>
  <c r="ER24" i="46"/>
  <c r="EQ24" i="46"/>
  <c r="EP24" i="46"/>
  <c r="EO24" i="46"/>
  <c r="EN24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U24" i="46"/>
  <c r="DS24" i="46"/>
  <c r="EU23" i="46"/>
  <c r="ET23" i="46"/>
  <c r="ES23" i="46"/>
  <c r="ER23" i="46"/>
  <c r="EQ23" i="46"/>
  <c r="EP23" i="46"/>
  <c r="EO23" i="46"/>
  <c r="EN23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U23" i="46"/>
  <c r="DS23" i="46"/>
  <c r="EU22" i="46"/>
  <c r="ET22" i="46"/>
  <c r="ES22" i="46"/>
  <c r="ER22" i="46"/>
  <c r="EQ22" i="46"/>
  <c r="EP22" i="46"/>
  <c r="EO22" i="46"/>
  <c r="EN22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U22" i="46"/>
  <c r="DS22" i="46"/>
  <c r="EU21" i="46"/>
  <c r="ET21" i="46"/>
  <c r="ES21" i="46"/>
  <c r="ER21" i="46"/>
  <c r="EQ21" i="46"/>
  <c r="EP21" i="46"/>
  <c r="EO21" i="46"/>
  <c r="EN21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U21" i="46"/>
  <c r="DS21" i="46"/>
  <c r="EU20" i="46"/>
  <c r="ET20" i="46"/>
  <c r="ES20" i="46"/>
  <c r="ER20" i="46"/>
  <c r="EQ20" i="46"/>
  <c r="EP20" i="46"/>
  <c r="EO20" i="46"/>
  <c r="EN20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U20" i="46"/>
  <c r="DS20" i="46"/>
  <c r="EU19" i="46"/>
  <c r="ET19" i="46"/>
  <c r="ES19" i="46"/>
  <c r="ER19" i="46"/>
  <c r="EQ19" i="46"/>
  <c r="EP19" i="46"/>
  <c r="EO19" i="46"/>
  <c r="EN19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U19" i="46"/>
  <c r="DS19" i="46"/>
  <c r="EU18" i="46"/>
  <c r="ET18" i="46"/>
  <c r="ES18" i="46"/>
  <c r="ER18" i="46"/>
  <c r="EQ18" i="46"/>
  <c r="EP18" i="46"/>
  <c r="EO18" i="46"/>
  <c r="EN18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U18" i="46"/>
  <c r="DS18" i="46"/>
  <c r="EU17" i="46"/>
  <c r="ET17" i="46"/>
  <c r="ES17" i="46"/>
  <c r="ER17" i="46"/>
  <c r="EQ17" i="46"/>
  <c r="EP17" i="46"/>
  <c r="EO17" i="46"/>
  <c r="EN17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U17" i="46"/>
  <c r="DS17" i="46"/>
  <c r="EU16" i="46"/>
  <c r="ET16" i="46"/>
  <c r="ES16" i="46"/>
  <c r="ER16" i="46"/>
  <c r="EQ16" i="46"/>
  <c r="EP16" i="46"/>
  <c r="EO16" i="46"/>
  <c r="EN16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U16" i="46"/>
  <c r="DS16" i="46"/>
  <c r="EU15" i="46"/>
  <c r="ET15" i="46"/>
  <c r="ES15" i="46"/>
  <c r="ER15" i="46"/>
  <c r="EQ15" i="46"/>
  <c r="EP15" i="46"/>
  <c r="EO15" i="46"/>
  <c r="EN15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U15" i="46"/>
  <c r="DS15" i="46"/>
  <c r="EU14" i="46"/>
  <c r="ET14" i="46"/>
  <c r="ES14" i="46"/>
  <c r="ER14" i="46"/>
  <c r="EQ14" i="46"/>
  <c r="EP14" i="46"/>
  <c r="EO14" i="46"/>
  <c r="EN14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U14" i="46"/>
  <c r="DS14" i="46"/>
  <c r="EU13" i="46"/>
  <c r="ET13" i="46"/>
  <c r="ES13" i="46"/>
  <c r="ER13" i="46"/>
  <c r="EQ13" i="46"/>
  <c r="EP13" i="46"/>
  <c r="EO13" i="46"/>
  <c r="EN13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U13" i="46"/>
  <c r="DS13" i="46"/>
  <c r="EU12" i="46"/>
  <c r="ET12" i="46"/>
  <c r="ES12" i="46"/>
  <c r="ER12" i="46"/>
  <c r="EQ12" i="46"/>
  <c r="EP12" i="46"/>
  <c r="EO12" i="46"/>
  <c r="EN12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U12" i="46"/>
  <c r="DS12" i="46"/>
  <c r="EU11" i="46"/>
  <c r="ET11" i="46"/>
  <c r="ES11" i="46"/>
  <c r="ER11" i="46"/>
  <c r="EQ11" i="46"/>
  <c r="EP11" i="46"/>
  <c r="EO11" i="46"/>
  <c r="EN11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U11" i="46"/>
  <c r="DS11" i="46"/>
  <c r="EU10" i="46"/>
  <c r="ET10" i="46"/>
  <c r="ES10" i="46"/>
  <c r="ER10" i="46"/>
  <c r="EQ10" i="46"/>
  <c r="EP10" i="46"/>
  <c r="EO10" i="46"/>
  <c r="EN10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U10" i="46"/>
  <c r="DS10" i="46"/>
  <c r="EU9" i="46"/>
  <c r="ET9" i="46"/>
  <c r="ES9" i="46"/>
  <c r="ER9" i="46"/>
  <c r="EQ9" i="46"/>
  <c r="EP9" i="46"/>
  <c r="EO9" i="46"/>
  <c r="EN9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U9" i="46"/>
  <c r="DS9" i="46"/>
  <c r="EU8" i="46"/>
  <c r="ET8" i="46"/>
  <c r="ES8" i="46"/>
  <c r="ER8" i="46"/>
  <c r="EQ8" i="46"/>
  <c r="EP8" i="46"/>
  <c r="EO8" i="46"/>
  <c r="EN8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U8" i="46"/>
  <c r="DS8" i="46"/>
  <c r="EU7" i="46"/>
  <c r="ET7" i="46"/>
  <c r="ES7" i="46"/>
  <c r="ER7" i="46"/>
  <c r="EQ7" i="46"/>
  <c r="EP7" i="46"/>
  <c r="EO7" i="46"/>
  <c r="EN7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U7" i="46"/>
  <c r="DS7" i="46"/>
  <c r="EU6" i="46"/>
  <c r="ET6" i="46"/>
  <c r="ES6" i="46"/>
  <c r="ER6" i="46"/>
  <c r="EQ6" i="46"/>
  <c r="EP6" i="46"/>
  <c r="EO6" i="46"/>
  <c r="EN6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U6" i="46"/>
  <c r="DS6" i="46"/>
  <c r="EU5" i="46"/>
  <c r="ET5" i="46"/>
  <c r="ES5" i="46"/>
  <c r="ER5" i="46"/>
  <c r="EQ5" i="46"/>
  <c r="EP5" i="46"/>
  <c r="EO5" i="46"/>
  <c r="EN5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U5" i="46"/>
  <c r="DS5" i="46"/>
  <c r="EU4" i="46"/>
  <c r="ET4" i="46"/>
  <c r="ES4" i="46"/>
  <c r="ER4" i="46"/>
  <c r="EQ4" i="46"/>
  <c r="EP4" i="46"/>
  <c r="EO4" i="46"/>
  <c r="EN4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U4" i="46"/>
  <c r="DS4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U3" i="46"/>
  <c r="DS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8" i="21" s="1"/>
  <c r="D62" i="32"/>
  <c r="E62" i="32"/>
  <c r="E18" i="21" s="1"/>
  <c r="F62" i="32"/>
  <c r="G62" i="32"/>
  <c r="G18" i="21" s="1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C62" i="34"/>
  <c r="C12" i="21" s="1"/>
  <c r="D62" i="34"/>
  <c r="E62" i="34"/>
  <c r="E12" i="21" s="1"/>
  <c r="F62" i="34"/>
  <c r="G62" i="34"/>
  <c r="G12" i="21" s="1"/>
  <c r="H62" i="34"/>
  <c r="I62" i="34"/>
  <c r="J62" i="34"/>
  <c r="K62" i="34"/>
  <c r="L62" i="34"/>
  <c r="M62" i="34"/>
  <c r="N62" i="34"/>
  <c r="O62" i="34"/>
  <c r="H12" i="42" s="1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N12" i="42" s="1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61" i="34"/>
  <c r="D29" i="20"/>
  <c r="D37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B28" i="20" s="1"/>
  <c r="AY62" i="1"/>
  <c r="AX62" i="1"/>
  <c r="AW62" i="1"/>
  <c r="AV62" i="1"/>
  <c r="X28" i="20" s="1"/>
  <c r="AU62" i="1"/>
  <c r="W28" i="20" s="1"/>
  <c r="AT62" i="1"/>
  <c r="AS62" i="1"/>
  <c r="AR62" i="1"/>
  <c r="AQ62" i="1"/>
  <c r="AP62" i="1"/>
  <c r="AO62" i="1"/>
  <c r="AN62" i="1"/>
  <c r="AM62" i="1"/>
  <c r="AL62" i="1"/>
  <c r="AK62" i="1"/>
  <c r="AJ62" i="1"/>
  <c r="T28" i="20" s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/>
  <c r="BD55" i="1" s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H31" i="1"/>
  <c r="BG55" i="1"/>
  <c r="BG57" i="1"/>
  <c r="BA56" i="1"/>
  <c r="BG56" i="1" s="1"/>
  <c r="BA58" i="1"/>
  <c r="BE3" i="1"/>
  <c r="BE11" i="1"/>
  <c r="BE31" i="1"/>
  <c r="BE47" i="1"/>
  <c r="BE55" i="1"/>
  <c r="BH55" i="1"/>
  <c r="BE56" i="1"/>
  <c r="BE57" i="1"/>
  <c r="BE58" i="1"/>
  <c r="BE62" i="1"/>
  <c r="BH62" i="1" s="1"/>
  <c r="BD58" i="1"/>
  <c r="BG58" i="1"/>
  <c r="BD56" i="1"/>
  <c r="DH73" i="43"/>
  <c r="DI73" i="43"/>
  <c r="DJ73" i="43"/>
  <c r="DH74" i="43"/>
  <c r="DI74" i="43"/>
  <c r="DJ74" i="43"/>
  <c r="DH75" i="43"/>
  <c r="DI75" i="43"/>
  <c r="DJ75" i="43"/>
  <c r="DH76" i="43"/>
  <c r="DI76" i="43"/>
  <c r="DJ76" i="43"/>
  <c r="DH77" i="43"/>
  <c r="DI77" i="43"/>
  <c r="DJ77" i="43"/>
  <c r="DL73" i="43"/>
  <c r="DM73" i="43"/>
  <c r="DN73" i="43"/>
  <c r="DO73" i="43"/>
  <c r="DP73" i="43"/>
  <c r="DQ73" i="43"/>
  <c r="DR73" i="43"/>
  <c r="DS73" i="43"/>
  <c r="DT73" i="43"/>
  <c r="DU73" i="43"/>
  <c r="DV73" i="43"/>
  <c r="DW73" i="43"/>
  <c r="DX73" i="43"/>
  <c r="DY73" i="43"/>
  <c r="DZ73" i="43"/>
  <c r="EA73" i="43"/>
  <c r="EB73" i="43"/>
  <c r="EC73" i="43"/>
  <c r="ED73" i="43"/>
  <c r="EE73" i="43"/>
  <c r="EF73" i="43"/>
  <c r="EG73" i="43"/>
  <c r="EH73" i="43"/>
  <c r="EI73" i="43"/>
  <c r="EJ73" i="43"/>
  <c r="EK73" i="43"/>
  <c r="EL73" i="43"/>
  <c r="EM73" i="43"/>
  <c r="EN73" i="43"/>
  <c r="EO73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EL74" i="43"/>
  <c r="EM74" i="43"/>
  <c r="EN74" i="43"/>
  <c r="EO74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EL75" i="43"/>
  <c r="EM75" i="43"/>
  <c r="EN75" i="43"/>
  <c r="EO75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EL76" i="43"/>
  <c r="EM76" i="43"/>
  <c r="EN76" i="43"/>
  <c r="EO76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EL77" i="43"/>
  <c r="EM77" i="43"/>
  <c r="EN77" i="43"/>
  <c r="EO77" i="43"/>
  <c r="H9" i="21"/>
  <c r="G9" i="21"/>
  <c r="F9" i="21"/>
  <c r="E9" i="21"/>
  <c r="D9" i="21"/>
  <c r="B9" i="21"/>
  <c r="EO72" i="43"/>
  <c r="EN72" i="43"/>
  <c r="EM72" i="43"/>
  <c r="EL72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DJ72" i="43"/>
  <c r="DI72" i="43"/>
  <c r="DH72" i="43"/>
  <c r="EO71" i="43"/>
  <c r="EN71" i="43"/>
  <c r="EM71" i="43"/>
  <c r="EL71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DJ71" i="43"/>
  <c r="DI71" i="43"/>
  <c r="DH71" i="43"/>
  <c r="EO70" i="43"/>
  <c r="EN70" i="43"/>
  <c r="EM70" i="43"/>
  <c r="EL70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DJ70" i="43"/>
  <c r="DI70" i="43"/>
  <c r="DH70" i="43"/>
  <c r="EO69" i="43"/>
  <c r="EN69" i="43"/>
  <c r="EM69" i="43"/>
  <c r="EL69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DJ69" i="43"/>
  <c r="DI69" i="43"/>
  <c r="DH69" i="43"/>
  <c r="EO68" i="43"/>
  <c r="EN68" i="43"/>
  <c r="EM68" i="43"/>
  <c r="EL68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DJ68" i="43"/>
  <c r="DI68" i="43"/>
  <c r="DH68" i="43"/>
  <c r="EO67" i="43"/>
  <c r="EN67" i="43"/>
  <c r="EM67" i="43"/>
  <c r="EL67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DJ67" i="43"/>
  <c r="DI67" i="43"/>
  <c r="DH67" i="43"/>
  <c r="EO66" i="43"/>
  <c r="EN66" i="43"/>
  <c r="EM66" i="43"/>
  <c r="EL66" i="43"/>
  <c r="EK66" i="43"/>
  <c r="EJ66" i="43"/>
  <c r="EI66" i="43"/>
  <c r="EH66" i="43"/>
  <c r="EG66" i="43"/>
  <c r="EF66" i="43"/>
  <c r="EE66" i="43"/>
  <c r="ED66" i="43"/>
  <c r="EC66" i="43"/>
  <c r="EB66" i="43"/>
  <c r="EA66" i="43"/>
  <c r="DZ66" i="43"/>
  <c r="DY66" i="43"/>
  <c r="DX66" i="43"/>
  <c r="DW66" i="43"/>
  <c r="DV66" i="43"/>
  <c r="DU66" i="43"/>
  <c r="DT66" i="43"/>
  <c r="DS66" i="43"/>
  <c r="DR66" i="43"/>
  <c r="DQ66" i="43"/>
  <c r="DP66" i="43"/>
  <c r="DO66" i="43"/>
  <c r="DN66" i="43"/>
  <c r="DM66" i="43"/>
  <c r="DL66" i="43"/>
  <c r="DJ66" i="43"/>
  <c r="DI66" i="43"/>
  <c r="DH66" i="43"/>
  <c r="K62" i="43"/>
  <c r="EO60" i="43"/>
  <c r="EN60" i="43"/>
  <c r="EM60" i="43"/>
  <c r="EL60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DJ60" i="43"/>
  <c r="DI60" i="43"/>
  <c r="DH60" i="43"/>
  <c r="EO59" i="43"/>
  <c r="EN59" i="43"/>
  <c r="EM59" i="43"/>
  <c r="EL59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J59" i="43"/>
  <c r="DI59" i="43"/>
  <c r="DH59" i="43"/>
  <c r="DP51" i="43"/>
  <c r="DO51" i="43"/>
  <c r="DN51" i="43"/>
  <c r="DM51" i="43"/>
  <c r="DL51" i="43"/>
  <c r="DJ51" i="43"/>
  <c r="DI51" i="43"/>
  <c r="DH51" i="43"/>
  <c r="DP50" i="43"/>
  <c r="DO50" i="43"/>
  <c r="DN50" i="43"/>
  <c r="DM50" i="43"/>
  <c r="DL50" i="43"/>
  <c r="DJ50" i="43"/>
  <c r="DI50" i="43"/>
  <c r="DH50" i="43"/>
  <c r="DP49" i="43"/>
  <c r="DO49" i="43"/>
  <c r="DN49" i="43"/>
  <c r="DM49" i="43"/>
  <c r="DL49" i="43"/>
  <c r="DJ49" i="43"/>
  <c r="DI49" i="43"/>
  <c r="DH49" i="43"/>
  <c r="DP48" i="43"/>
  <c r="DO48" i="43"/>
  <c r="DN48" i="43"/>
  <c r="DM48" i="43"/>
  <c r="DL48" i="43"/>
  <c r="DJ48" i="43"/>
  <c r="DI48" i="43"/>
  <c r="DH48" i="43"/>
  <c r="DP47" i="43"/>
  <c r="DO47" i="43"/>
  <c r="DN47" i="43"/>
  <c r="DM47" i="43"/>
  <c r="DL47" i="43"/>
  <c r="DJ47" i="43"/>
  <c r="DI47" i="43"/>
  <c r="DH47" i="43"/>
  <c r="DP46" i="43"/>
  <c r="DO46" i="43"/>
  <c r="DN46" i="43"/>
  <c r="DM46" i="43"/>
  <c r="DL46" i="43"/>
  <c r="DJ46" i="43"/>
  <c r="DI46" i="43"/>
  <c r="DH46" i="43"/>
  <c r="DP45" i="43"/>
  <c r="DO45" i="43"/>
  <c r="DN45" i="43"/>
  <c r="DM45" i="43"/>
  <c r="DL45" i="43"/>
  <c r="DJ45" i="43"/>
  <c r="DI45" i="43"/>
  <c r="DH45" i="43"/>
  <c r="DP44" i="43"/>
  <c r="DO44" i="43"/>
  <c r="DN44" i="43"/>
  <c r="DM44" i="43"/>
  <c r="DL44" i="43"/>
  <c r="DJ44" i="43"/>
  <c r="DI44" i="43"/>
  <c r="DH44" i="43"/>
  <c r="DP43" i="43"/>
  <c r="DO43" i="43"/>
  <c r="DN43" i="43"/>
  <c r="DM43" i="43"/>
  <c r="DL43" i="43"/>
  <c r="DJ43" i="43"/>
  <c r="DI43" i="43"/>
  <c r="DH43" i="43"/>
  <c r="DP42" i="43"/>
  <c r="DO42" i="43"/>
  <c r="DN42" i="43"/>
  <c r="DM42" i="43"/>
  <c r="DL42" i="43"/>
  <c r="DJ42" i="43"/>
  <c r="DI42" i="43"/>
  <c r="DH42" i="43"/>
  <c r="DP41" i="43"/>
  <c r="DO41" i="43"/>
  <c r="DN41" i="43"/>
  <c r="DM41" i="43"/>
  <c r="DL41" i="43"/>
  <c r="DJ41" i="43"/>
  <c r="DI41" i="43"/>
  <c r="DH41" i="43"/>
  <c r="DP40" i="43"/>
  <c r="DO40" i="43"/>
  <c r="DN40" i="43"/>
  <c r="DM40" i="43"/>
  <c r="DL40" i="43"/>
  <c r="DJ40" i="43"/>
  <c r="DI40" i="43"/>
  <c r="DH40" i="43"/>
  <c r="DP39" i="43"/>
  <c r="DO39" i="43"/>
  <c r="DN39" i="43"/>
  <c r="DM39" i="43"/>
  <c r="DL39" i="43"/>
  <c r="DJ39" i="43"/>
  <c r="DI39" i="43"/>
  <c r="DH39" i="43"/>
  <c r="DP38" i="43"/>
  <c r="DO38" i="43"/>
  <c r="DN38" i="43"/>
  <c r="DM38" i="43"/>
  <c r="DL38" i="43"/>
  <c r="DJ38" i="43"/>
  <c r="DI38" i="43"/>
  <c r="DH38" i="43"/>
  <c r="DP37" i="43"/>
  <c r="DO37" i="43"/>
  <c r="DN37" i="43"/>
  <c r="DM37" i="43"/>
  <c r="DL37" i="43"/>
  <c r="DJ37" i="43"/>
  <c r="DI37" i="43"/>
  <c r="DH37" i="43"/>
  <c r="DP36" i="43"/>
  <c r="DO36" i="43"/>
  <c r="DN36" i="43"/>
  <c r="DM36" i="43"/>
  <c r="DL36" i="43"/>
  <c r="DJ36" i="43"/>
  <c r="DI36" i="43"/>
  <c r="DH36" i="43"/>
  <c r="DP35" i="43"/>
  <c r="DO35" i="43"/>
  <c r="DN35" i="43"/>
  <c r="DM35" i="43"/>
  <c r="DL35" i="43"/>
  <c r="DJ35" i="43"/>
  <c r="DI35" i="43"/>
  <c r="DH35" i="43"/>
  <c r="DP34" i="43"/>
  <c r="DO34" i="43"/>
  <c r="DN34" i="43"/>
  <c r="DM34" i="43"/>
  <c r="DL34" i="43"/>
  <c r="DJ34" i="43"/>
  <c r="DI34" i="43"/>
  <c r="DH34" i="43"/>
  <c r="DP33" i="43"/>
  <c r="DO33" i="43"/>
  <c r="DN33" i="43"/>
  <c r="DM33" i="43"/>
  <c r="DL33" i="43"/>
  <c r="DJ33" i="43"/>
  <c r="DI33" i="43"/>
  <c r="DH33" i="43"/>
  <c r="DP32" i="43"/>
  <c r="DO32" i="43"/>
  <c r="DN32" i="43"/>
  <c r="DM32" i="43"/>
  <c r="DL32" i="43"/>
  <c r="DJ32" i="43"/>
  <c r="DI32" i="43"/>
  <c r="DH32" i="43"/>
  <c r="DP31" i="43"/>
  <c r="DO31" i="43"/>
  <c r="DN31" i="43"/>
  <c r="DM31" i="43"/>
  <c r="DL31" i="43"/>
  <c r="DJ31" i="43"/>
  <c r="DI31" i="43"/>
  <c r="DH31" i="43"/>
  <c r="DP30" i="43"/>
  <c r="DO30" i="43"/>
  <c r="DN30" i="43"/>
  <c r="DM30" i="43"/>
  <c r="DL30" i="43"/>
  <c r="DJ30" i="43"/>
  <c r="DI30" i="43"/>
  <c r="DH30" i="43"/>
  <c r="DP29" i="43"/>
  <c r="DO29" i="43"/>
  <c r="DN29" i="43"/>
  <c r="DM29" i="43"/>
  <c r="DL29" i="43"/>
  <c r="DJ29" i="43"/>
  <c r="DI29" i="43"/>
  <c r="DH29" i="43"/>
  <c r="DP28" i="43"/>
  <c r="DO28" i="43"/>
  <c r="DN28" i="43"/>
  <c r="DM28" i="43"/>
  <c r="DL28" i="43"/>
  <c r="DJ28" i="43"/>
  <c r="DI28" i="43"/>
  <c r="DH28" i="43"/>
  <c r="DP27" i="43"/>
  <c r="DO27" i="43"/>
  <c r="DN27" i="43"/>
  <c r="DM27" i="43"/>
  <c r="DL27" i="43"/>
  <c r="DJ27" i="43"/>
  <c r="DI27" i="43"/>
  <c r="DH27" i="43"/>
  <c r="DP26" i="43"/>
  <c r="DO26" i="43"/>
  <c r="DN26" i="43"/>
  <c r="DM26" i="43"/>
  <c r="DL26" i="43"/>
  <c r="DJ26" i="43"/>
  <c r="DI26" i="43"/>
  <c r="DH26" i="43"/>
  <c r="DP25" i="43"/>
  <c r="DO25" i="43"/>
  <c r="DN25" i="43"/>
  <c r="DM25" i="43"/>
  <c r="DL25" i="43"/>
  <c r="DJ25" i="43"/>
  <c r="DI25" i="43"/>
  <c r="DH25" i="43"/>
  <c r="DP24" i="43"/>
  <c r="DO24" i="43"/>
  <c r="DN24" i="43"/>
  <c r="DM24" i="43"/>
  <c r="DL24" i="43"/>
  <c r="DJ24" i="43"/>
  <c r="DI24" i="43"/>
  <c r="DH24" i="43"/>
  <c r="DP23" i="43"/>
  <c r="DO23" i="43"/>
  <c r="DN23" i="43"/>
  <c r="DM23" i="43"/>
  <c r="DL23" i="43"/>
  <c r="DJ23" i="43"/>
  <c r="DI23" i="43"/>
  <c r="DH23" i="43"/>
  <c r="DP22" i="43"/>
  <c r="DO22" i="43"/>
  <c r="DN22" i="43"/>
  <c r="DM22" i="43"/>
  <c r="DL22" i="43"/>
  <c r="DJ22" i="43"/>
  <c r="DI22" i="43"/>
  <c r="DH22" i="43"/>
  <c r="DP21" i="43"/>
  <c r="DO21" i="43"/>
  <c r="DN21" i="43"/>
  <c r="DM21" i="43"/>
  <c r="DL21" i="43"/>
  <c r="DJ21" i="43"/>
  <c r="DI21" i="43"/>
  <c r="DH21" i="43"/>
  <c r="DP20" i="43"/>
  <c r="DO20" i="43"/>
  <c r="DN20" i="43"/>
  <c r="DM20" i="43"/>
  <c r="DL20" i="43"/>
  <c r="DJ20" i="43"/>
  <c r="DI20" i="43"/>
  <c r="DH20" i="43"/>
  <c r="DP19" i="43"/>
  <c r="DO19" i="43"/>
  <c r="DN19" i="43"/>
  <c r="DM19" i="43"/>
  <c r="DL19" i="43"/>
  <c r="DJ19" i="43"/>
  <c r="DI19" i="43"/>
  <c r="DH19" i="43"/>
  <c r="DP18" i="43"/>
  <c r="DO18" i="43"/>
  <c r="DN18" i="43"/>
  <c r="DM18" i="43"/>
  <c r="DL18" i="43"/>
  <c r="DJ18" i="43"/>
  <c r="DI18" i="43"/>
  <c r="DH18" i="43"/>
  <c r="DP17" i="43"/>
  <c r="DO17" i="43"/>
  <c r="DN17" i="43"/>
  <c r="DM17" i="43"/>
  <c r="DL17" i="43"/>
  <c r="DJ17" i="43"/>
  <c r="DI17" i="43"/>
  <c r="DH17" i="43"/>
  <c r="DP16" i="43"/>
  <c r="DO16" i="43"/>
  <c r="DN16" i="43"/>
  <c r="DM16" i="43"/>
  <c r="DL16" i="43"/>
  <c r="DJ16" i="43"/>
  <c r="DI16" i="43"/>
  <c r="DH16" i="43"/>
  <c r="DP15" i="43"/>
  <c r="DO15" i="43"/>
  <c r="DN15" i="43"/>
  <c r="DM15" i="43"/>
  <c r="DL15" i="43"/>
  <c r="DJ15" i="43"/>
  <c r="DI15" i="43"/>
  <c r="DH15" i="43"/>
  <c r="DP14" i="43"/>
  <c r="DO14" i="43"/>
  <c r="DN14" i="43"/>
  <c r="DM14" i="43"/>
  <c r="DL14" i="43"/>
  <c r="DJ14" i="43"/>
  <c r="DI14" i="43"/>
  <c r="DH14" i="43"/>
  <c r="DP13" i="43"/>
  <c r="DO13" i="43"/>
  <c r="DN13" i="43"/>
  <c r="DM13" i="43"/>
  <c r="DL13" i="43"/>
  <c r="DJ13" i="43"/>
  <c r="DI13" i="43"/>
  <c r="DH13" i="43"/>
  <c r="DP12" i="43"/>
  <c r="DO12" i="43"/>
  <c r="DN12" i="43"/>
  <c r="DM12" i="43"/>
  <c r="DL12" i="43"/>
  <c r="DJ12" i="43"/>
  <c r="DI12" i="43"/>
  <c r="DH12" i="43"/>
  <c r="DP11" i="43"/>
  <c r="DO11" i="43"/>
  <c r="DN11" i="43"/>
  <c r="DM11" i="43"/>
  <c r="DL11" i="43"/>
  <c r="DJ11" i="43"/>
  <c r="DI11" i="43"/>
  <c r="DH11" i="43"/>
  <c r="DP10" i="43"/>
  <c r="DO10" i="43"/>
  <c r="DN10" i="43"/>
  <c r="DM10" i="43"/>
  <c r="DL10" i="43"/>
  <c r="DJ10" i="43"/>
  <c r="DI10" i="43"/>
  <c r="DH10" i="43"/>
  <c r="DP9" i="43"/>
  <c r="DO9" i="43"/>
  <c r="DN9" i="43"/>
  <c r="DM9" i="43"/>
  <c r="DL9" i="43"/>
  <c r="DJ9" i="43"/>
  <c r="DI9" i="43"/>
  <c r="DH9" i="43"/>
  <c r="DP8" i="43"/>
  <c r="DO8" i="43"/>
  <c r="DN8" i="43"/>
  <c r="DM8" i="43"/>
  <c r="DL8" i="43"/>
  <c r="DJ8" i="43"/>
  <c r="DI8" i="43"/>
  <c r="DH8" i="43"/>
  <c r="DP7" i="43"/>
  <c r="DO7" i="43"/>
  <c r="DN7" i="43"/>
  <c r="DM7" i="43"/>
  <c r="DL7" i="43"/>
  <c r="DJ7" i="43"/>
  <c r="DI7" i="43"/>
  <c r="DH7" i="43"/>
  <c r="DP6" i="43"/>
  <c r="DO6" i="43"/>
  <c r="DN6" i="43"/>
  <c r="DM6" i="43"/>
  <c r="DL6" i="43"/>
  <c r="DJ6" i="43"/>
  <c r="DI6" i="43"/>
  <c r="DH6" i="43"/>
  <c r="DP5" i="43"/>
  <c r="DO5" i="43"/>
  <c r="DN5" i="43"/>
  <c r="DM5" i="43"/>
  <c r="DL5" i="43"/>
  <c r="DJ5" i="43"/>
  <c r="DI5" i="43"/>
  <c r="DH5" i="43"/>
  <c r="DP4" i="43"/>
  <c r="DO4" i="43"/>
  <c r="DN4" i="43"/>
  <c r="DM4" i="43"/>
  <c r="DL4" i="43"/>
  <c r="DJ4" i="43"/>
  <c r="DI4" i="43"/>
  <c r="DH4" i="43"/>
  <c r="EO3" i="43"/>
  <c r="EN3" i="43"/>
  <c r="EM3" i="43"/>
  <c r="EL3" i="43"/>
  <c r="EK3" i="43"/>
  <c r="EJ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J3" i="43"/>
  <c r="DI3" i="43"/>
  <c r="DH3" i="43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E3" i="4"/>
  <c r="EB3" i="4"/>
  <c r="K63" i="4"/>
  <c r="K62" i="4"/>
  <c r="DG3" i="4"/>
  <c r="DI3" i="4"/>
  <c r="DJ3" i="4"/>
  <c r="DG77" i="4"/>
  <c r="DG76" i="4"/>
  <c r="DG72" i="4"/>
  <c r="DG71" i="4"/>
  <c r="DG70" i="4"/>
  <c r="DG69" i="4"/>
  <c r="DG68" i="4"/>
  <c r="DG67" i="4"/>
  <c r="DG60" i="4"/>
  <c r="DI77" i="4"/>
  <c r="DI76" i="4"/>
  <c r="DI72" i="4"/>
  <c r="DI71" i="4"/>
  <c r="DI70" i="4"/>
  <c r="DI69" i="4"/>
  <c r="DI68" i="4"/>
  <c r="DI67" i="4"/>
  <c r="DI60" i="4"/>
  <c r="DI59" i="4"/>
  <c r="DP77" i="4"/>
  <c r="DO77" i="4"/>
  <c r="DN77" i="4"/>
  <c r="DM77" i="4"/>
  <c r="DL77" i="4"/>
  <c r="DJ77" i="4"/>
  <c r="DP76" i="4"/>
  <c r="DO76" i="4"/>
  <c r="DN76" i="4"/>
  <c r="DM76" i="4"/>
  <c r="DL76" i="4"/>
  <c r="DJ76" i="4"/>
  <c r="DP72" i="4"/>
  <c r="DO72" i="4"/>
  <c r="DN72" i="4"/>
  <c r="DM72" i="4"/>
  <c r="DL72" i="4"/>
  <c r="DJ72" i="4"/>
  <c r="DP71" i="4"/>
  <c r="DO71" i="4"/>
  <c r="DN71" i="4"/>
  <c r="DM71" i="4"/>
  <c r="DL71" i="4"/>
  <c r="DJ71" i="4"/>
  <c r="DP70" i="4"/>
  <c r="DO70" i="4"/>
  <c r="DN70" i="4"/>
  <c r="DM70" i="4"/>
  <c r="DL70" i="4"/>
  <c r="DJ70" i="4"/>
  <c r="DP69" i="4"/>
  <c r="DO69" i="4"/>
  <c r="DN69" i="4"/>
  <c r="DM69" i="4"/>
  <c r="DL69" i="4"/>
  <c r="DJ69" i="4"/>
  <c r="DP68" i="4"/>
  <c r="DO68" i="4"/>
  <c r="DN68" i="4"/>
  <c r="DM68" i="4"/>
  <c r="DL68" i="4"/>
  <c r="DJ68" i="4"/>
  <c r="DP67" i="4"/>
  <c r="DO67" i="4"/>
  <c r="DN67" i="4"/>
  <c r="DM67" i="4"/>
  <c r="DL67" i="4"/>
  <c r="DJ67" i="4"/>
  <c r="DP60" i="4"/>
  <c r="DO60" i="4"/>
  <c r="DN60" i="4"/>
  <c r="DM60" i="4"/>
  <c r="DL60" i="4"/>
  <c r="DJ60" i="4"/>
  <c r="B9" i="42"/>
  <c r="O9" i="42"/>
  <c r="B37" i="42"/>
  <c r="C37" i="42"/>
  <c r="H37" i="42"/>
  <c r="D37" i="42"/>
  <c r="F37" i="42"/>
  <c r="C39" i="21"/>
  <c r="F39" i="21"/>
  <c r="G39" i="21"/>
  <c r="H39" i="21"/>
  <c r="EM3" i="4"/>
  <c r="EI3" i="4"/>
  <c r="EH3" i="4"/>
  <c r="EL3" i="4"/>
  <c r="EK3" i="4"/>
  <c r="EJ3" i="4"/>
  <c r="EF3" i="4"/>
  <c r="ED3" i="4"/>
  <c r="EC3" i="4"/>
  <c r="DX3" i="4"/>
  <c r="DW3" i="4"/>
  <c r="DU3" i="4"/>
  <c r="DS3" i="4"/>
  <c r="EN3" i="4"/>
  <c r="EO3" i="4"/>
  <c r="EG3" i="4"/>
  <c r="EA3" i="4"/>
  <c r="DZ3" i="4"/>
  <c r="DY3" i="4"/>
  <c r="DV3" i="4"/>
  <c r="DT3" i="4"/>
  <c r="DR3" i="4"/>
  <c r="DQ3" i="4"/>
  <c r="DI4" i="4"/>
  <c r="DI5" i="4"/>
  <c r="DI6" i="4"/>
  <c r="DI7" i="4"/>
  <c r="DI8" i="4"/>
  <c r="DI9" i="4"/>
  <c r="DI10" i="4"/>
  <c r="DI11" i="4"/>
  <c r="DI12" i="4"/>
  <c r="DI13" i="4"/>
  <c r="DI14" i="4"/>
  <c r="DI15" i="4"/>
  <c r="DI16" i="4"/>
  <c r="DI17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M9" i="42"/>
  <c r="M37" i="42"/>
  <c r="J37" i="42"/>
  <c r="AY18" i="45"/>
  <c r="AB23" i="20" s="1"/>
  <c r="AX18" i="45"/>
  <c r="AA23" i="20" s="1"/>
  <c r="AW18" i="45"/>
  <c r="AV18" i="45"/>
  <c r="Y23" i="20" s="1"/>
  <c r="AU18" i="45"/>
  <c r="X23" i="20" s="1"/>
  <c r="AT18" i="45"/>
  <c r="W23" i="20" s="1"/>
  <c r="AS18" i="45"/>
  <c r="AR18" i="45"/>
  <c r="AQ18" i="45"/>
  <c r="AP18" i="45"/>
  <c r="AO18" i="45"/>
  <c r="AN18" i="45"/>
  <c r="V23" i="20" s="1"/>
  <c r="AM18" i="45"/>
  <c r="AL18" i="45"/>
  <c r="AK18" i="45"/>
  <c r="AJ18" i="45"/>
  <c r="U23" i="20" s="1"/>
  <c r="AI18" i="45"/>
  <c r="T23" i="20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D14" i="45"/>
  <c r="AC14" i="45"/>
  <c r="AB14" i="45"/>
  <c r="BD13" i="45"/>
  <c r="AC13" i="45"/>
  <c r="AB13" i="45"/>
  <c r="BA12" i="45"/>
  <c r="BD12" i="45" s="1"/>
  <c r="AC12" i="45"/>
  <c r="AB12" i="45"/>
  <c r="BA11" i="45"/>
  <c r="BD11" i="45" s="1"/>
  <c r="AC11" i="45"/>
  <c r="AB11" i="45"/>
  <c r="BA10" i="45"/>
  <c r="BD10" i="45" s="1"/>
  <c r="AC10" i="45"/>
  <c r="AB10" i="45"/>
  <c r="BA9" i="45"/>
  <c r="BD9" i="45" s="1"/>
  <c r="AC9" i="45"/>
  <c r="AB9" i="45"/>
  <c r="BA8" i="45"/>
  <c r="BD8" i="45" s="1"/>
  <c r="AC8" i="45"/>
  <c r="AB8" i="45"/>
  <c r="BA7" i="45"/>
  <c r="BD7" i="45" s="1"/>
  <c r="AC7" i="45"/>
  <c r="AB7" i="45"/>
  <c r="BA6" i="45"/>
  <c r="BD6" i="45" s="1"/>
  <c r="AC6" i="45"/>
  <c r="AB6" i="45"/>
  <c r="BA5" i="45"/>
  <c r="BD5" i="45" s="1"/>
  <c r="AC5" i="45"/>
  <c r="AB5" i="45"/>
  <c r="BA4" i="45"/>
  <c r="BD4" i="45" s="1"/>
  <c r="AC4" i="45"/>
  <c r="AB4" i="45"/>
  <c r="BA3" i="45"/>
  <c r="AZ3" i="45" s="1"/>
  <c r="BC3" i="45" s="1"/>
  <c r="AC3" i="45"/>
  <c r="AB3" i="45"/>
  <c r="BC13" i="45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FR4" i="3"/>
  <c r="FR5" i="3"/>
  <c r="FR6" i="3"/>
  <c r="FR7" i="3"/>
  <c r="FR8" i="3"/>
  <c r="FR9" i="3"/>
  <c r="FR10" i="3"/>
  <c r="FR11" i="3"/>
  <c r="FR12" i="3"/>
  <c r="FR13" i="3"/>
  <c r="FR14" i="3"/>
  <c r="FR15" i="3"/>
  <c r="FR16" i="3"/>
  <c r="FR17" i="3"/>
  <c r="FR18" i="3"/>
  <c r="FR19" i="3"/>
  <c r="FR20" i="3"/>
  <c r="FR21" i="3"/>
  <c r="FR22" i="3"/>
  <c r="FR23" i="3"/>
  <c r="FR24" i="3"/>
  <c r="FR25" i="3"/>
  <c r="FR26" i="3"/>
  <c r="FR27" i="3"/>
  <c r="FR28" i="3"/>
  <c r="FR29" i="3"/>
  <c r="FR30" i="3"/>
  <c r="FR31" i="3"/>
  <c r="FR32" i="3"/>
  <c r="FR33" i="3"/>
  <c r="FR34" i="3"/>
  <c r="FR35" i="3"/>
  <c r="FR36" i="3"/>
  <c r="FR37" i="3"/>
  <c r="FR38" i="3"/>
  <c r="FR39" i="3"/>
  <c r="FR40" i="3"/>
  <c r="FR41" i="3"/>
  <c r="FR42" i="3"/>
  <c r="FR43" i="3"/>
  <c r="FR44" i="3"/>
  <c r="FR45" i="3"/>
  <c r="FR46" i="3"/>
  <c r="FR47" i="3"/>
  <c r="FR48" i="3"/>
  <c r="FR49" i="3"/>
  <c r="FR50" i="3"/>
  <c r="FR51" i="3"/>
  <c r="FR3" i="3"/>
  <c r="Q61" i="44"/>
  <c r="EV4" i="10"/>
  <c r="EV5" i="10"/>
  <c r="EV6" i="10"/>
  <c r="EV7" i="10"/>
  <c r="EV8" i="10"/>
  <c r="EV9" i="10"/>
  <c r="EV10" i="10"/>
  <c r="EV11" i="10"/>
  <c r="EV12" i="10"/>
  <c r="EV13" i="10"/>
  <c r="EV14" i="10"/>
  <c r="EV15" i="10"/>
  <c r="EV16" i="10"/>
  <c r="EV17" i="10"/>
  <c r="EV18" i="10"/>
  <c r="EV19" i="10"/>
  <c r="EV20" i="10"/>
  <c r="EV21" i="10"/>
  <c r="EV22" i="10"/>
  <c r="EV23" i="10"/>
  <c r="EV24" i="10"/>
  <c r="EV25" i="10"/>
  <c r="EV26" i="10"/>
  <c r="EV27" i="10"/>
  <c r="EV28" i="10"/>
  <c r="EV29" i="10"/>
  <c r="EV30" i="10"/>
  <c r="EV31" i="10"/>
  <c r="EV32" i="10"/>
  <c r="EV33" i="10"/>
  <c r="EV34" i="10"/>
  <c r="EV35" i="10"/>
  <c r="EV36" i="10"/>
  <c r="EV37" i="10"/>
  <c r="EV38" i="10"/>
  <c r="EV39" i="10"/>
  <c r="EV40" i="10"/>
  <c r="EV41" i="10"/>
  <c r="EV42" i="10"/>
  <c r="EV43" i="10"/>
  <c r="EV44" i="10"/>
  <c r="EV45" i="10"/>
  <c r="EV46" i="10"/>
  <c r="EV47" i="10"/>
  <c r="EV48" i="10"/>
  <c r="EV49" i="10"/>
  <c r="EV50" i="10"/>
  <c r="EV51" i="10"/>
  <c r="EV3" i="10"/>
  <c r="EV4" i="5"/>
  <c r="EV5" i="5"/>
  <c r="EV6" i="5"/>
  <c r="EV7" i="5"/>
  <c r="EV8" i="5"/>
  <c r="EV9" i="5"/>
  <c r="EV10" i="5"/>
  <c r="EV11" i="5"/>
  <c r="EV12" i="5"/>
  <c r="EV13" i="5"/>
  <c r="EV14" i="5"/>
  <c r="EV15" i="5"/>
  <c r="EV16" i="5"/>
  <c r="EV17" i="5"/>
  <c r="EV18" i="5"/>
  <c r="EV19" i="5"/>
  <c r="EV20" i="5"/>
  <c r="EV21" i="5"/>
  <c r="EV22" i="5"/>
  <c r="EV23" i="5"/>
  <c r="EV24" i="5"/>
  <c r="EV25" i="5"/>
  <c r="EV26" i="5"/>
  <c r="EV27" i="5"/>
  <c r="EV28" i="5"/>
  <c r="EV29" i="5"/>
  <c r="EV30" i="5"/>
  <c r="EV31" i="5"/>
  <c r="EV32" i="5"/>
  <c r="EV33" i="5"/>
  <c r="EV34" i="5"/>
  <c r="EV35" i="5"/>
  <c r="EV36" i="5"/>
  <c r="EV37" i="5"/>
  <c r="EV38" i="5"/>
  <c r="EV39" i="5"/>
  <c r="EV40" i="5"/>
  <c r="EV41" i="5"/>
  <c r="EV42" i="5"/>
  <c r="EV43" i="5"/>
  <c r="EV44" i="5"/>
  <c r="EV45" i="5"/>
  <c r="EV46" i="5"/>
  <c r="EV47" i="5"/>
  <c r="EV48" i="5"/>
  <c r="EV49" i="5"/>
  <c r="EV50" i="5"/>
  <c r="EV51" i="5"/>
  <c r="EV3" i="5"/>
  <c r="H52" i="21"/>
  <c r="G52" i="21"/>
  <c r="F52" i="21"/>
  <c r="E52" i="21"/>
  <c r="D52" i="21"/>
  <c r="C52" i="21"/>
  <c r="B52" i="21"/>
  <c r="H51" i="21"/>
  <c r="G51" i="21"/>
  <c r="F51" i="21"/>
  <c r="E51" i="21"/>
  <c r="D51" i="21"/>
  <c r="C51" i="21"/>
  <c r="B51" i="21"/>
  <c r="O50" i="42"/>
  <c r="N50" i="42"/>
  <c r="L50" i="42"/>
  <c r="F50" i="42"/>
  <c r="E50" i="42"/>
  <c r="D50" i="42"/>
  <c r="K50" i="42"/>
  <c r="M50" i="42"/>
  <c r="H50" i="42"/>
  <c r="G50" i="42"/>
  <c r="C50" i="42"/>
  <c r="B50" i="42"/>
  <c r="O49" i="42"/>
  <c r="E10" i="42"/>
  <c r="CM61" i="32"/>
  <c r="CN61" i="32"/>
  <c r="AF13" i="20" s="1"/>
  <c r="AF45" i="20" s="1"/>
  <c r="CO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E11" i="42"/>
  <c r="AD61" i="44"/>
  <c r="AC61" i="44"/>
  <c r="AB61" i="44"/>
  <c r="AA61" i="44"/>
  <c r="Z61" i="44"/>
  <c r="Y61" i="44"/>
  <c r="X61" i="44"/>
  <c r="C11" i="42" s="1"/>
  <c r="V61" i="44"/>
  <c r="U61" i="44"/>
  <c r="B11" i="42" s="1"/>
  <c r="T61" i="44"/>
  <c r="S61" i="44"/>
  <c r="R6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X3" i="44"/>
  <c r="BW3" i="44"/>
  <c r="BV3" i="44"/>
  <c r="BU3" i="44"/>
  <c r="BT3" i="44"/>
  <c r="BS3" i="44"/>
  <c r="BR3" i="44"/>
  <c r="BQ3" i="44"/>
  <c r="BP3" i="44"/>
  <c r="BO3" i="44"/>
  <c r="DG51" i="32"/>
  <c r="DF51" i="32"/>
  <c r="DE51" i="32"/>
  <c r="DD51" i="32"/>
  <c r="DC51" i="32"/>
  <c r="DB51" i="32"/>
  <c r="DA51" i="32"/>
  <c r="CZ51" i="32"/>
  <c r="CY51" i="32"/>
  <c r="CX51" i="32"/>
  <c r="CW51" i="32"/>
  <c r="CV51" i="32"/>
  <c r="CU51" i="32"/>
  <c r="CT51" i="32"/>
  <c r="CS51" i="32"/>
  <c r="CR51" i="32"/>
  <c r="DG50" i="32"/>
  <c r="DF50" i="32"/>
  <c r="DE50" i="32"/>
  <c r="DD50" i="32"/>
  <c r="DC50" i="32"/>
  <c r="DB50" i="32"/>
  <c r="DA50" i="32"/>
  <c r="CZ50" i="32"/>
  <c r="CY50" i="32"/>
  <c r="CX50" i="32"/>
  <c r="CW50" i="32"/>
  <c r="CV50" i="32"/>
  <c r="CU50" i="32"/>
  <c r="CT50" i="32"/>
  <c r="CS50" i="32"/>
  <c r="CR50" i="32"/>
  <c r="DG49" i="32"/>
  <c r="DF49" i="32"/>
  <c r="DE49" i="32"/>
  <c r="DD49" i="32"/>
  <c r="DC49" i="32"/>
  <c r="DB49" i="32"/>
  <c r="DA49" i="32"/>
  <c r="CZ49" i="32"/>
  <c r="CY49" i="32"/>
  <c r="CX49" i="32"/>
  <c r="CW49" i="32"/>
  <c r="CV49" i="32"/>
  <c r="CU49" i="32"/>
  <c r="CT49" i="32"/>
  <c r="CS49" i="32"/>
  <c r="CR49" i="32"/>
  <c r="DG48" i="32"/>
  <c r="DF48" i="32"/>
  <c r="DE48" i="32"/>
  <c r="DD48" i="32"/>
  <c r="DC48" i="32"/>
  <c r="DB48" i="32"/>
  <c r="DA48" i="32"/>
  <c r="CZ48" i="32"/>
  <c r="CY48" i="32"/>
  <c r="CX48" i="32"/>
  <c r="CW48" i="32"/>
  <c r="CV48" i="32"/>
  <c r="CU48" i="32"/>
  <c r="CT48" i="32"/>
  <c r="CS48" i="32"/>
  <c r="CR48" i="32"/>
  <c r="DG47" i="32"/>
  <c r="DF47" i="32"/>
  <c r="DE47" i="32"/>
  <c r="DD47" i="32"/>
  <c r="DC47" i="32"/>
  <c r="DB47" i="32"/>
  <c r="DA47" i="32"/>
  <c r="CZ47" i="32"/>
  <c r="CY47" i="32"/>
  <c r="CX47" i="32"/>
  <c r="CW47" i="32"/>
  <c r="CV47" i="32"/>
  <c r="CU47" i="32"/>
  <c r="CT47" i="32"/>
  <c r="CS47" i="32"/>
  <c r="CR47" i="32"/>
  <c r="DG46" i="32"/>
  <c r="DF46" i="32"/>
  <c r="DE46" i="32"/>
  <c r="DD46" i="32"/>
  <c r="DC46" i="32"/>
  <c r="DB46" i="32"/>
  <c r="DA46" i="32"/>
  <c r="CZ46" i="32"/>
  <c r="CY46" i="32"/>
  <c r="CX46" i="32"/>
  <c r="CW46" i="32"/>
  <c r="CV46" i="32"/>
  <c r="CU46" i="32"/>
  <c r="CT46" i="32"/>
  <c r="CS46" i="32"/>
  <c r="CR46" i="32"/>
  <c r="DG45" i="32"/>
  <c r="DF45" i="32"/>
  <c r="DE45" i="32"/>
  <c r="DD45" i="32"/>
  <c r="DC45" i="32"/>
  <c r="DB45" i="32"/>
  <c r="DA45" i="32"/>
  <c r="CZ45" i="32"/>
  <c r="CY45" i="32"/>
  <c r="CX45" i="32"/>
  <c r="CW45" i="32"/>
  <c r="CV45" i="32"/>
  <c r="CU45" i="32"/>
  <c r="CT45" i="32"/>
  <c r="CS45" i="32"/>
  <c r="CR45" i="32"/>
  <c r="DG44" i="32"/>
  <c r="DF44" i="32"/>
  <c r="DE44" i="32"/>
  <c r="DD44" i="32"/>
  <c r="DC44" i="32"/>
  <c r="DB44" i="32"/>
  <c r="DA44" i="32"/>
  <c r="CZ44" i="32"/>
  <c r="CY44" i="32"/>
  <c r="CX44" i="32"/>
  <c r="CW44" i="32"/>
  <c r="CV44" i="32"/>
  <c r="CU44" i="32"/>
  <c r="CT44" i="32"/>
  <c r="CS44" i="32"/>
  <c r="CR44" i="32"/>
  <c r="DG43" i="32"/>
  <c r="DF43" i="32"/>
  <c r="DE43" i="32"/>
  <c r="DD43" i="32"/>
  <c r="DC43" i="32"/>
  <c r="DB43" i="32"/>
  <c r="DA43" i="32"/>
  <c r="CZ43" i="32"/>
  <c r="CY43" i="32"/>
  <c r="CX43" i="32"/>
  <c r="CW43" i="32"/>
  <c r="CV43" i="32"/>
  <c r="CU43" i="32"/>
  <c r="CT43" i="32"/>
  <c r="CS43" i="32"/>
  <c r="CR43" i="32"/>
  <c r="DG42" i="32"/>
  <c r="DF42" i="32"/>
  <c r="DE42" i="32"/>
  <c r="DD42" i="32"/>
  <c r="DC42" i="32"/>
  <c r="DB42" i="32"/>
  <c r="DA42" i="32"/>
  <c r="CZ42" i="32"/>
  <c r="CY42" i="32"/>
  <c r="CX42" i="32"/>
  <c r="CW42" i="32"/>
  <c r="CV42" i="32"/>
  <c r="CU42" i="32"/>
  <c r="CT42" i="32"/>
  <c r="CS42" i="32"/>
  <c r="CR42" i="32"/>
  <c r="DG41" i="32"/>
  <c r="DF41" i="32"/>
  <c r="DE41" i="32"/>
  <c r="DD41" i="32"/>
  <c r="DC41" i="32"/>
  <c r="DB41" i="32"/>
  <c r="DA41" i="32"/>
  <c r="CZ41" i="32"/>
  <c r="CY41" i="32"/>
  <c r="CX41" i="32"/>
  <c r="CW41" i="32"/>
  <c r="CV41" i="32"/>
  <c r="CU41" i="32"/>
  <c r="CT41" i="32"/>
  <c r="CS41" i="32"/>
  <c r="CR41" i="32"/>
  <c r="DG40" i="32"/>
  <c r="DF40" i="32"/>
  <c r="DE40" i="32"/>
  <c r="DD40" i="32"/>
  <c r="DC40" i="32"/>
  <c r="DB40" i="32"/>
  <c r="DA40" i="32"/>
  <c r="CZ40" i="32"/>
  <c r="CY40" i="32"/>
  <c r="CX40" i="32"/>
  <c r="CW40" i="32"/>
  <c r="CV40" i="32"/>
  <c r="CU40" i="32"/>
  <c r="CT40" i="32"/>
  <c r="CS40" i="32"/>
  <c r="CR40" i="32"/>
  <c r="DG39" i="32"/>
  <c r="DF39" i="32"/>
  <c r="DE39" i="32"/>
  <c r="DD39" i="32"/>
  <c r="DC39" i="32"/>
  <c r="DB39" i="32"/>
  <c r="DA39" i="32"/>
  <c r="CZ39" i="32"/>
  <c r="CY39" i="32"/>
  <c r="CX39" i="32"/>
  <c r="CW39" i="32"/>
  <c r="CV39" i="32"/>
  <c r="CU39" i="32"/>
  <c r="CT39" i="32"/>
  <c r="CS39" i="32"/>
  <c r="CR39" i="32"/>
  <c r="DG38" i="32"/>
  <c r="DF38" i="32"/>
  <c r="DE38" i="32"/>
  <c r="DD38" i="32"/>
  <c r="DC38" i="32"/>
  <c r="DB38" i="32"/>
  <c r="DA38" i="32"/>
  <c r="CZ38" i="32"/>
  <c r="CY38" i="32"/>
  <c r="CX38" i="32"/>
  <c r="CW38" i="32"/>
  <c r="CV38" i="32"/>
  <c r="CU38" i="32"/>
  <c r="CT38" i="32"/>
  <c r="CS38" i="32"/>
  <c r="CR38" i="32"/>
  <c r="DG37" i="32"/>
  <c r="DF37" i="32"/>
  <c r="DE37" i="32"/>
  <c r="DD37" i="32"/>
  <c r="DC37" i="32"/>
  <c r="DB37" i="32"/>
  <c r="DA37" i="32"/>
  <c r="CZ37" i="32"/>
  <c r="CY37" i="32"/>
  <c r="CX37" i="32"/>
  <c r="CW37" i="32"/>
  <c r="CV37" i="32"/>
  <c r="CU37" i="32"/>
  <c r="CT37" i="32"/>
  <c r="CS37" i="32"/>
  <c r="CR37" i="32"/>
  <c r="DG36" i="32"/>
  <c r="DF36" i="32"/>
  <c r="DE36" i="32"/>
  <c r="DD36" i="32"/>
  <c r="DC36" i="32"/>
  <c r="DB36" i="32"/>
  <c r="DA36" i="32"/>
  <c r="CZ36" i="32"/>
  <c r="CY36" i="32"/>
  <c r="CX36" i="32"/>
  <c r="CW36" i="32"/>
  <c r="CV36" i="32"/>
  <c r="CU36" i="32"/>
  <c r="CT36" i="32"/>
  <c r="CS36" i="32"/>
  <c r="CR36" i="32"/>
  <c r="DG35" i="32"/>
  <c r="DF35" i="32"/>
  <c r="DE35" i="32"/>
  <c r="DD35" i="32"/>
  <c r="DC35" i="32"/>
  <c r="DB35" i="32"/>
  <c r="DA35" i="32"/>
  <c r="CZ35" i="32"/>
  <c r="CY35" i="32"/>
  <c r="CX35" i="32"/>
  <c r="CW35" i="32"/>
  <c r="CV35" i="32"/>
  <c r="CU35" i="32"/>
  <c r="CT35" i="32"/>
  <c r="CS35" i="32"/>
  <c r="CR35" i="32"/>
  <c r="DG34" i="32"/>
  <c r="DF34" i="32"/>
  <c r="DE34" i="32"/>
  <c r="DD34" i="32"/>
  <c r="DC34" i="32"/>
  <c r="DB34" i="32"/>
  <c r="DA34" i="32"/>
  <c r="CZ34" i="32"/>
  <c r="CY34" i="32"/>
  <c r="CX34" i="32"/>
  <c r="CW34" i="32"/>
  <c r="CV34" i="32"/>
  <c r="CU34" i="32"/>
  <c r="CT34" i="32"/>
  <c r="CS34" i="32"/>
  <c r="CR34" i="32"/>
  <c r="DG33" i="32"/>
  <c r="DF33" i="32"/>
  <c r="DE33" i="32"/>
  <c r="DD33" i="32"/>
  <c r="DC33" i="32"/>
  <c r="DB33" i="32"/>
  <c r="DA33" i="32"/>
  <c r="CZ33" i="32"/>
  <c r="CY33" i="32"/>
  <c r="CX33" i="32"/>
  <c r="CW33" i="32"/>
  <c r="CV33" i="32"/>
  <c r="CU33" i="32"/>
  <c r="CT33" i="32"/>
  <c r="CS33" i="32"/>
  <c r="CR33" i="32"/>
  <c r="DG32" i="32"/>
  <c r="DF32" i="32"/>
  <c r="DE32" i="32"/>
  <c r="DD32" i="32"/>
  <c r="DC32" i="32"/>
  <c r="DB32" i="32"/>
  <c r="DA32" i="32"/>
  <c r="CZ32" i="32"/>
  <c r="CY32" i="32"/>
  <c r="CX32" i="32"/>
  <c r="CW32" i="32"/>
  <c r="CV32" i="32"/>
  <c r="CU32" i="32"/>
  <c r="CT32" i="32"/>
  <c r="CS32" i="32"/>
  <c r="CR32" i="32"/>
  <c r="DG31" i="32"/>
  <c r="DF31" i="32"/>
  <c r="DE31" i="32"/>
  <c r="DD31" i="32"/>
  <c r="DC31" i="32"/>
  <c r="DB31" i="32"/>
  <c r="DA31" i="32"/>
  <c r="CZ31" i="32"/>
  <c r="CY31" i="32"/>
  <c r="CX31" i="32"/>
  <c r="CW31" i="32"/>
  <c r="CV31" i="32"/>
  <c r="CU31" i="32"/>
  <c r="CT31" i="32"/>
  <c r="CS31" i="32"/>
  <c r="CR31" i="32"/>
  <c r="DG30" i="32"/>
  <c r="DF30" i="32"/>
  <c r="DE30" i="32"/>
  <c r="DD30" i="32"/>
  <c r="DC30" i="32"/>
  <c r="DB30" i="32"/>
  <c r="DA30" i="32"/>
  <c r="CZ30" i="32"/>
  <c r="CY30" i="32"/>
  <c r="CX30" i="32"/>
  <c r="CW30" i="32"/>
  <c r="CV30" i="32"/>
  <c r="CU30" i="32"/>
  <c r="CT30" i="32"/>
  <c r="CS30" i="32"/>
  <c r="CR30" i="32"/>
  <c r="DG29" i="32"/>
  <c r="DF29" i="32"/>
  <c r="DE29" i="32"/>
  <c r="DD29" i="32"/>
  <c r="DC29" i="32"/>
  <c r="DB29" i="32"/>
  <c r="DA29" i="32"/>
  <c r="CZ29" i="32"/>
  <c r="CY29" i="32"/>
  <c r="CX29" i="32"/>
  <c r="CW29" i="32"/>
  <c r="CV29" i="32"/>
  <c r="CU29" i="32"/>
  <c r="CT29" i="32"/>
  <c r="CS29" i="32"/>
  <c r="CR29" i="32"/>
  <c r="DG28" i="32"/>
  <c r="DF28" i="32"/>
  <c r="DE28" i="32"/>
  <c r="DD28" i="32"/>
  <c r="DC28" i="32"/>
  <c r="DB28" i="32"/>
  <c r="DA28" i="32"/>
  <c r="CZ28" i="32"/>
  <c r="CY28" i="32"/>
  <c r="CX28" i="32"/>
  <c r="CW28" i="32"/>
  <c r="CV28" i="32"/>
  <c r="CU28" i="32"/>
  <c r="CT28" i="32"/>
  <c r="CS28" i="32"/>
  <c r="CR28" i="32"/>
  <c r="DG27" i="32"/>
  <c r="DF27" i="32"/>
  <c r="DE27" i="32"/>
  <c r="DD27" i="32"/>
  <c r="DC27" i="32"/>
  <c r="DB27" i="32"/>
  <c r="DA27" i="32"/>
  <c r="CZ27" i="32"/>
  <c r="CY27" i="32"/>
  <c r="CX27" i="32"/>
  <c r="CW27" i="32"/>
  <c r="CV27" i="32"/>
  <c r="CU27" i="32"/>
  <c r="CT27" i="32"/>
  <c r="CS27" i="32"/>
  <c r="CR27" i="32"/>
  <c r="DG26" i="32"/>
  <c r="DF26" i="32"/>
  <c r="DE26" i="32"/>
  <c r="DD26" i="32"/>
  <c r="DC26" i="32"/>
  <c r="DB26" i="32"/>
  <c r="DA26" i="32"/>
  <c r="CZ26" i="32"/>
  <c r="CY26" i="32"/>
  <c r="CX26" i="32"/>
  <c r="CW26" i="32"/>
  <c r="CV26" i="32"/>
  <c r="CU26" i="32"/>
  <c r="CT26" i="32"/>
  <c r="CS26" i="32"/>
  <c r="CR26" i="32"/>
  <c r="DG25" i="32"/>
  <c r="DF25" i="32"/>
  <c r="DE25" i="32"/>
  <c r="DD25" i="32"/>
  <c r="DC25" i="32"/>
  <c r="DB25" i="32"/>
  <c r="DA25" i="32"/>
  <c r="CZ25" i="32"/>
  <c r="CY25" i="32"/>
  <c r="CX25" i="32"/>
  <c r="CW25" i="32"/>
  <c r="CV25" i="32"/>
  <c r="CU25" i="32"/>
  <c r="CT25" i="32"/>
  <c r="CS25" i="32"/>
  <c r="CR25" i="32"/>
  <c r="DG24" i="32"/>
  <c r="DF24" i="32"/>
  <c r="DE24" i="32"/>
  <c r="DD24" i="32"/>
  <c r="DC24" i="32"/>
  <c r="DB24" i="32"/>
  <c r="DA24" i="32"/>
  <c r="CZ24" i="32"/>
  <c r="CY24" i="32"/>
  <c r="CX24" i="32"/>
  <c r="CW24" i="32"/>
  <c r="CV24" i="32"/>
  <c r="CU24" i="32"/>
  <c r="CT24" i="32"/>
  <c r="CS24" i="32"/>
  <c r="CR24" i="32"/>
  <c r="DG23" i="32"/>
  <c r="DF23" i="32"/>
  <c r="DE23" i="32"/>
  <c r="DD23" i="32"/>
  <c r="DC23" i="32"/>
  <c r="DB23" i="32"/>
  <c r="DA23" i="32"/>
  <c r="CZ23" i="32"/>
  <c r="CY23" i="32"/>
  <c r="CX23" i="32"/>
  <c r="CW23" i="32"/>
  <c r="CV23" i="32"/>
  <c r="CU23" i="32"/>
  <c r="CT23" i="32"/>
  <c r="CS23" i="32"/>
  <c r="CR23" i="32"/>
  <c r="DG22" i="32"/>
  <c r="DF22" i="32"/>
  <c r="DE22" i="32"/>
  <c r="DD22" i="32"/>
  <c r="DC22" i="32"/>
  <c r="DB22" i="32"/>
  <c r="DA22" i="32"/>
  <c r="CZ22" i="32"/>
  <c r="CY22" i="32"/>
  <c r="CX22" i="32"/>
  <c r="CW22" i="32"/>
  <c r="CV22" i="32"/>
  <c r="CU22" i="32"/>
  <c r="CT22" i="32"/>
  <c r="CS22" i="32"/>
  <c r="CR22" i="32"/>
  <c r="DG21" i="32"/>
  <c r="DF21" i="32"/>
  <c r="DE21" i="32"/>
  <c r="DD21" i="32"/>
  <c r="DC21" i="32"/>
  <c r="DB21" i="32"/>
  <c r="DA21" i="32"/>
  <c r="CZ21" i="32"/>
  <c r="CY21" i="32"/>
  <c r="CX21" i="32"/>
  <c r="CW21" i="32"/>
  <c r="CV21" i="32"/>
  <c r="CU21" i="32"/>
  <c r="CT21" i="32"/>
  <c r="CS21" i="32"/>
  <c r="CR21" i="32"/>
  <c r="DG20" i="32"/>
  <c r="DF20" i="32"/>
  <c r="DE20" i="32"/>
  <c r="DD20" i="32"/>
  <c r="DC20" i="32"/>
  <c r="DB20" i="32"/>
  <c r="DA20" i="32"/>
  <c r="CZ20" i="32"/>
  <c r="CY20" i="32"/>
  <c r="CX20" i="32"/>
  <c r="CW20" i="32"/>
  <c r="CV20" i="32"/>
  <c r="CU20" i="32"/>
  <c r="CT20" i="32"/>
  <c r="CS20" i="32"/>
  <c r="CR20" i="32"/>
  <c r="DG19" i="32"/>
  <c r="DF19" i="32"/>
  <c r="DE19" i="32"/>
  <c r="DD19" i="32"/>
  <c r="DC19" i="32"/>
  <c r="DB19" i="32"/>
  <c r="DA19" i="32"/>
  <c r="CZ19" i="32"/>
  <c r="CY19" i="32"/>
  <c r="CX19" i="32"/>
  <c r="CW19" i="32"/>
  <c r="CV19" i="32"/>
  <c r="CU19" i="32"/>
  <c r="CT19" i="32"/>
  <c r="CS19" i="32"/>
  <c r="CR19" i="32"/>
  <c r="DG18" i="32"/>
  <c r="DF18" i="32"/>
  <c r="DE18" i="32"/>
  <c r="DD18" i="32"/>
  <c r="DC18" i="32"/>
  <c r="DB18" i="32"/>
  <c r="DA18" i="32"/>
  <c r="CZ18" i="32"/>
  <c r="CY18" i="32"/>
  <c r="CX18" i="32"/>
  <c r="CW18" i="32"/>
  <c r="CV18" i="32"/>
  <c r="CU18" i="32"/>
  <c r="CT18" i="32"/>
  <c r="CS18" i="32"/>
  <c r="CR18" i="32"/>
  <c r="DG17" i="32"/>
  <c r="DF17" i="32"/>
  <c r="DE17" i="32"/>
  <c r="DD17" i="32"/>
  <c r="DC17" i="32"/>
  <c r="DB17" i="32"/>
  <c r="DA17" i="32"/>
  <c r="CZ17" i="32"/>
  <c r="CY17" i="32"/>
  <c r="CX17" i="32"/>
  <c r="CW17" i="32"/>
  <c r="CV17" i="32"/>
  <c r="CU17" i="32"/>
  <c r="CT17" i="32"/>
  <c r="CS17" i="32"/>
  <c r="CR17" i="32"/>
  <c r="DG16" i="32"/>
  <c r="DF16" i="32"/>
  <c r="DE16" i="32"/>
  <c r="DD16" i="32"/>
  <c r="DC16" i="32"/>
  <c r="DB16" i="32"/>
  <c r="DA16" i="32"/>
  <c r="CZ16" i="32"/>
  <c r="CY16" i="32"/>
  <c r="CX16" i="32"/>
  <c r="CW16" i="32"/>
  <c r="CV16" i="32"/>
  <c r="CU16" i="32"/>
  <c r="CT16" i="32"/>
  <c r="CS16" i="32"/>
  <c r="CR16" i="32"/>
  <c r="DG15" i="32"/>
  <c r="DF15" i="32"/>
  <c r="DE15" i="32"/>
  <c r="DD15" i="32"/>
  <c r="DC15" i="32"/>
  <c r="DB15" i="32"/>
  <c r="DA15" i="32"/>
  <c r="CZ15" i="32"/>
  <c r="CY15" i="32"/>
  <c r="CX15" i="32"/>
  <c r="CW15" i="32"/>
  <c r="CV15" i="32"/>
  <c r="CU15" i="32"/>
  <c r="CT15" i="32"/>
  <c r="CS15" i="32"/>
  <c r="CR15" i="32"/>
  <c r="DG14" i="32"/>
  <c r="DF14" i="32"/>
  <c r="DE14" i="32"/>
  <c r="DD14" i="32"/>
  <c r="DC14" i="32"/>
  <c r="DB14" i="32"/>
  <c r="DA14" i="32"/>
  <c r="CZ14" i="32"/>
  <c r="CY14" i="32"/>
  <c r="CX14" i="32"/>
  <c r="CW14" i="32"/>
  <c r="CV14" i="32"/>
  <c r="CU14" i="32"/>
  <c r="CT14" i="32"/>
  <c r="CS14" i="32"/>
  <c r="CR14" i="32"/>
  <c r="DG13" i="32"/>
  <c r="DF13" i="32"/>
  <c r="DE13" i="32"/>
  <c r="DD13" i="32"/>
  <c r="DC13" i="32"/>
  <c r="DB13" i="32"/>
  <c r="DA13" i="32"/>
  <c r="CZ13" i="32"/>
  <c r="CY13" i="32"/>
  <c r="CX13" i="32"/>
  <c r="CW13" i="32"/>
  <c r="CV13" i="32"/>
  <c r="CU13" i="32"/>
  <c r="CT13" i="32"/>
  <c r="CS13" i="32"/>
  <c r="CR13" i="32"/>
  <c r="DG12" i="32"/>
  <c r="DF12" i="32"/>
  <c r="DE12" i="32"/>
  <c r="DD12" i="32"/>
  <c r="DC12" i="32"/>
  <c r="DB12" i="32"/>
  <c r="DA12" i="32"/>
  <c r="CZ12" i="32"/>
  <c r="CY12" i="32"/>
  <c r="CX12" i="32"/>
  <c r="CW12" i="32"/>
  <c r="CV12" i="32"/>
  <c r="CU12" i="32"/>
  <c r="CT12" i="32"/>
  <c r="CS12" i="32"/>
  <c r="CR12" i="32"/>
  <c r="DG11" i="32"/>
  <c r="DF11" i="32"/>
  <c r="DE11" i="32"/>
  <c r="DD11" i="32"/>
  <c r="DC11" i="32"/>
  <c r="DB11" i="32"/>
  <c r="DA11" i="32"/>
  <c r="CZ11" i="32"/>
  <c r="CY11" i="32"/>
  <c r="CX11" i="32"/>
  <c r="CW11" i="32"/>
  <c r="CV11" i="32"/>
  <c r="CU11" i="32"/>
  <c r="CT11" i="32"/>
  <c r="CS11" i="32"/>
  <c r="CR11" i="32"/>
  <c r="DG10" i="32"/>
  <c r="DF10" i="32"/>
  <c r="DE10" i="32"/>
  <c r="DD10" i="32"/>
  <c r="DC10" i="32"/>
  <c r="DB10" i="32"/>
  <c r="DA10" i="32"/>
  <c r="CZ10" i="32"/>
  <c r="CY10" i="32"/>
  <c r="CX10" i="32"/>
  <c r="CW10" i="32"/>
  <c r="CV10" i="32"/>
  <c r="CU10" i="32"/>
  <c r="CT10" i="32"/>
  <c r="CS10" i="32"/>
  <c r="CR10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DG8" i="32"/>
  <c r="DF8" i="32"/>
  <c r="DE8" i="32"/>
  <c r="DD8" i="32"/>
  <c r="DC8" i="32"/>
  <c r="DB8" i="32"/>
  <c r="DA8" i="32"/>
  <c r="CZ8" i="32"/>
  <c r="CY8" i="32"/>
  <c r="CX8" i="32"/>
  <c r="CW8" i="32"/>
  <c r="CV8" i="32"/>
  <c r="CU8" i="32"/>
  <c r="CT8" i="32"/>
  <c r="CS8" i="32"/>
  <c r="CR8" i="32"/>
  <c r="DG7" i="32"/>
  <c r="DF7" i="32"/>
  <c r="DE7" i="32"/>
  <c r="DD7" i="32"/>
  <c r="DC7" i="32"/>
  <c r="DB7" i="32"/>
  <c r="DA7" i="32"/>
  <c r="CZ7" i="32"/>
  <c r="CY7" i="32"/>
  <c r="CX7" i="32"/>
  <c r="CW7" i="32"/>
  <c r="CV7" i="32"/>
  <c r="CU7" i="32"/>
  <c r="CT7" i="32"/>
  <c r="CS7" i="32"/>
  <c r="CR7" i="32"/>
  <c r="DG5" i="32"/>
  <c r="DF5" i="32"/>
  <c r="DE5" i="32"/>
  <c r="DD5" i="32"/>
  <c r="DC5" i="32"/>
  <c r="DB5" i="32"/>
  <c r="DA5" i="32"/>
  <c r="CZ5" i="32"/>
  <c r="CY5" i="32"/>
  <c r="CX5" i="32"/>
  <c r="CW5" i="32"/>
  <c r="CV5" i="32"/>
  <c r="CU5" i="32"/>
  <c r="CT5" i="32"/>
  <c r="CS5" i="32"/>
  <c r="CR5" i="32"/>
  <c r="DG3" i="32"/>
  <c r="DF3" i="32"/>
  <c r="DE3" i="32"/>
  <c r="DD3" i="32"/>
  <c r="DC3" i="32"/>
  <c r="DB3" i="32"/>
  <c r="DA3" i="32"/>
  <c r="CZ3" i="32"/>
  <c r="CY3" i="32"/>
  <c r="CX3" i="32"/>
  <c r="CW3" i="32"/>
  <c r="CV3" i="32"/>
  <c r="CU3" i="32"/>
  <c r="CT3" i="32"/>
  <c r="CS3" i="32"/>
  <c r="CR3" i="32"/>
  <c r="GF59" i="25"/>
  <c r="GE59" i="25"/>
  <c r="GD59" i="25"/>
  <c r="GC59" i="25"/>
  <c r="GB59" i="25"/>
  <c r="GA59" i="25"/>
  <c r="FZ59" i="25"/>
  <c r="HY4" i="25"/>
  <c r="HZ4" i="25"/>
  <c r="IA4" i="25"/>
  <c r="HY5" i="25"/>
  <c r="HZ5" i="25"/>
  <c r="IA5" i="25"/>
  <c r="HY6" i="25"/>
  <c r="HZ6" i="25"/>
  <c r="IA6" i="25"/>
  <c r="HY7" i="25"/>
  <c r="HZ7" i="25"/>
  <c r="IA7" i="25"/>
  <c r="HY8" i="25"/>
  <c r="HZ8" i="25"/>
  <c r="IA8" i="25"/>
  <c r="HY9" i="25"/>
  <c r="HZ9" i="25"/>
  <c r="IA9" i="25"/>
  <c r="HY10" i="25"/>
  <c r="HZ10" i="25"/>
  <c r="IA10" i="25"/>
  <c r="HY11" i="25"/>
  <c r="HZ11" i="25"/>
  <c r="IA11" i="25"/>
  <c r="HY12" i="25"/>
  <c r="HZ12" i="25"/>
  <c r="IA12" i="25"/>
  <c r="HY13" i="25"/>
  <c r="HZ13" i="25"/>
  <c r="IA13" i="25"/>
  <c r="HY14" i="25"/>
  <c r="HZ14" i="25"/>
  <c r="IA14" i="25"/>
  <c r="HY15" i="25"/>
  <c r="HZ15" i="25"/>
  <c r="IA15" i="25"/>
  <c r="HY16" i="25"/>
  <c r="HZ16" i="25"/>
  <c r="IA16" i="25"/>
  <c r="HY17" i="25"/>
  <c r="HZ17" i="25"/>
  <c r="IA17" i="25"/>
  <c r="HY18" i="25"/>
  <c r="HZ18" i="25"/>
  <c r="IA18" i="25"/>
  <c r="HY19" i="25"/>
  <c r="HZ19" i="25"/>
  <c r="IA19" i="25"/>
  <c r="HY20" i="25"/>
  <c r="HZ20" i="25"/>
  <c r="IA20" i="25"/>
  <c r="HY21" i="25"/>
  <c r="HZ21" i="25"/>
  <c r="IA21" i="25"/>
  <c r="HY22" i="25"/>
  <c r="HZ22" i="25"/>
  <c r="IA22" i="25"/>
  <c r="HY23" i="25"/>
  <c r="HZ23" i="25"/>
  <c r="IA23" i="25"/>
  <c r="HY24" i="25"/>
  <c r="HZ24" i="25"/>
  <c r="IA24" i="25"/>
  <c r="HY25" i="25"/>
  <c r="HZ25" i="25"/>
  <c r="IA25" i="25"/>
  <c r="HY26" i="25"/>
  <c r="HZ26" i="25"/>
  <c r="IA26" i="25"/>
  <c r="HY27" i="25"/>
  <c r="HZ27" i="25"/>
  <c r="IA27" i="25"/>
  <c r="HY28" i="25"/>
  <c r="HZ28" i="25"/>
  <c r="IA28" i="25"/>
  <c r="HY29" i="25"/>
  <c r="HZ29" i="25"/>
  <c r="IA29" i="25"/>
  <c r="HY30" i="25"/>
  <c r="HZ30" i="25"/>
  <c r="IA30" i="25"/>
  <c r="HY31" i="25"/>
  <c r="HZ31" i="25"/>
  <c r="IA31" i="25"/>
  <c r="HY32" i="25"/>
  <c r="HZ32" i="25"/>
  <c r="IA32" i="25"/>
  <c r="HY33" i="25"/>
  <c r="HZ33" i="25"/>
  <c r="IA33" i="25"/>
  <c r="HY34" i="25"/>
  <c r="HZ34" i="25"/>
  <c r="IA34" i="25"/>
  <c r="HY35" i="25"/>
  <c r="HZ35" i="25"/>
  <c r="IA35" i="25"/>
  <c r="HY36" i="25"/>
  <c r="HZ36" i="25"/>
  <c r="IA36" i="25"/>
  <c r="HY37" i="25"/>
  <c r="HZ37" i="25"/>
  <c r="IA37" i="25"/>
  <c r="HY38" i="25"/>
  <c r="HZ38" i="25"/>
  <c r="IA38" i="25"/>
  <c r="HY39" i="25"/>
  <c r="HZ39" i="25"/>
  <c r="IA39" i="25"/>
  <c r="HY40" i="25"/>
  <c r="HZ40" i="25"/>
  <c r="IA40" i="25"/>
  <c r="HY41" i="25"/>
  <c r="HZ41" i="25"/>
  <c r="IA41" i="25"/>
  <c r="HY42" i="25"/>
  <c r="HZ42" i="25"/>
  <c r="IA42" i="25"/>
  <c r="HY43" i="25"/>
  <c r="HZ43" i="25"/>
  <c r="IA43" i="25"/>
  <c r="HY44" i="25"/>
  <c r="HZ44" i="25"/>
  <c r="IA44" i="25"/>
  <c r="HY45" i="25"/>
  <c r="HZ45" i="25"/>
  <c r="IA45" i="25"/>
  <c r="HY46" i="25"/>
  <c r="HZ46" i="25"/>
  <c r="IA46" i="25"/>
  <c r="HY47" i="25"/>
  <c r="HZ47" i="25"/>
  <c r="IA47" i="25"/>
  <c r="HY48" i="25"/>
  <c r="HZ48" i="25"/>
  <c r="IA48" i="25"/>
  <c r="HY49" i="25"/>
  <c r="HZ49" i="25"/>
  <c r="IA49" i="25"/>
  <c r="HY50" i="25"/>
  <c r="HZ50" i="25"/>
  <c r="IA50" i="25"/>
  <c r="HY51" i="25"/>
  <c r="HZ51" i="25"/>
  <c r="IA51" i="25"/>
  <c r="HY54" i="25"/>
  <c r="HZ54" i="25"/>
  <c r="IA54" i="25"/>
  <c r="IA3" i="25"/>
  <c r="HZ3" i="25"/>
  <c r="HY3" i="25"/>
  <c r="CM15" i="8"/>
  <c r="CM14" i="8"/>
  <c r="CM13" i="8"/>
  <c r="CM12" i="8"/>
  <c r="CM11" i="8"/>
  <c r="CM10" i="8"/>
  <c r="CM9" i="8"/>
  <c r="CM8" i="8"/>
  <c r="CM7" i="8"/>
  <c r="CM6" i="8"/>
  <c r="CM5" i="8"/>
  <c r="CM4" i="8"/>
  <c r="CM3" i="8"/>
  <c r="C9" i="42"/>
  <c r="D9" i="42"/>
  <c r="E9" i="42"/>
  <c r="K62" i="13"/>
  <c r="L62" i="13"/>
  <c r="M62" i="13"/>
  <c r="M24" i="42" s="1"/>
  <c r="N62" i="13"/>
  <c r="O62" i="13"/>
  <c r="P62" i="13"/>
  <c r="O24" i="42" s="1"/>
  <c r="Q62" i="13"/>
  <c r="R62" i="13"/>
  <c r="N24" i="42" s="1"/>
  <c r="S62" i="13"/>
  <c r="T62" i="13"/>
  <c r="U62" i="13"/>
  <c r="V62" i="13"/>
  <c r="W62" i="13"/>
  <c r="X62" i="13"/>
  <c r="Y62" i="13"/>
  <c r="O14" i="42"/>
  <c r="L12" i="42"/>
  <c r="M12" i="42"/>
  <c r="K12" i="42"/>
  <c r="O12" i="42"/>
  <c r="D18" i="21"/>
  <c r="F18" i="21"/>
  <c r="H18" i="21"/>
  <c r="J62" i="3"/>
  <c r="L23" i="42"/>
  <c r="M23" i="42"/>
  <c r="K23" i="42"/>
  <c r="O23" i="42"/>
  <c r="N23" i="42"/>
  <c r="I23" i="42"/>
  <c r="J23" i="42"/>
  <c r="C22" i="21"/>
  <c r="G22" i="21"/>
  <c r="M22" i="42"/>
  <c r="O22" i="42"/>
  <c r="B62" i="25"/>
  <c r="B22" i="21" s="1"/>
  <c r="C21" i="21"/>
  <c r="D21" i="21"/>
  <c r="E21" i="21"/>
  <c r="F21" i="21"/>
  <c r="G21" i="21"/>
  <c r="H21" i="21"/>
  <c r="L21" i="42"/>
  <c r="M21" i="42"/>
  <c r="K21" i="42"/>
  <c r="P21" i="42"/>
  <c r="O21" i="42"/>
  <c r="N21" i="42"/>
  <c r="I21" i="42"/>
  <c r="J21" i="42"/>
  <c r="B62" i="33"/>
  <c r="B21" i="21" s="1"/>
  <c r="C62" i="11"/>
  <c r="C17" i="21" s="1"/>
  <c r="D62" i="11"/>
  <c r="E62" i="11"/>
  <c r="E17" i="21" s="1"/>
  <c r="F62" i="11"/>
  <c r="F17" i="21" s="1"/>
  <c r="G62" i="11"/>
  <c r="H62" i="11"/>
  <c r="H17" i="21" s="1"/>
  <c r="I62" i="11"/>
  <c r="J62" i="11"/>
  <c r="K62" i="11"/>
  <c r="L62" i="11"/>
  <c r="L17" i="42"/>
  <c r="M62" i="11"/>
  <c r="N62" i="11"/>
  <c r="O62" i="11"/>
  <c r="P62" i="11"/>
  <c r="M17" i="42" s="1"/>
  <c r="Q62" i="11"/>
  <c r="R62" i="11"/>
  <c r="S62" i="11"/>
  <c r="T62" i="11"/>
  <c r="K17" i="42" s="1"/>
  <c r="U62" i="11"/>
  <c r="V62" i="11"/>
  <c r="W62" i="11"/>
  <c r="X62" i="11"/>
  <c r="Y62" i="11"/>
  <c r="Z62" i="11"/>
  <c r="AA62" i="11"/>
  <c r="AB62" i="11"/>
  <c r="AC62" i="11"/>
  <c r="AD62" i="11"/>
  <c r="O17" i="42" s="1"/>
  <c r="AE62" i="11"/>
  <c r="AF62" i="11"/>
  <c r="AG62" i="11"/>
  <c r="AH62" i="11"/>
  <c r="N17" i="42" s="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7" i="42" s="1"/>
  <c r="BC62" i="11"/>
  <c r="BD62" i="11"/>
  <c r="B62" i="11"/>
  <c r="B17" i="21" s="1"/>
  <c r="F35" i="42"/>
  <c r="F43" i="42"/>
  <c r="AK49" i="7"/>
  <c r="AK50" i="7"/>
  <c r="F34" i="42" s="1"/>
  <c r="AK51" i="7"/>
  <c r="G46" i="21"/>
  <c r="F46" i="21"/>
  <c r="E46" i="21"/>
  <c r="D46" i="21"/>
  <c r="C46" i="21"/>
  <c r="B46" i="21"/>
  <c r="AF4" i="20"/>
  <c r="AF39" i="20" s="1"/>
  <c r="G17" i="21"/>
  <c r="W4" i="20"/>
  <c r="W39" i="20" s="1"/>
  <c r="D17" i="21"/>
  <c r="F17" i="42"/>
  <c r="E17" i="42"/>
  <c r="M4" i="20"/>
  <c r="M39" i="20" s="1"/>
  <c r="D17" i="42"/>
  <c r="H17" i="42"/>
  <c r="C17" i="42"/>
  <c r="B17" i="42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FY4" i="27"/>
  <c r="GA4" i="27"/>
  <c r="GB4" i="27"/>
  <c r="GC4" i="27"/>
  <c r="GD4" i="27"/>
  <c r="GE4" i="27"/>
  <c r="GF4" i="27"/>
  <c r="GG4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FY5" i="27"/>
  <c r="GA5" i="27"/>
  <c r="GB5" i="27"/>
  <c r="GC5" i="27"/>
  <c r="GD5" i="27"/>
  <c r="GE5" i="27"/>
  <c r="GF5" i="27"/>
  <c r="GG5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FY6" i="27"/>
  <c r="GA6" i="27"/>
  <c r="GB6" i="27"/>
  <c r="GC6" i="27"/>
  <c r="GD6" i="27"/>
  <c r="GE6" i="27"/>
  <c r="GF6" i="27"/>
  <c r="GG6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FY7" i="27"/>
  <c r="GA7" i="27"/>
  <c r="GB7" i="27"/>
  <c r="GC7" i="27"/>
  <c r="GD7" i="27"/>
  <c r="GE7" i="27"/>
  <c r="GF7" i="27"/>
  <c r="GG7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FY8" i="27"/>
  <c r="GA8" i="27"/>
  <c r="GB8" i="27"/>
  <c r="GC8" i="27"/>
  <c r="GD8" i="27"/>
  <c r="GE8" i="27"/>
  <c r="GF8" i="27"/>
  <c r="GG8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FY9" i="27"/>
  <c r="GA9" i="27"/>
  <c r="GB9" i="27"/>
  <c r="GC9" i="27"/>
  <c r="GD9" i="27"/>
  <c r="GE9" i="27"/>
  <c r="GF9" i="27"/>
  <c r="GG9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FY10" i="27"/>
  <c r="GA10" i="27"/>
  <c r="GB10" i="27"/>
  <c r="GC10" i="27"/>
  <c r="GD10" i="27"/>
  <c r="GE10" i="27"/>
  <c r="GF10" i="27"/>
  <c r="GG10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FY11" i="27"/>
  <c r="GA11" i="27"/>
  <c r="GB11" i="27"/>
  <c r="GC11" i="27"/>
  <c r="GD11" i="27"/>
  <c r="GE11" i="27"/>
  <c r="GF11" i="27"/>
  <c r="GG11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FY12" i="27"/>
  <c r="GA12" i="27"/>
  <c r="GB12" i="27"/>
  <c r="GC12" i="27"/>
  <c r="GD12" i="27"/>
  <c r="GE12" i="27"/>
  <c r="GF12" i="27"/>
  <c r="GG12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FY13" i="27"/>
  <c r="GA13" i="27"/>
  <c r="GB13" i="27"/>
  <c r="GC13" i="27"/>
  <c r="GD13" i="27"/>
  <c r="GE13" i="27"/>
  <c r="GF13" i="27"/>
  <c r="GG13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FY14" i="27"/>
  <c r="GA14" i="27"/>
  <c r="GB14" i="27"/>
  <c r="GC14" i="27"/>
  <c r="GD14" i="27"/>
  <c r="GE14" i="27"/>
  <c r="GF14" i="27"/>
  <c r="GG14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FY15" i="27"/>
  <c r="GA15" i="27"/>
  <c r="GB15" i="27"/>
  <c r="GC15" i="27"/>
  <c r="GD15" i="27"/>
  <c r="GE15" i="27"/>
  <c r="GF15" i="27"/>
  <c r="GG15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FY16" i="27"/>
  <c r="GA16" i="27"/>
  <c r="GB16" i="27"/>
  <c r="GC16" i="27"/>
  <c r="GD16" i="27"/>
  <c r="GE16" i="27"/>
  <c r="GF16" i="27"/>
  <c r="GG16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FY17" i="27"/>
  <c r="GA17" i="27"/>
  <c r="GB17" i="27"/>
  <c r="GC17" i="27"/>
  <c r="GD17" i="27"/>
  <c r="GE17" i="27"/>
  <c r="GF17" i="27"/>
  <c r="GG17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FY18" i="27"/>
  <c r="GA18" i="27"/>
  <c r="GB18" i="27"/>
  <c r="GC18" i="27"/>
  <c r="GD18" i="27"/>
  <c r="GE18" i="27"/>
  <c r="GF18" i="27"/>
  <c r="GG18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FY19" i="27"/>
  <c r="GA19" i="27"/>
  <c r="GB19" i="27"/>
  <c r="GC19" i="27"/>
  <c r="GD19" i="27"/>
  <c r="GE19" i="27"/>
  <c r="GF19" i="27"/>
  <c r="GG19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FY20" i="27"/>
  <c r="GA20" i="27"/>
  <c r="GB20" i="27"/>
  <c r="GC20" i="27"/>
  <c r="GD20" i="27"/>
  <c r="GE20" i="27"/>
  <c r="GF20" i="27"/>
  <c r="GG20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FY21" i="27"/>
  <c r="GA21" i="27"/>
  <c r="GB21" i="27"/>
  <c r="GC21" i="27"/>
  <c r="GD21" i="27"/>
  <c r="GE21" i="27"/>
  <c r="GF21" i="27"/>
  <c r="GG21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FY22" i="27"/>
  <c r="GA22" i="27"/>
  <c r="GB22" i="27"/>
  <c r="GC22" i="27"/>
  <c r="GD22" i="27"/>
  <c r="GE22" i="27"/>
  <c r="GF22" i="27"/>
  <c r="GG22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FY23" i="27"/>
  <c r="GA23" i="27"/>
  <c r="GB23" i="27"/>
  <c r="GC23" i="27"/>
  <c r="GD23" i="27"/>
  <c r="GE23" i="27"/>
  <c r="GF23" i="27"/>
  <c r="GG23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FY24" i="27"/>
  <c r="GA24" i="27"/>
  <c r="GB24" i="27"/>
  <c r="GC24" i="27"/>
  <c r="GD24" i="27"/>
  <c r="GE24" i="27"/>
  <c r="GF24" i="27"/>
  <c r="GG24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FY25" i="27"/>
  <c r="GA25" i="27"/>
  <c r="GB25" i="27"/>
  <c r="GC25" i="27"/>
  <c r="GD25" i="27"/>
  <c r="GE25" i="27"/>
  <c r="GF25" i="27"/>
  <c r="GG25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FY26" i="27"/>
  <c r="GA26" i="27"/>
  <c r="GB26" i="27"/>
  <c r="GC26" i="27"/>
  <c r="GD26" i="27"/>
  <c r="GE26" i="27"/>
  <c r="GF26" i="27"/>
  <c r="GG26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FY27" i="27"/>
  <c r="GA27" i="27"/>
  <c r="GB27" i="27"/>
  <c r="GC27" i="27"/>
  <c r="GD27" i="27"/>
  <c r="GE27" i="27"/>
  <c r="GF27" i="27"/>
  <c r="GG27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FY28" i="27"/>
  <c r="GA28" i="27"/>
  <c r="GB28" i="27"/>
  <c r="GC28" i="27"/>
  <c r="GD28" i="27"/>
  <c r="GE28" i="27"/>
  <c r="GF28" i="27"/>
  <c r="GG28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FY29" i="27"/>
  <c r="GA29" i="27"/>
  <c r="GB29" i="27"/>
  <c r="GC29" i="27"/>
  <c r="GD29" i="27"/>
  <c r="GE29" i="27"/>
  <c r="GF29" i="27"/>
  <c r="GG29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FY30" i="27"/>
  <c r="GA30" i="27"/>
  <c r="GB30" i="27"/>
  <c r="GC30" i="27"/>
  <c r="GD30" i="27"/>
  <c r="GE30" i="27"/>
  <c r="GF30" i="27"/>
  <c r="GG30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FY31" i="27"/>
  <c r="GA31" i="27"/>
  <c r="GB31" i="27"/>
  <c r="GC31" i="27"/>
  <c r="GD31" i="27"/>
  <c r="GE31" i="27"/>
  <c r="GF31" i="27"/>
  <c r="GG31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FY32" i="27"/>
  <c r="GA32" i="27"/>
  <c r="GB32" i="27"/>
  <c r="GC32" i="27"/>
  <c r="GD32" i="27"/>
  <c r="GE32" i="27"/>
  <c r="GF32" i="27"/>
  <c r="GG32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FY33" i="27"/>
  <c r="GA33" i="27"/>
  <c r="GB33" i="27"/>
  <c r="GC33" i="27"/>
  <c r="GD33" i="27"/>
  <c r="GE33" i="27"/>
  <c r="GF33" i="27"/>
  <c r="GG33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FY34" i="27"/>
  <c r="GA34" i="27"/>
  <c r="GB34" i="27"/>
  <c r="GC34" i="27"/>
  <c r="GD34" i="27"/>
  <c r="GE34" i="27"/>
  <c r="GF34" i="27"/>
  <c r="GG34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FY35" i="27"/>
  <c r="GA35" i="27"/>
  <c r="GB35" i="27"/>
  <c r="GC35" i="27"/>
  <c r="GD35" i="27"/>
  <c r="GE35" i="27"/>
  <c r="GF35" i="27"/>
  <c r="GG35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FY36" i="27"/>
  <c r="GA36" i="27"/>
  <c r="GB36" i="27"/>
  <c r="GC36" i="27"/>
  <c r="GD36" i="27"/>
  <c r="GE36" i="27"/>
  <c r="GF36" i="27"/>
  <c r="GG36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FY37" i="27"/>
  <c r="GA37" i="27"/>
  <c r="GB37" i="27"/>
  <c r="GC37" i="27"/>
  <c r="GD37" i="27"/>
  <c r="GE37" i="27"/>
  <c r="GF37" i="27"/>
  <c r="GG37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FY38" i="27"/>
  <c r="GA38" i="27"/>
  <c r="GB38" i="27"/>
  <c r="GC38" i="27"/>
  <c r="GD38" i="27"/>
  <c r="GE38" i="27"/>
  <c r="GF38" i="27"/>
  <c r="GG38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FY39" i="27"/>
  <c r="GA39" i="27"/>
  <c r="GB39" i="27"/>
  <c r="GC39" i="27"/>
  <c r="GD39" i="27"/>
  <c r="GE39" i="27"/>
  <c r="GF39" i="27"/>
  <c r="GG39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FY40" i="27"/>
  <c r="GA40" i="27"/>
  <c r="GB40" i="27"/>
  <c r="GC40" i="27"/>
  <c r="GD40" i="27"/>
  <c r="GE40" i="27"/>
  <c r="GF40" i="27"/>
  <c r="GG40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FY41" i="27"/>
  <c r="GA41" i="27"/>
  <c r="GB41" i="27"/>
  <c r="GC41" i="27"/>
  <c r="GD41" i="27"/>
  <c r="GE41" i="27"/>
  <c r="GF41" i="27"/>
  <c r="GG41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FY42" i="27"/>
  <c r="GA42" i="27"/>
  <c r="GB42" i="27"/>
  <c r="GC42" i="27"/>
  <c r="GD42" i="27"/>
  <c r="GE42" i="27"/>
  <c r="GF42" i="27"/>
  <c r="GG42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FY43" i="27"/>
  <c r="GA43" i="27"/>
  <c r="GB43" i="27"/>
  <c r="GC43" i="27"/>
  <c r="GD43" i="27"/>
  <c r="GE43" i="27"/>
  <c r="GF43" i="27"/>
  <c r="GG43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FY44" i="27"/>
  <c r="GA44" i="27"/>
  <c r="GB44" i="27"/>
  <c r="GC44" i="27"/>
  <c r="GD44" i="27"/>
  <c r="GE44" i="27"/>
  <c r="GF44" i="27"/>
  <c r="GG44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FY45" i="27"/>
  <c r="GA45" i="27"/>
  <c r="GB45" i="27"/>
  <c r="GC45" i="27"/>
  <c r="GD45" i="27"/>
  <c r="GE45" i="27"/>
  <c r="GF45" i="27"/>
  <c r="GG45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FY46" i="27"/>
  <c r="GA46" i="27"/>
  <c r="GB46" i="27"/>
  <c r="GC46" i="27"/>
  <c r="GD46" i="27"/>
  <c r="GE46" i="27"/>
  <c r="GF46" i="27"/>
  <c r="GG46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FY47" i="27"/>
  <c r="GA47" i="27"/>
  <c r="GB47" i="27"/>
  <c r="GC47" i="27"/>
  <c r="GD47" i="27"/>
  <c r="GE47" i="27"/>
  <c r="GF47" i="27"/>
  <c r="GG47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FY48" i="27"/>
  <c r="GA48" i="27"/>
  <c r="GB48" i="27"/>
  <c r="GC48" i="27"/>
  <c r="GD48" i="27"/>
  <c r="GE48" i="27"/>
  <c r="GF48" i="27"/>
  <c r="GG48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FY49" i="27"/>
  <c r="GA49" i="27"/>
  <c r="GB49" i="27"/>
  <c r="GC49" i="27"/>
  <c r="GD49" i="27"/>
  <c r="GE49" i="27"/>
  <c r="GF49" i="27"/>
  <c r="GG49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FY50" i="27"/>
  <c r="GA50" i="27"/>
  <c r="GB50" i="27"/>
  <c r="GC50" i="27"/>
  <c r="GD50" i="27"/>
  <c r="GE50" i="27"/>
  <c r="GF50" i="27"/>
  <c r="GG50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Y51" i="27"/>
  <c r="GA51" i="27"/>
  <c r="GB51" i="27"/>
  <c r="GC51" i="27"/>
  <c r="GD51" i="27"/>
  <c r="GG3" i="27"/>
  <c r="GF3" i="27"/>
  <c r="GE3" i="27"/>
  <c r="GD3" i="27"/>
  <c r="GA3" i="27"/>
  <c r="GB3" i="27"/>
  <c r="GC3" i="27"/>
  <c r="FY3" i="27"/>
  <c r="FJ3" i="27"/>
  <c r="EV3" i="27"/>
  <c r="H14" i="42"/>
  <c r="E14" i="42"/>
  <c r="AF9" i="20"/>
  <c r="W9" i="20"/>
  <c r="F19" i="42"/>
  <c r="E19" i="42"/>
  <c r="D19" i="42"/>
  <c r="C19" i="42"/>
  <c r="M9" i="2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ER4" i="10"/>
  <c r="ES4" i="10"/>
  <c r="ET4" i="10"/>
  <c r="EU4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ER5" i="10"/>
  <c r="ES5" i="10"/>
  <c r="ET5" i="10"/>
  <c r="EU5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ER6" i="10"/>
  <c r="ES6" i="10"/>
  <c r="ET6" i="10"/>
  <c r="EU6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ER8" i="10"/>
  <c r="ES8" i="10"/>
  <c r="ET8" i="10"/>
  <c r="EU8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ER10" i="10"/>
  <c r="ES10" i="10"/>
  <c r="ET10" i="10"/>
  <c r="EU10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ER11" i="10"/>
  <c r="ES11" i="10"/>
  <c r="ET11" i="10"/>
  <c r="EU11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ER13" i="10"/>
  <c r="ES13" i="10"/>
  <c r="ET13" i="10"/>
  <c r="EU13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ER20" i="10"/>
  <c r="ES20" i="10"/>
  <c r="ET20" i="10"/>
  <c r="EU20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ER22" i="10"/>
  <c r="ES22" i="10"/>
  <c r="ET22" i="10"/>
  <c r="EU22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ER23" i="10"/>
  <c r="ES23" i="10"/>
  <c r="ET23" i="10"/>
  <c r="EU23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ER24" i="10"/>
  <c r="ES24" i="10"/>
  <c r="ET24" i="10"/>
  <c r="EU24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ER26" i="10"/>
  <c r="ES26" i="10"/>
  <c r="ET26" i="10"/>
  <c r="EU26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ER27" i="10"/>
  <c r="ES27" i="10"/>
  <c r="ET27" i="10"/>
  <c r="EU27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ER28" i="10"/>
  <c r="ES28" i="10"/>
  <c r="ET28" i="10"/>
  <c r="EU28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ER30" i="10"/>
  <c r="ES30" i="10"/>
  <c r="ET30" i="10"/>
  <c r="EU30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ER31" i="10"/>
  <c r="ES31" i="10"/>
  <c r="ET31" i="10"/>
  <c r="EU31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ER32" i="10"/>
  <c r="ES32" i="10"/>
  <c r="ET32" i="10"/>
  <c r="EU32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ER33" i="10"/>
  <c r="ES33" i="10"/>
  <c r="ET33" i="10"/>
  <c r="EU33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ER34" i="10"/>
  <c r="ES34" i="10"/>
  <c r="ET34" i="10"/>
  <c r="EU34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ER35" i="10"/>
  <c r="ES35" i="10"/>
  <c r="ET35" i="10"/>
  <c r="EU35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ER36" i="10"/>
  <c r="ES36" i="10"/>
  <c r="ET36" i="10"/>
  <c r="EU36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ER37" i="10"/>
  <c r="ES37" i="10"/>
  <c r="ET37" i="10"/>
  <c r="EU37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ER38" i="10"/>
  <c r="ES38" i="10"/>
  <c r="ET38" i="10"/>
  <c r="EU38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ER39" i="10"/>
  <c r="ES39" i="10"/>
  <c r="ET39" i="10"/>
  <c r="EU39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ER40" i="10"/>
  <c r="ES40" i="10"/>
  <c r="ET40" i="10"/>
  <c r="EU40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ER41" i="10"/>
  <c r="ES41" i="10"/>
  <c r="ET41" i="10"/>
  <c r="EU41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ER42" i="10"/>
  <c r="ES42" i="10"/>
  <c r="ET42" i="10"/>
  <c r="EU42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ER43" i="10"/>
  <c r="ES43" i="10"/>
  <c r="ET43" i="10"/>
  <c r="EU43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ER45" i="10"/>
  <c r="ES45" i="10"/>
  <c r="ET45" i="10"/>
  <c r="EU45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ER46" i="10"/>
  <c r="ES46" i="10"/>
  <c r="ET46" i="10"/>
  <c r="EU46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ER47" i="10"/>
  <c r="ES47" i="10"/>
  <c r="ET47" i="10"/>
  <c r="EU47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ER48" i="10"/>
  <c r="ES48" i="10"/>
  <c r="ET48" i="10"/>
  <c r="EU48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ER49" i="10"/>
  <c r="ES49" i="10"/>
  <c r="ET49" i="10"/>
  <c r="EU49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ER50" i="10"/>
  <c r="ES50" i="10"/>
  <c r="ET50" i="10"/>
  <c r="EU50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R51" i="10"/>
  <c r="ES51" i="10"/>
  <c r="ET51" i="10"/>
  <c r="EU51" i="10"/>
  <c r="EU3" i="10"/>
  <c r="ET3" i="10"/>
  <c r="ES3" i="10"/>
  <c r="ER3" i="10"/>
  <c r="EQ3" i="10"/>
  <c r="EP3" i="10"/>
  <c r="EO3" i="10"/>
  <c r="EN3" i="10"/>
  <c r="EH3" i="10"/>
  <c r="EA3" i="10"/>
  <c r="AF5" i="20"/>
  <c r="W5" i="20"/>
  <c r="W40" i="20" s="1"/>
  <c r="F21" i="42"/>
  <c r="E21" i="42"/>
  <c r="M5" i="20"/>
  <c r="D21" i="42"/>
  <c r="H21" i="42"/>
  <c r="C21" i="42"/>
  <c r="B21" i="42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JH5" i="33"/>
  <c r="JI5" i="33"/>
  <c r="JJ5" i="33"/>
  <c r="JK5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JH6" i="33"/>
  <c r="JI6" i="33"/>
  <c r="JJ6" i="33"/>
  <c r="JK6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JH7" i="33"/>
  <c r="JI7" i="33"/>
  <c r="JJ7" i="33"/>
  <c r="JK7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JH8" i="33"/>
  <c r="JI8" i="33"/>
  <c r="JJ8" i="33"/>
  <c r="JK8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JH9" i="33"/>
  <c r="JI9" i="33"/>
  <c r="JJ9" i="33"/>
  <c r="JK9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JH10" i="33"/>
  <c r="JI10" i="33"/>
  <c r="JJ10" i="33"/>
  <c r="JK10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JH11" i="33"/>
  <c r="JI11" i="33"/>
  <c r="JJ11" i="33"/>
  <c r="JK11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JH12" i="33"/>
  <c r="JI12" i="33"/>
  <c r="JJ12" i="33"/>
  <c r="JK12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JH13" i="33"/>
  <c r="JI13" i="33"/>
  <c r="JJ13" i="33"/>
  <c r="JK13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JH14" i="33"/>
  <c r="JI14" i="33"/>
  <c r="JJ14" i="33"/>
  <c r="JK14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JH15" i="33"/>
  <c r="JI15" i="33"/>
  <c r="JJ15" i="33"/>
  <c r="JK15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JH16" i="33"/>
  <c r="JI16" i="33"/>
  <c r="JJ16" i="33"/>
  <c r="JK16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JH17" i="33"/>
  <c r="JI17" i="33"/>
  <c r="JJ17" i="33"/>
  <c r="JK17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JH18" i="33"/>
  <c r="JI18" i="33"/>
  <c r="JJ18" i="33"/>
  <c r="JK18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JH19" i="33"/>
  <c r="JI19" i="33"/>
  <c r="JJ19" i="33"/>
  <c r="JK19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JH20" i="33"/>
  <c r="JI20" i="33"/>
  <c r="JJ20" i="33"/>
  <c r="JK20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JH21" i="33"/>
  <c r="JI21" i="33"/>
  <c r="JJ21" i="33"/>
  <c r="JK21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JH22" i="33"/>
  <c r="JI22" i="33"/>
  <c r="JJ22" i="33"/>
  <c r="JK22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JH23" i="33"/>
  <c r="JI23" i="33"/>
  <c r="JJ23" i="33"/>
  <c r="JK23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JH24" i="33"/>
  <c r="JI24" i="33"/>
  <c r="JJ24" i="33"/>
  <c r="JK24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JH25" i="33"/>
  <c r="JI25" i="33"/>
  <c r="JJ25" i="33"/>
  <c r="JK25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JH26" i="33"/>
  <c r="JI26" i="33"/>
  <c r="JJ26" i="33"/>
  <c r="JK26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JH27" i="33"/>
  <c r="JI27" i="33"/>
  <c r="JJ27" i="33"/>
  <c r="JK27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JH28" i="33"/>
  <c r="JI28" i="33"/>
  <c r="JJ28" i="33"/>
  <c r="JK28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JH29" i="33"/>
  <c r="JI29" i="33"/>
  <c r="JJ29" i="33"/>
  <c r="JK29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JH30" i="33"/>
  <c r="JI30" i="33"/>
  <c r="JJ30" i="33"/>
  <c r="JK30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JH31" i="33"/>
  <c r="JI31" i="33"/>
  <c r="JJ31" i="33"/>
  <c r="JK31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JH32" i="33"/>
  <c r="JI32" i="33"/>
  <c r="JJ32" i="33"/>
  <c r="JK32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JH33" i="33"/>
  <c r="JI33" i="33"/>
  <c r="JJ33" i="33"/>
  <c r="JK33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JH34" i="33"/>
  <c r="JI34" i="33"/>
  <c r="JJ34" i="33"/>
  <c r="JK34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JH35" i="33"/>
  <c r="JI35" i="33"/>
  <c r="JJ35" i="33"/>
  <c r="JK35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JH36" i="33"/>
  <c r="JI36" i="33"/>
  <c r="JJ36" i="33"/>
  <c r="JK36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JH37" i="33"/>
  <c r="JI37" i="33"/>
  <c r="JJ37" i="33"/>
  <c r="JK37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JH38" i="33"/>
  <c r="JI38" i="33"/>
  <c r="JJ38" i="33"/>
  <c r="JK38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JH39" i="33"/>
  <c r="JI39" i="33"/>
  <c r="JJ39" i="33"/>
  <c r="JK39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JH40" i="33"/>
  <c r="JI40" i="33"/>
  <c r="JJ40" i="33"/>
  <c r="JK40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JH41" i="33"/>
  <c r="JI41" i="33"/>
  <c r="JJ41" i="33"/>
  <c r="JK41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JH42" i="33"/>
  <c r="JI42" i="33"/>
  <c r="JJ42" i="33"/>
  <c r="JK42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JH43" i="33"/>
  <c r="JI43" i="33"/>
  <c r="JJ43" i="33"/>
  <c r="JK43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JH44" i="33"/>
  <c r="JI44" i="33"/>
  <c r="JJ44" i="33"/>
  <c r="JK44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JH45" i="33"/>
  <c r="JI45" i="33"/>
  <c r="JJ45" i="33"/>
  <c r="JK45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JH46" i="33"/>
  <c r="JI46" i="33"/>
  <c r="JJ46" i="33"/>
  <c r="JK46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JH47" i="33"/>
  <c r="JI47" i="33"/>
  <c r="JJ47" i="33"/>
  <c r="JK47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JH48" i="33"/>
  <c r="JI48" i="33"/>
  <c r="JJ48" i="33"/>
  <c r="JK48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JH49" i="33"/>
  <c r="JI49" i="33"/>
  <c r="JJ49" i="33"/>
  <c r="JK49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JH50" i="33"/>
  <c r="JI50" i="33"/>
  <c r="JJ50" i="33"/>
  <c r="JK50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JH51" i="33"/>
  <c r="JI51" i="33"/>
  <c r="JJ51" i="33"/>
  <c r="JK51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H54" i="33"/>
  <c r="JI54" i="33"/>
  <c r="JJ54" i="33"/>
  <c r="JK54" i="33"/>
  <c r="JK3" i="33"/>
  <c r="JJ3" i="33"/>
  <c r="JI3" i="33"/>
  <c r="JH3" i="33"/>
  <c r="JG3" i="33"/>
  <c r="JF3" i="33"/>
  <c r="JE3" i="33"/>
  <c r="JD3" i="33"/>
  <c r="JC3" i="33"/>
  <c r="JB3" i="33"/>
  <c r="IR3" i="33"/>
  <c r="GX3" i="33"/>
  <c r="M40" i="20"/>
  <c r="AF40" i="20"/>
  <c r="G22" i="42"/>
  <c r="B22" i="42"/>
  <c r="C22" i="42"/>
  <c r="H22" i="42"/>
  <c r="D22" i="42"/>
  <c r="E22" i="42"/>
  <c r="W6" i="20"/>
  <c r="HX54" i="25"/>
  <c r="HW54" i="25"/>
  <c r="HV54" i="25"/>
  <c r="HU54" i="25"/>
  <c r="HT54" i="25"/>
  <c r="HS54" i="25"/>
  <c r="HR54" i="25"/>
  <c r="HQ54" i="25"/>
  <c r="HP54" i="25"/>
  <c r="HN54" i="25"/>
  <c r="HM54" i="25"/>
  <c r="HL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L4" i="25"/>
  <c r="HM4" i="25"/>
  <c r="HN4" i="25"/>
  <c r="HP4" i="25"/>
  <c r="HQ4" i="25"/>
  <c r="HR4" i="25"/>
  <c r="HS4" i="25"/>
  <c r="HT4" i="25"/>
  <c r="HU4" i="25"/>
  <c r="HV4" i="25"/>
  <c r="HW4" i="25"/>
  <c r="HX4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L5" i="25"/>
  <c r="HM5" i="25"/>
  <c r="HN5" i="25"/>
  <c r="HP5" i="25"/>
  <c r="HQ5" i="25"/>
  <c r="HR5" i="25"/>
  <c r="HS5" i="25"/>
  <c r="HT5" i="25"/>
  <c r="HU5" i="25"/>
  <c r="HV5" i="25"/>
  <c r="HW5" i="25"/>
  <c r="HX5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L6" i="25"/>
  <c r="HM6" i="25"/>
  <c r="HN6" i="25"/>
  <c r="HP6" i="25"/>
  <c r="HQ6" i="25"/>
  <c r="HR6" i="25"/>
  <c r="HS6" i="25"/>
  <c r="HT6" i="25"/>
  <c r="HU6" i="25"/>
  <c r="HV6" i="25"/>
  <c r="HW6" i="25"/>
  <c r="HX6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L7" i="25"/>
  <c r="HM7" i="25"/>
  <c r="HN7" i="25"/>
  <c r="HP7" i="25"/>
  <c r="HQ7" i="25"/>
  <c r="HR7" i="25"/>
  <c r="HS7" i="25"/>
  <c r="HT7" i="25"/>
  <c r="HU7" i="25"/>
  <c r="HV7" i="25"/>
  <c r="HW7" i="25"/>
  <c r="HX7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L8" i="25"/>
  <c r="HM8" i="25"/>
  <c r="HN8" i="25"/>
  <c r="HP8" i="25"/>
  <c r="HQ8" i="25"/>
  <c r="HR8" i="25"/>
  <c r="HS8" i="25"/>
  <c r="HT8" i="25"/>
  <c r="HU8" i="25"/>
  <c r="HV8" i="25"/>
  <c r="HW8" i="25"/>
  <c r="HX8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L9" i="25"/>
  <c r="HM9" i="25"/>
  <c r="HN9" i="25"/>
  <c r="HP9" i="25"/>
  <c r="HQ9" i="25"/>
  <c r="HR9" i="25"/>
  <c r="HS9" i="25"/>
  <c r="HT9" i="25"/>
  <c r="HU9" i="25"/>
  <c r="HV9" i="25"/>
  <c r="HW9" i="25"/>
  <c r="HX9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L10" i="25"/>
  <c r="HM10" i="25"/>
  <c r="HN10" i="25"/>
  <c r="HP10" i="25"/>
  <c r="HQ10" i="25"/>
  <c r="HR10" i="25"/>
  <c r="HS10" i="25"/>
  <c r="HT10" i="25"/>
  <c r="HU10" i="25"/>
  <c r="HV10" i="25"/>
  <c r="HW10" i="25"/>
  <c r="HX10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L11" i="25"/>
  <c r="HM11" i="25"/>
  <c r="HN11" i="25"/>
  <c r="HP11" i="25"/>
  <c r="HQ11" i="25"/>
  <c r="HR11" i="25"/>
  <c r="HS11" i="25"/>
  <c r="HT11" i="25"/>
  <c r="HU11" i="25"/>
  <c r="HV11" i="25"/>
  <c r="HW11" i="25"/>
  <c r="HX11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L12" i="25"/>
  <c r="HM12" i="25"/>
  <c r="HN12" i="25"/>
  <c r="HP12" i="25"/>
  <c r="HQ12" i="25"/>
  <c r="HR12" i="25"/>
  <c r="HS12" i="25"/>
  <c r="HT12" i="25"/>
  <c r="HU12" i="25"/>
  <c r="HV12" i="25"/>
  <c r="HW12" i="25"/>
  <c r="HX12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L13" i="25"/>
  <c r="HM13" i="25"/>
  <c r="HN13" i="25"/>
  <c r="HP13" i="25"/>
  <c r="HQ13" i="25"/>
  <c r="HR13" i="25"/>
  <c r="HS13" i="25"/>
  <c r="HT13" i="25"/>
  <c r="HU13" i="25"/>
  <c r="HV13" i="25"/>
  <c r="HW13" i="25"/>
  <c r="HX13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L14" i="25"/>
  <c r="HM14" i="25"/>
  <c r="HN14" i="25"/>
  <c r="HP14" i="25"/>
  <c r="HQ14" i="25"/>
  <c r="HR14" i="25"/>
  <c r="HS14" i="25"/>
  <c r="HT14" i="25"/>
  <c r="HU14" i="25"/>
  <c r="HV14" i="25"/>
  <c r="HW14" i="25"/>
  <c r="HX14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L15" i="25"/>
  <c r="HM15" i="25"/>
  <c r="HN15" i="25"/>
  <c r="HP15" i="25"/>
  <c r="HQ15" i="25"/>
  <c r="HR15" i="25"/>
  <c r="HS15" i="25"/>
  <c r="HT15" i="25"/>
  <c r="HU15" i="25"/>
  <c r="HV15" i="25"/>
  <c r="HW15" i="25"/>
  <c r="HX15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L16" i="25"/>
  <c r="HM16" i="25"/>
  <c r="HN16" i="25"/>
  <c r="HP16" i="25"/>
  <c r="HQ16" i="25"/>
  <c r="HR16" i="25"/>
  <c r="HS16" i="25"/>
  <c r="HT16" i="25"/>
  <c r="HU16" i="25"/>
  <c r="HV16" i="25"/>
  <c r="HW16" i="25"/>
  <c r="HX16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L17" i="25"/>
  <c r="HM17" i="25"/>
  <c r="HN17" i="25"/>
  <c r="HP17" i="25"/>
  <c r="HQ17" i="25"/>
  <c r="HR17" i="25"/>
  <c r="HS17" i="25"/>
  <c r="HT17" i="25"/>
  <c r="HU17" i="25"/>
  <c r="HV17" i="25"/>
  <c r="HW17" i="25"/>
  <c r="HX17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L18" i="25"/>
  <c r="HM18" i="25"/>
  <c r="HN18" i="25"/>
  <c r="HP18" i="25"/>
  <c r="HQ18" i="25"/>
  <c r="HR18" i="25"/>
  <c r="HS18" i="25"/>
  <c r="HT18" i="25"/>
  <c r="HU18" i="25"/>
  <c r="HV18" i="25"/>
  <c r="HW18" i="25"/>
  <c r="HX18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L19" i="25"/>
  <c r="HM19" i="25"/>
  <c r="HN19" i="25"/>
  <c r="HP19" i="25"/>
  <c r="HQ19" i="25"/>
  <c r="HR19" i="25"/>
  <c r="HS19" i="25"/>
  <c r="HT19" i="25"/>
  <c r="HU19" i="25"/>
  <c r="HV19" i="25"/>
  <c r="HW19" i="25"/>
  <c r="HX19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L20" i="25"/>
  <c r="HM20" i="25"/>
  <c r="HN20" i="25"/>
  <c r="HP20" i="25"/>
  <c r="HQ20" i="25"/>
  <c r="HR20" i="25"/>
  <c r="HS20" i="25"/>
  <c r="HT20" i="25"/>
  <c r="HU20" i="25"/>
  <c r="HV20" i="25"/>
  <c r="HW20" i="25"/>
  <c r="HX20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L21" i="25"/>
  <c r="HM21" i="25"/>
  <c r="HN21" i="25"/>
  <c r="HP21" i="25"/>
  <c r="HQ21" i="25"/>
  <c r="HR21" i="25"/>
  <c r="HS21" i="25"/>
  <c r="HT21" i="25"/>
  <c r="HU21" i="25"/>
  <c r="HV21" i="25"/>
  <c r="HW21" i="25"/>
  <c r="HX21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L22" i="25"/>
  <c r="HM22" i="25"/>
  <c r="HN22" i="25"/>
  <c r="HP22" i="25"/>
  <c r="HQ22" i="25"/>
  <c r="HR22" i="25"/>
  <c r="HS22" i="25"/>
  <c r="HT22" i="25"/>
  <c r="HU22" i="25"/>
  <c r="HV22" i="25"/>
  <c r="HW22" i="25"/>
  <c r="HX22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L23" i="25"/>
  <c r="HM23" i="25"/>
  <c r="HN23" i="25"/>
  <c r="HP23" i="25"/>
  <c r="HQ23" i="25"/>
  <c r="HR23" i="25"/>
  <c r="HS23" i="25"/>
  <c r="HT23" i="25"/>
  <c r="HU23" i="25"/>
  <c r="HV23" i="25"/>
  <c r="HW23" i="25"/>
  <c r="HX23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L24" i="25"/>
  <c r="HM24" i="25"/>
  <c r="HN24" i="25"/>
  <c r="HP24" i="25"/>
  <c r="HQ24" i="25"/>
  <c r="HR24" i="25"/>
  <c r="HS24" i="25"/>
  <c r="HT24" i="25"/>
  <c r="HU24" i="25"/>
  <c r="HV24" i="25"/>
  <c r="HW24" i="25"/>
  <c r="HX24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L25" i="25"/>
  <c r="HM25" i="25"/>
  <c r="HN25" i="25"/>
  <c r="HP25" i="25"/>
  <c r="HQ25" i="25"/>
  <c r="HR25" i="25"/>
  <c r="HS25" i="25"/>
  <c r="HT25" i="25"/>
  <c r="HU25" i="25"/>
  <c r="HV25" i="25"/>
  <c r="HW25" i="25"/>
  <c r="HX25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L26" i="25"/>
  <c r="HM26" i="25"/>
  <c r="HN26" i="25"/>
  <c r="HP26" i="25"/>
  <c r="HQ26" i="25"/>
  <c r="HR26" i="25"/>
  <c r="HS26" i="25"/>
  <c r="HT26" i="25"/>
  <c r="HU26" i="25"/>
  <c r="HV26" i="25"/>
  <c r="HW26" i="25"/>
  <c r="HX26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L27" i="25"/>
  <c r="HM27" i="25"/>
  <c r="HN27" i="25"/>
  <c r="HP27" i="25"/>
  <c r="HQ27" i="25"/>
  <c r="HR27" i="25"/>
  <c r="HS27" i="25"/>
  <c r="HT27" i="25"/>
  <c r="HU27" i="25"/>
  <c r="HV27" i="25"/>
  <c r="HW27" i="25"/>
  <c r="HX27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L28" i="25"/>
  <c r="HM28" i="25"/>
  <c r="HN28" i="25"/>
  <c r="HP28" i="25"/>
  <c r="HQ28" i="25"/>
  <c r="HR28" i="25"/>
  <c r="HS28" i="25"/>
  <c r="HT28" i="25"/>
  <c r="HU28" i="25"/>
  <c r="HV28" i="25"/>
  <c r="HW28" i="25"/>
  <c r="HX28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L29" i="25"/>
  <c r="HM29" i="25"/>
  <c r="HN29" i="25"/>
  <c r="HP29" i="25"/>
  <c r="HQ29" i="25"/>
  <c r="HR29" i="25"/>
  <c r="HS29" i="25"/>
  <c r="HT29" i="25"/>
  <c r="HU29" i="25"/>
  <c r="HV29" i="25"/>
  <c r="HW29" i="25"/>
  <c r="HX29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L30" i="25"/>
  <c r="HM30" i="25"/>
  <c r="HN30" i="25"/>
  <c r="HP30" i="25"/>
  <c r="HQ30" i="25"/>
  <c r="HR30" i="25"/>
  <c r="HS30" i="25"/>
  <c r="HT30" i="25"/>
  <c r="HU30" i="25"/>
  <c r="HV30" i="25"/>
  <c r="HW30" i="25"/>
  <c r="HX30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L31" i="25"/>
  <c r="HM31" i="25"/>
  <c r="HN31" i="25"/>
  <c r="HP31" i="25"/>
  <c r="HQ31" i="25"/>
  <c r="HR31" i="25"/>
  <c r="HS31" i="25"/>
  <c r="HT31" i="25"/>
  <c r="HU31" i="25"/>
  <c r="HV31" i="25"/>
  <c r="HW31" i="25"/>
  <c r="HX31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L32" i="25"/>
  <c r="HM32" i="25"/>
  <c r="HN32" i="25"/>
  <c r="HP32" i="25"/>
  <c r="HQ32" i="25"/>
  <c r="HR32" i="25"/>
  <c r="HS32" i="25"/>
  <c r="HT32" i="25"/>
  <c r="HU32" i="25"/>
  <c r="HV32" i="25"/>
  <c r="HW32" i="25"/>
  <c r="HX32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L33" i="25"/>
  <c r="HM33" i="25"/>
  <c r="HN33" i="25"/>
  <c r="HP33" i="25"/>
  <c r="HQ33" i="25"/>
  <c r="HR33" i="25"/>
  <c r="HS33" i="25"/>
  <c r="HT33" i="25"/>
  <c r="HU33" i="25"/>
  <c r="HV33" i="25"/>
  <c r="HW33" i="25"/>
  <c r="HX33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L34" i="25"/>
  <c r="HM34" i="25"/>
  <c r="HN34" i="25"/>
  <c r="HP34" i="25"/>
  <c r="HQ34" i="25"/>
  <c r="HR34" i="25"/>
  <c r="HS34" i="25"/>
  <c r="HT34" i="25"/>
  <c r="HU34" i="25"/>
  <c r="HV34" i="25"/>
  <c r="HW34" i="25"/>
  <c r="HX34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L35" i="25"/>
  <c r="HM35" i="25"/>
  <c r="HN35" i="25"/>
  <c r="HP35" i="25"/>
  <c r="HQ35" i="25"/>
  <c r="HR35" i="25"/>
  <c r="HS35" i="25"/>
  <c r="HT35" i="25"/>
  <c r="HU35" i="25"/>
  <c r="HV35" i="25"/>
  <c r="HW35" i="25"/>
  <c r="HX35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L36" i="25"/>
  <c r="HM36" i="25"/>
  <c r="HN36" i="25"/>
  <c r="HP36" i="25"/>
  <c r="HQ36" i="25"/>
  <c r="HR36" i="25"/>
  <c r="HS36" i="25"/>
  <c r="HT36" i="25"/>
  <c r="HU36" i="25"/>
  <c r="HV36" i="25"/>
  <c r="HW36" i="25"/>
  <c r="HX36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L37" i="25"/>
  <c r="HM37" i="25"/>
  <c r="HN37" i="25"/>
  <c r="HP37" i="25"/>
  <c r="HQ37" i="25"/>
  <c r="HR37" i="25"/>
  <c r="HS37" i="25"/>
  <c r="HT37" i="25"/>
  <c r="HU37" i="25"/>
  <c r="HV37" i="25"/>
  <c r="HW37" i="25"/>
  <c r="HX37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L38" i="25"/>
  <c r="HM38" i="25"/>
  <c r="HN38" i="25"/>
  <c r="HP38" i="25"/>
  <c r="HQ38" i="25"/>
  <c r="HR38" i="25"/>
  <c r="HS38" i="25"/>
  <c r="HT38" i="25"/>
  <c r="HU38" i="25"/>
  <c r="HV38" i="25"/>
  <c r="HW38" i="25"/>
  <c r="HX38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L39" i="25"/>
  <c r="HM39" i="25"/>
  <c r="HN39" i="25"/>
  <c r="HP39" i="25"/>
  <c r="HQ39" i="25"/>
  <c r="HR39" i="25"/>
  <c r="HS39" i="25"/>
  <c r="HT39" i="25"/>
  <c r="HU39" i="25"/>
  <c r="HV39" i="25"/>
  <c r="HW39" i="25"/>
  <c r="HX39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L40" i="25"/>
  <c r="HM40" i="25"/>
  <c r="HN40" i="25"/>
  <c r="HP40" i="25"/>
  <c r="HQ40" i="25"/>
  <c r="HR40" i="25"/>
  <c r="HS40" i="25"/>
  <c r="HT40" i="25"/>
  <c r="HU40" i="25"/>
  <c r="HV40" i="25"/>
  <c r="HW40" i="25"/>
  <c r="HX40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L41" i="25"/>
  <c r="HM41" i="25"/>
  <c r="HN41" i="25"/>
  <c r="HP41" i="25"/>
  <c r="HQ41" i="25"/>
  <c r="HR41" i="25"/>
  <c r="HS41" i="25"/>
  <c r="HT41" i="25"/>
  <c r="HU41" i="25"/>
  <c r="HV41" i="25"/>
  <c r="HW41" i="25"/>
  <c r="HX41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L42" i="25"/>
  <c r="HM42" i="25"/>
  <c r="HN42" i="25"/>
  <c r="HP42" i="25"/>
  <c r="HQ42" i="25"/>
  <c r="HR42" i="25"/>
  <c r="HS42" i="25"/>
  <c r="HT42" i="25"/>
  <c r="HU42" i="25"/>
  <c r="HV42" i="25"/>
  <c r="HW42" i="25"/>
  <c r="HX42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L43" i="25"/>
  <c r="HM43" i="25"/>
  <c r="HN43" i="25"/>
  <c r="HP43" i="25"/>
  <c r="HQ43" i="25"/>
  <c r="HR43" i="25"/>
  <c r="HS43" i="25"/>
  <c r="HT43" i="25"/>
  <c r="HU43" i="25"/>
  <c r="HV43" i="25"/>
  <c r="HW43" i="25"/>
  <c r="HX43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L44" i="25"/>
  <c r="HM44" i="25"/>
  <c r="HN44" i="25"/>
  <c r="HP44" i="25"/>
  <c r="HQ44" i="25"/>
  <c r="HR44" i="25"/>
  <c r="HS44" i="25"/>
  <c r="HT44" i="25"/>
  <c r="HU44" i="25"/>
  <c r="HV44" i="25"/>
  <c r="HW44" i="25"/>
  <c r="HX44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L45" i="25"/>
  <c r="HM45" i="25"/>
  <c r="HN45" i="25"/>
  <c r="HP45" i="25"/>
  <c r="HQ45" i="25"/>
  <c r="HR45" i="25"/>
  <c r="HS45" i="25"/>
  <c r="HT45" i="25"/>
  <c r="HU45" i="25"/>
  <c r="HV45" i="25"/>
  <c r="HW45" i="25"/>
  <c r="HX45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L46" i="25"/>
  <c r="HM46" i="25"/>
  <c r="HN46" i="25"/>
  <c r="HP46" i="25"/>
  <c r="HQ46" i="25"/>
  <c r="HR46" i="25"/>
  <c r="HS46" i="25"/>
  <c r="HT46" i="25"/>
  <c r="HU46" i="25"/>
  <c r="HV46" i="25"/>
  <c r="HW46" i="25"/>
  <c r="HX46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L47" i="25"/>
  <c r="HM47" i="25"/>
  <c r="HN47" i="25"/>
  <c r="HP47" i="25"/>
  <c r="HQ47" i="25"/>
  <c r="HR47" i="25"/>
  <c r="HS47" i="25"/>
  <c r="HT47" i="25"/>
  <c r="HU47" i="25"/>
  <c r="HV47" i="25"/>
  <c r="HW47" i="25"/>
  <c r="HX47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L48" i="25"/>
  <c r="HM48" i="25"/>
  <c r="HN48" i="25"/>
  <c r="HP48" i="25"/>
  <c r="HQ48" i="25"/>
  <c r="HR48" i="25"/>
  <c r="HS48" i="25"/>
  <c r="HT48" i="25"/>
  <c r="HU48" i="25"/>
  <c r="HV48" i="25"/>
  <c r="HW48" i="25"/>
  <c r="HX48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L49" i="25"/>
  <c r="HM49" i="25"/>
  <c r="HN49" i="25"/>
  <c r="HP49" i="25"/>
  <c r="HQ49" i="25"/>
  <c r="HR49" i="25"/>
  <c r="HS49" i="25"/>
  <c r="HT49" i="25"/>
  <c r="HU49" i="25"/>
  <c r="HV49" i="25"/>
  <c r="HW49" i="25"/>
  <c r="HX49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L50" i="25"/>
  <c r="HM50" i="25"/>
  <c r="HN50" i="25"/>
  <c r="HP50" i="25"/>
  <c r="HQ50" i="25"/>
  <c r="HR50" i="25"/>
  <c r="HS50" i="25"/>
  <c r="HT50" i="25"/>
  <c r="HU50" i="25"/>
  <c r="HV50" i="25"/>
  <c r="HW50" i="25"/>
  <c r="HX50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L51" i="25"/>
  <c r="HM51" i="25"/>
  <c r="HN51" i="25"/>
  <c r="HP51" i="25"/>
  <c r="HQ51" i="25"/>
  <c r="HR51" i="25"/>
  <c r="HS51" i="25"/>
  <c r="HT51" i="25"/>
  <c r="HU51" i="25"/>
  <c r="HV51" i="25"/>
  <c r="HW51" i="25"/>
  <c r="HX51" i="25"/>
  <c r="HX3" i="25"/>
  <c r="HW3" i="25"/>
  <c r="HV3" i="25"/>
  <c r="HU3" i="25"/>
  <c r="HT3" i="25"/>
  <c r="HK3" i="25"/>
  <c r="HH3" i="25"/>
  <c r="HG3" i="25"/>
  <c r="HF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W41" i="20"/>
  <c r="B35" i="42"/>
  <c r="B43" i="42"/>
  <c r="W29" i="20"/>
  <c r="W37" i="20" s="1"/>
  <c r="DP59" i="4"/>
  <c r="DO59" i="4"/>
  <c r="DN59" i="4"/>
  <c r="DM59" i="4"/>
  <c r="DL59" i="4"/>
  <c r="DJ59" i="4"/>
  <c r="DG59" i="4"/>
  <c r="DG4" i="4"/>
  <c r="DJ4" i="4"/>
  <c r="DL4" i="4"/>
  <c r="DM4" i="4"/>
  <c r="DN4" i="4"/>
  <c r="DO4" i="4"/>
  <c r="DP4" i="4"/>
  <c r="DG5" i="4"/>
  <c r="DJ5" i="4"/>
  <c r="DL5" i="4"/>
  <c r="DM5" i="4"/>
  <c r="DN5" i="4"/>
  <c r="DO5" i="4"/>
  <c r="DP5" i="4"/>
  <c r="DG6" i="4"/>
  <c r="DJ6" i="4"/>
  <c r="DL6" i="4"/>
  <c r="DM6" i="4"/>
  <c r="DN6" i="4"/>
  <c r="DO6" i="4"/>
  <c r="DP6" i="4"/>
  <c r="DG7" i="4"/>
  <c r="DJ7" i="4"/>
  <c r="DL7" i="4"/>
  <c r="DM7" i="4"/>
  <c r="DN7" i="4"/>
  <c r="DO7" i="4"/>
  <c r="DP7" i="4"/>
  <c r="DG8" i="4"/>
  <c r="DJ8" i="4"/>
  <c r="DL8" i="4"/>
  <c r="DM8" i="4"/>
  <c r="DN8" i="4"/>
  <c r="DO8" i="4"/>
  <c r="DP8" i="4"/>
  <c r="DG9" i="4"/>
  <c r="DJ9" i="4"/>
  <c r="DL9" i="4"/>
  <c r="DM9" i="4"/>
  <c r="DN9" i="4"/>
  <c r="DO9" i="4"/>
  <c r="DP9" i="4"/>
  <c r="DG10" i="4"/>
  <c r="DJ10" i="4"/>
  <c r="DL10" i="4"/>
  <c r="DM10" i="4"/>
  <c r="DN10" i="4"/>
  <c r="DO10" i="4"/>
  <c r="DP10" i="4"/>
  <c r="DG11" i="4"/>
  <c r="DJ11" i="4"/>
  <c r="DL11" i="4"/>
  <c r="DM11" i="4"/>
  <c r="DN11" i="4"/>
  <c r="DO11" i="4"/>
  <c r="DP11" i="4"/>
  <c r="DG12" i="4"/>
  <c r="DJ12" i="4"/>
  <c r="DL12" i="4"/>
  <c r="DM12" i="4"/>
  <c r="DN12" i="4"/>
  <c r="DO12" i="4"/>
  <c r="DP12" i="4"/>
  <c r="DG13" i="4"/>
  <c r="DJ13" i="4"/>
  <c r="DL13" i="4"/>
  <c r="DM13" i="4"/>
  <c r="DN13" i="4"/>
  <c r="DO13" i="4"/>
  <c r="DP13" i="4"/>
  <c r="DG14" i="4"/>
  <c r="DJ14" i="4"/>
  <c r="DL14" i="4"/>
  <c r="DM14" i="4"/>
  <c r="DN14" i="4"/>
  <c r="DO14" i="4"/>
  <c r="DP14" i="4"/>
  <c r="DG15" i="4"/>
  <c r="DJ15" i="4"/>
  <c r="DL15" i="4"/>
  <c r="DM15" i="4"/>
  <c r="DN15" i="4"/>
  <c r="DO15" i="4"/>
  <c r="DP15" i="4"/>
  <c r="DG16" i="4"/>
  <c r="DJ16" i="4"/>
  <c r="DL16" i="4"/>
  <c r="DM16" i="4"/>
  <c r="DN16" i="4"/>
  <c r="DO16" i="4"/>
  <c r="DP16" i="4"/>
  <c r="DG17" i="4"/>
  <c r="DJ17" i="4"/>
  <c r="DL17" i="4"/>
  <c r="DM17" i="4"/>
  <c r="DN17" i="4"/>
  <c r="DO17" i="4"/>
  <c r="DP17" i="4"/>
  <c r="DG18" i="4"/>
  <c r="DJ18" i="4"/>
  <c r="DL18" i="4"/>
  <c r="DM18" i="4"/>
  <c r="DN18" i="4"/>
  <c r="DO18" i="4"/>
  <c r="DP18" i="4"/>
  <c r="DG19" i="4"/>
  <c r="DJ19" i="4"/>
  <c r="DL19" i="4"/>
  <c r="DM19" i="4"/>
  <c r="DN19" i="4"/>
  <c r="DO19" i="4"/>
  <c r="DP19" i="4"/>
  <c r="DG20" i="4"/>
  <c r="DJ20" i="4"/>
  <c r="DL20" i="4"/>
  <c r="DM20" i="4"/>
  <c r="DN20" i="4"/>
  <c r="DO20" i="4"/>
  <c r="DP20" i="4"/>
  <c r="DG21" i="4"/>
  <c r="DJ21" i="4"/>
  <c r="DL21" i="4"/>
  <c r="DM21" i="4"/>
  <c r="DN21" i="4"/>
  <c r="DO21" i="4"/>
  <c r="DP21" i="4"/>
  <c r="DG22" i="4"/>
  <c r="DJ22" i="4"/>
  <c r="DL22" i="4"/>
  <c r="DM22" i="4"/>
  <c r="DN22" i="4"/>
  <c r="DO22" i="4"/>
  <c r="DP22" i="4"/>
  <c r="DG23" i="4"/>
  <c r="DJ23" i="4"/>
  <c r="DL23" i="4"/>
  <c r="DM23" i="4"/>
  <c r="DN23" i="4"/>
  <c r="DO23" i="4"/>
  <c r="DP23" i="4"/>
  <c r="DG24" i="4"/>
  <c r="DJ24" i="4"/>
  <c r="DL24" i="4"/>
  <c r="DM24" i="4"/>
  <c r="DN24" i="4"/>
  <c r="DO24" i="4"/>
  <c r="DP24" i="4"/>
  <c r="DG25" i="4"/>
  <c r="DJ25" i="4"/>
  <c r="DL25" i="4"/>
  <c r="DM25" i="4"/>
  <c r="DN25" i="4"/>
  <c r="DO25" i="4"/>
  <c r="DP25" i="4"/>
  <c r="DG26" i="4"/>
  <c r="DJ26" i="4"/>
  <c r="DL26" i="4"/>
  <c r="DM26" i="4"/>
  <c r="DN26" i="4"/>
  <c r="DO26" i="4"/>
  <c r="DP26" i="4"/>
  <c r="DG27" i="4"/>
  <c r="DJ27" i="4"/>
  <c r="DL27" i="4"/>
  <c r="DM27" i="4"/>
  <c r="DN27" i="4"/>
  <c r="DO27" i="4"/>
  <c r="DP27" i="4"/>
  <c r="DG28" i="4"/>
  <c r="DJ28" i="4"/>
  <c r="DL28" i="4"/>
  <c r="DM28" i="4"/>
  <c r="DN28" i="4"/>
  <c r="DO28" i="4"/>
  <c r="DP28" i="4"/>
  <c r="DG29" i="4"/>
  <c r="DJ29" i="4"/>
  <c r="DL29" i="4"/>
  <c r="DM29" i="4"/>
  <c r="DN29" i="4"/>
  <c r="DO29" i="4"/>
  <c r="DP29" i="4"/>
  <c r="DG30" i="4"/>
  <c r="DJ30" i="4"/>
  <c r="DL30" i="4"/>
  <c r="DM30" i="4"/>
  <c r="DN30" i="4"/>
  <c r="DO30" i="4"/>
  <c r="DP30" i="4"/>
  <c r="DG31" i="4"/>
  <c r="DJ31" i="4"/>
  <c r="DL31" i="4"/>
  <c r="DM31" i="4"/>
  <c r="DN31" i="4"/>
  <c r="DO31" i="4"/>
  <c r="DP31" i="4"/>
  <c r="DG32" i="4"/>
  <c r="DJ32" i="4"/>
  <c r="DL32" i="4"/>
  <c r="DM32" i="4"/>
  <c r="DN32" i="4"/>
  <c r="DO32" i="4"/>
  <c r="DP32" i="4"/>
  <c r="DG33" i="4"/>
  <c r="DJ33" i="4"/>
  <c r="DL33" i="4"/>
  <c r="DM33" i="4"/>
  <c r="DN33" i="4"/>
  <c r="DO33" i="4"/>
  <c r="DP33" i="4"/>
  <c r="DG34" i="4"/>
  <c r="DJ34" i="4"/>
  <c r="DL34" i="4"/>
  <c r="DM34" i="4"/>
  <c r="DN34" i="4"/>
  <c r="DO34" i="4"/>
  <c r="DP34" i="4"/>
  <c r="DG35" i="4"/>
  <c r="DJ35" i="4"/>
  <c r="DL35" i="4"/>
  <c r="DM35" i="4"/>
  <c r="DN35" i="4"/>
  <c r="DO35" i="4"/>
  <c r="DP35" i="4"/>
  <c r="DG36" i="4"/>
  <c r="DJ36" i="4"/>
  <c r="DL36" i="4"/>
  <c r="DM36" i="4"/>
  <c r="DN36" i="4"/>
  <c r="DO36" i="4"/>
  <c r="DP36" i="4"/>
  <c r="DG37" i="4"/>
  <c r="DJ37" i="4"/>
  <c r="DL37" i="4"/>
  <c r="DM37" i="4"/>
  <c r="DN37" i="4"/>
  <c r="DO37" i="4"/>
  <c r="DP37" i="4"/>
  <c r="DG38" i="4"/>
  <c r="DJ38" i="4"/>
  <c r="DL38" i="4"/>
  <c r="DM38" i="4"/>
  <c r="DN38" i="4"/>
  <c r="DO38" i="4"/>
  <c r="DP38" i="4"/>
  <c r="DG39" i="4"/>
  <c r="DJ39" i="4"/>
  <c r="DL39" i="4"/>
  <c r="DM39" i="4"/>
  <c r="DN39" i="4"/>
  <c r="DO39" i="4"/>
  <c r="DP39" i="4"/>
  <c r="DG40" i="4"/>
  <c r="DJ40" i="4"/>
  <c r="DL40" i="4"/>
  <c r="DM40" i="4"/>
  <c r="DN40" i="4"/>
  <c r="DO40" i="4"/>
  <c r="DP40" i="4"/>
  <c r="DG41" i="4"/>
  <c r="DJ41" i="4"/>
  <c r="DL41" i="4"/>
  <c r="DM41" i="4"/>
  <c r="DN41" i="4"/>
  <c r="DO41" i="4"/>
  <c r="DP41" i="4"/>
  <c r="DG42" i="4"/>
  <c r="DJ42" i="4"/>
  <c r="DL42" i="4"/>
  <c r="DM42" i="4"/>
  <c r="DN42" i="4"/>
  <c r="DO42" i="4"/>
  <c r="DP42" i="4"/>
  <c r="DG43" i="4"/>
  <c r="DJ43" i="4"/>
  <c r="DL43" i="4"/>
  <c r="DM43" i="4"/>
  <c r="DN43" i="4"/>
  <c r="DO43" i="4"/>
  <c r="DP43" i="4"/>
  <c r="DG44" i="4"/>
  <c r="DJ44" i="4"/>
  <c r="DL44" i="4"/>
  <c r="DM44" i="4"/>
  <c r="DN44" i="4"/>
  <c r="DO44" i="4"/>
  <c r="DP44" i="4"/>
  <c r="DG45" i="4"/>
  <c r="DJ45" i="4"/>
  <c r="DL45" i="4"/>
  <c r="DM45" i="4"/>
  <c r="DN45" i="4"/>
  <c r="DO45" i="4"/>
  <c r="DP45" i="4"/>
  <c r="DG46" i="4"/>
  <c r="DJ46" i="4"/>
  <c r="DL46" i="4"/>
  <c r="DM46" i="4"/>
  <c r="DN46" i="4"/>
  <c r="DO46" i="4"/>
  <c r="DP46" i="4"/>
  <c r="DG47" i="4"/>
  <c r="DJ47" i="4"/>
  <c r="DL47" i="4"/>
  <c r="DM47" i="4"/>
  <c r="DN47" i="4"/>
  <c r="DO47" i="4"/>
  <c r="DP47" i="4"/>
  <c r="DG48" i="4"/>
  <c r="DJ48" i="4"/>
  <c r="DL48" i="4"/>
  <c r="DM48" i="4"/>
  <c r="DN48" i="4"/>
  <c r="DO48" i="4"/>
  <c r="DP48" i="4"/>
  <c r="DG49" i="4"/>
  <c r="DJ49" i="4"/>
  <c r="DL49" i="4"/>
  <c r="DM49" i="4"/>
  <c r="DN49" i="4"/>
  <c r="DO49" i="4"/>
  <c r="DP49" i="4"/>
  <c r="DG50" i="4"/>
  <c r="DJ50" i="4"/>
  <c r="DL50" i="4"/>
  <c r="DM50" i="4"/>
  <c r="DN50" i="4"/>
  <c r="DO50" i="4"/>
  <c r="DP50" i="4"/>
  <c r="DG51" i="4"/>
  <c r="DJ51" i="4"/>
  <c r="DL51" i="4"/>
  <c r="DM51" i="4"/>
  <c r="DN51" i="4"/>
  <c r="DO51" i="4"/>
  <c r="DP51" i="4"/>
  <c r="G12" i="42"/>
  <c r="C18" i="42"/>
  <c r="M13" i="20"/>
  <c r="M45" i="20" s="1"/>
  <c r="W13" i="20"/>
  <c r="W45" i="20" s="1"/>
  <c r="DD6" i="32"/>
  <c r="DE6" i="32"/>
  <c r="DF6" i="32"/>
  <c r="DG6" i="32"/>
  <c r="DG4" i="32"/>
  <c r="DF4" i="32"/>
  <c r="DE4" i="32"/>
  <c r="DD4" i="32"/>
  <c r="G23" i="42"/>
  <c r="B23" i="42"/>
  <c r="C23" i="42"/>
  <c r="H23" i="42"/>
  <c r="D23" i="42"/>
  <c r="E23" i="42"/>
  <c r="F23" i="42"/>
  <c r="AL61" i="3"/>
  <c r="C24" i="42"/>
  <c r="D24" i="42"/>
  <c r="AF15" i="20"/>
  <c r="FM4" i="3"/>
  <c r="FN4" i="3"/>
  <c r="FO4" i="3"/>
  <c r="FP4" i="3"/>
  <c r="FQ4" i="3"/>
  <c r="FM5" i="3"/>
  <c r="FN5" i="3"/>
  <c r="FO5" i="3"/>
  <c r="FP5" i="3"/>
  <c r="FQ5" i="3"/>
  <c r="FM6" i="3"/>
  <c r="FN6" i="3"/>
  <c r="FO6" i="3"/>
  <c r="FP6" i="3"/>
  <c r="FQ6" i="3"/>
  <c r="FM7" i="3"/>
  <c r="FN7" i="3"/>
  <c r="FO7" i="3"/>
  <c r="FP7" i="3"/>
  <c r="FQ7" i="3"/>
  <c r="FM8" i="3"/>
  <c r="FN8" i="3"/>
  <c r="FO8" i="3"/>
  <c r="FP8" i="3"/>
  <c r="FQ8" i="3"/>
  <c r="FM9" i="3"/>
  <c r="FN9" i="3"/>
  <c r="FO9" i="3"/>
  <c r="FP9" i="3"/>
  <c r="FQ9" i="3"/>
  <c r="FM10" i="3"/>
  <c r="FN10" i="3"/>
  <c r="FO10" i="3"/>
  <c r="FP10" i="3"/>
  <c r="FQ10" i="3"/>
  <c r="FM11" i="3"/>
  <c r="FN11" i="3"/>
  <c r="FO11" i="3"/>
  <c r="FP11" i="3"/>
  <c r="FQ11" i="3"/>
  <c r="FM12" i="3"/>
  <c r="FN12" i="3"/>
  <c r="FO12" i="3"/>
  <c r="FP12" i="3"/>
  <c r="FQ12" i="3"/>
  <c r="FM13" i="3"/>
  <c r="FN13" i="3"/>
  <c r="FO13" i="3"/>
  <c r="FP13" i="3"/>
  <c r="FQ13" i="3"/>
  <c r="FM14" i="3"/>
  <c r="FN14" i="3"/>
  <c r="FO14" i="3"/>
  <c r="FP14" i="3"/>
  <c r="FQ14" i="3"/>
  <c r="FM15" i="3"/>
  <c r="FN15" i="3"/>
  <c r="FO15" i="3"/>
  <c r="FP15" i="3"/>
  <c r="FQ15" i="3"/>
  <c r="FM16" i="3"/>
  <c r="FN16" i="3"/>
  <c r="FO16" i="3"/>
  <c r="FP16" i="3"/>
  <c r="FQ16" i="3"/>
  <c r="FM17" i="3"/>
  <c r="FN17" i="3"/>
  <c r="FO17" i="3"/>
  <c r="FP17" i="3"/>
  <c r="FQ17" i="3"/>
  <c r="FM18" i="3"/>
  <c r="FN18" i="3"/>
  <c r="FO18" i="3"/>
  <c r="FP18" i="3"/>
  <c r="FQ18" i="3"/>
  <c r="FM19" i="3"/>
  <c r="FN19" i="3"/>
  <c r="FO19" i="3"/>
  <c r="FP19" i="3"/>
  <c r="FQ19" i="3"/>
  <c r="FM20" i="3"/>
  <c r="FN20" i="3"/>
  <c r="FO20" i="3"/>
  <c r="FP20" i="3"/>
  <c r="FQ20" i="3"/>
  <c r="FM21" i="3"/>
  <c r="FN21" i="3"/>
  <c r="FO21" i="3"/>
  <c r="FP21" i="3"/>
  <c r="FQ21" i="3"/>
  <c r="FM22" i="3"/>
  <c r="FN22" i="3"/>
  <c r="FO22" i="3"/>
  <c r="FP22" i="3"/>
  <c r="FQ22" i="3"/>
  <c r="FM23" i="3"/>
  <c r="FN23" i="3"/>
  <c r="FO23" i="3"/>
  <c r="FP23" i="3"/>
  <c r="FQ23" i="3"/>
  <c r="FM24" i="3"/>
  <c r="FN24" i="3"/>
  <c r="FO24" i="3"/>
  <c r="FP24" i="3"/>
  <c r="FQ24" i="3"/>
  <c r="FM25" i="3"/>
  <c r="FN25" i="3"/>
  <c r="FO25" i="3"/>
  <c r="FP25" i="3"/>
  <c r="FQ25" i="3"/>
  <c r="FM26" i="3"/>
  <c r="FN26" i="3"/>
  <c r="FO26" i="3"/>
  <c r="FP26" i="3"/>
  <c r="FQ26" i="3"/>
  <c r="FM27" i="3"/>
  <c r="FN27" i="3"/>
  <c r="FO27" i="3"/>
  <c r="FP27" i="3"/>
  <c r="FQ27" i="3"/>
  <c r="FM28" i="3"/>
  <c r="FN28" i="3"/>
  <c r="FO28" i="3"/>
  <c r="FP28" i="3"/>
  <c r="FQ28" i="3"/>
  <c r="FM29" i="3"/>
  <c r="FN29" i="3"/>
  <c r="FO29" i="3"/>
  <c r="FP29" i="3"/>
  <c r="FQ29" i="3"/>
  <c r="FM30" i="3"/>
  <c r="FN30" i="3"/>
  <c r="FO30" i="3"/>
  <c r="FP30" i="3"/>
  <c r="FQ30" i="3"/>
  <c r="FM31" i="3"/>
  <c r="FN31" i="3"/>
  <c r="FO31" i="3"/>
  <c r="FP31" i="3"/>
  <c r="FQ31" i="3"/>
  <c r="FM32" i="3"/>
  <c r="FN32" i="3"/>
  <c r="FO32" i="3"/>
  <c r="FP32" i="3"/>
  <c r="FQ32" i="3"/>
  <c r="FM33" i="3"/>
  <c r="FN33" i="3"/>
  <c r="FO33" i="3"/>
  <c r="FP33" i="3"/>
  <c r="FQ33" i="3"/>
  <c r="FM34" i="3"/>
  <c r="FN34" i="3"/>
  <c r="FO34" i="3"/>
  <c r="FP34" i="3"/>
  <c r="FQ34" i="3"/>
  <c r="FM35" i="3"/>
  <c r="FN35" i="3"/>
  <c r="FO35" i="3"/>
  <c r="FP35" i="3"/>
  <c r="FQ35" i="3"/>
  <c r="FM36" i="3"/>
  <c r="FN36" i="3"/>
  <c r="FO36" i="3"/>
  <c r="FP36" i="3"/>
  <c r="FQ36" i="3"/>
  <c r="FM37" i="3"/>
  <c r="FN37" i="3"/>
  <c r="FO37" i="3"/>
  <c r="FP37" i="3"/>
  <c r="FQ37" i="3"/>
  <c r="FM38" i="3"/>
  <c r="FN38" i="3"/>
  <c r="FO38" i="3"/>
  <c r="FP38" i="3"/>
  <c r="FQ38" i="3"/>
  <c r="FM39" i="3"/>
  <c r="FN39" i="3"/>
  <c r="FO39" i="3"/>
  <c r="FP39" i="3"/>
  <c r="FQ39" i="3"/>
  <c r="FM40" i="3"/>
  <c r="FN40" i="3"/>
  <c r="FO40" i="3"/>
  <c r="FP40" i="3"/>
  <c r="FQ40" i="3"/>
  <c r="FM41" i="3"/>
  <c r="FN41" i="3"/>
  <c r="FO41" i="3"/>
  <c r="FP41" i="3"/>
  <c r="FQ41" i="3"/>
  <c r="FM42" i="3"/>
  <c r="FN42" i="3"/>
  <c r="FO42" i="3"/>
  <c r="FP42" i="3"/>
  <c r="FQ42" i="3"/>
  <c r="FM43" i="3"/>
  <c r="FN43" i="3"/>
  <c r="FO43" i="3"/>
  <c r="FP43" i="3"/>
  <c r="FQ43" i="3"/>
  <c r="FM44" i="3"/>
  <c r="FN44" i="3"/>
  <c r="FO44" i="3"/>
  <c r="FP44" i="3"/>
  <c r="FQ44" i="3"/>
  <c r="FM45" i="3"/>
  <c r="FN45" i="3"/>
  <c r="FO45" i="3"/>
  <c r="FP45" i="3"/>
  <c r="FQ45" i="3"/>
  <c r="FM46" i="3"/>
  <c r="FN46" i="3"/>
  <c r="FO46" i="3"/>
  <c r="FP46" i="3"/>
  <c r="FQ46" i="3"/>
  <c r="FM47" i="3"/>
  <c r="FN47" i="3"/>
  <c r="FO47" i="3"/>
  <c r="FP47" i="3"/>
  <c r="FQ47" i="3"/>
  <c r="FM48" i="3"/>
  <c r="FN48" i="3"/>
  <c r="FO48" i="3"/>
  <c r="FP48" i="3"/>
  <c r="FQ48" i="3"/>
  <c r="FM49" i="3"/>
  <c r="FN49" i="3"/>
  <c r="FO49" i="3"/>
  <c r="FP49" i="3"/>
  <c r="FQ49" i="3"/>
  <c r="FM50" i="3"/>
  <c r="FN50" i="3"/>
  <c r="FO50" i="3"/>
  <c r="FP50" i="3"/>
  <c r="FQ50" i="3"/>
  <c r="FM51" i="3"/>
  <c r="FN51" i="3"/>
  <c r="FO51" i="3"/>
  <c r="FP51" i="3"/>
  <c r="FQ51" i="3"/>
  <c r="FQ3" i="3"/>
  <c r="FP3" i="3"/>
  <c r="FO3" i="3"/>
  <c r="FN3" i="3"/>
  <c r="FM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3" i="3"/>
  <c r="EG4" i="13"/>
  <c r="EG5" i="13"/>
  <c r="EG6" i="13"/>
  <c r="EG7" i="13"/>
  <c r="EG8" i="13"/>
  <c r="EG9" i="13"/>
  <c r="EG10" i="13"/>
  <c r="EG11" i="13"/>
  <c r="EG12" i="13"/>
  <c r="EG13" i="13"/>
  <c r="EG14" i="13"/>
  <c r="EG15" i="13"/>
  <c r="EG16" i="13"/>
  <c r="EG17" i="13"/>
  <c r="EG18" i="13"/>
  <c r="EG19" i="13"/>
  <c r="EG20" i="13"/>
  <c r="EG21" i="13"/>
  <c r="EG22" i="13"/>
  <c r="EG23" i="13"/>
  <c r="EG24" i="13"/>
  <c r="EG25" i="13"/>
  <c r="EG26" i="13"/>
  <c r="EG27" i="13"/>
  <c r="EG28" i="13"/>
  <c r="EG29" i="13"/>
  <c r="EG30" i="13"/>
  <c r="EG31" i="13"/>
  <c r="EG32" i="13"/>
  <c r="EG33" i="13"/>
  <c r="EG34" i="13"/>
  <c r="EG35" i="13"/>
  <c r="EG36" i="13"/>
  <c r="EG37" i="13"/>
  <c r="EG38" i="13"/>
  <c r="EG39" i="13"/>
  <c r="EG40" i="13"/>
  <c r="EG41" i="13"/>
  <c r="EG42" i="13"/>
  <c r="EG43" i="13"/>
  <c r="EG44" i="13"/>
  <c r="EG45" i="13"/>
  <c r="EG46" i="13"/>
  <c r="EG47" i="13"/>
  <c r="EG48" i="13"/>
  <c r="EG49" i="13"/>
  <c r="EG50" i="13"/>
  <c r="EG51" i="13"/>
  <c r="EG3" i="13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/>
  <c r="AA36" i="36"/>
  <c r="C21" i="20"/>
  <c r="AB36" i="36"/>
  <c r="AC36" i="36"/>
  <c r="AD36" i="36"/>
  <c r="AE36" i="36"/>
  <c r="AF36" i="36"/>
  <c r="AG36" i="36"/>
  <c r="AH36" i="36"/>
  <c r="CX36" i="36"/>
  <c r="AI36" i="36"/>
  <c r="AJ36" i="36"/>
  <c r="AK36" i="36"/>
  <c r="AL36" i="36"/>
  <c r="M21" i="20" s="1"/>
  <c r="AM36" i="36"/>
  <c r="O21" i="20" s="1"/>
  <c r="AN36" i="36"/>
  <c r="AO36" i="36"/>
  <c r="AP36" i="36"/>
  <c r="AQ36" i="36"/>
  <c r="AR36" i="36"/>
  <c r="AS36" i="36"/>
  <c r="P21" i="20" s="1"/>
  <c r="AT36" i="36"/>
  <c r="AV36" i="36"/>
  <c r="Q21" i="20" s="1"/>
  <c r="AW36" i="36"/>
  <c r="R21" i="20" s="1"/>
  <c r="AX36" i="36"/>
  <c r="AY36" i="36"/>
  <c r="AZ36" i="36"/>
  <c r="BA36" i="36"/>
  <c r="BB36" i="36"/>
  <c r="BC36" i="36"/>
  <c r="T21" i="20" s="1"/>
  <c r="BD36" i="36"/>
  <c r="U21" i="20" s="1"/>
  <c r="BE36" i="36"/>
  <c r="BF36" i="36"/>
  <c r="BG36" i="36"/>
  <c r="BH36" i="36"/>
  <c r="BI36" i="36"/>
  <c r="BJ36" i="36"/>
  <c r="V21" i="20" s="1"/>
  <c r="BK36" i="36"/>
  <c r="BL36" i="36"/>
  <c r="BM36" i="36"/>
  <c r="BN36" i="36"/>
  <c r="BO36" i="36"/>
  <c r="BP36" i="36"/>
  <c r="W21" i="20"/>
  <c r="BQ36" i="36"/>
  <c r="X21" i="20"/>
  <c r="BR36" i="36"/>
  <c r="Y21" i="20"/>
  <c r="BS36" i="36"/>
  <c r="BT36" i="36"/>
  <c r="BU36" i="36"/>
  <c r="AA21" i="20"/>
  <c r="BV36" i="36"/>
  <c r="AB21" i="20"/>
  <c r="BW36" i="36"/>
  <c r="AC21" i="20"/>
  <c r="BX36" i="36"/>
  <c r="BY36" i="36"/>
  <c r="AD21" i="20" s="1"/>
  <c r="BZ36" i="36"/>
  <c r="CA36" i="36"/>
  <c r="CB36" i="36"/>
  <c r="AE21" i="20" s="1"/>
  <c r="CC36" i="36"/>
  <c r="CD36" i="36"/>
  <c r="CE36" i="36"/>
  <c r="CF36" i="36"/>
  <c r="AF21" i="20"/>
  <c r="W38" i="36"/>
  <c r="G42" i="42"/>
  <c r="X38" i="36"/>
  <c r="B42" i="42"/>
  <c r="Y38" i="36"/>
  <c r="Z38" i="36"/>
  <c r="AA38" i="36"/>
  <c r="C42" i="42"/>
  <c r="AB38" i="36"/>
  <c r="H42" i="42"/>
  <c r="AC38" i="36"/>
  <c r="AD38" i="36"/>
  <c r="B44" i="21" s="1"/>
  <c r="AE38" i="36"/>
  <c r="AF38" i="36"/>
  <c r="AG38" i="36"/>
  <c r="AH38" i="36"/>
  <c r="CX38" i="36" s="1"/>
  <c r="AI38" i="36"/>
  <c r="AJ38" i="36"/>
  <c r="D42" i="42" s="1"/>
  <c r="AK38" i="36"/>
  <c r="AL38" i="36"/>
  <c r="AM38" i="36"/>
  <c r="AN38" i="36"/>
  <c r="AO38" i="36"/>
  <c r="AP38" i="36"/>
  <c r="AQ38" i="36"/>
  <c r="E42" i="42" s="1"/>
  <c r="AR38" i="36"/>
  <c r="F42" i="42" s="1"/>
  <c r="AS38" i="36"/>
  <c r="C44" i="21" s="1"/>
  <c r="AT38" i="36"/>
  <c r="AV38" i="36"/>
  <c r="AW38" i="36"/>
  <c r="AX38" i="36"/>
  <c r="D44" i="21" s="1"/>
  <c r="AY38" i="36"/>
  <c r="AZ38" i="36"/>
  <c r="BA38" i="36"/>
  <c r="BB38" i="36"/>
  <c r="BC38" i="36"/>
  <c r="BD38" i="36"/>
  <c r="BE38" i="36"/>
  <c r="BF38" i="36"/>
  <c r="BG38" i="36"/>
  <c r="BH38" i="36"/>
  <c r="E44" i="21"/>
  <c r="BI38" i="36"/>
  <c r="F44" i="2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4" i="21" s="1"/>
  <c r="BX38" i="36"/>
  <c r="BY38" i="36"/>
  <c r="BZ38" i="36"/>
  <c r="CA38" i="36"/>
  <c r="CB38" i="36"/>
  <c r="CC38" i="36"/>
  <c r="CD38" i="36"/>
  <c r="H44" i="21" s="1"/>
  <c r="CE38" i="36"/>
  <c r="CF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3" i="42"/>
  <c r="C33" i="42"/>
  <c r="B35" i="21"/>
  <c r="D33" i="42"/>
  <c r="F33" i="42"/>
  <c r="D35" i="21"/>
  <c r="E35" i="21"/>
  <c r="F35" i="21"/>
  <c r="H35" i="21"/>
  <c r="B41" i="42"/>
  <c r="C41" i="42"/>
  <c r="B43" i="21"/>
  <c r="D41" i="42"/>
  <c r="F41" i="42"/>
  <c r="E43" i="21"/>
  <c r="H43" i="21"/>
  <c r="E21" i="20"/>
  <c r="I21" i="20"/>
  <c r="DA36" i="36"/>
  <c r="K21" i="20"/>
  <c r="DB36" i="36"/>
  <c r="CB3" i="7"/>
  <c r="CC3" i="7"/>
  <c r="CD3" i="7"/>
  <c r="CE3" i="7"/>
  <c r="CF3" i="7"/>
  <c r="CG3" i="7"/>
  <c r="CH3" i="7"/>
  <c r="CI3" i="7"/>
  <c r="CB4" i="7"/>
  <c r="CC4" i="7"/>
  <c r="CD4" i="7"/>
  <c r="CE4" i="7"/>
  <c r="CF4" i="7"/>
  <c r="CG4" i="7"/>
  <c r="CH4" i="7"/>
  <c r="CI4" i="7"/>
  <c r="CB5" i="7"/>
  <c r="CC5" i="7"/>
  <c r="CD5" i="7"/>
  <c r="CE5" i="7"/>
  <c r="CF5" i="7"/>
  <c r="CG5" i="7"/>
  <c r="CH5" i="7"/>
  <c r="CI5" i="7"/>
  <c r="CB6" i="7"/>
  <c r="CC6" i="7"/>
  <c r="CD6" i="7"/>
  <c r="CE6" i="7"/>
  <c r="CF6" i="7"/>
  <c r="CG6" i="7"/>
  <c r="CH6" i="7"/>
  <c r="CI6" i="7"/>
  <c r="CB7" i="7"/>
  <c r="CC7" i="7"/>
  <c r="CD7" i="7"/>
  <c r="CE7" i="7"/>
  <c r="CF7" i="7"/>
  <c r="CG7" i="7"/>
  <c r="CH7" i="7"/>
  <c r="CI7" i="7"/>
  <c r="CB8" i="7"/>
  <c r="CC8" i="7"/>
  <c r="CD8" i="7"/>
  <c r="CE8" i="7"/>
  <c r="CF8" i="7"/>
  <c r="CG8" i="7"/>
  <c r="CH8" i="7"/>
  <c r="CI8" i="7"/>
  <c r="CB9" i="7"/>
  <c r="CC9" i="7"/>
  <c r="CD9" i="7"/>
  <c r="CE9" i="7"/>
  <c r="CF9" i="7"/>
  <c r="CG9" i="7"/>
  <c r="CH9" i="7"/>
  <c r="CI9" i="7"/>
  <c r="CB10" i="7"/>
  <c r="CC10" i="7"/>
  <c r="CD10" i="7"/>
  <c r="CE10" i="7"/>
  <c r="CF10" i="7"/>
  <c r="CG10" i="7"/>
  <c r="CH10" i="7"/>
  <c r="CI10" i="7"/>
  <c r="CB11" i="7"/>
  <c r="CC11" i="7"/>
  <c r="CD11" i="7"/>
  <c r="CE11" i="7"/>
  <c r="CF11" i="7"/>
  <c r="CG11" i="7"/>
  <c r="CH11" i="7"/>
  <c r="CI11" i="7"/>
  <c r="CB12" i="7"/>
  <c r="CC12" i="7"/>
  <c r="CD12" i="7"/>
  <c r="CE12" i="7"/>
  <c r="CF12" i="7"/>
  <c r="CG12" i="7"/>
  <c r="CH12" i="7"/>
  <c r="CI12" i="7"/>
  <c r="CB13" i="7"/>
  <c r="CC13" i="7"/>
  <c r="CD13" i="7"/>
  <c r="CE13" i="7"/>
  <c r="CF13" i="7"/>
  <c r="CG13" i="7"/>
  <c r="CH13" i="7"/>
  <c r="CI13" i="7"/>
  <c r="CB14" i="7"/>
  <c r="CC14" i="7"/>
  <c r="CD14" i="7"/>
  <c r="CE14" i="7"/>
  <c r="CF14" i="7"/>
  <c r="CG14" i="7"/>
  <c r="CH14" i="7"/>
  <c r="CI14" i="7"/>
  <c r="CB15" i="7"/>
  <c r="CC15" i="7"/>
  <c r="CD15" i="7"/>
  <c r="CE15" i="7"/>
  <c r="CF15" i="7"/>
  <c r="CG15" i="7"/>
  <c r="CH15" i="7"/>
  <c r="CI15" i="7"/>
  <c r="V38" i="36"/>
  <c r="N38" i="36"/>
  <c r="M38" i="36"/>
  <c r="CV38" i="36" s="1"/>
  <c r="L38" i="36"/>
  <c r="CU38" i="36" s="1"/>
  <c r="K38" i="36"/>
  <c r="CT38" i="36" s="1"/>
  <c r="J38" i="36"/>
  <c r="CS38" i="36" s="1"/>
  <c r="I38" i="36"/>
  <c r="CR38" i="36" s="1"/>
  <c r="H38" i="36"/>
  <c r="G38" i="36"/>
  <c r="F38" i="36"/>
  <c r="CO38" i="36" s="1"/>
  <c r="E38" i="36"/>
  <c r="CN38" i="36" s="1"/>
  <c r="D38" i="36"/>
  <c r="C38" i="36"/>
  <c r="CL38" i="36" s="1"/>
  <c r="B38" i="36"/>
  <c r="V36" i="36"/>
  <c r="N36" i="36"/>
  <c r="M36" i="36"/>
  <c r="CV36" i="36" s="1"/>
  <c r="L36" i="36"/>
  <c r="K36" i="36"/>
  <c r="CT36" i="36" s="1"/>
  <c r="J36" i="36"/>
  <c r="CS36" i="36" s="1"/>
  <c r="I36" i="36"/>
  <c r="H36" i="36"/>
  <c r="CQ36" i="36" s="1"/>
  <c r="G36" i="36"/>
  <c r="CP36" i="36" s="1"/>
  <c r="F36" i="36"/>
  <c r="E36" i="36"/>
  <c r="CN36" i="36" s="1"/>
  <c r="D36" i="36"/>
  <c r="C36" i="36"/>
  <c r="CL36" i="36" s="1"/>
  <c r="B36" i="36"/>
  <c r="CK36" i="36" s="1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F13" i="42"/>
  <c r="C13" i="42"/>
  <c r="AN61" i="5"/>
  <c r="AM61" i="5"/>
  <c r="AL61" i="5"/>
  <c r="AK61" i="5"/>
  <c r="B13" i="42" s="1"/>
  <c r="AJ61" i="5"/>
  <c r="G13" i="42" s="1"/>
  <c r="AI61" i="5"/>
  <c r="EF4" i="5"/>
  <c r="EF5" i="5"/>
  <c r="EF6" i="5"/>
  <c r="EF7" i="5"/>
  <c r="EF8" i="5"/>
  <c r="EF9" i="5"/>
  <c r="EF10" i="5"/>
  <c r="EF11" i="5"/>
  <c r="EF12" i="5"/>
  <c r="EF13" i="5"/>
  <c r="EF14" i="5"/>
  <c r="EF15" i="5"/>
  <c r="EF16" i="5"/>
  <c r="EF17" i="5"/>
  <c r="EF18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Q4" i="5"/>
  <c r="ER4" i="5"/>
  <c r="ES4" i="5"/>
  <c r="ET4" i="5"/>
  <c r="EU4" i="5"/>
  <c r="EQ5" i="5"/>
  <c r="ER5" i="5"/>
  <c r="ES5" i="5"/>
  <c r="ET5" i="5"/>
  <c r="EU5" i="5"/>
  <c r="EQ6" i="5"/>
  <c r="ER6" i="5"/>
  <c r="ES6" i="5"/>
  <c r="ET6" i="5"/>
  <c r="EU6" i="5"/>
  <c r="EQ7" i="5"/>
  <c r="ER7" i="5"/>
  <c r="ES7" i="5"/>
  <c r="ET7" i="5"/>
  <c r="EU7" i="5"/>
  <c r="EQ8" i="5"/>
  <c r="ER8" i="5"/>
  <c r="ES8" i="5"/>
  <c r="ET8" i="5"/>
  <c r="EU8" i="5"/>
  <c r="EQ9" i="5"/>
  <c r="ER9" i="5"/>
  <c r="ES9" i="5"/>
  <c r="ET9" i="5"/>
  <c r="EU9" i="5"/>
  <c r="EQ10" i="5"/>
  <c r="ER10" i="5"/>
  <c r="ES10" i="5"/>
  <c r="ET10" i="5"/>
  <c r="EU10" i="5"/>
  <c r="EQ11" i="5"/>
  <c r="ER11" i="5"/>
  <c r="ES11" i="5"/>
  <c r="ET11" i="5"/>
  <c r="EU11" i="5"/>
  <c r="EQ12" i="5"/>
  <c r="ER12" i="5"/>
  <c r="ES12" i="5"/>
  <c r="ET12" i="5"/>
  <c r="EU12" i="5"/>
  <c r="EQ13" i="5"/>
  <c r="ER13" i="5"/>
  <c r="ES13" i="5"/>
  <c r="ET13" i="5"/>
  <c r="EU13" i="5"/>
  <c r="EQ14" i="5"/>
  <c r="ER14" i="5"/>
  <c r="ES14" i="5"/>
  <c r="ET14" i="5"/>
  <c r="EU14" i="5"/>
  <c r="EQ15" i="5"/>
  <c r="ER15" i="5"/>
  <c r="ES15" i="5"/>
  <c r="ET15" i="5"/>
  <c r="EU15" i="5"/>
  <c r="EQ16" i="5"/>
  <c r="ER16" i="5"/>
  <c r="ES16" i="5"/>
  <c r="ET16" i="5"/>
  <c r="EU16" i="5"/>
  <c r="EQ17" i="5"/>
  <c r="ER17" i="5"/>
  <c r="ES17" i="5"/>
  <c r="ET17" i="5"/>
  <c r="EU17" i="5"/>
  <c r="EQ18" i="5"/>
  <c r="ER18" i="5"/>
  <c r="ES18" i="5"/>
  <c r="ET18" i="5"/>
  <c r="EU18" i="5"/>
  <c r="EQ19" i="5"/>
  <c r="ER19" i="5"/>
  <c r="ES19" i="5"/>
  <c r="ET19" i="5"/>
  <c r="EU19" i="5"/>
  <c r="EQ20" i="5"/>
  <c r="ER20" i="5"/>
  <c r="ES20" i="5"/>
  <c r="ET20" i="5"/>
  <c r="EU20" i="5"/>
  <c r="EQ21" i="5"/>
  <c r="ER21" i="5"/>
  <c r="ES21" i="5"/>
  <c r="ET21" i="5"/>
  <c r="EU21" i="5"/>
  <c r="EQ22" i="5"/>
  <c r="ER22" i="5"/>
  <c r="ES22" i="5"/>
  <c r="ET22" i="5"/>
  <c r="EU22" i="5"/>
  <c r="EQ23" i="5"/>
  <c r="ER23" i="5"/>
  <c r="ES23" i="5"/>
  <c r="ET23" i="5"/>
  <c r="EU23" i="5"/>
  <c r="EQ24" i="5"/>
  <c r="ER24" i="5"/>
  <c r="ES24" i="5"/>
  <c r="ET24" i="5"/>
  <c r="EU24" i="5"/>
  <c r="EQ25" i="5"/>
  <c r="ER25" i="5"/>
  <c r="ES25" i="5"/>
  <c r="ET25" i="5"/>
  <c r="EU25" i="5"/>
  <c r="EQ26" i="5"/>
  <c r="ER26" i="5"/>
  <c r="ES26" i="5"/>
  <c r="ET26" i="5"/>
  <c r="EU26" i="5"/>
  <c r="EQ27" i="5"/>
  <c r="ER27" i="5"/>
  <c r="ES27" i="5"/>
  <c r="ET27" i="5"/>
  <c r="EU27" i="5"/>
  <c r="EQ28" i="5"/>
  <c r="ER28" i="5"/>
  <c r="ES28" i="5"/>
  <c r="ET28" i="5"/>
  <c r="EU28" i="5"/>
  <c r="EQ29" i="5"/>
  <c r="ER29" i="5"/>
  <c r="ES29" i="5"/>
  <c r="ET29" i="5"/>
  <c r="EU29" i="5"/>
  <c r="EQ30" i="5"/>
  <c r="ER30" i="5"/>
  <c r="ES30" i="5"/>
  <c r="ET30" i="5"/>
  <c r="EU30" i="5"/>
  <c r="EQ31" i="5"/>
  <c r="ER31" i="5"/>
  <c r="ES31" i="5"/>
  <c r="ET31" i="5"/>
  <c r="EU31" i="5"/>
  <c r="EQ32" i="5"/>
  <c r="ER32" i="5"/>
  <c r="ES32" i="5"/>
  <c r="ET32" i="5"/>
  <c r="EU32" i="5"/>
  <c r="EQ33" i="5"/>
  <c r="ER33" i="5"/>
  <c r="ES33" i="5"/>
  <c r="ET33" i="5"/>
  <c r="EU33" i="5"/>
  <c r="EQ34" i="5"/>
  <c r="ER34" i="5"/>
  <c r="ES34" i="5"/>
  <c r="ET34" i="5"/>
  <c r="EU34" i="5"/>
  <c r="EQ35" i="5"/>
  <c r="ER35" i="5"/>
  <c r="ES35" i="5"/>
  <c r="ET35" i="5"/>
  <c r="EU35" i="5"/>
  <c r="EQ36" i="5"/>
  <c r="ER36" i="5"/>
  <c r="ES36" i="5"/>
  <c r="ET36" i="5"/>
  <c r="EU36" i="5"/>
  <c r="EQ37" i="5"/>
  <c r="ER37" i="5"/>
  <c r="ES37" i="5"/>
  <c r="ET37" i="5"/>
  <c r="EU37" i="5"/>
  <c r="EQ38" i="5"/>
  <c r="ER38" i="5"/>
  <c r="ES38" i="5"/>
  <c r="ET38" i="5"/>
  <c r="EU38" i="5"/>
  <c r="EQ39" i="5"/>
  <c r="ER39" i="5"/>
  <c r="ES39" i="5"/>
  <c r="ET39" i="5"/>
  <c r="EU39" i="5"/>
  <c r="EQ40" i="5"/>
  <c r="ER40" i="5"/>
  <c r="ES40" i="5"/>
  <c r="ET40" i="5"/>
  <c r="EU40" i="5"/>
  <c r="EQ41" i="5"/>
  <c r="ER41" i="5"/>
  <c r="ES41" i="5"/>
  <c r="ET41" i="5"/>
  <c r="EU41" i="5"/>
  <c r="EQ42" i="5"/>
  <c r="ER42" i="5"/>
  <c r="ES42" i="5"/>
  <c r="ET42" i="5"/>
  <c r="EU42" i="5"/>
  <c r="EQ43" i="5"/>
  <c r="ER43" i="5"/>
  <c r="ES43" i="5"/>
  <c r="ET43" i="5"/>
  <c r="EU43" i="5"/>
  <c r="EQ44" i="5"/>
  <c r="ER44" i="5"/>
  <c r="ES44" i="5"/>
  <c r="ET44" i="5"/>
  <c r="EU44" i="5"/>
  <c r="EQ45" i="5"/>
  <c r="ER45" i="5"/>
  <c r="ES45" i="5"/>
  <c r="ET45" i="5"/>
  <c r="EU45" i="5"/>
  <c r="EQ46" i="5"/>
  <c r="ER46" i="5"/>
  <c r="ES46" i="5"/>
  <c r="ET46" i="5"/>
  <c r="EU46" i="5"/>
  <c r="EQ47" i="5"/>
  <c r="ER47" i="5"/>
  <c r="ES47" i="5"/>
  <c r="ET47" i="5"/>
  <c r="EU47" i="5"/>
  <c r="EQ48" i="5"/>
  <c r="ER48" i="5"/>
  <c r="ES48" i="5"/>
  <c r="ET48" i="5"/>
  <c r="EU48" i="5"/>
  <c r="EQ49" i="5"/>
  <c r="ER49" i="5"/>
  <c r="ES49" i="5"/>
  <c r="ET49" i="5"/>
  <c r="EU49" i="5"/>
  <c r="EQ50" i="5"/>
  <c r="ER50" i="5"/>
  <c r="ES50" i="5"/>
  <c r="ET50" i="5"/>
  <c r="EU50" i="5"/>
  <c r="EQ51" i="5"/>
  <c r="ER51" i="5"/>
  <c r="ES51" i="5"/>
  <c r="ET51" i="5"/>
  <c r="EU51" i="5"/>
  <c r="EU3" i="5"/>
  <c r="ET3" i="5"/>
  <c r="ES3" i="5"/>
  <c r="ER3" i="5"/>
  <c r="EQ3" i="5"/>
  <c r="EF3" i="5"/>
  <c r="EH4" i="5"/>
  <c r="EH5" i="5"/>
  <c r="EH6" i="5"/>
  <c r="EH7" i="5"/>
  <c r="EH8" i="5"/>
  <c r="EH9" i="5"/>
  <c r="EH10" i="5"/>
  <c r="EH11" i="5"/>
  <c r="EH12" i="5"/>
  <c r="EH13" i="5"/>
  <c r="EH14" i="5"/>
  <c r="EH15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H3" i="5"/>
  <c r="H16" i="21"/>
  <c r="H45" i="21"/>
  <c r="G45" i="21"/>
  <c r="F45" i="21"/>
  <c r="D45" i="21"/>
  <c r="E43" i="42"/>
  <c r="D43" i="42"/>
  <c r="B45" i="21"/>
  <c r="C43" i="42"/>
  <c r="H37" i="21"/>
  <c r="G37" i="21"/>
  <c r="F37" i="21"/>
  <c r="D37" i="21"/>
  <c r="E35" i="42"/>
  <c r="D35" i="42"/>
  <c r="B37" i="21"/>
  <c r="C35" i="42"/>
  <c r="W8" i="20"/>
  <c r="W42" i="20" s="1"/>
  <c r="CL48" i="8"/>
  <c r="CK48" i="8"/>
  <c r="CJ48" i="8"/>
  <c r="CI48" i="8"/>
  <c r="CH48" i="8"/>
  <c r="CG48" i="8"/>
  <c r="CF48" i="8"/>
  <c r="CL47" i="8"/>
  <c r="CK47" i="8"/>
  <c r="CJ47" i="8"/>
  <c r="CI47" i="8"/>
  <c r="CH47" i="8"/>
  <c r="CG47" i="8"/>
  <c r="CF47" i="8"/>
  <c r="CE47" i="8"/>
  <c r="CL46" i="8"/>
  <c r="CK46" i="8"/>
  <c r="CJ46" i="8"/>
  <c r="CI46" i="8"/>
  <c r="CH46" i="8"/>
  <c r="CG46" i="8"/>
  <c r="CF46" i="8"/>
  <c r="CE46" i="8"/>
  <c r="CL45" i="8"/>
  <c r="CK45" i="8"/>
  <c r="CJ45" i="8"/>
  <c r="CI45" i="8"/>
  <c r="CH45" i="8"/>
  <c r="CG45" i="8"/>
  <c r="CF45" i="8"/>
  <c r="CE45" i="8"/>
  <c r="CL44" i="8"/>
  <c r="CK44" i="8"/>
  <c r="CJ44" i="8"/>
  <c r="CI44" i="8"/>
  <c r="CH44" i="8"/>
  <c r="CG44" i="8"/>
  <c r="CF44" i="8"/>
  <c r="CE44" i="8"/>
  <c r="CL43" i="8"/>
  <c r="CK43" i="8"/>
  <c r="CJ43" i="8"/>
  <c r="CI43" i="8"/>
  <c r="CH43" i="8"/>
  <c r="CG43" i="8"/>
  <c r="CF43" i="8"/>
  <c r="CE43" i="8"/>
  <c r="CL42" i="8"/>
  <c r="CK42" i="8"/>
  <c r="CJ42" i="8"/>
  <c r="CI42" i="8"/>
  <c r="CH42" i="8"/>
  <c r="CG42" i="8"/>
  <c r="CF42" i="8"/>
  <c r="CE42" i="8"/>
  <c r="CL41" i="8"/>
  <c r="CK41" i="8"/>
  <c r="CJ41" i="8"/>
  <c r="CI41" i="8"/>
  <c r="CH41" i="8"/>
  <c r="CG41" i="8"/>
  <c r="CF41" i="8"/>
  <c r="CE41" i="8"/>
  <c r="CL40" i="8"/>
  <c r="CK40" i="8"/>
  <c r="CJ40" i="8"/>
  <c r="CI40" i="8"/>
  <c r="CH40" i="8"/>
  <c r="CG40" i="8"/>
  <c r="CF40" i="8"/>
  <c r="CE40" i="8"/>
  <c r="CL39" i="8"/>
  <c r="CK39" i="8"/>
  <c r="CJ39" i="8"/>
  <c r="CI39" i="8"/>
  <c r="CH39" i="8"/>
  <c r="CG39" i="8"/>
  <c r="CF39" i="8"/>
  <c r="CE39" i="8"/>
  <c r="CL38" i="8"/>
  <c r="CK38" i="8"/>
  <c r="CJ38" i="8"/>
  <c r="CI38" i="8"/>
  <c r="CH38" i="8"/>
  <c r="CG38" i="8"/>
  <c r="CF38" i="8"/>
  <c r="CE38" i="8"/>
  <c r="CL37" i="8"/>
  <c r="CK37" i="8"/>
  <c r="CJ37" i="8"/>
  <c r="CI37" i="8"/>
  <c r="CH37" i="8"/>
  <c r="CG37" i="8"/>
  <c r="CF37" i="8"/>
  <c r="CE37" i="8"/>
  <c r="CL36" i="8"/>
  <c r="CK36" i="8"/>
  <c r="CJ36" i="8"/>
  <c r="CI36" i="8"/>
  <c r="CH36" i="8"/>
  <c r="CG36" i="8"/>
  <c r="CF36" i="8"/>
  <c r="CE36" i="8"/>
  <c r="CL35" i="8"/>
  <c r="CK35" i="8"/>
  <c r="CJ35" i="8"/>
  <c r="CI35" i="8"/>
  <c r="CH35" i="8"/>
  <c r="CG35" i="8"/>
  <c r="CF35" i="8"/>
  <c r="CE35" i="8"/>
  <c r="CL34" i="8"/>
  <c r="CK34" i="8"/>
  <c r="CJ34" i="8"/>
  <c r="CI34" i="8"/>
  <c r="CH34" i="8"/>
  <c r="CG34" i="8"/>
  <c r="CF34" i="8"/>
  <c r="CE34" i="8"/>
  <c r="CL33" i="8"/>
  <c r="CK33" i="8"/>
  <c r="CJ33" i="8"/>
  <c r="CI33" i="8"/>
  <c r="CH33" i="8"/>
  <c r="CG33" i="8"/>
  <c r="CF33" i="8"/>
  <c r="CE33" i="8"/>
  <c r="CL32" i="8"/>
  <c r="CK32" i="8"/>
  <c r="CJ32" i="8"/>
  <c r="CI32" i="8"/>
  <c r="CH32" i="8"/>
  <c r="CG32" i="8"/>
  <c r="CF32" i="8"/>
  <c r="CE32" i="8"/>
  <c r="CL31" i="8"/>
  <c r="CK31" i="8"/>
  <c r="CJ31" i="8"/>
  <c r="CI31" i="8"/>
  <c r="CH31" i="8"/>
  <c r="CG31" i="8"/>
  <c r="CF31" i="8"/>
  <c r="CE31" i="8"/>
  <c r="CL30" i="8"/>
  <c r="CK30" i="8"/>
  <c r="CJ30" i="8"/>
  <c r="CI30" i="8"/>
  <c r="CH30" i="8"/>
  <c r="CG30" i="8"/>
  <c r="CF30" i="8"/>
  <c r="CE30" i="8"/>
  <c r="CL29" i="8"/>
  <c r="CK29" i="8"/>
  <c r="CJ29" i="8"/>
  <c r="CI29" i="8"/>
  <c r="CH29" i="8"/>
  <c r="CG29" i="8"/>
  <c r="CF29" i="8"/>
  <c r="CE29" i="8"/>
  <c r="CL28" i="8"/>
  <c r="CK28" i="8"/>
  <c r="CJ28" i="8"/>
  <c r="CI28" i="8"/>
  <c r="CH28" i="8"/>
  <c r="CG28" i="8"/>
  <c r="CF28" i="8"/>
  <c r="CE28" i="8"/>
  <c r="CL27" i="8"/>
  <c r="CK27" i="8"/>
  <c r="CJ27" i="8"/>
  <c r="CI27" i="8"/>
  <c r="CH27" i="8"/>
  <c r="CG27" i="8"/>
  <c r="CF27" i="8"/>
  <c r="CE27" i="8"/>
  <c r="CL26" i="8"/>
  <c r="CK26" i="8"/>
  <c r="CJ26" i="8"/>
  <c r="CI26" i="8"/>
  <c r="CH26" i="8"/>
  <c r="CG26" i="8"/>
  <c r="CF26" i="8"/>
  <c r="CE26" i="8"/>
  <c r="CL25" i="8"/>
  <c r="CK25" i="8"/>
  <c r="CJ25" i="8"/>
  <c r="CI25" i="8"/>
  <c r="CH25" i="8"/>
  <c r="CG25" i="8"/>
  <c r="CF25" i="8"/>
  <c r="CE25" i="8"/>
  <c r="CL24" i="8"/>
  <c r="CK24" i="8"/>
  <c r="CJ24" i="8"/>
  <c r="CI24" i="8"/>
  <c r="CH24" i="8"/>
  <c r="CG24" i="8"/>
  <c r="CF24" i="8"/>
  <c r="CE24" i="8"/>
  <c r="CL23" i="8"/>
  <c r="CK23" i="8"/>
  <c r="CJ23" i="8"/>
  <c r="CI23" i="8"/>
  <c r="CH23" i="8"/>
  <c r="CG23" i="8"/>
  <c r="CF23" i="8"/>
  <c r="CE23" i="8"/>
  <c r="CL22" i="8"/>
  <c r="CK22" i="8"/>
  <c r="CJ22" i="8"/>
  <c r="CI22" i="8"/>
  <c r="CH22" i="8"/>
  <c r="CG22" i="8"/>
  <c r="CF22" i="8"/>
  <c r="CE22" i="8"/>
  <c r="CL21" i="8"/>
  <c r="CK21" i="8"/>
  <c r="CJ21" i="8"/>
  <c r="CI21" i="8"/>
  <c r="CH21" i="8"/>
  <c r="CG21" i="8"/>
  <c r="CF21" i="8"/>
  <c r="CE21" i="8"/>
  <c r="CL20" i="8"/>
  <c r="CK20" i="8"/>
  <c r="CJ20" i="8"/>
  <c r="CI20" i="8"/>
  <c r="CH20" i="8"/>
  <c r="CG20" i="8"/>
  <c r="CF20" i="8"/>
  <c r="CE20" i="8"/>
  <c r="CL19" i="8"/>
  <c r="CK19" i="8"/>
  <c r="CJ19" i="8"/>
  <c r="CI19" i="8"/>
  <c r="CH19" i="8"/>
  <c r="CG19" i="8"/>
  <c r="CF19" i="8"/>
  <c r="CE19" i="8"/>
  <c r="CL18" i="8"/>
  <c r="CK18" i="8"/>
  <c r="CJ18" i="8"/>
  <c r="CI18" i="8"/>
  <c r="CH18" i="8"/>
  <c r="CG18" i="8"/>
  <c r="CF18" i="8"/>
  <c r="CE18" i="8"/>
  <c r="CL17" i="8"/>
  <c r="CK17" i="8"/>
  <c r="CJ17" i="8"/>
  <c r="CI17" i="8"/>
  <c r="CH17" i="8"/>
  <c r="CG17" i="8"/>
  <c r="CF17" i="8"/>
  <c r="CE17" i="8"/>
  <c r="CL16" i="8"/>
  <c r="CK16" i="8"/>
  <c r="CJ16" i="8"/>
  <c r="CI16" i="8"/>
  <c r="CH16" i="8"/>
  <c r="CG16" i="8"/>
  <c r="CF16" i="8"/>
  <c r="CE16" i="8"/>
  <c r="CL15" i="8"/>
  <c r="CK15" i="8"/>
  <c r="CJ15" i="8"/>
  <c r="CI15" i="8"/>
  <c r="CH15" i="8"/>
  <c r="CG15" i="8"/>
  <c r="CF15" i="8"/>
  <c r="CE15" i="8"/>
  <c r="CL14" i="8"/>
  <c r="CK14" i="8"/>
  <c r="CJ14" i="8"/>
  <c r="CI14" i="8"/>
  <c r="CH14" i="8"/>
  <c r="CG14" i="8"/>
  <c r="CF14" i="8"/>
  <c r="CE14" i="8"/>
  <c r="CL13" i="8"/>
  <c r="CK13" i="8"/>
  <c r="CJ13" i="8"/>
  <c r="CI13" i="8"/>
  <c r="CH13" i="8"/>
  <c r="CG13" i="8"/>
  <c r="CF13" i="8"/>
  <c r="CE13" i="8"/>
  <c r="CL12" i="8"/>
  <c r="CK12" i="8"/>
  <c r="CJ12" i="8"/>
  <c r="CI12" i="8"/>
  <c r="CH12" i="8"/>
  <c r="CG12" i="8"/>
  <c r="CF12" i="8"/>
  <c r="CE12" i="8"/>
  <c r="CL11" i="8"/>
  <c r="CK11" i="8"/>
  <c r="CJ11" i="8"/>
  <c r="CI11" i="8"/>
  <c r="CH11" i="8"/>
  <c r="CG11" i="8"/>
  <c r="CF11" i="8"/>
  <c r="CE11" i="8"/>
  <c r="CL10" i="8"/>
  <c r="CK10" i="8"/>
  <c r="CJ10" i="8"/>
  <c r="CI10" i="8"/>
  <c r="CH10" i="8"/>
  <c r="CG10" i="8"/>
  <c r="CF10" i="8"/>
  <c r="CE10" i="8"/>
  <c r="CL9" i="8"/>
  <c r="CK9" i="8"/>
  <c r="CJ9" i="8"/>
  <c r="CI9" i="8"/>
  <c r="CH9" i="8"/>
  <c r="CG9" i="8"/>
  <c r="CF9" i="8"/>
  <c r="CE9" i="8"/>
  <c r="CL8" i="8"/>
  <c r="CK8" i="8"/>
  <c r="CJ8" i="8"/>
  <c r="CI8" i="8"/>
  <c r="CH8" i="8"/>
  <c r="CG8" i="8"/>
  <c r="CF8" i="8"/>
  <c r="CE8" i="8"/>
  <c r="CL7" i="8"/>
  <c r="CK7" i="8"/>
  <c r="CJ7" i="8"/>
  <c r="CI7" i="8"/>
  <c r="CH7" i="8"/>
  <c r="CG7" i="8"/>
  <c r="CF7" i="8"/>
  <c r="CE7" i="8"/>
  <c r="CL6" i="8"/>
  <c r="CK6" i="8"/>
  <c r="CJ6" i="8"/>
  <c r="CI6" i="8"/>
  <c r="CH6" i="8"/>
  <c r="CG6" i="8"/>
  <c r="CF6" i="8"/>
  <c r="CE6" i="8"/>
  <c r="CL5" i="8"/>
  <c r="CK5" i="8"/>
  <c r="CJ5" i="8"/>
  <c r="CI5" i="8"/>
  <c r="CH5" i="8"/>
  <c r="CG5" i="8"/>
  <c r="CF5" i="8"/>
  <c r="CE5" i="8"/>
  <c r="CL4" i="8"/>
  <c r="CK4" i="8"/>
  <c r="CJ4" i="8"/>
  <c r="CI4" i="8"/>
  <c r="CH4" i="8"/>
  <c r="CG4" i="8"/>
  <c r="CF4" i="8"/>
  <c r="CE4" i="8"/>
  <c r="CL3" i="8"/>
  <c r="CK3" i="8"/>
  <c r="CJ3" i="8"/>
  <c r="CI3" i="8"/>
  <c r="CH3" i="8"/>
  <c r="CG3" i="8"/>
  <c r="CF3" i="8"/>
  <c r="CE3" i="8"/>
  <c r="BY51" i="7"/>
  <c r="BX51" i="7"/>
  <c r="BW51" i="7"/>
  <c r="BV51" i="7"/>
  <c r="BU51" i="7"/>
  <c r="BT51" i="7"/>
  <c r="BR51" i="7"/>
  <c r="BQ51" i="7"/>
  <c r="BP51" i="7"/>
  <c r="BO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S51" i="7"/>
  <c r="AR51" i="7"/>
  <c r="AQ51" i="7"/>
  <c r="AP51" i="7"/>
  <c r="AO51" i="7"/>
  <c r="AM51" i="7"/>
  <c r="AL51" i="7"/>
  <c r="AI51" i="7"/>
  <c r="AE51" i="7"/>
  <c r="AD51" i="7"/>
  <c r="AC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Y50" i="7"/>
  <c r="BX50" i="7"/>
  <c r="H36" i="21" s="1"/>
  <c r="BW50" i="7"/>
  <c r="BV50" i="7"/>
  <c r="BU50" i="7"/>
  <c r="BT50" i="7"/>
  <c r="BR50" i="7"/>
  <c r="G36" i="21" s="1"/>
  <c r="BQ50" i="7"/>
  <c r="BP50" i="7"/>
  <c r="BO50" i="7"/>
  <c r="BM50" i="7"/>
  <c r="BL50" i="7"/>
  <c r="BK50" i="7"/>
  <c r="BJ50" i="7"/>
  <c r="BI50" i="7"/>
  <c r="BH50" i="7"/>
  <c r="BG50" i="7"/>
  <c r="BF50" i="7"/>
  <c r="BE50" i="7"/>
  <c r="BD50" i="7"/>
  <c r="F36" i="21" s="1"/>
  <c r="BC50" i="7"/>
  <c r="E36" i="21" s="1"/>
  <c r="BB50" i="7"/>
  <c r="BA50" i="7"/>
  <c r="AZ50" i="7"/>
  <c r="AY50" i="7"/>
  <c r="AX50" i="7"/>
  <c r="AW50" i="7"/>
  <c r="AV50" i="7"/>
  <c r="AU50" i="7"/>
  <c r="AS50" i="7"/>
  <c r="AR50" i="7"/>
  <c r="AQ50" i="7"/>
  <c r="D36" i="21" s="1"/>
  <c r="AP50" i="7"/>
  <c r="AO50" i="7"/>
  <c r="AM50" i="7"/>
  <c r="AL50" i="7"/>
  <c r="C36" i="21" s="1"/>
  <c r="AI50" i="7"/>
  <c r="E34" i="42" s="1"/>
  <c r="AE50" i="7"/>
  <c r="AD50" i="7"/>
  <c r="AC50" i="7"/>
  <c r="Z50" i="7"/>
  <c r="Y50" i="7"/>
  <c r="D34" i="42" s="1"/>
  <c r="W50" i="7"/>
  <c r="U50" i="7"/>
  <c r="T50" i="7"/>
  <c r="S50" i="7"/>
  <c r="B36" i="21" s="1"/>
  <c r="R50" i="7"/>
  <c r="Q50" i="7"/>
  <c r="C34" i="42" s="1"/>
  <c r="O50" i="7"/>
  <c r="N50" i="7"/>
  <c r="M50" i="7"/>
  <c r="B34" i="42" s="1"/>
  <c r="H50" i="7"/>
  <c r="G50" i="7"/>
  <c r="CH50" i="7" s="1"/>
  <c r="F50" i="7"/>
  <c r="E50" i="7"/>
  <c r="CF50" i="7" s="1"/>
  <c r="D50" i="7"/>
  <c r="C50" i="7"/>
  <c r="B50" i="7"/>
  <c r="BY49" i="7"/>
  <c r="BX49" i="7"/>
  <c r="BW49" i="7"/>
  <c r="BV49" i="7"/>
  <c r="BU49" i="7"/>
  <c r="BT49" i="7"/>
  <c r="BR49" i="7"/>
  <c r="AC20" i="20" s="1"/>
  <c r="BQ49" i="7"/>
  <c r="AB20" i="20" s="1"/>
  <c r="BP49" i="7"/>
  <c r="AA20" i="20" s="1"/>
  <c r="BO49" i="7"/>
  <c r="BM49" i="7"/>
  <c r="Y20" i="20" s="1"/>
  <c r="BL49" i="7"/>
  <c r="X20" i="20" s="1"/>
  <c r="BK49" i="7"/>
  <c r="W20" i="20" s="1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S49" i="7"/>
  <c r="AR49" i="7"/>
  <c r="AQ49" i="7"/>
  <c r="AP49" i="7"/>
  <c r="AO49" i="7"/>
  <c r="Q20" i="20" s="1"/>
  <c r="AM49" i="7"/>
  <c r="AL49" i="7"/>
  <c r="AI49" i="7"/>
  <c r="AE49" i="7"/>
  <c r="AD49" i="7"/>
  <c r="AC49" i="7"/>
  <c r="Z49" i="7"/>
  <c r="Y49" i="7"/>
  <c r="W49" i="7"/>
  <c r="U49" i="7"/>
  <c r="T49" i="7"/>
  <c r="S49" i="7"/>
  <c r="I20" i="20" s="1"/>
  <c r="R49" i="7"/>
  <c r="Q49" i="7"/>
  <c r="O49" i="7"/>
  <c r="N49" i="7"/>
  <c r="M49" i="7"/>
  <c r="H49" i="7"/>
  <c r="G49" i="7"/>
  <c r="F49" i="7"/>
  <c r="E49" i="7"/>
  <c r="CF49" i="7" s="1"/>
  <c r="D49" i="7"/>
  <c r="CE49" i="7" s="1"/>
  <c r="C49" i="7"/>
  <c r="B49" i="7"/>
  <c r="CC49" i="7" s="1"/>
  <c r="CI48" i="7"/>
  <c r="CH48" i="7"/>
  <c r="CG48" i="7"/>
  <c r="CF48" i="7"/>
  <c r="CE48" i="7"/>
  <c r="CD48" i="7"/>
  <c r="CI47" i="7"/>
  <c r="CH47" i="7"/>
  <c r="CG47" i="7"/>
  <c r="CF47" i="7"/>
  <c r="CE47" i="7"/>
  <c r="CD47" i="7"/>
  <c r="CC47" i="7"/>
  <c r="CB47" i="7"/>
  <c r="CI46" i="7"/>
  <c r="CH46" i="7"/>
  <c r="CG46" i="7"/>
  <c r="CF46" i="7"/>
  <c r="CE46" i="7"/>
  <c r="CD46" i="7"/>
  <c r="CC46" i="7"/>
  <c r="CB46" i="7"/>
  <c r="CI45" i="7"/>
  <c r="CH45" i="7"/>
  <c r="CG45" i="7"/>
  <c r="CF45" i="7"/>
  <c r="CE45" i="7"/>
  <c r="CD45" i="7"/>
  <c r="CC45" i="7"/>
  <c r="CB45" i="7"/>
  <c r="CI44" i="7"/>
  <c r="CH44" i="7"/>
  <c r="CG44" i="7"/>
  <c r="CF44" i="7"/>
  <c r="CE44" i="7"/>
  <c r="CD44" i="7"/>
  <c r="CC44" i="7"/>
  <c r="CB44" i="7"/>
  <c r="CI43" i="7"/>
  <c r="CH43" i="7"/>
  <c r="CG43" i="7"/>
  <c r="CF43" i="7"/>
  <c r="CE43" i="7"/>
  <c r="CD43" i="7"/>
  <c r="CC43" i="7"/>
  <c r="CB43" i="7"/>
  <c r="CI42" i="7"/>
  <c r="CH42" i="7"/>
  <c r="CG42" i="7"/>
  <c r="CF42" i="7"/>
  <c r="CE42" i="7"/>
  <c r="CD42" i="7"/>
  <c r="CC42" i="7"/>
  <c r="CB42" i="7"/>
  <c r="CI41" i="7"/>
  <c r="CH41" i="7"/>
  <c r="CG41" i="7"/>
  <c r="CF41" i="7"/>
  <c r="CE41" i="7"/>
  <c r="CD41" i="7"/>
  <c r="CC41" i="7"/>
  <c r="CB41" i="7"/>
  <c r="CI40" i="7"/>
  <c r="CH40" i="7"/>
  <c r="CG40" i="7"/>
  <c r="CF40" i="7"/>
  <c r="CE40" i="7"/>
  <c r="CD40" i="7"/>
  <c r="CC40" i="7"/>
  <c r="CB40" i="7"/>
  <c r="CI39" i="7"/>
  <c r="CH39" i="7"/>
  <c r="CG39" i="7"/>
  <c r="CF39" i="7"/>
  <c r="CE39" i="7"/>
  <c r="CD39" i="7"/>
  <c r="CC39" i="7"/>
  <c r="CB39" i="7"/>
  <c r="CI38" i="7"/>
  <c r="CH38" i="7"/>
  <c r="CG38" i="7"/>
  <c r="CF38" i="7"/>
  <c r="CE38" i="7"/>
  <c r="CD38" i="7"/>
  <c r="CC38" i="7"/>
  <c r="CB38" i="7"/>
  <c r="CI37" i="7"/>
  <c r="CH37" i="7"/>
  <c r="CG37" i="7"/>
  <c r="CF37" i="7"/>
  <c r="CE37" i="7"/>
  <c r="CD37" i="7"/>
  <c r="CC37" i="7"/>
  <c r="CB37" i="7"/>
  <c r="CI36" i="7"/>
  <c r="CH36" i="7"/>
  <c r="CG36" i="7"/>
  <c r="CF36" i="7"/>
  <c r="CE36" i="7"/>
  <c r="CD36" i="7"/>
  <c r="CC36" i="7"/>
  <c r="CB36" i="7"/>
  <c r="CI35" i="7"/>
  <c r="CH35" i="7"/>
  <c r="CG35" i="7"/>
  <c r="CF35" i="7"/>
  <c r="CE35" i="7"/>
  <c r="CD35" i="7"/>
  <c r="CC35" i="7"/>
  <c r="CB35" i="7"/>
  <c r="CI34" i="7"/>
  <c r="CH34" i="7"/>
  <c r="CG34" i="7"/>
  <c r="CF34" i="7"/>
  <c r="CE34" i="7"/>
  <c r="CD34" i="7"/>
  <c r="CC34" i="7"/>
  <c r="CB34" i="7"/>
  <c r="CI33" i="7"/>
  <c r="CH33" i="7"/>
  <c r="CG33" i="7"/>
  <c r="CF33" i="7"/>
  <c r="CE33" i="7"/>
  <c r="CD33" i="7"/>
  <c r="CC33" i="7"/>
  <c r="CB33" i="7"/>
  <c r="CI32" i="7"/>
  <c r="CH32" i="7"/>
  <c r="CG32" i="7"/>
  <c r="CF32" i="7"/>
  <c r="CE32" i="7"/>
  <c r="CD32" i="7"/>
  <c r="CC32" i="7"/>
  <c r="CB32" i="7"/>
  <c r="CI31" i="7"/>
  <c r="CH31" i="7"/>
  <c r="CG31" i="7"/>
  <c r="CF31" i="7"/>
  <c r="CE31" i="7"/>
  <c r="CD31" i="7"/>
  <c r="CC31" i="7"/>
  <c r="CB31" i="7"/>
  <c r="CI30" i="7"/>
  <c r="CH30" i="7"/>
  <c r="CG30" i="7"/>
  <c r="CF30" i="7"/>
  <c r="CE30" i="7"/>
  <c r="CD30" i="7"/>
  <c r="CC30" i="7"/>
  <c r="CB30" i="7"/>
  <c r="CI29" i="7"/>
  <c r="CH29" i="7"/>
  <c r="CG29" i="7"/>
  <c r="CF29" i="7"/>
  <c r="CE29" i="7"/>
  <c r="CD29" i="7"/>
  <c r="CC29" i="7"/>
  <c r="CB29" i="7"/>
  <c r="CI28" i="7"/>
  <c r="CH28" i="7"/>
  <c r="CG28" i="7"/>
  <c r="CF28" i="7"/>
  <c r="CE28" i="7"/>
  <c r="CD28" i="7"/>
  <c r="CC28" i="7"/>
  <c r="CB28" i="7"/>
  <c r="CI27" i="7"/>
  <c r="CH27" i="7"/>
  <c r="CG27" i="7"/>
  <c r="CF27" i="7"/>
  <c r="CE27" i="7"/>
  <c r="CD27" i="7"/>
  <c r="CC27" i="7"/>
  <c r="CB27" i="7"/>
  <c r="CI26" i="7"/>
  <c r="CH26" i="7"/>
  <c r="CG26" i="7"/>
  <c r="CF26" i="7"/>
  <c r="CE26" i="7"/>
  <c r="CD26" i="7"/>
  <c r="CC26" i="7"/>
  <c r="CB26" i="7"/>
  <c r="CI25" i="7"/>
  <c r="CH25" i="7"/>
  <c r="CG25" i="7"/>
  <c r="CF25" i="7"/>
  <c r="CE25" i="7"/>
  <c r="CD25" i="7"/>
  <c r="CC25" i="7"/>
  <c r="CB25" i="7"/>
  <c r="CI24" i="7"/>
  <c r="CH24" i="7"/>
  <c r="CG24" i="7"/>
  <c r="CF24" i="7"/>
  <c r="CE24" i="7"/>
  <c r="CD24" i="7"/>
  <c r="CC24" i="7"/>
  <c r="CB24" i="7"/>
  <c r="CI23" i="7"/>
  <c r="CH23" i="7"/>
  <c r="CG23" i="7"/>
  <c r="CF23" i="7"/>
  <c r="CE23" i="7"/>
  <c r="CD23" i="7"/>
  <c r="CC23" i="7"/>
  <c r="CB23" i="7"/>
  <c r="CI22" i="7"/>
  <c r="CH22" i="7"/>
  <c r="CG22" i="7"/>
  <c r="CF22" i="7"/>
  <c r="CE22" i="7"/>
  <c r="CD22" i="7"/>
  <c r="CC22" i="7"/>
  <c r="CB22" i="7"/>
  <c r="CI21" i="7"/>
  <c r="CH21" i="7"/>
  <c r="CG21" i="7"/>
  <c r="CF21" i="7"/>
  <c r="CE21" i="7"/>
  <c r="CD21" i="7"/>
  <c r="CC21" i="7"/>
  <c r="CB21" i="7"/>
  <c r="CI20" i="7"/>
  <c r="CH20" i="7"/>
  <c r="CG20" i="7"/>
  <c r="CF20" i="7"/>
  <c r="CE20" i="7"/>
  <c r="CD20" i="7"/>
  <c r="CC20" i="7"/>
  <c r="CB20" i="7"/>
  <c r="CI19" i="7"/>
  <c r="CH19" i="7"/>
  <c r="CG19" i="7"/>
  <c r="CF19" i="7"/>
  <c r="CE19" i="7"/>
  <c r="CD19" i="7"/>
  <c r="CC19" i="7"/>
  <c r="CB19" i="7"/>
  <c r="CI18" i="7"/>
  <c r="CH18" i="7"/>
  <c r="CG18" i="7"/>
  <c r="CF18" i="7"/>
  <c r="CE18" i="7"/>
  <c r="CD18" i="7"/>
  <c r="CC18" i="7"/>
  <c r="CB18" i="7"/>
  <c r="CI17" i="7"/>
  <c r="CH17" i="7"/>
  <c r="CG17" i="7"/>
  <c r="CF17" i="7"/>
  <c r="CE17" i="7"/>
  <c r="CD17" i="7"/>
  <c r="CC17" i="7"/>
  <c r="CB17" i="7"/>
  <c r="CI16" i="7"/>
  <c r="CH16" i="7"/>
  <c r="CG16" i="7"/>
  <c r="CF16" i="7"/>
  <c r="CE16" i="7"/>
  <c r="CD16" i="7"/>
  <c r="CC16" i="7"/>
  <c r="CB16" i="7"/>
  <c r="CI51" i="8"/>
  <c r="CJ51" i="8"/>
  <c r="CL50" i="8"/>
  <c r="CL49" i="8"/>
  <c r="CF51" i="8"/>
  <c r="CF49" i="8"/>
  <c r="CH51" i="8"/>
  <c r="CL51" i="8"/>
  <c r="CG51" i="8"/>
  <c r="CH51" i="7"/>
  <c r="CD51" i="7"/>
  <c r="CG51" i="7"/>
  <c r="CE51" i="7"/>
  <c r="CI49" i="7"/>
  <c r="CI51" i="7"/>
  <c r="CH49" i="7"/>
  <c r="CC51" i="7"/>
  <c r="CK50" i="8"/>
  <c r="CK51" i="8"/>
  <c r="CI50" i="7"/>
  <c r="CF51" i="7"/>
  <c r="J5" i="20"/>
  <c r="J40" i="20" s="1"/>
  <c r="GY3" i="33"/>
  <c r="GZ3" i="33"/>
  <c r="HA3" i="33"/>
  <c r="HB3" i="33"/>
  <c r="GI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G17" i="42"/>
  <c r="AW61" i="11"/>
  <c r="HU61" i="11" s="1"/>
  <c r="AV61" i="11"/>
  <c r="HT61" i="11" s="1"/>
  <c r="AU61" i="11"/>
  <c r="HS61" i="11" s="1"/>
  <c r="AT61" i="11"/>
  <c r="HR61" i="11" s="1"/>
  <c r="AS61" i="11"/>
  <c r="HQ61" i="11" s="1"/>
  <c r="AR61" i="11"/>
  <c r="HP61" i="11" s="1"/>
  <c r="AQ61" i="11"/>
  <c r="HO61" i="11" s="1"/>
  <c r="AP61" i="11"/>
  <c r="HN61" i="11" s="1"/>
  <c r="AO61" i="11"/>
  <c r="HM61" i="11" s="1"/>
  <c r="AN61" i="11"/>
  <c r="HL61" i="11" s="1"/>
  <c r="AM61" i="11"/>
  <c r="HK61" i="11" s="1"/>
  <c r="AL61" i="11"/>
  <c r="HJ61" i="11" s="1"/>
  <c r="AK61" i="11"/>
  <c r="HI61" i="11" s="1"/>
  <c r="AJ61" i="11"/>
  <c r="HH61" i="11" s="1"/>
  <c r="AI61" i="11"/>
  <c r="HG61" i="11" s="1"/>
  <c r="AH61" i="11"/>
  <c r="HF61" i="11" s="1"/>
  <c r="AG61" i="11"/>
  <c r="HE61" i="11" s="1"/>
  <c r="AF61" i="11"/>
  <c r="HD61" i="11" s="1"/>
  <c r="AE61" i="11"/>
  <c r="HC61" i="11" s="1"/>
  <c r="AD61" i="11"/>
  <c r="HB61" i="11" s="1"/>
  <c r="AC61" i="11"/>
  <c r="HA61" i="11" s="1"/>
  <c r="AB61" i="11"/>
  <c r="GZ61" i="11" s="1"/>
  <c r="AA61" i="11"/>
  <c r="GY61" i="11" s="1"/>
  <c r="Z61" i="11"/>
  <c r="GX61" i="11" s="1"/>
  <c r="Y61" i="11"/>
  <c r="GW61" i="11" s="1"/>
  <c r="X61" i="11"/>
  <c r="GV61" i="11" s="1"/>
  <c r="W61" i="11"/>
  <c r="GU61" i="11" s="1"/>
  <c r="V61" i="11"/>
  <c r="GT61" i="11" s="1"/>
  <c r="U61" i="11"/>
  <c r="GS61" i="11" s="1"/>
  <c r="T61" i="11"/>
  <c r="GR61" i="11" s="1"/>
  <c r="S61" i="11"/>
  <c r="GQ61" i="11" s="1"/>
  <c r="R61" i="11"/>
  <c r="GP61" i="11" s="1"/>
  <c r="Q61" i="11"/>
  <c r="GO61" i="11" s="1"/>
  <c r="P61" i="11"/>
  <c r="GN61" i="11" s="1"/>
  <c r="O61" i="11"/>
  <c r="GM61" i="11" s="1"/>
  <c r="N61" i="11"/>
  <c r="GL61" i="11" s="1"/>
  <c r="M61" i="11"/>
  <c r="GK61" i="11" s="1"/>
  <c r="K61" i="11"/>
  <c r="GI61" i="11" s="1"/>
  <c r="J61" i="11"/>
  <c r="GH61" i="11" s="1"/>
  <c r="I61" i="11"/>
  <c r="GG61" i="11" s="1"/>
  <c r="H61" i="11"/>
  <c r="GF61" i="11" s="1"/>
  <c r="G61" i="11"/>
  <c r="GE61" i="11" s="1"/>
  <c r="F61" i="11"/>
  <c r="GD61" i="11" s="1"/>
  <c r="E61" i="11"/>
  <c r="GC61" i="11" s="1"/>
  <c r="D61" i="11"/>
  <c r="GB61" i="11" s="1"/>
  <c r="C61" i="11"/>
  <c r="GA61" i="11" s="1"/>
  <c r="B61" i="11"/>
  <c r="FZ61" i="11" s="1"/>
  <c r="HI3" i="33"/>
  <c r="AB22" i="20"/>
  <c r="X22" i="20"/>
  <c r="T22" i="20"/>
  <c r="G16" i="42"/>
  <c r="K16" i="42"/>
  <c r="F17" i="20"/>
  <c r="J17" i="20"/>
  <c r="D16" i="42"/>
  <c r="M17" i="20"/>
  <c r="O17" i="20"/>
  <c r="E16" i="42"/>
  <c r="F16" i="42"/>
  <c r="Q17" i="20"/>
  <c r="D16" i="21"/>
  <c r="B61" i="14"/>
  <c r="FD3" i="27"/>
  <c r="P17" i="20"/>
  <c r="H16" i="42"/>
  <c r="E17" i="20"/>
  <c r="I16" i="42"/>
  <c r="J16" i="42" s="1"/>
  <c r="C16" i="42"/>
  <c r="C17" i="20"/>
  <c r="EK4" i="5"/>
  <c r="EK5" i="5"/>
  <c r="EK6" i="5"/>
  <c r="EK7" i="5"/>
  <c r="EK8" i="5"/>
  <c r="EK9" i="5"/>
  <c r="EK10" i="5"/>
  <c r="EK11" i="5"/>
  <c r="EK12" i="5"/>
  <c r="EK13" i="5"/>
  <c r="EK14" i="5"/>
  <c r="EK15" i="5"/>
  <c r="EK16" i="5"/>
  <c r="EK17" i="5"/>
  <c r="EK18" i="5"/>
  <c r="EK19" i="5"/>
  <c r="EK20" i="5"/>
  <c r="EK21" i="5"/>
  <c r="EK22" i="5"/>
  <c r="EK23" i="5"/>
  <c r="EK24" i="5"/>
  <c r="EK25" i="5"/>
  <c r="EK26" i="5"/>
  <c r="EK27" i="5"/>
  <c r="EK28" i="5"/>
  <c r="EK29" i="5"/>
  <c r="EK30" i="5"/>
  <c r="EK31" i="5"/>
  <c r="EK32" i="5"/>
  <c r="EK33" i="5"/>
  <c r="EK34" i="5"/>
  <c r="EK35" i="5"/>
  <c r="EK36" i="5"/>
  <c r="EK37" i="5"/>
  <c r="EK38" i="5"/>
  <c r="EK39" i="5"/>
  <c r="EK40" i="5"/>
  <c r="EK41" i="5"/>
  <c r="EK42" i="5"/>
  <c r="EK43" i="5"/>
  <c r="EK44" i="5"/>
  <c r="EK45" i="5"/>
  <c r="EK46" i="5"/>
  <c r="EK47" i="5"/>
  <c r="EK48" i="5"/>
  <c r="EK49" i="5"/>
  <c r="EK50" i="5"/>
  <c r="EK51" i="5"/>
  <c r="EK3" i="5"/>
  <c r="EU4" i="3"/>
  <c r="EU5" i="3"/>
  <c r="EU6" i="3"/>
  <c r="EU7" i="3"/>
  <c r="EU8" i="3"/>
  <c r="EU9" i="3"/>
  <c r="EU10" i="3"/>
  <c r="EU11" i="3"/>
  <c r="EU12" i="3"/>
  <c r="EU13" i="3"/>
  <c r="EU14" i="3"/>
  <c r="EU15" i="3"/>
  <c r="EU16" i="3"/>
  <c r="EU17" i="3"/>
  <c r="EU18" i="3"/>
  <c r="EU19" i="3"/>
  <c r="EU20" i="3"/>
  <c r="EU21" i="3"/>
  <c r="EU22" i="3"/>
  <c r="EU23" i="3"/>
  <c r="EU24" i="3"/>
  <c r="EU25" i="3"/>
  <c r="EU26" i="3"/>
  <c r="EU27" i="3"/>
  <c r="EU28" i="3"/>
  <c r="EU29" i="3"/>
  <c r="EU30" i="3"/>
  <c r="EU31" i="3"/>
  <c r="EU32" i="3"/>
  <c r="EU33" i="3"/>
  <c r="EU34" i="3"/>
  <c r="EU35" i="3"/>
  <c r="EU36" i="3"/>
  <c r="EU37" i="3"/>
  <c r="EU38" i="3"/>
  <c r="EU39" i="3"/>
  <c r="EU40" i="3"/>
  <c r="EU41" i="3"/>
  <c r="EU42" i="3"/>
  <c r="EU43" i="3"/>
  <c r="EU44" i="3"/>
  <c r="EU45" i="3"/>
  <c r="EU46" i="3"/>
  <c r="EU47" i="3"/>
  <c r="EU48" i="3"/>
  <c r="EU49" i="3"/>
  <c r="EU50" i="3"/>
  <c r="EU51" i="3"/>
  <c r="EU3" i="3"/>
  <c r="Y9" i="20"/>
  <c r="AB9" i="20"/>
  <c r="AD9" i="20"/>
  <c r="AD8" i="20"/>
  <c r="AD42" i="20" s="1"/>
  <c r="AC8" i="20"/>
  <c r="AC42" i="20" s="1"/>
  <c r="AA8" i="20"/>
  <c r="AA42" i="20" s="1"/>
  <c r="X8" i="20"/>
  <c r="X42" i="20" s="1"/>
  <c r="U8" i="20"/>
  <c r="U42" i="20" s="1"/>
  <c r="T8" i="20"/>
  <c r="T42" i="20" s="1"/>
  <c r="Q8" i="20"/>
  <c r="Q42" i="20" s="1"/>
  <c r="P8" i="20"/>
  <c r="P42" i="20" s="1"/>
  <c r="O8" i="20"/>
  <c r="O42" i="20" s="1"/>
  <c r="K8" i="20"/>
  <c r="K42" i="20" s="1"/>
  <c r="I8" i="20"/>
  <c r="I42" i="20" s="1"/>
  <c r="C8" i="20"/>
  <c r="C42" i="20" s="1"/>
  <c r="B8" i="20"/>
  <c r="B42" i="20" s="1"/>
  <c r="K20" i="20"/>
  <c r="B29" i="20"/>
  <c r="B37" i="20" s="1"/>
  <c r="C29" i="20"/>
  <c r="C37" i="20" s="1"/>
  <c r="E29" i="20"/>
  <c r="E37" i="20" s="1"/>
  <c r="F29" i="20"/>
  <c r="F37" i="20" s="1"/>
  <c r="J29" i="20"/>
  <c r="J37" i="20" s="1"/>
  <c r="K29" i="20"/>
  <c r="K37" i="20" s="1"/>
  <c r="O29" i="20"/>
  <c r="O37" i="20" s="1"/>
  <c r="R29" i="20"/>
  <c r="R37" i="20" s="1"/>
  <c r="S29" i="20"/>
  <c r="S37" i="20" s="1"/>
  <c r="T29" i="20"/>
  <c r="T37" i="20" s="1"/>
  <c r="V29" i="20"/>
  <c r="V37" i="20" s="1"/>
  <c r="Y29" i="20"/>
  <c r="Y37" i="20" s="1"/>
  <c r="AB29" i="20"/>
  <c r="AB37" i="20" s="1"/>
  <c r="AD29" i="20"/>
  <c r="AD37" i="20" s="1"/>
  <c r="AE29" i="20"/>
  <c r="AE37" i="20" s="1"/>
  <c r="T20" i="20"/>
  <c r="C15" i="20"/>
  <c r="E15" i="20"/>
  <c r="I15" i="20"/>
  <c r="O15" i="20"/>
  <c r="R15" i="20"/>
  <c r="U15" i="20"/>
  <c r="AA15" i="20"/>
  <c r="AD15" i="20"/>
  <c r="B13" i="20"/>
  <c r="B45" i="20" s="1"/>
  <c r="E13" i="20"/>
  <c r="E45" i="20" s="1"/>
  <c r="K13" i="20"/>
  <c r="K45" i="20" s="1"/>
  <c r="P13" i="20"/>
  <c r="P45" i="20" s="1"/>
  <c r="T13" i="20"/>
  <c r="T45" i="20" s="1"/>
  <c r="U13" i="20"/>
  <c r="U45" i="20" s="1"/>
  <c r="X13" i="20"/>
  <c r="X45" i="20" s="1"/>
  <c r="AC13" i="20"/>
  <c r="AC45" i="20" s="1"/>
  <c r="B6" i="20"/>
  <c r="B41" i="20" s="1"/>
  <c r="C6" i="20"/>
  <c r="C41" i="20" s="1"/>
  <c r="F6" i="20"/>
  <c r="G6" i="20"/>
  <c r="G41" i="20" s="1"/>
  <c r="H6" i="20"/>
  <c r="H41" i="20" s="1"/>
  <c r="K6" i="20"/>
  <c r="K41" i="20" s="1"/>
  <c r="L6" i="20"/>
  <c r="L41" i="20" s="1"/>
  <c r="N6" i="20"/>
  <c r="N41" i="20" s="1"/>
  <c r="O6" i="20"/>
  <c r="P6" i="20"/>
  <c r="P41" i="20" s="1"/>
  <c r="R6" i="20"/>
  <c r="R41" i="20" s="1"/>
  <c r="T6" i="20"/>
  <c r="T41" i="20" s="1"/>
  <c r="U6" i="20"/>
  <c r="U41" i="20" s="1"/>
  <c r="V6" i="20"/>
  <c r="V41" i="20" s="1"/>
  <c r="X6" i="20"/>
  <c r="X41" i="20" s="1"/>
  <c r="Y6" i="20"/>
  <c r="Y41" i="20" s="1"/>
  <c r="Z6" i="20"/>
  <c r="Z41" i="20" s="1"/>
  <c r="AA6" i="20"/>
  <c r="AA41" i="20" s="1"/>
  <c r="AB6" i="20"/>
  <c r="AB41" i="20" s="1"/>
  <c r="AC6" i="20"/>
  <c r="AE6" i="20"/>
  <c r="AE41" i="20" s="1"/>
  <c r="T4" i="20"/>
  <c r="T39" i="20" s="1"/>
  <c r="B5" i="20"/>
  <c r="B40" i="20" s="1"/>
  <c r="C5" i="20"/>
  <c r="C40" i="20" s="1"/>
  <c r="E5" i="20"/>
  <c r="E40" i="20" s="1"/>
  <c r="F5" i="20"/>
  <c r="F40" i="20" s="1"/>
  <c r="G5" i="20"/>
  <c r="G40" i="20" s="1"/>
  <c r="H5" i="20"/>
  <c r="H40" i="20" s="1"/>
  <c r="I5" i="20"/>
  <c r="I40" i="20" s="1"/>
  <c r="K5" i="20"/>
  <c r="K40" i="20" s="1"/>
  <c r="L5" i="20"/>
  <c r="L40" i="20" s="1"/>
  <c r="N5" i="20"/>
  <c r="N40" i="20" s="1"/>
  <c r="O5" i="20"/>
  <c r="O40" i="20" s="1"/>
  <c r="P5" i="20"/>
  <c r="P40" i="20" s="1"/>
  <c r="Q5" i="20"/>
  <c r="Q40" i="20" s="1"/>
  <c r="R5" i="20"/>
  <c r="R40" i="20" s="1"/>
  <c r="S5" i="20"/>
  <c r="S40" i="20" s="1"/>
  <c r="T5" i="20"/>
  <c r="T40" i="20" s="1"/>
  <c r="U5" i="20"/>
  <c r="U40" i="20" s="1"/>
  <c r="V5" i="20"/>
  <c r="V40" i="20" s="1"/>
  <c r="X5" i="20"/>
  <c r="X40" i="20" s="1"/>
  <c r="Y5" i="20"/>
  <c r="Y40" i="20" s="1"/>
  <c r="Z5" i="20"/>
  <c r="Z40" i="20" s="1"/>
  <c r="AA5" i="20"/>
  <c r="AA40" i="20" s="1"/>
  <c r="AB5" i="20"/>
  <c r="AB40" i="20" s="1"/>
  <c r="AC5" i="20"/>
  <c r="AC40" i="20" s="1"/>
  <c r="AD5" i="20"/>
  <c r="AD40" i="20" s="1"/>
  <c r="AE5" i="20"/>
  <c r="AE40" i="20" s="1"/>
  <c r="K4" i="20"/>
  <c r="K39" i="20" s="1"/>
  <c r="AE4" i="20"/>
  <c r="AE39" i="20" s="1"/>
  <c r="AD4" i="20"/>
  <c r="AD39" i="20" s="1"/>
  <c r="AC4" i="20"/>
  <c r="AC39" i="20" s="1"/>
  <c r="AB4" i="20"/>
  <c r="AB39" i="20" s="1"/>
  <c r="AA4" i="20"/>
  <c r="AA39" i="20" s="1"/>
  <c r="Y4" i="20"/>
  <c r="Y39" i="20" s="1"/>
  <c r="Z4" i="20"/>
  <c r="Z39" i="20" s="1"/>
  <c r="X4" i="20"/>
  <c r="X39" i="20" s="1"/>
  <c r="V4" i="20"/>
  <c r="V39" i="20" s="1"/>
  <c r="U4" i="20"/>
  <c r="U39" i="20" s="1"/>
  <c r="S4" i="20"/>
  <c r="S39" i="20" s="1"/>
  <c r="R4" i="20"/>
  <c r="R39" i="20" s="1"/>
  <c r="Q4" i="20"/>
  <c r="Q39" i="20" s="1"/>
  <c r="P4" i="20"/>
  <c r="P39" i="20" s="1"/>
  <c r="O4" i="20"/>
  <c r="O39" i="20" s="1"/>
  <c r="N4" i="20"/>
  <c r="N39" i="20" s="1"/>
  <c r="L4" i="20"/>
  <c r="L39" i="20" s="1"/>
  <c r="I4" i="20"/>
  <c r="I39" i="20" s="1"/>
  <c r="H4" i="20"/>
  <c r="H39" i="20" s="1"/>
  <c r="G4" i="20"/>
  <c r="G39" i="20" s="1"/>
  <c r="F4" i="20"/>
  <c r="F39" i="20" s="1"/>
  <c r="E4" i="20"/>
  <c r="E39" i="20" s="1"/>
  <c r="C4" i="20"/>
  <c r="C39" i="20" s="1"/>
  <c r="B4" i="20"/>
  <c r="DP3" i="4"/>
  <c r="DO3" i="4"/>
  <c r="DN3" i="4"/>
  <c r="DM3" i="4"/>
  <c r="DL3" i="4"/>
  <c r="FX3" i="27"/>
  <c r="FW3" i="27"/>
  <c r="FV3" i="27"/>
  <c r="FU3" i="27"/>
  <c r="FT3" i="27"/>
  <c r="FS3" i="27"/>
  <c r="FR3" i="27"/>
  <c r="FQ3" i="27"/>
  <c r="FP3" i="27"/>
  <c r="FO3" i="27"/>
  <c r="FN3" i="27"/>
  <c r="FM3" i="27"/>
  <c r="FL3" i="27"/>
  <c r="FK3" i="27"/>
  <c r="FI3" i="27"/>
  <c r="FH3" i="27"/>
  <c r="FG3" i="27"/>
  <c r="FF3" i="27"/>
  <c r="FE3" i="27"/>
  <c r="FC3" i="27"/>
  <c r="FB3" i="27"/>
  <c r="FA3" i="27"/>
  <c r="EZ3" i="27"/>
  <c r="EY3" i="27"/>
  <c r="EX3" i="27"/>
  <c r="EW3" i="27"/>
  <c r="EU3" i="27"/>
  <c r="B63" i="34"/>
  <c r="H12" i="21"/>
  <c r="F12" i="21"/>
  <c r="D12" i="21"/>
  <c r="B62" i="34"/>
  <c r="B12" i="21" s="1"/>
  <c r="AC41" i="20"/>
  <c r="O41" i="20"/>
  <c r="B39" i="20"/>
  <c r="IO3" i="33"/>
  <c r="IM3" i="33"/>
  <c r="ID3" i="33"/>
  <c r="IB3" i="33"/>
  <c r="HZ3" i="33"/>
  <c r="HW3" i="33"/>
  <c r="G21" i="42"/>
  <c r="JA3" i="33"/>
  <c r="IZ3" i="33"/>
  <c r="IY3" i="33"/>
  <c r="IX3" i="33"/>
  <c r="IW3" i="33"/>
  <c r="IV3" i="33"/>
  <c r="IU3" i="33"/>
  <c r="IT3" i="33"/>
  <c r="IS3" i="33"/>
  <c r="IQ3" i="33"/>
  <c r="IP3" i="33"/>
  <c r="IN3" i="33"/>
  <c r="IL3" i="33"/>
  <c r="IK3" i="33"/>
  <c r="IJ3" i="33"/>
  <c r="II3" i="33"/>
  <c r="IH3" i="33"/>
  <c r="IG3" i="33"/>
  <c r="IF3" i="33"/>
  <c r="IE3" i="33"/>
  <c r="IC3" i="33"/>
  <c r="IA3" i="33"/>
  <c r="HY3" i="33"/>
  <c r="HX3" i="33"/>
  <c r="HV3" i="33"/>
  <c r="HU3" i="33"/>
  <c r="HT3" i="33"/>
  <c r="HS3" i="33"/>
  <c r="HR3" i="33"/>
  <c r="HQ3" i="33"/>
  <c r="HP3" i="33"/>
  <c r="HO3" i="33"/>
  <c r="HN3" i="33"/>
  <c r="HM3" i="33"/>
  <c r="HL3" i="33"/>
  <c r="HK3" i="33"/>
  <c r="HJ3" i="33"/>
  <c r="HH3" i="33"/>
  <c r="HG3" i="33"/>
  <c r="HF3" i="33"/>
  <c r="HE3" i="33"/>
  <c r="HD3" i="33"/>
  <c r="HC3" i="33"/>
  <c r="HM3" i="25"/>
  <c r="HN3" i="25"/>
  <c r="HP3" i="25"/>
  <c r="HQ3" i="25"/>
  <c r="HR3" i="25"/>
  <c r="HS3" i="25"/>
  <c r="GA3" i="25"/>
  <c r="GB3" i="25"/>
  <c r="GC3" i="25"/>
  <c r="GD3" i="25"/>
  <c r="GE3" i="25"/>
  <c r="GF3" i="25"/>
  <c r="GG3" i="25"/>
  <c r="GH3" i="25"/>
  <c r="GJ3" i="25"/>
  <c r="GK3" i="25"/>
  <c r="GL3" i="25"/>
  <c r="GM3" i="25"/>
  <c r="GN3" i="25"/>
  <c r="GO3" i="25"/>
  <c r="GP3" i="25"/>
  <c r="GQ3" i="25"/>
  <c r="HI3" i="25"/>
  <c r="HJ3" i="25"/>
  <c r="HL3" i="25"/>
  <c r="FZ3" i="25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H4" i="13"/>
  <c r="EI4" i="13"/>
  <c r="EJ4" i="13"/>
  <c r="EK4" i="13"/>
  <c r="EL4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H5" i="13"/>
  <c r="EI5" i="13"/>
  <c r="EJ5" i="13"/>
  <c r="EK5" i="13"/>
  <c r="EL5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H6" i="13"/>
  <c r="EI6" i="13"/>
  <c r="EJ6" i="13"/>
  <c r="EK6" i="13"/>
  <c r="EL6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H7" i="13"/>
  <c r="EI7" i="13"/>
  <c r="EJ7" i="13"/>
  <c r="EK7" i="13"/>
  <c r="EL7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H8" i="13"/>
  <c r="EI8" i="13"/>
  <c r="EJ8" i="13"/>
  <c r="EK8" i="13"/>
  <c r="EL8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H9" i="13"/>
  <c r="EI9" i="13"/>
  <c r="EJ9" i="13"/>
  <c r="EK9" i="13"/>
  <c r="EL9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H10" i="13"/>
  <c r="EI10" i="13"/>
  <c r="EJ10" i="13"/>
  <c r="EK10" i="13"/>
  <c r="EL10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H11" i="13"/>
  <c r="EI11" i="13"/>
  <c r="EJ11" i="13"/>
  <c r="EK11" i="13"/>
  <c r="EL11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H12" i="13"/>
  <c r="EI12" i="13"/>
  <c r="EJ12" i="13"/>
  <c r="EK12" i="13"/>
  <c r="EL12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H13" i="13"/>
  <c r="EI13" i="13"/>
  <c r="EJ13" i="13"/>
  <c r="EK13" i="13"/>
  <c r="EL13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H14" i="13"/>
  <c r="EI14" i="13"/>
  <c r="EJ14" i="13"/>
  <c r="EK14" i="13"/>
  <c r="EL14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H15" i="13"/>
  <c r="EI15" i="13"/>
  <c r="EJ15" i="13"/>
  <c r="EK15" i="13"/>
  <c r="EL15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H16" i="13"/>
  <c r="EI16" i="13"/>
  <c r="EJ16" i="13"/>
  <c r="EK16" i="13"/>
  <c r="EL16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H17" i="13"/>
  <c r="EI17" i="13"/>
  <c r="EJ17" i="13"/>
  <c r="EK17" i="13"/>
  <c r="EL17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H18" i="13"/>
  <c r="EI18" i="13"/>
  <c r="EJ18" i="13"/>
  <c r="EK18" i="13"/>
  <c r="EL18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H19" i="13"/>
  <c r="EI19" i="13"/>
  <c r="EJ19" i="13"/>
  <c r="EK19" i="13"/>
  <c r="EL19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H20" i="13"/>
  <c r="EI20" i="13"/>
  <c r="EJ20" i="13"/>
  <c r="EK20" i="13"/>
  <c r="EL20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H21" i="13"/>
  <c r="EI21" i="13"/>
  <c r="EJ21" i="13"/>
  <c r="EK21" i="13"/>
  <c r="EL21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H22" i="13"/>
  <c r="EI22" i="13"/>
  <c r="EJ22" i="13"/>
  <c r="EK22" i="13"/>
  <c r="EL22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H23" i="13"/>
  <c r="EI23" i="13"/>
  <c r="EJ23" i="13"/>
  <c r="EK23" i="13"/>
  <c r="EL23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H24" i="13"/>
  <c r="EI24" i="13"/>
  <c r="EJ24" i="13"/>
  <c r="EK24" i="13"/>
  <c r="EL24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H25" i="13"/>
  <c r="EI25" i="13"/>
  <c r="EJ25" i="13"/>
  <c r="EK25" i="13"/>
  <c r="EL25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H26" i="13"/>
  <c r="EI26" i="13"/>
  <c r="EJ26" i="13"/>
  <c r="EK26" i="13"/>
  <c r="EL26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H27" i="13"/>
  <c r="EI27" i="13"/>
  <c r="EJ27" i="13"/>
  <c r="EK27" i="13"/>
  <c r="EL27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H28" i="13"/>
  <c r="EI28" i="13"/>
  <c r="EJ28" i="13"/>
  <c r="EK28" i="13"/>
  <c r="EL28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H29" i="13"/>
  <c r="EI29" i="13"/>
  <c r="EJ29" i="13"/>
  <c r="EK29" i="13"/>
  <c r="EL29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H30" i="13"/>
  <c r="EI30" i="13"/>
  <c r="EJ30" i="13"/>
  <c r="EK30" i="13"/>
  <c r="EL30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H31" i="13"/>
  <c r="EI31" i="13"/>
  <c r="EJ31" i="13"/>
  <c r="EK31" i="13"/>
  <c r="EL31" i="13"/>
  <c r="DQ32" i="13"/>
  <c r="DR32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E32" i="13"/>
  <c r="EF32" i="13"/>
  <c r="EH32" i="13"/>
  <c r="EI32" i="13"/>
  <c r="EJ32" i="13"/>
  <c r="EK32" i="13"/>
  <c r="EL32" i="13"/>
  <c r="DQ33" i="13"/>
  <c r="DR33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E33" i="13"/>
  <c r="EF33" i="13"/>
  <c r="EH33" i="13"/>
  <c r="EI33" i="13"/>
  <c r="EJ33" i="13"/>
  <c r="EK33" i="13"/>
  <c r="EL33" i="13"/>
  <c r="DQ34" i="13"/>
  <c r="DR34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E34" i="13"/>
  <c r="EF34" i="13"/>
  <c r="EH34" i="13"/>
  <c r="EI34" i="13"/>
  <c r="EJ34" i="13"/>
  <c r="EK34" i="13"/>
  <c r="EL34" i="13"/>
  <c r="DQ35" i="13"/>
  <c r="DR35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E35" i="13"/>
  <c r="EF35" i="13"/>
  <c r="EH35" i="13"/>
  <c r="EI35" i="13"/>
  <c r="EJ35" i="13"/>
  <c r="EK35" i="13"/>
  <c r="EL35" i="13"/>
  <c r="DQ36" i="13"/>
  <c r="DR36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E36" i="13"/>
  <c r="EF36" i="13"/>
  <c r="EH36" i="13"/>
  <c r="EI36" i="13"/>
  <c r="EJ36" i="13"/>
  <c r="EK36" i="13"/>
  <c r="EL36" i="13"/>
  <c r="DQ37" i="13"/>
  <c r="DR37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E37" i="13"/>
  <c r="EF37" i="13"/>
  <c r="EH37" i="13"/>
  <c r="EI37" i="13"/>
  <c r="EJ37" i="13"/>
  <c r="EK37" i="13"/>
  <c r="EL37" i="13"/>
  <c r="DQ38" i="13"/>
  <c r="DR38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E38" i="13"/>
  <c r="EF38" i="13"/>
  <c r="EH38" i="13"/>
  <c r="EI38" i="13"/>
  <c r="EJ38" i="13"/>
  <c r="EK38" i="13"/>
  <c r="EL38" i="13"/>
  <c r="DQ39" i="13"/>
  <c r="DR39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E39" i="13"/>
  <c r="EF39" i="13"/>
  <c r="EH39" i="13"/>
  <c r="EI39" i="13"/>
  <c r="EJ39" i="13"/>
  <c r="EK39" i="13"/>
  <c r="EL39" i="13"/>
  <c r="DQ40" i="13"/>
  <c r="DR40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E40" i="13"/>
  <c r="EF40" i="13"/>
  <c r="EH40" i="13"/>
  <c r="EI40" i="13"/>
  <c r="EJ40" i="13"/>
  <c r="EK40" i="13"/>
  <c r="EL40" i="13"/>
  <c r="DQ41" i="13"/>
  <c r="DR41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E41" i="13"/>
  <c r="EF41" i="13"/>
  <c r="EH41" i="13"/>
  <c r="EI41" i="13"/>
  <c r="EJ41" i="13"/>
  <c r="EK41" i="13"/>
  <c r="EL41" i="13"/>
  <c r="DQ42" i="13"/>
  <c r="DR42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E42" i="13"/>
  <c r="EF42" i="13"/>
  <c r="EH42" i="13"/>
  <c r="EI42" i="13"/>
  <c r="EJ42" i="13"/>
  <c r="EK42" i="13"/>
  <c r="EL42" i="13"/>
  <c r="DQ43" i="13"/>
  <c r="DR43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E43" i="13"/>
  <c r="EF43" i="13"/>
  <c r="EH43" i="13"/>
  <c r="EI43" i="13"/>
  <c r="EJ43" i="13"/>
  <c r="EK43" i="13"/>
  <c r="EL43" i="13"/>
  <c r="DQ44" i="13"/>
  <c r="DR44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E44" i="13"/>
  <c r="EF44" i="13"/>
  <c r="EH44" i="13"/>
  <c r="EI44" i="13"/>
  <c r="EJ44" i="13"/>
  <c r="EK44" i="13"/>
  <c r="EL44" i="13"/>
  <c r="DQ45" i="13"/>
  <c r="DR45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E45" i="13"/>
  <c r="EF45" i="13"/>
  <c r="EH45" i="13"/>
  <c r="EI45" i="13"/>
  <c r="EJ45" i="13"/>
  <c r="EK45" i="13"/>
  <c r="EL45" i="13"/>
  <c r="DQ46" i="13"/>
  <c r="DR46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E46" i="13"/>
  <c r="EF46" i="13"/>
  <c r="EH46" i="13"/>
  <c r="EI46" i="13"/>
  <c r="EJ46" i="13"/>
  <c r="EK46" i="13"/>
  <c r="EL46" i="13"/>
  <c r="DQ47" i="13"/>
  <c r="DR47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E47" i="13"/>
  <c r="EF47" i="13"/>
  <c r="EH47" i="13"/>
  <c r="EI47" i="13"/>
  <c r="EJ47" i="13"/>
  <c r="EK47" i="13"/>
  <c r="EL47" i="13"/>
  <c r="DQ48" i="13"/>
  <c r="DR48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E48" i="13"/>
  <c r="EF48" i="13"/>
  <c r="EH48" i="13"/>
  <c r="EI48" i="13"/>
  <c r="EJ48" i="13"/>
  <c r="EK48" i="13"/>
  <c r="EL48" i="13"/>
  <c r="DQ49" i="13"/>
  <c r="DR49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E49" i="13"/>
  <c r="EF49" i="13"/>
  <c r="EH49" i="13"/>
  <c r="EI49" i="13"/>
  <c r="EJ49" i="13"/>
  <c r="EK49" i="13"/>
  <c r="EL49" i="13"/>
  <c r="DQ50" i="13"/>
  <c r="DR50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E50" i="13"/>
  <c r="EF50" i="13"/>
  <c r="EH50" i="13"/>
  <c r="EI50" i="13"/>
  <c r="EJ50" i="13"/>
  <c r="EK50" i="13"/>
  <c r="EL50" i="13"/>
  <c r="DQ51" i="13"/>
  <c r="DR51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E51" i="13"/>
  <c r="EF51" i="13"/>
  <c r="EH51" i="13"/>
  <c r="EI51" i="13"/>
  <c r="EJ51" i="13"/>
  <c r="EK51" i="13"/>
  <c r="EL51" i="13"/>
  <c r="EI3" i="13"/>
  <c r="EJ3" i="13"/>
  <c r="EK3" i="13"/>
  <c r="EL3" i="13"/>
  <c r="EH3" i="13"/>
  <c r="EF3" i="13"/>
  <c r="EE3" i="13"/>
  <c r="ED3" i="13"/>
  <c r="EC3" i="13"/>
  <c r="EB3" i="13"/>
  <c r="EA3" i="13"/>
  <c r="DZ3" i="13"/>
  <c r="DY3" i="13"/>
  <c r="DX3" i="13"/>
  <c r="DW3" i="13"/>
  <c r="DV3" i="13"/>
  <c r="DU3" i="13"/>
  <c r="DT3" i="13"/>
  <c r="DS3" i="13"/>
  <c r="DR3" i="13"/>
  <c r="DQ3" i="13"/>
  <c r="CR6" i="32"/>
  <c r="CS6" i="32"/>
  <c r="CT6" i="32"/>
  <c r="CU6" i="32"/>
  <c r="CV6" i="32"/>
  <c r="CW6" i="32"/>
  <c r="CX6" i="32"/>
  <c r="CY6" i="32"/>
  <c r="CZ6" i="32"/>
  <c r="DA6" i="32"/>
  <c r="DB6" i="32"/>
  <c r="DC6" i="32"/>
  <c r="DC4" i="32"/>
  <c r="DB4" i="32"/>
  <c r="DA4" i="32"/>
  <c r="CZ4" i="32"/>
  <c r="CY4" i="32"/>
  <c r="CX4" i="32"/>
  <c r="CW4" i="32"/>
  <c r="CV4" i="32"/>
  <c r="CU4" i="32"/>
  <c r="CT4" i="32"/>
  <c r="CS4" i="32"/>
  <c r="CR4" i="32"/>
  <c r="B18" i="21"/>
  <c r="EJ3" i="10"/>
  <c r="EK3" i="10"/>
  <c r="EL3" i="10"/>
  <c r="EM3" i="10"/>
  <c r="EI3" i="10"/>
  <c r="EG3" i="10"/>
  <c r="EF3" i="10"/>
  <c r="EE3" i="10"/>
  <c r="ED3" i="10"/>
  <c r="EC3" i="10"/>
  <c r="EB3" i="10"/>
  <c r="DZ3" i="10"/>
  <c r="DY3" i="10"/>
  <c r="DX3" i="10"/>
  <c r="DW3" i="10"/>
  <c r="DV3" i="10"/>
  <c r="DU3" i="10"/>
  <c r="EK4" i="3"/>
  <c r="EL4" i="3"/>
  <c r="EM4" i="3"/>
  <c r="EN4" i="3"/>
  <c r="EO4" i="3"/>
  <c r="EP4" i="3"/>
  <c r="EQ4" i="3"/>
  <c r="ER4" i="3"/>
  <c r="ES4" i="3"/>
  <c r="ET4" i="3"/>
  <c r="EV4" i="3"/>
  <c r="EW4" i="3"/>
  <c r="EX4" i="3"/>
  <c r="EY4" i="3"/>
  <c r="EZ4" i="3"/>
  <c r="FA4" i="3"/>
  <c r="FB4" i="3"/>
  <c r="FC4" i="3"/>
  <c r="FD4" i="3"/>
  <c r="FE4" i="3"/>
  <c r="FF4" i="3"/>
  <c r="FH4" i="3"/>
  <c r="FI4" i="3"/>
  <c r="FJ4" i="3"/>
  <c r="FK4" i="3"/>
  <c r="FL4" i="3"/>
  <c r="EK5" i="3"/>
  <c r="EL5" i="3"/>
  <c r="EM5" i="3"/>
  <c r="EN5" i="3"/>
  <c r="EO5" i="3"/>
  <c r="EP5" i="3"/>
  <c r="EQ5" i="3"/>
  <c r="ER5" i="3"/>
  <c r="ES5" i="3"/>
  <c r="ET5" i="3"/>
  <c r="EV5" i="3"/>
  <c r="EW5" i="3"/>
  <c r="EX5" i="3"/>
  <c r="EY5" i="3"/>
  <c r="EZ5" i="3"/>
  <c r="FA5" i="3"/>
  <c r="FB5" i="3"/>
  <c r="FC5" i="3"/>
  <c r="FD5" i="3"/>
  <c r="FE5" i="3"/>
  <c r="FF5" i="3"/>
  <c r="FH5" i="3"/>
  <c r="FI5" i="3"/>
  <c r="FJ5" i="3"/>
  <c r="FK5" i="3"/>
  <c r="FL5" i="3"/>
  <c r="EK6" i="3"/>
  <c r="EL6" i="3"/>
  <c r="EM6" i="3"/>
  <c r="EN6" i="3"/>
  <c r="EO6" i="3"/>
  <c r="EP6" i="3"/>
  <c r="EQ6" i="3"/>
  <c r="ER6" i="3"/>
  <c r="ES6" i="3"/>
  <c r="ET6" i="3"/>
  <c r="EV6" i="3"/>
  <c r="EW6" i="3"/>
  <c r="EX6" i="3"/>
  <c r="EY6" i="3"/>
  <c r="EZ6" i="3"/>
  <c r="FA6" i="3"/>
  <c r="FB6" i="3"/>
  <c r="FC6" i="3"/>
  <c r="FD6" i="3"/>
  <c r="FE6" i="3"/>
  <c r="FF6" i="3"/>
  <c r="FH6" i="3"/>
  <c r="FI6" i="3"/>
  <c r="FJ6" i="3"/>
  <c r="FK6" i="3"/>
  <c r="FL6" i="3"/>
  <c r="EK7" i="3"/>
  <c r="EL7" i="3"/>
  <c r="EM7" i="3"/>
  <c r="EN7" i="3"/>
  <c r="EO7" i="3"/>
  <c r="EP7" i="3"/>
  <c r="EQ7" i="3"/>
  <c r="ER7" i="3"/>
  <c r="ES7" i="3"/>
  <c r="ET7" i="3"/>
  <c r="EV7" i="3"/>
  <c r="EW7" i="3"/>
  <c r="EX7" i="3"/>
  <c r="EY7" i="3"/>
  <c r="EZ7" i="3"/>
  <c r="FA7" i="3"/>
  <c r="FB7" i="3"/>
  <c r="FC7" i="3"/>
  <c r="FD7" i="3"/>
  <c r="FE7" i="3"/>
  <c r="FF7" i="3"/>
  <c r="FH7" i="3"/>
  <c r="FI7" i="3"/>
  <c r="FJ7" i="3"/>
  <c r="FK7" i="3"/>
  <c r="FL7" i="3"/>
  <c r="EK8" i="3"/>
  <c r="EL8" i="3"/>
  <c r="EM8" i="3"/>
  <c r="EN8" i="3"/>
  <c r="EO8" i="3"/>
  <c r="EP8" i="3"/>
  <c r="EQ8" i="3"/>
  <c r="ER8" i="3"/>
  <c r="ES8" i="3"/>
  <c r="ET8" i="3"/>
  <c r="EV8" i="3"/>
  <c r="EW8" i="3"/>
  <c r="EX8" i="3"/>
  <c r="EY8" i="3"/>
  <c r="EZ8" i="3"/>
  <c r="FA8" i="3"/>
  <c r="FB8" i="3"/>
  <c r="FC8" i="3"/>
  <c r="FD8" i="3"/>
  <c r="FE8" i="3"/>
  <c r="FF8" i="3"/>
  <c r="FH8" i="3"/>
  <c r="FI8" i="3"/>
  <c r="FJ8" i="3"/>
  <c r="FK8" i="3"/>
  <c r="FL8" i="3"/>
  <c r="EK9" i="3"/>
  <c r="EL9" i="3"/>
  <c r="EM9" i="3"/>
  <c r="EN9" i="3"/>
  <c r="EO9" i="3"/>
  <c r="EP9" i="3"/>
  <c r="EQ9" i="3"/>
  <c r="ER9" i="3"/>
  <c r="ES9" i="3"/>
  <c r="ET9" i="3"/>
  <c r="EV9" i="3"/>
  <c r="EW9" i="3"/>
  <c r="EX9" i="3"/>
  <c r="EY9" i="3"/>
  <c r="EZ9" i="3"/>
  <c r="FA9" i="3"/>
  <c r="FB9" i="3"/>
  <c r="FC9" i="3"/>
  <c r="FD9" i="3"/>
  <c r="FE9" i="3"/>
  <c r="FF9" i="3"/>
  <c r="FH9" i="3"/>
  <c r="FI9" i="3"/>
  <c r="FJ9" i="3"/>
  <c r="FK9" i="3"/>
  <c r="FL9" i="3"/>
  <c r="EK10" i="3"/>
  <c r="EL10" i="3"/>
  <c r="EM10" i="3"/>
  <c r="EN10" i="3"/>
  <c r="EO10" i="3"/>
  <c r="EP10" i="3"/>
  <c r="EQ10" i="3"/>
  <c r="ER10" i="3"/>
  <c r="ES10" i="3"/>
  <c r="ET10" i="3"/>
  <c r="EV10" i="3"/>
  <c r="EW10" i="3"/>
  <c r="EX10" i="3"/>
  <c r="EY10" i="3"/>
  <c r="EZ10" i="3"/>
  <c r="FA10" i="3"/>
  <c r="FB10" i="3"/>
  <c r="FC10" i="3"/>
  <c r="FD10" i="3"/>
  <c r="FE10" i="3"/>
  <c r="FF10" i="3"/>
  <c r="FH10" i="3"/>
  <c r="FI10" i="3"/>
  <c r="FJ10" i="3"/>
  <c r="FK10" i="3"/>
  <c r="FL10" i="3"/>
  <c r="EK11" i="3"/>
  <c r="EL11" i="3"/>
  <c r="EM11" i="3"/>
  <c r="EN11" i="3"/>
  <c r="EO11" i="3"/>
  <c r="EP11" i="3"/>
  <c r="EQ11" i="3"/>
  <c r="ER11" i="3"/>
  <c r="ES11" i="3"/>
  <c r="ET11" i="3"/>
  <c r="EV11" i="3"/>
  <c r="EW11" i="3"/>
  <c r="EX11" i="3"/>
  <c r="EY11" i="3"/>
  <c r="EZ11" i="3"/>
  <c r="FA11" i="3"/>
  <c r="FB11" i="3"/>
  <c r="FC11" i="3"/>
  <c r="FD11" i="3"/>
  <c r="FE11" i="3"/>
  <c r="FF11" i="3"/>
  <c r="FH11" i="3"/>
  <c r="FI11" i="3"/>
  <c r="FJ11" i="3"/>
  <c r="FK11" i="3"/>
  <c r="FL11" i="3"/>
  <c r="EK12" i="3"/>
  <c r="EL12" i="3"/>
  <c r="EM12" i="3"/>
  <c r="EN12" i="3"/>
  <c r="EO12" i="3"/>
  <c r="EP12" i="3"/>
  <c r="EQ12" i="3"/>
  <c r="ER12" i="3"/>
  <c r="ES12" i="3"/>
  <c r="ET12" i="3"/>
  <c r="EV12" i="3"/>
  <c r="EW12" i="3"/>
  <c r="EX12" i="3"/>
  <c r="EY12" i="3"/>
  <c r="EZ12" i="3"/>
  <c r="FA12" i="3"/>
  <c r="FB12" i="3"/>
  <c r="FC12" i="3"/>
  <c r="FD12" i="3"/>
  <c r="FE12" i="3"/>
  <c r="FF12" i="3"/>
  <c r="FH12" i="3"/>
  <c r="FI12" i="3"/>
  <c r="FJ12" i="3"/>
  <c r="FK12" i="3"/>
  <c r="FL12" i="3"/>
  <c r="EK13" i="3"/>
  <c r="EL13" i="3"/>
  <c r="EM13" i="3"/>
  <c r="EN13" i="3"/>
  <c r="EO13" i="3"/>
  <c r="EP13" i="3"/>
  <c r="EQ13" i="3"/>
  <c r="ER13" i="3"/>
  <c r="ES13" i="3"/>
  <c r="ET13" i="3"/>
  <c r="EV13" i="3"/>
  <c r="EW13" i="3"/>
  <c r="EX13" i="3"/>
  <c r="EY13" i="3"/>
  <c r="EZ13" i="3"/>
  <c r="FA13" i="3"/>
  <c r="FB13" i="3"/>
  <c r="FC13" i="3"/>
  <c r="FD13" i="3"/>
  <c r="FE13" i="3"/>
  <c r="FF13" i="3"/>
  <c r="FH13" i="3"/>
  <c r="FI13" i="3"/>
  <c r="FJ13" i="3"/>
  <c r="FK13" i="3"/>
  <c r="FL13" i="3"/>
  <c r="EK14" i="3"/>
  <c r="EL14" i="3"/>
  <c r="EM14" i="3"/>
  <c r="EN14" i="3"/>
  <c r="EO14" i="3"/>
  <c r="EP14" i="3"/>
  <c r="EQ14" i="3"/>
  <c r="ER14" i="3"/>
  <c r="ES14" i="3"/>
  <c r="ET14" i="3"/>
  <c r="EV14" i="3"/>
  <c r="EW14" i="3"/>
  <c r="EX14" i="3"/>
  <c r="EY14" i="3"/>
  <c r="EZ14" i="3"/>
  <c r="FA14" i="3"/>
  <c r="FB14" i="3"/>
  <c r="FC14" i="3"/>
  <c r="FD14" i="3"/>
  <c r="FE14" i="3"/>
  <c r="FF14" i="3"/>
  <c r="FH14" i="3"/>
  <c r="FI14" i="3"/>
  <c r="FJ14" i="3"/>
  <c r="FK14" i="3"/>
  <c r="FL14" i="3"/>
  <c r="EK15" i="3"/>
  <c r="EL15" i="3"/>
  <c r="EM15" i="3"/>
  <c r="EN15" i="3"/>
  <c r="EO15" i="3"/>
  <c r="EP15" i="3"/>
  <c r="EQ15" i="3"/>
  <c r="ER15" i="3"/>
  <c r="ES15" i="3"/>
  <c r="ET15" i="3"/>
  <c r="EV15" i="3"/>
  <c r="EW15" i="3"/>
  <c r="EX15" i="3"/>
  <c r="EY15" i="3"/>
  <c r="EZ15" i="3"/>
  <c r="FA15" i="3"/>
  <c r="FB15" i="3"/>
  <c r="FC15" i="3"/>
  <c r="FD15" i="3"/>
  <c r="FE15" i="3"/>
  <c r="FF15" i="3"/>
  <c r="FH15" i="3"/>
  <c r="FI15" i="3"/>
  <c r="FJ15" i="3"/>
  <c r="FK15" i="3"/>
  <c r="FL15" i="3"/>
  <c r="EK16" i="3"/>
  <c r="EL16" i="3"/>
  <c r="EM16" i="3"/>
  <c r="EN16" i="3"/>
  <c r="EO16" i="3"/>
  <c r="EP16" i="3"/>
  <c r="EQ16" i="3"/>
  <c r="ER16" i="3"/>
  <c r="ES16" i="3"/>
  <c r="ET16" i="3"/>
  <c r="EV16" i="3"/>
  <c r="EW16" i="3"/>
  <c r="EX16" i="3"/>
  <c r="EY16" i="3"/>
  <c r="EZ16" i="3"/>
  <c r="FA16" i="3"/>
  <c r="FB16" i="3"/>
  <c r="FC16" i="3"/>
  <c r="FD16" i="3"/>
  <c r="FE16" i="3"/>
  <c r="FF16" i="3"/>
  <c r="FH16" i="3"/>
  <c r="FI16" i="3"/>
  <c r="FJ16" i="3"/>
  <c r="FK16" i="3"/>
  <c r="FL16" i="3"/>
  <c r="EK17" i="3"/>
  <c r="EL17" i="3"/>
  <c r="EM17" i="3"/>
  <c r="EN17" i="3"/>
  <c r="EO17" i="3"/>
  <c r="EP17" i="3"/>
  <c r="EQ17" i="3"/>
  <c r="ER17" i="3"/>
  <c r="ES17" i="3"/>
  <c r="ET17" i="3"/>
  <c r="EV17" i="3"/>
  <c r="EW17" i="3"/>
  <c r="EX17" i="3"/>
  <c r="EY17" i="3"/>
  <c r="EZ17" i="3"/>
  <c r="FA17" i="3"/>
  <c r="FB17" i="3"/>
  <c r="FC17" i="3"/>
  <c r="FD17" i="3"/>
  <c r="FE17" i="3"/>
  <c r="FF17" i="3"/>
  <c r="FH17" i="3"/>
  <c r="FI17" i="3"/>
  <c r="FJ17" i="3"/>
  <c r="FK17" i="3"/>
  <c r="FL17" i="3"/>
  <c r="EK18" i="3"/>
  <c r="EL18" i="3"/>
  <c r="EM18" i="3"/>
  <c r="EN18" i="3"/>
  <c r="EO18" i="3"/>
  <c r="EP18" i="3"/>
  <c r="EQ18" i="3"/>
  <c r="ER18" i="3"/>
  <c r="ES18" i="3"/>
  <c r="ET18" i="3"/>
  <c r="EV18" i="3"/>
  <c r="EW18" i="3"/>
  <c r="EX18" i="3"/>
  <c r="EY18" i="3"/>
  <c r="EZ18" i="3"/>
  <c r="FA18" i="3"/>
  <c r="FB18" i="3"/>
  <c r="FC18" i="3"/>
  <c r="FD18" i="3"/>
  <c r="FE18" i="3"/>
  <c r="FF18" i="3"/>
  <c r="FH18" i="3"/>
  <c r="FI18" i="3"/>
  <c r="FJ18" i="3"/>
  <c r="FK18" i="3"/>
  <c r="FL18" i="3"/>
  <c r="EK19" i="3"/>
  <c r="EL19" i="3"/>
  <c r="EM19" i="3"/>
  <c r="EN19" i="3"/>
  <c r="EO19" i="3"/>
  <c r="EP19" i="3"/>
  <c r="EQ19" i="3"/>
  <c r="ER19" i="3"/>
  <c r="ES19" i="3"/>
  <c r="ET19" i="3"/>
  <c r="EV19" i="3"/>
  <c r="EW19" i="3"/>
  <c r="EX19" i="3"/>
  <c r="EY19" i="3"/>
  <c r="EZ19" i="3"/>
  <c r="FA19" i="3"/>
  <c r="FB19" i="3"/>
  <c r="FC19" i="3"/>
  <c r="FD19" i="3"/>
  <c r="FE19" i="3"/>
  <c r="FF19" i="3"/>
  <c r="FH19" i="3"/>
  <c r="FI19" i="3"/>
  <c r="FJ19" i="3"/>
  <c r="FK19" i="3"/>
  <c r="FL19" i="3"/>
  <c r="EK20" i="3"/>
  <c r="EL20" i="3"/>
  <c r="EM20" i="3"/>
  <c r="EN20" i="3"/>
  <c r="EO20" i="3"/>
  <c r="EP20" i="3"/>
  <c r="EQ20" i="3"/>
  <c r="ER20" i="3"/>
  <c r="ES20" i="3"/>
  <c r="ET20" i="3"/>
  <c r="EV20" i="3"/>
  <c r="EW20" i="3"/>
  <c r="EX20" i="3"/>
  <c r="EY20" i="3"/>
  <c r="EZ20" i="3"/>
  <c r="FA20" i="3"/>
  <c r="FB20" i="3"/>
  <c r="FC20" i="3"/>
  <c r="FD20" i="3"/>
  <c r="FE20" i="3"/>
  <c r="FF20" i="3"/>
  <c r="FH20" i="3"/>
  <c r="FI20" i="3"/>
  <c r="FJ20" i="3"/>
  <c r="FK20" i="3"/>
  <c r="FL20" i="3"/>
  <c r="EK21" i="3"/>
  <c r="EL21" i="3"/>
  <c r="EM21" i="3"/>
  <c r="EN21" i="3"/>
  <c r="EO21" i="3"/>
  <c r="EP21" i="3"/>
  <c r="EQ21" i="3"/>
  <c r="ER21" i="3"/>
  <c r="ES21" i="3"/>
  <c r="ET21" i="3"/>
  <c r="EV21" i="3"/>
  <c r="EW21" i="3"/>
  <c r="EX21" i="3"/>
  <c r="EY21" i="3"/>
  <c r="EZ21" i="3"/>
  <c r="FA21" i="3"/>
  <c r="FB21" i="3"/>
  <c r="FC21" i="3"/>
  <c r="FD21" i="3"/>
  <c r="FE21" i="3"/>
  <c r="FF21" i="3"/>
  <c r="FH21" i="3"/>
  <c r="FI21" i="3"/>
  <c r="FJ21" i="3"/>
  <c r="FK21" i="3"/>
  <c r="FL21" i="3"/>
  <c r="EK22" i="3"/>
  <c r="EL22" i="3"/>
  <c r="EM22" i="3"/>
  <c r="EN22" i="3"/>
  <c r="EO22" i="3"/>
  <c r="EP22" i="3"/>
  <c r="EQ22" i="3"/>
  <c r="ER22" i="3"/>
  <c r="ES22" i="3"/>
  <c r="ET22" i="3"/>
  <c r="EV22" i="3"/>
  <c r="EW22" i="3"/>
  <c r="EX22" i="3"/>
  <c r="EY22" i="3"/>
  <c r="EZ22" i="3"/>
  <c r="FA22" i="3"/>
  <c r="FB22" i="3"/>
  <c r="FC22" i="3"/>
  <c r="FD22" i="3"/>
  <c r="FE22" i="3"/>
  <c r="FF22" i="3"/>
  <c r="FH22" i="3"/>
  <c r="FI22" i="3"/>
  <c r="FJ22" i="3"/>
  <c r="FK22" i="3"/>
  <c r="FL22" i="3"/>
  <c r="EK23" i="3"/>
  <c r="EL23" i="3"/>
  <c r="EM23" i="3"/>
  <c r="EN23" i="3"/>
  <c r="EO23" i="3"/>
  <c r="EP23" i="3"/>
  <c r="EQ23" i="3"/>
  <c r="ER23" i="3"/>
  <c r="ES23" i="3"/>
  <c r="ET23" i="3"/>
  <c r="EV23" i="3"/>
  <c r="EW23" i="3"/>
  <c r="EX23" i="3"/>
  <c r="EY23" i="3"/>
  <c r="EZ23" i="3"/>
  <c r="FA23" i="3"/>
  <c r="FB23" i="3"/>
  <c r="FC23" i="3"/>
  <c r="FD23" i="3"/>
  <c r="FE23" i="3"/>
  <c r="FF23" i="3"/>
  <c r="FH23" i="3"/>
  <c r="FI23" i="3"/>
  <c r="FJ23" i="3"/>
  <c r="FK23" i="3"/>
  <c r="FL23" i="3"/>
  <c r="EK24" i="3"/>
  <c r="EL24" i="3"/>
  <c r="EM24" i="3"/>
  <c r="EN24" i="3"/>
  <c r="EO24" i="3"/>
  <c r="EP24" i="3"/>
  <c r="EQ24" i="3"/>
  <c r="ER24" i="3"/>
  <c r="ES24" i="3"/>
  <c r="ET24" i="3"/>
  <c r="EV24" i="3"/>
  <c r="EW24" i="3"/>
  <c r="EX24" i="3"/>
  <c r="EY24" i="3"/>
  <c r="EZ24" i="3"/>
  <c r="FA24" i="3"/>
  <c r="FB24" i="3"/>
  <c r="FC24" i="3"/>
  <c r="FD24" i="3"/>
  <c r="FE24" i="3"/>
  <c r="FF24" i="3"/>
  <c r="FH24" i="3"/>
  <c r="FI24" i="3"/>
  <c r="FJ24" i="3"/>
  <c r="FK24" i="3"/>
  <c r="FL24" i="3"/>
  <c r="EK25" i="3"/>
  <c r="EL25" i="3"/>
  <c r="EM25" i="3"/>
  <c r="EN25" i="3"/>
  <c r="EO25" i="3"/>
  <c r="EP25" i="3"/>
  <c r="EQ25" i="3"/>
  <c r="ER25" i="3"/>
  <c r="ES25" i="3"/>
  <c r="ET25" i="3"/>
  <c r="EV25" i="3"/>
  <c r="EW25" i="3"/>
  <c r="EX25" i="3"/>
  <c r="EY25" i="3"/>
  <c r="EZ25" i="3"/>
  <c r="FA25" i="3"/>
  <c r="FB25" i="3"/>
  <c r="FC25" i="3"/>
  <c r="FD25" i="3"/>
  <c r="FE25" i="3"/>
  <c r="FF25" i="3"/>
  <c r="FH25" i="3"/>
  <c r="FI25" i="3"/>
  <c r="FJ25" i="3"/>
  <c r="FK25" i="3"/>
  <c r="FL25" i="3"/>
  <c r="EK26" i="3"/>
  <c r="EL26" i="3"/>
  <c r="EM26" i="3"/>
  <c r="EN26" i="3"/>
  <c r="EO26" i="3"/>
  <c r="EP26" i="3"/>
  <c r="EQ26" i="3"/>
  <c r="ER26" i="3"/>
  <c r="ES26" i="3"/>
  <c r="ET26" i="3"/>
  <c r="EV26" i="3"/>
  <c r="EW26" i="3"/>
  <c r="EX26" i="3"/>
  <c r="EY26" i="3"/>
  <c r="EZ26" i="3"/>
  <c r="FA26" i="3"/>
  <c r="FB26" i="3"/>
  <c r="FC26" i="3"/>
  <c r="FD26" i="3"/>
  <c r="FE26" i="3"/>
  <c r="FF26" i="3"/>
  <c r="FH26" i="3"/>
  <c r="FI26" i="3"/>
  <c r="FJ26" i="3"/>
  <c r="FK26" i="3"/>
  <c r="FL26" i="3"/>
  <c r="EK27" i="3"/>
  <c r="EL27" i="3"/>
  <c r="EM27" i="3"/>
  <c r="EN27" i="3"/>
  <c r="EO27" i="3"/>
  <c r="EP27" i="3"/>
  <c r="EQ27" i="3"/>
  <c r="ER27" i="3"/>
  <c r="ES27" i="3"/>
  <c r="ET27" i="3"/>
  <c r="EV27" i="3"/>
  <c r="EW27" i="3"/>
  <c r="EX27" i="3"/>
  <c r="EY27" i="3"/>
  <c r="EZ27" i="3"/>
  <c r="FA27" i="3"/>
  <c r="FB27" i="3"/>
  <c r="FC27" i="3"/>
  <c r="FD27" i="3"/>
  <c r="FE27" i="3"/>
  <c r="FF27" i="3"/>
  <c r="FH27" i="3"/>
  <c r="FI27" i="3"/>
  <c r="FJ27" i="3"/>
  <c r="FK27" i="3"/>
  <c r="FL27" i="3"/>
  <c r="EK28" i="3"/>
  <c r="EL28" i="3"/>
  <c r="EM28" i="3"/>
  <c r="EN28" i="3"/>
  <c r="EO28" i="3"/>
  <c r="EP28" i="3"/>
  <c r="EQ28" i="3"/>
  <c r="ER28" i="3"/>
  <c r="ES28" i="3"/>
  <c r="ET28" i="3"/>
  <c r="EV28" i="3"/>
  <c r="EW28" i="3"/>
  <c r="EX28" i="3"/>
  <c r="EY28" i="3"/>
  <c r="EZ28" i="3"/>
  <c r="FA28" i="3"/>
  <c r="FB28" i="3"/>
  <c r="FC28" i="3"/>
  <c r="FD28" i="3"/>
  <c r="FE28" i="3"/>
  <c r="FF28" i="3"/>
  <c r="FH28" i="3"/>
  <c r="FI28" i="3"/>
  <c r="FJ28" i="3"/>
  <c r="FK28" i="3"/>
  <c r="FL28" i="3"/>
  <c r="EK29" i="3"/>
  <c r="EL29" i="3"/>
  <c r="EM29" i="3"/>
  <c r="EN29" i="3"/>
  <c r="EO29" i="3"/>
  <c r="EP29" i="3"/>
  <c r="EQ29" i="3"/>
  <c r="ER29" i="3"/>
  <c r="ES29" i="3"/>
  <c r="ET29" i="3"/>
  <c r="EV29" i="3"/>
  <c r="EW29" i="3"/>
  <c r="EX29" i="3"/>
  <c r="EY29" i="3"/>
  <c r="EZ29" i="3"/>
  <c r="FA29" i="3"/>
  <c r="FB29" i="3"/>
  <c r="FC29" i="3"/>
  <c r="FD29" i="3"/>
  <c r="FE29" i="3"/>
  <c r="FF29" i="3"/>
  <c r="FH29" i="3"/>
  <c r="FI29" i="3"/>
  <c r="FJ29" i="3"/>
  <c r="FK29" i="3"/>
  <c r="FL29" i="3"/>
  <c r="EK30" i="3"/>
  <c r="EL30" i="3"/>
  <c r="EM30" i="3"/>
  <c r="EN30" i="3"/>
  <c r="EO30" i="3"/>
  <c r="EP30" i="3"/>
  <c r="EQ30" i="3"/>
  <c r="ER30" i="3"/>
  <c r="ES30" i="3"/>
  <c r="ET30" i="3"/>
  <c r="EV30" i="3"/>
  <c r="EW30" i="3"/>
  <c r="EX30" i="3"/>
  <c r="EY30" i="3"/>
  <c r="EZ30" i="3"/>
  <c r="FA30" i="3"/>
  <c r="FB30" i="3"/>
  <c r="FC30" i="3"/>
  <c r="FD30" i="3"/>
  <c r="FE30" i="3"/>
  <c r="FF30" i="3"/>
  <c r="FH30" i="3"/>
  <c r="FI30" i="3"/>
  <c r="FJ30" i="3"/>
  <c r="FK30" i="3"/>
  <c r="FL30" i="3"/>
  <c r="EK31" i="3"/>
  <c r="EL31" i="3"/>
  <c r="EM31" i="3"/>
  <c r="EN31" i="3"/>
  <c r="EO31" i="3"/>
  <c r="EP31" i="3"/>
  <c r="EQ31" i="3"/>
  <c r="ER31" i="3"/>
  <c r="ES31" i="3"/>
  <c r="ET31" i="3"/>
  <c r="EV31" i="3"/>
  <c r="EW31" i="3"/>
  <c r="EX31" i="3"/>
  <c r="EY31" i="3"/>
  <c r="EZ31" i="3"/>
  <c r="FA31" i="3"/>
  <c r="FB31" i="3"/>
  <c r="FC31" i="3"/>
  <c r="FD31" i="3"/>
  <c r="FE31" i="3"/>
  <c r="FF31" i="3"/>
  <c r="FH31" i="3"/>
  <c r="FI31" i="3"/>
  <c r="FJ31" i="3"/>
  <c r="FK31" i="3"/>
  <c r="FL31" i="3"/>
  <c r="EK32" i="3"/>
  <c r="EL32" i="3"/>
  <c r="EM32" i="3"/>
  <c r="EN32" i="3"/>
  <c r="EO32" i="3"/>
  <c r="EP32" i="3"/>
  <c r="EQ32" i="3"/>
  <c r="ER32" i="3"/>
  <c r="ES32" i="3"/>
  <c r="ET32" i="3"/>
  <c r="EV32" i="3"/>
  <c r="EW32" i="3"/>
  <c r="EX32" i="3"/>
  <c r="EY32" i="3"/>
  <c r="EZ32" i="3"/>
  <c r="FA32" i="3"/>
  <c r="FB32" i="3"/>
  <c r="FC32" i="3"/>
  <c r="FD32" i="3"/>
  <c r="FE32" i="3"/>
  <c r="FF32" i="3"/>
  <c r="FH32" i="3"/>
  <c r="FI32" i="3"/>
  <c r="FJ32" i="3"/>
  <c r="FK32" i="3"/>
  <c r="FL32" i="3"/>
  <c r="EK33" i="3"/>
  <c r="EL33" i="3"/>
  <c r="EM33" i="3"/>
  <c r="EN33" i="3"/>
  <c r="EO33" i="3"/>
  <c r="EP33" i="3"/>
  <c r="EQ33" i="3"/>
  <c r="ER33" i="3"/>
  <c r="ES33" i="3"/>
  <c r="ET33" i="3"/>
  <c r="EV33" i="3"/>
  <c r="EW33" i="3"/>
  <c r="EX33" i="3"/>
  <c r="EY33" i="3"/>
  <c r="EZ33" i="3"/>
  <c r="FA33" i="3"/>
  <c r="FB33" i="3"/>
  <c r="FC33" i="3"/>
  <c r="FD33" i="3"/>
  <c r="FE33" i="3"/>
  <c r="FF33" i="3"/>
  <c r="FH33" i="3"/>
  <c r="FI33" i="3"/>
  <c r="FJ33" i="3"/>
  <c r="FK33" i="3"/>
  <c r="FL33" i="3"/>
  <c r="EK34" i="3"/>
  <c r="EL34" i="3"/>
  <c r="EM34" i="3"/>
  <c r="EN34" i="3"/>
  <c r="EO34" i="3"/>
  <c r="EP34" i="3"/>
  <c r="EQ34" i="3"/>
  <c r="ER34" i="3"/>
  <c r="ES34" i="3"/>
  <c r="ET34" i="3"/>
  <c r="EV34" i="3"/>
  <c r="EW34" i="3"/>
  <c r="EX34" i="3"/>
  <c r="EY34" i="3"/>
  <c r="EZ34" i="3"/>
  <c r="FA34" i="3"/>
  <c r="FB34" i="3"/>
  <c r="FC34" i="3"/>
  <c r="FD34" i="3"/>
  <c r="FE34" i="3"/>
  <c r="FF34" i="3"/>
  <c r="FH34" i="3"/>
  <c r="FI34" i="3"/>
  <c r="FJ34" i="3"/>
  <c r="FK34" i="3"/>
  <c r="FL34" i="3"/>
  <c r="EK35" i="3"/>
  <c r="EL35" i="3"/>
  <c r="EM35" i="3"/>
  <c r="EN35" i="3"/>
  <c r="EO35" i="3"/>
  <c r="EP35" i="3"/>
  <c r="EQ35" i="3"/>
  <c r="ER35" i="3"/>
  <c r="ES35" i="3"/>
  <c r="ET35" i="3"/>
  <c r="EV35" i="3"/>
  <c r="EW35" i="3"/>
  <c r="EX35" i="3"/>
  <c r="EY35" i="3"/>
  <c r="EZ35" i="3"/>
  <c r="FA35" i="3"/>
  <c r="FB35" i="3"/>
  <c r="FC35" i="3"/>
  <c r="FD35" i="3"/>
  <c r="FE35" i="3"/>
  <c r="FF35" i="3"/>
  <c r="FH35" i="3"/>
  <c r="FI35" i="3"/>
  <c r="FJ35" i="3"/>
  <c r="FK35" i="3"/>
  <c r="FL35" i="3"/>
  <c r="EK36" i="3"/>
  <c r="EL36" i="3"/>
  <c r="EM36" i="3"/>
  <c r="EN36" i="3"/>
  <c r="EO36" i="3"/>
  <c r="EP36" i="3"/>
  <c r="EQ36" i="3"/>
  <c r="ER36" i="3"/>
  <c r="ES36" i="3"/>
  <c r="ET36" i="3"/>
  <c r="EV36" i="3"/>
  <c r="EW36" i="3"/>
  <c r="EX36" i="3"/>
  <c r="EY36" i="3"/>
  <c r="EZ36" i="3"/>
  <c r="FA36" i="3"/>
  <c r="FB36" i="3"/>
  <c r="FC36" i="3"/>
  <c r="FD36" i="3"/>
  <c r="FE36" i="3"/>
  <c r="FF36" i="3"/>
  <c r="FH36" i="3"/>
  <c r="FI36" i="3"/>
  <c r="FJ36" i="3"/>
  <c r="FK36" i="3"/>
  <c r="FL36" i="3"/>
  <c r="EK37" i="3"/>
  <c r="EL37" i="3"/>
  <c r="EM37" i="3"/>
  <c r="EN37" i="3"/>
  <c r="EO37" i="3"/>
  <c r="EP37" i="3"/>
  <c r="EQ37" i="3"/>
  <c r="ER37" i="3"/>
  <c r="ES37" i="3"/>
  <c r="ET37" i="3"/>
  <c r="EV37" i="3"/>
  <c r="EW37" i="3"/>
  <c r="EX37" i="3"/>
  <c r="EY37" i="3"/>
  <c r="EZ37" i="3"/>
  <c r="FA37" i="3"/>
  <c r="FB37" i="3"/>
  <c r="FC37" i="3"/>
  <c r="FD37" i="3"/>
  <c r="FE37" i="3"/>
  <c r="FF37" i="3"/>
  <c r="FH37" i="3"/>
  <c r="FI37" i="3"/>
  <c r="FJ37" i="3"/>
  <c r="FK37" i="3"/>
  <c r="FL37" i="3"/>
  <c r="EK38" i="3"/>
  <c r="EL38" i="3"/>
  <c r="EM38" i="3"/>
  <c r="EN38" i="3"/>
  <c r="EO38" i="3"/>
  <c r="EP38" i="3"/>
  <c r="EQ38" i="3"/>
  <c r="ER38" i="3"/>
  <c r="ES38" i="3"/>
  <c r="ET38" i="3"/>
  <c r="EV38" i="3"/>
  <c r="EW38" i="3"/>
  <c r="EX38" i="3"/>
  <c r="EY38" i="3"/>
  <c r="EZ38" i="3"/>
  <c r="FA38" i="3"/>
  <c r="FB38" i="3"/>
  <c r="FC38" i="3"/>
  <c r="FD38" i="3"/>
  <c r="FE38" i="3"/>
  <c r="FF38" i="3"/>
  <c r="FH38" i="3"/>
  <c r="FI38" i="3"/>
  <c r="FJ38" i="3"/>
  <c r="FK38" i="3"/>
  <c r="FL38" i="3"/>
  <c r="EK39" i="3"/>
  <c r="EL39" i="3"/>
  <c r="EM39" i="3"/>
  <c r="EN39" i="3"/>
  <c r="EO39" i="3"/>
  <c r="EP39" i="3"/>
  <c r="EQ39" i="3"/>
  <c r="ER39" i="3"/>
  <c r="ES39" i="3"/>
  <c r="ET39" i="3"/>
  <c r="EV39" i="3"/>
  <c r="EW39" i="3"/>
  <c r="EX39" i="3"/>
  <c r="EY39" i="3"/>
  <c r="EZ39" i="3"/>
  <c r="FA39" i="3"/>
  <c r="FB39" i="3"/>
  <c r="FC39" i="3"/>
  <c r="FD39" i="3"/>
  <c r="FE39" i="3"/>
  <c r="FF39" i="3"/>
  <c r="FH39" i="3"/>
  <c r="FI39" i="3"/>
  <c r="FJ39" i="3"/>
  <c r="FK39" i="3"/>
  <c r="FL39" i="3"/>
  <c r="EK40" i="3"/>
  <c r="EL40" i="3"/>
  <c r="EM40" i="3"/>
  <c r="EN40" i="3"/>
  <c r="EO40" i="3"/>
  <c r="EP40" i="3"/>
  <c r="EQ40" i="3"/>
  <c r="ER40" i="3"/>
  <c r="ES40" i="3"/>
  <c r="ET40" i="3"/>
  <c r="EV40" i="3"/>
  <c r="EW40" i="3"/>
  <c r="EX40" i="3"/>
  <c r="EY40" i="3"/>
  <c r="EZ40" i="3"/>
  <c r="FA40" i="3"/>
  <c r="FB40" i="3"/>
  <c r="FC40" i="3"/>
  <c r="FD40" i="3"/>
  <c r="FE40" i="3"/>
  <c r="FF40" i="3"/>
  <c r="FH40" i="3"/>
  <c r="FI40" i="3"/>
  <c r="FJ40" i="3"/>
  <c r="FK40" i="3"/>
  <c r="FL40" i="3"/>
  <c r="EK41" i="3"/>
  <c r="EL41" i="3"/>
  <c r="EM41" i="3"/>
  <c r="EN41" i="3"/>
  <c r="EO41" i="3"/>
  <c r="EP41" i="3"/>
  <c r="EQ41" i="3"/>
  <c r="ER41" i="3"/>
  <c r="ES41" i="3"/>
  <c r="ET41" i="3"/>
  <c r="EV41" i="3"/>
  <c r="EW41" i="3"/>
  <c r="EX41" i="3"/>
  <c r="EY41" i="3"/>
  <c r="EZ41" i="3"/>
  <c r="FA41" i="3"/>
  <c r="FB41" i="3"/>
  <c r="FC41" i="3"/>
  <c r="FD41" i="3"/>
  <c r="FE41" i="3"/>
  <c r="FF41" i="3"/>
  <c r="FH41" i="3"/>
  <c r="FI41" i="3"/>
  <c r="FJ41" i="3"/>
  <c r="FK41" i="3"/>
  <c r="FL41" i="3"/>
  <c r="EK42" i="3"/>
  <c r="EL42" i="3"/>
  <c r="EM42" i="3"/>
  <c r="EN42" i="3"/>
  <c r="EO42" i="3"/>
  <c r="EP42" i="3"/>
  <c r="EQ42" i="3"/>
  <c r="ER42" i="3"/>
  <c r="ES42" i="3"/>
  <c r="ET42" i="3"/>
  <c r="EV42" i="3"/>
  <c r="EW42" i="3"/>
  <c r="EX42" i="3"/>
  <c r="EY42" i="3"/>
  <c r="EZ42" i="3"/>
  <c r="FA42" i="3"/>
  <c r="FB42" i="3"/>
  <c r="FC42" i="3"/>
  <c r="FD42" i="3"/>
  <c r="FE42" i="3"/>
  <c r="FF42" i="3"/>
  <c r="FH42" i="3"/>
  <c r="FI42" i="3"/>
  <c r="FJ42" i="3"/>
  <c r="FK42" i="3"/>
  <c r="FL42" i="3"/>
  <c r="EK43" i="3"/>
  <c r="EL43" i="3"/>
  <c r="EM43" i="3"/>
  <c r="EN43" i="3"/>
  <c r="EO43" i="3"/>
  <c r="EP43" i="3"/>
  <c r="EQ43" i="3"/>
  <c r="ER43" i="3"/>
  <c r="ES43" i="3"/>
  <c r="ET43" i="3"/>
  <c r="EV43" i="3"/>
  <c r="EW43" i="3"/>
  <c r="EX43" i="3"/>
  <c r="EY43" i="3"/>
  <c r="EZ43" i="3"/>
  <c r="FA43" i="3"/>
  <c r="FB43" i="3"/>
  <c r="FC43" i="3"/>
  <c r="FD43" i="3"/>
  <c r="FE43" i="3"/>
  <c r="FF43" i="3"/>
  <c r="FH43" i="3"/>
  <c r="FI43" i="3"/>
  <c r="FJ43" i="3"/>
  <c r="FK43" i="3"/>
  <c r="FL43" i="3"/>
  <c r="EK44" i="3"/>
  <c r="EL44" i="3"/>
  <c r="EM44" i="3"/>
  <c r="EN44" i="3"/>
  <c r="EO44" i="3"/>
  <c r="EP44" i="3"/>
  <c r="EQ44" i="3"/>
  <c r="ER44" i="3"/>
  <c r="ES44" i="3"/>
  <c r="ET44" i="3"/>
  <c r="EV44" i="3"/>
  <c r="EW44" i="3"/>
  <c r="EX44" i="3"/>
  <c r="EY44" i="3"/>
  <c r="EZ44" i="3"/>
  <c r="FA44" i="3"/>
  <c r="FB44" i="3"/>
  <c r="FC44" i="3"/>
  <c r="FD44" i="3"/>
  <c r="FE44" i="3"/>
  <c r="FF44" i="3"/>
  <c r="FH44" i="3"/>
  <c r="FI44" i="3"/>
  <c r="FJ44" i="3"/>
  <c r="FK44" i="3"/>
  <c r="FL44" i="3"/>
  <c r="EK45" i="3"/>
  <c r="EL45" i="3"/>
  <c r="EM45" i="3"/>
  <c r="EN45" i="3"/>
  <c r="EO45" i="3"/>
  <c r="EP45" i="3"/>
  <c r="EQ45" i="3"/>
  <c r="ER45" i="3"/>
  <c r="ES45" i="3"/>
  <c r="ET45" i="3"/>
  <c r="EV45" i="3"/>
  <c r="EW45" i="3"/>
  <c r="EX45" i="3"/>
  <c r="EY45" i="3"/>
  <c r="EZ45" i="3"/>
  <c r="FA45" i="3"/>
  <c r="FB45" i="3"/>
  <c r="FC45" i="3"/>
  <c r="FD45" i="3"/>
  <c r="FE45" i="3"/>
  <c r="FF45" i="3"/>
  <c r="FH45" i="3"/>
  <c r="FI45" i="3"/>
  <c r="FJ45" i="3"/>
  <c r="FK45" i="3"/>
  <c r="FL45" i="3"/>
  <c r="EK46" i="3"/>
  <c r="EL46" i="3"/>
  <c r="EM46" i="3"/>
  <c r="EN46" i="3"/>
  <c r="EO46" i="3"/>
  <c r="EP46" i="3"/>
  <c r="EQ46" i="3"/>
  <c r="ER46" i="3"/>
  <c r="ES46" i="3"/>
  <c r="ET46" i="3"/>
  <c r="EV46" i="3"/>
  <c r="EW46" i="3"/>
  <c r="EX46" i="3"/>
  <c r="EY46" i="3"/>
  <c r="EZ46" i="3"/>
  <c r="FA46" i="3"/>
  <c r="FB46" i="3"/>
  <c r="FC46" i="3"/>
  <c r="FD46" i="3"/>
  <c r="FE46" i="3"/>
  <c r="FF46" i="3"/>
  <c r="FH46" i="3"/>
  <c r="FI46" i="3"/>
  <c r="FJ46" i="3"/>
  <c r="FK46" i="3"/>
  <c r="FL46" i="3"/>
  <c r="EK47" i="3"/>
  <c r="EL47" i="3"/>
  <c r="EM47" i="3"/>
  <c r="EN47" i="3"/>
  <c r="EO47" i="3"/>
  <c r="EP47" i="3"/>
  <c r="EQ47" i="3"/>
  <c r="ER47" i="3"/>
  <c r="ES47" i="3"/>
  <c r="ET47" i="3"/>
  <c r="EV47" i="3"/>
  <c r="EW47" i="3"/>
  <c r="EX47" i="3"/>
  <c r="EY47" i="3"/>
  <c r="EZ47" i="3"/>
  <c r="FA47" i="3"/>
  <c r="FB47" i="3"/>
  <c r="FC47" i="3"/>
  <c r="FD47" i="3"/>
  <c r="FE47" i="3"/>
  <c r="FF47" i="3"/>
  <c r="FH47" i="3"/>
  <c r="FI47" i="3"/>
  <c r="FJ47" i="3"/>
  <c r="FK47" i="3"/>
  <c r="FL47" i="3"/>
  <c r="EK48" i="3"/>
  <c r="EL48" i="3"/>
  <c r="EM48" i="3"/>
  <c r="EN48" i="3"/>
  <c r="EO48" i="3"/>
  <c r="EP48" i="3"/>
  <c r="EQ48" i="3"/>
  <c r="ER48" i="3"/>
  <c r="ES48" i="3"/>
  <c r="ET48" i="3"/>
  <c r="EV48" i="3"/>
  <c r="EW48" i="3"/>
  <c r="EX48" i="3"/>
  <c r="EY48" i="3"/>
  <c r="EZ48" i="3"/>
  <c r="FA48" i="3"/>
  <c r="FB48" i="3"/>
  <c r="FC48" i="3"/>
  <c r="FD48" i="3"/>
  <c r="FE48" i="3"/>
  <c r="FF48" i="3"/>
  <c r="FH48" i="3"/>
  <c r="FI48" i="3"/>
  <c r="FJ48" i="3"/>
  <c r="FK48" i="3"/>
  <c r="FL48" i="3"/>
  <c r="EK49" i="3"/>
  <c r="EL49" i="3"/>
  <c r="EM49" i="3"/>
  <c r="EN49" i="3"/>
  <c r="EO49" i="3"/>
  <c r="EP49" i="3"/>
  <c r="EQ49" i="3"/>
  <c r="ER49" i="3"/>
  <c r="ES49" i="3"/>
  <c r="ET49" i="3"/>
  <c r="EV49" i="3"/>
  <c r="EW49" i="3"/>
  <c r="EX49" i="3"/>
  <c r="EY49" i="3"/>
  <c r="EZ49" i="3"/>
  <c r="FA49" i="3"/>
  <c r="FB49" i="3"/>
  <c r="FC49" i="3"/>
  <c r="FD49" i="3"/>
  <c r="FE49" i="3"/>
  <c r="FF49" i="3"/>
  <c r="FH49" i="3"/>
  <c r="FI49" i="3"/>
  <c r="FJ49" i="3"/>
  <c r="FK49" i="3"/>
  <c r="FL49" i="3"/>
  <c r="EK50" i="3"/>
  <c r="EL50" i="3"/>
  <c r="EM50" i="3"/>
  <c r="EN50" i="3"/>
  <c r="EO50" i="3"/>
  <c r="EP50" i="3"/>
  <c r="EQ50" i="3"/>
  <c r="ER50" i="3"/>
  <c r="ES50" i="3"/>
  <c r="ET50" i="3"/>
  <c r="EV50" i="3"/>
  <c r="EW50" i="3"/>
  <c r="EX50" i="3"/>
  <c r="EY50" i="3"/>
  <c r="EZ50" i="3"/>
  <c r="FA50" i="3"/>
  <c r="FB50" i="3"/>
  <c r="FC50" i="3"/>
  <c r="FD50" i="3"/>
  <c r="FE50" i="3"/>
  <c r="FF50" i="3"/>
  <c r="FH50" i="3"/>
  <c r="FI50" i="3"/>
  <c r="FJ50" i="3"/>
  <c r="FK50" i="3"/>
  <c r="FL50" i="3"/>
  <c r="EK51" i="3"/>
  <c r="EL51" i="3"/>
  <c r="EM51" i="3"/>
  <c r="EN51" i="3"/>
  <c r="EO51" i="3"/>
  <c r="EP51" i="3"/>
  <c r="EQ51" i="3"/>
  <c r="ER51" i="3"/>
  <c r="ES51" i="3"/>
  <c r="ET51" i="3"/>
  <c r="EV51" i="3"/>
  <c r="EW51" i="3"/>
  <c r="EX51" i="3"/>
  <c r="EY51" i="3"/>
  <c r="EZ51" i="3"/>
  <c r="FA51" i="3"/>
  <c r="FB51" i="3"/>
  <c r="FC51" i="3"/>
  <c r="FD51" i="3"/>
  <c r="FE51" i="3"/>
  <c r="FF51" i="3"/>
  <c r="FH51" i="3"/>
  <c r="FI51" i="3"/>
  <c r="FJ51" i="3"/>
  <c r="FK51" i="3"/>
  <c r="FL51" i="3"/>
  <c r="EK3" i="3"/>
  <c r="FL3" i="3"/>
  <c r="FI3" i="3"/>
  <c r="FJ3" i="3"/>
  <c r="FK3" i="3"/>
  <c r="FH3" i="3"/>
  <c r="FF3" i="3"/>
  <c r="FE3" i="3"/>
  <c r="FD3" i="3"/>
  <c r="FC3" i="3"/>
  <c r="FB3" i="3"/>
  <c r="FA3" i="3"/>
  <c r="EZ3" i="3"/>
  <c r="EY3" i="3"/>
  <c r="EX3" i="3"/>
  <c r="EW3" i="3"/>
  <c r="EV3" i="3"/>
  <c r="ET3" i="3"/>
  <c r="ES3" i="3"/>
  <c r="ER3" i="3"/>
  <c r="EQ3" i="3"/>
  <c r="EP3" i="3"/>
  <c r="EO3" i="3"/>
  <c r="EN3" i="3"/>
  <c r="EM3" i="3"/>
  <c r="EL3" i="3"/>
  <c r="DP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G4" i="5"/>
  <c r="EI4" i="5"/>
  <c r="EJ4" i="5"/>
  <c r="EL4" i="5"/>
  <c r="EM4" i="5"/>
  <c r="EN4" i="5"/>
  <c r="EO4" i="5"/>
  <c r="EP4" i="5"/>
  <c r="DP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G5" i="5"/>
  <c r="EI5" i="5"/>
  <c r="EJ5" i="5"/>
  <c r="EL5" i="5"/>
  <c r="EM5" i="5"/>
  <c r="EN5" i="5"/>
  <c r="EO5" i="5"/>
  <c r="EP5" i="5"/>
  <c r="DP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G6" i="5"/>
  <c r="EI6" i="5"/>
  <c r="EJ6" i="5"/>
  <c r="EL6" i="5"/>
  <c r="EM6" i="5"/>
  <c r="EN6" i="5"/>
  <c r="EO6" i="5"/>
  <c r="EP6" i="5"/>
  <c r="DP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G7" i="5"/>
  <c r="EI7" i="5"/>
  <c r="EJ7" i="5"/>
  <c r="EL7" i="5"/>
  <c r="EM7" i="5"/>
  <c r="EN7" i="5"/>
  <c r="EO7" i="5"/>
  <c r="EP7" i="5"/>
  <c r="DP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G8" i="5"/>
  <c r="EI8" i="5"/>
  <c r="EJ8" i="5"/>
  <c r="EL8" i="5"/>
  <c r="EM8" i="5"/>
  <c r="EN8" i="5"/>
  <c r="EO8" i="5"/>
  <c r="EP8" i="5"/>
  <c r="DP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G9" i="5"/>
  <c r="EI9" i="5"/>
  <c r="EJ9" i="5"/>
  <c r="EL9" i="5"/>
  <c r="EM9" i="5"/>
  <c r="EN9" i="5"/>
  <c r="EO9" i="5"/>
  <c r="EP9" i="5"/>
  <c r="DP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G10" i="5"/>
  <c r="EI10" i="5"/>
  <c r="EJ10" i="5"/>
  <c r="EL10" i="5"/>
  <c r="EM10" i="5"/>
  <c r="EN10" i="5"/>
  <c r="EO10" i="5"/>
  <c r="EP10" i="5"/>
  <c r="DP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G11" i="5"/>
  <c r="EI11" i="5"/>
  <c r="EJ11" i="5"/>
  <c r="EL11" i="5"/>
  <c r="EM11" i="5"/>
  <c r="EN11" i="5"/>
  <c r="EO11" i="5"/>
  <c r="EP11" i="5"/>
  <c r="DP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G12" i="5"/>
  <c r="EI12" i="5"/>
  <c r="EJ12" i="5"/>
  <c r="EL12" i="5"/>
  <c r="EM12" i="5"/>
  <c r="EN12" i="5"/>
  <c r="EO12" i="5"/>
  <c r="EP12" i="5"/>
  <c r="DP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G13" i="5"/>
  <c r="EI13" i="5"/>
  <c r="EJ13" i="5"/>
  <c r="EL13" i="5"/>
  <c r="EM13" i="5"/>
  <c r="EN13" i="5"/>
  <c r="EO13" i="5"/>
  <c r="EP13" i="5"/>
  <c r="DP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G14" i="5"/>
  <c r="EI14" i="5"/>
  <c r="EJ14" i="5"/>
  <c r="EL14" i="5"/>
  <c r="EM14" i="5"/>
  <c r="EN14" i="5"/>
  <c r="EO14" i="5"/>
  <c r="EP14" i="5"/>
  <c r="DP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G15" i="5"/>
  <c r="EI15" i="5"/>
  <c r="EJ15" i="5"/>
  <c r="EL15" i="5"/>
  <c r="EM15" i="5"/>
  <c r="EN15" i="5"/>
  <c r="EO15" i="5"/>
  <c r="EP15" i="5"/>
  <c r="DP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G16" i="5"/>
  <c r="EI16" i="5"/>
  <c r="EJ16" i="5"/>
  <c r="EL16" i="5"/>
  <c r="EM16" i="5"/>
  <c r="EN16" i="5"/>
  <c r="EO16" i="5"/>
  <c r="EP16" i="5"/>
  <c r="DP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G17" i="5"/>
  <c r="EI17" i="5"/>
  <c r="EJ17" i="5"/>
  <c r="EL17" i="5"/>
  <c r="EM17" i="5"/>
  <c r="EN17" i="5"/>
  <c r="EO17" i="5"/>
  <c r="EP17" i="5"/>
  <c r="DP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G18" i="5"/>
  <c r="EI18" i="5"/>
  <c r="EJ18" i="5"/>
  <c r="EL18" i="5"/>
  <c r="EM18" i="5"/>
  <c r="EN18" i="5"/>
  <c r="EO18" i="5"/>
  <c r="EP18" i="5"/>
  <c r="DP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G19" i="5"/>
  <c r="EI19" i="5"/>
  <c r="EJ19" i="5"/>
  <c r="EL19" i="5"/>
  <c r="EM19" i="5"/>
  <c r="EN19" i="5"/>
  <c r="EO19" i="5"/>
  <c r="EP19" i="5"/>
  <c r="DP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G20" i="5"/>
  <c r="EI20" i="5"/>
  <c r="EJ20" i="5"/>
  <c r="EL20" i="5"/>
  <c r="EM20" i="5"/>
  <c r="EN20" i="5"/>
  <c r="EO20" i="5"/>
  <c r="EP20" i="5"/>
  <c r="DP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G21" i="5"/>
  <c r="EI21" i="5"/>
  <c r="EJ21" i="5"/>
  <c r="EL21" i="5"/>
  <c r="EM21" i="5"/>
  <c r="EN21" i="5"/>
  <c r="EO21" i="5"/>
  <c r="EP21" i="5"/>
  <c r="DP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G22" i="5"/>
  <c r="EI22" i="5"/>
  <c r="EJ22" i="5"/>
  <c r="EL22" i="5"/>
  <c r="EM22" i="5"/>
  <c r="EN22" i="5"/>
  <c r="EO22" i="5"/>
  <c r="EP22" i="5"/>
  <c r="DP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G23" i="5"/>
  <c r="EI23" i="5"/>
  <c r="EJ23" i="5"/>
  <c r="EL23" i="5"/>
  <c r="EM23" i="5"/>
  <c r="EN23" i="5"/>
  <c r="EO23" i="5"/>
  <c r="EP23" i="5"/>
  <c r="DP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G24" i="5"/>
  <c r="EI24" i="5"/>
  <c r="EJ24" i="5"/>
  <c r="EL24" i="5"/>
  <c r="EM24" i="5"/>
  <c r="EN24" i="5"/>
  <c r="EO24" i="5"/>
  <c r="EP24" i="5"/>
  <c r="DP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G25" i="5"/>
  <c r="EI25" i="5"/>
  <c r="EJ25" i="5"/>
  <c r="EL25" i="5"/>
  <c r="EM25" i="5"/>
  <c r="EN25" i="5"/>
  <c r="EO25" i="5"/>
  <c r="EP25" i="5"/>
  <c r="DP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G26" i="5"/>
  <c r="EI26" i="5"/>
  <c r="EJ26" i="5"/>
  <c r="EL26" i="5"/>
  <c r="EM26" i="5"/>
  <c r="EN26" i="5"/>
  <c r="EO26" i="5"/>
  <c r="EP26" i="5"/>
  <c r="DP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G27" i="5"/>
  <c r="EI27" i="5"/>
  <c r="EJ27" i="5"/>
  <c r="EL27" i="5"/>
  <c r="EM27" i="5"/>
  <c r="EN27" i="5"/>
  <c r="EO27" i="5"/>
  <c r="EP27" i="5"/>
  <c r="DP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G28" i="5"/>
  <c r="EI28" i="5"/>
  <c r="EJ28" i="5"/>
  <c r="EL28" i="5"/>
  <c r="EM28" i="5"/>
  <c r="EN28" i="5"/>
  <c r="EO28" i="5"/>
  <c r="EP28" i="5"/>
  <c r="DP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G29" i="5"/>
  <c r="EI29" i="5"/>
  <c r="EJ29" i="5"/>
  <c r="EL29" i="5"/>
  <c r="EM29" i="5"/>
  <c r="EN29" i="5"/>
  <c r="EO29" i="5"/>
  <c r="EP29" i="5"/>
  <c r="DP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G30" i="5"/>
  <c r="EI30" i="5"/>
  <c r="EJ30" i="5"/>
  <c r="EL30" i="5"/>
  <c r="EM30" i="5"/>
  <c r="EN30" i="5"/>
  <c r="EO30" i="5"/>
  <c r="EP30" i="5"/>
  <c r="DP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G31" i="5"/>
  <c r="EI31" i="5"/>
  <c r="EJ31" i="5"/>
  <c r="EL31" i="5"/>
  <c r="EM31" i="5"/>
  <c r="EN31" i="5"/>
  <c r="EO31" i="5"/>
  <c r="EP31" i="5"/>
  <c r="DP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G32" i="5"/>
  <c r="EI32" i="5"/>
  <c r="EJ32" i="5"/>
  <c r="EL32" i="5"/>
  <c r="EM32" i="5"/>
  <c r="EN32" i="5"/>
  <c r="EO32" i="5"/>
  <c r="EP32" i="5"/>
  <c r="DP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G33" i="5"/>
  <c r="EI33" i="5"/>
  <c r="EJ33" i="5"/>
  <c r="EL33" i="5"/>
  <c r="EM33" i="5"/>
  <c r="EN33" i="5"/>
  <c r="EO33" i="5"/>
  <c r="EP33" i="5"/>
  <c r="DP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G34" i="5"/>
  <c r="EI34" i="5"/>
  <c r="EJ34" i="5"/>
  <c r="EL34" i="5"/>
  <c r="EM34" i="5"/>
  <c r="EN34" i="5"/>
  <c r="EO34" i="5"/>
  <c r="EP34" i="5"/>
  <c r="DP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G35" i="5"/>
  <c r="EI35" i="5"/>
  <c r="EJ35" i="5"/>
  <c r="EL35" i="5"/>
  <c r="EM35" i="5"/>
  <c r="EN35" i="5"/>
  <c r="EO35" i="5"/>
  <c r="EP35" i="5"/>
  <c r="DP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G36" i="5"/>
  <c r="EI36" i="5"/>
  <c r="EJ36" i="5"/>
  <c r="EL36" i="5"/>
  <c r="EM36" i="5"/>
  <c r="EN36" i="5"/>
  <c r="EO36" i="5"/>
  <c r="EP36" i="5"/>
  <c r="DP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G37" i="5"/>
  <c r="EI37" i="5"/>
  <c r="EJ37" i="5"/>
  <c r="EL37" i="5"/>
  <c r="EM37" i="5"/>
  <c r="EN37" i="5"/>
  <c r="EO37" i="5"/>
  <c r="EP37" i="5"/>
  <c r="DP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G38" i="5"/>
  <c r="EI38" i="5"/>
  <c r="EJ38" i="5"/>
  <c r="EL38" i="5"/>
  <c r="EM38" i="5"/>
  <c r="EN38" i="5"/>
  <c r="EO38" i="5"/>
  <c r="EP38" i="5"/>
  <c r="DP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G39" i="5"/>
  <c r="EI39" i="5"/>
  <c r="EJ39" i="5"/>
  <c r="EL39" i="5"/>
  <c r="EM39" i="5"/>
  <c r="EN39" i="5"/>
  <c r="EO39" i="5"/>
  <c r="EP39" i="5"/>
  <c r="DP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G40" i="5"/>
  <c r="EI40" i="5"/>
  <c r="EJ40" i="5"/>
  <c r="EL40" i="5"/>
  <c r="EM40" i="5"/>
  <c r="EN40" i="5"/>
  <c r="EO40" i="5"/>
  <c r="EP40" i="5"/>
  <c r="DP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G41" i="5"/>
  <c r="EI41" i="5"/>
  <c r="EJ41" i="5"/>
  <c r="EL41" i="5"/>
  <c r="EM41" i="5"/>
  <c r="EN41" i="5"/>
  <c r="EO41" i="5"/>
  <c r="EP41" i="5"/>
  <c r="DP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G42" i="5"/>
  <c r="EI42" i="5"/>
  <c r="EJ42" i="5"/>
  <c r="EL42" i="5"/>
  <c r="EM42" i="5"/>
  <c r="EN42" i="5"/>
  <c r="EO42" i="5"/>
  <c r="EP42" i="5"/>
  <c r="DP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G43" i="5"/>
  <c r="EI43" i="5"/>
  <c r="EJ43" i="5"/>
  <c r="EL43" i="5"/>
  <c r="EM43" i="5"/>
  <c r="EN43" i="5"/>
  <c r="EO43" i="5"/>
  <c r="EP43" i="5"/>
  <c r="DP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G44" i="5"/>
  <c r="EI44" i="5"/>
  <c r="EJ44" i="5"/>
  <c r="EL44" i="5"/>
  <c r="EM44" i="5"/>
  <c r="EN44" i="5"/>
  <c r="EO44" i="5"/>
  <c r="EP44" i="5"/>
  <c r="DP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G45" i="5"/>
  <c r="EI45" i="5"/>
  <c r="EJ45" i="5"/>
  <c r="EL45" i="5"/>
  <c r="EM45" i="5"/>
  <c r="EN45" i="5"/>
  <c r="EO45" i="5"/>
  <c r="EP45" i="5"/>
  <c r="DP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G46" i="5"/>
  <c r="EI46" i="5"/>
  <c r="EJ46" i="5"/>
  <c r="EL46" i="5"/>
  <c r="EM46" i="5"/>
  <c r="EN46" i="5"/>
  <c r="EO46" i="5"/>
  <c r="EP46" i="5"/>
  <c r="DP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G47" i="5"/>
  <c r="EI47" i="5"/>
  <c r="EJ47" i="5"/>
  <c r="EL47" i="5"/>
  <c r="EM47" i="5"/>
  <c r="EN47" i="5"/>
  <c r="EO47" i="5"/>
  <c r="EP47" i="5"/>
  <c r="DP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G48" i="5"/>
  <c r="EI48" i="5"/>
  <c r="EJ48" i="5"/>
  <c r="EL48" i="5"/>
  <c r="EM48" i="5"/>
  <c r="EN48" i="5"/>
  <c r="EO48" i="5"/>
  <c r="EP48" i="5"/>
  <c r="DP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G49" i="5"/>
  <c r="EI49" i="5"/>
  <c r="EJ49" i="5"/>
  <c r="EL49" i="5"/>
  <c r="EM49" i="5"/>
  <c r="EN49" i="5"/>
  <c r="EO49" i="5"/>
  <c r="EP49" i="5"/>
  <c r="DP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G50" i="5"/>
  <c r="EI50" i="5"/>
  <c r="EJ50" i="5"/>
  <c r="EL50" i="5"/>
  <c r="EM50" i="5"/>
  <c r="EN50" i="5"/>
  <c r="EO50" i="5"/>
  <c r="EP50" i="5"/>
  <c r="DP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G51" i="5"/>
  <c r="EI51" i="5"/>
  <c r="EJ51" i="5"/>
  <c r="EL51" i="5"/>
  <c r="EM51" i="5"/>
  <c r="EN51" i="5"/>
  <c r="EO51" i="5"/>
  <c r="EP51" i="5"/>
  <c r="EM3" i="5"/>
  <c r="EN3" i="5"/>
  <c r="EO3" i="5"/>
  <c r="EP3" i="5"/>
  <c r="EL3" i="5"/>
  <c r="EJ3" i="5"/>
  <c r="EI3" i="5"/>
  <c r="EG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P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4" i="21" s="1"/>
  <c r="G62" i="13"/>
  <c r="G24" i="21" s="1"/>
  <c r="F62" i="13"/>
  <c r="F24" i="21" s="1"/>
  <c r="E62" i="13"/>
  <c r="E24" i="21" s="1"/>
  <c r="D62" i="13"/>
  <c r="D24" i="21" s="1"/>
  <c r="C62" i="13"/>
  <c r="C24" i="21" s="1"/>
  <c r="B62" i="13"/>
  <c r="B24" i="21" s="1"/>
  <c r="H62" i="10"/>
  <c r="H19" i="21" s="1"/>
  <c r="G62" i="10"/>
  <c r="G19" i="21" s="1"/>
  <c r="F62" i="10"/>
  <c r="F19" i="21" s="1"/>
  <c r="E62" i="10"/>
  <c r="E19" i="21" s="1"/>
  <c r="D62" i="10"/>
  <c r="D19" i="21" s="1"/>
  <c r="C62" i="10"/>
  <c r="C19" i="21" s="1"/>
  <c r="B62" i="10"/>
  <c r="B19" i="21" s="1"/>
  <c r="K62" i="5"/>
  <c r="J62" i="5"/>
  <c r="I62" i="5"/>
  <c r="H62" i="5"/>
  <c r="H13" i="21"/>
  <c r="G62" i="5"/>
  <c r="G13" i="21"/>
  <c r="F62" i="5"/>
  <c r="F13" i="21"/>
  <c r="E62" i="5"/>
  <c r="E13" i="21"/>
  <c r="D62" i="5"/>
  <c r="D13" i="21"/>
  <c r="C62" i="5"/>
  <c r="C13" i="21"/>
  <c r="B62" i="5"/>
  <c r="B13" i="21"/>
  <c r="F14" i="21"/>
  <c r="B62" i="27"/>
  <c r="B14" i="21" s="1"/>
  <c r="I62" i="3"/>
  <c r="H62" i="3"/>
  <c r="H23" i="21" s="1"/>
  <c r="G62" i="3"/>
  <c r="G23" i="21" s="1"/>
  <c r="F62" i="3"/>
  <c r="F23" i="21" s="1"/>
  <c r="E62" i="3"/>
  <c r="E23" i="21" s="1"/>
  <c r="D62" i="3"/>
  <c r="D23" i="21" s="1"/>
  <c r="C62" i="3"/>
  <c r="C23" i="21" s="1"/>
  <c r="B62" i="3"/>
  <c r="B23" i="21" s="1"/>
  <c r="H8" i="21"/>
  <c r="G8" i="21"/>
  <c r="F8" i="21"/>
  <c r="E8" i="21"/>
  <c r="D8" i="21"/>
  <c r="B8" i="2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K56" i="3"/>
  <c r="EK57" i="3"/>
  <c r="EK54" i="3"/>
  <c r="AA28" i="20"/>
  <c r="Y28" i="20"/>
  <c r="U28" i="20"/>
  <c r="V28" i="20"/>
  <c r="V9" i="20"/>
  <c r="U9" i="20"/>
  <c r="T9" i="20"/>
  <c r="R9" i="20"/>
  <c r="Q9" i="20"/>
  <c r="P9" i="20"/>
  <c r="K9" i="20"/>
  <c r="I9" i="20"/>
  <c r="E9" i="20"/>
  <c r="B9" i="20"/>
  <c r="G19" i="42"/>
  <c r="AD20" i="20"/>
  <c r="V20" i="20"/>
  <c r="U20" i="20"/>
  <c r="R20" i="20"/>
  <c r="O20" i="20"/>
  <c r="C20" i="20"/>
  <c r="B20" i="20"/>
  <c r="AB19" i="20"/>
  <c r="Y19" i="20"/>
  <c r="V19" i="20"/>
  <c r="U19" i="20"/>
  <c r="R19" i="20"/>
  <c r="O19" i="20"/>
  <c r="I19" i="20"/>
  <c r="C19" i="20"/>
  <c r="B19" i="20"/>
  <c r="K61" i="5"/>
  <c r="J61" i="5"/>
  <c r="I61" i="5"/>
  <c r="H61" i="5"/>
  <c r="G61" i="5"/>
  <c r="E61" i="5"/>
  <c r="F61" i="5"/>
  <c r="D61" i="5"/>
  <c r="C61" i="5"/>
  <c r="B61" i="5"/>
  <c r="BC14" i="45" l="1"/>
  <c r="H39" i="42"/>
  <c r="I62" i="50"/>
  <c r="E49" i="21"/>
  <c r="H49" i="21"/>
  <c r="G49" i="21"/>
  <c r="F49" i="21"/>
  <c r="BK1" i="44"/>
  <c r="C20" i="42"/>
  <c r="C10" i="20"/>
  <c r="H20" i="42"/>
  <c r="E10" i="20"/>
  <c r="D20" i="42"/>
  <c r="K10" i="20"/>
  <c r="BA51" i="1"/>
  <c r="F52" i="30"/>
  <c r="BC52" i="30" s="1"/>
  <c r="BH50" i="1"/>
  <c r="F51" i="30"/>
  <c r="BC51" i="30" s="1"/>
  <c r="BE49" i="1"/>
  <c r="F50" i="30"/>
  <c r="BC50" i="30" s="1"/>
  <c r="BA48" i="1"/>
  <c r="E49" i="30" s="1"/>
  <c r="BB49" i="30" s="1"/>
  <c r="F49" i="30"/>
  <c r="BH47" i="1"/>
  <c r="F48" i="30"/>
  <c r="BC48" i="30" s="1"/>
  <c r="BA46" i="1"/>
  <c r="E47" i="30" s="1"/>
  <c r="BB47" i="30" s="1"/>
  <c r="F47" i="30"/>
  <c r="BC47" i="30" s="1"/>
  <c r="BE45" i="1"/>
  <c r="F46" i="30"/>
  <c r="BC46" i="30" s="1"/>
  <c r="BA44" i="1"/>
  <c r="E45" i="30" s="1"/>
  <c r="BB45" i="30" s="1"/>
  <c r="F45" i="30"/>
  <c r="BC45" i="30" s="1"/>
  <c r="BH43" i="1"/>
  <c r="F44" i="30"/>
  <c r="BC44" i="30" s="1"/>
  <c r="BA42" i="1"/>
  <c r="E43" i="30" s="1"/>
  <c r="BB43" i="30" s="1"/>
  <c r="F43" i="30"/>
  <c r="BC43" i="30" s="1"/>
  <c r="BE41" i="1"/>
  <c r="F42" i="30"/>
  <c r="BC42" i="30" s="1"/>
  <c r="BA40" i="1"/>
  <c r="E41" i="30" s="1"/>
  <c r="BB41" i="30" s="1"/>
  <c r="F41" i="30"/>
  <c r="BC41" i="30" s="1"/>
  <c r="BH39" i="1"/>
  <c r="F40" i="30"/>
  <c r="BC40" i="30" s="1"/>
  <c r="BA38" i="1"/>
  <c r="E39" i="30" s="1"/>
  <c r="BB39" i="30" s="1"/>
  <c r="F39" i="30"/>
  <c r="BC39" i="30" s="1"/>
  <c r="BE37" i="1"/>
  <c r="F38" i="30"/>
  <c r="BC38" i="30" s="1"/>
  <c r="BA36" i="1"/>
  <c r="E37" i="30" s="1"/>
  <c r="BB37" i="30" s="1"/>
  <c r="F37" i="30"/>
  <c r="BC37" i="30" s="1"/>
  <c r="BH35" i="1"/>
  <c r="F36" i="30"/>
  <c r="BC36" i="30" s="1"/>
  <c r="BA34" i="1"/>
  <c r="E35" i="30" s="1"/>
  <c r="BB35" i="30" s="1"/>
  <c r="F35" i="30"/>
  <c r="BC35" i="30" s="1"/>
  <c r="BE33" i="1"/>
  <c r="F34" i="30"/>
  <c r="BC34" i="30" s="1"/>
  <c r="BA32" i="1"/>
  <c r="E33" i="30" s="1"/>
  <c r="BB33" i="30" s="1"/>
  <c r="F33" i="30"/>
  <c r="BC33" i="30" s="1"/>
  <c r="BA30" i="1"/>
  <c r="F31" i="30"/>
  <c r="BC31" i="30" s="1"/>
  <c r="F30" i="30"/>
  <c r="BH28" i="1"/>
  <c r="F29" i="30"/>
  <c r="BC29" i="30" s="1"/>
  <c r="BA27" i="1"/>
  <c r="F28" i="30"/>
  <c r="BH26" i="1"/>
  <c r="F27" i="30"/>
  <c r="BC27" i="30" s="1"/>
  <c r="F26" i="30"/>
  <c r="BE24" i="1"/>
  <c r="F25" i="30"/>
  <c r="BC25" i="30" s="1"/>
  <c r="BA23" i="1"/>
  <c r="F24" i="30"/>
  <c r="BC24" i="30" s="1"/>
  <c r="BE22" i="1"/>
  <c r="F23" i="30"/>
  <c r="BC23" i="30" s="1"/>
  <c r="F22" i="30"/>
  <c r="BH20" i="1"/>
  <c r="F21" i="30"/>
  <c r="BC21" i="30" s="1"/>
  <c r="BA19" i="1"/>
  <c r="F20" i="30"/>
  <c r="BC20" i="30" s="1"/>
  <c r="BH18" i="1"/>
  <c r="F19" i="30"/>
  <c r="BC19" i="30" s="1"/>
  <c r="BA17" i="1"/>
  <c r="F18" i="30"/>
  <c r="BC18" i="30" s="1"/>
  <c r="BH16" i="1"/>
  <c r="F17" i="30"/>
  <c r="BC17" i="30" s="1"/>
  <c r="BA15" i="1"/>
  <c r="F16" i="30"/>
  <c r="BC16" i="30" s="1"/>
  <c r="BH14" i="1"/>
  <c r="F15" i="30"/>
  <c r="BC15" i="30" s="1"/>
  <c r="BA13" i="1"/>
  <c r="F14" i="30"/>
  <c r="BC14" i="30" s="1"/>
  <c r="BH12" i="1"/>
  <c r="F13" i="30"/>
  <c r="BC13" i="30" s="1"/>
  <c r="BA11" i="1"/>
  <c r="F12" i="30"/>
  <c r="BC12" i="30" s="1"/>
  <c r="BH10" i="1"/>
  <c r="F11" i="30"/>
  <c r="BC11" i="30" s="1"/>
  <c r="BA9" i="1"/>
  <c r="F10" i="30"/>
  <c r="BC10" i="30" s="1"/>
  <c r="BH8" i="1"/>
  <c r="F9" i="30"/>
  <c r="BC9" i="30" s="1"/>
  <c r="BA7" i="1"/>
  <c r="F8" i="30"/>
  <c r="BC8" i="30" s="1"/>
  <c r="BH6" i="1"/>
  <c r="F7" i="30"/>
  <c r="BC7" i="30" s="1"/>
  <c r="BA5" i="1"/>
  <c r="F6" i="30"/>
  <c r="BC6" i="30" s="1"/>
  <c r="BE4" i="1"/>
  <c r="F5" i="30"/>
  <c r="BC5" i="30" s="1"/>
  <c r="BA3" i="1"/>
  <c r="F4" i="30"/>
  <c r="BC4" i="30" s="1"/>
  <c r="FZ62" i="25"/>
  <c r="FZ61" i="25"/>
  <c r="HL61" i="25"/>
  <c r="HL62" i="25"/>
  <c r="HJ61" i="25"/>
  <c r="HJ62" i="25"/>
  <c r="HI61" i="25"/>
  <c r="HI62" i="25"/>
  <c r="GQ61" i="25"/>
  <c r="GQ62" i="25"/>
  <c r="GP61" i="25"/>
  <c r="GP62" i="25"/>
  <c r="GO61" i="25"/>
  <c r="GO62" i="25"/>
  <c r="GN61" i="25"/>
  <c r="GN62" i="25"/>
  <c r="GM61" i="25"/>
  <c r="GM62" i="25"/>
  <c r="GL61" i="25"/>
  <c r="GL62" i="25"/>
  <c r="GK61" i="25"/>
  <c r="GK62" i="25"/>
  <c r="GJ61" i="25"/>
  <c r="GJ62" i="25"/>
  <c r="GH61" i="25"/>
  <c r="GH62" i="25"/>
  <c r="GG61" i="25"/>
  <c r="GG62" i="25"/>
  <c r="GF61" i="25"/>
  <c r="GF62" i="25"/>
  <c r="GE61" i="25"/>
  <c r="GE62" i="25"/>
  <c r="GD61" i="25"/>
  <c r="GD62" i="25"/>
  <c r="GC61" i="25"/>
  <c r="GC62" i="25"/>
  <c r="GB61" i="25"/>
  <c r="GB62" i="25"/>
  <c r="GA61" i="25"/>
  <c r="GA62" i="25"/>
  <c r="HS61" i="25"/>
  <c r="HS62" i="25"/>
  <c r="HR61" i="25"/>
  <c r="HR62" i="25"/>
  <c r="HQ61" i="25"/>
  <c r="HQ62" i="25"/>
  <c r="HP61" i="25"/>
  <c r="HP62" i="25"/>
  <c r="HN61" i="25"/>
  <c r="HN62" i="25"/>
  <c r="HM61" i="25"/>
  <c r="HM62" i="25"/>
  <c r="GI61" i="25"/>
  <c r="GI62" i="25"/>
  <c r="GR61" i="25"/>
  <c r="GR62" i="25"/>
  <c r="GS61" i="25"/>
  <c r="GS62" i="25"/>
  <c r="GT61" i="25"/>
  <c r="GT62" i="25"/>
  <c r="GU61" i="25"/>
  <c r="GU62" i="25"/>
  <c r="GV61" i="25"/>
  <c r="GV62" i="25"/>
  <c r="GW61" i="25"/>
  <c r="GW62" i="25"/>
  <c r="GX61" i="25"/>
  <c r="GX62" i="25"/>
  <c r="GY61" i="25"/>
  <c r="GY62" i="25"/>
  <c r="GZ61" i="25"/>
  <c r="GZ62" i="25"/>
  <c r="HA61" i="25"/>
  <c r="HA62" i="25"/>
  <c r="HB61" i="25"/>
  <c r="HB62" i="25"/>
  <c r="HC61" i="25"/>
  <c r="HC62" i="25"/>
  <c r="HD61" i="25"/>
  <c r="HD62" i="25"/>
  <c r="HE61" i="25"/>
  <c r="HE62" i="25"/>
  <c r="HF61" i="25"/>
  <c r="HF62" i="25"/>
  <c r="HG61" i="25"/>
  <c r="HG62" i="25"/>
  <c r="HH61" i="25"/>
  <c r="HH62" i="25"/>
  <c r="HK61" i="25"/>
  <c r="HK62" i="25"/>
  <c r="HT61" i="25"/>
  <c r="HT62" i="25"/>
  <c r="HU61" i="25"/>
  <c r="HU62" i="25"/>
  <c r="HV61" i="25"/>
  <c r="HV62" i="25"/>
  <c r="HW61" i="25"/>
  <c r="HW62" i="25"/>
  <c r="HX61" i="25"/>
  <c r="HX62" i="25"/>
  <c r="HY61" i="25"/>
  <c r="HY62" i="25"/>
  <c r="HZ61" i="25"/>
  <c r="HZ62" i="25"/>
  <c r="IA61" i="25"/>
  <c r="IA62" i="25"/>
  <c r="HO61" i="25"/>
  <c r="HO62" i="25"/>
  <c r="IB61" i="25"/>
  <c r="IB62" i="25"/>
  <c r="N46" i="42"/>
  <c r="O46" i="42"/>
  <c r="J46" i="42"/>
  <c r="I46" i="42"/>
  <c r="K46" i="42"/>
  <c r="M46" i="42"/>
  <c r="L46" i="42"/>
  <c r="N45" i="42"/>
  <c r="O45" i="42"/>
  <c r="J45" i="42"/>
  <c r="I45" i="42"/>
  <c r="K45" i="42"/>
  <c r="M45" i="42"/>
  <c r="L45" i="42"/>
  <c r="AJ4" i="30"/>
  <c r="BG4" i="30"/>
  <c r="AK4" i="30"/>
  <c r="BH4" i="30"/>
  <c r="AL4" i="30"/>
  <c r="BI4" i="30"/>
  <c r="AM4" i="30"/>
  <c r="BJ4" i="30"/>
  <c r="F39" i="42"/>
  <c r="D39" i="42"/>
  <c r="C39" i="42"/>
  <c r="C51" i="42" s="1"/>
  <c r="E39" i="42"/>
  <c r="B39" i="42"/>
  <c r="G39" i="42"/>
  <c r="C41" i="21"/>
  <c r="H41" i="21"/>
  <c r="G41" i="21"/>
  <c r="P51" i="42"/>
  <c r="F35" i="20"/>
  <c r="AV10" i="30"/>
  <c r="AR8" i="30"/>
  <c r="AL53" i="30"/>
  <c r="F41" i="20"/>
  <c r="F47" i="20" s="1"/>
  <c r="AO53" i="30"/>
  <c r="AJ53" i="30"/>
  <c r="AT53" i="30"/>
  <c r="AV53" i="30"/>
  <c r="AR53" i="30"/>
  <c r="AZ9" i="45"/>
  <c r="BC9" i="45" s="1"/>
  <c r="AZ5" i="45"/>
  <c r="BC5" i="45" s="1"/>
  <c r="AZ11" i="45"/>
  <c r="BC11" i="45" s="1"/>
  <c r="AZ7" i="45"/>
  <c r="BC7" i="45" s="1"/>
  <c r="F34" i="21"/>
  <c r="F41" i="21" s="1"/>
  <c r="BD3" i="45"/>
  <c r="AZ12" i="45"/>
  <c r="BC12" i="45" s="1"/>
  <c r="AZ10" i="45"/>
  <c r="BC10" i="45" s="1"/>
  <c r="AZ8" i="45"/>
  <c r="BC8" i="45" s="1"/>
  <c r="AZ6" i="45"/>
  <c r="BC6" i="45" s="1"/>
  <c r="AZ4" i="45"/>
  <c r="CG50" i="8"/>
  <c r="CI50" i="8"/>
  <c r="AZ7" i="35"/>
  <c r="BC7" i="35" s="1"/>
  <c r="AZ15" i="35"/>
  <c r="Z47" i="20"/>
  <c r="H47" i="20"/>
  <c r="L47" i="20"/>
  <c r="G47" i="20"/>
  <c r="CF49" i="6"/>
  <c r="CC50" i="6"/>
  <c r="CI50" i="6"/>
  <c r="CF51" i="6"/>
  <c r="CE49" i="6"/>
  <c r="CG49" i="6"/>
  <c r="CD50" i="6"/>
  <c r="CH50" i="6"/>
  <c r="CE51" i="6"/>
  <c r="CG51" i="6"/>
  <c r="CD49" i="7"/>
  <c r="CG49" i="7"/>
  <c r="P20" i="20"/>
  <c r="CC50" i="7"/>
  <c r="CE50" i="7"/>
  <c r="CG50" i="7"/>
  <c r="CD50" i="7"/>
  <c r="W55" i="30"/>
  <c r="Z35" i="20"/>
  <c r="G35" i="20"/>
  <c r="L35" i="20"/>
  <c r="P26" i="42"/>
  <c r="P27" i="42" s="1"/>
  <c r="H35" i="20"/>
  <c r="N37" i="42"/>
  <c r="N9" i="42"/>
  <c r="AT29" i="30"/>
  <c r="AS42" i="30"/>
  <c r="AT23" i="30"/>
  <c r="AT35" i="30"/>
  <c r="O38" i="42"/>
  <c r="J38" i="42"/>
  <c r="M38" i="42"/>
  <c r="M39" i="42" s="1"/>
  <c r="AU42" i="30"/>
  <c r="K10" i="42"/>
  <c r="AT46" i="30"/>
  <c r="AT36" i="30"/>
  <c r="AT34" i="30"/>
  <c r="AN4" i="30"/>
  <c r="N38" i="42"/>
  <c r="L38" i="42"/>
  <c r="L10" i="42"/>
  <c r="AV18" i="30"/>
  <c r="N10" i="42"/>
  <c r="O10" i="42"/>
  <c r="O26" i="42" s="1"/>
  <c r="O27" i="42" s="1"/>
  <c r="M10" i="42"/>
  <c r="M26" i="42" s="1"/>
  <c r="M27" i="42" s="1"/>
  <c r="AU51" i="30"/>
  <c r="AP52" i="30"/>
  <c r="I10" i="42"/>
  <c r="K38" i="42"/>
  <c r="AO5" i="30"/>
  <c r="J47" i="20"/>
  <c r="I38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H51" i="42"/>
  <c r="AN29" i="30"/>
  <c r="BD23" i="1"/>
  <c r="BG13" i="1"/>
  <c r="BE39" i="1"/>
  <c r="BE23" i="1"/>
  <c r="BE15" i="1"/>
  <c r="BE7" i="1"/>
  <c r="BD9" i="1"/>
  <c r="BH45" i="1"/>
  <c r="BD3" i="1"/>
  <c r="BD19" i="1"/>
  <c r="BD27" i="1"/>
  <c r="BG9" i="1"/>
  <c r="BE51" i="1"/>
  <c r="BE43" i="1"/>
  <c r="BE35" i="1"/>
  <c r="BE27" i="1"/>
  <c r="BE19" i="1"/>
  <c r="BH17" i="1"/>
  <c r="BE13" i="1"/>
  <c r="BE9" i="1"/>
  <c r="BE5" i="1"/>
  <c r="BH49" i="1"/>
  <c r="BH23" i="1"/>
  <c r="AF24" i="30"/>
  <c r="BG23" i="1"/>
  <c r="BG51" i="1"/>
  <c r="BG7" i="1"/>
  <c r="BG11" i="1"/>
  <c r="BG15" i="1"/>
  <c r="BE29" i="1"/>
  <c r="BE25" i="1"/>
  <c r="BE21" i="1"/>
  <c r="BE17" i="1"/>
  <c r="BH15" i="1"/>
  <c r="BH13" i="1"/>
  <c r="BH11" i="1"/>
  <c r="BH9" i="1"/>
  <c r="BH7" i="1"/>
  <c r="BH5" i="1"/>
  <c r="BH3" i="1"/>
  <c r="BD15" i="1"/>
  <c r="BD11" i="1"/>
  <c r="BD7" i="1"/>
  <c r="BH51" i="1"/>
  <c r="BH27" i="1"/>
  <c r="BH19" i="1"/>
  <c r="AN11" i="30"/>
  <c r="AN37" i="30"/>
  <c r="AO37" i="30"/>
  <c r="B43" i="20"/>
  <c r="B47" i="20" s="1"/>
  <c r="P43" i="20"/>
  <c r="Q43" i="20"/>
  <c r="Q47" i="20" s="1"/>
  <c r="U43" i="20"/>
  <c r="U47" i="20" s="1"/>
  <c r="V43" i="20"/>
  <c r="V47" i="20" s="1"/>
  <c r="W43" i="20"/>
  <c r="Y43" i="20"/>
  <c r="AB43" i="20"/>
  <c r="AD43" i="20"/>
  <c r="AD47" i="20" s="1"/>
  <c r="E43" i="20"/>
  <c r="E47" i="20" s="1"/>
  <c r="S43" i="20"/>
  <c r="S47" i="20" s="1"/>
  <c r="AC43" i="20"/>
  <c r="AC47" i="20" s="1"/>
  <c r="D43" i="20"/>
  <c r="D47" i="20" s="1"/>
  <c r="I43" i="20"/>
  <c r="M43" i="20"/>
  <c r="O43" i="20"/>
  <c r="R43" i="20"/>
  <c r="R47" i="20" s="1"/>
  <c r="T43" i="20"/>
  <c r="AA43" i="20"/>
  <c r="AA47" i="20" s="1"/>
  <c r="AE43" i="20"/>
  <c r="C43" i="20"/>
  <c r="C47" i="20" s="1"/>
  <c r="K43" i="20"/>
  <c r="K47" i="20" s="1"/>
  <c r="X43" i="20"/>
  <c r="X47" i="20" s="1"/>
  <c r="AF43" i="20"/>
  <c r="I17" i="20"/>
  <c r="BP4" i="30"/>
  <c r="AU38" i="30"/>
  <c r="AU28" i="30"/>
  <c r="AK41" i="30"/>
  <c r="AK23" i="30"/>
  <c r="AJ28" i="30"/>
  <c r="AK21" i="30"/>
  <c r="AD43" i="30"/>
  <c r="B26" i="21"/>
  <c r="B27" i="21" s="1"/>
  <c r="M47" i="20"/>
  <c r="AM7" i="30"/>
  <c r="N47" i="20"/>
  <c r="AE47" i="20"/>
  <c r="AF47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AC35" i="20"/>
  <c r="N35" i="20"/>
  <c r="AU48" i="30"/>
  <c r="O37" i="42"/>
  <c r="O39" i="42" s="1"/>
  <c r="I37" i="42"/>
  <c r="K37" i="42"/>
  <c r="K39" i="42" s="1"/>
  <c r="L37" i="42"/>
  <c r="I9" i="42"/>
  <c r="AT4" i="30"/>
  <c r="J9" i="42"/>
  <c r="K9" i="42"/>
  <c r="L9" i="42"/>
  <c r="S55" i="30"/>
  <c r="BI64" i="4"/>
  <c r="C47" i="21" s="1"/>
  <c r="C49" i="21" s="1"/>
  <c r="P29" i="20"/>
  <c r="BO64" i="4"/>
  <c r="D47" i="21" s="1"/>
  <c r="D49" i="21" s="1"/>
  <c r="AB64" i="4"/>
  <c r="B47" i="21" s="1"/>
  <c r="B49" i="21" s="1"/>
  <c r="I29" i="20"/>
  <c r="T47" i="20"/>
  <c r="F26" i="42"/>
  <c r="F27" i="42" s="1"/>
  <c r="D26" i="42"/>
  <c r="D27" i="42" s="1"/>
  <c r="H26" i="42"/>
  <c r="H27" i="42" s="1"/>
  <c r="O47" i="20"/>
  <c r="W47" i="20"/>
  <c r="D39" i="21"/>
  <c r="D41" i="21" s="1"/>
  <c r="B39" i="21"/>
  <c r="B41" i="21" s="1"/>
  <c r="J35" i="20"/>
  <c r="Y47" i="20"/>
  <c r="AB47" i="20"/>
  <c r="T56" i="30"/>
  <c r="G51" i="42"/>
  <c r="G26" i="21"/>
  <c r="G27" i="21" s="1"/>
  <c r="AD39" i="30"/>
  <c r="K35" i="20"/>
  <c r="R35" i="20"/>
  <c r="AF35" i="20"/>
  <c r="S35" i="20"/>
  <c r="C26" i="42"/>
  <c r="C27" i="42" s="1"/>
  <c r="E26" i="42"/>
  <c r="E27" i="42" s="1"/>
  <c r="AL17" i="30"/>
  <c r="AJ17" i="30"/>
  <c r="AI12" i="30"/>
  <c r="AJ9" i="30"/>
  <c r="AI8" i="30"/>
  <c r="AP4" i="30"/>
  <c r="AE53" i="30"/>
  <c r="AB44" i="30"/>
  <c r="AB40" i="30"/>
  <c r="AO4" i="30"/>
  <c r="AE35" i="20"/>
  <c r="O35" i="20"/>
  <c r="AK53" i="30"/>
  <c r="I8" i="42"/>
  <c r="G26" i="42"/>
  <c r="G27" i="42" s="1"/>
  <c r="AD35" i="20"/>
  <c r="M35" i="20"/>
  <c r="B35" i="20"/>
  <c r="AM53" i="30"/>
  <c r="AI53" i="30"/>
  <c r="BM53" i="30"/>
  <c r="AI40" i="30"/>
  <c r="B26" i="42"/>
  <c r="B27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E35" i="20"/>
  <c r="Q35" i="20"/>
  <c r="AN50" i="30"/>
  <c r="AM51" i="30"/>
  <c r="J8" i="42"/>
  <c r="AQ36" i="30"/>
  <c r="AP19" i="30"/>
  <c r="AN53" i="30"/>
  <c r="D35" i="2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BH44" i="1"/>
  <c r="BE12" i="1"/>
  <c r="BH30" i="1"/>
  <c r="BH24" i="1"/>
  <c r="BH22" i="1"/>
  <c r="AF33" i="30"/>
  <c r="BE16" i="1"/>
  <c r="BE8" i="1"/>
  <c r="BH36" i="1"/>
  <c r="AF41" i="30"/>
  <c r="BB64" i="1"/>
  <c r="BB62" i="1"/>
  <c r="F6" i="21" s="1"/>
  <c r="F26" i="21" s="1"/>
  <c r="F27" i="21" s="1"/>
  <c r="BE14" i="1"/>
  <c r="BE10" i="1"/>
  <c r="BE6" i="1"/>
  <c r="BB63" i="1"/>
  <c r="BH48" i="1"/>
  <c r="BH40" i="1"/>
  <c r="BH34" i="1"/>
  <c r="AF37" i="30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AF39" i="30"/>
  <c r="BA50" i="1"/>
  <c r="E51" i="30" s="1"/>
  <c r="BB51" i="30" s="1"/>
  <c r="BG30" i="1"/>
  <c r="BA28" i="1"/>
  <c r="E29" i="30" s="1"/>
  <c r="BB29" i="30" s="1"/>
  <c r="BA26" i="1"/>
  <c r="E27" i="30" s="1"/>
  <c r="BB27" i="30" s="1"/>
  <c r="BA24" i="1"/>
  <c r="E25" i="30" s="1"/>
  <c r="BB25" i="30" s="1"/>
  <c r="BA22" i="1"/>
  <c r="E23" i="30" s="1"/>
  <c r="BB23" i="30" s="1"/>
  <c r="BA20" i="1"/>
  <c r="E21" i="30" s="1"/>
  <c r="BB21" i="30" s="1"/>
  <c r="BA18" i="1"/>
  <c r="E19" i="30" s="1"/>
  <c r="BB19" i="30" s="1"/>
  <c r="BA16" i="1"/>
  <c r="E17" i="30" s="1"/>
  <c r="BB17" i="30" s="1"/>
  <c r="BA14" i="1"/>
  <c r="E15" i="30" s="1"/>
  <c r="BB15" i="30" s="1"/>
  <c r="BA12" i="1"/>
  <c r="E13" i="30" s="1"/>
  <c r="BB13" i="30" s="1"/>
  <c r="BA10" i="1"/>
  <c r="E11" i="30" s="1"/>
  <c r="BB11" i="30" s="1"/>
  <c r="BA8" i="1"/>
  <c r="E9" i="30" s="1"/>
  <c r="BB9" i="30" s="1"/>
  <c r="BA6" i="1"/>
  <c r="E7" i="30" s="1"/>
  <c r="BB7" i="30" s="1"/>
  <c r="BA4" i="1"/>
  <c r="E5" i="30" s="1"/>
  <c r="BB5" i="30" s="1"/>
  <c r="AA35" i="20"/>
  <c r="X35" i="20"/>
  <c r="T35" i="20"/>
  <c r="BA49" i="1"/>
  <c r="BA47" i="1"/>
  <c r="BA45" i="1"/>
  <c r="E46" i="30" s="1"/>
  <c r="BB46" i="30" s="1"/>
  <c r="BA43" i="1"/>
  <c r="E44" i="30" s="1"/>
  <c r="BB44" i="30" s="1"/>
  <c r="BA41" i="1"/>
  <c r="E42" i="30" s="1"/>
  <c r="BB42" i="30" s="1"/>
  <c r="BH41" i="1"/>
  <c r="BA39" i="1"/>
  <c r="E40" i="30" s="1"/>
  <c r="BB40" i="30" s="1"/>
  <c r="BA37" i="1"/>
  <c r="E38" i="30" s="1"/>
  <c r="BB38" i="30" s="1"/>
  <c r="BH37" i="1"/>
  <c r="BA35" i="1"/>
  <c r="E36" i="30" s="1"/>
  <c r="BB36" i="30" s="1"/>
  <c r="BA33" i="1"/>
  <c r="E34" i="30" s="1"/>
  <c r="BB34" i="30" s="1"/>
  <c r="BH33" i="1"/>
  <c r="BA31" i="1"/>
  <c r="E32" i="30" s="1"/>
  <c r="BB32" i="30" s="1"/>
  <c r="BA29" i="1"/>
  <c r="E30" i="30" s="1"/>
  <c r="BB30" i="30" s="1"/>
  <c r="BH29" i="1"/>
  <c r="BA25" i="1"/>
  <c r="E26" i="30" s="1"/>
  <c r="BB26" i="30" s="1"/>
  <c r="BH25" i="1"/>
  <c r="BA21" i="1"/>
  <c r="E22" i="30" s="1"/>
  <c r="BB22" i="30" s="1"/>
  <c r="BH21" i="1"/>
  <c r="AB35" i="20"/>
  <c r="Y35" i="20"/>
  <c r="W35" i="20"/>
  <c r="V35" i="20"/>
  <c r="U35" i="20"/>
  <c r="CR36" i="36"/>
  <c r="CP38" i="36"/>
  <c r="CY36" i="36"/>
  <c r="CO36" i="36"/>
  <c r="CU36" i="36"/>
  <c r="CW36" i="36"/>
  <c r="CW38" i="36"/>
  <c r="CM36" i="36"/>
  <c r="CK38" i="36"/>
  <c r="CM38" i="36"/>
  <c r="CQ38" i="36"/>
  <c r="DA38" i="36"/>
  <c r="CY38" i="36"/>
  <c r="CZ36" i="36"/>
  <c r="DB38" i="36"/>
  <c r="CZ38" i="36"/>
  <c r="BD51" i="1"/>
  <c r="BG17" i="1"/>
  <c r="AJ51" i="30"/>
  <c r="J55" i="30"/>
  <c r="L56" i="30"/>
  <c r="K55" i="30"/>
  <c r="O55" i="30"/>
  <c r="N55" i="30"/>
  <c r="BD62" i="1"/>
  <c r="BG62" i="1" s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G6" i="30"/>
  <c r="P56" i="30"/>
  <c r="P55" i="30"/>
  <c r="R55" i="30"/>
  <c r="V55" i="30"/>
  <c r="D26" i="21"/>
  <c r="D27" i="21" s="1"/>
  <c r="H26" i="21"/>
  <c r="H27" i="21" s="1"/>
  <c r="AG50" i="30"/>
  <c r="C55" i="30"/>
  <c r="C56" i="30"/>
  <c r="C26" i="21"/>
  <c r="C27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AF4" i="30" l="1"/>
  <c r="H51" i="20"/>
  <c r="AF10" i="30"/>
  <c r="AF12" i="30"/>
  <c r="I39" i="42"/>
  <c r="AF18" i="30"/>
  <c r="AF20" i="30"/>
  <c r="G53" i="21"/>
  <c r="K51" i="42"/>
  <c r="M51" i="42"/>
  <c r="AF23" i="30"/>
  <c r="AF51" i="30"/>
  <c r="AF47" i="30"/>
  <c r="AF31" i="30"/>
  <c r="AF45" i="30"/>
  <c r="BD47" i="1"/>
  <c r="E48" i="30"/>
  <c r="BB48" i="30" s="1"/>
  <c r="BD49" i="1"/>
  <c r="E50" i="30"/>
  <c r="BB50" i="30" s="1"/>
  <c r="BG3" i="1"/>
  <c r="E4" i="30"/>
  <c r="BD5" i="1"/>
  <c r="E6" i="30"/>
  <c r="BG5" i="1"/>
  <c r="E8" i="30"/>
  <c r="E10" i="30"/>
  <c r="E12" i="30"/>
  <c r="BD13" i="1"/>
  <c r="E14" i="30"/>
  <c r="E16" i="30"/>
  <c r="E18" i="30"/>
  <c r="BD17" i="1"/>
  <c r="BG19" i="1"/>
  <c r="E20" i="30"/>
  <c r="BC22" i="30"/>
  <c r="AF22" i="30"/>
  <c r="E24" i="30"/>
  <c r="BC26" i="30"/>
  <c r="AF26" i="30"/>
  <c r="BC28" i="30"/>
  <c r="AF28" i="30"/>
  <c r="BG27" i="1"/>
  <c r="E28" i="30"/>
  <c r="BC30" i="30"/>
  <c r="AF30" i="30"/>
  <c r="BD30" i="1"/>
  <c r="E31" i="30"/>
  <c r="BB31" i="30" s="1"/>
  <c r="BC49" i="30"/>
  <c r="AF49" i="30"/>
  <c r="E52" i="30"/>
  <c r="E51" i="42"/>
  <c r="K26" i="42"/>
  <c r="K27" i="42" s="1"/>
  <c r="L39" i="42"/>
  <c r="N39" i="42"/>
  <c r="J39" i="42"/>
  <c r="O51" i="42"/>
  <c r="L26" i="42"/>
  <c r="L27" i="42" s="1"/>
  <c r="C53" i="21"/>
  <c r="N51" i="20"/>
  <c r="H49" i="20"/>
  <c r="L49" i="20"/>
  <c r="J51" i="20"/>
  <c r="G51" i="20"/>
  <c r="BC4" i="45"/>
  <c r="E34" i="21"/>
  <c r="BC15" i="35"/>
  <c r="E33" i="21"/>
  <c r="L51" i="20"/>
  <c r="Z49" i="20"/>
  <c r="C35" i="20"/>
  <c r="C49" i="20" s="1"/>
  <c r="G49" i="20"/>
  <c r="Z51" i="20"/>
  <c r="F51" i="42"/>
  <c r="F53" i="21"/>
  <c r="D53" i="21"/>
  <c r="B53" i="21"/>
  <c r="H53" i="21"/>
  <c r="AT56" i="30"/>
  <c r="AT55" i="30"/>
  <c r="AS56" i="30"/>
  <c r="N26" i="42"/>
  <c r="N27" i="42" s="1"/>
  <c r="AR55" i="30"/>
  <c r="AV56" i="30"/>
  <c r="AU56" i="30"/>
  <c r="AF6" i="30"/>
  <c r="AF16" i="30"/>
  <c r="AF14" i="30"/>
  <c r="AF52" i="30"/>
  <c r="F49" i="20"/>
  <c r="AS55" i="30"/>
  <c r="AF8" i="30"/>
  <c r="AV55" i="30"/>
  <c r="BQ55" i="30"/>
  <c r="BQ56" i="30"/>
  <c r="AU55" i="30"/>
  <c r="AN56" i="30"/>
  <c r="J49" i="20"/>
  <c r="AE51" i="20"/>
  <c r="AF51" i="20"/>
  <c r="E51" i="20"/>
  <c r="AB56" i="30"/>
  <c r="AD51" i="20"/>
  <c r="O51" i="20"/>
  <c r="D49" i="20"/>
  <c r="AO56" i="30"/>
  <c r="R49" i="20"/>
  <c r="AD56" i="30"/>
  <c r="AB55" i="30"/>
  <c r="AK56" i="30"/>
  <c r="M51" i="20"/>
  <c r="S51" i="20"/>
  <c r="AC51" i="20"/>
  <c r="AZ55" i="30"/>
  <c r="N49" i="20"/>
  <c r="AJ56" i="30"/>
  <c r="AJ55" i="30"/>
  <c r="AF49" i="20"/>
  <c r="AE49" i="20"/>
  <c r="V51" i="20"/>
  <c r="Y51" i="20"/>
  <c r="X51" i="20"/>
  <c r="E49" i="20"/>
  <c r="U49" i="20"/>
  <c r="W51" i="20"/>
  <c r="T49" i="20"/>
  <c r="AA49" i="20"/>
  <c r="AP55" i="30"/>
  <c r="I26" i="42"/>
  <c r="I27" i="42" s="1"/>
  <c r="AD55" i="30"/>
  <c r="AQ56" i="30"/>
  <c r="AD49" i="20"/>
  <c r="AB49" i="20"/>
  <c r="J26" i="42"/>
  <c r="J27" i="42" s="1"/>
  <c r="AO55" i="30"/>
  <c r="R51" i="20"/>
  <c r="Q51" i="20"/>
  <c r="S49" i="20"/>
  <c r="AC49" i="20"/>
  <c r="P37" i="20"/>
  <c r="P47" i="20" s="1"/>
  <c r="P35" i="20"/>
  <c r="I37" i="20"/>
  <c r="I47" i="20" s="1"/>
  <c r="I35" i="20"/>
  <c r="B51" i="42"/>
  <c r="BR56" i="30"/>
  <c r="AR56" i="30"/>
  <c r="BL55" i="30"/>
  <c r="F51" i="20"/>
  <c r="D51" i="42"/>
  <c r="K51" i="20"/>
  <c r="B51" i="20"/>
  <c r="K49" i="20"/>
  <c r="O49" i="20"/>
  <c r="U51" i="20"/>
  <c r="W49" i="20"/>
  <c r="BF55" i="30"/>
  <c r="D51" i="20"/>
  <c r="BF56" i="30"/>
  <c r="AL55" i="30"/>
  <c r="AK55" i="30"/>
  <c r="AP56" i="30"/>
  <c r="Q49" i="20"/>
  <c r="AL56" i="30"/>
  <c r="BN55" i="30"/>
  <c r="B49" i="20"/>
  <c r="M49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AB51" i="20"/>
  <c r="T51" i="20"/>
  <c r="X49" i="20"/>
  <c r="AF43" i="30"/>
  <c r="AA51" i="20"/>
  <c r="F56" i="30"/>
  <c r="V49" i="20"/>
  <c r="AF35" i="30"/>
  <c r="Y49" i="2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6" i="21" s="1"/>
  <c r="E27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AE31" i="30" l="1"/>
  <c r="N51" i="42"/>
  <c r="I51" i="42"/>
  <c r="J51" i="42"/>
  <c r="L51" i="42"/>
  <c r="BB52" i="30"/>
  <c r="AE52" i="30"/>
  <c r="BB28" i="30"/>
  <c r="AE28" i="30"/>
  <c r="BB24" i="30"/>
  <c r="AE24" i="30"/>
  <c r="BB20" i="30"/>
  <c r="AE20" i="30"/>
  <c r="BB18" i="30"/>
  <c r="AE18" i="30"/>
  <c r="BB16" i="30"/>
  <c r="AE16" i="30"/>
  <c r="BB14" i="30"/>
  <c r="AE14" i="30"/>
  <c r="BB12" i="30"/>
  <c r="AE12" i="30"/>
  <c r="BB10" i="30"/>
  <c r="AE10" i="30"/>
  <c r="BB8" i="30"/>
  <c r="AE8" i="30"/>
  <c r="BB6" i="30"/>
  <c r="AE6" i="30"/>
  <c r="BB4" i="30"/>
  <c r="AE4" i="30"/>
  <c r="E41" i="21"/>
  <c r="E53" i="21" s="1"/>
  <c r="C51" i="20"/>
  <c r="P51" i="20"/>
  <c r="I49" i="20"/>
  <c r="I51" i="20"/>
  <c r="P49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6E0C79E3-5118-460A-9F88-A4EA11B0040C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<sst xmlns="http://schemas.openxmlformats.org/spreadsheetml/2006/main" count="7460" uniqueCount="672">
  <si>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</si>
  <si>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</si>
  <si>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summarized.</t>
  </si>
  <si>
    <t xml:space="preserve">Modeling sector descriptions: </t>
  </si>
  <si>
    <t>afdust/afdust_adj - area fugitive dust emissions; afdust_adj are the emissions after metorological and land use adjustments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</si>
  <si>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</si>
  <si>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</si>
  <si>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</si>
  <si>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</si>
  <si>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</si>
  <si>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</si>
  <si>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</si>
  <si>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</si>
  <si>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</si>
  <si>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</si>
  <si>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</si>
  <si>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</si>
  <si>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</si>
  <si>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</t>
  </si>
  <si>
    <t>othptdust - Non-US point source dust sources</t>
  </si>
  <si>
    <t>ptagfire - agricultural burning emissions as point sources</t>
  </si>
  <si>
    <t>ptegu - Emissions from EGUs not specifically designated as peaking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</si>
  <si>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</si>
  <si>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</si>
  <si>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</si>
  <si>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ptegu_pk, ptegu, or pt_oilgas</t>
  </si>
  <si>
    <t>pt_oilgas - oil and gas emissions from point sources</t>
  </si>
  <si>
    <t>np_oilgas - oil and gas emissions from nonpoint sources</t>
  </si>
  <si>
    <t>rail - linehaul railroad emissions</t>
  </si>
  <si>
    <t>rwc - residential wood combustion emissions</t>
  </si>
  <si>
    <t>vcp - nonpoint solvent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</si>
  <si>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</si>
  <si>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</si>
  <si>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</si>
  <si>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</si>
  <si>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</si>
  <si>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</si>
  <si>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</si>
  <si>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</si>
  <si>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</si>
  <si>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</si>
  <si>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</si>
  <si>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BENZENE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</si>
  <si>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</si>
  <si>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</si>
  <si>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</si>
  <si>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</si>
  <si>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</si>
  <si>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</si>
  <si>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</si>
  <si>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</si>
  <si>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</si>
  <si>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</si>
  <si>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</t>
  </si>
  <si>
    <t>ETHA</t>
  </si>
  <si>
    <t>Ethane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</si>
  <si>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</si>
  <si>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</si>
  <si>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</si>
  <si>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</si>
  <si>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</si>
  <si>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</si>
  <si>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</si>
  <si>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</si>
  <si>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</si>
  <si>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</si>
  <si>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</si>
  <si>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</si>
  <si>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</si>
  <si>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</si>
  <si>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</si>
  <si>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</si>
  <si>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</si>
  <si>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</si>
  <si>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</si>
  <si>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</si>
  <si>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</si>
  <si>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</si>
  <si>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</si>
  <si>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</si>
  <si>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</si>
  <si>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</si>
  <si>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</si>
  <si>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</si>
  <si>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</si>
  <si>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</si>
  <si>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</si>
  <si>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</si>
  <si>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</si>
  <si>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</si>
  <si>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</si>
  <si>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</si>
  <si>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</si>
  <si>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</si>
  <si>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</si>
  <si>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</si>
  <si>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</si>
  <si>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</si>
  <si>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</si>
  <si>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</si>
  <si>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</si>
  <si>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</si>
  <si>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</si>
  <si>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</si>
  <si>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</si>
  <si>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</si>
  <si>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</si>
  <si>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</si>
  <si>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PMFINE</t>
  </si>
  <si>
    <t>Fine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</si>
  <si>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</si>
  <si>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</si>
  <si>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</si>
  <si>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</si>
  <si>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</si>
  <si>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</si>
  <si>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</si>
  <si>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</si>
  <si>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</si>
  <si>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</si>
  <si>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</si>
  <si>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</si>
  <si>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</si>
  <si>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</si>
  <si>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</si>
  <si>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</si>
  <si>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</si>
  <si>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</si>
  <si>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</si>
  <si>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</si>
  <si>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</si>
  <si>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</si>
  <si>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</si>
  <si>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</si>
  <si>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</si>
  <si>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</si>
  <si>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</si>
  <si>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</si>
  <si>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</si>
  <si>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</si>
  <si>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</si>
  <si>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</si>
  <si>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</si>
  <si>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</si>
  <si>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</si>
  <si>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</si>
  <si>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</si>
  <si>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</si>
  <si>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</si>
  <si>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</si>
  <si>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</si>
  <si>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Volitile Organic Compounds</t>
  </si>
  <si>
    <t>XYLMN</t>
  </si>
  <si>
    <t>Xylenes (mixed isomers) minus naphthalene</t>
  </si>
  <si>
    <r>
      <rPr>
        <b/>
        <sz val="11"/>
        <color theme="1"/>
        <rFont val="Calibri"/>
        <family val="2"/>
        <scheme val="minor"/>
      </rPr>
      <t xml:space="preserve">2019ge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</si>
  <si>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</si>
  <si>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</si>
  <si>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</si>
  <si>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</si>
  <si>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</si>
  <si>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</si>
  <si>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</si>
  <si>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1,3-Butadiene</t>
  </si>
  <si>
    <t>Diesel PM10</t>
  </si>
  <si>
    <t>Diesel PM2.5</t>
  </si>
  <si>
    <t>Chromium Hex</t>
  </si>
  <si>
    <t>Arsenic</t>
  </si>
  <si>
    <t>Cadmium</t>
  </si>
  <si>
    <t>Nickel</t>
  </si>
  <si>
    <t>ETOX</t>
  </si>
  <si>
    <t>Eastern state?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</si>
  <si>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</si>
  <si>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</si>
  <si>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</si>
  <si>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</si>
  <si>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</si>
  <si>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</si>
  <si>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</si>
  <si>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</si>
  <si>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</si>
  <si>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</si>
  <si>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</si>
  <si>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</si>
  <si>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</si>
  <si>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</si>
  <si>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</si>
  <si>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</si>
  <si>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</si>
  <si>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</si>
  <si>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</si>
  <si>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</si>
  <si>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</si>
  <si>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</si>
  <si>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</si>
  <si>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</si>
  <si>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</si>
  <si>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</si>
  <si>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</si>
  <si>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</si>
  <si>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</si>
  <si>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</si>
  <si>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</si>
  <si>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</si>
  <si>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</si>
  <si>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</si>
  <si>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</si>
  <si>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</si>
  <si>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</si>
  <si>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</si>
  <si>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</si>
  <si>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</si>
  <si>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</si>
  <si>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</si>
  <si>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</si>
  <si>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</si>
  <si>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</si>
  <si>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</si>
  <si>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</si>
  <si>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</si>
  <si>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</si>
  <si>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</si>
  <si>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</si>
  <si>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</si>
  <si>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t>Eastern State Total</t>
  </si>
  <si>
    <t>Continental US totals</t>
  </si>
  <si>
    <t>Includes Tribal Data for point only. Does not include CMV or pt_oilgas offshore (that's in the Canada/Mexico/offshore table). Onroad is the sum of onroad+onroad_ca_adj. Ptegu NOX/SO2 are post-SMOKE.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</si>
  <si>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</si>
  <si>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</si>
  <si>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</si>
  <si>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</si>
  <si>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</si>
  <si>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</si>
  <si>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</si>
  <si>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</si>
  <si>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</si>
  <si>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</si>
  <si>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</si>
  <si>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onroad</t>
  </si>
  <si>
    <t>ptegu</t>
  </si>
  <si>
    <t>ptagfire</t>
  </si>
  <si>
    <t>ptfire-rx</t>
  </si>
  <si>
    <t>ptfire-wild</t>
  </si>
  <si>
    <t>ptnonipm</t>
  </si>
  <si>
    <t>pt_oilgas</t>
  </si>
  <si>
    <t>rail</t>
  </si>
  <si>
    <t>rwc</t>
  </si>
  <si>
    <t>beis (not merged)</t>
  </si>
  <si>
    <t>TOTAL no beis</t>
  </si>
  <si>
    <t>TOTAL w/beis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</si>
  <si>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</si>
  <si>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ag</t>
  </si>
  <si>
    <t>Canada oil and gas 2D</t>
  </si>
  <si>
    <t>Canada afdust</t>
  </si>
  <si>
    <t>Canada ptdust</t>
  </si>
  <si>
    <t>Canada area</t>
  </si>
  <si>
    <t>Canada onroad</t>
  </si>
  <si>
    <t>Canada point</t>
  </si>
  <si>
    <t>Canada fires</t>
  </si>
  <si>
    <t>Canada cmv_c1c2</t>
  </si>
  <si>
    <t>Canada cmv_c3</t>
  </si>
  <si>
    <t>Canada subtotal</t>
  </si>
  <si>
    <t>Mexico ag</t>
  </si>
  <si>
    <t>Mexico area</t>
  </si>
  <si>
    <t>Mexico onroad</t>
  </si>
  <si>
    <t>Mexico point</t>
  </si>
  <si>
    <t>Mexico fires</t>
  </si>
  <si>
    <t>Mexico cmv_c1c2</t>
  </si>
  <si>
    <t>Mexico cmv_c3</t>
  </si>
  <si>
    <t>Mexico subtotal</t>
  </si>
  <si>
    <t>Offshore cmv_c1c2</t>
  </si>
  <si>
    <t>Offshore cmv_c3</t>
  </si>
  <si>
    <t>Offshore pt_oilgas</t>
  </si>
  <si>
    <t>Can/Mex/offshore total</t>
  </si>
  <si>
    <t>Continental US totals (not AK/HI/PR/VI)</t>
  </si>
  <si>
    <t xml:space="preserve">Includes Tribal Data for point only. Does not include CMV offshore (that's in the Canada/Mexico/offshore table). Onroad is the sum of onroad+onroad_ca_adj. </t>
  </si>
  <si>
    <t>VOC HAPs = post-SMOKE, including secondary (speciated) NBAFM, including in non-US areas.</t>
  </si>
  <si>
    <t>Note: This does not include every species, but only enough of a subset to QA the final sector merge.</t>
  </si>
  <si>
    <t>Avg molecular wt:</t>
  </si>
  <si>
    <t>sector</t>
  </si>
  <si>
    <t>BENZ</t>
  </si>
  <si>
    <t>BENZOAPYRNE</t>
  </si>
  <si>
    <t>butadiene13</t>
  </si>
  <si>
    <t>chromhex_c</t>
  </si>
  <si>
    <t>CL2_C2_12</t>
  </si>
  <si>
    <t>diesel_pmec</t>
  </si>
  <si>
    <t>form_primary</t>
  </si>
  <si>
    <t>HEXANE</t>
  </si>
  <si>
    <t>HGNRVA</t>
  </si>
  <si>
    <t>PAH_880E5</t>
  </si>
  <si>
    <t>propdichloride</t>
  </si>
  <si>
    <t>TOLU</t>
  </si>
  <si>
    <t>XYLENES</t>
  </si>
  <si>
    <t>ptegu (all inline)</t>
  </si>
  <si>
    <t>ptnonipm (all inline)</t>
  </si>
  <si>
    <t>pt_oilgas (all inline)</t>
  </si>
  <si>
    <t>canmex_point (all inline)</t>
  </si>
  <si>
    <t>ptfire-rx (all inline)</t>
  </si>
  <si>
    <t>ptfire-wild (all inline)</t>
  </si>
  <si>
    <t>ptfire_othna (all inline)</t>
  </si>
  <si>
    <t>ptagfire (all inline)</t>
  </si>
  <si>
    <t>rwc (not merged)</t>
  </si>
  <si>
    <t>onroad (all US)</t>
  </si>
  <si>
    <t>canmex_area</t>
  </si>
  <si>
    <t>canada_onroad</t>
  </si>
  <si>
    <t>mexico_onroad</t>
  </si>
  <si>
    <t>othafdust</t>
  </si>
  <si>
    <t>othptdust</t>
  </si>
  <si>
    <t>canmex_ag</t>
  </si>
  <si>
    <t>canada_og2D</t>
  </si>
  <si>
    <t>afdust</t>
  </si>
  <si>
    <t>cmv_c1c2 (all inline)</t>
  </si>
  <si>
    <t>cmv_c3 (all inline)</t>
  </si>
  <si>
    <t>beis - left blank (not merged)</t>
  </si>
  <si>
    <t>ocean_cl2 12US1 leap</t>
  </si>
  <si>
    <t>volcanic (no longer merged)</t>
  </si>
  <si>
    <t>SMOKE TOTAL</t>
  </si>
  <si>
    <t>Low level totals (mrggrid)</t>
  </si>
  <si>
    <t>cmv_c1c2 elevated</t>
  </si>
  <si>
    <t>cmv_c3 elevated</t>
  </si>
  <si>
    <t>ptegu elevated</t>
  </si>
  <si>
    <t>ptnonipm elevated</t>
  </si>
  <si>
    <t>pt_oilgas elevated</t>
  </si>
  <si>
    <t>othpt elevated</t>
  </si>
  <si>
    <t>ptfire elevated (wild+rx)</t>
  </si>
  <si>
    <t>ptfire_othna elevated</t>
  </si>
  <si>
    <t>ptagfire elevated</t>
  </si>
  <si>
    <t>Model-ready domain totals</t>
  </si>
  <si>
    <t>% diff</t>
  </si>
  <si>
    <t>Inventory (2020ha)</t>
  </si>
  <si>
    <t>SMOKE unadjusted (2020ha)</t>
  </si>
  <si>
    <t>SMOKE adjusted (2020ha)</t>
  </si>
  <si>
    <t>adj/unadj</t>
  </si>
  <si>
    <t>adj/unadj 2019ge</t>
  </si>
  <si>
    <t xml:space="preserve"> PM10           </t>
  </si>
  <si>
    <t xml:space="preserve"> PM2_5          </t>
  </si>
  <si>
    <t># State</t>
  </si>
  <si>
    <t># FIPS</t>
  </si>
  <si>
    <t>State Name</t>
  </si>
  <si>
    <t>Tribal</t>
  </si>
  <si>
    <t>Tribal Data</t>
  </si>
  <si>
    <t>Alaska</t>
  </si>
  <si>
    <t>Hawaii</t>
  </si>
  <si>
    <t>Puerto Rico</t>
  </si>
  <si>
    <t>Virgin Islands</t>
  </si>
  <si>
    <t>EEZ Offshore</t>
  </si>
  <si>
    <t>Overall total</t>
  </si>
  <si>
    <t>36US3 total</t>
  </si>
  <si>
    <t>SMOKE (2020ha)</t>
  </si>
  <si>
    <t>Total</t>
  </si>
  <si>
    <t>diff</t>
  </si>
  <si>
    <t>state</t>
  </si>
  <si>
    <t>ACETALD</t>
  </si>
  <si>
    <t>CHCL3</t>
  </si>
  <si>
    <t>DICHLRBNZN</t>
  </si>
  <si>
    <t>MECL</t>
  </si>
  <si>
    <t>METHANOL</t>
  </si>
  <si>
    <t>TOLUENE</t>
  </si>
  <si>
    <t>ACETONIT</t>
  </si>
  <si>
    <t>AACD</t>
  </si>
  <si>
    <t>ACETONITRILE</t>
  </si>
  <si>
    <t>APIN</t>
  </si>
  <si>
    <t>CL2_ME</t>
  </si>
  <si>
    <t>DICHLOROBENZENE</t>
  </si>
  <si>
    <t>ETHY</t>
  </si>
  <si>
    <t>FACD</t>
  </si>
  <si>
    <t>GLY</t>
  </si>
  <si>
    <t>GLYD</t>
  </si>
  <si>
    <t>ISPD</t>
  </si>
  <si>
    <t>IVOC</t>
  </si>
  <si>
    <t>MGLY</t>
  </si>
  <si>
    <t>NMOG</t>
  </si>
  <si>
    <t>PACD</t>
  </si>
  <si>
    <t>Offshore</t>
  </si>
  <si>
    <t>2020ha 12US1</t>
  </si>
  <si>
    <t>VOC_BEIS</t>
  </si>
  <si>
    <t>Eastern US</t>
  </si>
  <si>
    <t>Inventory (2019ge, fertilizer + livestock)</t>
  </si>
  <si>
    <t>ARSENIC_C</t>
  </si>
  <si>
    <t>ARSENIC_F</t>
  </si>
  <si>
    <t>CADMIUM_C</t>
  </si>
  <si>
    <t>CADMIUM_F</t>
  </si>
  <si>
    <t>CHROMHEX_C</t>
  </si>
  <si>
    <t>CHROMHEX_F</t>
  </si>
  <si>
    <t>DIESEL_PMC</t>
  </si>
  <si>
    <t>DIESEL_PMEC</t>
  </si>
  <si>
    <t>DIESEL_PMFINE</t>
  </si>
  <si>
    <t>DIESEL_PMNO3</t>
  </si>
  <si>
    <t>DIESEL_PMOC</t>
  </si>
  <si>
    <t>DIESEL_PMSO4</t>
  </si>
  <si>
    <t>ETHYLBENZ</t>
  </si>
  <si>
    <t>HGIIGAS</t>
  </si>
  <si>
    <t>LEAD_C</t>
  </si>
  <si>
    <t>LEAD_F</t>
  </si>
  <si>
    <t>MANGANESE_C</t>
  </si>
  <si>
    <t>MANGANESE_F</t>
  </si>
  <si>
    <t>NICKEL_C</t>
  </si>
  <si>
    <t>NICKEL_F</t>
  </si>
  <si>
    <t>PAH_000E0</t>
  </si>
  <si>
    <t>PAH_176E3</t>
  </si>
  <si>
    <t>PAH_176E4</t>
  </si>
  <si>
    <t>PAH_176E5</t>
  </si>
  <si>
    <t>PHGI</t>
  </si>
  <si>
    <t>ACROLEI</t>
  </si>
  <si>
    <t>ARSENIC</t>
  </si>
  <si>
    <t>BENZOAPYR</t>
  </si>
  <si>
    <t>BUTADIE</t>
  </si>
  <si>
    <t>CADMIUM</t>
  </si>
  <si>
    <t>CHROMHEX</t>
  </si>
  <si>
    <t>FORMALD</t>
  </si>
  <si>
    <t>HGSUM</t>
  </si>
  <si>
    <t>LEAD</t>
  </si>
  <si>
    <t>MANGANESE</t>
  </si>
  <si>
    <t>NAPHTH</t>
  </si>
  <si>
    <t>NICKEL</t>
  </si>
  <si>
    <t>DIESEL_PM10</t>
  </si>
  <si>
    <t>DIESEL_PM25</t>
  </si>
  <si>
    <t>US Virgin Islands</t>
  </si>
  <si>
    <t>Offshore to EEZ</t>
  </si>
  <si>
    <t>Non-US CMV FIPS 98</t>
  </si>
  <si>
    <t>Non-US SECA C3</t>
  </si>
  <si>
    <t>Overall Total</t>
  </si>
  <si>
    <t>Canada total</t>
  </si>
  <si>
    <t>Mexico total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</si>
  <si>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</si>
  <si>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</si>
  <si>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</si>
  <si>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</si>
  <si>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</si>
  <si>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</si>
  <si>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</si>
  <si>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</si>
  <si>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</si>
  <si>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</si>
  <si>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Nunavut</t>
  </si>
  <si>
    <t>Baja Calif</t>
  </si>
  <si>
    <t>Baja Calif Sur</t>
  </si>
  <si>
    <t>Sinaloa</t>
  </si>
  <si>
    <t>Sonora</t>
  </si>
  <si>
    <t>Mexican Waters</t>
  </si>
  <si>
    <t>Massachussetts</t>
  </si>
  <si>
    <t>Offshore (85)</t>
  </si>
  <si>
    <t>Non-US SECA C3 (98)</t>
  </si>
  <si>
    <t>BERYLLIUM</t>
  </si>
  <si>
    <t>STYRENE</t>
  </si>
  <si>
    <t>BERYLLIUM_C</t>
  </si>
  <si>
    <t>BERYLLIUM_F</t>
  </si>
  <si>
    <t>acrolei</t>
  </si>
  <si>
    <t>beryllium</t>
  </si>
  <si>
    <t>butadie</t>
  </si>
  <si>
    <t>cadmium</t>
  </si>
  <si>
    <t>chromhex</t>
  </si>
  <si>
    <t>hgsum</t>
  </si>
  <si>
    <t>manganese</t>
  </si>
  <si>
    <t>naphth</t>
  </si>
  <si>
    <t>nickel</t>
  </si>
  <si>
    <t>toluene</t>
  </si>
  <si>
    <t>xyls</t>
  </si>
  <si>
    <t>pah000e0</t>
  </si>
  <si>
    <t>pah176e3</t>
  </si>
  <si>
    <t>pah176e4</t>
  </si>
  <si>
    <t>pah176e5</t>
  </si>
  <si>
    <t>pah880e5</t>
  </si>
  <si>
    <t>ACRYLONITRL</t>
  </si>
  <si>
    <t>CARBONTET</t>
  </si>
  <si>
    <t>CL3_ETHE</t>
  </si>
  <si>
    <t>ETHDIBROM</t>
  </si>
  <si>
    <t>MALANHYD</t>
  </si>
  <si>
    <t>PERC</t>
  </si>
  <si>
    <t>PROPDICLR</t>
  </si>
  <si>
    <t>TTCLE1122</t>
  </si>
  <si>
    <t>VINYCHLRI</t>
  </si>
  <si>
    <t>CHLOROPRENE</t>
  </si>
  <si>
    <t>ACRYLCACID</t>
  </si>
  <si>
    <t>CARBNYLSUL</t>
  </si>
  <si>
    <t>MTHYLCHLRD</t>
  </si>
  <si>
    <t>ACRYLICACID</t>
  </si>
  <si>
    <t>ACRYLONITRILE</t>
  </si>
  <si>
    <t>BR2_C2_12</t>
  </si>
  <si>
    <t>CARBSULFIDE</t>
  </si>
  <si>
    <t>CL4_ETHANE1122</t>
  </si>
  <si>
    <t>CL4_ETHE</t>
  </si>
  <si>
    <t>CL_ETHE</t>
  </si>
  <si>
    <t>MAL_ANHYDRIDE</t>
  </si>
  <si>
    <t>METHCHLORIDE</t>
  </si>
  <si>
    <t>PROPDICHLORIDE</t>
  </si>
  <si>
    <t>NMOG &lt; VOC because of profiles which are 100% CH4</t>
  </si>
  <si>
    <t>XYLS</t>
  </si>
  <si>
    <t>TRIETHLAMN</t>
  </si>
  <si>
    <t>DICLPRO13</t>
  </si>
  <si>
    <t>TOL_DIIS</t>
  </si>
  <si>
    <t>DICHLOROPROPENE</t>
  </si>
  <si>
    <t>TRIETHYLAMINE</t>
  </si>
  <si>
    <t>species sums</t>
  </si>
  <si>
    <t>ACENAPENE</t>
  </si>
  <si>
    <t>ACENAPHTY</t>
  </si>
  <si>
    <t>ANTHRACEN</t>
  </si>
  <si>
    <t>BENZAANTH</t>
  </si>
  <si>
    <t>BENZENE_INV</t>
  </si>
  <si>
    <t>BENZOBFLU</t>
  </si>
  <si>
    <t>BENZOGHIP</t>
  </si>
  <si>
    <t>BENZOKFLU</t>
  </si>
  <si>
    <t>CH4_INV</t>
  </si>
  <si>
    <t>CHRYSENE</t>
  </si>
  <si>
    <t>CO2_INV</t>
  </si>
  <si>
    <t>CO_INV</t>
  </si>
  <si>
    <t>DIBENZAHA</t>
  </si>
  <si>
    <t>EPM_NHTOG</t>
  </si>
  <si>
    <t>ETHANOL</t>
  </si>
  <si>
    <t>ETHYLB_INV</t>
  </si>
  <si>
    <t>EVP_NHTOG</t>
  </si>
  <si>
    <t>EXH_NHTOG</t>
  </si>
  <si>
    <t>FLUORANTH</t>
  </si>
  <si>
    <t>FLUORENE</t>
  </si>
  <si>
    <t>HEXANE_INV</t>
  </si>
  <si>
    <t>HG</t>
  </si>
  <si>
    <t>HGIIGAS_INV</t>
  </si>
  <si>
    <t>HONO_INV</t>
  </si>
  <si>
    <t>INDENO123</t>
  </si>
  <si>
    <t>MTBE</t>
  </si>
  <si>
    <t>N2O_INV</t>
  </si>
  <si>
    <t>NH3_INV</t>
  </si>
  <si>
    <t>NO2_INV</t>
  </si>
  <si>
    <t>NONHAPTOG</t>
  </si>
  <si>
    <t>NO_INV</t>
  </si>
  <si>
    <t>PHENANTHR</t>
  </si>
  <si>
    <t>PROPIONAL</t>
  </si>
  <si>
    <t>PYRENE</t>
  </si>
  <si>
    <t>RFL_NHTOG</t>
  </si>
  <si>
    <t>SO2_INV</t>
  </si>
  <si>
    <t>STYRENE_INV</t>
  </si>
  <si>
    <t>TRMEPN224</t>
  </si>
  <si>
    <t>Inventory (2020ha 10apr2023)</t>
  </si>
  <si>
    <t>CHLORINE</t>
  </si>
  <si>
    <t>Esatern States</t>
  </si>
  <si>
    <t>fipsst</t>
  </si>
  <si>
    <t>HFLUX</t>
  </si>
  <si>
    <t>acetald</t>
  </si>
  <si>
    <t>benzene</t>
  </si>
  <si>
    <t>formald</t>
  </si>
  <si>
    <t>xylenes</t>
  </si>
  <si>
    <t>Difference</t>
  </si>
  <si>
    <t>Yukon</t>
  </si>
  <si>
    <t>NW Territories</t>
  </si>
  <si>
    <t>Aguascalientes</t>
  </si>
  <si>
    <t xml:space="preserve">Baja Calif Norte    </t>
  </si>
  <si>
    <t xml:space="preserve">Baja Calif Sur      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</si>
  <si>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</si>
  <si>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</si>
  <si>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</si>
  <si>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</si>
  <si>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</si>
  <si>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</si>
  <si>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</si>
  <si>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</si>
  <si>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</si>
  <si>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</si>
  <si>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</si>
  <si>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</si>
  <si>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</si>
  <si>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</si>
  <si>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</si>
  <si>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</si>
  <si>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</si>
  <si>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</si>
  <si>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</si>
  <si>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</si>
  <si>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</si>
  <si>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Tabasco</t>
  </si>
  <si>
    <t>Tamaulipas</t>
  </si>
  <si>
    <t>Tlaxcala</t>
  </si>
  <si>
    <t>Veracruz</t>
  </si>
  <si>
    <t>Yucatan</t>
  </si>
  <si>
    <t>Zacatecas</t>
  </si>
  <si>
    <t>Cuba (301)</t>
  </si>
  <si>
    <t>Cuba</t>
  </si>
  <si>
    <t>Bahamas (302)</t>
  </si>
  <si>
    <t>Bahamas</t>
  </si>
  <si>
    <t>Haiti (303)</t>
  </si>
  <si>
    <t>Haiti</t>
  </si>
  <si>
    <t>Dominican Rep (304)</t>
  </si>
  <si>
    <t>Dominican Republic</t>
  </si>
  <si>
    <t>Jamiaca (305)</t>
  </si>
  <si>
    <t>Jamaica</t>
  </si>
  <si>
    <t>Cayman Islands (306)</t>
  </si>
  <si>
    <t>Cayman Islands</t>
  </si>
  <si>
    <t>Turks and Caicos (307)</t>
  </si>
  <si>
    <t>Turks and Caicos</t>
  </si>
  <si>
    <t>Belize (308)</t>
  </si>
  <si>
    <t>Belize</t>
  </si>
  <si>
    <t>Guatemala (310)</t>
  </si>
  <si>
    <t>Guatemala</t>
  </si>
  <si>
    <t>Honduras (311)</t>
  </si>
  <si>
    <t>Honduras</t>
  </si>
  <si>
    <t>Canada Total</t>
  </si>
  <si>
    <t>Mexico Total</t>
  </si>
  <si>
    <t>Other N.Amer Total</t>
  </si>
  <si>
    <t xml:space="preserve">due to nbafm </t>
  </si>
  <si>
    <t>due to lumped polls in inventory with INVTABLE factor &lt; 1</t>
  </si>
  <si>
    <t>secondary MEOH and NAPH</t>
  </si>
  <si>
    <t>QUINOLINE</t>
  </si>
  <si>
    <t>PAH_101E2</t>
  </si>
  <si>
    <t>PAH_114E1</t>
  </si>
  <si>
    <t>PAH_176E2</t>
  </si>
  <si>
    <t xml:space="preserve">invtable factor &lt; 1 </t>
  </si>
  <si>
    <t>all 2+% diffs I checked are due to weekly profile 6 (zero emissions sundays/holidays)</t>
  </si>
  <si>
    <t>HEXAMTHLE</t>
  </si>
  <si>
    <t>HYDRAZINE</t>
  </si>
  <si>
    <t>PAH_192E3</t>
  </si>
  <si>
    <t>HEXAMETHY_DIIS</t>
  </si>
  <si>
    <t>ACRYNITRL</t>
  </si>
  <si>
    <t xml:space="preserve">HEXAMTHLE  </t>
  </si>
  <si>
    <t>Inventory (2020ha 14apr2023)</t>
  </si>
  <si>
    <t>min diff</t>
  </si>
  <si>
    <t>max diff</t>
  </si>
  <si>
    <t>Inventory (2019ge)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</si>
  <si>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</si>
  <si>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</si>
  <si>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</si>
  <si>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</si>
  <si>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</si>
  <si>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</si>
  <si>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</si>
  <si>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</si>
  <si>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</si>
  <si>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</si>
  <si>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XYL</t>
  </si>
  <si>
    <t>VOC sum</t>
  </si>
  <si>
    <t xml:space="preserve">Aguascalientes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</si>
  <si>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</si>
  <si>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</si>
  <si>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</si>
  <si>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</si>
  <si>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</si>
  <si>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</si>
  <si>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</si>
  <si>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</si>
  <si>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</si>
  <si>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</si>
  <si>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</si>
  <si>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</si>
  <si>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</si>
  <si>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</si>
  <si>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</si>
  <si>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</si>
  <si>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</si>
  <si>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</si>
  <si>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</si>
  <si>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</si>
  <si>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</si>
  <si>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</si>
  <si>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</si>
  <si>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</si>
  <si>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</si>
  <si>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</si>
  <si>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</si>
  <si>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</si>
  <si>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</si>
  <si>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to check pre-speciated emissions</t>
  </si>
  <si>
    <t>SMOKE (2019ge)</t>
  </si>
  <si>
    <t>*NMOG &lt; VOC_INV in Canada because pre-speciated &lt; VOC_INV sometimes</t>
  </si>
  <si>
    <t>NMOG*</t>
  </si>
  <si>
    <t>adj/unadj from 2019ge</t>
  </si>
  <si>
    <t>2020ha 9AK1</t>
  </si>
  <si>
    <t>9AK1</t>
  </si>
  <si>
    <t>9AK1 Canada</t>
  </si>
  <si>
    <t>SMOKE (2020ha2)</t>
  </si>
  <si>
    <t>SMOKE unadjusted (2020ha2)</t>
  </si>
  <si>
    <t>SMOKE adjusted (2020ha2)</t>
  </si>
  <si>
    <r>
      <rPr>
        <b/>
        <sz val="11"/>
        <color theme="1"/>
        <rFont val="Calibri"/>
        <family val="2"/>
        <scheme val="minor"/>
      </rPr>
      <t xml:space="preserve">2020ha2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</si>
  <si>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2020ha2 </t>
    </r>
    <r>
      <rPr>
        <sz val="11"/>
        <color theme="1"/>
        <rFont val="Calibri"/>
        <family val="2"/>
        <scheme val="minor"/>
      </rPr>
      <t>case CAPs by sector from EMF/inventory summaries</t>
    </r>
  </si>
  <si>
    <t>The affe</t>
  </si>
  <si>
    <t>Inventory (2020ha2 post-CMAQ)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</si>
</sst>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  <numFmt numFmtId="171" formatCode="_(* #,##0_);_(* \(#,##0\);_(* &quot;-&quot;??_);_(@_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9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11" fontId="0" fillId="0" borderId="0" xfId="0" applyNumberFormat="1"/>
    <xf numFmtId="0" fontId="0" fillId="0" borderId="0" xfId="0" applyFill="1"/>
    <xf numFmtId="0" fontId="20" fillId="0" borderId="0" xfId="46" applyFont="1" applyFill="1"/>
    <xf numFmtId="0" fontId="0" fillId="0" borderId="10" xfId="0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6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7" fillId="0" borderId="0" xfId="0" applyFont="1"/>
    <xf numFmtId="3" fontId="28" fillId="0" borderId="0" xfId="0" applyNumberFormat="1" applyFont="1"/>
    <xf numFmtId="0" fontId="29" fillId="0" borderId="0" xfId="0" applyFont="1"/>
    <xf numFmtId="3" fontId="30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1" fillId="0" borderId="0" xfId="0" applyFont="1"/>
    <xf numFmtId="0" fontId="0" fillId="33" borderId="0" xfId="0" applyFill="1"/>
    <xf numFmtId="0" fontId="0" fillId="0" borderId="0" xfId="0" applyNumberFormat="1" applyFont="1"/>
    <xf numFmtId="0" fontId="32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3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4" borderId="0" xfId="42" applyFont="1" applyFill="1"/>
    <xf numFmtId="0" fontId="18" fillId="33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0" xfId="0" applyAlignment="1">
      <alignment wrapText="1"/>
    </xf>
    <xf numFmtId="0" fontId="35" fillId="0" borderId="0" xfId="0" applyFont="1"/>
    <xf numFmtId="0" fontId="16" fillId="0" borderId="0" xfId="0" applyFont="1" applyFill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4" borderId="0" xfId="42" applyFill="1"/>
    <xf numFmtId="0" fontId="18" fillId="33" borderId="0" xfId="42" applyFill="1"/>
    <xf numFmtId="0" fontId="18" fillId="0" borderId="10" xfId="42" applyBorder="1"/>
    <xf numFmtId="0" fontId="0" fillId="0" borderId="11" xfId="0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3" fontId="18" fillId="0" borderId="0" xfId="42" applyNumberFormat="1"/>
    <xf numFmtId="3" fontId="18" fillId="33" borderId="0" xfId="42" applyNumberFormat="1" applyFill="1"/>
    <xf numFmtId="3" fontId="18" fillId="0" borderId="10" xfId="42" applyNumberFormat="1" applyBorder="1"/>
    <xf numFmtId="0" fontId="20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6" fillId="0" borderId="0" xfId="47" applyFont="1"/>
    <xf numFmtId="3" fontId="26" fillId="0" borderId="0" xfId="47" applyNumberFormat="1" applyFont="1"/>
    <xf numFmtId="169" fontId="0" fillId="0" borderId="0" xfId="0" applyNumberFormat="1"/>
    <xf numFmtId="170" fontId="0" fillId="0" borderId="0" xfId="0" applyNumberFormat="1"/>
    <xf numFmtId="0" fontId="0" fillId="0" borderId="0" xfId="0" applyFill="1" applyBorder="1"/>
    <xf numFmtId="3" fontId="0" fillId="0" borderId="0" xfId="0" applyNumberFormat="1" applyBorder="1"/>
    <xf numFmtId="3" fontId="16" fillId="0" borderId="0" xfId="75" applyNumberFormat="1" applyFont="1"/>
    <xf numFmtId="0" fontId="38" fillId="0" borderId="0" xfId="0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39" fillId="0" borderId="0" xfId="0" applyFont="1"/>
    <xf numFmtId="0" fontId="40" fillId="0" borderId="0" xfId="0" applyFont="1"/>
    <xf numFmtId="3" fontId="40" fillId="0" borderId="0" xfId="0" applyNumberFormat="1" applyFont="1"/>
    <xf numFmtId="3" fontId="39" fillId="0" borderId="0" xfId="0" applyNumberFormat="1" applyFont="1"/>
    <xf numFmtId="2" fontId="16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wrapText="1"/>
    </xf>
    <xf numFmtId="0" fontId="14" fillId="0" borderId="0" xfId="0" applyFont="1" applyFill="1"/>
    <xf numFmtId="3" fontId="22" fillId="0" borderId="0" xfId="0" applyNumberFormat="1" applyFont="1" applyFill="1"/>
    <xf numFmtId="1" fontId="16" fillId="0" borderId="0" xfId="0" applyNumberFormat="1" applyFont="1"/>
    <xf numFmtId="3" fontId="41" fillId="0" borderId="0" xfId="0" applyNumberFormat="1" applyFont="1"/>
    <xf numFmtId="3" fontId="18" fillId="0" borderId="0" xfId="42" applyNumberFormat="1" applyBorder="1"/>
    <xf numFmtId="0" fontId="0" fillId="33" borderId="0" xfId="0" applyFill="1" applyAlignment="1">
      <alignment horizontal="right"/>
    </xf>
    <xf numFmtId="171" fontId="26" fillId="0" borderId="0" xfId="75" applyNumberFormat="1" applyFont="1"/>
    <xf numFmtId="3" fontId="23" fillId="0" borderId="0" xfId="42" applyNumberFormat="1" applyFont="1" applyFill="1"/>
    <xf numFmtId="171" fontId="0" fillId="0" borderId="0" xfId="75" applyNumberFormat="1" applyFont="1"/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5" xr16:uid="{00000000-0016-0000-0C00-000008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1" xr16:uid="{5B21908E-8983-48E7-9387-2F241B7EA1A4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5" xr16:uid="{00000000-0016-0000-1400-00000F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2" xr16:uid="{B366BAB4-2654-4DF4-94F4-BB3EB9390C6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4" xr16:uid="{00000000-0016-0000-0B00-000007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3" xr16:uid="{F9B484F2-2494-4CBA-8076-1E0575BE1B66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6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8" xr16:uid="{00000000-0016-0000-0F00-00000A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9" xr16:uid="{FD235416-93DC-41C4-BF6D-7B9C508406D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1000-00000C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3" xr16:uid="{00000000-0016-0000-1000-00000B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00000000-0016-0000-1100-00000D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4" xr16:uid="{00000000-0016-0000-1200-00000E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7" xr16:uid="{00000000-0016-0000-16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600-000011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700-000013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1" xr16:uid="{00000000-0016-0000-1700-000012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7" xr16:uid="{3C47307E-81D4-4DEF-8FD1-C2C09ECCDF97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2" xr16:uid="{00000000-0016-0000-1800-000014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4" xr16:uid="{00000000-0016-0000-1900-000016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900-00001500000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5" xr16:uid="{B6B0F56A-743B-4D22-81A7-1042094B4118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6" xr16:uid="{1B5AA8E2-67CD-43E3-8C96-B1B580DFDB09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5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8" xr16:uid="{56FC9C09-66B1-4D79-B52C-CCE6E5D45021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0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3" xr16:uid="{C15AE088-6CCD-4C49-A0A0-D74B8F7BAD9D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2" xr16:uid="{00000000-0016-0000-0800-000004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3.xml"/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workbookViewId="0">
      <selection activeCell="K31" sqref="K31"/>
    </sheetView>
  </sheetViews>
  <sheetFormatPr defaultRowHeight="15" x14ac:dyDescent="0.25"/>
  <cols>
    <col min="1" max="1" width="16" customWidth="1"/>
  </cols>
  <sheetData>
    <row r="1" spans="1:1" x14ac:dyDescent="0.25">
      <c r="A1" s="17" t="s">
        <v>0</v>
      </c>
    </row>
    <row r="2" spans="1:1" s="17" customFormat="1" x14ac:dyDescent="0.25">
      <c r="A2" s="17" t="s">
        <v>1</v>
      </c>
    </row>
    <row r="3" spans="1:1" s="17" customFormat="1" x14ac:dyDescent="0.25">
      <c r="A3" s="17" t="s">
        <v>2</v>
      </c>
    </row>
    <row r="5" spans="1:1" x14ac:dyDescent="0.25">
      <c r="A5" s="2" t="s">
        <v>3</v>
      </c>
    </row>
    <row r="6" spans="1:1" ht="15.75" x14ac:dyDescent="0.25">
      <c r="A6" s="35" t="s">
        <v>4</v>
      </c>
    </row>
    <row r="7" spans="1:1" ht="15.75" x14ac:dyDescent="0.25">
      <c r="A7" s="35" t="s">
        <v>5</v>
      </c>
    </row>
    <row r="8" spans="1:1" s="17" customFormat="1" x14ac:dyDescent="0.25">
      <c r="A8" s="17" t="s">
        <v>6</v>
      </c>
    </row>
    <row r="9" spans="1:1" x14ac:dyDescent="0.25">
      <c r="A9" s="17" t="s">
        <v>7</v>
      </c>
    </row>
    <row r="10" spans="1:1" s="17" customFormat="1" x14ac:dyDescent="0.25">
      <c r="A10" s="17" t="s">
        <v>8</v>
      </c>
    </row>
    <row r="11" spans="1:1" s="17" customFormat="1" x14ac:dyDescent="0.25">
      <c r="A11" s="17" t="s">
        <v>9</v>
      </c>
    </row>
    <row r="12" spans="1:1" ht="15.75" x14ac:dyDescent="0.25">
      <c r="A12" s="35" t="s">
        <v>10</v>
      </c>
    </row>
    <row r="13" spans="1:1" ht="15.75" x14ac:dyDescent="0.25">
      <c r="A13" s="35" t="s">
        <v>11</v>
      </c>
    </row>
    <row r="14" spans="1:1" x14ac:dyDescent="0.25">
      <c r="A14" s="17" t="s">
        <v>12</v>
      </c>
    </row>
    <row r="15" spans="1:1" s="17" customFormat="1" x14ac:dyDescent="0.25">
      <c r="A15" s="17" t="s">
        <v>13</v>
      </c>
    </row>
    <row r="16" spans="1:1" s="17" customFormat="1" x14ac:dyDescent="0.25">
      <c r="A16" s="17" t="s">
        <v>14</v>
      </c>
    </row>
    <row r="17" spans="1:1" ht="15.75" x14ac:dyDescent="0.25">
      <c r="A17" s="35" t="s">
        <v>15</v>
      </c>
    </row>
    <row r="18" spans="1:1" s="17" customFormat="1" x14ac:dyDescent="0.25">
      <c r="A18" s="17" t="s">
        <v>16</v>
      </c>
    </row>
    <row r="19" spans="1:1" x14ac:dyDescent="0.25">
      <c r="A19" s="17" t="s">
        <v>17</v>
      </c>
    </row>
    <row r="20" spans="1:1" ht="15.75" x14ac:dyDescent="0.25">
      <c r="A20" s="35" t="s">
        <v>18</v>
      </c>
    </row>
    <row r="21" spans="1:1" s="17" customFormat="1" ht="15.75" x14ac:dyDescent="0.25">
      <c r="A21" s="35" t="s">
        <v>19</v>
      </c>
    </row>
    <row r="22" spans="1:1" s="17" customFormat="1" x14ac:dyDescent="0.25">
      <c r="A22" s="17" t="s">
        <v>20</v>
      </c>
    </row>
    <row r="23" spans="1:1" ht="15.75" x14ac:dyDescent="0.25">
      <c r="A23" s="35" t="s">
        <v>21</v>
      </c>
    </row>
    <row r="24" spans="1:1" x14ac:dyDescent="0.25">
      <c r="A24" s="17" t="s">
        <v>22</v>
      </c>
    </row>
    <row r="25" spans="1:1" x14ac:dyDescent="0.25">
      <c r="A25" s="17" t="s">
        <v>23</v>
      </c>
    </row>
    <row r="26" spans="1:1" s="17" customFormat="1" x14ac:dyDescent="0.25">
      <c r="A26" s="17" t="s">
        <v>24</v>
      </c>
    </row>
    <row r="27" spans="1:1" ht="15.75" x14ac:dyDescent="0.25">
      <c r="A27" s="35" t="s">
        <v>25</v>
      </c>
    </row>
    <row r="28" spans="1:1" ht="15.75" x14ac:dyDescent="0.25">
      <c r="A28" s="35" t="s">
        <v>26</v>
      </c>
    </row>
    <row r="29" spans="1:1" ht="15.75" x14ac:dyDescent="0.25">
      <c r="A29" s="35" t="s">
        <v>27</v>
      </c>
    </row>
    <row r="30" spans="1:1" s="17" customFormat="1" x14ac:dyDescent="0.25">
      <c r="A30" s="17" t="s">
        <v>28</v>
      </c>
    </row>
    <row r="31" spans="1:1" ht="15.75" x14ac:dyDescent="0.25">
      <c r="A31" s="35" t="s">
        <v>29</v>
      </c>
    </row>
    <row r="32" spans="1:1" x14ac:dyDescent="0.25">
      <c r="A32" s="17" t="s">
        <v>30</v>
      </c>
    </row>
    <row r="33" spans="1:2" s="17" customFormat="1" x14ac:dyDescent="0.25"/>
    <row r="34" spans="1:2" ht="15.75" x14ac:dyDescent="0.25">
      <c r="A34" s="38" t="s">
        <v>31</v>
      </c>
      <c r="B34" s="17"/>
    </row>
    <row r="35" spans="1:2" s="17" customFormat="1" x14ac:dyDescent="0.25">
      <c r="A35" s="51" t="s">
        <v>32</v>
      </c>
      <c r="B35" s="17" t="s">
        <v>33</v>
      </c>
    </row>
    <row r="36" spans="1:2" ht="15.75" x14ac:dyDescent="0.25">
      <c r="A36" s="36" t="s">
        <v>34</v>
      </c>
      <c r="B36" s="36" t="s">
        <v>35</v>
      </c>
    </row>
    <row r="37" spans="1:2" ht="15.75" x14ac:dyDescent="0.25">
      <c r="A37" s="35" t="s">
        <v>36</v>
      </c>
      <c r="B37" s="37" t="s">
        <v>37</v>
      </c>
    </row>
    <row r="38" spans="1:2" ht="15.75" x14ac:dyDescent="0.25">
      <c r="A38" s="35" t="s">
        <v>38</v>
      </c>
      <c r="B38" s="35" t="s">
        <v>39</v>
      </c>
    </row>
    <row r="39" spans="1:2" ht="15.75" x14ac:dyDescent="0.25">
      <c r="A39" s="35" t="s">
        <v>40</v>
      </c>
      <c r="B39" s="35" t="s">
        <v>41</v>
      </c>
    </row>
    <row r="40" spans="1:2" ht="15.75" x14ac:dyDescent="0.25">
      <c r="A40" s="35" t="s">
        <v>42</v>
      </c>
      <c r="B40" s="35" t="s">
        <v>43</v>
      </c>
    </row>
    <row r="41" spans="1:2" ht="15.75" x14ac:dyDescent="0.25">
      <c r="A41" s="35" t="s">
        <v>44</v>
      </c>
      <c r="B41" s="35" t="s">
        <v>45</v>
      </c>
    </row>
    <row r="42" spans="1:2" ht="15.75" x14ac:dyDescent="0.25">
      <c r="A42" s="35" t="s">
        <v>46</v>
      </c>
      <c r="B42" s="35" t="s">
        <v>47</v>
      </c>
    </row>
    <row r="43" spans="1:2" ht="15.75" x14ac:dyDescent="0.25">
      <c r="A43" s="35" t="s">
        <v>48</v>
      </c>
      <c r="B43" s="35" t="s">
        <v>49</v>
      </c>
    </row>
    <row r="44" spans="1:2" ht="15.75" x14ac:dyDescent="0.25">
      <c r="A44" s="35" t="s">
        <v>50</v>
      </c>
      <c r="B44" s="35" t="s">
        <v>51</v>
      </c>
    </row>
    <row r="45" spans="1:2" ht="15.75" x14ac:dyDescent="0.25">
      <c r="A45" s="35" t="s">
        <v>52</v>
      </c>
      <c r="B45" s="37" t="s">
        <v>53</v>
      </c>
    </row>
    <row r="46" spans="1:2" ht="15.75" x14ac:dyDescent="0.25">
      <c r="A46" s="35" t="s">
        <v>54</v>
      </c>
      <c r="B46" s="35" t="s">
        <v>55</v>
      </c>
    </row>
    <row r="47" spans="1:2" ht="15.75" x14ac:dyDescent="0.25">
      <c r="A47" s="35" t="s">
        <v>56</v>
      </c>
      <c r="B47" s="35" t="s">
        <v>57</v>
      </c>
    </row>
    <row r="48" spans="1:2" ht="15.75" x14ac:dyDescent="0.25">
      <c r="A48" s="35" t="s">
        <v>58</v>
      </c>
      <c r="B48" s="37" t="s">
        <v>59</v>
      </c>
    </row>
    <row r="49" spans="1:2" ht="15.75" x14ac:dyDescent="0.25">
      <c r="A49" s="35" t="s">
        <v>60</v>
      </c>
      <c r="B49" s="37" t="s">
        <v>61</v>
      </c>
    </row>
    <row r="50" spans="1:2" ht="15.75" x14ac:dyDescent="0.25">
      <c r="A50" s="35" t="s">
        <v>62</v>
      </c>
      <c r="B50" s="37" t="s">
        <v>63</v>
      </c>
    </row>
    <row r="51" spans="1:2" ht="15.75" x14ac:dyDescent="0.25">
      <c r="A51" s="35" t="s">
        <v>64</v>
      </c>
      <c r="B51" s="35" t="s">
        <v>65</v>
      </c>
    </row>
    <row r="52" spans="1:2" ht="15.75" x14ac:dyDescent="0.25">
      <c r="A52" s="35" t="s">
        <v>66</v>
      </c>
      <c r="B52" s="35" t="s">
        <v>67</v>
      </c>
    </row>
    <row r="53" spans="1:2" ht="15.75" x14ac:dyDescent="0.25">
      <c r="A53" s="35" t="s">
        <v>68</v>
      </c>
      <c r="B53" s="37" t="s">
        <v>69</v>
      </c>
    </row>
    <row r="54" spans="1:2" s="17" customFormat="1" ht="15.75" x14ac:dyDescent="0.25">
      <c r="A54" s="35" t="s">
        <v>70</v>
      </c>
      <c r="B54" s="37" t="s">
        <v>71</v>
      </c>
    </row>
    <row r="55" spans="1:2" ht="15.75" x14ac:dyDescent="0.25">
      <c r="A55" s="35" t="s">
        <v>72</v>
      </c>
      <c r="B55" s="37" t="s">
        <v>73</v>
      </c>
    </row>
    <row r="56" spans="1:2" ht="15.75" x14ac:dyDescent="0.25">
      <c r="A56" s="35" t="s">
        <v>74</v>
      </c>
      <c r="B56" s="35" t="s">
        <v>75</v>
      </c>
    </row>
    <row r="57" spans="1:2" ht="15.75" x14ac:dyDescent="0.25">
      <c r="A57" s="35" t="s">
        <v>76</v>
      </c>
      <c r="B57" s="35" t="s">
        <v>77</v>
      </c>
    </row>
    <row r="58" spans="1:2" ht="15.75" x14ac:dyDescent="0.25">
      <c r="A58" s="35" t="s">
        <v>78</v>
      </c>
      <c r="B58" s="35" t="s">
        <v>79</v>
      </c>
    </row>
    <row r="59" spans="1:2" ht="15.75" x14ac:dyDescent="0.25">
      <c r="A59" s="35" t="s">
        <v>80</v>
      </c>
      <c r="B59" s="37" t="s">
        <v>81</v>
      </c>
    </row>
    <row r="60" spans="1:2" ht="15.75" x14ac:dyDescent="0.25">
      <c r="A60" s="35" t="s">
        <v>82</v>
      </c>
      <c r="B60" s="37" t="s">
        <v>83</v>
      </c>
    </row>
    <row r="61" spans="1:2" ht="15.75" x14ac:dyDescent="0.25">
      <c r="A61" s="35" t="s">
        <v>84</v>
      </c>
      <c r="B61" s="35" t="s">
        <v>85</v>
      </c>
    </row>
    <row r="62" spans="1:2" ht="15.75" x14ac:dyDescent="0.25">
      <c r="A62" s="35" t="s">
        <v>86</v>
      </c>
      <c r="B62" s="35" t="s">
        <v>87</v>
      </c>
    </row>
    <row r="63" spans="1:2" ht="15.75" x14ac:dyDescent="0.25">
      <c r="A63" s="35" t="s">
        <v>88</v>
      </c>
      <c r="B63" s="37" t="s">
        <v>89</v>
      </c>
    </row>
    <row r="64" spans="1:2" ht="15.75" x14ac:dyDescent="0.25">
      <c r="A64" s="35" t="s">
        <v>90</v>
      </c>
      <c r="B64" s="37" t="s">
        <v>91</v>
      </c>
    </row>
    <row r="65" spans="1:2" ht="15.75" x14ac:dyDescent="0.25">
      <c r="A65" s="35" t="s">
        <v>92</v>
      </c>
      <c r="B65" s="37" t="s">
        <v>93</v>
      </c>
    </row>
    <row r="66" spans="1:2" ht="15.75" x14ac:dyDescent="0.25">
      <c r="A66" s="35" t="s">
        <v>94</v>
      </c>
      <c r="B66" s="37" t="s">
        <v>95</v>
      </c>
    </row>
    <row r="67" spans="1:2" ht="15.75" x14ac:dyDescent="0.25">
      <c r="A67" s="35" t="s">
        <v>96</v>
      </c>
      <c r="B67" s="37" t="s">
        <v>97</v>
      </c>
    </row>
    <row r="68" spans="1:2" ht="15.75" x14ac:dyDescent="0.25">
      <c r="A68" s="35" t="s">
        <v>98</v>
      </c>
      <c r="B68" s="37" t="s">
        <v>99</v>
      </c>
    </row>
    <row r="69" spans="1:2" ht="15.75" x14ac:dyDescent="0.25">
      <c r="A69" s="35" t="s">
        <v>100</v>
      </c>
      <c r="B69" s="37" t="s">
        <v>101</v>
      </c>
    </row>
    <row r="70" spans="1:2" ht="15.75" x14ac:dyDescent="0.25">
      <c r="A70" s="35" t="s">
        <v>102</v>
      </c>
      <c r="B70" s="37" t="s">
        <v>103</v>
      </c>
    </row>
    <row r="71" spans="1:2" ht="15.75" x14ac:dyDescent="0.25">
      <c r="A71" s="35" t="s">
        <v>104</v>
      </c>
      <c r="B71" s="37" t="s">
        <v>105</v>
      </c>
    </row>
    <row r="72" spans="1:2" ht="15.75" x14ac:dyDescent="0.25">
      <c r="A72" s="35" t="s">
        <v>106</v>
      </c>
      <c r="B72" s="37" t="s">
        <v>107</v>
      </c>
    </row>
    <row r="73" spans="1:2" ht="15.75" x14ac:dyDescent="0.25">
      <c r="A73" s="35" t="s">
        <v>108</v>
      </c>
      <c r="B73" s="37" t="s">
        <v>109</v>
      </c>
    </row>
    <row r="74" spans="1:2" ht="15.75" x14ac:dyDescent="0.25">
      <c r="A74" s="35" t="s">
        <v>110</v>
      </c>
      <c r="B74" s="37" t="s">
        <v>111</v>
      </c>
    </row>
    <row r="75" spans="1:2" ht="15.75" x14ac:dyDescent="0.25">
      <c r="A75" s="35" t="s">
        <v>112</v>
      </c>
      <c r="B75" s="37" t="s">
        <v>113</v>
      </c>
    </row>
    <row r="76" spans="1:2" ht="15.75" x14ac:dyDescent="0.25">
      <c r="A76" s="35" t="s">
        <v>114</v>
      </c>
      <c r="B76" s="37" t="s">
        <v>115</v>
      </c>
    </row>
    <row r="77" spans="1:2" ht="15.75" x14ac:dyDescent="0.25">
      <c r="A77" s="35" t="s">
        <v>116</v>
      </c>
      <c r="B77" s="37" t="s">
        <v>117</v>
      </c>
    </row>
    <row r="78" spans="1:2" ht="15.75" x14ac:dyDescent="0.25">
      <c r="A78" s="35" t="s">
        <v>118</v>
      </c>
      <c r="B78" s="37" t="s">
        <v>119</v>
      </c>
    </row>
    <row r="79" spans="1:2" ht="15.75" x14ac:dyDescent="0.25">
      <c r="A79" s="35" t="s">
        <v>120</v>
      </c>
      <c r="B79" s="37" t="s">
        <v>121</v>
      </c>
    </row>
    <row r="80" spans="1:2" ht="15.75" x14ac:dyDescent="0.25">
      <c r="A80" s="35" t="s">
        <v>122</v>
      </c>
      <c r="B80" s="37" t="s">
        <v>123</v>
      </c>
    </row>
    <row r="81" spans="1:2" ht="15.75" x14ac:dyDescent="0.25">
      <c r="A81" s="35" t="s">
        <v>124</v>
      </c>
      <c r="B81" s="37" t="s">
        <v>125</v>
      </c>
    </row>
    <row r="82" spans="1:2" x14ac:dyDescent="0.25">
      <c r="A82" s="17" t="s">
        <v>126</v>
      </c>
      <c r="B82" s="96" t="s">
        <v>127</v>
      </c>
    </row>
    <row r="83" spans="1:2" ht="15.75" x14ac:dyDescent="0.25">
      <c r="A83" s="35" t="s">
        <v>128</v>
      </c>
      <c r="B83" s="37" t="s">
        <v>129</v>
      </c>
    </row>
    <row r="84" spans="1:2" ht="15.75" x14ac:dyDescent="0.25">
      <c r="A84" s="35" t="s">
        <v>130</v>
      </c>
      <c r="B84" s="37" t="s">
        <v>131</v>
      </c>
    </row>
    <row r="85" spans="1:2" ht="15.75" x14ac:dyDescent="0.25">
      <c r="A85" s="35" t="s">
        <v>132</v>
      </c>
      <c r="B85" s="37" t="s">
        <v>133</v>
      </c>
    </row>
    <row r="86" spans="1:2" ht="15.75" x14ac:dyDescent="0.25">
      <c r="A86" s="35" t="s">
        <v>134</v>
      </c>
      <c r="B86" s="37" t="s">
        <v>135</v>
      </c>
    </row>
    <row r="87" spans="1:2" ht="15.75" x14ac:dyDescent="0.25">
      <c r="A87" s="35" t="s">
        <v>136</v>
      </c>
      <c r="B87" s="35" t="s">
        <v>137</v>
      </c>
    </row>
    <row r="88" spans="1:2" s="17" customFormat="1" x14ac:dyDescent="0.25">
      <c r="A88" s="17" t="s">
        <v>138</v>
      </c>
      <c r="B88" s="96" t="s">
        <v>139</v>
      </c>
    </row>
    <row r="89" spans="1:2" ht="15.75" x14ac:dyDescent="0.25">
      <c r="A89" s="35" t="s">
        <v>140</v>
      </c>
      <c r="B89" s="37" t="s">
        <v>141</v>
      </c>
    </row>
    <row r="90" spans="1:2" ht="15.75" x14ac:dyDescent="0.25">
      <c r="A90" s="35" t="s">
        <v>142</v>
      </c>
      <c r="B90" s="35" t="s">
        <v>143</v>
      </c>
    </row>
    <row r="91" spans="1:2" ht="15.75" x14ac:dyDescent="0.25">
      <c r="A91" s="35" t="s">
        <v>144</v>
      </c>
      <c r="B91" s="35" t="s">
        <v>145</v>
      </c>
    </row>
    <row r="92" spans="1:2" ht="15.75" x14ac:dyDescent="0.25">
      <c r="A92" s="35" t="s">
        <v>146</v>
      </c>
      <c r="B92" s="35" t="s">
        <v>147</v>
      </c>
    </row>
    <row r="93" spans="1:2" ht="15.75" x14ac:dyDescent="0.25">
      <c r="A93" s="35" t="s">
        <v>148</v>
      </c>
      <c r="B93" s="35" t="s">
        <v>149</v>
      </c>
    </row>
    <row r="94" spans="1:2" ht="15.75" x14ac:dyDescent="0.25">
      <c r="A94" s="35" t="s">
        <v>150</v>
      </c>
      <c r="B94" s="35" t="s">
        <v>151</v>
      </c>
    </row>
    <row r="95" spans="1:2" x14ac:dyDescent="0.25">
      <c r="A95" s="17" t="s">
        <v>152</v>
      </c>
      <c r="B95" s="17" t="s">
        <v>153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3"/>
  <sheetViews>
    <sheetView zoomScale="85" zoomScaleNormal="85" workbookViewId="0">
      <pane xSplit="1" ySplit="2" topLeftCell="B30" activePane="bottomRight" state="frozen"/>
      <selection pane="topRight" activeCell="H38" sqref="H38"/>
      <selection pane="bottomLeft" activeCell="H38" sqref="H38"/>
      <selection pane="bottomRight" activeCell="B55" sqref="B55"/>
    </sheetView>
  </sheetViews>
  <sheetFormatPr defaultRowHeight="15" x14ac:dyDescent="0.25"/>
  <cols>
    <col min="1" max="1" width="19.140625" style="17" customWidth="1"/>
    <col min="2" max="14" width="9.140625" style="17" customWidth="1"/>
    <col min="15" max="15" width="11.140625" style="17" customWidth="1"/>
    <col min="16" max="16" width="15.140625" style="17" bestFit="1" customWidth="1"/>
    <col min="17" max="57" width="9.140625" style="28" customWidth="1"/>
    <col min="58" max="58" width="9.140625" style="17"/>
    <col min="59" max="59" width="9.140625" style="17" customWidth="1"/>
    <col min="60" max="16384" width="9.140625" style="17"/>
  </cols>
  <sheetData>
    <row r="1" spans="1:75" x14ac:dyDescent="0.25">
      <c r="B1" s="17" t="s">
        <v>376</v>
      </c>
      <c r="BK1" s="61"/>
    </row>
    <row r="2" spans="1:75" x14ac:dyDescent="0.25">
      <c r="A2" s="17" t="s">
        <v>350</v>
      </c>
      <c r="B2" s="17" t="s">
        <v>76</v>
      </c>
      <c r="C2" s="17" t="s">
        <v>161</v>
      </c>
      <c r="D2" s="17" t="s">
        <v>351</v>
      </c>
      <c r="E2" s="17" t="s">
        <v>42</v>
      </c>
      <c r="F2" s="17" t="s">
        <v>352</v>
      </c>
      <c r="G2" s="17" t="s">
        <v>353</v>
      </c>
      <c r="H2" s="17" t="s">
        <v>354</v>
      </c>
      <c r="I2" s="17" t="s">
        <v>355</v>
      </c>
      <c r="J2" s="17" t="s">
        <v>356</v>
      </c>
      <c r="K2" s="17" t="s">
        <v>291</v>
      </c>
      <c r="L2" s="17" t="s">
        <v>288</v>
      </c>
      <c r="M2" s="17" t="s">
        <v>286</v>
      </c>
      <c r="N2" s="17" t="s">
        <v>357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K2" s="61"/>
    </row>
    <row r="3" spans="1:75" x14ac:dyDescent="0.25">
      <c r="A3" s="32" t="s">
        <v>171</v>
      </c>
      <c r="B3" s="15">
        <f>livestock!B3+fertilizer!B3</f>
        <v>62936.502341601998</v>
      </c>
      <c r="C3" s="15">
        <f>livestock!C3</f>
        <v>4677.8287346999996</v>
      </c>
      <c r="D3" s="17">
        <f>livestock!D3</f>
        <v>1.0162912681</v>
      </c>
      <c r="E3" s="17">
        <f>livestock!E3</f>
        <v>18.389216709999999</v>
      </c>
      <c r="F3" s="17">
        <f>livestock!F3</f>
        <v>8.7632918804000006</v>
      </c>
      <c r="G3" s="17">
        <f>livestock!G3</f>
        <v>1.4324598351</v>
      </c>
      <c r="H3" s="17">
        <f>livestock!H3</f>
        <v>0.70106337289999998</v>
      </c>
      <c r="I3" s="17">
        <f>livestock!I3</f>
        <v>232.93710632</v>
      </c>
      <c r="J3" s="17">
        <f>livestock!J3</f>
        <v>18.600072158</v>
      </c>
      <c r="K3" s="17">
        <f>livestock!K3</f>
        <v>0.25732269629999999</v>
      </c>
      <c r="L3" s="17">
        <f>livestock!L3</f>
        <v>2.1031900974000002</v>
      </c>
      <c r="M3" s="17">
        <f>livestock!M3</f>
        <v>38.909017790999997</v>
      </c>
      <c r="N3" s="17">
        <f>livestock!N3</f>
        <v>30.846786606999999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G3" s="25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</row>
    <row r="4" spans="1:75" x14ac:dyDescent="0.25">
      <c r="A4" s="32" t="s">
        <v>173</v>
      </c>
      <c r="B4" s="15">
        <f>livestock!B4+fertilizer!B4</f>
        <v>59990.537778341997</v>
      </c>
      <c r="C4" s="15">
        <f>livestock!C4</f>
        <v>3091.3421318000001</v>
      </c>
      <c r="D4" s="17">
        <f>livestock!D4</f>
        <v>31.748770457999999</v>
      </c>
      <c r="E4" s="17">
        <f>livestock!E4</f>
        <v>1.9012772373</v>
      </c>
      <c r="F4" s="17">
        <f>livestock!F4</f>
        <v>0.3764629404</v>
      </c>
      <c r="G4" s="17">
        <f>livestock!G4</f>
        <v>0.93730923560000001</v>
      </c>
      <c r="H4" s="17">
        <f>livestock!H4</f>
        <v>2.54029783E-2</v>
      </c>
      <c r="I4" s="17">
        <f>livestock!I4</f>
        <v>688.92461949999995</v>
      </c>
      <c r="J4" s="17">
        <f>livestock!J4</f>
        <v>13.113885727</v>
      </c>
      <c r="K4" s="17">
        <f>livestock!K4</f>
        <v>8.855147251</v>
      </c>
      <c r="L4" s="17">
        <f>livestock!L4</f>
        <v>9.2134888600000006E-2</v>
      </c>
      <c r="M4" s="17">
        <f>livestock!M4</f>
        <v>1.6694533695</v>
      </c>
      <c r="N4" s="17">
        <f>livestock!N4</f>
        <v>1.3215819918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G4" s="25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x14ac:dyDescent="0.25">
      <c r="A5" s="32" t="s">
        <v>174</v>
      </c>
      <c r="B5" s="15">
        <f>livestock!B5+fertilizer!B5</f>
        <v>81604.724629272998</v>
      </c>
      <c r="C5" s="15">
        <f>livestock!C5</f>
        <v>5637.5817856000003</v>
      </c>
      <c r="D5" s="17">
        <f>livestock!D5</f>
        <v>2.9942098663999999</v>
      </c>
      <c r="E5" s="17">
        <f>livestock!E5</f>
        <v>21.948867098000001</v>
      </c>
      <c r="F5" s="17">
        <f>livestock!F5</f>
        <v>10.238980136</v>
      </c>
      <c r="G5" s="17">
        <f>livestock!G5</f>
        <v>1.7476043538999999</v>
      </c>
      <c r="H5" s="17">
        <f>livestock!H5</f>
        <v>0.81911840300000005</v>
      </c>
      <c r="I5" s="17">
        <f>livestock!I5</f>
        <v>266.67320337000001</v>
      </c>
      <c r="J5" s="17">
        <f>livestock!J5</f>
        <v>22.943975043999998</v>
      </c>
      <c r="K5" s="17">
        <f>livestock!K5</f>
        <v>0.22936622910000001</v>
      </c>
      <c r="L5" s="17">
        <f>livestock!L5</f>
        <v>2.4573551544000001</v>
      </c>
      <c r="M5" s="17">
        <f>livestock!M5</f>
        <v>45.461073198000001</v>
      </c>
      <c r="N5" s="17">
        <f>livestock!N5</f>
        <v>36.041209483999999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G5" s="25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x14ac:dyDescent="0.25">
      <c r="A6" s="32" t="s">
        <v>175</v>
      </c>
      <c r="B6" s="15">
        <f>livestock!B6+fertilizer!B6</f>
        <v>366478.38963032188</v>
      </c>
      <c r="C6" s="15">
        <f>livestock!C6</f>
        <v>16963.232230000001</v>
      </c>
      <c r="D6" s="17">
        <f>livestock!D6</f>
        <v>193.66504909</v>
      </c>
      <c r="E6" s="17">
        <f>livestock!E6</f>
        <v>8.0773351681999994</v>
      </c>
      <c r="F6" s="17">
        <f>livestock!F6</f>
        <v>3.5827116041</v>
      </c>
      <c r="G6" s="17">
        <f>livestock!G6</f>
        <v>2.349944083</v>
      </c>
      <c r="H6" s="17">
        <f>livestock!H6</f>
        <v>0.28661692659999999</v>
      </c>
      <c r="I6" s="17">
        <f>livestock!I6</f>
        <v>4902.6540537999999</v>
      </c>
      <c r="J6" s="17">
        <f>livestock!J6</f>
        <v>47.532517806000001</v>
      </c>
      <c r="K6" s="17">
        <f>livestock!K6</f>
        <v>62.539251071000002</v>
      </c>
      <c r="L6" s="17">
        <f>livestock!L6</f>
        <v>0.85985079269999998</v>
      </c>
      <c r="M6" s="17">
        <f>livestock!M6</f>
        <v>15.907239291</v>
      </c>
      <c r="N6" s="17">
        <f>livestock!N6</f>
        <v>12.611145133000001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G6" s="25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x14ac:dyDescent="0.25">
      <c r="A7" s="32" t="s">
        <v>176</v>
      </c>
      <c r="B7" s="15">
        <f>livestock!B7+fertilizer!B7</f>
        <v>124051.368733412</v>
      </c>
      <c r="C7" s="15">
        <f>livestock!C7</f>
        <v>4058.5474690000001</v>
      </c>
      <c r="D7" s="17">
        <f>livestock!D7</f>
        <v>28.610029915999998</v>
      </c>
      <c r="E7" s="17">
        <f>livestock!E7</f>
        <v>3.0119416854000001</v>
      </c>
      <c r="F7" s="17">
        <f>livestock!F7</f>
        <v>0.37438495189999998</v>
      </c>
      <c r="G7" s="17">
        <f>livestock!G7</f>
        <v>2.5188417814999999</v>
      </c>
      <c r="H7" s="17">
        <f>livestock!H7</f>
        <v>2.99507959E-2</v>
      </c>
      <c r="I7" s="17">
        <f>livestock!I7</f>
        <v>500.91840230000003</v>
      </c>
      <c r="J7" s="17">
        <f>livestock!J7</f>
        <v>26.820876338000001</v>
      </c>
      <c r="K7" s="17">
        <f>livestock!K7</f>
        <v>6.3871869650999997</v>
      </c>
      <c r="L7" s="17">
        <f>livestock!L7</f>
        <v>8.9852377799999994E-2</v>
      </c>
      <c r="M7" s="17">
        <f>livestock!M7</f>
        <v>1.6622694466000001</v>
      </c>
      <c r="N7" s="17">
        <f>livestock!N7</f>
        <v>1.3178354534000001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G7" s="25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x14ac:dyDescent="0.25">
      <c r="A8" s="32" t="s">
        <v>177</v>
      </c>
      <c r="B8" s="15">
        <f>livestock!B8+fertilizer!B8</f>
        <v>1828.9923501070002</v>
      </c>
      <c r="C8" s="15">
        <f>livestock!C8</f>
        <v>104.09333055</v>
      </c>
      <c r="D8" s="17">
        <f>livestock!D8</f>
        <v>0.63803478300000005</v>
      </c>
      <c r="E8" s="17">
        <f>livestock!E8</f>
        <v>0.23577809229999999</v>
      </c>
      <c r="F8" s="17">
        <f>livestock!F8</f>
        <v>0.1079691007</v>
      </c>
      <c r="G8" s="17">
        <f>livestock!G8</f>
        <v>2.0705905600000001E-2</v>
      </c>
      <c r="H8" s="17">
        <f>livestock!H8</f>
        <v>8.6375280999999998E-3</v>
      </c>
      <c r="I8" s="17">
        <f>livestock!I8</f>
        <v>17.584551057999999</v>
      </c>
      <c r="J8" s="17">
        <f>livestock!J8</f>
        <v>0.34186436149999999</v>
      </c>
      <c r="K8" s="17">
        <f>livestock!K8</f>
        <v>0.19426938060000001</v>
      </c>
      <c r="L8" s="17">
        <f>livestock!L8</f>
        <v>2.5912580300000002E-2</v>
      </c>
      <c r="M8" s="17">
        <f>livestock!M8</f>
        <v>0.4793828228</v>
      </c>
      <c r="N8" s="17">
        <f>livestock!N8</f>
        <v>0.38005127389999999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G8" s="25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x14ac:dyDescent="0.25">
      <c r="A9" s="32" t="s">
        <v>178</v>
      </c>
      <c r="B9" s="15">
        <f>livestock!B9+fertilizer!B9</f>
        <v>9420.9308010629993</v>
      </c>
      <c r="C9" s="15">
        <f>livestock!C9</f>
        <v>715.55040860999998</v>
      </c>
      <c r="D9" s="17">
        <f>livestock!D9</f>
        <v>0.28430641400000001</v>
      </c>
      <c r="E9" s="17">
        <f>livestock!E9</f>
        <v>3.6022533389000002</v>
      </c>
      <c r="F9" s="17">
        <f>livestock!F9</f>
        <v>1.7210038226</v>
      </c>
      <c r="G9" s="17">
        <f>livestock!G9</f>
        <v>9.8847732000000004E-3</v>
      </c>
      <c r="H9" s="17">
        <f>livestock!H9</f>
        <v>0.1376803362</v>
      </c>
      <c r="I9" s="17">
        <f>livestock!I9</f>
        <v>46.571033733999997</v>
      </c>
      <c r="J9" s="17">
        <f>livestock!J9</f>
        <v>1.3760111611000001</v>
      </c>
      <c r="K9" s="17">
        <f>livestock!K9</f>
        <v>6.1249496399999999E-2</v>
      </c>
      <c r="L9" s="17">
        <f>livestock!L9</f>
        <v>0.4130410149</v>
      </c>
      <c r="M9" s="17">
        <f>livestock!M9</f>
        <v>7.6412588930999998</v>
      </c>
      <c r="N9" s="17">
        <f>livestock!N9</f>
        <v>6.0579346787999997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G9" s="25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x14ac:dyDescent="0.25">
      <c r="A10" s="32" t="s">
        <v>179</v>
      </c>
      <c r="B10" s="15">
        <f>livestock!B10+fertilizer!B10</f>
        <v>0.6060085247</v>
      </c>
      <c r="C10" s="15">
        <f>livestock!C10</f>
        <v>0</v>
      </c>
      <c r="D10" s="17">
        <f>livestock!D10</f>
        <v>0</v>
      </c>
      <c r="E10" s="17">
        <f>livestock!E10</f>
        <v>0</v>
      </c>
      <c r="F10" s="17">
        <f>livestock!F10</f>
        <v>0</v>
      </c>
      <c r="G10" s="17">
        <f>livestock!G10</f>
        <v>0</v>
      </c>
      <c r="H10" s="17">
        <f>livestock!H10</f>
        <v>0</v>
      </c>
      <c r="I10" s="17">
        <f>livestock!I10</f>
        <v>0</v>
      </c>
      <c r="J10" s="17">
        <f>livestock!J10</f>
        <v>0</v>
      </c>
      <c r="K10" s="17">
        <f>livestock!K10</f>
        <v>0</v>
      </c>
      <c r="L10" s="17">
        <f>livestock!L10</f>
        <v>0</v>
      </c>
      <c r="M10" s="17">
        <f>livestock!M10</f>
        <v>0</v>
      </c>
      <c r="N10" s="17">
        <f>livestock!N10</f>
        <v>0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G10" s="25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x14ac:dyDescent="0.25">
      <c r="A11" s="32" t="s">
        <v>180</v>
      </c>
      <c r="B11" s="15">
        <f>livestock!B11+fertilizer!B11</f>
        <v>78162.329381239979</v>
      </c>
      <c r="C11" s="15">
        <f>livestock!C11</f>
        <v>2960.8360106999999</v>
      </c>
      <c r="D11" s="17">
        <f>livestock!D11</f>
        <v>11.550792425999999</v>
      </c>
      <c r="E11" s="17">
        <f>livestock!E11</f>
        <v>2.8416904392000002</v>
      </c>
      <c r="F11" s="17">
        <f>livestock!F11</f>
        <v>1.2473386942</v>
      </c>
      <c r="G11" s="17">
        <f>livestock!G11</f>
        <v>2.1385548762000002</v>
      </c>
      <c r="H11" s="17">
        <f>livestock!H11</f>
        <v>9.9787096500000005E-2</v>
      </c>
      <c r="I11" s="17">
        <f>livestock!I11</f>
        <v>311.29508468</v>
      </c>
      <c r="J11" s="17">
        <f>livestock!J11</f>
        <v>20.532433315999999</v>
      </c>
      <c r="K11" s="17">
        <f>livestock!K11</f>
        <v>3.6488285941999998</v>
      </c>
      <c r="L11" s="17">
        <f>livestock!L11</f>
        <v>0.29936125219999998</v>
      </c>
      <c r="M11" s="17">
        <f>livestock!M11</f>
        <v>5.5381842200999998</v>
      </c>
      <c r="N11" s="17">
        <f>livestock!N11</f>
        <v>4.3906323681000003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G11" s="25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</row>
    <row r="12" spans="1:75" x14ac:dyDescent="0.25">
      <c r="A12" s="32" t="s">
        <v>181</v>
      </c>
      <c r="B12" s="15">
        <f>livestock!B12+fertilizer!B12</f>
        <v>73982.377057502104</v>
      </c>
      <c r="C12" s="15">
        <f>livestock!C12</f>
        <v>5410.5846492000001</v>
      </c>
      <c r="D12" s="17">
        <f>livestock!D12</f>
        <v>7.0924471913999998</v>
      </c>
      <c r="E12" s="17">
        <f>livestock!E12</f>
        <v>21.458364329999998</v>
      </c>
      <c r="F12" s="17">
        <f>livestock!F12</f>
        <v>10.189002267999999</v>
      </c>
      <c r="G12" s="17">
        <f>livestock!G12</f>
        <v>1.0882596011000001</v>
      </c>
      <c r="H12" s="17">
        <f>livestock!H12</f>
        <v>0.81512019719999995</v>
      </c>
      <c r="I12" s="17">
        <f>livestock!I12</f>
        <v>405.76832815</v>
      </c>
      <c r="J12" s="17">
        <f>livestock!J12</f>
        <v>17.590989985</v>
      </c>
      <c r="K12" s="17">
        <f>livestock!K12</f>
        <v>2.0515814875</v>
      </c>
      <c r="L12" s="17">
        <f>livestock!L12</f>
        <v>2.4453607307</v>
      </c>
      <c r="M12" s="17">
        <f>livestock!M12</f>
        <v>45.239171091000003</v>
      </c>
      <c r="N12" s="17">
        <f>livestock!N12</f>
        <v>35.865287674000001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G12" s="25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</row>
    <row r="13" spans="1:75" x14ac:dyDescent="0.25">
      <c r="A13" s="32" t="s">
        <v>182</v>
      </c>
      <c r="B13" s="15">
        <f>livestock!B13+fertilizer!B13</f>
        <v>102116.99404917101</v>
      </c>
      <c r="C13" s="15">
        <f>livestock!C13</f>
        <v>4428.2553543000004</v>
      </c>
      <c r="D13" s="17">
        <f>livestock!D13</f>
        <v>51.943294809000001</v>
      </c>
      <c r="E13" s="17">
        <f>livestock!E13</f>
        <v>0.23508634910000001</v>
      </c>
      <c r="F13" s="17">
        <f>livestock!F13</f>
        <v>3.5778071500000001E-2</v>
      </c>
      <c r="G13" s="17">
        <f>livestock!G13</f>
        <v>0.95225317629999995</v>
      </c>
      <c r="H13" s="17">
        <f>livestock!H13</f>
        <v>2.8622452999999999E-3</v>
      </c>
      <c r="I13" s="17">
        <f>livestock!I13</f>
        <v>1295.9900851</v>
      </c>
      <c r="J13" s="17">
        <f>livestock!J13</f>
        <v>14.782314058000001</v>
      </c>
      <c r="K13" s="17">
        <f>livestock!K13</f>
        <v>16.819739165000001</v>
      </c>
      <c r="L13" s="17">
        <f>livestock!L13</f>
        <v>8.5867365000000008E-3</v>
      </c>
      <c r="M13" s="17">
        <f>livestock!M13</f>
        <v>0.15885464860000001</v>
      </c>
      <c r="N13" s="17">
        <f>livestock!N13</f>
        <v>0.12593880499999999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G13" s="25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</row>
    <row r="14" spans="1:75" x14ac:dyDescent="0.25">
      <c r="A14" s="32" t="s">
        <v>183</v>
      </c>
      <c r="B14" s="15">
        <f>livestock!B14+fertilizer!B14</f>
        <v>76626.746470674407</v>
      </c>
      <c r="C14" s="15">
        <f>livestock!C14</f>
        <v>5233.1918175000001</v>
      </c>
      <c r="D14" s="17">
        <f>livestock!D14</f>
        <v>66.785641026999997</v>
      </c>
      <c r="E14" s="17">
        <f>livestock!E14</f>
        <v>15.103101455999999</v>
      </c>
      <c r="F14" s="17">
        <f>livestock!F14</f>
        <v>0.47472709229999999</v>
      </c>
      <c r="G14" s="17">
        <f>livestock!G14</f>
        <v>0.91672711979999999</v>
      </c>
      <c r="H14" s="17">
        <f>livestock!H14</f>
        <v>3.7978166000000001E-2</v>
      </c>
      <c r="I14" s="17">
        <f>livestock!I14</f>
        <v>126.74029458</v>
      </c>
      <c r="J14" s="17">
        <f>livestock!J14</f>
        <v>27.544763246999999</v>
      </c>
      <c r="K14" s="17">
        <f>livestock!K14</f>
        <v>1.4960382171</v>
      </c>
      <c r="L14" s="17">
        <f>livestock!L14</f>
        <v>0.1139344996</v>
      </c>
      <c r="M14" s="17">
        <f>livestock!M14</f>
        <v>2.1077880579000001</v>
      </c>
      <c r="N14" s="17">
        <f>livestock!N14</f>
        <v>1.6710393351999999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G14" s="25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</row>
    <row r="15" spans="1:75" x14ac:dyDescent="0.25">
      <c r="A15" s="32" t="s">
        <v>184</v>
      </c>
      <c r="B15" s="15">
        <f>livestock!B15+fertilizer!B15</f>
        <v>87680.322789346304</v>
      </c>
      <c r="C15" s="15">
        <f>livestock!C15</f>
        <v>5729.5517613000002</v>
      </c>
      <c r="D15" s="17">
        <f>livestock!D15</f>
        <v>56.966736593999997</v>
      </c>
      <c r="E15" s="17">
        <f>livestock!E15</f>
        <v>19.167197933000001</v>
      </c>
      <c r="F15" s="17">
        <f>livestock!F15</f>
        <v>3.9643724345</v>
      </c>
      <c r="G15" s="17">
        <f>livestock!G15</f>
        <v>0.53594225169999998</v>
      </c>
      <c r="H15" s="17">
        <f>livestock!H15</f>
        <v>0.3171498022</v>
      </c>
      <c r="I15" s="17">
        <f>livestock!I15</f>
        <v>317.06105699</v>
      </c>
      <c r="J15" s="17">
        <f>livestock!J15</f>
        <v>23.120936064999999</v>
      </c>
      <c r="K15" s="17">
        <f>livestock!K15</f>
        <v>2.8655522394999999</v>
      </c>
      <c r="L15" s="17">
        <f>livestock!L15</f>
        <v>0.95144939250000005</v>
      </c>
      <c r="M15" s="17">
        <f>livestock!M15</f>
        <v>17.60181347</v>
      </c>
      <c r="N15" s="17">
        <f>livestock!N15</f>
        <v>13.954591233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G15" s="25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</row>
    <row r="16" spans="1:75" x14ac:dyDescent="0.25">
      <c r="A16" s="32" t="s">
        <v>185</v>
      </c>
      <c r="B16" s="15">
        <f>livestock!B16+fertilizer!B16</f>
        <v>318089.29453713296</v>
      </c>
      <c r="C16" s="15">
        <f>livestock!C16</f>
        <v>24177.147368999998</v>
      </c>
      <c r="D16" s="17">
        <f>livestock!D16</f>
        <v>314.51129807000001</v>
      </c>
      <c r="E16" s="17">
        <f>livestock!E16</f>
        <v>77.650723842000005</v>
      </c>
      <c r="F16" s="17">
        <f>livestock!F16</f>
        <v>3.9934873639999999</v>
      </c>
      <c r="G16" s="17">
        <f>livestock!G16</f>
        <v>2.9053169694999998</v>
      </c>
      <c r="H16" s="17">
        <f>livestock!H16</f>
        <v>0.31947898400000002</v>
      </c>
      <c r="I16" s="17">
        <f>livestock!I16</f>
        <v>308.25929977999999</v>
      </c>
      <c r="J16" s="17">
        <f>livestock!J16</f>
        <v>121.35107522</v>
      </c>
      <c r="K16" s="17">
        <f>livestock!K16</f>
        <v>2.7420478544</v>
      </c>
      <c r="L16" s="17">
        <f>livestock!L16</f>
        <v>0.95843695500000003</v>
      </c>
      <c r="M16" s="17">
        <f>livestock!M16</f>
        <v>17.731083502000001</v>
      </c>
      <c r="N16" s="17">
        <f>livestock!N16</f>
        <v>14.05707531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G16" s="25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</row>
    <row r="17" spans="1:75" x14ac:dyDescent="0.25">
      <c r="A17" s="32" t="s">
        <v>186</v>
      </c>
      <c r="B17" s="15">
        <f>livestock!B17+fertilizer!B17</f>
        <v>228898.81961468299</v>
      </c>
      <c r="C17" s="15">
        <f>livestock!C17</f>
        <v>7658.6776989</v>
      </c>
      <c r="D17" s="17">
        <f>livestock!D17</f>
        <v>43.609356310999999</v>
      </c>
      <c r="E17" s="17">
        <f>livestock!E17</f>
        <v>8.5320069097999998</v>
      </c>
      <c r="F17" s="17">
        <f>livestock!F17</f>
        <v>0.13307638990000001</v>
      </c>
      <c r="G17" s="17">
        <f>livestock!G17</f>
        <v>6.1533516077000003</v>
      </c>
      <c r="H17" s="17">
        <f>livestock!H17</f>
        <v>1.0646111200000001E-2</v>
      </c>
      <c r="I17" s="17">
        <f>livestock!I17</f>
        <v>233.00859063999999</v>
      </c>
      <c r="J17" s="17">
        <f>livestock!J17</f>
        <v>63.780252584999999</v>
      </c>
      <c r="K17" s="17">
        <f>livestock!K17</f>
        <v>2.9840542034999999</v>
      </c>
      <c r="L17" s="17">
        <f>livestock!L17</f>
        <v>3.1938333300000003E-2</v>
      </c>
      <c r="M17" s="17">
        <f>livestock!M17</f>
        <v>0.5908591675</v>
      </c>
      <c r="N17" s="17">
        <f>livestock!N17</f>
        <v>0.4684288949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G17" s="25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</row>
    <row r="18" spans="1:75" x14ac:dyDescent="0.25">
      <c r="A18" s="32" t="s">
        <v>187</v>
      </c>
      <c r="B18" s="15">
        <f>livestock!B18+fertilizer!B18</f>
        <v>47268.358703407401</v>
      </c>
      <c r="C18" s="15">
        <f>livestock!C18</f>
        <v>3186.0529246000001</v>
      </c>
      <c r="D18" s="17">
        <f>livestock!D18</f>
        <v>11.99015088</v>
      </c>
      <c r="E18" s="17">
        <f>livestock!E18</f>
        <v>6.4809429943000003</v>
      </c>
      <c r="F18" s="17">
        <f>livestock!F18</f>
        <v>2.2905647811000001</v>
      </c>
      <c r="G18" s="17">
        <f>livestock!G18</f>
        <v>1.9032071362</v>
      </c>
      <c r="H18" s="17">
        <f>livestock!H18</f>
        <v>0.1832451917</v>
      </c>
      <c r="I18" s="17">
        <f>livestock!I18</f>
        <v>182.22756185</v>
      </c>
      <c r="J18" s="17">
        <f>livestock!J18</f>
        <v>20.504741717999998</v>
      </c>
      <c r="K18" s="17">
        <f>livestock!K18</f>
        <v>1.6431301900999999</v>
      </c>
      <c r="L18" s="17">
        <f>livestock!L18</f>
        <v>0.54973554410000003</v>
      </c>
      <c r="M18" s="17">
        <f>livestock!M18</f>
        <v>10.170107107</v>
      </c>
      <c r="N18" s="17">
        <f>livestock!N18</f>
        <v>8.0627881541999997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G18" s="25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</row>
    <row r="19" spans="1:75" x14ac:dyDescent="0.25">
      <c r="A19" s="32" t="s">
        <v>188</v>
      </c>
      <c r="B19" s="15">
        <f>livestock!B19+fertilizer!B19</f>
        <v>25530.584622240596</v>
      </c>
      <c r="C19" s="15">
        <f>livestock!C19</f>
        <v>1421.902014</v>
      </c>
      <c r="D19" s="17">
        <f>livestock!D19</f>
        <v>1.1265749145999999</v>
      </c>
      <c r="E19" s="17">
        <f>livestock!E19</f>
        <v>3.0635888646999998</v>
      </c>
      <c r="F19" s="17">
        <f>livestock!F19</f>
        <v>1.4202120467999999</v>
      </c>
      <c r="G19" s="17">
        <f>livestock!G19</f>
        <v>1.0072762574</v>
      </c>
      <c r="H19" s="17">
        <f>livestock!H19</f>
        <v>0.11361695030000001</v>
      </c>
      <c r="I19" s="17">
        <f>livestock!I19</f>
        <v>59.272587856000001</v>
      </c>
      <c r="J19" s="17">
        <f>livestock!J19</f>
        <v>9.7144084872000001</v>
      </c>
      <c r="K19" s="17">
        <f>livestock!K19</f>
        <v>0.32120821230000002</v>
      </c>
      <c r="L19" s="17">
        <f>livestock!L19</f>
        <v>0.34085087800000002</v>
      </c>
      <c r="M19" s="17">
        <f>livestock!M19</f>
        <v>6.3057410130999996</v>
      </c>
      <c r="N19" s="17">
        <f>livestock!N19</f>
        <v>4.9991458947999998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G19" s="25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</row>
    <row r="20" spans="1:75" x14ac:dyDescent="0.25">
      <c r="A20" s="32" t="s">
        <v>189</v>
      </c>
      <c r="B20" s="15">
        <f>livestock!B20+fertilizer!B20</f>
        <v>2450.4568458610001</v>
      </c>
      <c r="C20" s="15">
        <f>livestock!C20</f>
        <v>133.87438277000001</v>
      </c>
      <c r="D20" s="17">
        <f>livestock!D20</f>
        <v>1.0619931078</v>
      </c>
      <c r="E20" s="17">
        <f>livestock!E20</f>
        <v>0.21346049610000001</v>
      </c>
      <c r="F20" s="17">
        <f>livestock!F20</f>
        <v>9.7307817899999996E-2</v>
      </c>
      <c r="G20" s="17">
        <f>livestock!G20</f>
        <v>2.5856923399999999E-2</v>
      </c>
      <c r="H20" s="17">
        <f>livestock!H20</f>
        <v>7.7846249000000003E-3</v>
      </c>
      <c r="I20" s="17">
        <f>livestock!I20</f>
        <v>28.035234714000001</v>
      </c>
      <c r="J20" s="17">
        <f>livestock!J20</f>
        <v>0.43147754170000002</v>
      </c>
      <c r="K20" s="17">
        <f>livestock!K20</f>
        <v>0.33335982800000002</v>
      </c>
      <c r="L20" s="17">
        <f>livestock!L20</f>
        <v>2.3353875100000001E-2</v>
      </c>
      <c r="M20" s="17">
        <f>livestock!M20</f>
        <v>0.43204667860000001</v>
      </c>
      <c r="N20" s="17">
        <f>livestock!N20</f>
        <v>0.34252349510000002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G20" s="25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</row>
    <row r="21" spans="1:75" x14ac:dyDescent="0.25">
      <c r="A21" s="32" t="s">
        <v>190</v>
      </c>
      <c r="B21" s="15">
        <f>livestock!B21+fertilizer!B21</f>
        <v>15189.0782243054</v>
      </c>
      <c r="C21" s="15">
        <f>livestock!C21</f>
        <v>1077.4479042999999</v>
      </c>
      <c r="D21" s="17">
        <f>livestock!D21</f>
        <v>2.2380348889000001</v>
      </c>
      <c r="E21" s="17">
        <f>livestock!E21</f>
        <v>4.3423230482999999</v>
      </c>
      <c r="F21" s="17">
        <f>livestock!F21</f>
        <v>2.0556600224000001</v>
      </c>
      <c r="G21" s="17">
        <f>livestock!G21</f>
        <v>0.1274882621</v>
      </c>
      <c r="H21" s="17">
        <f>livestock!H21</f>
        <v>0.16445280549999999</v>
      </c>
      <c r="I21" s="17">
        <f>livestock!I21</f>
        <v>99.901730426</v>
      </c>
      <c r="J21" s="17">
        <f>livestock!J21</f>
        <v>2.8886471340000002</v>
      </c>
      <c r="K21" s="17">
        <f>livestock!K21</f>
        <v>0.64815678030000001</v>
      </c>
      <c r="L21" s="17">
        <f>livestock!L21</f>
        <v>0.49335838310000002</v>
      </c>
      <c r="M21" s="17">
        <f>livestock!M21</f>
        <v>9.1271309459999994</v>
      </c>
      <c r="N21" s="17">
        <f>livestock!N21</f>
        <v>7.2359227305999996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G21" s="25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</row>
    <row r="22" spans="1:75" x14ac:dyDescent="0.25">
      <c r="A22" s="32" t="s">
        <v>191</v>
      </c>
      <c r="B22" s="15">
        <f>livestock!B22+fertilizer!B22</f>
        <v>1524.5887910778999</v>
      </c>
      <c r="C22" s="15">
        <f>livestock!C22</f>
        <v>61.62645131</v>
      </c>
      <c r="D22" s="17">
        <f>livestock!D22</f>
        <v>0.54130114689999997</v>
      </c>
      <c r="E22" s="17">
        <f>livestock!E22</f>
        <v>4.49054859E-2</v>
      </c>
      <c r="F22" s="17">
        <f>livestock!F22</f>
        <v>1.06985307E-2</v>
      </c>
      <c r="G22" s="17">
        <f>livestock!G22</f>
        <v>2.5407288E-2</v>
      </c>
      <c r="H22" s="17">
        <f>livestock!H22</f>
        <v>8.5588250000000004E-4</v>
      </c>
      <c r="I22" s="17">
        <f>livestock!I22</f>
        <v>11.555348863000001</v>
      </c>
      <c r="J22" s="17">
        <f>livestock!J22</f>
        <v>0.3078829179</v>
      </c>
      <c r="K22" s="17">
        <f>livestock!K22</f>
        <v>0.14669040150000001</v>
      </c>
      <c r="L22" s="17">
        <f>livestock!L22</f>
        <v>2.5676471999999998E-3</v>
      </c>
      <c r="M22" s="17">
        <f>livestock!M22</f>
        <v>4.7501471699999999E-2</v>
      </c>
      <c r="N22" s="17">
        <f>livestock!N22</f>
        <v>3.7658822699999997E-2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G22" s="25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</row>
    <row r="23" spans="1:75" x14ac:dyDescent="0.25">
      <c r="A23" s="32" t="s">
        <v>192</v>
      </c>
      <c r="B23" s="15">
        <f>livestock!B23+fertilizer!B23</f>
        <v>56994.243497456497</v>
      </c>
      <c r="C23" s="15">
        <f>livestock!C23</f>
        <v>3041.154767</v>
      </c>
      <c r="D23" s="17">
        <f>livestock!D23</f>
        <v>32.075100585999998</v>
      </c>
      <c r="E23" s="17">
        <f>livestock!E23</f>
        <v>5.5596434375000001</v>
      </c>
      <c r="F23" s="17">
        <f>livestock!F23</f>
        <v>1.3578733402000001</v>
      </c>
      <c r="G23" s="17">
        <f>livestock!G23</f>
        <v>0.38989742579999997</v>
      </c>
      <c r="H23" s="17">
        <f>livestock!H23</f>
        <v>0.10862987070000001</v>
      </c>
      <c r="I23" s="17">
        <f>livestock!I23</f>
        <v>537.81118304999995</v>
      </c>
      <c r="J23" s="17">
        <f>livestock!J23</f>
        <v>10.474866121</v>
      </c>
      <c r="K23" s="17">
        <f>livestock!K23</f>
        <v>6.5556843775000004</v>
      </c>
      <c r="L23" s="17">
        <f>livestock!L23</f>
        <v>0.32588959779999999</v>
      </c>
      <c r="M23" s="17">
        <f>livestock!M23</f>
        <v>6.0289581204999996</v>
      </c>
      <c r="N23" s="17">
        <f>livestock!N23</f>
        <v>4.7797144913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G23" s="25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</row>
    <row r="24" spans="1:75" x14ac:dyDescent="0.25">
      <c r="A24" s="32" t="s">
        <v>193</v>
      </c>
      <c r="B24" s="15">
        <f>livestock!B24+fertilizer!B24</f>
        <v>164680.3496480551</v>
      </c>
      <c r="C24" s="15">
        <f>livestock!C24</f>
        <v>10265.052361</v>
      </c>
      <c r="D24" s="17">
        <f>livestock!D24</f>
        <v>122.22533242</v>
      </c>
      <c r="E24" s="17">
        <f>livestock!E24</f>
        <v>31.109908018999999</v>
      </c>
      <c r="F24" s="17">
        <f>livestock!F24</f>
        <v>3.7973716269</v>
      </c>
      <c r="G24" s="17">
        <f>livestock!G24</f>
        <v>0.95424765420000002</v>
      </c>
      <c r="H24" s="17">
        <f>livestock!H24</f>
        <v>0.30378973170000001</v>
      </c>
      <c r="I24" s="17">
        <f>livestock!I24</f>
        <v>588.66356303999999</v>
      </c>
      <c r="J24" s="17">
        <f>livestock!J24</f>
        <v>44.401695509</v>
      </c>
      <c r="K24" s="17">
        <f>livestock!K24</f>
        <v>6.4456037362999998</v>
      </c>
      <c r="L24" s="17">
        <f>livestock!L24</f>
        <v>0.91136918079999996</v>
      </c>
      <c r="M24" s="17">
        <f>livestock!M24</f>
        <v>16.860329733</v>
      </c>
      <c r="N24" s="17">
        <f>livestock!N24</f>
        <v>13.366747258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G24" s="25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</row>
    <row r="25" spans="1:75" x14ac:dyDescent="0.25">
      <c r="A25" s="32" t="s">
        <v>194</v>
      </c>
      <c r="B25" s="15">
        <f>livestock!B25+fertilizer!B25</f>
        <v>45188.281739636004</v>
      </c>
      <c r="C25" s="15">
        <f>livestock!C25</f>
        <v>3165.5131267000002</v>
      </c>
      <c r="D25" s="17">
        <f>livestock!D25</f>
        <v>3.2061910098999999</v>
      </c>
      <c r="E25" s="17">
        <f>livestock!E25</f>
        <v>11.738159196</v>
      </c>
      <c r="F25" s="17">
        <f>livestock!F25</f>
        <v>5.3692019919999998</v>
      </c>
      <c r="G25" s="17">
        <f>livestock!G25</f>
        <v>1.0456387598000001</v>
      </c>
      <c r="H25" s="17">
        <f>livestock!H25</f>
        <v>0.42953617039999997</v>
      </c>
      <c r="I25" s="17">
        <f>livestock!I25</f>
        <v>156.63259184</v>
      </c>
      <c r="J25" s="17">
        <f>livestock!J25</f>
        <v>13.503650845999999</v>
      </c>
      <c r="K25" s="17">
        <f>livestock!K25</f>
        <v>0.33835845479999999</v>
      </c>
      <c r="L25" s="17">
        <f>livestock!L25</f>
        <v>1.2886084278000001</v>
      </c>
      <c r="M25" s="17">
        <f>livestock!M25</f>
        <v>23.839257412999999</v>
      </c>
      <c r="N25" s="17">
        <f>livestock!N25</f>
        <v>18.899592063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G25" s="25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</row>
    <row r="26" spans="1:75" x14ac:dyDescent="0.25">
      <c r="A26" s="32" t="s">
        <v>195</v>
      </c>
      <c r="B26" s="15">
        <f>livestock!B26+fertilizer!B26</f>
        <v>125286.9989866814</v>
      </c>
      <c r="C26" s="15">
        <f>livestock!C26</f>
        <v>8214.5239218000006</v>
      </c>
      <c r="D26" s="17">
        <f>livestock!D26</f>
        <v>58.316060778000001</v>
      </c>
      <c r="E26" s="17">
        <f>livestock!E26</f>
        <v>20.742281112000001</v>
      </c>
      <c r="F26" s="17">
        <f>livestock!F26</f>
        <v>4.0163257140999997</v>
      </c>
      <c r="G26" s="17">
        <f>livestock!G26</f>
        <v>3.6602244981999998</v>
      </c>
      <c r="H26" s="17">
        <f>livestock!H26</f>
        <v>0.32130603680000003</v>
      </c>
      <c r="I26" s="17">
        <f>livestock!I26</f>
        <v>215.75305832000001</v>
      </c>
      <c r="J26" s="17">
        <f>livestock!J26</f>
        <v>50.720591495999997</v>
      </c>
      <c r="K26" s="17">
        <f>livestock!K26</f>
        <v>1.5334547641</v>
      </c>
      <c r="L26" s="17">
        <f>livestock!L26</f>
        <v>0.96391813969999995</v>
      </c>
      <c r="M26" s="17">
        <f>livestock!M26</f>
        <v>17.832484468000001</v>
      </c>
      <c r="N26" s="17">
        <f>livestock!N26</f>
        <v>14.137465761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G26" s="25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</row>
    <row r="27" spans="1:75" x14ac:dyDescent="0.25">
      <c r="A27" s="32" t="s">
        <v>196</v>
      </c>
      <c r="B27" s="15">
        <f>livestock!B27+fertilizer!B27</f>
        <v>68947.404919302993</v>
      </c>
      <c r="C27" s="15">
        <f>livestock!C27</f>
        <v>1718.4521907999999</v>
      </c>
      <c r="D27" s="17">
        <f>livestock!D27</f>
        <v>3.6806559666999998</v>
      </c>
      <c r="E27" s="17">
        <f>livestock!E27</f>
        <v>0.68275148549999998</v>
      </c>
      <c r="F27" s="17">
        <f>livestock!F27</f>
        <v>7.66575959E-2</v>
      </c>
      <c r="G27" s="17">
        <f>livestock!G27</f>
        <v>1.8687721825000001</v>
      </c>
      <c r="H27" s="17">
        <f>livestock!H27</f>
        <v>6.1326082000000004E-3</v>
      </c>
      <c r="I27" s="17">
        <f>livestock!I27</f>
        <v>52.099996296</v>
      </c>
      <c r="J27" s="17">
        <f>livestock!J27</f>
        <v>16.632856994000001</v>
      </c>
      <c r="K27" s="17">
        <f>livestock!K27</f>
        <v>0.65241144370000004</v>
      </c>
      <c r="L27" s="17">
        <f>livestock!L27</f>
        <v>1.8397823800000001E-2</v>
      </c>
      <c r="M27" s="17">
        <f>livestock!M27</f>
        <v>0.34035976060000001</v>
      </c>
      <c r="N27" s="17">
        <f>livestock!N27</f>
        <v>0.26983475470000001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G27" s="25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</row>
    <row r="28" spans="1:75" x14ac:dyDescent="0.25">
      <c r="A28" s="32" t="s">
        <v>197</v>
      </c>
      <c r="B28" s="15">
        <f>livestock!B28+fertilizer!B28</f>
        <v>195173.88046236997</v>
      </c>
      <c r="C28" s="15">
        <f>livestock!C28</f>
        <v>8731.3206544000004</v>
      </c>
      <c r="D28" s="17">
        <f>livestock!D28</f>
        <v>56.300917011999999</v>
      </c>
      <c r="E28" s="17">
        <f>livestock!E28</f>
        <v>13.680251598</v>
      </c>
      <c r="F28" s="17">
        <f>livestock!F28</f>
        <v>0.58276513760000004</v>
      </c>
      <c r="G28" s="17">
        <f>livestock!G28</f>
        <v>6.2987619521999996</v>
      </c>
      <c r="H28" s="17">
        <f>livestock!H28</f>
        <v>4.6621211400000001E-2</v>
      </c>
      <c r="I28" s="17">
        <f>livestock!I28</f>
        <v>95.331782098999994</v>
      </c>
      <c r="J28" s="17">
        <f>livestock!J28</f>
        <v>70.221481952000005</v>
      </c>
      <c r="K28" s="17">
        <f>livestock!K28</f>
        <v>1.0540121232999999</v>
      </c>
      <c r="L28" s="17">
        <f>livestock!L28</f>
        <v>0.13986360149999999</v>
      </c>
      <c r="M28" s="17">
        <f>livestock!M28</f>
        <v>2.5874774086999999</v>
      </c>
      <c r="N28" s="17">
        <f>livestock!N28</f>
        <v>2.0513331912999999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G28" s="25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</row>
    <row r="29" spans="1:75" x14ac:dyDescent="0.25">
      <c r="A29" s="32" t="s">
        <v>198</v>
      </c>
      <c r="B29" s="15">
        <f>livestock!B29+fertilizer!B29</f>
        <v>19263.394686587901</v>
      </c>
      <c r="C29" s="15">
        <f>livestock!C29</f>
        <v>495.19743913999997</v>
      </c>
      <c r="D29" s="17">
        <f>livestock!D29</f>
        <v>2.94925214</v>
      </c>
      <c r="E29" s="17">
        <f>livestock!E29</f>
        <v>3.9697919399999997E-2</v>
      </c>
      <c r="F29" s="17">
        <f>livestock!F29</f>
        <v>1.5079015E-3</v>
      </c>
      <c r="G29" s="17">
        <f>livestock!G29</f>
        <v>0.371350562</v>
      </c>
      <c r="H29" s="17">
        <f>livestock!H29</f>
        <v>1.206321E-4</v>
      </c>
      <c r="I29" s="17">
        <f>livestock!I29</f>
        <v>73.234012297000007</v>
      </c>
      <c r="J29" s="17">
        <f>livestock!J29</f>
        <v>3.5260001511999999</v>
      </c>
      <c r="K29" s="17">
        <f>livestock!K29</f>
        <v>0.95061489340000005</v>
      </c>
      <c r="L29" s="17">
        <f>livestock!L29</f>
        <v>3.618963E-4</v>
      </c>
      <c r="M29" s="17">
        <f>livestock!M29</f>
        <v>6.6950821999999998E-3</v>
      </c>
      <c r="N29" s="17">
        <f>livestock!N29</f>
        <v>5.3078129000000002E-3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G29" s="25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</row>
    <row r="30" spans="1:75" x14ac:dyDescent="0.25">
      <c r="A30" s="32" t="s">
        <v>199</v>
      </c>
      <c r="B30" s="15">
        <f>livestock!B30+fertilizer!B30</f>
        <v>904.41058813900008</v>
      </c>
      <c r="C30" s="15">
        <f>livestock!C30</f>
        <v>47.684340826000003</v>
      </c>
      <c r="D30" s="17">
        <f>livestock!D30</f>
        <v>0.40360272400000002</v>
      </c>
      <c r="E30" s="17">
        <f>livestock!E30</f>
        <v>5.2209297500000001E-2</v>
      </c>
      <c r="F30" s="17">
        <f>livestock!F30</f>
        <v>2.0766013699999999E-2</v>
      </c>
      <c r="G30" s="17">
        <f>livestock!G30</f>
        <v>1.4271735000000001E-2</v>
      </c>
      <c r="H30" s="17">
        <f>livestock!H30</f>
        <v>1.6612810999999999E-3</v>
      </c>
      <c r="I30" s="17">
        <f>livestock!I30</f>
        <v>9.7628753253999996</v>
      </c>
      <c r="J30" s="17">
        <f>livestock!J30</f>
        <v>0.19339255399999999</v>
      </c>
      <c r="K30" s="17">
        <f>livestock!K30</f>
        <v>0.1202317779</v>
      </c>
      <c r="L30" s="17">
        <f>livestock!L30</f>
        <v>4.9838438000000002E-3</v>
      </c>
      <c r="M30" s="17">
        <f>livestock!M30</f>
        <v>9.2201093999999997E-2</v>
      </c>
      <c r="N30" s="17">
        <f>livestock!N30</f>
        <v>7.3096366600000004E-2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G30" s="25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</row>
    <row r="31" spans="1:75" x14ac:dyDescent="0.25">
      <c r="A31" s="32" t="s">
        <v>200</v>
      </c>
      <c r="B31" s="15">
        <f>livestock!B31+fertilizer!B31</f>
        <v>2028.0209960576999</v>
      </c>
      <c r="C31" s="15">
        <f>livestock!C31</f>
        <v>121.73637449</v>
      </c>
      <c r="D31" s="17">
        <f>livestock!D31</f>
        <v>0.44263232260000002</v>
      </c>
      <c r="E31" s="17">
        <f>livestock!E31</f>
        <v>0.3161862815</v>
      </c>
      <c r="F31" s="17">
        <f>livestock!F31</f>
        <v>0.1401049868</v>
      </c>
      <c r="G31" s="17">
        <f>livestock!G31</f>
        <v>4.5377330899999999E-2</v>
      </c>
      <c r="H31" s="17">
        <f>livestock!H31</f>
        <v>1.12083983E-2</v>
      </c>
      <c r="I31" s="17">
        <f>livestock!I31</f>
        <v>12.159461846999999</v>
      </c>
      <c r="J31" s="17">
        <f>livestock!J31</f>
        <v>0.55788715020000001</v>
      </c>
      <c r="K31" s="17">
        <f>livestock!K31</f>
        <v>0.1136637462</v>
      </c>
      <c r="L31" s="17">
        <f>livestock!L31</f>
        <v>3.3625196900000001E-2</v>
      </c>
      <c r="M31" s="17">
        <f>livestock!M31</f>
        <v>0.62206617679999998</v>
      </c>
      <c r="N31" s="17">
        <f>livestock!N31</f>
        <v>0.49316955359999998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G31" s="25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</row>
    <row r="32" spans="1:75" x14ac:dyDescent="0.25">
      <c r="A32" s="32" t="s">
        <v>201</v>
      </c>
      <c r="B32" s="15">
        <f>livestock!B32+fertilizer!B32</f>
        <v>60090.700235875098</v>
      </c>
      <c r="C32" s="15">
        <f>livestock!C32</f>
        <v>3406.9987379999998</v>
      </c>
      <c r="D32" s="17">
        <f>livestock!D32</f>
        <v>37.955291281999997</v>
      </c>
      <c r="E32" s="17">
        <f>livestock!E32</f>
        <v>0.10083898870000001</v>
      </c>
      <c r="F32" s="17">
        <f>livestock!F32</f>
        <v>1.2105434999999999E-2</v>
      </c>
      <c r="G32" s="17">
        <f>livestock!G32</f>
        <v>0.92354979390000003</v>
      </c>
      <c r="H32" s="17">
        <f>livestock!H32</f>
        <v>9.6843479999999995E-4</v>
      </c>
      <c r="I32" s="17">
        <f>livestock!I32</f>
        <v>953.23910773</v>
      </c>
      <c r="J32" s="17">
        <f>livestock!J32</f>
        <v>12.672314216</v>
      </c>
      <c r="K32" s="17">
        <f>livestock!K32</f>
        <v>12.375905685999999</v>
      </c>
      <c r="L32" s="17">
        <f>livestock!L32</f>
        <v>2.9053045000000002E-3</v>
      </c>
      <c r="M32" s="17">
        <f>livestock!M32</f>
        <v>5.3748131099999999E-2</v>
      </c>
      <c r="N32" s="17">
        <f>livestock!N32</f>
        <v>4.2611129300000002E-2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G32" s="25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</row>
    <row r="33" spans="1:75" x14ac:dyDescent="0.25">
      <c r="A33" s="32" t="s">
        <v>202</v>
      </c>
      <c r="B33" s="15">
        <f>livestock!B33+fertilizer!B33</f>
        <v>25932.534349644102</v>
      </c>
      <c r="C33" s="15">
        <f>livestock!C33</f>
        <v>1730.8670191000001</v>
      </c>
      <c r="D33" s="17">
        <f>livestock!D33</f>
        <v>19.177909386</v>
      </c>
      <c r="E33" s="17">
        <f>livestock!E33</f>
        <v>0.99582582129999997</v>
      </c>
      <c r="F33" s="17">
        <f>livestock!F33</f>
        <v>0.3959939468</v>
      </c>
      <c r="G33" s="17">
        <f>livestock!G33</f>
        <v>0.28158460159999998</v>
      </c>
      <c r="H33" s="17">
        <f>livestock!H33</f>
        <v>3.1679514300000003E-2</v>
      </c>
      <c r="I33" s="17">
        <f>livestock!I33</f>
        <v>474.64788972000002</v>
      </c>
      <c r="J33" s="17">
        <f>livestock!J33</f>
        <v>5.2330116941</v>
      </c>
      <c r="K33" s="17">
        <f>livestock!K33</f>
        <v>6.0391858742000002</v>
      </c>
      <c r="L33" s="17">
        <f>livestock!L33</f>
        <v>9.5038542599999998E-2</v>
      </c>
      <c r="M33" s="17">
        <f>livestock!M33</f>
        <v>1.7582129544</v>
      </c>
      <c r="N33" s="17">
        <f>livestock!N33</f>
        <v>1.3938985708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G33" s="25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</row>
    <row r="34" spans="1:75" x14ac:dyDescent="0.25">
      <c r="A34" s="32" t="s">
        <v>203</v>
      </c>
      <c r="B34" s="15">
        <f>livestock!B34+fertilizer!B34</f>
        <v>195167.00680039541</v>
      </c>
      <c r="C34" s="15">
        <f>livestock!C34</f>
        <v>15128.208043000001</v>
      </c>
      <c r="D34" s="17">
        <f>livestock!D34</f>
        <v>168.60271560999999</v>
      </c>
      <c r="E34" s="17">
        <f>livestock!E34</f>
        <v>56.510622290999997</v>
      </c>
      <c r="F34" s="17">
        <f>livestock!F34</f>
        <v>9.1747798853999996</v>
      </c>
      <c r="G34" s="17">
        <f>livestock!G34</f>
        <v>0.72907423189999998</v>
      </c>
      <c r="H34" s="17">
        <f>livestock!H34</f>
        <v>0.73398238309999997</v>
      </c>
      <c r="I34" s="17">
        <f>livestock!I34</f>
        <v>301.06938776999999</v>
      </c>
      <c r="J34" s="17">
        <f>livestock!J34</f>
        <v>63.354916533000001</v>
      </c>
      <c r="K34" s="17">
        <f>livestock!K34</f>
        <v>1.0121915838</v>
      </c>
      <c r="L34" s="17">
        <f>livestock!L34</f>
        <v>2.2019472322000002</v>
      </c>
      <c r="M34" s="17">
        <f>livestock!M34</f>
        <v>40.736021882999999</v>
      </c>
      <c r="N34" s="17">
        <f>livestock!N34</f>
        <v>32.295225078999998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G34" s="25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</row>
    <row r="35" spans="1:75" x14ac:dyDescent="0.25">
      <c r="A35" s="32" t="s">
        <v>204</v>
      </c>
      <c r="B35" s="15">
        <f>livestock!B35+fertilizer!B35</f>
        <v>89596.737613339981</v>
      </c>
      <c r="C35" s="15">
        <f>livestock!C35</f>
        <v>1149.3188227999999</v>
      </c>
      <c r="D35" s="17">
        <f>livestock!D35</f>
        <v>2.3802548475999998</v>
      </c>
      <c r="E35" s="17">
        <f>livestock!E35</f>
        <v>0.56117262420000003</v>
      </c>
      <c r="F35" s="17">
        <f>livestock!F35</f>
        <v>8.0563517900000006E-2</v>
      </c>
      <c r="G35" s="17">
        <f>livestock!G35</f>
        <v>1.2437527256000001</v>
      </c>
      <c r="H35" s="17">
        <f>livestock!H35</f>
        <v>6.4450810000000001E-3</v>
      </c>
      <c r="I35" s="17">
        <f>livestock!I35</f>
        <v>28.608783847000002</v>
      </c>
      <c r="J35" s="17">
        <f>livestock!J35</f>
        <v>11.11757006</v>
      </c>
      <c r="K35" s="17">
        <f>livestock!K35</f>
        <v>0.3460971108</v>
      </c>
      <c r="L35" s="17">
        <f>livestock!L35</f>
        <v>1.9335244099999999E-2</v>
      </c>
      <c r="M35" s="17">
        <f>livestock!M35</f>
        <v>0.3577020367</v>
      </c>
      <c r="N35" s="17">
        <f>livestock!N35</f>
        <v>0.28358356740000001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G35" s="25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</row>
    <row r="36" spans="1:75" x14ac:dyDescent="0.25">
      <c r="A36" s="32" t="s">
        <v>205</v>
      </c>
      <c r="B36" s="15">
        <f>livestock!B36+fertilizer!B36</f>
        <v>66222.944137547805</v>
      </c>
      <c r="C36" s="15">
        <f>livestock!C36</f>
        <v>4730.6216394000003</v>
      </c>
      <c r="D36" s="17">
        <f>livestock!D36</f>
        <v>42.265520039000002</v>
      </c>
      <c r="E36" s="17">
        <f>livestock!E36</f>
        <v>13.363652504999999</v>
      </c>
      <c r="F36" s="17">
        <f>livestock!F36</f>
        <v>3.2107331526</v>
      </c>
      <c r="G36" s="17">
        <f>livestock!G36</f>
        <v>0.82760918829999996</v>
      </c>
      <c r="H36" s="17">
        <f>livestock!H36</f>
        <v>0.2568586511</v>
      </c>
      <c r="I36" s="17">
        <f>livestock!I36</f>
        <v>403.17037032000002</v>
      </c>
      <c r="J36" s="17">
        <f>livestock!J36</f>
        <v>19.858567823000001</v>
      </c>
      <c r="K36" s="17">
        <f>livestock!K36</f>
        <v>4.2218873504000003</v>
      </c>
      <c r="L36" s="17">
        <f>livestock!L36</f>
        <v>0.77057597030000002</v>
      </c>
      <c r="M36" s="17">
        <f>livestock!M36</f>
        <v>14.255654256</v>
      </c>
      <c r="N36" s="17">
        <f>livestock!N36</f>
        <v>11.301781128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G36" s="25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</row>
    <row r="37" spans="1:75" x14ac:dyDescent="0.25">
      <c r="A37" s="32" t="s">
        <v>206</v>
      </c>
      <c r="B37" s="15">
        <f>livestock!B37+fertilizer!B37</f>
        <v>181167.29232631897</v>
      </c>
      <c r="C37" s="15">
        <f>livestock!C37</f>
        <v>7509.0574642000001</v>
      </c>
      <c r="D37" s="17">
        <f>livestock!D37</f>
        <v>47.573974145999998</v>
      </c>
      <c r="E37" s="17">
        <f>livestock!E37</f>
        <v>13.035718896000001</v>
      </c>
      <c r="F37" s="17">
        <f>livestock!F37</f>
        <v>1.5245814424999999</v>
      </c>
      <c r="G37" s="17">
        <f>livestock!G37</f>
        <v>4.9325471901000002</v>
      </c>
      <c r="H37" s="17">
        <f>livestock!H37</f>
        <v>0.1219665202</v>
      </c>
      <c r="I37" s="17">
        <f>livestock!I37</f>
        <v>176.95549072</v>
      </c>
      <c r="J37" s="17">
        <f>livestock!J37</f>
        <v>56.282695005999997</v>
      </c>
      <c r="K37" s="17">
        <f>livestock!K37</f>
        <v>1.8165931456</v>
      </c>
      <c r="L37" s="17">
        <f>livestock!L37</f>
        <v>0.36589955699999999</v>
      </c>
      <c r="M37" s="17">
        <f>livestock!M37</f>
        <v>6.7691432052999998</v>
      </c>
      <c r="N37" s="17">
        <f>livestock!N37</f>
        <v>5.3665270302000003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G37" s="25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</row>
    <row r="38" spans="1:75" x14ac:dyDescent="0.25">
      <c r="A38" s="32" t="s">
        <v>207</v>
      </c>
      <c r="B38" s="15">
        <f>livestock!B38+fertilizer!B38</f>
        <v>34722.044670056006</v>
      </c>
      <c r="C38" s="15">
        <f>livestock!C38</f>
        <v>1818.9028928</v>
      </c>
      <c r="D38" s="17">
        <f>livestock!D38</f>
        <v>14.033544466</v>
      </c>
      <c r="E38" s="17">
        <f>livestock!E38</f>
        <v>0.59714043829999996</v>
      </c>
      <c r="F38" s="17">
        <f>livestock!F38</f>
        <v>0.242458436</v>
      </c>
      <c r="G38" s="17">
        <f>livestock!G38</f>
        <v>0.94536397049999998</v>
      </c>
      <c r="H38" s="17">
        <f>livestock!H38</f>
        <v>1.93966751E-2</v>
      </c>
      <c r="I38" s="17">
        <f>livestock!I38</f>
        <v>356.19035964</v>
      </c>
      <c r="J38" s="17">
        <f>livestock!J38</f>
        <v>9.9809530808000009</v>
      </c>
      <c r="K38" s="17">
        <f>livestock!K38</f>
        <v>4.5492695257999998</v>
      </c>
      <c r="L38" s="17">
        <f>livestock!L38</f>
        <v>5.8190033699999998E-2</v>
      </c>
      <c r="M38" s="17">
        <f>livestock!M38</f>
        <v>1.0765154997999999</v>
      </c>
      <c r="N38" s="17">
        <f>livestock!N38</f>
        <v>0.85345378179999998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G38" s="25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</row>
    <row r="39" spans="1:75" x14ac:dyDescent="0.25">
      <c r="A39" s="32" t="s">
        <v>208</v>
      </c>
      <c r="B39" s="15">
        <f>livestock!B39+fertilizer!B39</f>
        <v>59628.990533236603</v>
      </c>
      <c r="C39" s="15">
        <f>livestock!C39</f>
        <v>4428.1280219999999</v>
      </c>
      <c r="D39" s="17">
        <f>livestock!D39</f>
        <v>37.076246626</v>
      </c>
      <c r="E39" s="17">
        <f>livestock!E39</f>
        <v>11.146718351000001</v>
      </c>
      <c r="F39" s="17">
        <f>livestock!F39</f>
        <v>3.6169890068999999</v>
      </c>
      <c r="G39" s="17">
        <f>livestock!G39</f>
        <v>0.5893112734</v>
      </c>
      <c r="H39" s="17">
        <f>livestock!H39</f>
        <v>0.28935912190000002</v>
      </c>
      <c r="I39" s="17">
        <f>livestock!I39</f>
        <v>621.28986431999999</v>
      </c>
      <c r="J39" s="17">
        <f>livestock!J39</f>
        <v>15.105810346</v>
      </c>
      <c r="K39" s="17">
        <f>livestock!K39</f>
        <v>6.9262941482000002</v>
      </c>
      <c r="L39" s="17">
        <f>livestock!L39</f>
        <v>0.86807735129999997</v>
      </c>
      <c r="M39" s="17">
        <f>livestock!M39</f>
        <v>16.059431348</v>
      </c>
      <c r="N39" s="17">
        <f>livestock!N39</f>
        <v>12.731800899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G39" s="25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</row>
    <row r="40" spans="1:75" x14ac:dyDescent="0.25">
      <c r="A40" s="32" t="s">
        <v>209</v>
      </c>
      <c r="B40" s="15">
        <f>livestock!B40+fertilizer!B40</f>
        <v>214.38469514299999</v>
      </c>
      <c r="C40" s="15">
        <f>livestock!C40</f>
        <v>9.7511029550000003</v>
      </c>
      <c r="D40" s="17">
        <f>livestock!D40</f>
        <v>5.8169900199999999E-2</v>
      </c>
      <c r="E40" s="17">
        <f>livestock!E40</f>
        <v>1.50386418E-2</v>
      </c>
      <c r="F40" s="17">
        <f>livestock!F40</f>
        <v>5.2761218000000002E-3</v>
      </c>
      <c r="G40" s="17">
        <f>livestock!G40</f>
        <v>4.7062064000000002E-3</v>
      </c>
      <c r="H40" s="17">
        <f>livestock!H40</f>
        <v>4.2208980000000001E-4</v>
      </c>
      <c r="I40" s="17">
        <f>livestock!I40</f>
        <v>1.177702732</v>
      </c>
      <c r="J40" s="17">
        <f>livestock!J40</f>
        <v>5.3925064000000002E-2</v>
      </c>
      <c r="K40" s="17">
        <f>livestock!K40</f>
        <v>1.3628408700000001E-2</v>
      </c>
      <c r="L40" s="17">
        <f>livestock!L40</f>
        <v>1.2662691E-3</v>
      </c>
      <c r="M40" s="17">
        <f>livestock!M40</f>
        <v>2.34259811E-2</v>
      </c>
      <c r="N40" s="17">
        <f>livestock!N40</f>
        <v>1.85719479E-2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G40" s="25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</row>
    <row r="41" spans="1:75" x14ac:dyDescent="0.25">
      <c r="A41" s="32" t="s">
        <v>210</v>
      </c>
      <c r="B41" s="15">
        <f>livestock!B41+fertilizer!B41</f>
        <v>24225.986003457001</v>
      </c>
      <c r="C41" s="15">
        <f>livestock!C41</f>
        <v>1671.4190593999999</v>
      </c>
      <c r="D41" s="17">
        <f>livestock!D41</f>
        <v>4.8541811199999998</v>
      </c>
      <c r="E41" s="17">
        <f>livestock!E41</f>
        <v>6.3438938385999997</v>
      </c>
      <c r="F41" s="17">
        <f>livestock!F41</f>
        <v>2.6243266248000001</v>
      </c>
      <c r="G41" s="17">
        <f>livestock!G41</f>
        <v>0.39218290360000002</v>
      </c>
      <c r="H41" s="17">
        <f>livestock!H41</f>
        <v>0.2099461238</v>
      </c>
      <c r="I41" s="17">
        <f>livestock!I41</f>
        <v>90.632094373000001</v>
      </c>
      <c r="J41" s="17">
        <f>livestock!J41</f>
        <v>6.4925359352000003</v>
      </c>
      <c r="K41" s="17">
        <f>livestock!K41</f>
        <v>0.34816197409999999</v>
      </c>
      <c r="L41" s="17">
        <f>livestock!L41</f>
        <v>0.62983838260000002</v>
      </c>
      <c r="M41" s="17">
        <f>livestock!M41</f>
        <v>11.652010748</v>
      </c>
      <c r="N41" s="17">
        <f>livestock!N41</f>
        <v>9.2376301323999996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G41" s="25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</row>
    <row r="42" spans="1:75" x14ac:dyDescent="0.25">
      <c r="A42" s="32" t="s">
        <v>211</v>
      </c>
      <c r="B42" s="15">
        <f>livestock!B42+fertilizer!B42</f>
        <v>117415.406541134</v>
      </c>
      <c r="C42" s="15">
        <f>livestock!C42</f>
        <v>4569.9742041</v>
      </c>
      <c r="D42" s="17">
        <f>livestock!D42</f>
        <v>31.636368827999998</v>
      </c>
      <c r="E42" s="17">
        <f>livestock!E42</f>
        <v>7.0268397338000002</v>
      </c>
      <c r="F42" s="17">
        <f>livestock!F42</f>
        <v>0.50034612639999998</v>
      </c>
      <c r="G42" s="17">
        <f>livestock!G42</f>
        <v>2.9762793101999998</v>
      </c>
      <c r="H42" s="17">
        <f>livestock!H42</f>
        <v>4.0027688300000003E-2</v>
      </c>
      <c r="I42" s="17">
        <f>livestock!I42</f>
        <v>166.41648065000001</v>
      </c>
      <c r="J42" s="17">
        <f>livestock!J42</f>
        <v>34.059084286000001</v>
      </c>
      <c r="K42" s="17">
        <f>livestock!K42</f>
        <v>2.0032215092999999</v>
      </c>
      <c r="L42" s="17">
        <f>livestock!L42</f>
        <v>0.1200830658</v>
      </c>
      <c r="M42" s="17">
        <f>livestock!M42</f>
        <v>2.2215366523000002</v>
      </c>
      <c r="N42" s="17">
        <f>livestock!N42</f>
        <v>1.7612183879000001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G42" s="25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</row>
    <row r="43" spans="1:75" x14ac:dyDescent="0.25">
      <c r="A43" s="32" t="s">
        <v>212</v>
      </c>
      <c r="B43" s="15">
        <f>livestock!B43+fertilizer!B43</f>
        <v>34335.287093185303</v>
      </c>
      <c r="C43" s="15">
        <f>livestock!C43</f>
        <v>2365.7042563999998</v>
      </c>
      <c r="D43" s="17">
        <f>livestock!D43</f>
        <v>7.3412374084999996</v>
      </c>
      <c r="E43" s="17">
        <f>livestock!E43</f>
        <v>3.8252218213</v>
      </c>
      <c r="F43" s="17">
        <f>livestock!F43</f>
        <v>1.3188007256000001</v>
      </c>
      <c r="G43" s="17">
        <f>livestock!G43</f>
        <v>1.7477370204</v>
      </c>
      <c r="H43" s="17">
        <f>livestock!H43</f>
        <v>0.1055040604</v>
      </c>
      <c r="I43" s="17">
        <f>livestock!I43</f>
        <v>111.06214342</v>
      </c>
      <c r="J43" s="17">
        <f>livestock!J43</f>
        <v>17.412084355000001</v>
      </c>
      <c r="K43" s="17">
        <f>livestock!K43</f>
        <v>1.0258299873000001</v>
      </c>
      <c r="L43" s="17">
        <f>livestock!L43</f>
        <v>0.31651219330000002</v>
      </c>
      <c r="M43" s="17">
        <f>livestock!M43</f>
        <v>5.8554755736999997</v>
      </c>
      <c r="N43" s="17">
        <f>livestock!N43</f>
        <v>4.6421788300999998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G43" s="25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</row>
    <row r="44" spans="1:75" x14ac:dyDescent="0.25">
      <c r="A44" s="32" t="s">
        <v>213</v>
      </c>
      <c r="B44" s="15">
        <f>livestock!B44+fertilizer!B44</f>
        <v>488536.02912203647</v>
      </c>
      <c r="C44" s="15">
        <f>livestock!C44</f>
        <v>20710.003927000002</v>
      </c>
      <c r="D44" s="17">
        <f>livestock!D44</f>
        <v>97.316048692999999</v>
      </c>
      <c r="E44" s="17">
        <f>livestock!E44</f>
        <v>20.905920393999999</v>
      </c>
      <c r="F44" s="17">
        <f>livestock!F44</f>
        <v>6.6720275524000003</v>
      </c>
      <c r="G44" s="17">
        <f>livestock!G44</f>
        <v>14.698643245</v>
      </c>
      <c r="H44" s="17">
        <f>livestock!H44</f>
        <v>0.53376220730000001</v>
      </c>
      <c r="I44" s="17">
        <f>livestock!I44</f>
        <v>1950.8184908999999</v>
      </c>
      <c r="J44" s="17">
        <f>livestock!J44</f>
        <v>146.18562560999999</v>
      </c>
      <c r="K44" s="17">
        <f>livestock!K44</f>
        <v>23.227983245000001</v>
      </c>
      <c r="L44" s="17">
        <f>livestock!L44</f>
        <v>1.6012866025000001</v>
      </c>
      <c r="M44" s="17">
        <f>livestock!M44</f>
        <v>29.623802516000001</v>
      </c>
      <c r="N44" s="17">
        <f>livestock!N44</f>
        <v>23.485537154999999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G44" s="25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</row>
    <row r="45" spans="1:75" x14ac:dyDescent="0.25">
      <c r="A45" s="32" t="s">
        <v>214</v>
      </c>
      <c r="B45" s="15">
        <f>livestock!B45+fertilizer!B45</f>
        <v>46052.450076449008</v>
      </c>
      <c r="C45" s="15">
        <f>livestock!C45</f>
        <v>2207.7315241000001</v>
      </c>
      <c r="D45" s="17">
        <f>livestock!D45</f>
        <v>21.826854266000002</v>
      </c>
      <c r="E45" s="17">
        <f>livestock!E45</f>
        <v>4.0648930298000003</v>
      </c>
      <c r="F45" s="17">
        <f>livestock!F45</f>
        <v>0.67946362760000001</v>
      </c>
      <c r="G45" s="17">
        <f>livestock!G45</f>
        <v>0.60041147510000004</v>
      </c>
      <c r="H45" s="17">
        <f>livestock!H45</f>
        <v>5.4357095000000001E-2</v>
      </c>
      <c r="I45" s="17">
        <f>livestock!I45</f>
        <v>274.97879893999999</v>
      </c>
      <c r="J45" s="17">
        <f>livestock!J45</f>
        <v>10.381761963000001</v>
      </c>
      <c r="K45" s="17">
        <f>livestock!K45</f>
        <v>3.3565484675000001</v>
      </c>
      <c r="L45" s="17">
        <f>livestock!L45</f>
        <v>0.1630712785</v>
      </c>
      <c r="M45" s="17">
        <f>livestock!M45</f>
        <v>3.0168182468999998</v>
      </c>
      <c r="N45" s="17">
        <f>livestock!N45</f>
        <v>2.3917121671000001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G45" s="25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</row>
    <row r="46" spans="1:75" x14ac:dyDescent="0.25">
      <c r="A46" s="32" t="s">
        <v>215</v>
      </c>
      <c r="B46" s="15">
        <f>livestock!B46+fertilizer!B46</f>
        <v>5458.1477701799995</v>
      </c>
      <c r="C46" s="15">
        <f>livestock!C46</f>
        <v>393.61639250000002</v>
      </c>
      <c r="D46" s="17">
        <f>livestock!D46</f>
        <v>5.1505711986999998</v>
      </c>
      <c r="E46" s="17">
        <f>livestock!E46</f>
        <v>3.52279229E-2</v>
      </c>
      <c r="F46" s="17">
        <f>livestock!F46</f>
        <v>1.2246706899999999E-2</v>
      </c>
      <c r="G46" s="17">
        <f>livestock!G46</f>
        <v>3.07302372E-2</v>
      </c>
      <c r="H46" s="17">
        <f>livestock!H46</f>
        <v>9.797365000000001E-4</v>
      </c>
      <c r="I46" s="17">
        <f>livestock!I46</f>
        <v>128.86089109</v>
      </c>
      <c r="J46" s="17">
        <f>livestock!J46</f>
        <v>0.93210888010000004</v>
      </c>
      <c r="K46" s="17">
        <f>livestock!K46</f>
        <v>1.6696499537</v>
      </c>
      <c r="L46" s="17">
        <f>livestock!L46</f>
        <v>2.9392096000000001E-3</v>
      </c>
      <c r="M46" s="17">
        <f>livestock!M46</f>
        <v>5.43753784E-2</v>
      </c>
      <c r="N46" s="17">
        <f>livestock!N46</f>
        <v>4.310841E-2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G46" s="25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</row>
    <row r="47" spans="1:75" x14ac:dyDescent="0.25">
      <c r="A47" s="32" t="s">
        <v>216</v>
      </c>
      <c r="B47" s="15">
        <f>livestock!B47+fertilizer!B47</f>
        <v>40226.103847843704</v>
      </c>
      <c r="C47" s="15">
        <f>livestock!C47</f>
        <v>2795.2359529999999</v>
      </c>
      <c r="D47" s="17">
        <f>livestock!D47</f>
        <v>10.108243508999999</v>
      </c>
      <c r="E47" s="17">
        <f>livestock!E47</f>
        <v>7.5935346201999998</v>
      </c>
      <c r="F47" s="17">
        <f>livestock!F47</f>
        <v>3.0548750582999999</v>
      </c>
      <c r="G47" s="17">
        <f>livestock!G47</f>
        <v>1.1557353714</v>
      </c>
      <c r="H47" s="17">
        <f>livestock!H47</f>
        <v>0.24439000860000001</v>
      </c>
      <c r="I47" s="17">
        <f>livestock!I47</f>
        <v>200.2291926</v>
      </c>
      <c r="J47" s="17">
        <f>livestock!J47</f>
        <v>14.163739799</v>
      </c>
      <c r="K47" s="17">
        <f>livestock!K47</f>
        <v>1.6355145901999999</v>
      </c>
      <c r="L47" s="17">
        <f>livestock!L47</f>
        <v>0.73317000990000003</v>
      </c>
      <c r="M47" s="17">
        <f>livestock!M47</f>
        <v>13.563645359000001</v>
      </c>
      <c r="N47" s="17">
        <f>livestock!N47</f>
        <v>10.753160339000001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G47" s="25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</row>
    <row r="48" spans="1:75" x14ac:dyDescent="0.25">
      <c r="A48" s="32" t="s">
        <v>217</v>
      </c>
      <c r="B48" s="15">
        <f>livestock!B48+fertilizer!B48</f>
        <v>67828.221079076699</v>
      </c>
      <c r="C48" s="15">
        <f>livestock!C48</f>
        <v>2498.1701569000002</v>
      </c>
      <c r="D48" s="17">
        <f>livestock!D48</f>
        <v>24.559956359000001</v>
      </c>
      <c r="E48" s="17">
        <f>livestock!E48</f>
        <v>1.2611513011</v>
      </c>
      <c r="F48" s="17">
        <f>livestock!F48</f>
        <v>0.56160178689999996</v>
      </c>
      <c r="G48" s="17">
        <f>livestock!G48</f>
        <v>0.69266049919999995</v>
      </c>
      <c r="H48" s="17">
        <f>livestock!H48</f>
        <v>4.49281427E-2</v>
      </c>
      <c r="I48" s="17">
        <f>livestock!I48</f>
        <v>626.19743473999995</v>
      </c>
      <c r="J48" s="17">
        <f>livestock!J48</f>
        <v>9.4315368627999998</v>
      </c>
      <c r="K48" s="17">
        <f>livestock!K48</f>
        <v>7.9550548879000003</v>
      </c>
      <c r="L48" s="17">
        <f>livestock!L48</f>
        <v>0.13478441259999999</v>
      </c>
      <c r="M48" s="17">
        <f>livestock!M48</f>
        <v>2.4935119556999998</v>
      </c>
      <c r="N48" s="17">
        <f>livestock!N48</f>
        <v>1.9768383875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G48" s="25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</row>
    <row r="49" spans="1:75" x14ac:dyDescent="0.25">
      <c r="A49" s="32" t="s">
        <v>218</v>
      </c>
      <c r="B49" s="15">
        <f>livestock!B49+fertilizer!B49</f>
        <v>9801.6313390100004</v>
      </c>
      <c r="C49" s="15">
        <f>livestock!C49</f>
        <v>639.19251101999998</v>
      </c>
      <c r="D49" s="17">
        <f>livestock!D49</f>
        <v>0.60836762119999999</v>
      </c>
      <c r="E49" s="17">
        <f>livestock!E49</f>
        <v>1.712716466</v>
      </c>
      <c r="F49" s="17">
        <f>livestock!F49</f>
        <v>0.80621312970000003</v>
      </c>
      <c r="G49" s="17">
        <f>livestock!G49</f>
        <v>0.35593907499999999</v>
      </c>
      <c r="H49" s="17">
        <f>livestock!H49</f>
        <v>6.4497051099999994E-2</v>
      </c>
      <c r="I49" s="17">
        <f>livestock!I49</f>
        <v>33.953682956000002</v>
      </c>
      <c r="J49" s="17">
        <f>livestock!J49</f>
        <v>3.6764709469999999</v>
      </c>
      <c r="K49" s="17">
        <f>livestock!K49</f>
        <v>0.1863192179</v>
      </c>
      <c r="L49" s="17">
        <f>livestock!L49</f>
        <v>0.19349113949999999</v>
      </c>
      <c r="M49" s="17">
        <f>livestock!M49</f>
        <v>3.5795864587000001</v>
      </c>
      <c r="N49" s="17">
        <f>livestock!N49</f>
        <v>2.8378702813999999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G49" s="25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</row>
    <row r="50" spans="1:75" x14ac:dyDescent="0.25">
      <c r="A50" s="32" t="s">
        <v>219</v>
      </c>
      <c r="B50" s="15">
        <f>livestock!B50+fertilizer!B50</f>
        <v>66843.864164900398</v>
      </c>
      <c r="C50" s="15">
        <f>livestock!C50</f>
        <v>4212.68127</v>
      </c>
      <c r="D50" s="17">
        <f>livestock!D50</f>
        <v>45.401875337</v>
      </c>
      <c r="E50" s="17">
        <f>livestock!E50</f>
        <v>3.2310103639999999</v>
      </c>
      <c r="F50" s="17">
        <f>livestock!F50</f>
        <v>1.0582860348000001</v>
      </c>
      <c r="G50" s="17">
        <f>livestock!G50</f>
        <v>0.77596473480000006</v>
      </c>
      <c r="H50" s="17">
        <f>livestock!H50</f>
        <v>8.4662888500000005E-2</v>
      </c>
      <c r="I50" s="17">
        <f>livestock!I50</f>
        <v>1058.3380818999999</v>
      </c>
      <c r="J50" s="17">
        <f>livestock!J50</f>
        <v>13.878054648000001</v>
      </c>
      <c r="K50" s="17">
        <f>livestock!K50</f>
        <v>13.410396864999999</v>
      </c>
      <c r="L50" s="17">
        <f>livestock!L50</f>
        <v>0.25398867289999999</v>
      </c>
      <c r="M50" s="17">
        <f>livestock!M50</f>
        <v>4.6987900840999997</v>
      </c>
      <c r="N50" s="17">
        <f>livestock!N50</f>
        <v>3.7251667036999998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G50" s="25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</row>
    <row r="51" spans="1:75" x14ac:dyDescent="0.25">
      <c r="A51" s="32" t="s">
        <v>220</v>
      </c>
      <c r="B51" s="15">
        <f>livestock!B51+fertilizer!B51</f>
        <v>38847.999257207994</v>
      </c>
      <c r="C51" s="15">
        <f>livestock!C51</f>
        <v>979.16641797</v>
      </c>
      <c r="D51" s="17">
        <f>livestock!D51</f>
        <v>3.0692753537000002</v>
      </c>
      <c r="E51" s="17">
        <f>livestock!E51</f>
        <v>0.29885173500000001</v>
      </c>
      <c r="F51" s="17">
        <f>livestock!F51</f>
        <v>2.6901653000000001E-3</v>
      </c>
      <c r="G51" s="17">
        <f>livestock!G51</f>
        <v>0.99652267500000002</v>
      </c>
      <c r="H51" s="17">
        <f>livestock!H51</f>
        <v>2.152132E-4</v>
      </c>
      <c r="I51" s="17">
        <f>livestock!I51</f>
        <v>53.070930650999998</v>
      </c>
      <c r="J51" s="17">
        <f>livestock!J51</f>
        <v>8.9942831404000003</v>
      </c>
      <c r="K51" s="17">
        <f>livestock!K51</f>
        <v>0.68838319029999995</v>
      </c>
      <c r="L51" s="17">
        <f>livestock!L51</f>
        <v>6.4563969999999996E-4</v>
      </c>
      <c r="M51" s="17">
        <f>livestock!M51</f>
        <v>1.19443342E-2</v>
      </c>
      <c r="N51" s="17">
        <f>livestock!N51</f>
        <v>9.4693816999999996E-3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G51" s="25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</row>
    <row r="52" spans="1:75" x14ac:dyDescent="0.25">
      <c r="C52" s="1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</row>
    <row r="53" spans="1:75" x14ac:dyDescent="0.25">
      <c r="C53" s="15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</row>
    <row r="54" spans="1:75" x14ac:dyDescent="0.25">
      <c r="A54" s="32" t="s">
        <v>338</v>
      </c>
      <c r="B54" s="15">
        <f>livestock!B54+fertilizer!B54</f>
        <v>321.89891312999998</v>
      </c>
      <c r="C54" s="15">
        <f>livestock!C54</f>
        <v>25.846390867</v>
      </c>
      <c r="D54" s="17">
        <f>livestock!D54</f>
        <v>0.13137936140000001</v>
      </c>
      <c r="E54" s="17">
        <f>livestock!E54</f>
        <v>3.1232138E-3</v>
      </c>
      <c r="F54" s="17">
        <f>livestock!F54</f>
        <v>9.7112600000000003E-5</v>
      </c>
      <c r="G54" s="17">
        <f>livestock!G54</f>
        <v>2.1503266E-2</v>
      </c>
      <c r="H54" s="17">
        <f>livestock!H54</f>
        <v>5.9946114E-6</v>
      </c>
      <c r="I54" s="17">
        <f>livestock!I54</f>
        <v>3.1565213450999998</v>
      </c>
      <c r="J54" s="17">
        <f>livestock!J54</f>
        <v>0.21132104460000001</v>
      </c>
      <c r="K54" s="17">
        <f>livestock!K54</f>
        <v>4.0147700699999997E-2</v>
      </c>
      <c r="L54" s="17">
        <f>livestock!L54</f>
        <v>2.3978400000000001E-5</v>
      </c>
      <c r="M54" s="17">
        <f>livestock!M54</f>
        <v>4.3041269999999999E-4</v>
      </c>
      <c r="N54" s="17">
        <f>livestock!N54</f>
        <v>3.4049360000000002E-4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G54" s="25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</row>
    <row r="55" spans="1:75" x14ac:dyDescent="0.25">
      <c r="A55" s="32" t="s">
        <v>340</v>
      </c>
      <c r="B55" s="15">
        <f>livestock!B55+fertilizer!B55</f>
        <v>21.052904412</v>
      </c>
      <c r="C55" s="15">
        <f>livestock!C55</f>
        <v>1.6842322657</v>
      </c>
      <c r="D55" s="17">
        <f>livestock!D55</f>
        <v>8.8380876000000008E-3</v>
      </c>
      <c r="E55" s="17">
        <f>livestock!E55</f>
        <v>1.8012289999999999E-4</v>
      </c>
      <c r="F55" s="17">
        <f>livestock!F55</f>
        <v>3.6461300000000003E-5</v>
      </c>
      <c r="G55" s="17">
        <f>livestock!G55</f>
        <v>1.3556829000000001E-3</v>
      </c>
      <c r="H55" s="17">
        <f>livestock!H55</f>
        <v>2.9169074000000001E-6</v>
      </c>
      <c r="I55" s="17">
        <f>livestock!I55</f>
        <v>0.22290449979999999</v>
      </c>
      <c r="J55" s="17">
        <f>livestock!J55</f>
        <v>1.26256817E-2</v>
      </c>
      <c r="K55" s="17">
        <f>livestock!K55</f>
        <v>2.8833484000000001E-3</v>
      </c>
      <c r="L55" s="17">
        <f>livestock!L55</f>
        <v>8.7507217999999994E-6</v>
      </c>
      <c r="M55" s="17">
        <f>livestock!M55</f>
        <v>1.6188840000000001E-4</v>
      </c>
      <c r="N55" s="17">
        <f>livestock!N55</f>
        <v>1.2834390000000001E-4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</row>
    <row r="56" spans="1:75" x14ac:dyDescent="0.25">
      <c r="A56" s="32" t="s">
        <v>341</v>
      </c>
      <c r="B56" s="15">
        <f>livestock!B56+fertilizer!B56</f>
        <v>259.35103435000002</v>
      </c>
      <c r="C56" s="15">
        <f>livestock!C56</f>
        <v>20.748083607000002</v>
      </c>
      <c r="D56" s="17">
        <f>livestock!D56</f>
        <v>0.22859191000000001</v>
      </c>
      <c r="E56" s="17">
        <f>livestock!E56</f>
        <v>4.9605020000000001E-4</v>
      </c>
      <c r="F56" s="17">
        <f>livestock!F56</f>
        <v>2.0814300000000002E-5</v>
      </c>
      <c r="G56" s="17">
        <f>livestock!G56</f>
        <v>5.8858347000000002E-3</v>
      </c>
      <c r="H56" s="17">
        <f>livestock!H56</f>
        <v>1.6651416000000001E-6</v>
      </c>
      <c r="I56" s="17">
        <f>livestock!I56</f>
        <v>5.7428644430000002</v>
      </c>
      <c r="J56" s="17">
        <f>livestock!J56</f>
        <v>7.9000140299999994E-2</v>
      </c>
      <c r="K56" s="17">
        <f>livestock!K56</f>
        <v>7.4576084000000001E-2</v>
      </c>
      <c r="L56" s="17">
        <f>livestock!L56</f>
        <v>4.9954259999999999E-6</v>
      </c>
      <c r="M56" s="17">
        <f>livestock!M56</f>
        <v>9.2415400000000003E-5</v>
      </c>
      <c r="N56" s="17">
        <f>livestock!N56</f>
        <v>7.32662E-5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</row>
    <row r="57" spans="1:75" x14ac:dyDescent="0.25">
      <c r="A57" s="32" t="s">
        <v>342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</row>
    <row r="58" spans="1:75" x14ac:dyDescent="0.25">
      <c r="A58" s="32" t="s">
        <v>343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</row>
    <row r="59" spans="1:75" x14ac:dyDescent="0.25">
      <c r="A59" s="17" t="s">
        <v>372</v>
      </c>
    </row>
    <row r="61" spans="1:75" x14ac:dyDescent="0.25">
      <c r="A61" s="1" t="s">
        <v>348</v>
      </c>
      <c r="B61" s="1">
        <f>SUM(B3:B59)</f>
        <v>4095215.0533915041</v>
      </c>
      <c r="C61" s="1">
        <f t="shared" ref="C61:L61" si="0">SUM(C3:C59)</f>
        <v>215530.98772768068</v>
      </c>
      <c r="D61" s="1">
        <f t="shared" si="0"/>
        <v>1729.3394734771998</v>
      </c>
      <c r="E61" s="1">
        <f t="shared" si="0"/>
        <v>452.85093899579999</v>
      </c>
      <c r="F61" s="1">
        <f t="shared" si="0"/>
        <v>101.99411712990002</v>
      </c>
      <c r="G61" s="1">
        <f t="shared" si="0"/>
        <v>76.373984050100006</v>
      </c>
      <c r="H61" s="1">
        <f t="shared" si="0"/>
        <v>8.1548136023604005</v>
      </c>
      <c r="I61" s="1">
        <f t="shared" si="0"/>
        <v>19796.856167132297</v>
      </c>
      <c r="J61" s="1">
        <f t="shared" si="0"/>
        <v>1123.0815447598002</v>
      </c>
      <c r="K61" s="1">
        <f t="shared" si="0"/>
        <v>224.91393943489993</v>
      </c>
      <c r="L61" s="1">
        <f t="shared" si="0"/>
        <v>24.480372678047797</v>
      </c>
      <c r="M61" s="39"/>
      <c r="N61" s="39"/>
      <c r="O61" s="1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</row>
    <row r="62" spans="1:75" x14ac:dyDescent="0.25">
      <c r="A62" s="17" t="s">
        <v>222</v>
      </c>
      <c r="B62" s="1">
        <f t="shared" ref="B62:N62" si="1">SUM(B2:B51)</f>
        <v>4094612.7505396116</v>
      </c>
      <c r="C62" s="1">
        <f t="shared" si="1"/>
        <v>215482.70902094099</v>
      </c>
      <c r="D62" s="39">
        <f t="shared" si="1"/>
        <v>1728.9706641181999</v>
      </c>
      <c r="E62" s="39">
        <f t="shared" si="1"/>
        <v>452.84713960889997</v>
      </c>
      <c r="F62" s="39">
        <f t="shared" si="1"/>
        <v>101.99396274170002</v>
      </c>
      <c r="G62" s="39">
        <f t="shared" si="1"/>
        <v>76.345239266500016</v>
      </c>
      <c r="H62" s="39">
        <f t="shared" si="1"/>
        <v>8.1548030257000015</v>
      </c>
      <c r="I62" s="39">
        <f t="shared" si="1"/>
        <v>19787.733876844399</v>
      </c>
      <c r="J62" s="39">
        <f t="shared" si="1"/>
        <v>1122.7785978932002</v>
      </c>
      <c r="K62" s="39">
        <f t="shared" si="1"/>
        <v>224.79633230179994</v>
      </c>
      <c r="L62" s="39">
        <f t="shared" si="1"/>
        <v>24.480334953499995</v>
      </c>
      <c r="M62" s="39">
        <f t="shared" si="1"/>
        <v>452.85115804470001</v>
      </c>
      <c r="N62" s="39">
        <f t="shared" si="1"/>
        <v>359.01518190109999</v>
      </c>
    </row>
    <row r="63" spans="1:75" x14ac:dyDescent="0.25">
      <c r="A63" s="17" t="s">
        <v>223</v>
      </c>
      <c r="B63" s="15">
        <f t="shared" ref="B63:L63" si="2">+B3+B5+B8+B9+B11+B12+B14+B15+B16+B17+B18+B19+B20+B21+B22+B23+B24+B25+B26+B28+B30+B31+B33+B34+B35+B36+B37+B39+B40+B41+B42+B43+B44+B46+B47+B49+B50</f>
        <v>3106222.6394152837</v>
      </c>
      <c r="C63" s="15">
        <f t="shared" si="2"/>
        <v>173816.71247613101</v>
      </c>
      <c r="D63" s="28">
        <f t="shared" si="2"/>
        <v>1314.9286900118002</v>
      </c>
      <c r="E63" s="28">
        <f t="shared" si="2"/>
        <v>432.57617427109994</v>
      </c>
      <c r="F63" s="28">
        <f t="shared" si="2"/>
        <v>96.048140225599994</v>
      </c>
      <c r="G63" s="28">
        <f t="shared" si="2"/>
        <v>63.188259831900005</v>
      </c>
      <c r="H63" s="28">
        <f t="shared" si="2"/>
        <v>7.6838512784999988</v>
      </c>
      <c r="I63" s="28">
        <f t="shared" si="2"/>
        <v>10010.2360758504</v>
      </c>
      <c r="J63" s="28">
        <f t="shared" si="2"/>
        <v>948.90929755600018</v>
      </c>
      <c r="K63" s="28">
        <f t="shared" si="2"/>
        <v>99.666819755100022</v>
      </c>
      <c r="L63" s="28">
        <f t="shared" si="2"/>
        <v>23.051553768799998</v>
      </c>
      <c r="M63" s="28"/>
      <c r="N63" s="28"/>
      <c r="O63" s="1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S97"/>
  <sheetViews>
    <sheetView zoomScale="85" zoomScaleNormal="85" workbookViewId="0">
      <pane xSplit="1" ySplit="2" topLeftCell="CC59" activePane="bottomRight" state="frozen"/>
      <selection pane="topRight" activeCell="AY55" sqref="AY55"/>
      <selection pane="bottomLeft" activeCell="AY55" sqref="AY55"/>
      <selection pane="bottomRight" activeCell="A84" sqref="A84"/>
    </sheetView>
  </sheetViews>
  <sheetFormatPr defaultRowHeight="15" x14ac:dyDescent="0.25"/>
  <cols>
    <col min="1" max="1" width="19.28515625" customWidth="1"/>
    <col min="2" max="8" width="9.140625" style="15"/>
    <col min="9" max="9" width="9.140625" style="17"/>
    <col min="10" max="10" width="22.28515625" bestFit="1" customWidth="1"/>
    <col min="11" max="13" width="9" style="17" customWidth="1"/>
    <col min="14" max="16" width="9" customWidth="1"/>
    <col min="17" max="17" width="9" style="17" customWidth="1"/>
    <col min="18" max="18" width="10.7109375" style="17" bestFit="1" customWidth="1"/>
    <col min="19" max="19" width="10.5703125" style="17" bestFit="1" customWidth="1"/>
    <col min="20" max="20" width="9" customWidth="1"/>
    <col min="21" max="21" width="9" style="17" customWidth="1"/>
    <col min="22" max="36" width="9" customWidth="1"/>
    <col min="37" max="38" width="9" style="17" customWidth="1"/>
    <col min="39" max="39" width="9" customWidth="1"/>
    <col min="40" max="40" width="9" style="17" customWidth="1"/>
    <col min="41" max="42" width="9" customWidth="1"/>
    <col min="43" max="45" width="9" style="17" customWidth="1"/>
    <col min="46" max="50" width="9" customWidth="1"/>
    <col min="51" max="53" width="9" style="17" customWidth="1"/>
    <col min="54" max="58" width="9" customWidth="1"/>
    <col min="59" max="59" width="9" style="17" customWidth="1"/>
    <col min="60" max="63" width="9" customWidth="1"/>
    <col min="64" max="64" width="9" style="17" customWidth="1"/>
    <col min="65" max="69" width="9" customWidth="1"/>
    <col min="70" max="70" width="9" style="17" customWidth="1"/>
    <col min="71" max="95" width="9" customWidth="1"/>
    <col min="96" max="96" width="9" style="17" customWidth="1"/>
    <col min="97" max="100" width="9" customWidth="1"/>
    <col min="101" max="101" width="9" style="17" customWidth="1"/>
    <col min="102" max="107" width="9" customWidth="1"/>
    <col min="108" max="108" width="9" style="17" customWidth="1"/>
    <col min="109" max="109" width="9" customWidth="1"/>
    <col min="111" max="113" width="9.140625" style="17"/>
    <col min="114" max="114" width="9" customWidth="1"/>
    <col min="122" max="123" width="9.140625" style="17"/>
    <col min="125" max="125" width="9.140625" style="17"/>
    <col min="128" max="128" width="10.28515625" bestFit="1" customWidth="1"/>
    <col min="129" max="129" width="9.140625" style="17"/>
    <col min="131" max="131" width="9.140625" style="17"/>
    <col min="139" max="139" width="9" customWidth="1"/>
  </cols>
  <sheetData>
    <row r="1" spans="1:149" x14ac:dyDescent="0.25">
      <c r="A1" s="17"/>
      <c r="B1" s="15" t="s">
        <v>328</v>
      </c>
      <c r="J1" s="17" t="s">
        <v>347</v>
      </c>
      <c r="N1" s="17"/>
      <c r="O1" s="17"/>
      <c r="P1" s="17"/>
      <c r="T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M1" s="17"/>
      <c r="AO1" s="17"/>
      <c r="AP1" s="17"/>
      <c r="AT1" s="17"/>
      <c r="AU1" s="17"/>
      <c r="AV1" s="17"/>
      <c r="AW1" s="17"/>
      <c r="AX1" s="17"/>
      <c r="BB1" s="17"/>
      <c r="BC1" s="17"/>
      <c r="BD1" s="17"/>
      <c r="BE1" s="17"/>
      <c r="BF1" s="17"/>
      <c r="BH1" s="17"/>
      <c r="BI1" s="17"/>
      <c r="BJ1" s="17"/>
      <c r="BK1" s="17"/>
      <c r="BM1" s="17"/>
      <c r="BN1" s="17"/>
      <c r="BO1" s="17"/>
      <c r="BP1" s="17"/>
      <c r="BQ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S1" s="17"/>
      <c r="CT1" s="17"/>
      <c r="CU1" s="17"/>
      <c r="CV1" s="17"/>
      <c r="CX1" s="17"/>
      <c r="CY1" s="17"/>
      <c r="CZ1" s="17"/>
      <c r="DA1" s="17"/>
      <c r="DB1" s="17"/>
      <c r="DC1" s="17"/>
      <c r="DE1" s="17"/>
      <c r="DF1" s="17"/>
      <c r="DJ1" s="17" t="s">
        <v>349</v>
      </c>
      <c r="DK1" s="17"/>
      <c r="DL1" s="17"/>
      <c r="DM1" s="17"/>
      <c r="DN1" s="17"/>
      <c r="DO1" s="17"/>
      <c r="DP1" s="17"/>
      <c r="DQ1" s="17"/>
      <c r="DT1" s="17"/>
      <c r="DV1" s="17"/>
      <c r="DW1" s="17"/>
      <c r="DX1" s="17"/>
      <c r="DZ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</row>
    <row r="2" spans="1:149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J2" s="17" t="s">
        <v>335</v>
      </c>
      <c r="K2" s="17" t="s">
        <v>358</v>
      </c>
      <c r="L2" s="17" t="s">
        <v>32</v>
      </c>
      <c r="M2" s="17" t="s">
        <v>34</v>
      </c>
      <c r="N2" s="17" t="s">
        <v>36</v>
      </c>
      <c r="O2" s="17" t="s">
        <v>38</v>
      </c>
      <c r="P2" s="17" t="s">
        <v>40</v>
      </c>
      <c r="Q2" s="17" t="s">
        <v>360</v>
      </c>
      <c r="R2" s="17" t="s">
        <v>377</v>
      </c>
      <c r="S2" s="17" t="s">
        <v>378</v>
      </c>
      <c r="T2" s="17" t="s">
        <v>279</v>
      </c>
      <c r="U2" s="17" t="s">
        <v>280</v>
      </c>
      <c r="V2" s="17" t="s">
        <v>44</v>
      </c>
      <c r="W2" s="17" t="s">
        <v>379</v>
      </c>
      <c r="X2" s="17" t="s">
        <v>380</v>
      </c>
      <c r="Y2" s="17" t="s">
        <v>46</v>
      </c>
      <c r="Z2" s="17" t="s">
        <v>381</v>
      </c>
      <c r="AA2" s="17" t="s">
        <v>382</v>
      </c>
      <c r="AB2" s="17" t="s">
        <v>50</v>
      </c>
      <c r="AC2" s="17" t="s">
        <v>383</v>
      </c>
      <c r="AD2" s="17" t="s">
        <v>384</v>
      </c>
      <c r="AE2" s="17" t="s">
        <v>385</v>
      </c>
      <c r="AF2" s="17" t="s">
        <v>386</v>
      </c>
      <c r="AG2" s="17" t="s">
        <v>387</v>
      </c>
      <c r="AH2" s="17" t="s">
        <v>388</v>
      </c>
      <c r="AI2" s="17" t="s">
        <v>52</v>
      </c>
      <c r="AJ2" s="17" t="s">
        <v>54</v>
      </c>
      <c r="AK2" s="17" t="s">
        <v>363</v>
      </c>
      <c r="AL2" s="17" t="s">
        <v>389</v>
      </c>
      <c r="AM2" s="17" t="s">
        <v>56</v>
      </c>
      <c r="AN2" s="17" t="s">
        <v>364</v>
      </c>
      <c r="AO2" s="17" t="s">
        <v>58</v>
      </c>
      <c r="AP2" s="17" t="s">
        <v>60</v>
      </c>
      <c r="AQ2" s="17" t="s">
        <v>365</v>
      </c>
      <c r="AR2" s="17" t="s">
        <v>366</v>
      </c>
      <c r="AS2" s="17" t="s">
        <v>286</v>
      </c>
      <c r="AT2" s="17" t="s">
        <v>390</v>
      </c>
      <c r="AU2" s="17" t="s">
        <v>287</v>
      </c>
      <c r="AV2" s="17" t="s">
        <v>64</v>
      </c>
      <c r="AW2" s="17" t="s">
        <v>66</v>
      </c>
      <c r="AX2" s="17" t="s">
        <v>68</v>
      </c>
      <c r="AY2" s="17" t="s">
        <v>367</v>
      </c>
      <c r="AZ2" s="17" t="s">
        <v>368</v>
      </c>
      <c r="BA2" s="17" t="s">
        <v>70</v>
      </c>
      <c r="BB2" s="17" t="s">
        <v>391</v>
      </c>
      <c r="BC2" s="17" t="s">
        <v>392</v>
      </c>
      <c r="BD2" s="17" t="s">
        <v>393</v>
      </c>
      <c r="BE2" s="17" t="s">
        <v>394</v>
      </c>
      <c r="BF2" s="17" t="s">
        <v>72</v>
      </c>
      <c r="BG2" s="17" t="s">
        <v>369</v>
      </c>
      <c r="BH2" s="17" t="s">
        <v>74</v>
      </c>
      <c r="BI2" s="17" t="s">
        <v>76</v>
      </c>
      <c r="BJ2" s="17" t="s">
        <v>395</v>
      </c>
      <c r="BK2" s="17" t="s">
        <v>396</v>
      </c>
      <c r="BL2" s="17" t="s">
        <v>370</v>
      </c>
      <c r="BM2" s="17" t="s">
        <v>80</v>
      </c>
      <c r="BN2" s="17" t="s">
        <v>82</v>
      </c>
      <c r="BO2" s="17" t="s">
        <v>158</v>
      </c>
      <c r="BP2" s="17" t="s">
        <v>86</v>
      </c>
      <c r="BQ2" s="17" t="s">
        <v>88</v>
      </c>
      <c r="BR2" s="17" t="s">
        <v>371</v>
      </c>
      <c r="BS2" s="17" t="s">
        <v>397</v>
      </c>
      <c r="BT2" s="17" t="s">
        <v>398</v>
      </c>
      <c r="BU2" s="17" t="s">
        <v>399</v>
      </c>
      <c r="BV2" s="17" t="s">
        <v>400</v>
      </c>
      <c r="BW2" s="17" t="s">
        <v>288</v>
      </c>
      <c r="BX2" s="17" t="s">
        <v>90</v>
      </c>
      <c r="BY2" s="17" t="s">
        <v>92</v>
      </c>
      <c r="BZ2" s="17" t="s">
        <v>94</v>
      </c>
      <c r="CA2" s="17" t="s">
        <v>96</v>
      </c>
      <c r="CB2" s="17" t="s">
        <v>98</v>
      </c>
      <c r="CC2" s="17" t="s">
        <v>100</v>
      </c>
      <c r="CD2" s="17" t="s">
        <v>102</v>
      </c>
      <c r="CE2" s="17" t="s">
        <v>401</v>
      </c>
      <c r="CF2" s="17" t="s">
        <v>104</v>
      </c>
      <c r="CG2" s="17" t="s">
        <v>159</v>
      </c>
      <c r="CH2" s="17" t="s">
        <v>160</v>
      </c>
      <c r="CI2" s="17" t="s">
        <v>106</v>
      </c>
      <c r="CJ2" s="17" t="s">
        <v>110</v>
      </c>
      <c r="CK2" s="17" t="s">
        <v>112</v>
      </c>
      <c r="CL2" s="17" t="s">
        <v>114</v>
      </c>
      <c r="CM2" s="17" t="s">
        <v>116</v>
      </c>
      <c r="CN2" s="17" t="s">
        <v>118</v>
      </c>
      <c r="CO2" s="17" t="s">
        <v>120</v>
      </c>
      <c r="CP2" s="17" t="s">
        <v>122</v>
      </c>
      <c r="CQ2" s="17" t="s">
        <v>124</v>
      </c>
      <c r="CR2" s="17" t="s">
        <v>126</v>
      </c>
      <c r="CS2" s="17" t="s">
        <v>128</v>
      </c>
      <c r="CT2" s="17" t="s">
        <v>130</v>
      </c>
      <c r="CU2" s="17" t="s">
        <v>132</v>
      </c>
      <c r="CV2" s="17" t="s">
        <v>136</v>
      </c>
      <c r="CW2" s="17" t="s">
        <v>138</v>
      </c>
      <c r="CX2" s="17" t="s">
        <v>140</v>
      </c>
      <c r="CY2" s="17" t="s">
        <v>142</v>
      </c>
      <c r="CZ2" s="17" t="s">
        <v>144</v>
      </c>
      <c r="DA2" s="17" t="s">
        <v>290</v>
      </c>
      <c r="DB2" s="17" t="s">
        <v>148</v>
      </c>
      <c r="DC2" s="17" t="s">
        <v>150</v>
      </c>
      <c r="DD2" s="17" t="s">
        <v>291</v>
      </c>
      <c r="DE2" s="17" t="s">
        <v>152</v>
      </c>
      <c r="DF2" s="17"/>
      <c r="DG2" s="17" t="s">
        <v>64</v>
      </c>
      <c r="DH2" s="17" t="s">
        <v>370</v>
      </c>
      <c r="DI2" s="17" t="s">
        <v>76</v>
      </c>
      <c r="DJ2" s="17" t="s">
        <v>50</v>
      </c>
      <c r="DK2" s="17" t="s">
        <v>76</v>
      </c>
      <c r="DL2" s="17" t="s">
        <v>158</v>
      </c>
      <c r="DM2" s="17" t="s">
        <v>159</v>
      </c>
      <c r="DN2" s="17" t="s">
        <v>160</v>
      </c>
      <c r="DO2" s="17" t="s">
        <v>136</v>
      </c>
      <c r="DP2" s="17" t="s">
        <v>161</v>
      </c>
      <c r="DQ2" s="17" t="s">
        <v>351</v>
      </c>
      <c r="DR2" s="17" t="s">
        <v>402</v>
      </c>
      <c r="DS2" s="17" t="s">
        <v>403</v>
      </c>
      <c r="DT2" s="17" t="s">
        <v>42</v>
      </c>
      <c r="DU2" s="17" t="s">
        <v>404</v>
      </c>
      <c r="DV2" s="17" t="s">
        <v>405</v>
      </c>
      <c r="DW2" s="17" t="s">
        <v>406</v>
      </c>
      <c r="DX2" s="17" t="s">
        <v>407</v>
      </c>
      <c r="DY2" s="17" t="s">
        <v>389</v>
      </c>
      <c r="DZ2" s="17" t="s">
        <v>408</v>
      </c>
      <c r="EA2" s="17" t="s">
        <v>286</v>
      </c>
      <c r="EB2" s="17" t="s">
        <v>409</v>
      </c>
      <c r="EC2" s="17" t="s">
        <v>410</v>
      </c>
      <c r="ED2" s="17" t="s">
        <v>411</v>
      </c>
      <c r="EE2" s="17" t="s">
        <v>412</v>
      </c>
      <c r="EF2" s="17" t="s">
        <v>413</v>
      </c>
      <c r="EG2" s="17" t="s">
        <v>356</v>
      </c>
      <c r="EH2" s="17" t="s">
        <v>291</v>
      </c>
      <c r="EI2" s="17" t="s">
        <v>397</v>
      </c>
      <c r="EJ2" s="17" t="s">
        <v>398</v>
      </c>
      <c r="EK2" s="17" t="s">
        <v>399</v>
      </c>
      <c r="EL2" s="17" t="s">
        <v>400</v>
      </c>
      <c r="EM2" s="17" t="s">
        <v>288</v>
      </c>
      <c r="EN2" s="17" t="s">
        <v>414</v>
      </c>
      <c r="EO2" s="17" t="s">
        <v>415</v>
      </c>
      <c r="EP2" s="17"/>
      <c r="EQ2" s="17"/>
      <c r="ER2" s="17"/>
      <c r="ES2" s="28"/>
    </row>
    <row r="3" spans="1:149" x14ac:dyDescent="0.25">
      <c r="A3" s="15" t="s">
        <v>171</v>
      </c>
      <c r="B3" s="15">
        <v>355.75605480000002</v>
      </c>
      <c r="D3" s="15">
        <v>2356.2262903999999</v>
      </c>
      <c r="E3" s="15">
        <v>64.344318680000001</v>
      </c>
      <c r="F3" s="15">
        <v>62.330258280000002</v>
      </c>
      <c r="G3" s="15">
        <v>13.76420733</v>
      </c>
      <c r="H3" s="15">
        <v>85.339756109999996</v>
      </c>
      <c r="I3" s="15"/>
      <c r="J3" s="17" t="s">
        <v>171</v>
      </c>
      <c r="K3" s="17">
        <v>0</v>
      </c>
      <c r="L3" s="17">
        <v>2.2583521819020702</v>
      </c>
      <c r="M3" s="17">
        <v>0.15772135339266199</v>
      </c>
      <c r="N3" s="17">
        <v>0.83494130314330295</v>
      </c>
      <c r="O3" s="17">
        <v>0.83494130314330295</v>
      </c>
      <c r="P3" s="17">
        <v>6.6285938034631799</v>
      </c>
      <c r="Q3" s="17">
        <v>0</v>
      </c>
      <c r="R3" s="17">
        <v>2.74452118466465E-4</v>
      </c>
      <c r="S3" s="17">
        <v>1.33997373245809E-3</v>
      </c>
      <c r="T3" s="17">
        <v>0.40444734819712802</v>
      </c>
      <c r="U3" s="17">
        <v>2.60549852165572E-4</v>
      </c>
      <c r="V3" s="17">
        <v>8.6456705153514002E-2</v>
      </c>
      <c r="W3" s="17">
        <v>9.1205757130023105E-3</v>
      </c>
      <c r="X3" s="17">
        <v>5.59003258254931E-3</v>
      </c>
      <c r="Y3" s="17">
        <v>2.0735803960435</v>
      </c>
      <c r="Z3" s="5">
        <v>9.0257441296979E-8</v>
      </c>
      <c r="AA3" s="5">
        <v>3.6103215017995201E-7</v>
      </c>
      <c r="AB3" s="17">
        <v>355.764451703676</v>
      </c>
      <c r="AC3" s="17">
        <v>2.0141459147803298</v>
      </c>
      <c r="AD3" s="17">
        <v>48.071230503701003</v>
      </c>
      <c r="AE3" s="17">
        <v>3.0611137005131202</v>
      </c>
      <c r="AF3" s="17">
        <v>7.1122046049041807E-2</v>
      </c>
      <c r="AG3" s="17">
        <v>10.9456839568555</v>
      </c>
      <c r="AH3" s="17">
        <v>0.183882353452713</v>
      </c>
      <c r="AI3" s="17">
        <v>19.855017769355801</v>
      </c>
      <c r="AJ3" s="17">
        <v>0.15081895516597299</v>
      </c>
      <c r="AK3" s="17">
        <v>3.4666424951003698</v>
      </c>
      <c r="AL3" s="17">
        <v>3.7467398741354803E-2</v>
      </c>
      <c r="AM3" s="17">
        <v>0</v>
      </c>
      <c r="AN3" s="17">
        <v>0</v>
      </c>
      <c r="AO3" s="17">
        <v>3.6439703113549902</v>
      </c>
      <c r="AP3" s="17">
        <v>3.6439703113549902</v>
      </c>
      <c r="AQ3" s="17">
        <v>0</v>
      </c>
      <c r="AR3" s="17">
        <v>0</v>
      </c>
      <c r="AS3" s="17">
        <v>0.238118568070321</v>
      </c>
      <c r="AT3" s="5">
        <v>7.5559957182956898E-7</v>
      </c>
      <c r="AU3" s="5">
        <v>1.45912477118611E-6</v>
      </c>
      <c r="AV3" s="17">
        <v>18.850514120383298</v>
      </c>
      <c r="AW3" s="17">
        <v>0.71748406924202401</v>
      </c>
      <c r="AX3" s="17">
        <v>0.109782011266609</v>
      </c>
      <c r="AY3" s="17">
        <v>0</v>
      </c>
      <c r="AZ3" s="17">
        <v>2.3847167161031702</v>
      </c>
      <c r="BA3" s="17">
        <v>0.293903116848168</v>
      </c>
      <c r="BB3" s="17">
        <v>9.3499671314009798E-4</v>
      </c>
      <c r="BC3" s="17">
        <v>6.8566443442076297E-3</v>
      </c>
      <c r="BD3" s="5">
        <v>6.6234427588639493E-5</v>
      </c>
      <c r="BE3" s="17">
        <v>1.34477199855597E-4</v>
      </c>
      <c r="BF3" s="17">
        <v>0</v>
      </c>
      <c r="BG3" s="17">
        <v>0</v>
      </c>
      <c r="BH3" s="17">
        <v>0.232990794346351</v>
      </c>
      <c r="BI3" s="17">
        <v>1.1997248676477199</v>
      </c>
      <c r="BJ3" s="17">
        <v>2.1839619443002199E-2</v>
      </c>
      <c r="BK3" s="17">
        <v>2.0983168873162501E-2</v>
      </c>
      <c r="BL3" s="17">
        <v>87.756089855101095</v>
      </c>
      <c r="BM3" s="17">
        <v>2120.6829415872098</v>
      </c>
      <c r="BN3" s="17">
        <v>216.78096586054599</v>
      </c>
      <c r="BO3" s="17">
        <v>2356.31442156814</v>
      </c>
      <c r="BP3" s="17">
        <v>0</v>
      </c>
      <c r="BQ3" s="17">
        <v>4.52169433268402</v>
      </c>
      <c r="BR3" s="17">
        <v>0</v>
      </c>
      <c r="BS3" s="17">
        <v>0.14719052247733799</v>
      </c>
      <c r="BT3" s="17">
        <v>5.3918070579315103E-4</v>
      </c>
      <c r="BU3" s="17">
        <v>1.5907356572015599E-3</v>
      </c>
      <c r="BV3" s="17">
        <v>1.27657716961854E-3</v>
      </c>
      <c r="BW3" s="17">
        <v>4.2230909983110299E-2</v>
      </c>
      <c r="BX3" s="17">
        <v>0</v>
      </c>
      <c r="BY3" s="17">
        <v>32.959022289161503</v>
      </c>
      <c r="BZ3" s="17">
        <v>3.6340157434922297E-2</v>
      </c>
      <c r="CA3" s="17">
        <v>1.2778276466211399E-2</v>
      </c>
      <c r="CB3" s="17">
        <v>48.073791995348202</v>
      </c>
      <c r="CC3" s="17">
        <v>1.63312567168769E-2</v>
      </c>
      <c r="CD3" s="17">
        <v>0</v>
      </c>
      <c r="CE3" s="5">
        <v>3.90828094617966E-7</v>
      </c>
      <c r="CF3" s="17">
        <v>2.3686568748932102E-3</v>
      </c>
      <c r="CG3" s="17">
        <v>64.347179854669207</v>
      </c>
      <c r="CH3" s="17">
        <v>62.3330339398889</v>
      </c>
      <c r="CI3" s="17">
        <v>2.0141459147803298</v>
      </c>
      <c r="CJ3" s="17">
        <v>0</v>
      </c>
      <c r="CK3" s="17">
        <v>0</v>
      </c>
      <c r="CL3" s="17">
        <v>0.25500428666479202</v>
      </c>
      <c r="CM3" s="17">
        <v>0</v>
      </c>
      <c r="CN3" s="17">
        <v>2.73623384074912</v>
      </c>
      <c r="CO3" s="17">
        <v>0</v>
      </c>
      <c r="CP3" s="17">
        <v>7.1122046049041807E-2</v>
      </c>
      <c r="CQ3" s="17">
        <v>10.944931738840401</v>
      </c>
      <c r="CR3" s="17">
        <v>7.4850940047538797E-2</v>
      </c>
      <c r="CS3" s="17">
        <v>0</v>
      </c>
      <c r="CT3" s="17">
        <v>0.183882353452713</v>
      </c>
      <c r="CU3" s="17">
        <v>2.4933129163952198E-4</v>
      </c>
      <c r="CV3" s="17">
        <v>13.764232695847401</v>
      </c>
      <c r="CW3" s="17">
        <v>11.1050935747552</v>
      </c>
      <c r="CX3" s="17">
        <v>0</v>
      </c>
      <c r="CY3" s="17">
        <v>0</v>
      </c>
      <c r="CZ3" s="17">
        <v>4.1558277638026704</v>
      </c>
      <c r="DA3" s="17">
        <v>0.173681318587211</v>
      </c>
      <c r="DB3" s="17">
        <v>0</v>
      </c>
      <c r="DC3" s="17">
        <v>85.346864132012797</v>
      </c>
      <c r="DD3" s="17">
        <v>0.16514681233768</v>
      </c>
      <c r="DE3" s="17">
        <v>6.4735200322594402</v>
      </c>
      <c r="DF3" s="17"/>
      <c r="DG3" s="25">
        <f t="shared" ref="DG3:DG34" si="0">(AV3/BO3)</f>
        <v>7.9999994685930661E-3</v>
      </c>
      <c r="DH3" s="97">
        <f t="shared" ref="DH3:DH34" si="1">BL3/DC3</f>
        <v>1.0282286378953742</v>
      </c>
      <c r="DI3" s="25">
        <f t="shared" ref="DI3:DI34" si="2">BI3/CH3</f>
        <v>1.9247015455796348E-2</v>
      </c>
      <c r="DJ3" s="40">
        <f t="shared" ref="DJ3:DJ34" si="3">(AB3-B3)/(B3+1E-50)</f>
        <v>2.3602981769930447E-5</v>
      </c>
      <c r="DK3" s="40"/>
      <c r="DL3" s="40">
        <f t="shared" ref="DL3:DL34" si="4">(BO3-D3)/(D3+1E-50)</f>
        <v>3.7403524652599835E-5</v>
      </c>
      <c r="DM3" s="40">
        <f t="shared" ref="DM3:DM34" si="5">(CG3-E3)/(E3+1E-50)</f>
        <v>4.4466624682681841E-5</v>
      </c>
      <c r="DN3" s="40">
        <f t="shared" ref="DN3:DN34" si="6">(CH3-F3)/(F3+1E-50)</f>
        <v>4.4531499876484272E-5</v>
      </c>
      <c r="DO3" s="40">
        <f t="shared" ref="DO3:DO34" si="7">(CV3-G3)/(G3+1E-50)</f>
        <v>1.8428847221675916E-6</v>
      </c>
      <c r="DP3" s="40">
        <f t="shared" ref="DP3:DP34" si="8">(DC3-H3)/(H3+1E-50)</f>
        <v>8.3290863916215499E-5</v>
      </c>
      <c r="DQ3" s="40">
        <f t="shared" ref="DQ3:DQ26" si="9">(O3/0.009783-$DC3)/($DC3)</f>
        <v>-8.4659847446306953E-6</v>
      </c>
      <c r="DR3" s="40">
        <f t="shared" ref="DR3:DR26" si="10">(M3/0.001848-$DC3)/($DC3)</f>
        <v>2.2094501777104355E-6</v>
      </c>
      <c r="DS3" s="40">
        <f t="shared" ref="DS3:DS26" si="11">((R3+S3)/0.0000259-$CH3)/($CH3)</f>
        <v>1.6840753527530896E-7</v>
      </c>
      <c r="DT3" s="40">
        <f t="shared" ref="DT3:DT26" si="12">(T3/0.004739-$DC3)/($DC3)</f>
        <v>-2.8286996817332253E-5</v>
      </c>
      <c r="DU3" s="40">
        <f t="shared" ref="DU3:DU26" si="13">((U3)/0.00000418-$CH3)/($CH3)</f>
        <v>-8.5576102389961905E-6</v>
      </c>
      <c r="DV3" s="40">
        <f t="shared" ref="DV3:DV26" si="14">(V3/0.001013-$DC3)/($DC3)</f>
        <v>3.8376324626853307E-6</v>
      </c>
      <c r="DW3" s="40">
        <f t="shared" ref="DW3:DW26" si="15">((X3+W3)/0.000236-$CH3)/($CH3)</f>
        <v>8.3516247975718849E-7</v>
      </c>
      <c r="DX3" s="40">
        <f t="shared" ref="DX3:DX26" si="16">((AA3+Z3)/0.00000000724-$CH3)/($CH3)</f>
        <v>-3.4883197017346667E-6</v>
      </c>
      <c r="DY3" s="40">
        <f t="shared" ref="DY3:DY26" si="17">(AL3/0.000439-$DC3)/($DC3)</f>
        <v>3.3465846314366664E-6</v>
      </c>
      <c r="DZ3" s="40">
        <f t="shared" ref="DZ3:DZ26" si="18">(AP3/0.042696-$DC3)/($DC3)</f>
        <v>1.6475838694592716E-7</v>
      </c>
      <c r="EA3" s="40">
        <f t="shared" ref="EA3:EA26" si="19">(AS3/0.00279-$DC3)/($DC3)</f>
        <v>3.4316719443844238E-6</v>
      </c>
      <c r="EB3" s="40">
        <f t="shared" ref="EB3:EB26" si="20">((AT3+AU3+CE3)/0.0000000418-$CH3)/($CH3)</f>
        <v>1.2135365053528335E-5</v>
      </c>
      <c r="EC3" s="40">
        <f t="shared" ref="EC3:EC26" si="21">((BB3+BC3)/0.000125-$CH3)/($CH3)</f>
        <v>1.5163531589585981E-6</v>
      </c>
      <c r="ED3" s="40">
        <f t="shared" ref="ED3:ED26" si="22">((BD3+BE3)/0.00000322-$CH3)/($CH3)</f>
        <v>-3.6960462795763976E-6</v>
      </c>
      <c r="EE3" s="40">
        <f t="shared" ref="EE3:EE26" si="23">(BH3/0.00273-$DC3)/($DC3)</f>
        <v>-2.6372595572164839E-5</v>
      </c>
      <c r="EF3" s="40">
        <f t="shared" ref="EF3:EF26" si="24">((BJ3+BK3)/0.000687-$CH3)/($CH3)</f>
        <v>-1.401248813706481E-7</v>
      </c>
      <c r="EG3" s="40">
        <f t="shared" ref="EG3:EG26" si="25">(DA3/0.002035-$DC3)/($DC3)</f>
        <v>2.5914112983611443E-6</v>
      </c>
      <c r="EH3" s="40">
        <f>(DD3/0.001935-$DC3)/($DC3)</f>
        <v>3.8162688791557563E-6</v>
      </c>
      <c r="EI3" s="69">
        <f t="shared" ref="EI3:EI26" si="26">(BS3-$DC3*0.0017-$CH3*0.0000337)/(BS3)</f>
        <v>1.5640215016259861E-6</v>
      </c>
      <c r="EJ3" s="40">
        <f t="shared" ref="EJ3:EJ26" si="27">((BT3)/0.00000865-$CH3)/($CH3)</f>
        <v>-7.0082042810703226E-8</v>
      </c>
      <c r="EK3" s="40">
        <f t="shared" ref="EK3:EK26" si="28">((BU3)/0.0000255-$CH3)/($CH3)</f>
        <v>7.8219421584173939E-4</v>
      </c>
      <c r="EL3" s="40">
        <f t="shared" ref="EL3:EL26" si="29">((BV3)/0.0000205-$CH3)/($CH3)</f>
        <v>-9.7824350062559432E-4</v>
      </c>
      <c r="EM3" s="69">
        <f t="shared" ref="EM3:EM26" si="30">(BW3-$DC3*0.000333-$CH3*0.000222)/(BW3)</f>
        <v>-6.518757828403197E-4</v>
      </c>
      <c r="EN3" s="40">
        <f t="shared" ref="EN3:EN26" si="31">(SUM(AC3:AH3)-$CG3)/($CG3)</f>
        <v>-2.1435554734344433E-8</v>
      </c>
      <c r="EO3" s="40">
        <f t="shared" ref="EO3:EO26" si="32">(SUM(AD3:AH3)-$CH3)/($CH3)</f>
        <v>-2.2128194793500657E-8</v>
      </c>
      <c r="EP3" s="40"/>
      <c r="EQ3" s="40"/>
      <c r="ER3" s="40"/>
      <c r="ES3" s="40"/>
    </row>
    <row r="4" spans="1:149" s="17" customFormat="1" x14ac:dyDescent="0.25">
      <c r="A4" s="15" t="s">
        <v>173</v>
      </c>
      <c r="B4" s="15">
        <v>0.26376980999999999</v>
      </c>
      <c r="C4" s="15"/>
      <c r="D4" s="15">
        <v>1.61950397</v>
      </c>
      <c r="E4" s="15">
        <v>4.6698370000000003E-2</v>
      </c>
      <c r="F4" s="15">
        <v>4.5195029999999997E-2</v>
      </c>
      <c r="G4" s="15">
        <v>1.610665E-2</v>
      </c>
      <c r="H4" s="15">
        <v>5.0290359999999999E-2</v>
      </c>
      <c r="I4" s="15"/>
      <c r="J4" s="17" t="s">
        <v>173</v>
      </c>
      <c r="K4" s="17">
        <v>0</v>
      </c>
      <c r="L4" s="17">
        <v>1.3307237997762301E-3</v>
      </c>
      <c r="M4" s="5">
        <v>9.2939804857884495E-5</v>
      </c>
      <c r="N4" s="17">
        <v>4.9198710534235001E-4</v>
      </c>
      <c r="O4" s="17">
        <v>4.9198710534235001E-4</v>
      </c>
      <c r="P4" s="17">
        <v>3.9059023793382801E-3</v>
      </c>
      <c r="Q4" s="17">
        <v>0</v>
      </c>
      <c r="R4" s="5">
        <v>1.9898918081758399E-7</v>
      </c>
      <c r="S4" s="5">
        <v>9.7157691099389791E-7</v>
      </c>
      <c r="T4" s="17">
        <v>2.3832586652116101E-4</v>
      </c>
      <c r="U4" s="5">
        <v>1.8893418519927001E-7</v>
      </c>
      <c r="V4" s="5">
        <v>5.0943123795036298E-5</v>
      </c>
      <c r="W4" s="5">
        <v>6.6128738901106104E-6</v>
      </c>
      <c r="X4" s="5">
        <v>4.0530872975192399E-6</v>
      </c>
      <c r="Y4" s="17">
        <v>1.22184342995089E-3</v>
      </c>
      <c r="Z4" s="5">
        <v>6.5455226883160496E-11</v>
      </c>
      <c r="AA4" s="5">
        <v>2.6176579198289201E-10</v>
      </c>
      <c r="AB4" s="17">
        <v>0.26376979337180401</v>
      </c>
      <c r="AC4" s="17">
        <v>1.5033427580923399E-3</v>
      </c>
      <c r="AD4" s="17">
        <v>3.4854302044235702E-2</v>
      </c>
      <c r="AE4" s="17">
        <v>2.2194921653245999E-3</v>
      </c>
      <c r="AF4" s="5">
        <v>5.15672106571427E-5</v>
      </c>
      <c r="AG4" s="17">
        <v>7.9363084707088395E-3</v>
      </c>
      <c r="AH4" s="17">
        <v>1.33325617156368E-4</v>
      </c>
      <c r="AI4" s="17">
        <v>1.1699797288314899E-2</v>
      </c>
      <c r="AJ4" s="5">
        <v>8.8869417814448003E-5</v>
      </c>
      <c r="AK4" s="17">
        <v>2.04272711850394E-3</v>
      </c>
      <c r="AL4" s="5">
        <v>2.2078284914322801E-5</v>
      </c>
      <c r="AM4" s="17">
        <v>0</v>
      </c>
      <c r="AN4" s="17">
        <v>0</v>
      </c>
      <c r="AO4" s="17">
        <v>2.14716590111168E-3</v>
      </c>
      <c r="AP4" s="17">
        <v>2.14716590111168E-3</v>
      </c>
      <c r="AQ4" s="17">
        <v>0</v>
      </c>
      <c r="AR4" s="17">
        <v>0</v>
      </c>
      <c r="AS4" s="17">
        <v>1.4031216620645099E-4</v>
      </c>
      <c r="AT4" s="5">
        <v>5.4789481858716799E-10</v>
      </c>
      <c r="AU4" s="5">
        <v>1.0578024989390201E-9</v>
      </c>
      <c r="AV4" s="17">
        <v>1.29562217188335E-2</v>
      </c>
      <c r="AW4" s="17">
        <v>4.22774069236153E-4</v>
      </c>
      <c r="AX4" s="5">
        <v>6.4686690697046294E-5</v>
      </c>
      <c r="AY4" s="17">
        <v>0</v>
      </c>
      <c r="AZ4" s="17">
        <v>1.40517783134641E-3</v>
      </c>
      <c r="BA4" s="17">
        <v>1.73180184857553E-4</v>
      </c>
      <c r="BB4" s="5">
        <v>6.7781103082612699E-7</v>
      </c>
      <c r="BC4" s="5">
        <v>4.9714225874545901E-6</v>
      </c>
      <c r="BD4" s="5">
        <v>4.8019973875229401E-8</v>
      </c>
      <c r="BE4" s="5">
        <v>9.7499407507840098E-8</v>
      </c>
      <c r="BF4" s="17">
        <v>0</v>
      </c>
      <c r="BG4" s="17">
        <v>0</v>
      </c>
      <c r="BH4" s="17">
        <v>1.3728542122058899E-4</v>
      </c>
      <c r="BI4" s="17">
        <v>8.6986270716557198E-4</v>
      </c>
      <c r="BJ4" s="5">
        <v>1.5835028136488101E-5</v>
      </c>
      <c r="BK4" s="5">
        <v>1.5214096353003999E-5</v>
      </c>
      <c r="BL4" s="17">
        <v>5.1709959930995301E-2</v>
      </c>
      <c r="BM4" s="17">
        <v>1.45755275935999</v>
      </c>
      <c r="BN4" s="17">
        <v>0.14899388768553201</v>
      </c>
      <c r="BO4" s="17">
        <v>1.61950286876436</v>
      </c>
      <c r="BP4" s="17">
        <v>0</v>
      </c>
      <c r="BQ4" s="17">
        <v>2.66440439381162E-3</v>
      </c>
      <c r="BR4" s="17">
        <v>0</v>
      </c>
      <c r="BS4" s="5">
        <v>8.7014357600709804E-5</v>
      </c>
      <c r="BT4" s="5">
        <v>3.90939003621091E-7</v>
      </c>
      <c r="BU4" s="5">
        <v>1.1534979083648801E-6</v>
      </c>
      <c r="BV4" s="5">
        <v>9.2566213065692195E-7</v>
      </c>
      <c r="BW4" s="5">
        <v>2.6760319008801899E-5</v>
      </c>
      <c r="BX4" s="17">
        <v>0</v>
      </c>
      <c r="BY4" s="17">
        <v>1.9421014236346401E-2</v>
      </c>
      <c r="BZ4" s="5">
        <v>2.6348649944608799E-5</v>
      </c>
      <c r="CA4" s="5">
        <v>9.2649239129835606E-6</v>
      </c>
      <c r="CB4" s="17">
        <v>3.4856286204026699E-2</v>
      </c>
      <c r="CC4" s="5">
        <v>1.18410247083009E-5</v>
      </c>
      <c r="CD4" s="17">
        <v>0</v>
      </c>
      <c r="CE4" s="5">
        <v>2.8336006437496198E-10</v>
      </c>
      <c r="CF4" s="5">
        <v>1.71740053021158E-6</v>
      </c>
      <c r="CG4" s="17">
        <v>4.6698453016749603E-2</v>
      </c>
      <c r="CH4" s="17">
        <v>4.5195110258657203E-2</v>
      </c>
      <c r="CI4" s="17">
        <v>1.5033427580923399E-3</v>
      </c>
      <c r="CJ4" s="17">
        <v>0</v>
      </c>
      <c r="CK4" s="17">
        <v>0</v>
      </c>
      <c r="CL4" s="17">
        <v>1.8489282781351099E-4</v>
      </c>
      <c r="CM4" s="17">
        <v>0</v>
      </c>
      <c r="CN4" s="17">
        <v>1.9839283056928801E-3</v>
      </c>
      <c r="CO4" s="17">
        <v>0</v>
      </c>
      <c r="CP4" s="5">
        <v>5.15672106571427E-5</v>
      </c>
      <c r="CQ4" s="17">
        <v>7.9357573152113395E-3</v>
      </c>
      <c r="CR4" s="5">
        <v>4.4106450613711601E-5</v>
      </c>
      <c r="CS4" s="17">
        <v>0</v>
      </c>
      <c r="CT4" s="17">
        <v>1.33325617156368E-4</v>
      </c>
      <c r="CU4" s="5">
        <v>1.80779003180167E-7</v>
      </c>
      <c r="CV4" s="17">
        <v>1.61065802454846E-2</v>
      </c>
      <c r="CW4" s="17">
        <v>6.5435959285041001E-3</v>
      </c>
      <c r="CX4" s="17">
        <v>0</v>
      </c>
      <c r="CY4" s="17">
        <v>0</v>
      </c>
      <c r="CZ4" s="17">
        <v>2.44880690311237E-3</v>
      </c>
      <c r="DA4" s="17">
        <v>1.02337066684303E-4</v>
      </c>
      <c r="DB4" s="17">
        <v>0</v>
      </c>
      <c r="DC4" s="17">
        <v>5.0290293600533498E-2</v>
      </c>
      <c r="DD4" s="5">
        <v>9.7319525785809904E-5</v>
      </c>
      <c r="DE4" s="17">
        <v>3.8145719897264602E-3</v>
      </c>
      <c r="DG4" s="25">
        <f t="shared" si="0"/>
        <v>8.0001227344035346E-3</v>
      </c>
      <c r="DH4" s="97">
        <f t="shared" si="1"/>
        <v>1.0282294301508461</v>
      </c>
      <c r="DI4" s="25">
        <f t="shared" si="2"/>
        <v>1.9246832283121785E-2</v>
      </c>
      <c r="DJ4" s="40">
        <f t="shared" si="3"/>
        <v>-6.3040557927387055E-8</v>
      </c>
      <c r="DK4" s="40"/>
      <c r="DL4" s="40">
        <f t="shared" si="4"/>
        <v>-6.7998329143389242E-7</v>
      </c>
      <c r="DM4" s="40">
        <f t="shared" si="5"/>
        <v>1.7777226399904629E-6</v>
      </c>
      <c r="DN4" s="40">
        <f t="shared" si="6"/>
        <v>1.7758292716320602E-6</v>
      </c>
      <c r="DO4" s="40">
        <f t="shared" si="7"/>
        <v>-4.3307897917892543E-6</v>
      </c>
      <c r="DP4" s="40">
        <f t="shared" si="8"/>
        <v>-1.3203219563649745E-6</v>
      </c>
      <c r="DQ4" s="40">
        <f t="shared" si="9"/>
        <v>-5.7662798063921203E-6</v>
      </c>
      <c r="DR4" s="40">
        <f t="shared" si="10"/>
        <v>3.5963108623169203E-5</v>
      </c>
      <c r="DS4" s="40">
        <f t="shared" si="11"/>
        <v>1.0880420100817107E-5</v>
      </c>
      <c r="DT4" s="40">
        <f t="shared" si="12"/>
        <v>6.9295183773494504E-7</v>
      </c>
      <c r="DU4" s="40">
        <f t="shared" si="13"/>
        <v>9.8585410307369195E-5</v>
      </c>
      <c r="DV4" s="40">
        <f t="shared" si="14"/>
        <v>-1.8522712299402577E-5</v>
      </c>
      <c r="DW4" s="40">
        <f t="shared" si="15"/>
        <v>-7.95359527627206E-6</v>
      </c>
      <c r="DX4" s="40">
        <f t="shared" si="16"/>
        <v>2.5734318968157372E-5</v>
      </c>
      <c r="DY4" s="40">
        <f t="shared" si="17"/>
        <v>3.8320735153569617E-5</v>
      </c>
      <c r="DZ4" s="40">
        <f t="shared" si="18"/>
        <v>-1.3261238489634827E-5</v>
      </c>
      <c r="EA4" s="40">
        <f t="shared" si="19"/>
        <v>1.6014982947874194E-5</v>
      </c>
      <c r="EB4" s="40">
        <f t="shared" si="20"/>
        <v>-5.1995140189915801E-5</v>
      </c>
      <c r="EC4" s="40">
        <f t="shared" si="21"/>
        <v>-2.7465635206101225E-5</v>
      </c>
      <c r="ED4" s="40">
        <f t="shared" si="22"/>
        <v>-6.0975442910876362E-5</v>
      </c>
      <c r="EE4" s="40">
        <f t="shared" si="23"/>
        <v>-5.1570980123192103E-5</v>
      </c>
      <c r="EF4" s="40">
        <f t="shared" si="24"/>
        <v>2.6970815389589702E-6</v>
      </c>
      <c r="EG4" s="40">
        <f t="shared" si="25"/>
        <v>-3.5966053340505746E-5</v>
      </c>
      <c r="EH4" s="40">
        <f t="shared" ref="EH4:EH26" si="33">(DD4/0.001935-$DC4)/($DC4)</f>
        <v>8.0233592918250781E-5</v>
      </c>
      <c r="EI4" s="69">
        <f t="shared" si="26"/>
        <v>-2.5475518926013507E-5</v>
      </c>
      <c r="EJ4" s="40">
        <f t="shared" si="27"/>
        <v>3.3250405212309675E-6</v>
      </c>
      <c r="EK4" s="40">
        <f t="shared" si="28"/>
        <v>8.8730470738282018E-4</v>
      </c>
      <c r="EL4" s="40">
        <f t="shared" si="29"/>
        <v>-9.0407972180941716E-4</v>
      </c>
      <c r="EM4" s="69">
        <f t="shared" si="30"/>
        <v>-7.347908517527968E-4</v>
      </c>
      <c r="EN4" s="40">
        <f t="shared" si="31"/>
        <v>-2.4572671512415337E-6</v>
      </c>
      <c r="EO4" s="40">
        <f t="shared" si="32"/>
        <v>-2.5390041953567989E-6</v>
      </c>
      <c r="EP4" s="40"/>
      <c r="EQ4" s="40"/>
      <c r="ER4" s="40"/>
      <c r="ES4" s="40"/>
    </row>
    <row r="5" spans="1:149" x14ac:dyDescent="0.25">
      <c r="A5" s="15" t="s">
        <v>174</v>
      </c>
      <c r="B5" s="15">
        <v>217.21345535</v>
      </c>
      <c r="D5" s="15">
        <v>1502.0129686</v>
      </c>
      <c r="E5" s="15">
        <v>41.84271399</v>
      </c>
      <c r="F5" s="15">
        <v>40.533426310000003</v>
      </c>
      <c r="G5" s="15">
        <v>8.7980488900000005</v>
      </c>
      <c r="H5" s="15">
        <v>58.155664039999998</v>
      </c>
      <c r="I5" s="15"/>
      <c r="J5" s="17" t="s">
        <v>174</v>
      </c>
      <c r="K5" s="17">
        <v>0</v>
      </c>
      <c r="L5" s="17">
        <v>1.5388479633249501</v>
      </c>
      <c r="M5" s="17">
        <v>0.107472064924264</v>
      </c>
      <c r="N5" s="17">
        <v>0.56893132847464101</v>
      </c>
      <c r="O5" s="17">
        <v>0.56893132847464101</v>
      </c>
      <c r="P5" s="17">
        <v>4.516743165407</v>
      </c>
      <c r="Q5" s="17">
        <v>0</v>
      </c>
      <c r="R5" s="17">
        <v>1.7846860693573999E-4</v>
      </c>
      <c r="S5" s="17">
        <v>8.7134654816823504E-4</v>
      </c>
      <c r="T5" s="17">
        <v>0.27559164183628099</v>
      </c>
      <c r="U5" s="17">
        <v>1.6942978094253299E-4</v>
      </c>
      <c r="V5" s="17">
        <v>5.8911556646546202E-2</v>
      </c>
      <c r="W5" s="17">
        <v>5.9308531841906504E-3</v>
      </c>
      <c r="X5" s="17">
        <v>3.6350364519915999E-3</v>
      </c>
      <c r="Y5" s="17">
        <v>1.41294546330536</v>
      </c>
      <c r="Z5" s="5">
        <v>5.8692346994273397E-8</v>
      </c>
      <c r="AA5" s="5">
        <v>2.34768783746424E-7</v>
      </c>
      <c r="AB5" s="17">
        <v>217.213445208199</v>
      </c>
      <c r="AC5" s="17">
        <v>1.3092870461262001</v>
      </c>
      <c r="AD5" s="17">
        <v>31.259367769308302</v>
      </c>
      <c r="AE5" s="17">
        <v>1.9905550793939399</v>
      </c>
      <c r="AF5" s="17">
        <v>4.62486285774125E-2</v>
      </c>
      <c r="AG5" s="17">
        <v>7.1176689325771401</v>
      </c>
      <c r="AH5" s="17">
        <v>0.119573597805298</v>
      </c>
      <c r="AI5" s="17">
        <v>13.529274387279999</v>
      </c>
      <c r="AJ5" s="17">
        <v>0.102768464780983</v>
      </c>
      <c r="AK5" s="17">
        <v>2.3621811165962701</v>
      </c>
      <c r="AL5" s="17">
        <v>2.55304787734165E-2</v>
      </c>
      <c r="AM5" s="17">
        <v>0</v>
      </c>
      <c r="AN5" s="17">
        <v>0</v>
      </c>
      <c r="AO5" s="17">
        <v>2.4830132681213599</v>
      </c>
      <c r="AP5" s="17">
        <v>2.4830132681213599</v>
      </c>
      <c r="AQ5" s="17">
        <v>0</v>
      </c>
      <c r="AR5" s="17">
        <v>0</v>
      </c>
      <c r="AS5" s="17">
        <v>0.162254410826118</v>
      </c>
      <c r="AT5" s="5">
        <v>4.9134650186497901E-7</v>
      </c>
      <c r="AU5" s="5">
        <v>9.4880217737822603E-7</v>
      </c>
      <c r="AV5" s="17">
        <v>12.0161036862602</v>
      </c>
      <c r="AW5" s="17">
        <v>0.48889598975706</v>
      </c>
      <c r="AX5" s="17">
        <v>7.4805939174452704E-2</v>
      </c>
      <c r="AY5" s="17">
        <v>0</v>
      </c>
      <c r="AZ5" s="17">
        <v>1.6249530747828</v>
      </c>
      <c r="BA5" s="17">
        <v>0.20026669408838901</v>
      </c>
      <c r="BB5" s="17">
        <v>6.0800024366584502E-4</v>
      </c>
      <c r="BC5" s="17">
        <v>4.4586776252914196E-3</v>
      </c>
      <c r="BD5" s="5">
        <v>4.3070715269763001E-5</v>
      </c>
      <c r="BE5" s="5">
        <v>8.7447059010014504E-5</v>
      </c>
      <c r="BF5" s="17">
        <v>0</v>
      </c>
      <c r="BG5" s="17">
        <v>0</v>
      </c>
      <c r="BH5" s="17">
        <v>0.15876074906585</v>
      </c>
      <c r="BI5" s="17">
        <v>0.78014646459983406</v>
      </c>
      <c r="BJ5" s="17">
        <v>1.42016980022817E-2</v>
      </c>
      <c r="BK5" s="17">
        <v>1.3644766394947E-2</v>
      </c>
      <c r="BL5" s="17">
        <v>59.797305607896902</v>
      </c>
      <c r="BM5" s="17">
        <v>1351.81119906193</v>
      </c>
      <c r="BN5" s="17">
        <v>138.18507686502701</v>
      </c>
      <c r="BO5" s="17">
        <v>1502.01237961322</v>
      </c>
      <c r="BP5" s="17">
        <v>0</v>
      </c>
      <c r="BQ5" s="17">
        <v>3.08109607496282</v>
      </c>
      <c r="BR5" s="17">
        <v>0</v>
      </c>
      <c r="BS5" s="17">
        <v>0.100230543911387</v>
      </c>
      <c r="BT5" s="17">
        <v>3.50613883543577E-4</v>
      </c>
      <c r="BU5" s="17">
        <v>1.0344106577335299E-3</v>
      </c>
      <c r="BV5" s="17">
        <v>8.3012351651184696E-4</v>
      </c>
      <c r="BW5" s="17">
        <v>2.8346297549739E-2</v>
      </c>
      <c r="BX5" s="17">
        <v>0</v>
      </c>
      <c r="BY5" s="17">
        <v>22.458388738758899</v>
      </c>
      <c r="BZ5" s="17">
        <v>2.3630985064567799E-2</v>
      </c>
      <c r="CA5" s="17">
        <v>8.3093472495687198E-3</v>
      </c>
      <c r="CB5" s="17">
        <v>31.261030808379701</v>
      </c>
      <c r="CC5" s="17">
        <v>1.06197513402448E-2</v>
      </c>
      <c r="CD5" s="17">
        <v>0</v>
      </c>
      <c r="CE5" s="5">
        <v>2.5414379580570602E-7</v>
      </c>
      <c r="CF5" s="17">
        <v>1.5402695403363099E-3</v>
      </c>
      <c r="CG5" s="17">
        <v>41.842699082110599</v>
      </c>
      <c r="CH5" s="17">
        <v>40.533412035984398</v>
      </c>
      <c r="CI5" s="17">
        <v>1.3092870461262001</v>
      </c>
      <c r="CJ5" s="17">
        <v>0</v>
      </c>
      <c r="CK5" s="17">
        <v>0</v>
      </c>
      <c r="CL5" s="17">
        <v>0.16582216224254101</v>
      </c>
      <c r="CM5" s="17">
        <v>0</v>
      </c>
      <c r="CN5" s="17">
        <v>1.7792951567320801</v>
      </c>
      <c r="CO5" s="17">
        <v>0</v>
      </c>
      <c r="CP5" s="17">
        <v>4.62486285774125E-2</v>
      </c>
      <c r="CQ5" s="17">
        <v>7.1171791958641197</v>
      </c>
      <c r="CR5" s="17">
        <v>5.1003619722079799E-2</v>
      </c>
      <c r="CS5" s="17">
        <v>0</v>
      </c>
      <c r="CT5" s="17">
        <v>0.119573597805298</v>
      </c>
      <c r="CU5" s="17">
        <v>1.6213318849848699E-4</v>
      </c>
      <c r="CV5" s="17">
        <v>8.7980454931155201</v>
      </c>
      <c r="CW5" s="17">
        <v>7.5670431461230603</v>
      </c>
      <c r="CX5" s="17">
        <v>0</v>
      </c>
      <c r="CY5" s="17">
        <v>0</v>
      </c>
      <c r="CZ5" s="17">
        <v>2.8317957172334398</v>
      </c>
      <c r="DA5" s="17">
        <v>0.118346976952712</v>
      </c>
      <c r="DB5" s="17">
        <v>0</v>
      </c>
      <c r="DC5" s="17">
        <v>58.155643142578398</v>
      </c>
      <c r="DD5" s="17">
        <v>0.112531015997152</v>
      </c>
      <c r="DE5" s="17">
        <v>4.4110824631074701</v>
      </c>
      <c r="DF5" s="17"/>
      <c r="DG5" s="25">
        <f t="shared" si="0"/>
        <v>8.000003095416857E-3</v>
      </c>
      <c r="DH5" s="97">
        <f t="shared" si="1"/>
        <v>1.0282287732816175</v>
      </c>
      <c r="DI5" s="25">
        <f t="shared" si="2"/>
        <v>1.924699711702638E-2</v>
      </c>
      <c r="DJ5" s="40">
        <f t="shared" si="3"/>
        <v>-4.6690482330695127E-8</v>
      </c>
      <c r="DK5" s="40"/>
      <c r="DL5" s="40">
        <f t="shared" si="4"/>
        <v>-3.9213162092707725E-7</v>
      </c>
      <c r="DM5" s="40">
        <f t="shared" si="5"/>
        <v>-3.5628399737013016E-7</v>
      </c>
      <c r="DN5" s="40">
        <f t="shared" si="6"/>
        <v>-3.5215418247364025E-7</v>
      </c>
      <c r="DO5" s="40">
        <f t="shared" si="7"/>
        <v>-3.8609520392954757E-7</v>
      </c>
      <c r="DP5" s="40">
        <f t="shared" si="8"/>
        <v>-3.5933596399162079E-7</v>
      </c>
      <c r="DQ5" s="40">
        <f t="shared" si="9"/>
        <v>-9.3655227505134537E-6</v>
      </c>
      <c r="DR5" s="40">
        <f t="shared" si="10"/>
        <v>4.0605765921471435E-6</v>
      </c>
      <c r="DS5" s="40">
        <f t="shared" si="11"/>
        <v>-2.0634868452478274E-7</v>
      </c>
      <c r="DT5" s="40">
        <f t="shared" si="12"/>
        <v>-2.8849884412909984E-5</v>
      </c>
      <c r="DU5" s="40">
        <f t="shared" si="13"/>
        <v>7.001850596621482E-7</v>
      </c>
      <c r="DV5" s="40">
        <f t="shared" si="14"/>
        <v>-1.8647730107773478E-6</v>
      </c>
      <c r="DW5" s="40">
        <f t="shared" si="15"/>
        <v>4.5951731826594297E-7</v>
      </c>
      <c r="DX5" s="40">
        <f t="shared" si="16"/>
        <v>-2.6320276035109098E-6</v>
      </c>
      <c r="DY5" s="40">
        <f t="shared" si="17"/>
        <v>5.9315269470910767E-6</v>
      </c>
      <c r="DZ5" s="40">
        <f t="shared" si="18"/>
        <v>-2.8793307800248995E-8</v>
      </c>
      <c r="EA5" s="40">
        <f t="shared" si="19"/>
        <v>1.0259104464022597E-6</v>
      </c>
      <c r="EB5" s="40">
        <f t="shared" si="20"/>
        <v>-2.4482461809112126E-6</v>
      </c>
      <c r="EC5" s="40">
        <f t="shared" si="21"/>
        <v>2.6930063794998884E-7</v>
      </c>
      <c r="ED5" s="40">
        <f t="shared" si="22"/>
        <v>1.4367711846103059E-6</v>
      </c>
      <c r="EE5" s="40">
        <f t="shared" si="23"/>
        <v>-2.6181563038805367E-5</v>
      </c>
      <c r="EF5" s="40">
        <f t="shared" si="24"/>
        <v>3.7090925079655255E-7</v>
      </c>
      <c r="EG5" s="40">
        <f t="shared" si="25"/>
        <v>2.0546199895780549E-6</v>
      </c>
      <c r="EH5" s="40">
        <f t="shared" si="33"/>
        <v>-1.3639219952292622E-6</v>
      </c>
      <c r="EI5" s="69">
        <f t="shared" si="26"/>
        <v>-2.5358147285706369E-7</v>
      </c>
      <c r="EJ5" s="40">
        <f t="shared" si="27"/>
        <v>-3.7239723115276534E-7</v>
      </c>
      <c r="EK5" s="40">
        <f t="shared" si="28"/>
        <v>7.8236188640859981E-4</v>
      </c>
      <c r="EL5" s="40">
        <f t="shared" si="29"/>
        <v>-9.7652677747990242E-4</v>
      </c>
      <c r="EM5" s="69">
        <f t="shared" si="30"/>
        <v>-6.3320751842978868E-4</v>
      </c>
      <c r="EN5" s="40">
        <f t="shared" si="31"/>
        <v>4.7121188013700198E-8</v>
      </c>
      <c r="EO5" s="40">
        <f t="shared" si="32"/>
        <v>4.8643269624042885E-8</v>
      </c>
      <c r="EP5" s="40"/>
      <c r="EQ5" s="40"/>
      <c r="ER5" s="40"/>
      <c r="ES5" s="40"/>
    </row>
    <row r="6" spans="1:149" x14ac:dyDescent="0.25">
      <c r="A6" s="15" t="s">
        <v>175</v>
      </c>
      <c r="B6" s="15">
        <v>1062.6207549000001</v>
      </c>
      <c r="D6" s="15">
        <v>6778.2911544999997</v>
      </c>
      <c r="E6" s="15">
        <v>177.72681377000001</v>
      </c>
      <c r="F6" s="15">
        <v>172.27913311</v>
      </c>
      <c r="G6" s="15">
        <v>21.37329068</v>
      </c>
      <c r="H6" s="15">
        <v>224.35087146000001</v>
      </c>
      <c r="I6" s="15"/>
      <c r="J6" s="17" t="s">
        <v>175</v>
      </c>
      <c r="K6" s="17">
        <v>0</v>
      </c>
      <c r="L6" s="17">
        <v>5.9368023509278496</v>
      </c>
      <c r="M6" s="17">
        <v>0.41462120715800499</v>
      </c>
      <c r="N6" s="17">
        <v>2.1949101135829201</v>
      </c>
      <c r="O6" s="17">
        <v>2.1949101135829201</v>
      </c>
      <c r="P6" s="17">
        <v>17.425384978142802</v>
      </c>
      <c r="Q6" s="17">
        <v>0</v>
      </c>
      <c r="R6" s="17">
        <v>7.5855970765609996E-4</v>
      </c>
      <c r="S6" s="17">
        <v>3.7035664438455199E-3</v>
      </c>
      <c r="T6" s="17">
        <v>1.0632196863616299</v>
      </c>
      <c r="U6" s="17">
        <v>7.2014132097166699E-4</v>
      </c>
      <c r="V6" s="17">
        <v>0.22727905961813399</v>
      </c>
      <c r="W6" s="17">
        <v>2.5208399802576099E-2</v>
      </c>
      <c r="X6" s="17">
        <v>1.5450319110875899E-2</v>
      </c>
      <c r="Y6" s="17">
        <v>5.4510714536355502</v>
      </c>
      <c r="Z6" s="5">
        <v>2.4946573910944198E-7</v>
      </c>
      <c r="AA6" s="5">
        <v>9.9786200698865097E-7</v>
      </c>
      <c r="AB6" s="17">
        <v>1062.6307237333001</v>
      </c>
      <c r="AC6" s="17">
        <v>5.4477919811945696</v>
      </c>
      <c r="AD6" s="17">
        <v>132.86449162860899</v>
      </c>
      <c r="AE6" s="17">
        <v>8.4606376424874696</v>
      </c>
      <c r="AF6" s="17">
        <v>0.196574702877582</v>
      </c>
      <c r="AG6" s="17">
        <v>30.252862043684502</v>
      </c>
      <c r="AH6" s="17">
        <v>0.50823420858589996</v>
      </c>
      <c r="AI6" s="17">
        <v>52.195289596427301</v>
      </c>
      <c r="AJ6" s="17">
        <v>0.39647574335473501</v>
      </c>
      <c r="AK6" s="17">
        <v>9.1131771853923897</v>
      </c>
      <c r="AL6" s="17">
        <v>9.8495096534113299E-2</v>
      </c>
      <c r="AM6" s="17">
        <v>0</v>
      </c>
      <c r="AN6" s="17">
        <v>0</v>
      </c>
      <c r="AO6" s="17">
        <v>9.5793480594723306</v>
      </c>
      <c r="AP6" s="17">
        <v>9.5793480594723306</v>
      </c>
      <c r="AQ6" s="17">
        <v>0</v>
      </c>
      <c r="AR6" s="17">
        <v>0</v>
      </c>
      <c r="AS6" s="17">
        <v>0.62597060549136796</v>
      </c>
      <c r="AT6" s="5">
        <v>2.0884162208905202E-6</v>
      </c>
      <c r="AU6" s="5">
        <v>4.0327853081847E-6</v>
      </c>
      <c r="AV6" s="17">
        <v>54.227221575466899</v>
      </c>
      <c r="AW6" s="17">
        <v>1.8861368699640899</v>
      </c>
      <c r="AX6" s="17">
        <v>0.28859744068689502</v>
      </c>
      <c r="AY6" s="17">
        <v>0</v>
      </c>
      <c r="AZ6" s="17">
        <v>6.2689905065686498</v>
      </c>
      <c r="BA6" s="17">
        <v>0.772618463984591</v>
      </c>
      <c r="BB6" s="17">
        <v>2.5842456726026101E-3</v>
      </c>
      <c r="BC6" s="17">
        <v>1.8951118133897701E-2</v>
      </c>
      <c r="BD6" s="17">
        <v>1.8306790470080499E-4</v>
      </c>
      <c r="BE6" s="17">
        <v>3.7168206967928201E-4</v>
      </c>
      <c r="BF6" s="17">
        <v>0</v>
      </c>
      <c r="BG6" s="17">
        <v>0</v>
      </c>
      <c r="BH6" s="17">
        <v>0.612490502907301</v>
      </c>
      <c r="BI6" s="17">
        <v>3.3159272475007802</v>
      </c>
      <c r="BJ6" s="17">
        <v>6.0362734529340697E-2</v>
      </c>
      <c r="BK6" s="17">
        <v>5.7995554406873998E-2</v>
      </c>
      <c r="BL6" s="17">
        <v>230.695076248394</v>
      </c>
      <c r="BM6" s="17">
        <v>6100.5645143660904</v>
      </c>
      <c r="BN6" s="17">
        <v>623.61338298053795</v>
      </c>
      <c r="BO6" s="17">
        <v>6778.40511892209</v>
      </c>
      <c r="BP6" s="17">
        <v>0</v>
      </c>
      <c r="BQ6" s="17">
        <v>11.8867205982935</v>
      </c>
      <c r="BR6" s="17">
        <v>0</v>
      </c>
      <c r="BS6" s="17">
        <v>0.38722233642835802</v>
      </c>
      <c r="BT6" s="17">
        <v>1.49024448991815E-3</v>
      </c>
      <c r="BU6" s="17">
        <v>4.3966560913471803E-3</v>
      </c>
      <c r="BV6" s="17">
        <v>3.52835193703202E-3</v>
      </c>
      <c r="BW6" s="17">
        <v>0.112885042765063</v>
      </c>
      <c r="BX6" s="17">
        <v>0</v>
      </c>
      <c r="BY6" s="17">
        <v>86.643386936983006</v>
      </c>
      <c r="BZ6" s="17">
        <v>0.100440885712396</v>
      </c>
      <c r="CA6" s="17">
        <v>3.5317982496734401E-2</v>
      </c>
      <c r="CB6" s="17">
        <v>132.87155753732699</v>
      </c>
      <c r="CC6" s="17">
        <v>4.5138098290425803E-2</v>
      </c>
      <c r="CD6" s="17">
        <v>0</v>
      </c>
      <c r="CE6" s="5">
        <v>1.0802139575279501E-6</v>
      </c>
      <c r="CF6" s="17">
        <v>6.5467423755904202E-3</v>
      </c>
      <c r="CG6" s="17">
        <v>177.73058835260599</v>
      </c>
      <c r="CH6" s="17">
        <v>172.282796371411</v>
      </c>
      <c r="CI6" s="17">
        <v>5.4477919811945696</v>
      </c>
      <c r="CJ6" s="17">
        <v>0</v>
      </c>
      <c r="CK6" s="17">
        <v>0</v>
      </c>
      <c r="CL6" s="17">
        <v>0.70480871810049694</v>
      </c>
      <c r="CM6" s="17">
        <v>0</v>
      </c>
      <c r="CN6" s="17">
        <v>7.5626956830194496</v>
      </c>
      <c r="CO6" s="17">
        <v>0</v>
      </c>
      <c r="CP6" s="17">
        <v>0.196574702877582</v>
      </c>
      <c r="CQ6" s="17">
        <v>30.250792682639101</v>
      </c>
      <c r="CR6" s="17">
        <v>0.19676973847497101</v>
      </c>
      <c r="CS6" s="17">
        <v>0</v>
      </c>
      <c r="CT6" s="17">
        <v>0.50823420858589996</v>
      </c>
      <c r="CU6" s="17">
        <v>6.8912998670612904E-4</v>
      </c>
      <c r="CV6" s="17">
        <v>21.373329657928601</v>
      </c>
      <c r="CW6" s="17">
        <v>29.1933057219448</v>
      </c>
      <c r="CX6" s="17">
        <v>0</v>
      </c>
      <c r="CY6" s="17">
        <v>0</v>
      </c>
      <c r="CZ6" s="17">
        <v>10.9249325933847</v>
      </c>
      <c r="DA6" s="17">
        <v>0.45657699088909198</v>
      </c>
      <c r="DB6" s="17">
        <v>0</v>
      </c>
      <c r="DC6" s="17">
        <v>224.36167604380501</v>
      </c>
      <c r="DD6" s="17">
        <v>0.4341407850615</v>
      </c>
      <c r="DE6" s="17">
        <v>17.017763302836901</v>
      </c>
      <c r="DF6" s="17"/>
      <c r="DG6" s="25">
        <f t="shared" si="0"/>
        <v>7.9999971415237823E-3</v>
      </c>
      <c r="DH6" s="97">
        <f t="shared" si="1"/>
        <v>1.028228529561138</v>
      </c>
      <c r="DI6" s="25">
        <f t="shared" si="2"/>
        <v>1.9247001542465284E-2</v>
      </c>
      <c r="DJ6" s="40">
        <f t="shared" si="3"/>
        <v>9.3813651333903934E-6</v>
      </c>
      <c r="DK6" s="40"/>
      <c r="DL6" s="40">
        <f t="shared" si="4"/>
        <v>1.6813149434365784E-5</v>
      </c>
      <c r="DM6" s="40">
        <f t="shared" si="5"/>
        <v>2.1238115543271371E-5</v>
      </c>
      <c r="DN6" s="40">
        <f t="shared" si="6"/>
        <v>2.1263523590247859E-5</v>
      </c>
      <c r="DO6" s="40">
        <f t="shared" si="7"/>
        <v>1.8236746593624374E-6</v>
      </c>
      <c r="DP6" s="40">
        <f t="shared" si="8"/>
        <v>4.815931284191095E-5</v>
      </c>
      <c r="DQ6" s="40">
        <f t="shared" si="9"/>
        <v>-9.1862387785311321E-6</v>
      </c>
      <c r="DR6" s="40">
        <f t="shared" si="10"/>
        <v>2.0014188851236234E-6</v>
      </c>
      <c r="DS6" s="40">
        <f t="shared" si="11"/>
        <v>3.8669519503820227E-7</v>
      </c>
      <c r="DT6" s="40">
        <f t="shared" si="12"/>
        <v>-2.8494155140352905E-5</v>
      </c>
      <c r="DU6" s="40">
        <f t="shared" si="13"/>
        <v>-1.0662629539829581E-6</v>
      </c>
      <c r="DV6" s="40">
        <f t="shared" si="14"/>
        <v>2.9997827599653557E-6</v>
      </c>
      <c r="DW6" s="40">
        <f t="shared" si="15"/>
        <v>-5.1723690957602608E-7</v>
      </c>
      <c r="DX6" s="40">
        <f t="shared" si="16"/>
        <v>2.408101243687888E-7</v>
      </c>
      <c r="DY6" s="40">
        <f t="shared" si="17"/>
        <v>3.2565268599618324E-6</v>
      </c>
      <c r="DZ6" s="40">
        <f t="shared" si="18"/>
        <v>2.0242571973946236E-7</v>
      </c>
      <c r="EA6" s="40">
        <f t="shared" si="19"/>
        <v>2.4431385035531697E-6</v>
      </c>
      <c r="EB6" s="40">
        <f t="shared" si="20"/>
        <v>-7.5009111296072814E-7</v>
      </c>
      <c r="EC6" s="40">
        <f t="shared" si="21"/>
        <v>6.6217053541256226E-7</v>
      </c>
      <c r="ED6" s="40">
        <f t="shared" si="22"/>
        <v>-1.1355298245485374E-6</v>
      </c>
      <c r="EE6" s="40">
        <f t="shared" si="23"/>
        <v>-2.7546920998407578E-5</v>
      </c>
      <c r="EF6" s="40">
        <f t="shared" si="24"/>
        <v>6.6147085436937996E-8</v>
      </c>
      <c r="EG6" s="40">
        <f t="shared" si="25"/>
        <v>2.1467180179100189E-6</v>
      </c>
      <c r="EH6" s="40">
        <f t="shared" si="33"/>
        <v>2.1696159708609443E-6</v>
      </c>
      <c r="EI6" s="69">
        <f t="shared" si="26"/>
        <v>4.0207292464647914E-6</v>
      </c>
      <c r="EJ6" s="40">
        <f t="shared" si="27"/>
        <v>-1.1398751214238332E-6</v>
      </c>
      <c r="EK6" s="40">
        <f t="shared" si="28"/>
        <v>7.8411522576699792E-4</v>
      </c>
      <c r="EL6" s="40">
        <f t="shared" si="29"/>
        <v>-9.7553405936346782E-4</v>
      </c>
      <c r="EM6" s="69">
        <f t="shared" si="30"/>
        <v>-6.5709459960682089E-4</v>
      </c>
      <c r="EN6" s="40">
        <f t="shared" si="31"/>
        <v>2.168919287754292E-8</v>
      </c>
      <c r="EO6" s="40">
        <f t="shared" si="32"/>
        <v>2.2375033898407667E-8</v>
      </c>
      <c r="EP6" s="40"/>
      <c r="EQ6" s="40"/>
      <c r="ER6" s="40"/>
      <c r="ES6" s="40"/>
    </row>
    <row r="7" spans="1:149" s="17" customFormat="1" x14ac:dyDescent="0.25">
      <c r="A7" s="15" t="s">
        <v>176</v>
      </c>
      <c r="B7" s="15">
        <v>1.8911069999999999E-2</v>
      </c>
      <c r="C7" s="15"/>
      <c r="D7" s="15">
        <v>0.12404235</v>
      </c>
      <c r="E7" s="15">
        <v>3.8404099999999998E-3</v>
      </c>
      <c r="F7" s="15">
        <v>3.7060299999999999E-3</v>
      </c>
      <c r="G7" s="15">
        <v>2.89602E-3</v>
      </c>
      <c r="H7" s="15">
        <v>3.81796E-3</v>
      </c>
      <c r="I7" s="15"/>
      <c r="J7" s="17" t="s">
        <v>176</v>
      </c>
      <c r="K7" s="17">
        <v>0</v>
      </c>
      <c r="L7" s="17">
        <v>1.01025327799732E-4</v>
      </c>
      <c r="M7" s="5">
        <v>7.0556137513296604E-6</v>
      </c>
      <c r="N7" s="17">
        <v>3.7352094578283299E-5</v>
      </c>
      <c r="O7" s="5">
        <v>3.7352094578283299E-5</v>
      </c>
      <c r="P7" s="17">
        <v>2.9652851402966302E-4</v>
      </c>
      <c r="Q7" s="17">
        <v>0</v>
      </c>
      <c r="R7" s="5">
        <v>1.6315305037010002E-8</v>
      </c>
      <c r="S7" s="5">
        <v>7.9664015608723595E-8</v>
      </c>
      <c r="T7" s="17">
        <v>1.80894834702954E-5</v>
      </c>
      <c r="U7" s="5">
        <v>1.5489098739507301E-8</v>
      </c>
      <c r="V7" s="5">
        <v>3.8678375943164797E-6</v>
      </c>
      <c r="W7" s="5">
        <v>5.4233700954050102E-7</v>
      </c>
      <c r="X7" s="5">
        <v>3.3240188054255698E-7</v>
      </c>
      <c r="Y7" s="5">
        <v>9.2761145080661597E-5</v>
      </c>
      <c r="Z7" s="5">
        <v>5.3660499236649597E-12</v>
      </c>
      <c r="AA7" s="5">
        <v>2.14686089386398E-11</v>
      </c>
      <c r="AB7" s="17">
        <v>1.8911115152918E-2</v>
      </c>
      <c r="AC7" s="17">
        <v>1.3437391491261401E-4</v>
      </c>
      <c r="AD7" s="17">
        <v>2.8580939940585398E-3</v>
      </c>
      <c r="AE7" s="17">
        <v>1.82002568384618E-4</v>
      </c>
      <c r="AF7" s="5">
        <v>4.2285752079234099E-6</v>
      </c>
      <c r="AG7" s="17">
        <v>6.5077134211875105E-4</v>
      </c>
      <c r="AH7" s="5">
        <v>1.09328306795196E-5</v>
      </c>
      <c r="AI7" s="17">
        <v>8.8820507283519803E-4</v>
      </c>
      <c r="AJ7" s="5">
        <v>6.7474069015691302E-6</v>
      </c>
      <c r="AK7" s="17">
        <v>1.5507941831048699E-4</v>
      </c>
      <c r="AL7" s="5">
        <v>1.6764095801848501E-6</v>
      </c>
      <c r="AM7" s="17">
        <v>0</v>
      </c>
      <c r="AN7" s="17">
        <v>0</v>
      </c>
      <c r="AO7" s="17">
        <v>1.6301091023330401E-4</v>
      </c>
      <c r="AP7" s="17">
        <v>1.6301091023330401E-4</v>
      </c>
      <c r="AQ7" s="17">
        <v>0</v>
      </c>
      <c r="AR7" s="17">
        <v>0</v>
      </c>
      <c r="AS7" s="5">
        <v>1.0652363630351E-5</v>
      </c>
      <c r="AT7" s="5">
        <v>4.4923439320535499E-11</v>
      </c>
      <c r="AU7" s="5">
        <v>8.6764569519998601E-11</v>
      </c>
      <c r="AV7" s="17">
        <v>9.9233254518097096E-4</v>
      </c>
      <c r="AW7" s="5">
        <v>3.2100497693414199E-5</v>
      </c>
      <c r="AX7" s="5">
        <v>4.9113829814205401E-6</v>
      </c>
      <c r="AY7" s="17">
        <v>0</v>
      </c>
      <c r="AZ7" s="17">
        <v>1.06675622238022E-4</v>
      </c>
      <c r="BA7" s="5">
        <v>1.31458478700595E-5</v>
      </c>
      <c r="BB7" s="5">
        <v>5.5589543477901402E-8</v>
      </c>
      <c r="BC7" s="5">
        <v>4.07711767721027E-7</v>
      </c>
      <c r="BD7" s="5">
        <v>3.93822649184014E-9</v>
      </c>
      <c r="BE7" s="5">
        <v>7.9961639577373906E-9</v>
      </c>
      <c r="BF7" s="17">
        <v>0</v>
      </c>
      <c r="BG7" s="17">
        <v>0</v>
      </c>
      <c r="BH7" s="17">
        <v>1.0422502339655E-5</v>
      </c>
      <c r="BI7" s="5">
        <v>7.1329221713321904E-5</v>
      </c>
      <c r="BJ7" s="5">
        <v>1.2985223521112001E-6</v>
      </c>
      <c r="BK7" s="5">
        <v>1.2474853530426501E-6</v>
      </c>
      <c r="BL7" s="17">
        <v>3.9257373082667796E-3</v>
      </c>
      <c r="BM7" s="17">
        <v>0.11163804516168099</v>
      </c>
      <c r="BN7" s="17">
        <v>1.14119104703009E-2</v>
      </c>
      <c r="BO7" s="17">
        <v>0.12404228817716299</v>
      </c>
      <c r="BP7" s="17">
        <v>0</v>
      </c>
      <c r="BQ7" s="17">
        <v>2.02276261181567E-4</v>
      </c>
      <c r="BR7" s="17">
        <v>0</v>
      </c>
      <c r="BS7" s="5">
        <v>6.6142275280124701E-6</v>
      </c>
      <c r="BT7" s="5">
        <v>3.2057805188577799E-8</v>
      </c>
      <c r="BU7" s="5">
        <v>9.4589835590314995E-8</v>
      </c>
      <c r="BV7" s="5">
        <v>7.5895699333653001E-8</v>
      </c>
      <c r="BW7" s="5">
        <v>2.09268892232565E-6</v>
      </c>
      <c r="BX7" s="17">
        <v>0</v>
      </c>
      <c r="BY7" s="17">
        <v>1.47440708345045E-3</v>
      </c>
      <c r="BZ7" s="5">
        <v>2.1606397813014898E-6</v>
      </c>
      <c r="CA7" s="5">
        <v>7.5971273775470196E-7</v>
      </c>
      <c r="CB7" s="17">
        <v>2.8582483175978398E-3</v>
      </c>
      <c r="CC7" s="5">
        <v>9.7102575549639798E-7</v>
      </c>
      <c r="CD7" s="17">
        <v>0</v>
      </c>
      <c r="CE7" s="5">
        <v>2.3233408841636401E-11</v>
      </c>
      <c r="CF7" s="5">
        <v>1.4083125272132999E-7</v>
      </c>
      <c r="CG7" s="17">
        <v>3.84040510810915E-3</v>
      </c>
      <c r="CH7" s="17">
        <v>3.7060311931965302E-3</v>
      </c>
      <c r="CI7" s="17">
        <v>1.3437391491261401E-4</v>
      </c>
      <c r="CJ7" s="17">
        <v>0</v>
      </c>
      <c r="CK7" s="17">
        <v>0</v>
      </c>
      <c r="CL7" s="5">
        <v>1.5161516118542501E-5</v>
      </c>
      <c r="CM7" s="17">
        <v>0</v>
      </c>
      <c r="CN7" s="17">
        <v>1.6268567050822E-4</v>
      </c>
      <c r="CO7" s="17">
        <v>0</v>
      </c>
      <c r="CP7" s="5">
        <v>4.2285752079234099E-6</v>
      </c>
      <c r="CQ7" s="17">
        <v>6.5072724967895105E-4</v>
      </c>
      <c r="CR7" s="5">
        <v>3.3485710632340701E-6</v>
      </c>
      <c r="CS7" s="17">
        <v>0</v>
      </c>
      <c r="CT7" s="5">
        <v>1.09328306795196E-5</v>
      </c>
      <c r="CU7" s="5">
        <v>1.4823878260773699E-8</v>
      </c>
      <c r="CV7" s="17">
        <v>2.8959914460666698E-3</v>
      </c>
      <c r="CW7" s="17">
        <v>4.9678496225135998E-4</v>
      </c>
      <c r="CX7" s="17">
        <v>0</v>
      </c>
      <c r="CY7" s="17">
        <v>0</v>
      </c>
      <c r="CZ7" s="17">
        <v>1.8590408262923199E-4</v>
      </c>
      <c r="DA7" s="5">
        <v>7.7697356107078499E-6</v>
      </c>
      <c r="DB7" s="17">
        <v>0</v>
      </c>
      <c r="DC7" s="17">
        <v>3.8180084547253302E-3</v>
      </c>
      <c r="DD7" s="5">
        <v>7.3879048374917997E-6</v>
      </c>
      <c r="DE7" s="17">
        <v>2.8958293236770798E-4</v>
      </c>
      <c r="DG7" s="25">
        <f t="shared" si="0"/>
        <v>7.9999535623180001E-3</v>
      </c>
      <c r="DH7" s="97">
        <f t="shared" si="1"/>
        <v>1.0282159808756106</v>
      </c>
      <c r="DI7" s="25">
        <f t="shared" si="2"/>
        <v>1.9246794750207956E-2</v>
      </c>
      <c r="DJ7" s="40">
        <f t="shared" si="3"/>
        <v>2.3876448028471396E-6</v>
      </c>
      <c r="DK7" s="40"/>
      <c r="DL7" s="40">
        <f t="shared" si="4"/>
        <v>-4.9840104611458921E-7</v>
      </c>
      <c r="DM7" s="40">
        <f t="shared" si="5"/>
        <v>-1.2737939047825677E-6</v>
      </c>
      <c r="DN7" s="40">
        <f t="shared" si="6"/>
        <v>3.2196083957645709E-7</v>
      </c>
      <c r="DO7" s="40">
        <f t="shared" si="7"/>
        <v>-9.8597155165371533E-6</v>
      </c>
      <c r="DP7" s="40">
        <f t="shared" si="8"/>
        <v>1.2691260602571811E-5</v>
      </c>
      <c r="DQ7" s="40">
        <f t="shared" si="9"/>
        <v>1.3864627707134832E-5</v>
      </c>
      <c r="DR7" s="40">
        <f t="shared" si="10"/>
        <v>-9.3361669260867313E-6</v>
      </c>
      <c r="DS7" s="40">
        <f t="shared" si="11"/>
        <v>-7.1752579948110409E-5</v>
      </c>
      <c r="DT7" s="40">
        <f t="shared" si="12"/>
        <v>-2.2431189166410585E-4</v>
      </c>
      <c r="DU7" s="40">
        <f t="shared" si="13"/>
        <v>-1.3631265739505029E-4</v>
      </c>
      <c r="DV7" s="40">
        <f t="shared" si="14"/>
        <v>5.0425983389326451E-5</v>
      </c>
      <c r="DW7" s="40">
        <f t="shared" si="15"/>
        <v>1.3208941557009448E-4</v>
      </c>
      <c r="DX7" s="40">
        <f t="shared" si="16"/>
        <v>1.115481826536513E-4</v>
      </c>
      <c r="DY7" s="40">
        <f t="shared" si="17"/>
        <v>1.8129438872660676E-4</v>
      </c>
      <c r="DZ7" s="40">
        <f t="shared" si="18"/>
        <v>-1.7046112298969439E-5</v>
      </c>
      <c r="EA7" s="40">
        <f t="shared" si="19"/>
        <v>1.1269144037954112E-5</v>
      </c>
      <c r="EB7" s="40">
        <f t="shared" si="20"/>
        <v>6.0123168703689656E-5</v>
      </c>
      <c r="EC7" s="40">
        <f t="shared" si="21"/>
        <v>1.0234571030951316E-4</v>
      </c>
      <c r="ED7" s="40">
        <f t="shared" si="22"/>
        <v>8.1284950062007991E-5</v>
      </c>
      <c r="EE7" s="40">
        <f t="shared" si="23"/>
        <v>-6.3391672948995983E-5</v>
      </c>
      <c r="EF7" s="40">
        <f t="shared" si="24"/>
        <v>-1.4031407221466369E-5</v>
      </c>
      <c r="EG7" s="40">
        <f t="shared" si="25"/>
        <v>1.1378295496131765E-5</v>
      </c>
      <c r="EH7" s="40">
        <f t="shared" si="33"/>
        <v>7.9153782357043583E-6</v>
      </c>
      <c r="EI7" s="69">
        <f t="shared" si="26"/>
        <v>-1.9353676992402215E-4</v>
      </c>
      <c r="EJ7" s="40">
        <f t="shared" si="27"/>
        <v>1.9819822877631612E-5</v>
      </c>
      <c r="EK7" s="40">
        <f t="shared" si="28"/>
        <v>9.1044135756838018E-4</v>
      </c>
      <c r="EL7" s="40">
        <f t="shared" si="29"/>
        <v>-1.0258838121920092E-3</v>
      </c>
      <c r="EM7" s="69">
        <f t="shared" si="30"/>
        <v>-6.9136792003799666E-4</v>
      </c>
      <c r="EN7" s="40">
        <f t="shared" si="31"/>
        <v>-4.9024702625139408E-7</v>
      </c>
      <c r="EO7" s="40">
        <f t="shared" si="32"/>
        <v>-5.0802248552835679E-7</v>
      </c>
      <c r="EP7" s="40"/>
      <c r="EQ7" s="40"/>
      <c r="ER7" s="40"/>
      <c r="ES7" s="40"/>
    </row>
    <row r="8" spans="1:149" x14ac:dyDescent="0.25">
      <c r="A8" s="15" t="s">
        <v>177</v>
      </c>
      <c r="B8" s="15">
        <v>112.27665906</v>
      </c>
      <c r="D8" s="15">
        <v>727.13323710999998</v>
      </c>
      <c r="E8" s="15">
        <v>19.325262479999999</v>
      </c>
      <c r="F8" s="15">
        <v>18.727362419999999</v>
      </c>
      <c r="G8" s="15">
        <v>3.1202305099999998</v>
      </c>
      <c r="H8" s="15">
        <v>24.04031689</v>
      </c>
      <c r="I8" s="15"/>
      <c r="J8" s="17" t="s">
        <v>177</v>
      </c>
      <c r="K8" s="17">
        <v>0</v>
      </c>
      <c r="L8" s="17">
        <v>0.63612681760640299</v>
      </c>
      <c r="M8" s="17">
        <v>4.4426747297368001E-2</v>
      </c>
      <c r="N8" s="17">
        <v>0.235184324809632</v>
      </c>
      <c r="O8" s="17">
        <v>0.235184324809632</v>
      </c>
      <c r="P8" s="17">
        <v>1.86712836483242</v>
      </c>
      <c r="Q8" s="17">
        <v>0</v>
      </c>
      <c r="R8" s="5">
        <v>8.2456502036519505E-5</v>
      </c>
      <c r="S8" s="17">
        <v>4.0257976141580798E-4</v>
      </c>
      <c r="T8" s="17">
        <v>0.113923755447178</v>
      </c>
      <c r="U8" s="5">
        <v>7.8280223659849893E-5</v>
      </c>
      <c r="V8" s="17">
        <v>2.4352865912413799E-2</v>
      </c>
      <c r="W8" s="17">
        <v>2.7401850700794201E-3</v>
      </c>
      <c r="X8" s="17">
        <v>1.6794694658752E-3</v>
      </c>
      <c r="Y8" s="17">
        <v>0.58408123246559396</v>
      </c>
      <c r="Z8" s="5">
        <v>2.7117182510733702E-8</v>
      </c>
      <c r="AA8" s="5">
        <v>1.08469830233083E-7</v>
      </c>
      <c r="AB8" s="17">
        <v>112.276605604369</v>
      </c>
      <c r="AC8" s="17">
        <v>0.59790008862580402</v>
      </c>
      <c r="AD8" s="17">
        <v>14.4425361470923</v>
      </c>
      <c r="AE8" s="17">
        <v>0.91968224706096302</v>
      </c>
      <c r="AF8" s="17">
        <v>2.1367918964709499E-2</v>
      </c>
      <c r="AG8" s="17">
        <v>3.2885249032997601</v>
      </c>
      <c r="AH8" s="17">
        <v>5.52457030704872E-2</v>
      </c>
      <c r="AI8" s="17">
        <v>5.5927127196551201</v>
      </c>
      <c r="AJ8" s="17">
        <v>4.2482342732864602E-2</v>
      </c>
      <c r="AK8" s="17">
        <v>0.976475731587367</v>
      </c>
      <c r="AL8" s="17">
        <v>1.0553698466014999E-2</v>
      </c>
      <c r="AM8" s="17">
        <v>0</v>
      </c>
      <c r="AN8" s="17">
        <v>0</v>
      </c>
      <c r="AO8" s="17">
        <v>1.0264247999187399</v>
      </c>
      <c r="AP8" s="17">
        <v>1.0264247999187399</v>
      </c>
      <c r="AQ8" s="17">
        <v>0</v>
      </c>
      <c r="AR8" s="17">
        <v>0</v>
      </c>
      <c r="AS8" s="17">
        <v>6.7072554517171201E-2</v>
      </c>
      <c r="AT8" s="5">
        <v>2.27012733664576E-7</v>
      </c>
      <c r="AU8" s="5">
        <v>4.3836900891463499E-7</v>
      </c>
      <c r="AV8" s="17">
        <v>5.8170632325931297</v>
      </c>
      <c r="AW8" s="17">
        <v>0.20209904356865099</v>
      </c>
      <c r="AX8" s="17">
        <v>3.09231677732387E-2</v>
      </c>
      <c r="AY8" s="17">
        <v>0</v>
      </c>
      <c r="AZ8" s="17">
        <v>0.67172040577231296</v>
      </c>
      <c r="BA8" s="17">
        <v>8.2785990641260604E-2</v>
      </c>
      <c r="BB8" s="17">
        <v>2.8091042692504799E-4</v>
      </c>
      <c r="BC8" s="17">
        <v>2.0600093735015398E-3</v>
      </c>
      <c r="BD8" s="5">
        <v>1.9899550043265699E-5</v>
      </c>
      <c r="BE8" s="5">
        <v>4.0402541006520097E-5</v>
      </c>
      <c r="BF8" s="17">
        <v>0</v>
      </c>
      <c r="BG8" s="17">
        <v>0</v>
      </c>
      <c r="BH8" s="17">
        <v>6.5628294421326699E-2</v>
      </c>
      <c r="BI8" s="17">
        <v>0.36044534918677001</v>
      </c>
      <c r="BJ8" s="17">
        <v>6.5615028941175104E-3</v>
      </c>
      <c r="BK8" s="17">
        <v>6.3041918131362404E-3</v>
      </c>
      <c r="BL8" s="17">
        <v>24.7189323297894</v>
      </c>
      <c r="BM8" s="17">
        <v>654.41970026422405</v>
      </c>
      <c r="BN8" s="17">
        <v>66.896238899893604</v>
      </c>
      <c r="BO8" s="17">
        <v>727.13300239671003</v>
      </c>
      <c r="BP8" s="17">
        <v>0</v>
      </c>
      <c r="BQ8" s="17">
        <v>1.2736594715570599</v>
      </c>
      <c r="BR8" s="17">
        <v>0</v>
      </c>
      <c r="BS8" s="17">
        <v>4.14994882680048E-2</v>
      </c>
      <c r="BT8" s="17">
        <v>1.6199137194552299E-4</v>
      </c>
      <c r="BU8" s="17">
        <v>4.7792275694152799E-4</v>
      </c>
      <c r="BV8" s="17">
        <v>3.8353701728004701E-4</v>
      </c>
      <c r="BW8" s="17">
        <v>1.21549339861659E-2</v>
      </c>
      <c r="BX8" s="17">
        <v>0</v>
      </c>
      <c r="BY8" s="17">
        <v>9.2838253500785406</v>
      </c>
      <c r="BZ8" s="17">
        <v>1.09180479339936E-2</v>
      </c>
      <c r="CA8" s="17">
        <v>3.8391063170136199E-3</v>
      </c>
      <c r="CB8" s="17">
        <v>14.4433036576883</v>
      </c>
      <c r="CC8" s="17">
        <v>4.9065661765791899E-3</v>
      </c>
      <c r="CD8" s="17">
        <v>0</v>
      </c>
      <c r="CE8" s="5">
        <v>1.1742140037588799E-7</v>
      </c>
      <c r="CF8" s="17">
        <v>7.1163803568180604E-4</v>
      </c>
      <c r="CG8" s="17">
        <v>19.325254129593599</v>
      </c>
      <c r="CH8" s="17">
        <v>18.7273540409678</v>
      </c>
      <c r="CI8" s="17">
        <v>0.59790008862580402</v>
      </c>
      <c r="CJ8" s="17">
        <v>0</v>
      </c>
      <c r="CK8" s="17">
        <v>0</v>
      </c>
      <c r="CL8" s="17">
        <v>7.6613623748188003E-2</v>
      </c>
      <c r="CM8" s="17">
        <v>0</v>
      </c>
      <c r="CN8" s="17">
        <v>0.822074643540181</v>
      </c>
      <c r="CO8" s="17">
        <v>0</v>
      </c>
      <c r="CP8" s="17">
        <v>2.1367918964709499E-2</v>
      </c>
      <c r="CQ8" s="17">
        <v>3.2882982259406801</v>
      </c>
      <c r="CR8" s="17">
        <v>2.1083866436408801E-2</v>
      </c>
      <c r="CS8" s="17">
        <v>0</v>
      </c>
      <c r="CT8" s="17">
        <v>5.52457030704872E-2</v>
      </c>
      <c r="CU8" s="5">
        <v>7.4909551943649799E-5</v>
      </c>
      <c r="CV8" s="17">
        <v>3.1202301969913502</v>
      </c>
      <c r="CW8" s="17">
        <v>3.12805599584869</v>
      </c>
      <c r="CX8" s="17">
        <v>0</v>
      </c>
      <c r="CY8" s="17">
        <v>0</v>
      </c>
      <c r="CZ8" s="17">
        <v>1.1706024143470899</v>
      </c>
      <c r="DA8" s="17">
        <v>4.8922059122249999E-2</v>
      </c>
      <c r="DB8" s="17">
        <v>0</v>
      </c>
      <c r="DC8" s="17">
        <v>24.0403086414568</v>
      </c>
      <c r="DD8" s="17">
        <v>4.6517873330428103E-2</v>
      </c>
      <c r="DE8" s="17">
        <v>1.8234484912564199</v>
      </c>
      <c r="DF8" s="17"/>
      <c r="DG8" s="25">
        <f t="shared" si="0"/>
        <v>7.9999989182439144E-3</v>
      </c>
      <c r="DH8" s="97">
        <f t="shared" si="1"/>
        <v>1.0282285763653771</v>
      </c>
      <c r="DI8" s="25">
        <f t="shared" si="2"/>
        <v>1.924699818235202E-2</v>
      </c>
      <c r="DJ8" s="40">
        <f t="shared" si="3"/>
        <v>-4.7610635595928748E-7</v>
      </c>
      <c r="DK8" s="40"/>
      <c r="DL8" s="40">
        <f t="shared" si="4"/>
        <v>-3.2279268499498868E-7</v>
      </c>
      <c r="DM8" s="40">
        <f t="shared" si="5"/>
        <v>-4.3209795513867068E-7</v>
      </c>
      <c r="DN8" s="40">
        <f t="shared" si="6"/>
        <v>-4.4742190655732888E-7</v>
      </c>
      <c r="DO8" s="40">
        <f t="shared" si="7"/>
        <v>-1.0031587367117381E-7</v>
      </c>
      <c r="DP8" s="40">
        <f t="shared" si="8"/>
        <v>-3.4311291474764336E-7</v>
      </c>
      <c r="DQ8" s="40">
        <f t="shared" si="9"/>
        <v>-8.5661001599626659E-6</v>
      </c>
      <c r="DR8" s="40">
        <f t="shared" si="10"/>
        <v>5.7832152325016995E-6</v>
      </c>
      <c r="DS8" s="40">
        <f t="shared" si="11"/>
        <v>-4.5485232131000473E-6</v>
      </c>
      <c r="DT8" s="40">
        <f t="shared" si="12"/>
        <v>-2.8678048541247731E-5</v>
      </c>
      <c r="DU8" s="40">
        <f t="shared" si="13"/>
        <v>-1.484809540497064E-6</v>
      </c>
      <c r="DV8" s="40">
        <f t="shared" si="14"/>
        <v>1.3656981317966978E-6</v>
      </c>
      <c r="DW8" s="40">
        <f t="shared" si="15"/>
        <v>-2.3026993117438066E-7</v>
      </c>
      <c r="DX8" s="40">
        <f t="shared" si="16"/>
        <v>7.1503466475599653E-6</v>
      </c>
      <c r="DY8" s="40">
        <f t="shared" si="17"/>
        <v>2.8164688536207425E-7</v>
      </c>
      <c r="DZ8" s="40">
        <f t="shared" si="18"/>
        <v>-2.1222875106924977E-7</v>
      </c>
      <c r="EA8" s="40">
        <f t="shared" si="19"/>
        <v>1.3926357432354963E-6</v>
      </c>
      <c r="EB8" s="40">
        <f t="shared" si="20"/>
        <v>-3.269752731081726E-7</v>
      </c>
      <c r="EC8" s="40">
        <f t="shared" si="21"/>
        <v>2.3294507551759519E-7</v>
      </c>
      <c r="ED8" s="40">
        <f t="shared" si="22"/>
        <v>1.8304293125201554E-7</v>
      </c>
      <c r="EE8" s="40">
        <f t="shared" si="23"/>
        <v>-2.6636731919438516E-5</v>
      </c>
      <c r="EF8" s="40">
        <f t="shared" si="24"/>
        <v>1.9284690085276663E-7</v>
      </c>
      <c r="EG8" s="40">
        <f t="shared" si="25"/>
        <v>6.3441534669586953E-7</v>
      </c>
      <c r="EH8" s="40">
        <f t="shared" si="33"/>
        <v>-2.6632872911779067E-6</v>
      </c>
      <c r="EI8" s="69">
        <f t="shared" si="26"/>
        <v>-3.5724212168265891E-6</v>
      </c>
      <c r="EJ8" s="40">
        <f t="shared" si="27"/>
        <v>-1.4846993917608761E-6</v>
      </c>
      <c r="EK8" s="40">
        <f t="shared" si="28"/>
        <v>7.8574147035262107E-4</v>
      </c>
      <c r="EL8" s="40">
        <f t="shared" si="29"/>
        <v>-9.7350895269473646E-4</v>
      </c>
      <c r="EM8" s="69">
        <f t="shared" si="30"/>
        <v>-6.5499233012108777E-4</v>
      </c>
      <c r="EN8" s="40">
        <f t="shared" si="31"/>
        <v>1.4895123278382324E-7</v>
      </c>
      <c r="EO8" s="40">
        <f t="shared" si="32"/>
        <v>1.5370673364006381E-7</v>
      </c>
      <c r="EP8" s="40"/>
      <c r="EQ8" s="40"/>
      <c r="ER8" s="40"/>
      <c r="ES8" s="40"/>
    </row>
    <row r="9" spans="1:149" x14ac:dyDescent="0.25">
      <c r="A9" s="15" t="s">
        <v>178</v>
      </c>
      <c r="B9" s="15">
        <v>96.732457019999998</v>
      </c>
      <c r="D9" s="15">
        <v>622.89150861999997</v>
      </c>
      <c r="E9" s="15">
        <v>16.823480480000001</v>
      </c>
      <c r="F9" s="15">
        <v>16.299103859999999</v>
      </c>
      <c r="G9" s="15">
        <v>3.2868135000000001</v>
      </c>
      <c r="H9" s="15">
        <v>20.735533910000001</v>
      </c>
      <c r="I9" s="15"/>
      <c r="J9" s="17" t="s">
        <v>178</v>
      </c>
      <c r="K9" s="17">
        <v>0</v>
      </c>
      <c r="L9" s="17">
        <v>0.54867949841043395</v>
      </c>
      <c r="M9" s="17">
        <v>3.8319323424943298E-2</v>
      </c>
      <c r="N9" s="17">
        <v>0.20285369810795101</v>
      </c>
      <c r="O9" s="17">
        <v>0.20285369810795101</v>
      </c>
      <c r="P9" s="17">
        <v>1.6104564688404199</v>
      </c>
      <c r="Q9" s="17">
        <v>0</v>
      </c>
      <c r="R9" s="5">
        <v>7.1765274227417793E-5</v>
      </c>
      <c r="S9" s="17">
        <v>3.5038189343959502E-4</v>
      </c>
      <c r="T9" s="17">
        <v>9.8262782842416893E-2</v>
      </c>
      <c r="U9" s="5">
        <v>6.8130440664336306E-5</v>
      </c>
      <c r="V9" s="17">
        <v>2.10051457587054E-2</v>
      </c>
      <c r="W9" s="17">
        <v>2.384884957313E-3</v>
      </c>
      <c r="X9" s="17">
        <v>1.4617043160987E-3</v>
      </c>
      <c r="Y9" s="17">
        <v>0.50378881161438904</v>
      </c>
      <c r="Z9" s="5">
        <v>2.3601014346577601E-8</v>
      </c>
      <c r="AA9" s="5">
        <v>9.4405433290894394E-8</v>
      </c>
      <c r="AB9" s="17">
        <v>96.732379441899894</v>
      </c>
      <c r="AC9" s="17">
        <v>0.52437659694549599</v>
      </c>
      <c r="AD9" s="17">
        <v>12.5698648842298</v>
      </c>
      <c r="AE9" s="17">
        <v>0.80043368475007803</v>
      </c>
      <c r="AF9" s="17">
        <v>1.8597269906358599E-2</v>
      </c>
      <c r="AG9" s="17">
        <v>2.86212374322767</v>
      </c>
      <c r="AH9" s="17">
        <v>4.8082330285443398E-2</v>
      </c>
      <c r="AI9" s="17">
        <v>4.8238913945614197</v>
      </c>
      <c r="AJ9" s="17">
        <v>3.6642284161622997E-2</v>
      </c>
      <c r="AK9" s="17">
        <v>0.84224093881446305</v>
      </c>
      <c r="AL9" s="17">
        <v>9.1029261267751294E-3</v>
      </c>
      <c r="AM9" s="17">
        <v>0</v>
      </c>
      <c r="AN9" s="17">
        <v>0</v>
      </c>
      <c r="AO9" s="17">
        <v>0.88532412903586299</v>
      </c>
      <c r="AP9" s="17">
        <v>0.88532412903586299</v>
      </c>
      <c r="AQ9" s="17">
        <v>0</v>
      </c>
      <c r="AR9" s="17">
        <v>0</v>
      </c>
      <c r="AS9" s="17">
        <v>5.7852238342234498E-2</v>
      </c>
      <c r="AT9" s="5">
        <v>1.9757835823278599E-7</v>
      </c>
      <c r="AU9" s="5">
        <v>3.81529136201216E-7</v>
      </c>
      <c r="AV9" s="17">
        <v>4.9831287283189196</v>
      </c>
      <c r="AW9" s="17">
        <v>0.17431687950980199</v>
      </c>
      <c r="AX9" s="17">
        <v>2.6672329175810802E-2</v>
      </c>
      <c r="AY9" s="17">
        <v>0</v>
      </c>
      <c r="AZ9" s="17">
        <v>0.57938064191740202</v>
      </c>
      <c r="BA9" s="17">
        <v>7.1405529732303699E-2</v>
      </c>
      <c r="BB9" s="17">
        <v>2.4448584026411302E-4</v>
      </c>
      <c r="BC9" s="17">
        <v>1.7929029139591101E-3</v>
      </c>
      <c r="BD9" s="5">
        <v>1.7319483126374401E-5</v>
      </c>
      <c r="BE9" s="5">
        <v>3.5163621642774002E-5</v>
      </c>
      <c r="BF9" s="17">
        <v>0</v>
      </c>
      <c r="BG9" s="17">
        <v>0</v>
      </c>
      <c r="BH9" s="17">
        <v>5.6606357038968803E-2</v>
      </c>
      <c r="BI9" s="17">
        <v>0.31370881606287498</v>
      </c>
      <c r="BJ9" s="17">
        <v>5.7107156092748397E-3</v>
      </c>
      <c r="BK9" s="17">
        <v>5.48676747300715E-3</v>
      </c>
      <c r="BL9" s="17">
        <v>21.320864531490201</v>
      </c>
      <c r="BM9" s="17">
        <v>560.60211657379705</v>
      </c>
      <c r="BN9" s="17">
        <v>57.305986787479902</v>
      </c>
      <c r="BO9" s="17">
        <v>622.89123208959597</v>
      </c>
      <c r="BP9" s="17">
        <v>0</v>
      </c>
      <c r="BQ9" s="17">
        <v>1.0985722770713799</v>
      </c>
      <c r="BR9" s="17">
        <v>0</v>
      </c>
      <c r="BS9" s="17">
        <v>3.5799834073424901E-2</v>
      </c>
      <c r="BT9" s="17">
        <v>1.4098689556374901E-4</v>
      </c>
      <c r="BU9" s="17">
        <v>4.1594665467352301E-4</v>
      </c>
      <c r="BV9" s="17">
        <v>3.3380455126572799E-4</v>
      </c>
      <c r="BW9" s="17">
        <v>1.05163642551409E-2</v>
      </c>
      <c r="BX9" s="17">
        <v>0</v>
      </c>
      <c r="BY9" s="17">
        <v>8.00758912296169</v>
      </c>
      <c r="BZ9" s="17">
        <v>9.5023813885811506E-3</v>
      </c>
      <c r="CA9" s="17">
        <v>3.3413159498889402E-3</v>
      </c>
      <c r="CB9" s="17">
        <v>12.570530928090699</v>
      </c>
      <c r="CC9" s="17">
        <v>4.2703624398551503E-3</v>
      </c>
      <c r="CD9" s="17">
        <v>0</v>
      </c>
      <c r="CE9" s="5">
        <v>1.02195015018987E-7</v>
      </c>
      <c r="CF9" s="17">
        <v>6.1936582946146498E-4</v>
      </c>
      <c r="CG9" s="17">
        <v>16.823472667487099</v>
      </c>
      <c r="CH9" s="17">
        <v>16.299096070541601</v>
      </c>
      <c r="CI9" s="17">
        <v>0.52437659694549599</v>
      </c>
      <c r="CJ9" s="17">
        <v>0</v>
      </c>
      <c r="CK9" s="17">
        <v>0</v>
      </c>
      <c r="CL9" s="17">
        <v>6.6679594459784899E-2</v>
      </c>
      <c r="CM9" s="17">
        <v>0</v>
      </c>
      <c r="CN9" s="17">
        <v>0.71548183942635701</v>
      </c>
      <c r="CO9" s="17">
        <v>0</v>
      </c>
      <c r="CP9" s="17">
        <v>1.8597269906358599E-2</v>
      </c>
      <c r="CQ9" s="17">
        <v>2.8619254859813599</v>
      </c>
      <c r="CR9" s="17">
        <v>1.81854571093834E-2</v>
      </c>
      <c r="CS9" s="17">
        <v>0</v>
      </c>
      <c r="CT9" s="17">
        <v>4.8082330285443398E-2</v>
      </c>
      <c r="CU9" s="5">
        <v>6.5196783787209903E-5</v>
      </c>
      <c r="CV9" s="17">
        <v>3.2868128794898501</v>
      </c>
      <c r="CW9" s="17">
        <v>2.6980469472969402</v>
      </c>
      <c r="CX9" s="17">
        <v>0</v>
      </c>
      <c r="CY9" s="17">
        <v>0</v>
      </c>
      <c r="CZ9" s="17">
        <v>1.00968242318898</v>
      </c>
      <c r="DA9" s="17">
        <v>4.2196806022734401E-2</v>
      </c>
      <c r="DB9" s="17">
        <v>0</v>
      </c>
      <c r="DC9" s="17">
        <v>20.735525840925401</v>
      </c>
      <c r="DD9" s="17">
        <v>4.0123189349708099E-2</v>
      </c>
      <c r="DE9" s="17">
        <v>1.5727816988177701</v>
      </c>
      <c r="DF9" s="17"/>
      <c r="DG9" s="25">
        <f t="shared" si="0"/>
        <v>7.9999981884512246E-3</v>
      </c>
      <c r="DH9" s="97">
        <f t="shared" si="1"/>
        <v>1.0282287845051667</v>
      </c>
      <c r="DI9" s="25">
        <f t="shared" si="2"/>
        <v>1.9247006993833294E-2</v>
      </c>
      <c r="DJ9" s="40">
        <f t="shared" si="3"/>
        <v>-8.0198624633149236E-7</v>
      </c>
      <c r="DK9" s="40"/>
      <c r="DL9" s="40">
        <f t="shared" si="4"/>
        <v>-4.4394633763213106E-7</v>
      </c>
      <c r="DM9" s="40">
        <f t="shared" si="5"/>
        <v>-4.6438148816962177E-7</v>
      </c>
      <c r="DN9" s="40">
        <f t="shared" si="6"/>
        <v>-4.7790715761543766E-7</v>
      </c>
      <c r="DO9" s="40">
        <f t="shared" si="7"/>
        <v>-1.8878775748275105E-7</v>
      </c>
      <c r="DP9" s="40">
        <f t="shared" si="8"/>
        <v>-3.8914235990385015E-7</v>
      </c>
      <c r="DQ9" s="40">
        <f t="shared" si="9"/>
        <v>-9.6186319134630947E-6</v>
      </c>
      <c r="DR9" s="40">
        <f t="shared" si="10"/>
        <v>1.8703630648681543E-6</v>
      </c>
      <c r="DS9" s="40">
        <f t="shared" si="11"/>
        <v>1.3726037388424505E-6</v>
      </c>
      <c r="DT9" s="40">
        <f t="shared" si="12"/>
        <v>-2.924844566749547E-5</v>
      </c>
      <c r="DU9" s="40">
        <f t="shared" si="13"/>
        <v>3.2157457785706777E-6</v>
      </c>
      <c r="DV9" s="40">
        <f t="shared" si="14"/>
        <v>2.7651323746815607E-6</v>
      </c>
      <c r="DW9" s="40">
        <f t="shared" si="15"/>
        <v>6.7612252194755028E-7</v>
      </c>
      <c r="DX9" s="40">
        <f t="shared" si="16"/>
        <v>8.4071261465446457E-6</v>
      </c>
      <c r="DY9" s="40">
        <f t="shared" si="17"/>
        <v>3.3267005793578341E-6</v>
      </c>
      <c r="DZ9" s="40">
        <f t="shared" si="18"/>
        <v>1.3298149673875007E-7</v>
      </c>
      <c r="EA9" s="40">
        <f t="shared" si="19"/>
        <v>2.095792837237874E-6</v>
      </c>
      <c r="EB9" s="40">
        <f t="shared" si="20"/>
        <v>4.3109260955217397E-7</v>
      </c>
      <c r="EC9" s="40">
        <f t="shared" si="21"/>
        <v>8.5668825570470605E-7</v>
      </c>
      <c r="ED9" s="40">
        <f t="shared" si="22"/>
        <v>2.9384711586829122E-7</v>
      </c>
      <c r="EE9" s="40">
        <f t="shared" si="23"/>
        <v>-2.8768145374515241E-5</v>
      </c>
      <c r="EF9" s="40">
        <f t="shared" si="24"/>
        <v>3.6453025796938392E-7</v>
      </c>
      <c r="EG9" s="40">
        <f t="shared" si="25"/>
        <v>2.5917729499189819E-7</v>
      </c>
      <c r="EH9" s="40">
        <f t="shared" si="33"/>
        <v>-1.3247304864382807E-6</v>
      </c>
      <c r="EI9" s="69">
        <f t="shared" si="26"/>
        <v>4.4862295769047109E-6</v>
      </c>
      <c r="EJ9" s="40">
        <f t="shared" si="27"/>
        <v>-2.0246268759565101E-6</v>
      </c>
      <c r="EK9" s="40">
        <f t="shared" si="28"/>
        <v>7.6921112759164819E-4</v>
      </c>
      <c r="EL9" s="40">
        <f t="shared" si="29"/>
        <v>-9.7841182369552519E-4</v>
      </c>
      <c r="EM9" s="69">
        <f t="shared" si="30"/>
        <v>-6.6231801966063137E-4</v>
      </c>
      <c r="EN9" s="40">
        <f t="shared" si="31"/>
        <v>3.4724446381879877E-7</v>
      </c>
      <c r="EO9" s="40">
        <f t="shared" si="32"/>
        <v>3.5841605698307019E-7</v>
      </c>
      <c r="EP9" s="40"/>
      <c r="EQ9" s="40"/>
      <c r="ER9" s="40"/>
      <c r="ES9" s="40"/>
    </row>
    <row r="10" spans="1:149" x14ac:dyDescent="0.25">
      <c r="A10" s="15" t="s">
        <v>179</v>
      </c>
      <c r="B10" s="15">
        <v>14.19641725</v>
      </c>
      <c r="D10" s="15">
        <v>92.022089750000006</v>
      </c>
      <c r="E10" s="15">
        <v>2.5635735300000002</v>
      </c>
      <c r="F10" s="15">
        <v>2.4802540899999999</v>
      </c>
      <c r="G10" s="15">
        <v>0.99955400999999999</v>
      </c>
      <c r="H10" s="15">
        <v>2.7757391</v>
      </c>
      <c r="I10" s="15"/>
      <c r="J10" s="17" t="s">
        <v>179</v>
      </c>
      <c r="K10" s="17">
        <v>0</v>
      </c>
      <c r="L10" s="17">
        <v>7.3448287858705594E-2</v>
      </c>
      <c r="M10" s="17">
        <v>5.1295986730270004E-3</v>
      </c>
      <c r="N10" s="17">
        <v>2.7154831935382401E-2</v>
      </c>
      <c r="O10" s="17">
        <v>2.7154831935382401E-2</v>
      </c>
      <c r="P10" s="17">
        <v>0.21558149357628201</v>
      </c>
      <c r="Q10" s="17">
        <v>0</v>
      </c>
      <c r="R10" s="5">
        <v>1.09205189680164E-5</v>
      </c>
      <c r="S10" s="5">
        <v>5.3317085269266899E-5</v>
      </c>
      <c r="T10" s="17">
        <v>1.31536987212663E-2</v>
      </c>
      <c r="U10" s="5">
        <v>1.0367667040522001E-5</v>
      </c>
      <c r="V10" s="17">
        <v>2.81180804322029E-3</v>
      </c>
      <c r="W10" s="17">
        <v>3.6290964907929402E-4</v>
      </c>
      <c r="X10" s="17">
        <v>2.2243005561158901E-4</v>
      </c>
      <c r="Y10" s="17">
        <v>6.7439138484212E-2</v>
      </c>
      <c r="Z10" s="5">
        <v>3.5914236897655899E-9</v>
      </c>
      <c r="AA10" s="5">
        <v>1.4365681751792599E-8</v>
      </c>
      <c r="AB10" s="17">
        <v>14.1964100067792</v>
      </c>
      <c r="AC10" s="17">
        <v>8.3319343904495802E-2</v>
      </c>
      <c r="AD10" s="17">
        <v>1.9127731719550001</v>
      </c>
      <c r="AE10" s="17">
        <v>0.12180303245754701</v>
      </c>
      <c r="AF10" s="17">
        <v>2.8299684187899901E-3</v>
      </c>
      <c r="AG10" s="17">
        <v>0.43553174600550099</v>
      </c>
      <c r="AH10" s="17">
        <v>7.3167325297486098E-3</v>
      </c>
      <c r="AI10" s="17">
        <v>0.64574489730848605</v>
      </c>
      <c r="AJ10" s="17">
        <v>4.9050837445394303E-3</v>
      </c>
      <c r="AK10" s="17">
        <v>0.11274538333206501</v>
      </c>
      <c r="AL10" s="17">
        <v>1.21854379754404E-3</v>
      </c>
      <c r="AM10" s="17">
        <v>0</v>
      </c>
      <c r="AN10" s="17">
        <v>0</v>
      </c>
      <c r="AO10" s="17">
        <v>0.11851302596096699</v>
      </c>
      <c r="AP10" s="17">
        <v>0.11851302596096699</v>
      </c>
      <c r="AQ10" s="17">
        <v>0</v>
      </c>
      <c r="AR10" s="17">
        <v>0</v>
      </c>
      <c r="AS10" s="17">
        <v>7.7443149051736803E-3</v>
      </c>
      <c r="AT10" s="5">
        <v>3.0065347303581902E-8</v>
      </c>
      <c r="AU10" s="5">
        <v>5.8058082735935903E-8</v>
      </c>
      <c r="AV10" s="17">
        <v>0.73617730473938603</v>
      </c>
      <c r="AW10" s="17">
        <v>2.3334728815842299E-2</v>
      </c>
      <c r="AX10" s="17">
        <v>3.5703428857851399E-3</v>
      </c>
      <c r="AY10" s="17">
        <v>0</v>
      </c>
      <c r="AZ10" s="17">
        <v>7.7558036355561299E-2</v>
      </c>
      <c r="BA10" s="17">
        <v>9.5585956875389195E-3</v>
      </c>
      <c r="BB10" s="5">
        <v>3.7204090676102401E-5</v>
      </c>
      <c r="BC10" s="17">
        <v>2.72828441828293E-4</v>
      </c>
      <c r="BD10" s="5">
        <v>2.6355274833688802E-6</v>
      </c>
      <c r="BE10" s="5">
        <v>5.3508259065129897E-6</v>
      </c>
      <c r="BF10" s="17">
        <v>0</v>
      </c>
      <c r="BG10" s="17">
        <v>0</v>
      </c>
      <c r="BH10" s="17">
        <v>7.5774756765323503E-3</v>
      </c>
      <c r="BI10" s="17">
        <v>4.7737430182377298E-2</v>
      </c>
      <c r="BJ10" s="17">
        <v>8.6900742406454995E-4</v>
      </c>
      <c r="BK10" s="17">
        <v>8.3492826711199905E-4</v>
      </c>
      <c r="BL10" s="17">
        <v>2.8540905768944498</v>
      </c>
      <c r="BM10" s="17">
        <v>82.819809939538402</v>
      </c>
      <c r="BN10" s="17">
        <v>8.4660305847208708</v>
      </c>
      <c r="BO10" s="17">
        <v>92.022017828998599</v>
      </c>
      <c r="BP10" s="17">
        <v>0</v>
      </c>
      <c r="BQ10" s="17">
        <v>0.14705931618137399</v>
      </c>
      <c r="BR10" s="17">
        <v>0</v>
      </c>
      <c r="BS10" s="17">
        <v>4.8023411123420297E-3</v>
      </c>
      <c r="BT10" s="5">
        <v>2.1454971896581201E-5</v>
      </c>
      <c r="BU10" s="5">
        <v>6.3295561721148501E-5</v>
      </c>
      <c r="BV10" s="5">
        <v>5.07958118355132E-5</v>
      </c>
      <c r="BW10" s="17">
        <v>1.47393702497285E-3</v>
      </c>
      <c r="BX10" s="17">
        <v>0</v>
      </c>
      <c r="BY10" s="17">
        <v>1.07192775065725</v>
      </c>
      <c r="BZ10" s="17">
        <v>1.4459879737870401E-3</v>
      </c>
      <c r="CA10" s="17">
        <v>5.0845159476843203E-4</v>
      </c>
      <c r="CB10" s="17">
        <v>1.9128727767765099</v>
      </c>
      <c r="CC10" s="17">
        <v>6.4982732298263202E-4</v>
      </c>
      <c r="CD10" s="17">
        <v>0</v>
      </c>
      <c r="CE10" s="5">
        <v>1.5551065107998801E-8</v>
      </c>
      <c r="CF10" s="5">
        <v>9.4250323803854796E-5</v>
      </c>
      <c r="CG10" s="17">
        <v>2.5635721917525101</v>
      </c>
      <c r="CH10" s="17">
        <v>2.4802528478480101</v>
      </c>
      <c r="CI10" s="17">
        <v>8.3319343904495802E-2</v>
      </c>
      <c r="CJ10" s="17">
        <v>0</v>
      </c>
      <c r="CK10" s="17">
        <v>0</v>
      </c>
      <c r="CL10" s="17">
        <v>1.0146721341292001E-2</v>
      </c>
      <c r="CM10" s="17">
        <v>0</v>
      </c>
      <c r="CN10" s="17">
        <v>0.108875506098535</v>
      </c>
      <c r="CO10" s="17">
        <v>0</v>
      </c>
      <c r="CP10" s="17">
        <v>2.8299684187899901E-3</v>
      </c>
      <c r="CQ10" s="17">
        <v>0.43550270452002499</v>
      </c>
      <c r="CR10" s="17">
        <v>2.4343883660510198E-3</v>
      </c>
      <c r="CS10" s="17">
        <v>0</v>
      </c>
      <c r="CT10" s="17">
        <v>7.3167325297486098E-3</v>
      </c>
      <c r="CU10" s="5">
        <v>9.9209477669934892E-6</v>
      </c>
      <c r="CV10" s="17">
        <v>0.99955339473205496</v>
      </c>
      <c r="CW10" s="17">
        <v>0.361170972179367</v>
      </c>
      <c r="CX10" s="17">
        <v>0</v>
      </c>
      <c r="CY10" s="17">
        <v>0</v>
      </c>
      <c r="CZ10" s="17">
        <v>0.13516004792980499</v>
      </c>
      <c r="DA10" s="17">
        <v>5.6484109090692604E-3</v>
      </c>
      <c r="DB10" s="17">
        <v>0</v>
      </c>
      <c r="DC10" s="17">
        <v>2.7757387412710699</v>
      </c>
      <c r="DD10" s="17">
        <v>5.37098961391007E-3</v>
      </c>
      <c r="DE10" s="17">
        <v>0.21053882219117301</v>
      </c>
      <c r="DF10" s="17"/>
      <c r="DG10" s="25">
        <f t="shared" si="0"/>
        <v>8.0000126285798192E-3</v>
      </c>
      <c r="DH10" s="97">
        <f t="shared" si="1"/>
        <v>1.0282273812223051</v>
      </c>
      <c r="DI10" s="25">
        <f t="shared" si="2"/>
        <v>1.9247001459466784E-2</v>
      </c>
      <c r="DJ10" s="40">
        <f t="shared" si="3"/>
        <v>-5.1021470223658252E-7</v>
      </c>
      <c r="DK10" s="40"/>
      <c r="DL10" s="40">
        <f t="shared" si="4"/>
        <v>-7.8156235749742274E-7</v>
      </c>
      <c r="DM10" s="40">
        <f t="shared" si="5"/>
        <v>-5.2202422692235942E-7</v>
      </c>
      <c r="DN10" s="40">
        <f t="shared" si="6"/>
        <v>-5.0081642631662972E-7</v>
      </c>
      <c r="DO10" s="40">
        <f t="shared" si="7"/>
        <v>-6.1554247082319742E-7</v>
      </c>
      <c r="DP10" s="40">
        <f t="shared" si="8"/>
        <v>-1.2923726517256961E-7</v>
      </c>
      <c r="DQ10" s="40">
        <f t="shared" si="9"/>
        <v>-8.1079009393700899E-6</v>
      </c>
      <c r="DR10" s="40">
        <f t="shared" si="10"/>
        <v>6.5267048566601177E-6</v>
      </c>
      <c r="DS10" s="40">
        <f t="shared" si="11"/>
        <v>-1.4703351778832644E-5</v>
      </c>
      <c r="DT10" s="40">
        <f t="shared" si="12"/>
        <v>-4.0076369488706897E-5</v>
      </c>
      <c r="DU10" s="40">
        <f t="shared" si="13"/>
        <v>2.0268858531574456E-5</v>
      </c>
      <c r="DV10" s="40">
        <f t="shared" si="14"/>
        <v>-5.4419091909650035E-6</v>
      </c>
      <c r="DW10" s="40">
        <f t="shared" si="15"/>
        <v>5.5692026802980307E-8</v>
      </c>
      <c r="DX10" s="40">
        <f t="shared" si="16"/>
        <v>4.1667879387391529E-6</v>
      </c>
      <c r="DY10" s="40">
        <f t="shared" si="17"/>
        <v>-4.5216668099866304E-6</v>
      </c>
      <c r="DZ10" s="40">
        <f t="shared" si="18"/>
        <v>7.1438322665948378E-7</v>
      </c>
      <c r="EA10" s="40">
        <f t="shared" si="19"/>
        <v>4.9288146512102129E-7</v>
      </c>
      <c r="EB10" s="40">
        <f t="shared" si="20"/>
        <v>-7.1273534960158724E-7</v>
      </c>
      <c r="EC10" s="40">
        <f t="shared" si="21"/>
        <v>2.9884804524568562E-6</v>
      </c>
      <c r="ED10" s="40">
        <f t="shared" si="22"/>
        <v>-7.6104478718203926E-6</v>
      </c>
      <c r="EE10" s="40">
        <f t="shared" si="23"/>
        <v>-3.8413314469652012E-5</v>
      </c>
      <c r="EF10" s="40">
        <f t="shared" si="24"/>
        <v>1.1647782764560044E-6</v>
      </c>
      <c r="EG10" s="40">
        <f t="shared" si="25"/>
        <v>-3.8492427601394455E-5</v>
      </c>
      <c r="EH10" s="40">
        <f t="shared" si="33"/>
        <v>-1.2074062901534065E-5</v>
      </c>
      <c r="EI10" s="69">
        <f t="shared" si="26"/>
        <v>1.5226089033722233E-7</v>
      </c>
      <c r="EJ10" s="40">
        <f t="shared" si="27"/>
        <v>3.6578533179322234E-5</v>
      </c>
      <c r="EK10" s="40">
        <f t="shared" si="28"/>
        <v>7.765511403776508E-4</v>
      </c>
      <c r="EL10" s="40">
        <f t="shared" si="29"/>
        <v>-9.710171561612736E-4</v>
      </c>
      <c r="EM10" s="69">
        <f t="shared" si="30"/>
        <v>-6.7852837382452924E-4</v>
      </c>
      <c r="EN10" s="40">
        <f t="shared" si="31"/>
        <v>7.0351776263975506E-7</v>
      </c>
      <c r="EO10" s="40">
        <f t="shared" si="32"/>
        <v>7.2715109601379695E-7</v>
      </c>
      <c r="EP10" s="40"/>
      <c r="EQ10" s="40"/>
      <c r="ER10" s="40"/>
      <c r="ES10" s="40"/>
    </row>
    <row r="11" spans="1:149" x14ac:dyDescent="0.25">
      <c r="A11" s="15" t="s">
        <v>180</v>
      </c>
      <c r="B11" s="15">
        <v>1028.5528291000001</v>
      </c>
      <c r="D11" s="15">
        <v>6629.9180057000003</v>
      </c>
      <c r="E11" s="15">
        <v>174.27892947000001</v>
      </c>
      <c r="F11" s="15">
        <v>168.91048737</v>
      </c>
      <c r="G11" s="15">
        <v>24.809076619999999</v>
      </c>
      <c r="H11" s="15">
        <v>220.07139142</v>
      </c>
      <c r="I11" s="15"/>
      <c r="J11" s="17" t="s">
        <v>180</v>
      </c>
      <c r="K11" s="17">
        <v>0</v>
      </c>
      <c r="L11" s="17">
        <v>5.8233112537158496</v>
      </c>
      <c r="M11" s="17">
        <v>0.40669513952383901</v>
      </c>
      <c r="N11" s="17">
        <v>2.1529522387378099</v>
      </c>
      <c r="O11" s="17">
        <v>2.1529522387378099</v>
      </c>
      <c r="P11" s="17">
        <v>17.092275225519501</v>
      </c>
      <c r="Q11" s="17">
        <v>0</v>
      </c>
      <c r="R11" s="17">
        <v>7.4371759640646596E-4</v>
      </c>
      <c r="S11" s="17">
        <v>3.6310820442026701E-3</v>
      </c>
      <c r="T11" s="17">
        <v>1.0428949891219601</v>
      </c>
      <c r="U11" s="17">
        <v>7.0604544625454697E-4</v>
      </c>
      <c r="V11" s="17">
        <v>0.222934248364835</v>
      </c>
      <c r="W11" s="17">
        <v>2.47150898436371E-2</v>
      </c>
      <c r="X11" s="17">
        <v>1.51479559497787E-2</v>
      </c>
      <c r="Y11" s="17">
        <v>5.3468678583423204</v>
      </c>
      <c r="Z11" s="5">
        <v>2.4458369365123899E-7</v>
      </c>
      <c r="AA11" s="5">
        <v>9.7833208337439389E-7</v>
      </c>
      <c r="AB11" s="17">
        <v>1028.5565425843599</v>
      </c>
      <c r="AC11" s="17">
        <v>5.3684631417516799</v>
      </c>
      <c r="AD11" s="17">
        <v>130.26430351174201</v>
      </c>
      <c r="AE11" s="17">
        <v>8.2950632373771498</v>
      </c>
      <c r="AF11" s="17">
        <v>0.19272768368193899</v>
      </c>
      <c r="AG11" s="17">
        <v>29.660809642796099</v>
      </c>
      <c r="AH11" s="17">
        <v>0.49828786888231102</v>
      </c>
      <c r="AI11" s="17">
        <v>51.1975134569497</v>
      </c>
      <c r="AJ11" s="17">
        <v>0.38889670563578899</v>
      </c>
      <c r="AK11" s="17">
        <v>8.9389714796184592</v>
      </c>
      <c r="AL11" s="17">
        <v>9.6612217800251907E-2</v>
      </c>
      <c r="AM11" s="17">
        <v>0</v>
      </c>
      <c r="AN11" s="17">
        <v>0</v>
      </c>
      <c r="AO11" s="17">
        <v>9.3962285814288204</v>
      </c>
      <c r="AP11" s="17">
        <v>9.3962285814288204</v>
      </c>
      <c r="AQ11" s="17">
        <v>0</v>
      </c>
      <c r="AR11" s="17">
        <v>0</v>
      </c>
      <c r="AS11" s="17">
        <v>0.61400437169922095</v>
      </c>
      <c r="AT11" s="5">
        <v>2.0475444815441498E-6</v>
      </c>
      <c r="AU11" s="5">
        <v>3.9538782019156303E-6</v>
      </c>
      <c r="AV11" s="17">
        <v>53.039576367774998</v>
      </c>
      <c r="AW11" s="17">
        <v>1.85008017981944</v>
      </c>
      <c r="AX11" s="17">
        <v>0.28308038849336598</v>
      </c>
      <c r="AY11" s="17">
        <v>0</v>
      </c>
      <c r="AZ11" s="17">
        <v>6.1491492641594601</v>
      </c>
      <c r="BA11" s="17">
        <v>0.75784964408001898</v>
      </c>
      <c r="BB11" s="17">
        <v>2.53366658214146E-3</v>
      </c>
      <c r="BC11" s="17">
        <v>1.8580234545875401E-2</v>
      </c>
      <c r="BD11" s="17">
        <v>1.7948481567265701E-4</v>
      </c>
      <c r="BE11" s="17">
        <v>3.6440980918886397E-4</v>
      </c>
      <c r="BF11" s="17">
        <v>0</v>
      </c>
      <c r="BG11" s="17">
        <v>0</v>
      </c>
      <c r="BH11" s="17">
        <v>0.60078188588983905</v>
      </c>
      <c r="BI11" s="17">
        <v>3.25103481470703</v>
      </c>
      <c r="BJ11" s="17">
        <v>5.91813916316958E-2</v>
      </c>
      <c r="BK11" s="17">
        <v>5.6860580329480701E-2</v>
      </c>
      <c r="BL11" s="17">
        <v>226.285072732353</v>
      </c>
      <c r="BM11" s="17">
        <v>5966.9518400921497</v>
      </c>
      <c r="BN11" s="17">
        <v>609.95524124869803</v>
      </c>
      <c r="BO11" s="17">
        <v>6629.9466577086196</v>
      </c>
      <c r="BP11" s="17">
        <v>0</v>
      </c>
      <c r="BQ11" s="17">
        <v>11.659491013966001</v>
      </c>
      <c r="BR11" s="17">
        <v>0</v>
      </c>
      <c r="BS11" s="17">
        <v>0.37981629615038098</v>
      </c>
      <c r="BT11" s="17">
        <v>1.4610837067982299E-3</v>
      </c>
      <c r="BU11" s="17">
        <v>4.3106146444476003E-3</v>
      </c>
      <c r="BV11" s="17">
        <v>3.4593088022341601E-3</v>
      </c>
      <c r="BW11" s="17">
        <v>0.110709583077198</v>
      </c>
      <c r="BX11" s="17">
        <v>0</v>
      </c>
      <c r="BY11" s="17">
        <v>84.987048382420198</v>
      </c>
      <c r="BZ11" s="17">
        <v>9.8475221330379101E-2</v>
      </c>
      <c r="CA11" s="17">
        <v>3.46267802011717E-2</v>
      </c>
      <c r="CB11" s="17">
        <v>130.271227039358</v>
      </c>
      <c r="CC11" s="17">
        <v>4.4254730990040597E-2</v>
      </c>
      <c r="CD11" s="17">
        <v>0</v>
      </c>
      <c r="CE11" s="5">
        <v>1.05907192195197E-6</v>
      </c>
      <c r="CF11" s="17">
        <v>6.4186244730677798E-3</v>
      </c>
      <c r="CG11" s="17">
        <v>174.27964495571601</v>
      </c>
      <c r="CH11" s="17">
        <v>168.91118181396399</v>
      </c>
      <c r="CI11" s="17">
        <v>5.3684631417516799</v>
      </c>
      <c r="CJ11" s="17">
        <v>0</v>
      </c>
      <c r="CK11" s="17">
        <v>0</v>
      </c>
      <c r="CL11" s="17">
        <v>0.69101563190308402</v>
      </c>
      <c r="CM11" s="17">
        <v>0</v>
      </c>
      <c r="CN11" s="17">
        <v>7.4146948609379502</v>
      </c>
      <c r="CO11" s="17">
        <v>0</v>
      </c>
      <c r="CP11" s="17">
        <v>0.19272768368193899</v>
      </c>
      <c r="CQ11" s="17">
        <v>29.658777728577899</v>
      </c>
      <c r="CR11" s="17">
        <v>0.19300832819385599</v>
      </c>
      <c r="CS11" s="17">
        <v>0</v>
      </c>
      <c r="CT11" s="17">
        <v>0.49828786888231102</v>
      </c>
      <c r="CU11" s="17">
        <v>6.7564362895770999E-4</v>
      </c>
      <c r="CV11" s="17">
        <v>24.809071598585898</v>
      </c>
      <c r="CW11" s="17">
        <v>28.635231350568802</v>
      </c>
      <c r="CX11" s="17">
        <v>0</v>
      </c>
      <c r="CY11" s="17">
        <v>0</v>
      </c>
      <c r="CZ11" s="17">
        <v>10.716085528743401</v>
      </c>
      <c r="DA11" s="17">
        <v>0.44784872163329997</v>
      </c>
      <c r="DB11" s="17">
        <v>0</v>
      </c>
      <c r="DC11" s="17">
        <v>220.07271483787699</v>
      </c>
      <c r="DD11" s="17">
        <v>0.42584157752335899</v>
      </c>
      <c r="DE11" s="17">
        <v>16.692434839134101</v>
      </c>
      <c r="DF11" s="17"/>
      <c r="DG11" s="25">
        <f t="shared" si="0"/>
        <v>8.0000004684963842E-3</v>
      </c>
      <c r="DH11" s="97">
        <f t="shared" si="1"/>
        <v>1.0282286602364701</v>
      </c>
      <c r="DI11" s="25">
        <f t="shared" si="2"/>
        <v>1.9247007686487367E-2</v>
      </c>
      <c r="DJ11" s="40">
        <f t="shared" si="3"/>
        <v>3.6103973027104463E-6</v>
      </c>
      <c r="DK11" s="40"/>
      <c r="DL11" s="40">
        <f t="shared" si="4"/>
        <v>4.3216233737149562E-6</v>
      </c>
      <c r="DM11" s="40">
        <f t="shared" si="5"/>
        <v>4.1054057319275217E-6</v>
      </c>
      <c r="DN11" s="40">
        <f t="shared" si="6"/>
        <v>4.1113134821082884E-6</v>
      </c>
      <c r="DO11" s="40">
        <f t="shared" si="7"/>
        <v>-2.0240229724944877E-7</v>
      </c>
      <c r="DP11" s="40">
        <f t="shared" si="8"/>
        <v>6.0135843575573682E-6</v>
      </c>
      <c r="DQ11" s="40">
        <f t="shared" si="9"/>
        <v>-8.8856365735708728E-6</v>
      </c>
      <c r="DR11" s="40">
        <f t="shared" si="10"/>
        <v>1.8748807099470752E-6</v>
      </c>
      <c r="DS11" s="40">
        <f t="shared" si="11"/>
        <v>7.2294667897364468E-9</v>
      </c>
      <c r="DT11" s="40">
        <f t="shared" si="12"/>
        <v>-2.8387953322240744E-5</v>
      </c>
      <c r="DU11" s="40">
        <f t="shared" si="13"/>
        <v>-4.6650148013996556E-6</v>
      </c>
      <c r="DV11" s="40">
        <f t="shared" si="14"/>
        <v>2.6386058761579328E-6</v>
      </c>
      <c r="DW11" s="40">
        <f t="shared" si="15"/>
        <v>1.7272442060697237E-7</v>
      </c>
      <c r="DX11" s="40">
        <f t="shared" si="16"/>
        <v>-9.6433977821591601E-7</v>
      </c>
      <c r="DY11" s="40">
        <f t="shared" si="17"/>
        <v>3.0636635557063628E-6</v>
      </c>
      <c r="DZ11" s="40">
        <f t="shared" si="18"/>
        <v>4.2024440445699079E-7</v>
      </c>
      <c r="EA11" s="40">
        <f t="shared" si="19"/>
        <v>2.4385904473767001E-6</v>
      </c>
      <c r="EB11" s="40">
        <f t="shared" si="20"/>
        <v>1.0205510821149839E-6</v>
      </c>
      <c r="EC11" s="40">
        <f t="shared" si="21"/>
        <v>1.6109159038898632E-7</v>
      </c>
      <c r="ED11" s="40">
        <f t="shared" si="22"/>
        <v>1.1388626289230973E-6</v>
      </c>
      <c r="EE11" s="40">
        <f t="shared" si="23"/>
        <v>-2.7672534546375211E-5</v>
      </c>
      <c r="EF11" s="40">
        <f t="shared" si="24"/>
        <v>-8.5701886622813445E-8</v>
      </c>
      <c r="EG11" s="40">
        <f t="shared" si="25"/>
        <v>1.667838781254405E-6</v>
      </c>
      <c r="EH11" s="40">
        <f t="shared" si="33"/>
        <v>2.0531434886608171E-6</v>
      </c>
      <c r="EI11" s="69">
        <f t="shared" si="26"/>
        <v>9.8494683700667997E-7</v>
      </c>
      <c r="EJ11" s="40">
        <f t="shared" si="27"/>
        <v>1.3579715702963859E-6</v>
      </c>
      <c r="EK11" s="40">
        <f t="shared" si="28"/>
        <v>7.8461195746465861E-4</v>
      </c>
      <c r="EL11" s="40">
        <f t="shared" si="29"/>
        <v>-9.7335754511698573E-4</v>
      </c>
      <c r="EM11" s="69">
        <f t="shared" si="30"/>
        <v>-6.5859995574375297E-4</v>
      </c>
      <c r="EN11" s="40">
        <f t="shared" si="31"/>
        <v>5.8127930930163276E-8</v>
      </c>
      <c r="EO11" s="40">
        <f t="shared" si="32"/>
        <v>5.9975398885891014E-8</v>
      </c>
      <c r="EP11" s="40"/>
      <c r="EQ11" s="40"/>
      <c r="ER11" s="40"/>
      <c r="ES11" s="40"/>
    </row>
    <row r="12" spans="1:149" x14ac:dyDescent="0.25">
      <c r="A12" s="15" t="s">
        <v>181</v>
      </c>
      <c r="B12" s="15">
        <v>152.91430056999999</v>
      </c>
      <c r="D12" s="15">
        <v>1003.3089084</v>
      </c>
      <c r="E12" s="15">
        <v>26.898005879999999</v>
      </c>
      <c r="F12" s="15">
        <v>26.06815181</v>
      </c>
      <c r="G12" s="15">
        <v>3.9848693800000001</v>
      </c>
      <c r="H12" s="15">
        <v>34.834540060000002</v>
      </c>
      <c r="I12" s="15"/>
      <c r="J12" s="17" t="s">
        <v>181</v>
      </c>
      <c r="K12" s="17">
        <v>0</v>
      </c>
      <c r="L12" s="17">
        <v>0.92175130047432996</v>
      </c>
      <c r="M12" s="17">
        <v>6.4374302098966094E-2</v>
      </c>
      <c r="N12" s="17">
        <v>0.34078315400827702</v>
      </c>
      <c r="O12" s="17">
        <v>0.34078315400827702</v>
      </c>
      <c r="P12" s="17">
        <v>2.7054783665834399</v>
      </c>
      <c r="Q12" s="17">
        <v>0</v>
      </c>
      <c r="R12" s="17">
        <v>1.1477964271896E-4</v>
      </c>
      <c r="S12" s="17">
        <v>5.6038580565154802E-4</v>
      </c>
      <c r="T12" s="17">
        <v>0.16507629809063001</v>
      </c>
      <c r="U12" s="17">
        <v>1.08964820738726E-4</v>
      </c>
      <c r="V12" s="17">
        <v>3.5287517296517898E-2</v>
      </c>
      <c r="W12" s="17">
        <v>3.8142915138588002E-3</v>
      </c>
      <c r="X12" s="17">
        <v>2.3377904944415898E-3</v>
      </c>
      <c r="Y12" s="17">
        <v>0.84633685004617598</v>
      </c>
      <c r="Z12" s="5">
        <v>3.7746677072482403E-8</v>
      </c>
      <c r="AA12" s="5">
        <v>1.50986716314753E-7</v>
      </c>
      <c r="AB12" s="17">
        <v>152.91427689082099</v>
      </c>
      <c r="AC12" s="17">
        <v>0.82985382231849003</v>
      </c>
      <c r="AD12" s="17">
        <v>20.103750342102199</v>
      </c>
      <c r="AE12" s="17">
        <v>1.28018121904572</v>
      </c>
      <c r="AF12" s="17">
        <v>2.9743758076908201E-2</v>
      </c>
      <c r="AG12" s="17">
        <v>4.5775650653394804</v>
      </c>
      <c r="AH12" s="17">
        <v>7.6901067301597695E-2</v>
      </c>
      <c r="AI12" s="17">
        <v>8.10387632151315</v>
      </c>
      <c r="AJ12" s="17">
        <v>6.1557061255461197E-2</v>
      </c>
      <c r="AK12" s="17">
        <v>1.4149174995257201</v>
      </c>
      <c r="AL12" s="17">
        <v>1.52923647395997E-2</v>
      </c>
      <c r="AM12" s="17">
        <v>0</v>
      </c>
      <c r="AN12" s="17">
        <v>0</v>
      </c>
      <c r="AO12" s="17">
        <v>1.48729539645937</v>
      </c>
      <c r="AP12" s="17">
        <v>1.48729539645937</v>
      </c>
      <c r="AQ12" s="17">
        <v>0</v>
      </c>
      <c r="AR12" s="17">
        <v>0</v>
      </c>
      <c r="AS12" s="17">
        <v>9.7188395772714403E-2</v>
      </c>
      <c r="AT12" s="5">
        <v>3.1599976140316799E-7</v>
      </c>
      <c r="AU12" s="5">
        <v>6.1020093982009901E-7</v>
      </c>
      <c r="AV12" s="17">
        <v>8.0264718380484705</v>
      </c>
      <c r="AW12" s="17">
        <v>0.292842630333978</v>
      </c>
      <c r="AX12" s="17">
        <v>4.4807861532237203E-2</v>
      </c>
      <c r="AY12" s="17">
        <v>0</v>
      </c>
      <c r="AZ12" s="17">
        <v>0.97332665584272404</v>
      </c>
      <c r="BA12" s="17">
        <v>0.119957286318446</v>
      </c>
      <c r="BB12" s="17">
        <v>3.9102298869580002E-4</v>
      </c>
      <c r="BC12" s="17">
        <v>2.8674967367185301E-3</v>
      </c>
      <c r="BD12" s="5">
        <v>2.7699901818261899E-5</v>
      </c>
      <c r="BE12" s="5">
        <v>5.62392038338376E-5</v>
      </c>
      <c r="BF12" s="17">
        <v>0</v>
      </c>
      <c r="BG12" s="17">
        <v>0</v>
      </c>
      <c r="BH12" s="17">
        <v>9.5095734367249898E-2</v>
      </c>
      <c r="BI12" s="17">
        <v>0.50173355234268602</v>
      </c>
      <c r="BJ12" s="17">
        <v>9.1334946730821202E-3</v>
      </c>
      <c r="BK12" s="17">
        <v>8.7753173498239002E-3</v>
      </c>
      <c r="BL12" s="17">
        <v>35.817857292613901</v>
      </c>
      <c r="BM12" s="17">
        <v>902.977732099626</v>
      </c>
      <c r="BN12" s="17">
        <v>92.3043889241995</v>
      </c>
      <c r="BO12" s="17">
        <v>1003.30859286187</v>
      </c>
      <c r="BP12" s="17">
        <v>0</v>
      </c>
      <c r="BQ12" s="17">
        <v>1.84553934148657</v>
      </c>
      <c r="BR12" s="17">
        <v>0</v>
      </c>
      <c r="BS12" s="17">
        <v>6.0096775063961501E-2</v>
      </c>
      <c r="BT12" s="17">
        <v>2.2548754435313599E-4</v>
      </c>
      <c r="BU12" s="17">
        <v>6.6525844130844297E-4</v>
      </c>
      <c r="BV12" s="17">
        <v>5.3387338352552105E-4</v>
      </c>
      <c r="BW12" s="17">
        <v>1.73758082039716E-2</v>
      </c>
      <c r="BX12" s="17">
        <v>0</v>
      </c>
      <c r="BY12" s="17">
        <v>13.452315701774101</v>
      </c>
      <c r="BZ12" s="17">
        <v>1.5197737222286499E-2</v>
      </c>
      <c r="CA12" s="17">
        <v>5.3439718899673102E-3</v>
      </c>
      <c r="CB12" s="17">
        <v>20.104817060687701</v>
      </c>
      <c r="CC12" s="17">
        <v>6.8298460743949603E-3</v>
      </c>
      <c r="CD12" s="17">
        <v>0</v>
      </c>
      <c r="CE12" s="5">
        <v>1.6344638257907699E-7</v>
      </c>
      <c r="CF12" s="17">
        <v>9.905891598736749E-4</v>
      </c>
      <c r="CG12" s="17">
        <v>26.897993663382099</v>
      </c>
      <c r="CH12" s="17">
        <v>26.068139841063601</v>
      </c>
      <c r="CI12" s="17">
        <v>0.82985382231849003</v>
      </c>
      <c r="CJ12" s="17">
        <v>0</v>
      </c>
      <c r="CK12" s="17">
        <v>0</v>
      </c>
      <c r="CL12" s="17">
        <v>0.106644728693706</v>
      </c>
      <c r="CM12" s="17">
        <v>0</v>
      </c>
      <c r="CN12" s="17">
        <v>1.1443134263683801</v>
      </c>
      <c r="CO12" s="17">
        <v>0</v>
      </c>
      <c r="CP12" s="17">
        <v>2.9743758076908201E-2</v>
      </c>
      <c r="CQ12" s="17">
        <v>4.5772533819452397</v>
      </c>
      <c r="CR12" s="17">
        <v>3.05505109696654E-2</v>
      </c>
      <c r="CS12" s="17">
        <v>0</v>
      </c>
      <c r="CT12" s="17">
        <v>7.6901067301597695E-2</v>
      </c>
      <c r="CU12" s="17">
        <v>1.04273643578762E-4</v>
      </c>
      <c r="CV12" s="17">
        <v>3.9848692448486198</v>
      </c>
      <c r="CW12" s="17">
        <v>4.5325676081384199</v>
      </c>
      <c r="CX12" s="17">
        <v>0</v>
      </c>
      <c r="CY12" s="17">
        <v>0</v>
      </c>
      <c r="CZ12" s="17">
        <v>1.69621178413933</v>
      </c>
      <c r="DA12" s="17">
        <v>7.0888303016724705E-2</v>
      </c>
      <c r="DB12" s="17">
        <v>0</v>
      </c>
      <c r="DC12" s="17">
        <v>34.8345230278278</v>
      </c>
      <c r="DD12" s="17">
        <v>6.7405004545588801E-2</v>
      </c>
      <c r="DE12" s="17">
        <v>2.6421847825368698</v>
      </c>
      <c r="DF12" s="17"/>
      <c r="DG12" s="25">
        <f t="shared" si="0"/>
        <v>8.0000030849466785E-3</v>
      </c>
      <c r="DH12" s="97">
        <f t="shared" si="1"/>
        <v>1.0282287276906463</v>
      </c>
      <c r="DI12" s="25">
        <f t="shared" si="2"/>
        <v>1.924700248662679E-2</v>
      </c>
      <c r="DJ12" s="40">
        <f t="shared" si="3"/>
        <v>-1.548526130023774E-7</v>
      </c>
      <c r="DK12" s="40"/>
      <c r="DL12" s="40">
        <f t="shared" si="4"/>
        <v>-3.1449748656426979E-7</v>
      </c>
      <c r="DM12" s="40">
        <f t="shared" si="5"/>
        <v>-4.5418303330398578E-7</v>
      </c>
      <c r="DN12" s="40">
        <f t="shared" si="6"/>
        <v>-4.5914019857137338E-7</v>
      </c>
      <c r="DO12" s="40">
        <f t="shared" si="7"/>
        <v>-3.3916138126814863E-8</v>
      </c>
      <c r="DP12" s="40">
        <f t="shared" si="8"/>
        <v>-4.8894494295187177E-7</v>
      </c>
      <c r="DQ12" s="40">
        <f t="shared" si="9"/>
        <v>-8.7584928571365721E-6</v>
      </c>
      <c r="DR12" s="40">
        <f t="shared" si="10"/>
        <v>1.6084633694224532E-6</v>
      </c>
      <c r="DS12" s="40">
        <f t="shared" si="11"/>
        <v>9.2790225500804064E-7</v>
      </c>
      <c r="DT12" s="40">
        <f t="shared" si="12"/>
        <v>-2.7298984010027718E-5</v>
      </c>
      <c r="DU12" s="40">
        <f t="shared" si="13"/>
        <v>-3.484537207220284E-8</v>
      </c>
      <c r="DV12" s="40">
        <f t="shared" si="14"/>
        <v>4.1224188938790884E-6</v>
      </c>
      <c r="DW12" s="40">
        <f t="shared" si="15"/>
        <v>1.634909194995548E-7</v>
      </c>
      <c r="DX12" s="40">
        <f t="shared" si="16"/>
        <v>3.2287849810931711E-7</v>
      </c>
      <c r="DY12" s="40">
        <f t="shared" si="17"/>
        <v>5.9705538707847625E-7</v>
      </c>
      <c r="DZ12" s="40">
        <f t="shared" si="18"/>
        <v>4.0426634739149491E-7</v>
      </c>
      <c r="EA12" s="40">
        <f t="shared" si="19"/>
        <v>7.8738963107859772E-7</v>
      </c>
      <c r="EB12" s="40">
        <f t="shared" si="20"/>
        <v>-1.0659899828320836E-6</v>
      </c>
      <c r="EC12" s="40">
        <f t="shared" si="21"/>
        <v>6.8904997245544199E-7</v>
      </c>
      <c r="ED12" s="40">
        <f t="shared" si="22"/>
        <v>-3.6292383308671651E-6</v>
      </c>
      <c r="EE12" s="40">
        <f t="shared" si="23"/>
        <v>-2.6430547106679631E-5</v>
      </c>
      <c r="EF12" s="40">
        <f t="shared" si="24"/>
        <v>-2.6749218781699061E-9</v>
      </c>
      <c r="EG12" s="40">
        <f t="shared" si="25"/>
        <v>6.8636328509012909E-7</v>
      </c>
      <c r="EH12" s="40">
        <f t="shared" si="33"/>
        <v>3.0040403031043051E-6</v>
      </c>
      <c r="EI12" s="69">
        <f t="shared" si="26"/>
        <v>-6.8289186759237344E-6</v>
      </c>
      <c r="EJ12" s="40">
        <f t="shared" si="27"/>
        <v>-8.2721049616158925E-6</v>
      </c>
      <c r="EK12" s="40">
        <f t="shared" si="28"/>
        <v>7.8358045039775444E-4</v>
      </c>
      <c r="EL12" s="40">
        <f t="shared" si="29"/>
        <v>-9.7957763015051155E-4</v>
      </c>
      <c r="EM12" s="69">
        <f t="shared" si="30"/>
        <v>-6.454381217567758E-4</v>
      </c>
      <c r="EN12" s="40">
        <f t="shared" si="31"/>
        <v>5.9885592845302234E-8</v>
      </c>
      <c r="EO12" s="40">
        <f t="shared" si="32"/>
        <v>6.1791992593535414E-8</v>
      </c>
      <c r="EP12" s="40"/>
      <c r="EQ12" s="40"/>
      <c r="ER12" s="40"/>
      <c r="ES12" s="40"/>
    </row>
    <row r="13" spans="1:149" x14ac:dyDescent="0.25">
      <c r="A13" s="15" t="s">
        <v>182</v>
      </c>
      <c r="B13" s="15">
        <v>0.16764434</v>
      </c>
      <c r="D13" s="15">
        <v>1.1926840700000001</v>
      </c>
      <c r="E13" s="15">
        <v>3.1672400000000003E-2</v>
      </c>
      <c r="F13" s="15">
        <v>3.072223E-2</v>
      </c>
      <c r="G13" s="15">
        <v>6.8670000000000005E-4</v>
      </c>
      <c r="H13" s="15">
        <v>5.1950040000000003E-2</v>
      </c>
      <c r="I13" s="15"/>
      <c r="J13" s="17" t="s">
        <v>182</v>
      </c>
      <c r="K13" s="17">
        <v>0</v>
      </c>
      <c r="L13" s="17">
        <v>1.3746314687180601E-3</v>
      </c>
      <c r="M13" s="5">
        <v>9.6005817271284204E-5</v>
      </c>
      <c r="N13" s="17">
        <v>5.0822506895418205E-4</v>
      </c>
      <c r="O13" s="17">
        <v>5.0822506895418205E-4</v>
      </c>
      <c r="P13" s="17">
        <v>4.0347557300881298E-3</v>
      </c>
      <c r="Q13" s="17">
        <v>0</v>
      </c>
      <c r="R13" s="5">
        <v>1.35270986623456E-7</v>
      </c>
      <c r="S13" s="5">
        <v>6.6044257786449202E-7</v>
      </c>
      <c r="T13" s="17">
        <v>2.4618524725821098E-4</v>
      </c>
      <c r="U13" s="5">
        <v>1.2841806226337499E-7</v>
      </c>
      <c r="V13" s="5">
        <v>5.26252664582417E-5</v>
      </c>
      <c r="W13" s="5">
        <v>4.4953047063167902E-6</v>
      </c>
      <c r="X13" s="5">
        <v>2.7551848851116301E-6</v>
      </c>
      <c r="Y13" s="17">
        <v>1.2621701339859E-3</v>
      </c>
      <c r="Z13" s="5">
        <v>4.4485865617266501E-11</v>
      </c>
      <c r="AA13" s="5">
        <v>1.7794206253410199E-10</v>
      </c>
      <c r="AB13" s="17">
        <v>0.16764468239664401</v>
      </c>
      <c r="AC13" s="17">
        <v>9.5017234632406805E-4</v>
      </c>
      <c r="AD13" s="17">
        <v>2.36929844519034E-2</v>
      </c>
      <c r="AE13" s="17">
        <v>1.50873460209328E-3</v>
      </c>
      <c r="AF13" s="5">
        <v>3.5054505971769799E-5</v>
      </c>
      <c r="AG13" s="17">
        <v>5.3948125244575196E-3</v>
      </c>
      <c r="AH13" s="5">
        <v>9.0630610074020197E-5</v>
      </c>
      <c r="AI13" s="17">
        <v>1.20856128163494E-2</v>
      </c>
      <c r="AJ13" s="5">
        <v>9.1802045626085104E-5</v>
      </c>
      <c r="AK13" s="17">
        <v>2.1101331239934502E-3</v>
      </c>
      <c r="AL13" s="5">
        <v>2.28058267775591E-5</v>
      </c>
      <c r="AM13" s="17">
        <v>0</v>
      </c>
      <c r="AN13" s="17">
        <v>0</v>
      </c>
      <c r="AO13" s="17">
        <v>2.2180518661574001E-3</v>
      </c>
      <c r="AP13" s="17">
        <v>2.2180518661574001E-3</v>
      </c>
      <c r="AQ13" s="17">
        <v>0</v>
      </c>
      <c r="AR13" s="17">
        <v>0</v>
      </c>
      <c r="AS13" s="17">
        <v>1.44946162866449E-4</v>
      </c>
      <c r="AT13" s="5">
        <v>3.7240808158644498E-10</v>
      </c>
      <c r="AU13" s="5">
        <v>7.1913606172059697E-10</v>
      </c>
      <c r="AV13" s="17">
        <v>9.5414826303344899E-3</v>
      </c>
      <c r="AW13" s="17">
        <v>4.3672399303339399E-4</v>
      </c>
      <c r="AX13" s="5">
        <v>6.6824204762534601E-5</v>
      </c>
      <c r="AY13" s="17">
        <v>0</v>
      </c>
      <c r="AZ13" s="17">
        <v>1.4515434104247699E-3</v>
      </c>
      <c r="BA13" s="17">
        <v>1.78899041672867E-4</v>
      </c>
      <c r="BB13" s="5">
        <v>4.6084293721787699E-7</v>
      </c>
      <c r="BC13" s="5">
        <v>3.3794064055291898E-6</v>
      </c>
      <c r="BD13" s="5">
        <v>3.2645325925803398E-8</v>
      </c>
      <c r="BE13" s="5">
        <v>6.6279986992730195E-8</v>
      </c>
      <c r="BF13" s="17">
        <v>0</v>
      </c>
      <c r="BG13" s="17">
        <v>0</v>
      </c>
      <c r="BH13" s="17">
        <v>1.41816080303245E-4</v>
      </c>
      <c r="BI13" s="17">
        <v>5.9131242690300197E-4</v>
      </c>
      <c r="BJ13" s="5">
        <v>1.07640734800509E-5</v>
      </c>
      <c r="BK13" s="5">
        <v>1.0341789160975901E-5</v>
      </c>
      <c r="BL13" s="17">
        <v>5.3416517027949001E-2</v>
      </c>
      <c r="BM13" s="17">
        <v>1.0734151226045401</v>
      </c>
      <c r="BN13" s="17">
        <v>0.109726909285316</v>
      </c>
      <c r="BO13" s="17">
        <v>1.1926835145201899</v>
      </c>
      <c r="BP13" s="17">
        <v>0</v>
      </c>
      <c r="BQ13" s="17">
        <v>2.7523299216807998E-3</v>
      </c>
      <c r="BR13" s="17">
        <v>0</v>
      </c>
      <c r="BS13" s="5">
        <v>8.9354829918925004E-5</v>
      </c>
      <c r="BT13" s="5">
        <v>2.6575280367289998E-7</v>
      </c>
      <c r="BU13" s="5">
        <v>7.8402633641429203E-7</v>
      </c>
      <c r="BV13" s="5">
        <v>6.2918188197556201E-7</v>
      </c>
      <c r="BW13" s="5">
        <v>2.4105713079471099E-5</v>
      </c>
      <c r="BX13" s="17">
        <v>0</v>
      </c>
      <c r="BY13" s="17">
        <v>2.0061920749350998E-2</v>
      </c>
      <c r="BZ13" s="5">
        <v>1.79110170472395E-5</v>
      </c>
      <c r="CA13" s="5">
        <v>6.2979711966136997E-6</v>
      </c>
      <c r="CB13" s="17">
        <v>2.3694225323390501E-2</v>
      </c>
      <c r="CC13" s="5">
        <v>8.0491355126021606E-6</v>
      </c>
      <c r="CD13" s="17">
        <v>0</v>
      </c>
      <c r="CE13" s="5">
        <v>1.9262714881749499E-10</v>
      </c>
      <c r="CF13" s="5">
        <v>1.1674550394902901E-6</v>
      </c>
      <c r="CG13" s="17">
        <v>3.1672384739066403E-2</v>
      </c>
      <c r="CH13" s="17">
        <v>3.07222123927424E-2</v>
      </c>
      <c r="CI13" s="17">
        <v>9.5017234632406805E-4</v>
      </c>
      <c r="CJ13" s="17">
        <v>0</v>
      </c>
      <c r="CK13" s="17">
        <v>0</v>
      </c>
      <c r="CL13" s="17">
        <v>1.2568465087054999E-4</v>
      </c>
      <c r="CM13" s="17">
        <v>0</v>
      </c>
      <c r="CN13" s="17">
        <v>1.3486111432618401E-3</v>
      </c>
      <c r="CO13" s="17">
        <v>0</v>
      </c>
      <c r="CP13" s="5">
        <v>3.5054505971769799E-5</v>
      </c>
      <c r="CQ13" s="17">
        <v>5.3944576905482298E-3</v>
      </c>
      <c r="CR13" s="5">
        <v>4.5561423940651498E-5</v>
      </c>
      <c r="CS13" s="17">
        <v>0</v>
      </c>
      <c r="CT13" s="5">
        <v>9.0630610074020197E-5</v>
      </c>
      <c r="CU13" s="5">
        <v>1.2288982952760401E-7</v>
      </c>
      <c r="CV13" s="17">
        <v>6.8670101908651499E-4</v>
      </c>
      <c r="CW13" s="17">
        <v>6.7595638329138999E-3</v>
      </c>
      <c r="CX13" s="17">
        <v>0</v>
      </c>
      <c r="CY13" s="17">
        <v>0</v>
      </c>
      <c r="CZ13" s="17">
        <v>2.5296423736481501E-3</v>
      </c>
      <c r="DA13" s="17">
        <v>1.05717734509366E-4</v>
      </c>
      <c r="DB13" s="17">
        <v>0</v>
      </c>
      <c r="DC13" s="17">
        <v>5.1950124836720103E-2</v>
      </c>
      <c r="DD13" s="17">
        <v>1.0052409533667301E-4</v>
      </c>
      <c r="DE13" s="17">
        <v>3.9404452469397099E-3</v>
      </c>
      <c r="DF13" s="17"/>
      <c r="DG13" s="25">
        <f t="shared" si="0"/>
        <v>8.0000121693414843E-3</v>
      </c>
      <c r="DH13" s="97">
        <f t="shared" si="1"/>
        <v>1.0282269233392178</v>
      </c>
      <c r="DI13" s="25">
        <f t="shared" si="2"/>
        <v>1.9247065261572421E-2</v>
      </c>
      <c r="DJ13" s="40">
        <f t="shared" si="3"/>
        <v>2.0423990694210224E-6</v>
      </c>
      <c r="DK13" s="40"/>
      <c r="DL13" s="40">
        <f t="shared" si="4"/>
        <v>-4.6573927171614761E-7</v>
      </c>
      <c r="DM13" s="40">
        <f t="shared" si="5"/>
        <v>-4.8183698109895567E-7</v>
      </c>
      <c r="DN13" s="40">
        <f t="shared" si="6"/>
        <v>-5.7311131385427331E-7</v>
      </c>
      <c r="DO13" s="40">
        <f t="shared" si="7"/>
        <v>1.4840345346386785E-6</v>
      </c>
      <c r="DP13" s="40">
        <f t="shared" si="8"/>
        <v>1.6330443653237853E-6</v>
      </c>
      <c r="DQ13" s="40">
        <f t="shared" si="9"/>
        <v>-5.9074333363707702E-6</v>
      </c>
      <c r="DR13" s="40">
        <f t="shared" si="10"/>
        <v>2.0692643314319795E-5</v>
      </c>
      <c r="DS13" s="40">
        <f t="shared" si="11"/>
        <v>1.038514624677244E-5</v>
      </c>
      <c r="DT13" s="40">
        <f t="shared" si="12"/>
        <v>-2.5973030457156051E-5</v>
      </c>
      <c r="DU13" s="40">
        <f t="shared" si="13"/>
        <v>-6.1170015280914606E-6</v>
      </c>
      <c r="DV13" s="40">
        <f t="shared" si="14"/>
        <v>-3.9904884457310441E-6</v>
      </c>
      <c r="DW13" s="40">
        <f t="shared" si="15"/>
        <v>6.5467374813455956E-6</v>
      </c>
      <c r="DX13" s="40">
        <f t="shared" si="16"/>
        <v>-3.999356268603209E-6</v>
      </c>
      <c r="DY13" s="40">
        <f t="shared" si="17"/>
        <v>-1.2190848170811178E-5</v>
      </c>
      <c r="DZ13" s="40">
        <f t="shared" si="18"/>
        <v>-4.807741466670651E-6</v>
      </c>
      <c r="EA13" s="40">
        <f t="shared" si="19"/>
        <v>3.6667178800467386E-5</v>
      </c>
      <c r="EB13" s="40">
        <f t="shared" si="20"/>
        <v>-1.3382686723512995E-5</v>
      </c>
      <c r="EC13" s="40">
        <f t="shared" si="21"/>
        <v>-7.0844756583990424E-6</v>
      </c>
      <c r="ED13" s="40">
        <f t="shared" si="22"/>
        <v>-2.132777150015353E-6</v>
      </c>
      <c r="EE13" s="40">
        <f t="shared" si="23"/>
        <v>-5.4719297946407064E-5</v>
      </c>
      <c r="EF13" s="40">
        <f t="shared" si="24"/>
        <v>-1.4084645830398462E-5</v>
      </c>
      <c r="EG13" s="40">
        <f t="shared" si="25"/>
        <v>-7.2790791580917289E-6</v>
      </c>
      <c r="EH13" s="40">
        <f t="shared" si="33"/>
        <v>6.006333546884116E-6</v>
      </c>
      <c r="EI13" s="69">
        <f t="shared" si="26"/>
        <v>4.788928443256233E-5</v>
      </c>
      <c r="EJ13" s="40">
        <f t="shared" si="27"/>
        <v>2.132280986348498E-5</v>
      </c>
      <c r="EK13" s="40">
        <f t="shared" si="28"/>
        <v>7.7853921221535474E-4</v>
      </c>
      <c r="EL13" s="40">
        <f t="shared" si="29"/>
        <v>-9.8994407025389773E-4</v>
      </c>
      <c r="EM13" s="69">
        <f t="shared" si="30"/>
        <v>-5.8117518860871628E-4</v>
      </c>
      <c r="EN13" s="40">
        <f t="shared" si="31"/>
        <v>1.3582045349159702E-7</v>
      </c>
      <c r="EO13" s="40">
        <f t="shared" si="32"/>
        <v>1.4002108748026276E-7</v>
      </c>
      <c r="EP13" s="40"/>
      <c r="EQ13" s="40"/>
      <c r="ER13" s="40"/>
      <c r="ES13" s="40"/>
    </row>
    <row r="14" spans="1:149" x14ac:dyDescent="0.25">
      <c r="A14" s="15" t="s">
        <v>183</v>
      </c>
      <c r="B14" s="15">
        <v>445.07215715000001</v>
      </c>
      <c r="D14" s="15">
        <v>3105.6205740999999</v>
      </c>
      <c r="E14" s="15">
        <v>86.307656780000002</v>
      </c>
      <c r="F14" s="15">
        <v>83.625576940000002</v>
      </c>
      <c r="G14" s="15">
        <v>15.407518789999999</v>
      </c>
      <c r="H14" s="15">
        <v>123.950856</v>
      </c>
      <c r="I14" s="15"/>
      <c r="J14" s="17" t="s">
        <v>183</v>
      </c>
      <c r="K14" s="17">
        <v>0</v>
      </c>
      <c r="L14" s="17">
        <v>3.2801089074044101</v>
      </c>
      <c r="M14" s="17">
        <v>0.229080236783228</v>
      </c>
      <c r="N14" s="17">
        <v>1.2126977815036799</v>
      </c>
      <c r="O14" s="17">
        <v>1.2126977815036799</v>
      </c>
      <c r="P14" s="17">
        <v>9.6276090803222498</v>
      </c>
      <c r="Q14" s="17">
        <v>0</v>
      </c>
      <c r="R14" s="17">
        <v>3.68218701657324E-4</v>
      </c>
      <c r="S14" s="17">
        <v>1.79777252369693E-3</v>
      </c>
      <c r="T14" s="17">
        <v>0.58743396121234204</v>
      </c>
      <c r="U14" s="17">
        <v>3.4956848502158499E-4</v>
      </c>
      <c r="V14" s="17">
        <v>0.12557282141209999</v>
      </c>
      <c r="W14" s="17">
        <v>1.22365819367604E-2</v>
      </c>
      <c r="X14" s="17">
        <v>7.4998438427663497E-3</v>
      </c>
      <c r="Y14" s="17">
        <v>3.01174316586805</v>
      </c>
      <c r="Z14" s="5">
        <v>1.2109487614874501E-7</v>
      </c>
      <c r="AA14" s="5">
        <v>4.8437787424064499E-7</v>
      </c>
      <c r="AB14" s="17">
        <v>445.07844907356201</v>
      </c>
      <c r="AC14" s="17">
        <v>2.6821832986656502</v>
      </c>
      <c r="AD14" s="17">
        <v>64.494602038393495</v>
      </c>
      <c r="AE14" s="17">
        <v>4.1069333218692998</v>
      </c>
      <c r="AF14" s="17">
        <v>9.54205827411167E-2</v>
      </c>
      <c r="AG14" s="17">
        <v>14.6852362821254</v>
      </c>
      <c r="AH14" s="17">
        <v>0.246705320860684</v>
      </c>
      <c r="AI14" s="17">
        <v>28.8381334996145</v>
      </c>
      <c r="AJ14" s="17">
        <v>0.21905450264335899</v>
      </c>
      <c r="AK14" s="17">
        <v>5.0350729941713004</v>
      </c>
      <c r="AL14" s="17">
        <v>5.4419032843860703E-2</v>
      </c>
      <c r="AM14" s="17">
        <v>0</v>
      </c>
      <c r="AN14" s="17">
        <v>0</v>
      </c>
      <c r="AO14" s="17">
        <v>5.2926316147505696</v>
      </c>
      <c r="AP14" s="17">
        <v>5.2926316147505696</v>
      </c>
      <c r="AQ14" s="17">
        <v>0</v>
      </c>
      <c r="AR14" s="17">
        <v>0</v>
      </c>
      <c r="AS14" s="17">
        <v>0.34585125299580499</v>
      </c>
      <c r="AT14" s="5">
        <v>1.0137491659161901E-6</v>
      </c>
      <c r="AU14" s="5">
        <v>1.9575893412041899E-6</v>
      </c>
      <c r="AV14" s="17">
        <v>24.845740231683699</v>
      </c>
      <c r="AW14" s="17">
        <v>1.04209923878658</v>
      </c>
      <c r="AX14" s="17">
        <v>0.159451228228983</v>
      </c>
      <c r="AY14" s="17">
        <v>0</v>
      </c>
      <c r="AZ14" s="17">
        <v>3.4636456664155699</v>
      </c>
      <c r="BA14" s="17">
        <v>0.426875426617988</v>
      </c>
      <c r="BB14" s="17">
        <v>1.25443658108324E-3</v>
      </c>
      <c r="BC14" s="17">
        <v>9.1991788583364997E-3</v>
      </c>
      <c r="BD14" s="5">
        <v>8.8864018797709301E-5</v>
      </c>
      <c r="BE14" s="17">
        <v>1.80420883760203E-4</v>
      </c>
      <c r="BF14" s="17">
        <v>0</v>
      </c>
      <c r="BG14" s="17">
        <v>0</v>
      </c>
      <c r="BH14" s="17">
        <v>0.33840426105604499</v>
      </c>
      <c r="BI14" s="17">
        <v>1.60960526322965</v>
      </c>
      <c r="BJ14" s="17">
        <v>2.9301063367890699E-2</v>
      </c>
      <c r="BK14" s="17">
        <v>2.81519965308068E-2</v>
      </c>
      <c r="BL14" s="17">
        <v>127.46009240254099</v>
      </c>
      <c r="BM14" s="17">
        <v>2795.14407703302</v>
      </c>
      <c r="BN14" s="17">
        <v>285.72591260459501</v>
      </c>
      <c r="BO14" s="17">
        <v>3105.71572986929</v>
      </c>
      <c r="BP14" s="17">
        <v>0</v>
      </c>
      <c r="BQ14" s="17">
        <v>6.5674683488504</v>
      </c>
      <c r="BR14" s="17">
        <v>0</v>
      </c>
      <c r="BS14" s="17">
        <v>0.21355198925628399</v>
      </c>
      <c r="BT14" s="17">
        <v>7.2339001894899003E-4</v>
      </c>
      <c r="BU14" s="17">
        <v>2.13420563601206E-3</v>
      </c>
      <c r="BV14" s="17">
        <v>1.71271435748606E-3</v>
      </c>
      <c r="BW14" s="17">
        <v>5.9807292301662797E-2</v>
      </c>
      <c r="BX14" s="17">
        <v>0</v>
      </c>
      <c r="BY14" s="17">
        <v>47.870857795522397</v>
      </c>
      <c r="BZ14" s="17">
        <v>4.8755652964720501E-2</v>
      </c>
      <c r="CA14" s="17">
        <v>1.7143923631894199E-2</v>
      </c>
      <c r="CB14" s="17">
        <v>64.498037847076304</v>
      </c>
      <c r="CC14" s="17">
        <v>2.1910774308217099E-2</v>
      </c>
      <c r="CD14" s="17">
        <v>0</v>
      </c>
      <c r="CE14" s="5">
        <v>5.2435360955924098E-7</v>
      </c>
      <c r="CF14" s="17">
        <v>3.1778999104592701E-3</v>
      </c>
      <c r="CG14" s="17">
        <v>86.311086106765501</v>
      </c>
      <c r="CH14" s="17">
        <v>83.628902808099895</v>
      </c>
      <c r="CI14" s="17">
        <v>2.6821832986656502</v>
      </c>
      <c r="CJ14" s="17">
        <v>0</v>
      </c>
      <c r="CK14" s="17">
        <v>0</v>
      </c>
      <c r="CL14" s="17">
        <v>0.34212587444016301</v>
      </c>
      <c r="CM14" s="17">
        <v>0</v>
      </c>
      <c r="CN14" s="17">
        <v>3.67105991221195</v>
      </c>
      <c r="CO14" s="17">
        <v>0</v>
      </c>
      <c r="CP14" s="17">
        <v>9.54205827411167E-2</v>
      </c>
      <c r="CQ14" s="17">
        <v>14.684230504031699</v>
      </c>
      <c r="CR14" s="17">
        <v>0.10871617386572199</v>
      </c>
      <c r="CS14" s="17">
        <v>0</v>
      </c>
      <c r="CT14" s="17">
        <v>0.246705320860684</v>
      </c>
      <c r="CU14" s="17">
        <v>3.3451592260013102E-4</v>
      </c>
      <c r="CV14" s="17">
        <v>15.407536615287</v>
      </c>
      <c r="CW14" s="17">
        <v>16.129425292943701</v>
      </c>
      <c r="CX14" s="17">
        <v>0</v>
      </c>
      <c r="CY14" s="17">
        <v>0</v>
      </c>
      <c r="CZ14" s="17">
        <v>6.0360732141701297</v>
      </c>
      <c r="DA14" s="17">
        <v>0.25226121633359</v>
      </c>
      <c r="DB14" s="17">
        <v>0</v>
      </c>
      <c r="DC14" s="17">
        <v>123.96085999735401</v>
      </c>
      <c r="DD14" s="17">
        <v>0.23986488792523999</v>
      </c>
      <c r="DE14" s="17">
        <v>9.4023855410474706</v>
      </c>
      <c r="DF14" s="17"/>
      <c r="DG14" s="25">
        <f t="shared" si="0"/>
        <v>8.0000046342713349E-3</v>
      </c>
      <c r="DH14" s="97">
        <f t="shared" si="1"/>
        <v>1.0282285263692239</v>
      </c>
      <c r="DI14" s="25">
        <f t="shared" si="2"/>
        <v>1.9246997260303066E-2</v>
      </c>
      <c r="DJ14" s="40">
        <f t="shared" si="3"/>
        <v>1.4136861767073854E-5</v>
      </c>
      <c r="DK14" s="40"/>
      <c r="DL14" s="40">
        <f t="shared" si="4"/>
        <v>3.063985667912271E-5</v>
      </c>
      <c r="DM14" s="40">
        <f t="shared" si="5"/>
        <v>3.9733748933077983E-5</v>
      </c>
      <c r="DN14" s="40">
        <f t="shared" si="6"/>
        <v>3.9770943550905675E-5</v>
      </c>
      <c r="DO14" s="40">
        <f t="shared" si="7"/>
        <v>1.1569213216008291E-6</v>
      </c>
      <c r="DP14" s="40">
        <f t="shared" si="8"/>
        <v>8.0709384967901499E-5</v>
      </c>
      <c r="DQ14" s="40">
        <f t="shared" si="9"/>
        <v>-9.327752629484374E-6</v>
      </c>
      <c r="DR14" s="40">
        <f t="shared" si="10"/>
        <v>2.4773395194562885E-6</v>
      </c>
      <c r="DS14" s="40">
        <f t="shared" si="11"/>
        <v>1.2200546612029939E-6</v>
      </c>
      <c r="DT14" s="40">
        <f t="shared" si="12"/>
        <v>-2.8179931213033048E-5</v>
      </c>
      <c r="DU14" s="40">
        <f t="shared" si="13"/>
        <v>-9.4034782173068679E-7</v>
      </c>
      <c r="DV14" s="40">
        <f t="shared" si="14"/>
        <v>3.7447318297264871E-6</v>
      </c>
      <c r="DW14" s="40">
        <f t="shared" si="15"/>
        <v>2.3899040056365524E-7</v>
      </c>
      <c r="DX14" s="40">
        <f t="shared" si="16"/>
        <v>-8.3561288289850441E-7</v>
      </c>
      <c r="DY14" s="40">
        <f t="shared" si="17"/>
        <v>3.9564443336593479E-6</v>
      </c>
      <c r="DZ14" s="40">
        <f t="shared" si="18"/>
        <v>-2.3876518275409909E-7</v>
      </c>
      <c r="EA14" s="40">
        <f t="shared" si="19"/>
        <v>1.3115574348784306E-6</v>
      </c>
      <c r="EB14" s="40">
        <f t="shared" si="20"/>
        <v>1.1383455530657926E-6</v>
      </c>
      <c r="EC14" s="40">
        <f t="shared" si="21"/>
        <v>2.4760886872142707E-7</v>
      </c>
      <c r="ED14" s="40">
        <f t="shared" si="22"/>
        <v>-6.1081801216639989E-7</v>
      </c>
      <c r="EE14" s="40">
        <f t="shared" si="23"/>
        <v>-2.6260022074720547E-5</v>
      </c>
      <c r="EF14" s="40">
        <f t="shared" si="24"/>
        <v>6.3870107460284142E-8</v>
      </c>
      <c r="EG14" s="40">
        <f t="shared" si="25"/>
        <v>3.4339085563515114E-6</v>
      </c>
      <c r="EH14" s="40">
        <f t="shared" si="33"/>
        <v>2.6007640710048522E-6</v>
      </c>
      <c r="EI14" s="69">
        <f t="shared" si="26"/>
        <v>1.0921750250817031E-6</v>
      </c>
      <c r="EJ14" s="40">
        <f t="shared" si="27"/>
        <v>1.3352307687191618E-8</v>
      </c>
      <c r="EK14" s="40">
        <f t="shared" si="28"/>
        <v>7.8245507046604103E-4</v>
      </c>
      <c r="EL14" s="40">
        <f t="shared" si="29"/>
        <v>-9.7885990085803845E-4</v>
      </c>
      <c r="EM14" s="69">
        <f t="shared" si="30"/>
        <v>-6.2351093686335184E-4</v>
      </c>
      <c r="EN14" s="40">
        <f t="shared" si="31"/>
        <v>-6.0966789890079262E-8</v>
      </c>
      <c r="EO14" s="40">
        <f t="shared" si="32"/>
        <v>-6.2922144351971735E-8</v>
      </c>
      <c r="EP14" s="40"/>
      <c r="EQ14" s="40"/>
      <c r="ER14" s="40"/>
      <c r="ES14" s="40"/>
    </row>
    <row r="15" spans="1:149" x14ac:dyDescent="0.25">
      <c r="A15" s="15" t="s">
        <v>184</v>
      </c>
      <c r="B15" s="15">
        <v>59.823858999999999</v>
      </c>
      <c r="D15" s="15">
        <v>405.65682923000003</v>
      </c>
      <c r="E15" s="15">
        <v>11.742446490000001</v>
      </c>
      <c r="F15" s="15">
        <v>11.358552120000001</v>
      </c>
      <c r="G15" s="15">
        <v>4.8899866000000003</v>
      </c>
      <c r="H15" s="15">
        <v>14.54700422</v>
      </c>
      <c r="I15" s="15"/>
      <c r="J15" s="17" t="s">
        <v>184</v>
      </c>
      <c r="K15" s="17">
        <v>0</v>
      </c>
      <c r="L15" s="17">
        <v>0.38492612064769899</v>
      </c>
      <c r="M15" s="17">
        <v>2.6882946581366699E-2</v>
      </c>
      <c r="N15" s="17">
        <v>0.142312008342212</v>
      </c>
      <c r="O15" s="17">
        <v>0.142312008342212</v>
      </c>
      <c r="P15" s="17">
        <v>1.12981500848228</v>
      </c>
      <c r="Q15" s="17">
        <v>0</v>
      </c>
      <c r="R15" s="5">
        <v>5.0011551791530903E-5</v>
      </c>
      <c r="S15" s="17">
        <v>2.4417584912669399E-4</v>
      </c>
      <c r="T15" s="17">
        <v>6.8936262887050501E-2</v>
      </c>
      <c r="U15" s="5">
        <v>4.7478750817642903E-5</v>
      </c>
      <c r="V15" s="17">
        <v>1.47361356550767E-2</v>
      </c>
      <c r="W15" s="17">
        <v>1.66198356994438E-3</v>
      </c>
      <c r="X15" s="17">
        <v>1.01863192788681E-3</v>
      </c>
      <c r="Y15" s="17">
        <v>0.35343288739080903</v>
      </c>
      <c r="Z15" s="5">
        <v>1.64471953824192E-8</v>
      </c>
      <c r="AA15" s="5">
        <v>6.5788388147952196E-8</v>
      </c>
      <c r="AB15" s="17">
        <v>59.823860947436302</v>
      </c>
      <c r="AC15" s="17">
        <v>0.38389423914637</v>
      </c>
      <c r="AD15" s="17">
        <v>8.7597155391678605</v>
      </c>
      <c r="AE15" s="17">
        <v>0.557806915458258</v>
      </c>
      <c r="AF15" s="17">
        <v>1.29601098717461E-2</v>
      </c>
      <c r="AG15" s="17">
        <v>1.99456071187244</v>
      </c>
      <c r="AH15" s="17">
        <v>3.3507718597639902E-2</v>
      </c>
      <c r="AI15" s="17">
        <v>3.3842005338487402</v>
      </c>
      <c r="AJ15" s="17">
        <v>2.57064486154099E-2</v>
      </c>
      <c r="AK15" s="17">
        <v>0.59087358155006497</v>
      </c>
      <c r="AL15" s="17">
        <v>6.3861310951557398E-3</v>
      </c>
      <c r="AM15" s="17">
        <v>0</v>
      </c>
      <c r="AN15" s="17">
        <v>0</v>
      </c>
      <c r="AO15" s="17">
        <v>0.62109856777347205</v>
      </c>
      <c r="AP15" s="17">
        <v>0.62109856777347205</v>
      </c>
      <c r="AQ15" s="17">
        <v>0</v>
      </c>
      <c r="AR15" s="17">
        <v>0</v>
      </c>
      <c r="AS15" s="17">
        <v>4.0586088539780699E-2</v>
      </c>
      <c r="AT15" s="5">
        <v>1.3768808920296801E-7</v>
      </c>
      <c r="AU15" s="5">
        <v>2.6588000687284402E-7</v>
      </c>
      <c r="AV15" s="17">
        <v>3.2452544809493098</v>
      </c>
      <c r="AW15" s="17">
        <v>0.122292104086434</v>
      </c>
      <c r="AX15" s="17">
        <v>1.8711863562331201E-2</v>
      </c>
      <c r="AY15" s="17">
        <v>0</v>
      </c>
      <c r="AZ15" s="17">
        <v>0.40646415738348302</v>
      </c>
      <c r="BA15" s="17">
        <v>5.0094483236049897E-2</v>
      </c>
      <c r="BB15" s="17">
        <v>1.7037768640354499E-4</v>
      </c>
      <c r="BC15" s="17">
        <v>1.24943842623059E-3</v>
      </c>
      <c r="BD15" s="5">
        <v>1.20695553277446E-5</v>
      </c>
      <c r="BE15" s="5">
        <v>2.4504711450255399E-5</v>
      </c>
      <c r="BF15" s="17">
        <v>0</v>
      </c>
      <c r="BG15" s="17">
        <v>0</v>
      </c>
      <c r="BH15" s="17">
        <v>3.9712061253065603E-2</v>
      </c>
      <c r="BI15" s="17">
        <v>0.218617991579446</v>
      </c>
      <c r="BJ15" s="17">
        <v>3.97969364220087E-3</v>
      </c>
      <c r="BK15" s="17">
        <v>3.8236305922165802E-3</v>
      </c>
      <c r="BL15" s="17">
        <v>14.9576397413978</v>
      </c>
      <c r="BM15" s="17">
        <v>365.09088829114199</v>
      </c>
      <c r="BN15" s="17">
        <v>37.320419489078802</v>
      </c>
      <c r="BO15" s="17">
        <v>405.65656226117</v>
      </c>
      <c r="BP15" s="17">
        <v>0</v>
      </c>
      <c r="BQ15" s="17">
        <v>0.77070266026852297</v>
      </c>
      <c r="BR15" s="17">
        <v>0</v>
      </c>
      <c r="BS15" s="17">
        <v>2.5112698216734099E-2</v>
      </c>
      <c r="BT15" s="5">
        <v>9.8251523983663701E-5</v>
      </c>
      <c r="BU15" s="17">
        <v>2.8986924277539798E-4</v>
      </c>
      <c r="BV15" s="17">
        <v>2.3262348125597301E-4</v>
      </c>
      <c r="BW15" s="17">
        <v>7.3608939046302503E-3</v>
      </c>
      <c r="BX15" s="17">
        <v>0</v>
      </c>
      <c r="BY15" s="17">
        <v>5.6177207392317898</v>
      </c>
      <c r="BZ15" s="17">
        <v>6.62203522677292E-3</v>
      </c>
      <c r="CA15" s="17">
        <v>2.3285025185601602E-3</v>
      </c>
      <c r="CB15" s="17">
        <v>8.7601833921416201</v>
      </c>
      <c r="CC15" s="17">
        <v>2.9759346965613398E-3</v>
      </c>
      <c r="CD15" s="17">
        <v>0</v>
      </c>
      <c r="CE15" s="5">
        <v>7.1218162526937702E-8</v>
      </c>
      <c r="CF15" s="17">
        <v>4.3162437132448101E-4</v>
      </c>
      <c r="CG15" s="17">
        <v>11.742449208715801</v>
      </c>
      <c r="CH15" s="17">
        <v>11.358554969569401</v>
      </c>
      <c r="CI15" s="17">
        <v>0.38389423914637</v>
      </c>
      <c r="CJ15" s="17">
        <v>0</v>
      </c>
      <c r="CK15" s="17">
        <v>0</v>
      </c>
      <c r="CL15" s="17">
        <v>4.6467813484570297E-2</v>
      </c>
      <c r="CM15" s="17">
        <v>0</v>
      </c>
      <c r="CN15" s="17">
        <v>0.49860634759172601</v>
      </c>
      <c r="CO15" s="17">
        <v>0</v>
      </c>
      <c r="CP15" s="17">
        <v>1.29601098717461E-2</v>
      </c>
      <c r="CQ15" s="17">
        <v>1.99442605708868</v>
      </c>
      <c r="CR15" s="17">
        <v>1.2758025010562999E-2</v>
      </c>
      <c r="CS15" s="17">
        <v>0</v>
      </c>
      <c r="CT15" s="17">
        <v>3.3507718597639902E-2</v>
      </c>
      <c r="CU15" s="5">
        <v>4.54339802157222E-5</v>
      </c>
      <c r="CV15" s="17">
        <v>4.8899863122921996</v>
      </c>
      <c r="CW15" s="17">
        <v>1.89281320496047</v>
      </c>
      <c r="CX15" s="17">
        <v>0</v>
      </c>
      <c r="CY15" s="17">
        <v>0</v>
      </c>
      <c r="CZ15" s="17">
        <v>0.70834297974333105</v>
      </c>
      <c r="DA15" s="17">
        <v>2.96032222376004E-2</v>
      </c>
      <c r="DB15" s="17">
        <v>0</v>
      </c>
      <c r="DC15" s="17">
        <v>14.5470005781621</v>
      </c>
      <c r="DD15" s="17">
        <v>2.8148457940400402E-2</v>
      </c>
      <c r="DE15" s="17">
        <v>1.1033845311838899</v>
      </c>
      <c r="DF15" s="17"/>
      <c r="DG15" s="25">
        <f t="shared" si="0"/>
        <v>8.000004888026312E-3</v>
      </c>
      <c r="DH15" s="97">
        <f t="shared" si="1"/>
        <v>1.0282284420784413</v>
      </c>
      <c r="DI15" s="25">
        <f t="shared" si="2"/>
        <v>1.9246989794489126E-2</v>
      </c>
      <c r="DJ15" s="40">
        <f t="shared" si="3"/>
        <v>3.2552836534414356E-8</v>
      </c>
      <c r="DK15" s="40"/>
      <c r="DL15" s="40">
        <f t="shared" si="4"/>
        <v>-6.5811496515346201E-7</v>
      </c>
      <c r="DM15" s="40">
        <f t="shared" si="5"/>
        <v>2.3152890688991458E-7</v>
      </c>
      <c r="DN15" s="40">
        <f t="shared" si="6"/>
        <v>2.5087435175660273E-7</v>
      </c>
      <c r="DO15" s="40">
        <f t="shared" si="7"/>
        <v>-5.8836112290092493E-8</v>
      </c>
      <c r="DP15" s="40">
        <f t="shared" si="8"/>
        <v>-2.5034968331732192E-7</v>
      </c>
      <c r="DQ15" s="40">
        <f t="shared" si="9"/>
        <v>-9.1229272816288234E-6</v>
      </c>
      <c r="DR15" s="40">
        <f t="shared" si="10"/>
        <v>3.3297399495268088E-6</v>
      </c>
      <c r="DS15" s="40">
        <f t="shared" si="11"/>
        <v>2.811842726153668E-6</v>
      </c>
      <c r="DT15" s="40">
        <f t="shared" si="12"/>
        <v>-2.8617687100965511E-5</v>
      </c>
      <c r="DU15" s="40">
        <f t="shared" si="13"/>
        <v>-1.886139661754304E-7</v>
      </c>
      <c r="DV15" s="40">
        <f t="shared" si="14"/>
        <v>1.63336157933568E-6</v>
      </c>
      <c r="DW15" s="40">
        <f t="shared" si="15"/>
        <v>-1.296337608381557E-6</v>
      </c>
      <c r="DX15" s="40">
        <f t="shared" si="16"/>
        <v>-4.3101510090028726E-6</v>
      </c>
      <c r="DY15" s="40">
        <f t="shared" si="17"/>
        <v>-3.3802260874789678E-7</v>
      </c>
      <c r="DZ15" s="40">
        <f t="shared" si="18"/>
        <v>-2.7195633632420197E-7</v>
      </c>
      <c r="EA15" s="40">
        <f t="shared" si="19"/>
        <v>-1.0612810299631802E-6</v>
      </c>
      <c r="EB15" s="40">
        <f t="shared" si="20"/>
        <v>-2.8204722650142611E-6</v>
      </c>
      <c r="EC15" s="40">
        <f t="shared" si="21"/>
        <v>-2.2950539386082694E-6</v>
      </c>
      <c r="ED15" s="40">
        <f t="shared" si="22"/>
        <v>-7.6617220565186682E-6</v>
      </c>
      <c r="EE15" s="40">
        <f t="shared" si="23"/>
        <v>-3.1483783830561658E-5</v>
      </c>
      <c r="EF15" s="40">
        <f t="shared" si="24"/>
        <v>-3.8825447476390755E-7</v>
      </c>
      <c r="EG15" s="40">
        <f t="shared" si="25"/>
        <v>2.5693566513003768E-6</v>
      </c>
      <c r="EH15" s="40">
        <f t="shared" si="33"/>
        <v>4.199754645997891E-7</v>
      </c>
      <c r="EI15" s="69">
        <f t="shared" si="26"/>
        <v>5.5475456764630902E-7</v>
      </c>
      <c r="EJ15" s="40">
        <f t="shared" si="27"/>
        <v>2.3915042794999497E-7</v>
      </c>
      <c r="EK15" s="40">
        <f t="shared" si="28"/>
        <v>7.8058483355299959E-4</v>
      </c>
      <c r="EL15" s="40">
        <f t="shared" si="29"/>
        <v>-9.7442668224825878E-4</v>
      </c>
      <c r="EM15" s="69">
        <f t="shared" si="30"/>
        <v>-6.5976920806872061E-4</v>
      </c>
      <c r="EN15" s="40">
        <f t="shared" si="31"/>
        <v>-3.384814713371759E-7</v>
      </c>
      <c r="EO15" s="40">
        <f t="shared" si="32"/>
        <v>-3.4992139983637292E-7</v>
      </c>
      <c r="EP15" s="40"/>
      <c r="EQ15" s="40"/>
      <c r="ER15" s="40"/>
      <c r="ES15" s="40"/>
    </row>
    <row r="16" spans="1:149" s="17" customFormat="1" x14ac:dyDescent="0.25">
      <c r="A16" s="15" t="s">
        <v>185</v>
      </c>
      <c r="B16" s="15">
        <v>68.925850639999993</v>
      </c>
      <c r="C16" s="15"/>
      <c r="D16" s="15">
        <v>477.54858772</v>
      </c>
      <c r="E16" s="15">
        <v>13.13547174</v>
      </c>
      <c r="F16" s="15">
        <v>12.72955934</v>
      </c>
      <c r="G16" s="15">
        <v>2.01229798</v>
      </c>
      <c r="H16" s="15">
        <v>18.60128473</v>
      </c>
      <c r="I16" s="15"/>
      <c r="J16" s="17" t="s">
        <v>185</v>
      </c>
      <c r="K16" s="17">
        <v>0</v>
      </c>
      <c r="L16" s="17">
        <v>0.49220602890609899</v>
      </c>
      <c r="M16" s="17">
        <v>3.43753070206868E-2</v>
      </c>
      <c r="N16" s="17">
        <v>0.181974655237369</v>
      </c>
      <c r="O16" s="17">
        <v>0.181974655237369</v>
      </c>
      <c r="P16" s="17">
        <v>1.4446972077190401</v>
      </c>
      <c r="Q16" s="17">
        <v>0</v>
      </c>
      <c r="R16" s="5">
        <v>5.6048466402111901E-5</v>
      </c>
      <c r="S16" s="17">
        <v>2.7364681964538602E-4</v>
      </c>
      <c r="T16" s="17">
        <v>8.8149210858559104E-2</v>
      </c>
      <c r="U16" s="5">
        <v>5.3209408142235102E-5</v>
      </c>
      <c r="V16" s="17">
        <v>1.884327647464E-2</v>
      </c>
      <c r="W16" s="17">
        <v>1.8625923577881001E-3</v>
      </c>
      <c r="X16" s="17">
        <v>1.14158413763455E-3</v>
      </c>
      <c r="Y16" s="17">
        <v>0.45193501777766998</v>
      </c>
      <c r="Z16" s="5">
        <v>1.8432373542331399E-8</v>
      </c>
      <c r="AA16" s="5">
        <v>7.3729634675396896E-8</v>
      </c>
      <c r="AB16" s="17">
        <v>68.925800075177605</v>
      </c>
      <c r="AC16" s="17">
        <v>0.40591235643225998</v>
      </c>
      <c r="AD16" s="17">
        <v>9.81703357165296</v>
      </c>
      <c r="AE16" s="17">
        <v>0.625135949227555</v>
      </c>
      <c r="AF16" s="17">
        <v>1.45244304513412E-2</v>
      </c>
      <c r="AG16" s="17">
        <v>2.2353097593103901</v>
      </c>
      <c r="AH16" s="17">
        <v>3.7552212561936103E-2</v>
      </c>
      <c r="AI16" s="17">
        <v>4.3273840581284002</v>
      </c>
      <c r="AJ16" s="17">
        <v>3.2870867374785298E-2</v>
      </c>
      <c r="AK16" s="17">
        <v>0.75555112348243503</v>
      </c>
      <c r="AL16" s="17">
        <v>8.1659846709019792E-3</v>
      </c>
      <c r="AM16" s="17">
        <v>0</v>
      </c>
      <c r="AN16" s="17">
        <v>0</v>
      </c>
      <c r="AO16" s="17">
        <v>0.79419993579731096</v>
      </c>
      <c r="AP16" s="17">
        <v>0.79419993579731096</v>
      </c>
      <c r="AQ16" s="17">
        <v>0</v>
      </c>
      <c r="AR16" s="17">
        <v>0</v>
      </c>
      <c r="AS16" s="17">
        <v>5.1897822812238099E-2</v>
      </c>
      <c r="AT16" s="5">
        <v>1.5430779647215499E-7</v>
      </c>
      <c r="AU16" s="5">
        <v>2.9797426257478498E-7</v>
      </c>
      <c r="AV16" s="17">
        <v>3.8203886097763902</v>
      </c>
      <c r="AW16" s="17">
        <v>0.15637491927657701</v>
      </c>
      <c r="AX16" s="17">
        <v>2.392688682573E-2</v>
      </c>
      <c r="AY16" s="17">
        <v>0</v>
      </c>
      <c r="AZ16" s="17">
        <v>0.51974655832001804</v>
      </c>
      <c r="BA16" s="17">
        <v>6.4056006422024095E-2</v>
      </c>
      <c r="BB16" s="17">
        <v>1.90943402679718E-4</v>
      </c>
      <c r="BC16" s="17">
        <v>1.4002510038195E-3</v>
      </c>
      <c r="BD16" s="5">
        <v>1.35263529324228E-5</v>
      </c>
      <c r="BE16" s="5">
        <v>2.7462828076963301E-5</v>
      </c>
      <c r="BF16" s="17">
        <v>0</v>
      </c>
      <c r="BG16" s="17">
        <v>0</v>
      </c>
      <c r="BH16" s="17">
        <v>5.0780287323350298E-2</v>
      </c>
      <c r="BI16" s="17">
        <v>0.24500576349807299</v>
      </c>
      <c r="BJ16" s="17">
        <v>4.4600538613402997E-3</v>
      </c>
      <c r="BK16" s="17">
        <v>4.2851552624878003E-3</v>
      </c>
      <c r="BL16" s="17">
        <v>19.126365084850299</v>
      </c>
      <c r="BM16" s="17">
        <v>429.793619271262</v>
      </c>
      <c r="BN16" s="17">
        <v>43.934469882548697</v>
      </c>
      <c r="BO16" s="17">
        <v>477.54847776358702</v>
      </c>
      <c r="BP16" s="17">
        <v>0</v>
      </c>
      <c r="BQ16" s="17">
        <v>0.98549876814833803</v>
      </c>
      <c r="BR16" s="17">
        <v>0</v>
      </c>
      <c r="BS16" s="17">
        <v>3.2051280534325398E-2</v>
      </c>
      <c r="BT16" s="17">
        <v>1.1011041466523301E-4</v>
      </c>
      <c r="BU16" s="17">
        <v>3.2485969146579802E-4</v>
      </c>
      <c r="BV16" s="17">
        <v>2.60701507626779E-4</v>
      </c>
      <c r="BW16" s="17">
        <v>9.0145320858832506E-3</v>
      </c>
      <c r="BX16" s="17">
        <v>0</v>
      </c>
      <c r="BY16" s="17">
        <v>7.1833893821061796</v>
      </c>
      <c r="BZ16" s="17">
        <v>7.4213330046241904E-3</v>
      </c>
      <c r="CA16" s="17">
        <v>2.6095563747195898E-3</v>
      </c>
      <c r="CB16" s="17">
        <v>9.8175573360450201</v>
      </c>
      <c r="CC16" s="17">
        <v>3.3351383425651799E-3</v>
      </c>
      <c r="CD16" s="17">
        <v>0</v>
      </c>
      <c r="CE16" s="5">
        <v>7.98142524159901E-8</v>
      </c>
      <c r="CF16" s="17">
        <v>4.8372430810694598E-4</v>
      </c>
      <c r="CG16" s="17">
        <v>13.135469568989301</v>
      </c>
      <c r="CH16" s="17">
        <v>12.729557212556999</v>
      </c>
      <c r="CI16" s="17">
        <v>0.40591235643225998</v>
      </c>
      <c r="CJ16" s="17">
        <v>0</v>
      </c>
      <c r="CK16" s="17">
        <v>0</v>
      </c>
      <c r="CL16" s="17">
        <v>5.2076630537321401E-2</v>
      </c>
      <c r="CM16" s="17">
        <v>0</v>
      </c>
      <c r="CN16" s="17">
        <v>0.558789299271923</v>
      </c>
      <c r="CO16" s="17">
        <v>0</v>
      </c>
      <c r="CP16" s="17">
        <v>1.45244304513412E-2</v>
      </c>
      <c r="CQ16" s="17">
        <v>2.23515663365245</v>
      </c>
      <c r="CR16" s="17">
        <v>1.6313758578709401E-2</v>
      </c>
      <c r="CS16" s="17">
        <v>0</v>
      </c>
      <c r="CT16" s="17">
        <v>3.7552212561936103E-2</v>
      </c>
      <c r="CU16" s="5">
        <v>5.0918007052585698E-5</v>
      </c>
      <c r="CV16" s="17">
        <v>2.0122968936073602</v>
      </c>
      <c r="CW16" s="17">
        <v>2.4203440332961299</v>
      </c>
      <c r="CX16" s="17">
        <v>0</v>
      </c>
      <c r="CY16" s="17">
        <v>0</v>
      </c>
      <c r="CZ16" s="17">
        <v>0.90575964114654195</v>
      </c>
      <c r="DA16" s="17">
        <v>3.7853851739817597E-2</v>
      </c>
      <c r="DB16" s="17">
        <v>0</v>
      </c>
      <c r="DC16" s="17">
        <v>18.601281463538299</v>
      </c>
      <c r="DD16" s="17">
        <v>3.59934934177761E-2</v>
      </c>
      <c r="DE16" s="17">
        <v>1.4108995002743301</v>
      </c>
      <c r="DG16" s="25">
        <f t="shared" si="0"/>
        <v>8.0000016493983975E-3</v>
      </c>
      <c r="DH16" s="97">
        <f t="shared" si="1"/>
        <v>1.0282283574032924</v>
      </c>
      <c r="DI16" s="25">
        <f t="shared" si="2"/>
        <v>1.924699810111136E-2</v>
      </c>
      <c r="DJ16" s="40">
        <f t="shared" si="3"/>
        <v>-7.3361187302504955E-7</v>
      </c>
      <c r="DK16" s="40"/>
      <c r="DL16" s="40">
        <f t="shared" si="4"/>
        <v>-2.3025178130978495E-7</v>
      </c>
      <c r="DM16" s="40">
        <f t="shared" si="5"/>
        <v>-1.652784720782741E-7</v>
      </c>
      <c r="DN16" s="40">
        <f t="shared" si="6"/>
        <v>-1.6712620944760445E-7</v>
      </c>
      <c r="DO16" s="40">
        <f t="shared" si="7"/>
        <v>-5.3987662396229933E-7</v>
      </c>
      <c r="DP16" s="40">
        <f t="shared" si="8"/>
        <v>-1.7560409120383202E-7</v>
      </c>
      <c r="DQ16" s="40">
        <f t="shared" si="9"/>
        <v>-9.2392255937349133E-6</v>
      </c>
      <c r="DR16" s="40">
        <f t="shared" si="10"/>
        <v>4.0400113081922174E-6</v>
      </c>
      <c r="DS16" s="40">
        <f t="shared" si="11"/>
        <v>-7.454081254520198E-7</v>
      </c>
      <c r="DT16" s="40">
        <f t="shared" si="12"/>
        <v>-2.5660344355234725E-5</v>
      </c>
      <c r="DU16" s="40">
        <f t="shared" si="13"/>
        <v>-2.6500178146056435E-6</v>
      </c>
      <c r="DV16" s="40">
        <f t="shared" si="14"/>
        <v>9.4651142048717067E-6</v>
      </c>
      <c r="DW16" s="40">
        <f t="shared" si="15"/>
        <v>3.3062622257005481E-7</v>
      </c>
      <c r="DX16" s="40">
        <f t="shared" si="16"/>
        <v>1.5189358411481031E-7</v>
      </c>
      <c r="DY16" s="40">
        <f t="shared" si="17"/>
        <v>2.7073855037941605E-6</v>
      </c>
      <c r="DZ16" s="40">
        <f t="shared" si="18"/>
        <v>-4.7540892876639903E-7</v>
      </c>
      <c r="EA16" s="40">
        <f t="shared" si="19"/>
        <v>4.7695670731524383E-6</v>
      </c>
      <c r="EB16" s="40">
        <f t="shared" si="20"/>
        <v>1.5410355106419411E-6</v>
      </c>
      <c r="EC16" s="40">
        <f t="shared" si="21"/>
        <v>-1.5401661062468768E-7</v>
      </c>
      <c r="ED16" s="40">
        <f t="shared" si="22"/>
        <v>1.6553035493349149E-7</v>
      </c>
      <c r="EE16" s="40">
        <f t="shared" si="23"/>
        <v>-2.3848687957732004E-5</v>
      </c>
      <c r="EF16" s="40">
        <f t="shared" si="24"/>
        <v>3.7949952424138311E-7</v>
      </c>
      <c r="EG16" s="40">
        <f t="shared" si="25"/>
        <v>6.4448683091889587E-6</v>
      </c>
      <c r="EH16" s="40">
        <f t="shared" si="33"/>
        <v>3.83009079201344E-7</v>
      </c>
      <c r="EI16" s="69">
        <f t="shared" si="26"/>
        <v>3.6182094813509244E-6</v>
      </c>
      <c r="EJ16" s="40">
        <f t="shared" si="27"/>
        <v>-2.3178805950497597E-6</v>
      </c>
      <c r="EK16" s="40">
        <f t="shared" si="28"/>
        <v>7.8860018712070335E-4</v>
      </c>
      <c r="EL16" s="40">
        <f t="shared" si="29"/>
        <v>-9.7493564374282143E-4</v>
      </c>
      <c r="EM16" s="69">
        <f t="shared" si="30"/>
        <v>-6.2746935822829248E-4</v>
      </c>
      <c r="EN16" s="40">
        <f t="shared" si="31"/>
        <v>-9.8158109277936653E-8</v>
      </c>
      <c r="EO16" s="40">
        <f t="shared" si="32"/>
        <v>-1.0128811198882716E-7</v>
      </c>
      <c r="EP16" s="40"/>
      <c r="EQ16" s="40"/>
      <c r="ER16" s="40"/>
      <c r="ES16" s="40"/>
    </row>
    <row r="17" spans="1:149" s="17" customFormat="1" x14ac:dyDescent="0.25">
      <c r="A17" s="15" t="s">
        <v>186</v>
      </c>
      <c r="B17" s="15">
        <v>0.32159720000000003</v>
      </c>
      <c r="C17" s="15"/>
      <c r="D17" s="15">
        <v>2.1363041699999998</v>
      </c>
      <c r="E17" s="15">
        <v>5.5509879999999998E-2</v>
      </c>
      <c r="F17" s="15">
        <v>5.3840840000000001E-2</v>
      </c>
      <c r="G17" s="15">
        <v>1.7735800000000001E-3</v>
      </c>
      <c r="H17" s="15">
        <v>7.2658760000000003E-2</v>
      </c>
      <c r="I17" s="15"/>
      <c r="J17" s="17" t="s">
        <v>186</v>
      </c>
      <c r="K17" s="17">
        <v>0</v>
      </c>
      <c r="L17" s="17">
        <v>1.9226007853227201E-3</v>
      </c>
      <c r="M17" s="17">
        <v>1.3428542952423101E-4</v>
      </c>
      <c r="N17" s="17">
        <v>7.1082623883529802E-4</v>
      </c>
      <c r="O17" s="17">
        <v>7.1082623883529802E-4</v>
      </c>
      <c r="P17" s="17">
        <v>5.6431443277831896E-3</v>
      </c>
      <c r="Q17" s="17">
        <v>0</v>
      </c>
      <c r="R17" s="5">
        <v>2.37066607141872E-7</v>
      </c>
      <c r="S17" s="5">
        <v>1.1574168444143099E-6</v>
      </c>
      <c r="T17" s="17">
        <v>3.44315567621378E-4</v>
      </c>
      <c r="U17" s="5">
        <v>2.2505752251635501E-7</v>
      </c>
      <c r="V17" s="5">
        <v>7.3603673456770094E-5</v>
      </c>
      <c r="W17" s="5">
        <v>7.8779400012125402E-6</v>
      </c>
      <c r="X17" s="5">
        <v>4.8284977154604597E-6</v>
      </c>
      <c r="Y17" s="17">
        <v>1.76531477579545E-3</v>
      </c>
      <c r="Z17" s="5">
        <v>7.7961893108902795E-11</v>
      </c>
      <c r="AA17" s="5">
        <v>3.1182864575582699E-10</v>
      </c>
      <c r="AB17" s="17">
        <v>0.32159676185122099</v>
      </c>
      <c r="AC17" s="17">
        <v>1.66887470582075E-3</v>
      </c>
      <c r="AD17" s="17">
        <v>4.1522029023848502E-2</v>
      </c>
      <c r="AE17" s="17">
        <v>2.6440671968782502E-3</v>
      </c>
      <c r="AF17" s="5">
        <v>6.1432746352728404E-5</v>
      </c>
      <c r="AG17" s="17">
        <v>9.4544434707363994E-3</v>
      </c>
      <c r="AH17" s="17">
        <v>1.5883034882631399E-4</v>
      </c>
      <c r="AI17" s="17">
        <v>1.6903252531126501E-2</v>
      </c>
      <c r="AJ17" s="17">
        <v>1.2839816164123E-4</v>
      </c>
      <c r="AK17" s="17">
        <v>2.9512724315216799E-3</v>
      </c>
      <c r="AL17" s="5">
        <v>3.1897944433494798E-5</v>
      </c>
      <c r="AM17" s="17">
        <v>0</v>
      </c>
      <c r="AN17" s="17">
        <v>0</v>
      </c>
      <c r="AO17" s="17">
        <v>3.1022209779482599E-3</v>
      </c>
      <c r="AP17" s="17">
        <v>3.1022209779482599E-3</v>
      </c>
      <c r="AQ17" s="17">
        <v>0</v>
      </c>
      <c r="AR17" s="17">
        <v>0</v>
      </c>
      <c r="AS17" s="17">
        <v>2.02730106012004E-4</v>
      </c>
      <c r="AT17" s="5">
        <v>6.5267081944476495E-10</v>
      </c>
      <c r="AU17" s="5">
        <v>1.2603098765246301E-9</v>
      </c>
      <c r="AV17" s="17">
        <v>1.7090346886246999E-2</v>
      </c>
      <c r="AW17" s="17">
        <v>6.1082391832977803E-4</v>
      </c>
      <c r="AX17" s="5">
        <v>9.3462296620755404E-5</v>
      </c>
      <c r="AY17" s="17">
        <v>0</v>
      </c>
      <c r="AZ17" s="17">
        <v>2.0301805007650001E-3</v>
      </c>
      <c r="BA17" s="17">
        <v>2.50216124120218E-4</v>
      </c>
      <c r="BB17" s="5">
        <v>8.0761707920655599E-7</v>
      </c>
      <c r="BC17" s="5">
        <v>5.9221328615442196E-6</v>
      </c>
      <c r="BD17" s="5">
        <v>5.7208951867590298E-8</v>
      </c>
      <c r="BE17" s="5">
        <v>1.16157861957594E-7</v>
      </c>
      <c r="BF17" s="17">
        <v>0</v>
      </c>
      <c r="BG17" s="17">
        <v>0</v>
      </c>
      <c r="BH17" s="17">
        <v>1.98352511210006E-4</v>
      </c>
      <c r="BI17" s="17">
        <v>1.03627958685383E-3</v>
      </c>
      <c r="BJ17" s="5">
        <v>1.88640806450723E-5</v>
      </c>
      <c r="BK17" s="5">
        <v>1.81246283834058E-5</v>
      </c>
      <c r="BL17" s="17">
        <v>7.4709606089165895E-2</v>
      </c>
      <c r="BM17" s="17">
        <v>1.92267646422725</v>
      </c>
      <c r="BN17" s="17">
        <v>0.196539507156754</v>
      </c>
      <c r="BO17" s="17">
        <v>2.13630631827025</v>
      </c>
      <c r="BP17" s="17">
        <v>0</v>
      </c>
      <c r="BQ17" s="17">
        <v>3.8494767158848502E-3</v>
      </c>
      <c r="BR17" s="17">
        <v>0</v>
      </c>
      <c r="BS17" s="17">
        <v>1.2533054174176101E-4</v>
      </c>
      <c r="BT17" s="5">
        <v>4.65744637312125E-7</v>
      </c>
      <c r="BU17" s="5">
        <v>1.3740274629761199E-6</v>
      </c>
      <c r="BV17" s="5">
        <v>1.1026933355379499E-6</v>
      </c>
      <c r="BW17" s="5">
        <v>3.61245812485876E-5</v>
      </c>
      <c r="BX17" s="17">
        <v>0</v>
      </c>
      <c r="BY17" s="17">
        <v>2.8059051770035801E-2</v>
      </c>
      <c r="BZ17" s="5">
        <v>3.1389264593219602E-5</v>
      </c>
      <c r="CA17" s="5">
        <v>1.10375127454708E-5</v>
      </c>
      <c r="CB17" s="17">
        <v>4.1524190214785199E-2</v>
      </c>
      <c r="CC17" s="5">
        <v>1.4106150344196601E-5</v>
      </c>
      <c r="CD17" s="17">
        <v>0</v>
      </c>
      <c r="CE17" s="5">
        <v>3.3756890821607402E-10</v>
      </c>
      <c r="CF17" s="5">
        <v>2.04596515594944E-6</v>
      </c>
      <c r="CG17" s="17">
        <v>5.5509650848316501E-2</v>
      </c>
      <c r="CH17" s="17">
        <v>5.3840776142495703E-2</v>
      </c>
      <c r="CI17" s="17">
        <v>1.66887470582075E-3</v>
      </c>
      <c r="CJ17" s="17">
        <v>0</v>
      </c>
      <c r="CK17" s="17">
        <v>0</v>
      </c>
      <c r="CL17" s="17">
        <v>2.2026185397686199E-4</v>
      </c>
      <c r="CM17" s="17">
        <v>0</v>
      </c>
      <c r="CN17" s="17">
        <v>2.3634590519023102E-3</v>
      </c>
      <c r="CO17" s="17">
        <v>0</v>
      </c>
      <c r="CP17" s="5">
        <v>6.1432746352728404E-5</v>
      </c>
      <c r="CQ17" s="17">
        <v>9.4538076577544792E-3</v>
      </c>
      <c r="CR17" s="5">
        <v>6.3722485866499104E-5</v>
      </c>
      <c r="CS17" s="17">
        <v>0</v>
      </c>
      <c r="CT17" s="17">
        <v>1.5883034882631399E-4</v>
      </c>
      <c r="CU17" s="5">
        <v>2.1537605890749901E-7</v>
      </c>
      <c r="CV17" s="17">
        <v>1.7735076307478601E-3</v>
      </c>
      <c r="CW17" s="17">
        <v>9.4541265646191103E-3</v>
      </c>
      <c r="CX17" s="17">
        <v>0</v>
      </c>
      <c r="CY17" s="17">
        <v>0</v>
      </c>
      <c r="CZ17" s="17">
        <v>3.5379460403864599E-3</v>
      </c>
      <c r="DA17" s="17">
        <v>1.4785984606226901E-4</v>
      </c>
      <c r="DB17" s="17">
        <v>0</v>
      </c>
      <c r="DC17" s="17">
        <v>7.2658465472863795E-2</v>
      </c>
      <c r="DD17" s="17">
        <v>1.40593256784999E-4</v>
      </c>
      <c r="DE17" s="17">
        <v>5.5111366356255798E-3</v>
      </c>
      <c r="DG17" s="25">
        <f t="shared" si="0"/>
        <v>7.9999514770357997E-3</v>
      </c>
      <c r="DH17" s="97">
        <f t="shared" si="1"/>
        <v>1.0282298917676447</v>
      </c>
      <c r="DI17" s="25">
        <f t="shared" si="2"/>
        <v>1.9247114568170395E-2</v>
      </c>
      <c r="DJ17" s="40">
        <f t="shared" si="3"/>
        <v>-1.3624147817087351E-6</v>
      </c>
      <c r="DK17" s="40"/>
      <c r="DL17" s="40">
        <f t="shared" si="4"/>
        <v>1.0056012998070393E-6</v>
      </c>
      <c r="DM17" s="40">
        <f t="shared" si="5"/>
        <v>-4.1281242815967201E-6</v>
      </c>
      <c r="DN17" s="40">
        <f t="shared" si="6"/>
        <v>-1.1860421252393221E-6</v>
      </c>
      <c r="DO17" s="40">
        <f t="shared" si="7"/>
        <v>-4.0804052898646642E-5</v>
      </c>
      <c r="DP17" s="40">
        <f t="shared" si="8"/>
        <v>-4.0535667854445853E-6</v>
      </c>
      <c r="DQ17" s="40">
        <f t="shared" si="9"/>
        <v>1.1917420548779304E-5</v>
      </c>
      <c r="DR17" s="40">
        <f t="shared" si="10"/>
        <v>9.3729528515372929E-5</v>
      </c>
      <c r="DS17" s="40">
        <f t="shared" si="11"/>
        <v>5.2704134063270065E-6</v>
      </c>
      <c r="DT17" s="40">
        <f t="shared" si="12"/>
        <v>-3.7464966527764052E-5</v>
      </c>
      <c r="DU17" s="40">
        <f t="shared" si="13"/>
        <v>1.367776020986936E-5</v>
      </c>
      <c r="DV17" s="40">
        <f t="shared" si="14"/>
        <v>8.8030723528008867E-6</v>
      </c>
      <c r="DW17" s="40">
        <f t="shared" si="15"/>
        <v>1.1448575119173621E-6</v>
      </c>
      <c r="DX17" s="40">
        <f t="shared" si="16"/>
        <v>-4.2791426413936832E-5</v>
      </c>
      <c r="DY17" s="40">
        <f t="shared" si="17"/>
        <v>2.7528892411684401E-5</v>
      </c>
      <c r="DZ17" s="40">
        <f t="shared" si="18"/>
        <v>-1.5678681632224354E-6</v>
      </c>
      <c r="EA17" s="40">
        <f t="shared" si="19"/>
        <v>6.4066334403618138E-5</v>
      </c>
      <c r="EB17" s="40">
        <f t="shared" si="20"/>
        <v>2.2934135628415516E-6</v>
      </c>
      <c r="EC17" s="40">
        <f t="shared" si="21"/>
        <v>-5.157088527387965E-5</v>
      </c>
      <c r="ED17" s="40">
        <f t="shared" si="22"/>
        <v>-2.7995686278157584E-6</v>
      </c>
      <c r="EE17" s="40">
        <f t="shared" si="23"/>
        <v>-2.57087736290642E-5</v>
      </c>
      <c r="EF17" s="40">
        <f t="shared" si="24"/>
        <v>2.5904886730636654E-6</v>
      </c>
      <c r="EG17" s="40">
        <f t="shared" si="25"/>
        <v>-8.8715696596434131E-7</v>
      </c>
      <c r="EH17" s="40">
        <f t="shared" si="33"/>
        <v>-6.215799963717446E-6</v>
      </c>
      <c r="EI17" s="69">
        <f t="shared" si="26"/>
        <v>-2.6200462105344038E-5</v>
      </c>
      <c r="EJ17" s="40">
        <f t="shared" si="27"/>
        <v>4.7074533612783365E-5</v>
      </c>
      <c r="EK17" s="40">
        <f t="shared" si="28"/>
        <v>7.9222071434408231E-4</v>
      </c>
      <c r="EL17" s="40">
        <f t="shared" si="29"/>
        <v>-9.4458771604326753E-4</v>
      </c>
      <c r="EM17" s="69">
        <f t="shared" si="30"/>
        <v>-6.4609904678148517E-4</v>
      </c>
      <c r="EN17" s="40">
        <f t="shared" si="31"/>
        <v>4.7999124544156396E-7</v>
      </c>
      <c r="EO17" s="40">
        <f t="shared" si="32"/>
        <v>4.948692868536166E-7</v>
      </c>
      <c r="EP17" s="40"/>
      <c r="EQ17" s="40"/>
      <c r="ER17" s="40"/>
      <c r="ES17" s="40"/>
    </row>
    <row r="18" spans="1:149" s="17" customFormat="1" x14ac:dyDescent="0.25">
      <c r="A18" s="15" t="s">
        <v>187</v>
      </c>
      <c r="B18" s="15">
        <v>579.68588752999995</v>
      </c>
      <c r="C18" s="15"/>
      <c r="D18" s="15">
        <v>4068.0989032000002</v>
      </c>
      <c r="E18" s="15">
        <v>114.20183356</v>
      </c>
      <c r="F18" s="15">
        <v>110.63495573</v>
      </c>
      <c r="G18" s="15">
        <v>23.011069060000001</v>
      </c>
      <c r="H18" s="15">
        <v>166.72466967</v>
      </c>
      <c r="I18" s="15"/>
      <c r="J18" s="17" t="s">
        <v>187</v>
      </c>
      <c r="K18" s="17">
        <v>0</v>
      </c>
      <c r="L18" s="17">
        <v>4.4116752914431503</v>
      </c>
      <c r="M18" s="17">
        <v>0.30810768420344697</v>
      </c>
      <c r="N18" s="17">
        <v>1.63105171323557</v>
      </c>
      <c r="O18" s="17">
        <v>1.63105171323557</v>
      </c>
      <c r="P18" s="17">
        <v>12.948919546636599</v>
      </c>
      <c r="Q18" s="17">
        <v>0</v>
      </c>
      <c r="R18" s="17">
        <v>4.8712379496133602E-4</v>
      </c>
      <c r="S18" s="17">
        <v>2.3783201921327999E-3</v>
      </c>
      <c r="T18" s="17">
        <v>0.79008632453805205</v>
      </c>
      <c r="U18" s="17">
        <v>4.6245268493884303E-4</v>
      </c>
      <c r="V18" s="17">
        <v>0.16889240460890501</v>
      </c>
      <c r="W18" s="17">
        <v>1.6188104209064299E-2</v>
      </c>
      <c r="X18" s="17">
        <v>9.9217424433825502E-3</v>
      </c>
      <c r="Y18" s="17">
        <v>4.0507278447955501</v>
      </c>
      <c r="Z18" s="5">
        <v>1.60199240824087E-7</v>
      </c>
      <c r="AA18" s="5">
        <v>6.4079703336364597E-7</v>
      </c>
      <c r="AB18" s="17">
        <v>579.68573234037103</v>
      </c>
      <c r="AC18" s="17">
        <v>3.5668755937763499</v>
      </c>
      <c r="AD18" s="17">
        <v>85.321653162695497</v>
      </c>
      <c r="AE18" s="17">
        <v>5.4331716528602199</v>
      </c>
      <c r="AF18" s="17">
        <v>0.12623444390945601</v>
      </c>
      <c r="AG18" s="17">
        <v>19.427495918362801</v>
      </c>
      <c r="AH18" s="17">
        <v>0.326372885235095</v>
      </c>
      <c r="AI18" s="17">
        <v>38.786655798453801</v>
      </c>
      <c r="AJ18" s="17">
        <v>0.29462368073289502</v>
      </c>
      <c r="AK18" s="17">
        <v>6.7720638147929799</v>
      </c>
      <c r="AL18" s="17">
        <v>7.3192336531834296E-2</v>
      </c>
      <c r="AM18" s="17">
        <v>0</v>
      </c>
      <c r="AN18" s="17">
        <v>0</v>
      </c>
      <c r="AO18" s="17">
        <v>7.1184745526843498</v>
      </c>
      <c r="AP18" s="17">
        <v>7.1184745526843498</v>
      </c>
      <c r="AQ18" s="17">
        <v>0</v>
      </c>
      <c r="AR18" s="17">
        <v>0</v>
      </c>
      <c r="AS18" s="17">
        <v>0.46516265300466098</v>
      </c>
      <c r="AT18" s="5">
        <v>1.3411135787878801E-6</v>
      </c>
      <c r="AU18" s="5">
        <v>2.58974263010873E-6</v>
      </c>
      <c r="AV18" s="17">
        <v>32.544791994620702</v>
      </c>
      <c r="AW18" s="17">
        <v>1.4016003509200801</v>
      </c>
      <c r="AX18" s="17">
        <v>0.21445859809655801</v>
      </c>
      <c r="AY18" s="17">
        <v>0</v>
      </c>
      <c r="AZ18" s="17">
        <v>4.6585266259776796</v>
      </c>
      <c r="BA18" s="17">
        <v>0.574138094739714</v>
      </c>
      <c r="BB18" s="17">
        <v>1.6595239098309599E-3</v>
      </c>
      <c r="BC18" s="17">
        <v>1.21698421139018E-2</v>
      </c>
      <c r="BD18" s="17">
        <v>1.17560791506693E-4</v>
      </c>
      <c r="BE18" s="17">
        <v>2.38684029286198E-4</v>
      </c>
      <c r="BF18" s="17">
        <v>0</v>
      </c>
      <c r="BG18" s="17">
        <v>0</v>
      </c>
      <c r="BH18" s="17">
        <v>0.45514607055951001</v>
      </c>
      <c r="BI18" s="17">
        <v>2.1293898469507302</v>
      </c>
      <c r="BJ18" s="17">
        <v>3.8763158691777301E-2</v>
      </c>
      <c r="BK18" s="17">
        <v>3.7243049416381402E-2</v>
      </c>
      <c r="BL18" s="17">
        <v>171.43100747344801</v>
      </c>
      <c r="BM18" s="17">
        <v>3661.2877797860301</v>
      </c>
      <c r="BN18" s="17">
        <v>374.26504152758201</v>
      </c>
      <c r="BO18" s="17">
        <v>4068.0976133082399</v>
      </c>
      <c r="BP18" s="17">
        <v>0</v>
      </c>
      <c r="BQ18" s="17">
        <v>8.8331028034763506</v>
      </c>
      <c r="BR18" s="17">
        <v>0</v>
      </c>
      <c r="BS18" s="17">
        <v>0.28716035731707201</v>
      </c>
      <c r="BT18" s="17">
        <v>9.5699155907904101E-4</v>
      </c>
      <c r="BU18" s="17">
        <v>2.8234069657721399E-3</v>
      </c>
      <c r="BV18" s="17">
        <v>2.2658012267067901E-3</v>
      </c>
      <c r="BW18" s="17">
        <v>8.00305730671384E-2</v>
      </c>
      <c r="BX18" s="17">
        <v>0</v>
      </c>
      <c r="BY18" s="17">
        <v>64.385260966735501</v>
      </c>
      <c r="BZ18" s="17">
        <v>6.4500196533452306E-2</v>
      </c>
      <c r="CA18" s="17">
        <v>2.2680161875912801E-2</v>
      </c>
      <c r="CB18" s="17">
        <v>85.326180041336599</v>
      </c>
      <c r="CC18" s="17">
        <v>2.8986354747818702E-2</v>
      </c>
      <c r="CD18" s="17">
        <v>0</v>
      </c>
      <c r="CE18" s="5">
        <v>6.9367970550879902E-7</v>
      </c>
      <c r="CF18" s="17">
        <v>4.2041209679392804E-3</v>
      </c>
      <c r="CG18" s="17">
        <v>114.201786519313</v>
      </c>
      <c r="CH18" s="17">
        <v>110.634910925537</v>
      </c>
      <c r="CI18" s="17">
        <v>3.5668755937763499</v>
      </c>
      <c r="CJ18" s="17">
        <v>0</v>
      </c>
      <c r="CK18" s="17">
        <v>0</v>
      </c>
      <c r="CL18" s="17">
        <v>0.45260741434878199</v>
      </c>
      <c r="CM18" s="17">
        <v>0</v>
      </c>
      <c r="CN18" s="17">
        <v>4.8565406092913799</v>
      </c>
      <c r="CO18" s="17">
        <v>0</v>
      </c>
      <c r="CP18" s="17">
        <v>0.12623444390945601</v>
      </c>
      <c r="CQ18" s="17">
        <v>19.426162156120299</v>
      </c>
      <c r="CR18" s="17">
        <v>0.146220831402298</v>
      </c>
      <c r="CS18" s="17">
        <v>0</v>
      </c>
      <c r="CT18" s="17">
        <v>0.326372885235095</v>
      </c>
      <c r="CU18" s="17">
        <v>4.4254117035885698E-4</v>
      </c>
      <c r="CV18" s="17">
        <v>23.0110711499965</v>
      </c>
      <c r="CW18" s="17">
        <v>21.693725486890301</v>
      </c>
      <c r="CX18" s="17">
        <v>0</v>
      </c>
      <c r="CY18" s="17">
        <v>0</v>
      </c>
      <c r="CZ18" s="17">
        <v>8.1183895360516392</v>
      </c>
      <c r="DA18" s="17">
        <v>0.339285344704779</v>
      </c>
      <c r="DB18" s="17">
        <v>0</v>
      </c>
      <c r="DC18" s="17">
        <v>166.72462774737201</v>
      </c>
      <c r="DD18" s="17">
        <v>0.32261259546480903</v>
      </c>
      <c r="DE18" s="17">
        <v>12.645995688487099</v>
      </c>
      <c r="DG18" s="25">
        <f t="shared" si="0"/>
        <v>8.0000027256363626E-3</v>
      </c>
      <c r="DH18" s="97">
        <f t="shared" si="1"/>
        <v>1.0282284614436643</v>
      </c>
      <c r="DI18" s="25">
        <f t="shared" si="2"/>
        <v>1.924699743631483E-2</v>
      </c>
      <c r="DJ18" s="40">
        <f t="shared" si="3"/>
        <v>-2.6771331207349838E-7</v>
      </c>
      <c r="DK18" s="40"/>
      <c r="DL18" s="40">
        <f t="shared" si="4"/>
        <v>-3.1707482806405619E-7</v>
      </c>
      <c r="DM18" s="40">
        <f t="shared" si="5"/>
        <v>-4.1190833393202797E-7</v>
      </c>
      <c r="DN18" s="40">
        <f t="shared" si="6"/>
        <v>-4.0497564902784797E-7</v>
      </c>
      <c r="DO18" s="40">
        <f t="shared" si="7"/>
        <v>9.0825701925099153E-8</v>
      </c>
      <c r="DP18" s="40">
        <f t="shared" si="8"/>
        <v>-2.5144825939044595E-7</v>
      </c>
      <c r="DQ18" s="40">
        <f t="shared" si="9"/>
        <v>-9.3926347955077791E-6</v>
      </c>
      <c r="DR18" s="40">
        <f t="shared" si="10"/>
        <v>1.8569071632831544E-6</v>
      </c>
      <c r="DS18" s="40">
        <f t="shared" si="11"/>
        <v>-7.1848292331443869E-8</v>
      </c>
      <c r="DT18" s="40">
        <f t="shared" si="12"/>
        <v>-2.7447331813990079E-5</v>
      </c>
      <c r="DU18" s="40">
        <f t="shared" si="13"/>
        <v>-2.6872512639089947E-6</v>
      </c>
      <c r="DV18" s="40">
        <f t="shared" si="14"/>
        <v>2.1120048076150251E-6</v>
      </c>
      <c r="DW18" s="40">
        <f t="shared" si="15"/>
        <v>2.9391296225044071E-7</v>
      </c>
      <c r="DX18" s="40">
        <f t="shared" si="16"/>
        <v>-6.0039338718883916E-7</v>
      </c>
      <c r="DY18" s="40">
        <f t="shared" si="17"/>
        <v>3.0734287224168883E-6</v>
      </c>
      <c r="DZ18" s="40">
        <f t="shared" si="18"/>
        <v>-2.1580106902962767E-8</v>
      </c>
      <c r="EA18" s="40">
        <f t="shared" si="19"/>
        <v>2.0242196852249192E-6</v>
      </c>
      <c r="EB18" s="40">
        <f t="shared" si="20"/>
        <v>-7.2705232582398799E-7</v>
      </c>
      <c r="EC18" s="40">
        <f t="shared" si="21"/>
        <v>1.5604771528460563E-7</v>
      </c>
      <c r="ED18" s="40">
        <f t="shared" si="22"/>
        <v>1.144193836525325E-6</v>
      </c>
      <c r="EE18" s="40">
        <f t="shared" si="23"/>
        <v>-2.6722994144996006E-5</v>
      </c>
      <c r="EF18" s="40">
        <f t="shared" si="24"/>
        <v>3.1974128361382516E-7</v>
      </c>
      <c r="EG18" s="40">
        <f t="shared" si="25"/>
        <v>2.1434478297075019E-6</v>
      </c>
      <c r="EH18" s="40">
        <f t="shared" si="33"/>
        <v>1.3662648407839655E-6</v>
      </c>
      <c r="EI18" s="69">
        <f t="shared" si="26"/>
        <v>3.2611865323248195E-7</v>
      </c>
      <c r="EJ18" s="40">
        <f t="shared" si="27"/>
        <v>-4.3932118874301075E-7</v>
      </c>
      <c r="EK18" s="40">
        <f t="shared" si="28"/>
        <v>7.8574537387558362E-4</v>
      </c>
      <c r="EL18" s="40">
        <f t="shared" si="29"/>
        <v>-9.7638093604470182E-4</v>
      </c>
      <c r="EM18" s="69">
        <f t="shared" si="30"/>
        <v>-6.2074025340316287E-4</v>
      </c>
      <c r="EN18" s="40">
        <f t="shared" si="31"/>
        <v>1.500635579827993E-7</v>
      </c>
      <c r="EO18" s="40">
        <f t="shared" si="32"/>
        <v>1.5490161210816419E-7</v>
      </c>
      <c r="EP18" s="40"/>
      <c r="EQ18" s="40"/>
      <c r="ER18" s="40"/>
      <c r="ES18" s="40"/>
    </row>
    <row r="19" spans="1:149" x14ac:dyDescent="0.25">
      <c r="A19" s="15" t="s">
        <v>188</v>
      </c>
      <c r="B19" s="15">
        <v>3851.1871124999998</v>
      </c>
      <c r="D19" s="15">
        <v>25323.921103000001</v>
      </c>
      <c r="E19" s="15">
        <v>690.35597795000001</v>
      </c>
      <c r="F19" s="15">
        <v>668.67364042999998</v>
      </c>
      <c r="G19" s="15">
        <v>159.25039885999999</v>
      </c>
      <c r="H19" s="15">
        <v>913.41055190999998</v>
      </c>
      <c r="I19" s="15"/>
      <c r="J19" s="17" t="s">
        <v>188</v>
      </c>
      <c r="K19" s="17">
        <v>0</v>
      </c>
      <c r="L19" s="17">
        <v>24.170358643388798</v>
      </c>
      <c r="M19" s="17">
        <v>1.68803775432065</v>
      </c>
      <c r="N19" s="17">
        <v>8.9360880534982901</v>
      </c>
      <c r="O19" s="17">
        <v>8.9360880534982901</v>
      </c>
      <c r="P19" s="17">
        <v>70.943573718354898</v>
      </c>
      <c r="Q19" s="17">
        <v>0</v>
      </c>
      <c r="R19" s="17">
        <v>2.9442290886434398E-3</v>
      </c>
      <c r="S19" s="17">
        <v>1.43747263269564E-2</v>
      </c>
      <c r="T19" s="17">
        <v>4.3286641077267998</v>
      </c>
      <c r="U19" s="17">
        <v>2.7951030882151502E-3</v>
      </c>
      <c r="V19" s="17">
        <v>0.92531528290552301</v>
      </c>
      <c r="W19" s="17">
        <v>9.78420368969945E-2</v>
      </c>
      <c r="X19" s="17">
        <v>5.9967682107067398E-2</v>
      </c>
      <c r="Y19" s="17">
        <v>22.192825129621198</v>
      </c>
      <c r="Z19" s="5">
        <v>9.6825761417682098E-7</v>
      </c>
      <c r="AA19" s="5">
        <v>3.8730190076235798E-6</v>
      </c>
      <c r="AB19" s="17">
        <v>3851.2322675537998</v>
      </c>
      <c r="AC19" s="17">
        <v>21.682696222126602</v>
      </c>
      <c r="AD19" s="17">
        <v>515.69001667994905</v>
      </c>
      <c r="AE19" s="17">
        <v>32.838470751720898</v>
      </c>
      <c r="AF19" s="17">
        <v>0.76296986319218196</v>
      </c>
      <c r="AG19" s="17">
        <v>117.42116489878001</v>
      </c>
      <c r="AH19" s="17">
        <v>1.9726221652573599</v>
      </c>
      <c r="AI19" s="17">
        <v>212.501560175907</v>
      </c>
      <c r="AJ19" s="17">
        <v>1.6141630452558799</v>
      </c>
      <c r="AK19" s="17">
        <v>37.102276603444999</v>
      </c>
      <c r="AL19" s="17">
        <v>0.40100032204088398</v>
      </c>
      <c r="AM19" s="17">
        <v>0</v>
      </c>
      <c r="AN19" s="17">
        <v>0</v>
      </c>
      <c r="AO19" s="17">
        <v>39.000168803928503</v>
      </c>
      <c r="AP19" s="17">
        <v>39.000168803928503</v>
      </c>
      <c r="AQ19" s="17">
        <v>0</v>
      </c>
      <c r="AR19" s="17">
        <v>0</v>
      </c>
      <c r="AS19" s="17">
        <v>2.5484988464186</v>
      </c>
      <c r="AT19" s="5">
        <v>8.10582506412686E-6</v>
      </c>
      <c r="AU19" s="5">
        <v>1.56525530255351E-5</v>
      </c>
      <c r="AV19" s="17">
        <v>202.594486390074</v>
      </c>
      <c r="AW19" s="17">
        <v>7.6789831968701296</v>
      </c>
      <c r="AX19" s="17">
        <v>1.1749600197408301</v>
      </c>
      <c r="AY19" s="17">
        <v>0</v>
      </c>
      <c r="AZ19" s="17">
        <v>25.522794930451099</v>
      </c>
      <c r="BA19" s="17">
        <v>3.14554502133306</v>
      </c>
      <c r="BB19" s="17">
        <v>1.00302841417902E-2</v>
      </c>
      <c r="BC19" s="17">
        <v>7.3555388434663194E-2</v>
      </c>
      <c r="BD19" s="17">
        <v>7.1054532182961497E-4</v>
      </c>
      <c r="BE19" s="17">
        <v>1.44262379268396E-3</v>
      </c>
      <c r="BF19" s="17">
        <v>0</v>
      </c>
      <c r="BG19" s="17">
        <v>0</v>
      </c>
      <c r="BH19" s="17">
        <v>2.4936181117909602</v>
      </c>
      <c r="BI19" s="17">
        <v>12.8701904935365</v>
      </c>
      <c r="BJ19" s="17">
        <v>0.23428729320414199</v>
      </c>
      <c r="BK19" s="17">
        <v>0.225099442664285</v>
      </c>
      <c r="BL19" s="17">
        <v>939.22348360400497</v>
      </c>
      <c r="BM19" s="17">
        <v>22791.889379348599</v>
      </c>
      <c r="BN19" s="17">
        <v>2329.8376626108202</v>
      </c>
      <c r="BO19" s="17">
        <v>25324.321528349501</v>
      </c>
      <c r="BP19" s="17">
        <v>0</v>
      </c>
      <c r="BQ19" s="17">
        <v>48.394134060292302</v>
      </c>
      <c r="BR19" s="17">
        <v>0</v>
      </c>
      <c r="BS19" s="17">
        <v>1.57538277207911</v>
      </c>
      <c r="BT19" s="17">
        <v>5.7841430054246497E-3</v>
      </c>
      <c r="BU19" s="17">
        <v>1.7064851345575598E-2</v>
      </c>
      <c r="BV19" s="17">
        <v>1.36946707542664E-2</v>
      </c>
      <c r="BW19" s="17">
        <v>0.45233167692895698</v>
      </c>
      <c r="BX19" s="17">
        <v>0</v>
      </c>
      <c r="BY19" s="17">
        <v>352.74917491776603</v>
      </c>
      <c r="BZ19" s="17">
        <v>0.38984355900350998</v>
      </c>
      <c r="CA19" s="17">
        <v>0.137080486875885</v>
      </c>
      <c r="CB19" s="17">
        <v>515.71751255851802</v>
      </c>
      <c r="CC19" s="17">
        <v>0.17519559510485699</v>
      </c>
      <c r="CD19" s="17">
        <v>0</v>
      </c>
      <c r="CE19" s="5">
        <v>4.1926408193323302E-6</v>
      </c>
      <c r="CF19" s="17">
        <v>2.5410033459382499E-2</v>
      </c>
      <c r="CG19" s="17">
        <v>690.36797640715997</v>
      </c>
      <c r="CH19" s="17">
        <v>668.68528018503298</v>
      </c>
      <c r="CI19" s="17">
        <v>21.682696222126602</v>
      </c>
      <c r="CJ19" s="17">
        <v>0</v>
      </c>
      <c r="CK19" s="17">
        <v>0</v>
      </c>
      <c r="CL19" s="17">
        <v>2.7355916583695699</v>
      </c>
      <c r="CM19" s="17">
        <v>0</v>
      </c>
      <c r="CN19" s="17">
        <v>29.3532760378754</v>
      </c>
      <c r="CO19" s="17">
        <v>0</v>
      </c>
      <c r="CP19" s="17">
        <v>0.76296986319218196</v>
      </c>
      <c r="CQ19" s="17">
        <v>117.413103484735</v>
      </c>
      <c r="CR19" s="17">
        <v>0.80110390648017904</v>
      </c>
      <c r="CS19" s="17">
        <v>0</v>
      </c>
      <c r="CT19" s="17">
        <v>1.9726221652573599</v>
      </c>
      <c r="CU19" s="17">
        <v>2.6747426407469199E-3</v>
      </c>
      <c r="CV19" s="17">
        <v>159.25044531825901</v>
      </c>
      <c r="CW19" s="17">
        <v>118.853996193471</v>
      </c>
      <c r="CX19" s="17">
        <v>0</v>
      </c>
      <c r="CY19" s="17">
        <v>0</v>
      </c>
      <c r="CZ19" s="17">
        <v>44.478412966497103</v>
      </c>
      <c r="DA19" s="17">
        <v>1.8588504778419299</v>
      </c>
      <c r="DB19" s="17">
        <v>0</v>
      </c>
      <c r="DC19" s="17">
        <v>913.43835141542195</v>
      </c>
      <c r="DD19" s="17">
        <v>1.76750756309156</v>
      </c>
      <c r="DE19" s="17">
        <v>69.283978039974699</v>
      </c>
      <c r="DF19" s="17"/>
      <c r="DG19" s="25">
        <f t="shared" si="0"/>
        <v>7.9999966105025987E-3</v>
      </c>
      <c r="DH19" s="97">
        <f t="shared" si="1"/>
        <v>1.0282286507333829</v>
      </c>
      <c r="DI19" s="25">
        <f t="shared" si="2"/>
        <v>1.9247007336508394E-2</v>
      </c>
      <c r="DJ19" s="40">
        <f t="shared" si="3"/>
        <v>1.1724970114664793E-5</v>
      </c>
      <c r="DK19" s="40"/>
      <c r="DL19" s="40">
        <f t="shared" si="4"/>
        <v>1.5812138565421504E-5</v>
      </c>
      <c r="DM19" s="40">
        <f t="shared" si="5"/>
        <v>1.7380101778202639E-5</v>
      </c>
      <c r="DN19" s="40">
        <f t="shared" si="6"/>
        <v>1.7407228772345456E-5</v>
      </c>
      <c r="DO19" s="40">
        <f t="shared" si="7"/>
        <v>2.9173088013429199E-7</v>
      </c>
      <c r="DP19" s="40">
        <f t="shared" si="8"/>
        <v>3.0434841554913887E-5</v>
      </c>
      <c r="DQ19" s="40">
        <f t="shared" si="9"/>
        <v>-8.8783474283435497E-6</v>
      </c>
      <c r="DR19" s="40">
        <f t="shared" si="10"/>
        <v>2.180586878014513E-6</v>
      </c>
      <c r="DS19" s="40">
        <f t="shared" si="11"/>
        <v>3.844810432816836E-7</v>
      </c>
      <c r="DT19" s="40">
        <f t="shared" si="12"/>
        <v>-2.7776766231922034E-5</v>
      </c>
      <c r="DU19" s="40">
        <f t="shared" si="13"/>
        <v>-4.9477874682197357E-7</v>
      </c>
      <c r="DV19" s="40">
        <f t="shared" si="14"/>
        <v>2.4131527169228831E-6</v>
      </c>
      <c r="DW19" s="40">
        <f t="shared" si="15"/>
        <v>-4.5115127208866276E-8</v>
      </c>
      <c r="DX19" s="40">
        <f t="shared" si="16"/>
        <v>-9.9286507273618703E-7</v>
      </c>
      <c r="DY19" s="40">
        <f t="shared" si="17"/>
        <v>2.2089046358315946E-6</v>
      </c>
      <c r="DZ19" s="40">
        <f t="shared" si="18"/>
        <v>1.2697114983985147E-7</v>
      </c>
      <c r="EA19" s="40">
        <f t="shared" si="19"/>
        <v>2.2938927326605867E-6</v>
      </c>
      <c r="EB19" s="40">
        <f t="shared" si="20"/>
        <v>-9.2314045322505834E-7</v>
      </c>
      <c r="EC19" s="40">
        <f t="shared" si="21"/>
        <v>1.5018514257839727E-7</v>
      </c>
      <c r="ED19" s="40">
        <f t="shared" si="22"/>
        <v>1.1668013826801379E-6</v>
      </c>
      <c r="EE19" s="40">
        <f t="shared" si="23"/>
        <v>-2.750448689451328E-5</v>
      </c>
      <c r="EF19" s="40">
        <f t="shared" si="24"/>
        <v>-1.1236433449532472E-7</v>
      </c>
      <c r="EG19" s="40">
        <f t="shared" si="25"/>
        <v>1.846688545654638E-6</v>
      </c>
      <c r="EH19" s="40">
        <f t="shared" si="33"/>
        <v>2.4628542079772407E-6</v>
      </c>
      <c r="EI19" s="69">
        <f t="shared" si="26"/>
        <v>1.8285909356777549E-6</v>
      </c>
      <c r="EJ19" s="40">
        <f t="shared" si="27"/>
        <v>2.6506718003283579E-6</v>
      </c>
      <c r="EK19" s="40">
        <f t="shared" si="28"/>
        <v>7.8448938499288585E-4</v>
      </c>
      <c r="EL19" s="40">
        <f t="shared" si="29"/>
        <v>-9.7588579270083391E-4</v>
      </c>
      <c r="EM19" s="69">
        <f t="shared" si="30"/>
        <v>-6.4427566832031872E-4</v>
      </c>
      <c r="EN19" s="40">
        <f t="shared" si="31"/>
        <v>-5.1894257792916198E-8</v>
      </c>
      <c r="EO19" s="40">
        <f t="shared" si="32"/>
        <v>-5.3576973294033073E-8</v>
      </c>
      <c r="EP19" s="40"/>
      <c r="EQ19" s="40"/>
      <c r="ER19" s="40"/>
      <c r="ES19" s="40"/>
    </row>
    <row r="20" spans="1:149" x14ac:dyDescent="0.25">
      <c r="A20" s="15" t="s">
        <v>189</v>
      </c>
      <c r="B20" s="15">
        <v>226.68624832</v>
      </c>
      <c r="D20" s="15">
        <v>1462.9032853000001</v>
      </c>
      <c r="E20" s="15">
        <v>38.392885900000003</v>
      </c>
      <c r="F20" s="15">
        <v>37.207370779999998</v>
      </c>
      <c r="G20" s="15">
        <v>5.8557846900000001</v>
      </c>
      <c r="H20" s="15">
        <v>45.114402949999999</v>
      </c>
      <c r="I20" s="15"/>
      <c r="J20" s="17" t="s">
        <v>189</v>
      </c>
      <c r="K20" s="17">
        <v>0</v>
      </c>
      <c r="L20" s="17">
        <v>1.19376511481213</v>
      </c>
      <c r="M20" s="17">
        <v>8.3371574371239598E-2</v>
      </c>
      <c r="N20" s="17">
        <v>0.44134994287142199</v>
      </c>
      <c r="O20" s="17">
        <v>0.44134994287142199</v>
      </c>
      <c r="P20" s="17">
        <v>3.5038774470312002</v>
      </c>
      <c r="Q20" s="17">
        <v>0</v>
      </c>
      <c r="R20" s="17">
        <v>1.6382392798602199E-4</v>
      </c>
      <c r="S20" s="17">
        <v>7.9984714993082905E-4</v>
      </c>
      <c r="T20" s="17">
        <v>0.21379110913987701</v>
      </c>
      <c r="U20" s="17">
        <v>1.5552652776453801E-4</v>
      </c>
      <c r="V20" s="17">
        <v>4.5700869215250801E-2</v>
      </c>
      <c r="W20" s="17">
        <v>5.4441817966566896E-3</v>
      </c>
      <c r="X20" s="17">
        <v>3.3367558327132801E-3</v>
      </c>
      <c r="Y20" s="17">
        <v>1.09609571784991</v>
      </c>
      <c r="Z20" s="5">
        <v>5.3876226675925997E-8</v>
      </c>
      <c r="AA20" s="5">
        <v>2.15503927820676E-7</v>
      </c>
      <c r="AB20" s="17">
        <v>226.68618112733299</v>
      </c>
      <c r="AC20" s="17">
        <v>1.1855156771772</v>
      </c>
      <c r="AD20" s="17">
        <v>28.694314462099701</v>
      </c>
      <c r="AE20" s="17">
        <v>1.8272177039964199</v>
      </c>
      <c r="AF20" s="17">
        <v>4.2453588625252801E-2</v>
      </c>
      <c r="AG20" s="17">
        <v>6.5336119417759297</v>
      </c>
      <c r="AH20" s="17">
        <v>0.10976165846326801</v>
      </c>
      <c r="AI20" s="17">
        <v>10.4953707854412</v>
      </c>
      <c r="AJ20" s="17">
        <v>7.9722896222902795E-2</v>
      </c>
      <c r="AK20" s="17">
        <v>1.832467894636</v>
      </c>
      <c r="AL20" s="17">
        <v>1.9805178393690101E-2</v>
      </c>
      <c r="AM20" s="17">
        <v>0</v>
      </c>
      <c r="AN20" s="17">
        <v>0</v>
      </c>
      <c r="AO20" s="17">
        <v>1.9262030975940201</v>
      </c>
      <c r="AP20" s="17">
        <v>1.9262030975940201</v>
      </c>
      <c r="AQ20" s="17">
        <v>0</v>
      </c>
      <c r="AR20" s="17">
        <v>0</v>
      </c>
      <c r="AS20" s="17">
        <v>0.12586928604857001</v>
      </c>
      <c r="AT20" s="5">
        <v>4.51027195730033E-7</v>
      </c>
      <c r="AU20" s="5">
        <v>8.7095192067928303E-7</v>
      </c>
      <c r="AV20" s="17">
        <v>11.7032269108285</v>
      </c>
      <c r="AW20" s="17">
        <v>0.37926223601614001</v>
      </c>
      <c r="AX20" s="17">
        <v>5.8030769208108797E-2</v>
      </c>
      <c r="AY20" s="17">
        <v>0</v>
      </c>
      <c r="AZ20" s="17">
        <v>1.2605616647921101</v>
      </c>
      <c r="BA20" s="17">
        <v>0.15535721386435999</v>
      </c>
      <c r="BB20" s="17">
        <v>5.5811174681018696E-4</v>
      </c>
      <c r="BC20" s="17">
        <v>4.0928083738156996E-3</v>
      </c>
      <c r="BD20" s="5">
        <v>3.95365854362671E-5</v>
      </c>
      <c r="BE20" s="5">
        <v>8.0271973595242394E-5</v>
      </c>
      <c r="BF20" s="17">
        <v>0</v>
      </c>
      <c r="BG20" s="17">
        <v>0</v>
      </c>
      <c r="BH20" s="17">
        <v>0.123159038380802</v>
      </c>
      <c r="BI20" s="17">
        <v>0.716130069464332</v>
      </c>
      <c r="BJ20" s="17">
        <v>1.30363384513632E-2</v>
      </c>
      <c r="BK20" s="17">
        <v>1.25251048782773E-2</v>
      </c>
      <c r="BL20" s="17">
        <v>46.387906503083698</v>
      </c>
      <c r="BM20" s="17">
        <v>1316.6124264856601</v>
      </c>
      <c r="BN20" s="17">
        <v>134.58713669494</v>
      </c>
      <c r="BO20" s="17">
        <v>1462.90279009143</v>
      </c>
      <c r="BP20" s="17">
        <v>0</v>
      </c>
      <c r="BQ20" s="17">
        <v>2.3901685499131902</v>
      </c>
      <c r="BR20" s="17">
        <v>0</v>
      </c>
      <c r="BS20" s="17">
        <v>7.7948382245705106E-2</v>
      </c>
      <c r="BT20" s="17">
        <v>3.21843356215986E-4</v>
      </c>
      <c r="BU20" s="17">
        <v>9.4953181791762402E-4</v>
      </c>
      <c r="BV20" s="17">
        <v>7.62005974302485E-4</v>
      </c>
      <c r="BW20" s="17">
        <v>2.3267323541284302E-2</v>
      </c>
      <c r="BX20" s="17">
        <v>0</v>
      </c>
      <c r="BY20" s="17">
        <v>17.422147244471599</v>
      </c>
      <c r="BZ20" s="17">
        <v>2.1691886027656902E-2</v>
      </c>
      <c r="CA20" s="17">
        <v>7.6275117425883302E-3</v>
      </c>
      <c r="CB20" s="17">
        <v>28.695836081504801</v>
      </c>
      <c r="CC20" s="17">
        <v>9.7483339248334092E-3</v>
      </c>
      <c r="CD20" s="17">
        <v>0</v>
      </c>
      <c r="CE20" s="5">
        <v>2.33288905438251E-7</v>
      </c>
      <c r="CF20" s="17">
        <v>1.4138774995177299E-3</v>
      </c>
      <c r="CG20" s="17">
        <v>38.392871271349698</v>
      </c>
      <c r="CH20" s="17">
        <v>37.207355594172498</v>
      </c>
      <c r="CI20" s="17">
        <v>1.1855156771772</v>
      </c>
      <c r="CJ20" s="17">
        <v>0</v>
      </c>
      <c r="CK20" s="17">
        <v>0</v>
      </c>
      <c r="CL20" s="17">
        <v>0.15221516527499801</v>
      </c>
      <c r="CM20" s="17">
        <v>0</v>
      </c>
      <c r="CN20" s="17">
        <v>1.6332915605967899</v>
      </c>
      <c r="CO20" s="17">
        <v>0</v>
      </c>
      <c r="CP20" s="17">
        <v>4.2453588625252801E-2</v>
      </c>
      <c r="CQ20" s="17">
        <v>6.5331671015283499</v>
      </c>
      <c r="CR20" s="17">
        <v>3.9566200458196199E-2</v>
      </c>
      <c r="CS20" s="17">
        <v>0</v>
      </c>
      <c r="CT20" s="17">
        <v>0.10976165846326801</v>
      </c>
      <c r="CU20" s="17">
        <v>1.48828984385764E-4</v>
      </c>
      <c r="CV20" s="17">
        <v>5.8557815421374899</v>
      </c>
      <c r="CW20" s="17">
        <v>5.8701542271786602</v>
      </c>
      <c r="CX20" s="17">
        <v>0</v>
      </c>
      <c r="CY20" s="17">
        <v>0</v>
      </c>
      <c r="CZ20" s="17">
        <v>2.1967717283069002</v>
      </c>
      <c r="DA20" s="17">
        <v>9.1807979785021004E-2</v>
      </c>
      <c r="DB20" s="17">
        <v>0</v>
      </c>
      <c r="DC20" s="17">
        <v>45.114383574463801</v>
      </c>
      <c r="DD20" s="17">
        <v>8.7296564852759301E-2</v>
      </c>
      <c r="DE20" s="17">
        <v>3.4219082962779099</v>
      </c>
      <c r="DF20" s="17"/>
      <c r="DG20" s="25">
        <f t="shared" si="0"/>
        <v>8.000003137663754E-3</v>
      </c>
      <c r="DH20" s="97">
        <f t="shared" si="1"/>
        <v>1.0282287560577632</v>
      </c>
      <c r="DI20" s="25">
        <f t="shared" si="2"/>
        <v>1.9247002589361496E-2</v>
      </c>
      <c r="DJ20" s="40">
        <f t="shared" si="3"/>
        <v>-2.9641262986135151E-7</v>
      </c>
      <c r="DK20" s="40"/>
      <c r="DL20" s="40">
        <f t="shared" si="4"/>
        <v>-3.3851080592734113E-7</v>
      </c>
      <c r="DM20" s="40">
        <f t="shared" si="5"/>
        <v>-3.8102502488165697E-7</v>
      </c>
      <c r="DN20" s="40">
        <f t="shared" si="6"/>
        <v>-4.0814030075292174E-7</v>
      </c>
      <c r="DO20" s="40">
        <f t="shared" si="7"/>
        <v>-5.3756459242545018E-7</v>
      </c>
      <c r="DP20" s="40">
        <f t="shared" si="8"/>
        <v>-4.2947562043898234E-7</v>
      </c>
      <c r="DQ20" s="40">
        <f t="shared" si="9"/>
        <v>-9.225332552854524E-6</v>
      </c>
      <c r="DR20" s="40">
        <f t="shared" si="10"/>
        <v>2.3212477534826387E-6</v>
      </c>
      <c r="DS20" s="40">
        <f t="shared" si="11"/>
        <v>5.8944190739572225E-7</v>
      </c>
      <c r="DT20" s="40">
        <f t="shared" si="12"/>
        <v>-2.7851736605894819E-5</v>
      </c>
      <c r="DU20" s="40">
        <f t="shared" si="13"/>
        <v>-1.4056688518683421E-6</v>
      </c>
      <c r="DV20" s="40">
        <f t="shared" si="14"/>
        <v>-2.9445413464542401E-8</v>
      </c>
      <c r="DW20" s="40">
        <f t="shared" si="15"/>
        <v>1.9464272111925599E-7</v>
      </c>
      <c r="DX20" s="40">
        <f t="shared" si="16"/>
        <v>-4.0834511997843352E-6</v>
      </c>
      <c r="DY20" s="40">
        <f t="shared" si="17"/>
        <v>-1.8174758828875723E-6</v>
      </c>
      <c r="DZ20" s="40">
        <f t="shared" si="18"/>
        <v>-3.2369436280276489E-7</v>
      </c>
      <c r="EA20" s="40">
        <f t="shared" si="19"/>
        <v>1.2383959099601686E-6</v>
      </c>
      <c r="EB20" s="40">
        <f t="shared" si="20"/>
        <v>3.5878790613650261E-7</v>
      </c>
      <c r="EC20" s="40">
        <f t="shared" si="21"/>
        <v>1.4434873178428884E-7</v>
      </c>
      <c r="ED20" s="40">
        <f t="shared" si="22"/>
        <v>7.2951770493941932E-6</v>
      </c>
      <c r="EE20" s="40">
        <f t="shared" si="23"/>
        <v>-2.6215638593432053E-5</v>
      </c>
      <c r="EF20" s="40">
        <f t="shared" si="24"/>
        <v>-3.8978832282664015E-7</v>
      </c>
      <c r="EG20" s="40">
        <f t="shared" si="25"/>
        <v>2.2787938958277461E-6</v>
      </c>
      <c r="EH20" s="40">
        <f t="shared" si="33"/>
        <v>2.6649020174934836E-6</v>
      </c>
      <c r="EI20" s="69">
        <f t="shared" si="26"/>
        <v>5.4248198384782086E-7</v>
      </c>
      <c r="EJ20" s="40">
        <f t="shared" si="27"/>
        <v>-8.3790258510156043E-7</v>
      </c>
      <c r="EK20" s="40">
        <f t="shared" si="28"/>
        <v>7.8442244776422848E-4</v>
      </c>
      <c r="EL20" s="40">
        <f t="shared" si="29"/>
        <v>-9.7648588258179706E-4</v>
      </c>
      <c r="EM20" s="69">
        <f t="shared" si="30"/>
        <v>-6.7902657090775889E-4</v>
      </c>
      <c r="EN20" s="40">
        <f t="shared" si="31"/>
        <v>9.7955374294459939E-8</v>
      </c>
      <c r="EO20" s="40">
        <f t="shared" si="32"/>
        <v>1.0107646769213292E-7</v>
      </c>
      <c r="EP20" s="40"/>
      <c r="EQ20" s="40"/>
      <c r="ER20" s="40"/>
      <c r="ES20" s="40"/>
    </row>
    <row r="21" spans="1:149" x14ac:dyDescent="0.25">
      <c r="A21" s="15" t="s">
        <v>190</v>
      </c>
      <c r="B21" s="15">
        <v>436.07753616999997</v>
      </c>
      <c r="D21" s="15">
        <v>2802.2675144999998</v>
      </c>
      <c r="E21" s="15">
        <v>71.768760490000005</v>
      </c>
      <c r="F21" s="15">
        <v>69.608473029999999</v>
      </c>
      <c r="G21" s="15">
        <v>2.7724228499999999</v>
      </c>
      <c r="H21" s="15">
        <v>87.007348919999998</v>
      </c>
      <c r="I21" s="15"/>
      <c r="J21" s="17" t="s">
        <v>190</v>
      </c>
      <c r="K21" s="17">
        <v>0</v>
      </c>
      <c r="L21" s="17">
        <v>2.3022877314207801</v>
      </c>
      <c r="M21" s="17">
        <v>0.160789804296501</v>
      </c>
      <c r="N21" s="17">
        <v>0.85118504966740904</v>
      </c>
      <c r="O21" s="17">
        <v>0.85118504966740904</v>
      </c>
      <c r="P21" s="17">
        <v>6.7575611419236399</v>
      </c>
      <c r="Q21" s="17">
        <v>0</v>
      </c>
      <c r="R21" s="17">
        <v>3.06485914019742E-4</v>
      </c>
      <c r="S21" s="17">
        <v>1.4963736452873399E-3</v>
      </c>
      <c r="T21" s="17">
        <v>0.41231600416636099</v>
      </c>
      <c r="U21" s="17">
        <v>2.90962335778774E-4</v>
      </c>
      <c r="V21" s="17">
        <v>8.8138783473002205E-2</v>
      </c>
      <c r="W21" s="17">
        <v>1.01851100331244E-2</v>
      </c>
      <c r="X21" s="17">
        <v>6.2424874900929798E-3</v>
      </c>
      <c r="Y21" s="17">
        <v>2.11392202209074</v>
      </c>
      <c r="Z21" s="5">
        <v>1.0079302572904001E-7</v>
      </c>
      <c r="AA21" s="5">
        <v>4.0317087204925101E-7</v>
      </c>
      <c r="AB21" s="17">
        <v>436.07730462165898</v>
      </c>
      <c r="AC21" s="17">
        <v>2.1602859933751102</v>
      </c>
      <c r="AD21" s="17">
        <v>53.682032611981001</v>
      </c>
      <c r="AE21" s="17">
        <v>3.41840115687538</v>
      </c>
      <c r="AF21" s="17">
        <v>7.9423206931331494E-2</v>
      </c>
      <c r="AG21" s="17">
        <v>12.223243578873101</v>
      </c>
      <c r="AH21" s="17">
        <v>0.20534495250693</v>
      </c>
      <c r="AI21" s="17">
        <v>20.241304926151201</v>
      </c>
      <c r="AJ21" s="17">
        <v>0.153753045723415</v>
      </c>
      <c r="AK21" s="17">
        <v>3.5340859903855901</v>
      </c>
      <c r="AL21" s="17">
        <v>3.8196314525869302E-2</v>
      </c>
      <c r="AM21" s="17">
        <v>0</v>
      </c>
      <c r="AN21" s="17">
        <v>0</v>
      </c>
      <c r="AO21" s="17">
        <v>3.7148669663232998</v>
      </c>
      <c r="AP21" s="17">
        <v>3.7148669663232998</v>
      </c>
      <c r="AQ21" s="17">
        <v>0</v>
      </c>
      <c r="AR21" s="17">
        <v>0</v>
      </c>
      <c r="AS21" s="17">
        <v>0.242751013971684</v>
      </c>
      <c r="AT21" s="5">
        <v>8.4379224007074301E-7</v>
      </c>
      <c r="AU21" s="5">
        <v>1.62939654896478E-6</v>
      </c>
      <c r="AV21" s="17">
        <v>22.418133265364801</v>
      </c>
      <c r="AW21" s="17">
        <v>0.73144252354551198</v>
      </c>
      <c r="AX21" s="17">
        <v>0.111917962155503</v>
      </c>
      <c r="AY21" s="17">
        <v>0</v>
      </c>
      <c r="AZ21" s="17">
        <v>2.43111067193826</v>
      </c>
      <c r="BA21" s="17">
        <v>0.29962091199171897</v>
      </c>
      <c r="BB21" s="17">
        <v>1.04412491995568E-3</v>
      </c>
      <c r="BC21" s="17">
        <v>7.6569345803777604E-3</v>
      </c>
      <c r="BD21" s="5">
        <v>7.3966047756521505E-5</v>
      </c>
      <c r="BE21" s="17">
        <v>1.50172804279171E-4</v>
      </c>
      <c r="BF21" s="17">
        <v>0</v>
      </c>
      <c r="BG21" s="17">
        <v>0</v>
      </c>
      <c r="BH21" s="17">
        <v>0.23752307342382201</v>
      </c>
      <c r="BI21" s="17">
        <v>1.3397543931347999</v>
      </c>
      <c r="BJ21" s="17">
        <v>2.4388716408450299E-2</v>
      </c>
      <c r="BK21" s="17">
        <v>2.3432295377458799E-2</v>
      </c>
      <c r="BL21" s="17">
        <v>89.463414207355697</v>
      </c>
      <c r="BM21" s="17">
        <v>2522.0397815331999</v>
      </c>
      <c r="BN21" s="17">
        <v>257.80855358543101</v>
      </c>
      <c r="BO21" s="17">
        <v>2802.2664683839998</v>
      </c>
      <c r="BP21" s="17">
        <v>0</v>
      </c>
      <c r="BQ21" s="17">
        <v>4.6096619423728296</v>
      </c>
      <c r="BR21" s="17">
        <v>0</v>
      </c>
      <c r="BS21" s="17">
        <v>0.15025853848531401</v>
      </c>
      <c r="BT21" s="17">
        <v>6.0210960487794599E-4</v>
      </c>
      <c r="BU21" s="17">
        <v>1.7764158505830601E-3</v>
      </c>
      <c r="BV21" s="17">
        <v>1.42558189771524E-3</v>
      </c>
      <c r="BW21" s="17">
        <v>4.4396783829362199E-2</v>
      </c>
      <c r="BX21" s="17">
        <v>0</v>
      </c>
      <c r="BY21" s="17">
        <v>33.600247304508997</v>
      </c>
      <c r="BZ21" s="17">
        <v>4.0581729861053698E-2</v>
      </c>
      <c r="CA21" s="17">
        <v>1.42697322982633E-2</v>
      </c>
      <c r="CB21" s="17">
        <v>53.684884918952498</v>
      </c>
      <c r="CC21" s="17">
        <v>1.82374007991754E-2</v>
      </c>
      <c r="CD21" s="17">
        <v>0</v>
      </c>
      <c r="CE21" s="5">
        <v>4.3644456591544102E-7</v>
      </c>
      <c r="CF21" s="17">
        <v>2.6451208169226701E-3</v>
      </c>
      <c r="CG21" s="17">
        <v>71.768729627246699</v>
      </c>
      <c r="CH21" s="17">
        <v>69.608443633871502</v>
      </c>
      <c r="CI21" s="17">
        <v>2.1602859933751102</v>
      </c>
      <c r="CJ21" s="17">
        <v>0</v>
      </c>
      <c r="CK21" s="17">
        <v>0</v>
      </c>
      <c r="CL21" s="17">
        <v>0.284768243103666</v>
      </c>
      <c r="CM21" s="17">
        <v>0</v>
      </c>
      <c r="CN21" s="17">
        <v>3.05560182476562</v>
      </c>
      <c r="CO21" s="17">
        <v>0</v>
      </c>
      <c r="CP21" s="17">
        <v>7.9423206931331494E-2</v>
      </c>
      <c r="CQ21" s="17">
        <v>12.222408070790401</v>
      </c>
      <c r="CR21" s="17">
        <v>7.6307237943103498E-2</v>
      </c>
      <c r="CS21" s="17">
        <v>0</v>
      </c>
      <c r="CT21" s="17">
        <v>0.20534495250693</v>
      </c>
      <c r="CU21" s="17">
        <v>2.7843304563016297E-4</v>
      </c>
      <c r="CV21" s="17">
        <v>2.7724218822841999</v>
      </c>
      <c r="CW21" s="17">
        <v>11.3211395318562</v>
      </c>
      <c r="CX21" s="17">
        <v>0</v>
      </c>
      <c r="CY21" s="17">
        <v>0</v>
      </c>
      <c r="CZ21" s="17">
        <v>4.2366795764692098</v>
      </c>
      <c r="DA21" s="17">
        <v>0.17706045242270901</v>
      </c>
      <c r="DB21" s="17">
        <v>0</v>
      </c>
      <c r="DC21" s="17">
        <v>87.007326667879099</v>
      </c>
      <c r="DD21" s="17">
        <v>0.16835949911288201</v>
      </c>
      <c r="DE21" s="17">
        <v>6.5994703590239903</v>
      </c>
      <c r="DF21" s="17"/>
      <c r="DG21" s="25">
        <f t="shared" si="0"/>
        <v>8.0000005418088601E-3</v>
      </c>
      <c r="DH21" s="97">
        <f t="shared" si="1"/>
        <v>1.0282285140060892</v>
      </c>
      <c r="DI21" s="25">
        <f t="shared" si="2"/>
        <v>1.9247009747577159E-2</v>
      </c>
      <c r="DJ21" s="40">
        <f t="shared" si="3"/>
        <v>-5.3097974966848009E-7</v>
      </c>
      <c r="DK21" s="40"/>
      <c r="DL21" s="40">
        <f t="shared" si="4"/>
        <v>-3.7331054033375009E-7</v>
      </c>
      <c r="DM21" s="40">
        <f t="shared" si="5"/>
        <v>-4.3003046304781605E-7</v>
      </c>
      <c r="DN21" s="40">
        <f t="shared" si="6"/>
        <v>-4.2230675688086023E-7</v>
      </c>
      <c r="DO21" s="40">
        <f t="shared" si="7"/>
        <v>-3.490505786076995E-7</v>
      </c>
      <c r="DP21" s="40">
        <f t="shared" si="8"/>
        <v>-2.557499013116643E-7</v>
      </c>
      <c r="DQ21" s="40">
        <f t="shared" si="9"/>
        <v>-8.9605146521907749E-6</v>
      </c>
      <c r="DR21" s="40">
        <f t="shared" si="10"/>
        <v>1.6457181289999538E-6</v>
      </c>
      <c r="DS21" s="40">
        <f t="shared" si="11"/>
        <v>4.8211754736069757E-7</v>
      </c>
      <c r="DT21" s="40">
        <f t="shared" si="12"/>
        <v>-2.8416504928239394E-5</v>
      </c>
      <c r="DU21" s="40">
        <f t="shared" si="13"/>
        <v>-3.2946107888305005E-6</v>
      </c>
      <c r="DV21" s="40">
        <f t="shared" si="14"/>
        <v>4.1021660340873898E-6</v>
      </c>
      <c r="DW21" s="40">
        <f t="shared" si="15"/>
        <v>2.9375111722630907E-7</v>
      </c>
      <c r="DX21" s="40">
        <f t="shared" si="16"/>
        <v>-2.4488419148856568E-6</v>
      </c>
      <c r="DY21" s="40">
        <f t="shared" si="17"/>
        <v>2.5688060129812742E-6</v>
      </c>
      <c r="DZ21" s="40">
        <f t="shared" si="18"/>
        <v>5.7792453785291662E-7</v>
      </c>
      <c r="EA21" s="40">
        <f t="shared" si="19"/>
        <v>2.3586704847732882E-6</v>
      </c>
      <c r="EB21" s="40">
        <f t="shared" si="20"/>
        <v>1.4127388007198191E-7</v>
      </c>
      <c r="EC21" s="40">
        <f t="shared" si="21"/>
        <v>4.6501249451244715E-7</v>
      </c>
      <c r="ED21" s="40">
        <f t="shared" si="22"/>
        <v>-1.5011447841479618E-6</v>
      </c>
      <c r="EE21" s="40">
        <f t="shared" si="23"/>
        <v>-2.9168439503783959E-5</v>
      </c>
      <c r="EF21" s="40">
        <f t="shared" si="24"/>
        <v>2.3022185222073467E-7</v>
      </c>
      <c r="EG21" s="40">
        <f t="shared" si="25"/>
        <v>3.0648020534372376E-6</v>
      </c>
      <c r="EH21" s="40">
        <f t="shared" si="33"/>
        <v>1.9126402343869206E-6</v>
      </c>
      <c r="EI21" s="69">
        <f t="shared" si="26"/>
        <v>1.854133953960173E-6</v>
      </c>
      <c r="EJ21" s="40">
        <f t="shared" si="27"/>
        <v>-5.7008482281032895E-6</v>
      </c>
      <c r="EK21" s="40">
        <f t="shared" si="28"/>
        <v>7.8902864067976976E-4</v>
      </c>
      <c r="EL21" s="40">
        <f t="shared" si="29"/>
        <v>-9.7492852843075902E-4</v>
      </c>
      <c r="EM21" s="69">
        <f t="shared" si="30"/>
        <v>-6.6965296124343518E-4</v>
      </c>
      <c r="EN21" s="40">
        <f t="shared" si="31"/>
        <v>2.6101843604419918E-8</v>
      </c>
      <c r="EO21" s="40">
        <f t="shared" si="32"/>
        <v>2.6911911025286492E-8</v>
      </c>
      <c r="EP21" s="40"/>
      <c r="EQ21" s="40"/>
      <c r="ER21" s="40"/>
      <c r="ES21" s="40"/>
    </row>
    <row r="22" spans="1:149" x14ac:dyDescent="0.25">
      <c r="A22" s="15" t="s">
        <v>191</v>
      </c>
      <c r="B22" s="15">
        <v>364.02795003</v>
      </c>
      <c r="D22" s="15">
        <v>2344.8623843</v>
      </c>
      <c r="E22" s="15">
        <v>61.997369079999999</v>
      </c>
      <c r="F22" s="15">
        <v>60.079405569999999</v>
      </c>
      <c r="G22" s="15">
        <v>10.027109830000001</v>
      </c>
      <c r="H22" s="15">
        <v>76.694586139999998</v>
      </c>
      <c r="I22" s="15"/>
      <c r="J22" s="17" t="s">
        <v>191</v>
      </c>
      <c r="K22" s="17">
        <v>0</v>
      </c>
      <c r="L22" s="17">
        <v>2.0294036302352798</v>
      </c>
      <c r="M22" s="17">
        <v>0.141731896980681</v>
      </c>
      <c r="N22" s="17">
        <v>0.75029589829628596</v>
      </c>
      <c r="O22" s="17">
        <v>0.75029589829628596</v>
      </c>
      <c r="P22" s="17">
        <v>5.9565980454108001</v>
      </c>
      <c r="Q22" s="17">
        <v>0</v>
      </c>
      <c r="R22" s="17">
        <v>2.6452739168967697E-4</v>
      </c>
      <c r="S22" s="17">
        <v>1.2915285774456099E-3</v>
      </c>
      <c r="T22" s="17">
        <v>0.36344498395667002</v>
      </c>
      <c r="U22" s="17">
        <v>2.5113135578859301E-4</v>
      </c>
      <c r="V22" s="17">
        <v>7.7691928353374795E-2</v>
      </c>
      <c r="W22" s="17">
        <v>8.7908143142798809E-3</v>
      </c>
      <c r="X22" s="17">
        <v>5.3879187971582398E-3</v>
      </c>
      <c r="Y22" s="17">
        <v>1.8633646871386</v>
      </c>
      <c r="Z22" s="5">
        <v>8.6994343116343395E-8</v>
      </c>
      <c r="AA22" s="5">
        <v>3.4797788690289099E-7</v>
      </c>
      <c r="AB22" s="17">
        <v>364.02782432116902</v>
      </c>
      <c r="AC22" s="17">
        <v>1.9179633878756801</v>
      </c>
      <c r="AD22" s="17">
        <v>46.333218872445997</v>
      </c>
      <c r="AE22" s="17">
        <v>2.95043812992939</v>
      </c>
      <c r="AF22" s="17">
        <v>6.8550576963904805E-2</v>
      </c>
      <c r="AG22" s="17">
        <v>10.5499414529561</v>
      </c>
      <c r="AH22" s="17">
        <v>0.177234170282797</v>
      </c>
      <c r="AI22" s="17">
        <v>17.8421483902146</v>
      </c>
      <c r="AJ22" s="17">
        <v>0.135529092914419</v>
      </c>
      <c r="AK22" s="17">
        <v>3.11520006379821</v>
      </c>
      <c r="AL22" s="17">
        <v>3.3668784441526003E-2</v>
      </c>
      <c r="AM22" s="17">
        <v>0</v>
      </c>
      <c r="AN22" s="17">
        <v>0</v>
      </c>
      <c r="AO22" s="17">
        <v>3.2745527484651</v>
      </c>
      <c r="AP22" s="17">
        <v>3.2745527484651</v>
      </c>
      <c r="AQ22" s="17">
        <v>0</v>
      </c>
      <c r="AR22" s="17">
        <v>0</v>
      </c>
      <c r="AS22" s="17">
        <v>0.21397849320188</v>
      </c>
      <c r="AT22" s="5">
        <v>7.2828486067736897E-7</v>
      </c>
      <c r="AU22" s="5">
        <v>1.4063376963680201E-6</v>
      </c>
      <c r="AV22" s="17">
        <v>18.758902175741401</v>
      </c>
      <c r="AW22" s="17">
        <v>0.64474682734613298</v>
      </c>
      <c r="AX22" s="17">
        <v>9.8652711783040303E-2</v>
      </c>
      <c r="AY22" s="17">
        <v>0</v>
      </c>
      <c r="AZ22" s="17">
        <v>2.14295759395314</v>
      </c>
      <c r="BA22" s="17">
        <v>0.26410797080522702</v>
      </c>
      <c r="BB22" s="17">
        <v>9.0119185730584098E-4</v>
      </c>
      <c r="BC22" s="17">
        <v>6.6087353873796398E-3</v>
      </c>
      <c r="BD22" s="5">
        <v>6.3840433695442405E-5</v>
      </c>
      <c r="BE22" s="17">
        <v>1.2961546562498201E-4</v>
      </c>
      <c r="BF22" s="17">
        <v>0</v>
      </c>
      <c r="BG22" s="17">
        <v>0</v>
      </c>
      <c r="BH22" s="17">
        <v>0.20937019298291201</v>
      </c>
      <c r="BI22" s="17">
        <v>1.1563479361817</v>
      </c>
      <c r="BJ22" s="17">
        <v>2.10500183435572E-2</v>
      </c>
      <c r="BK22" s="17">
        <v>2.0224519353604802E-2</v>
      </c>
      <c r="BL22" s="17">
        <v>78.859540054233705</v>
      </c>
      <c r="BM22" s="17">
        <v>2110.3754320212502</v>
      </c>
      <c r="BN22" s="17">
        <v>215.72725172484101</v>
      </c>
      <c r="BO22" s="17">
        <v>2344.8615859218298</v>
      </c>
      <c r="BP22" s="17">
        <v>0</v>
      </c>
      <c r="BQ22" s="17">
        <v>4.0632897762833302</v>
      </c>
      <c r="BR22" s="17">
        <v>0</v>
      </c>
      <c r="BS22" s="17">
        <v>0.132406240335708</v>
      </c>
      <c r="BT22" s="17">
        <v>5.1968595409447897E-4</v>
      </c>
      <c r="BU22" s="17">
        <v>1.53322820137458E-3</v>
      </c>
      <c r="BV22" s="17">
        <v>1.23042681639577E-3</v>
      </c>
      <c r="BW22" s="17">
        <v>3.8851090936988603E-2</v>
      </c>
      <c r="BX22" s="17">
        <v>0</v>
      </c>
      <c r="BY22" s="17">
        <v>29.617699325603901</v>
      </c>
      <c r="BZ22" s="17">
        <v>3.5026290342102202E-2</v>
      </c>
      <c r="CA22" s="17">
        <v>1.23162762482845E-2</v>
      </c>
      <c r="CB22" s="17">
        <v>46.3356788598797</v>
      </c>
      <c r="CC22" s="17">
        <v>1.57408009334369E-2</v>
      </c>
      <c r="CD22" s="17">
        <v>0</v>
      </c>
      <c r="CE22" s="5">
        <v>3.7669889552847502E-7</v>
      </c>
      <c r="CF22" s="17">
        <v>2.28301696203089E-3</v>
      </c>
      <c r="CG22" s="17">
        <v>61.997344065179099</v>
      </c>
      <c r="CH22" s="17">
        <v>60.079380677303398</v>
      </c>
      <c r="CI22" s="17">
        <v>1.9179633878756801</v>
      </c>
      <c r="CJ22" s="17">
        <v>0</v>
      </c>
      <c r="CK22" s="17">
        <v>0</v>
      </c>
      <c r="CL22" s="17">
        <v>0.245784817132117</v>
      </c>
      <c r="CM22" s="17">
        <v>0</v>
      </c>
      <c r="CN22" s="17">
        <v>2.63730460446325</v>
      </c>
      <c r="CO22" s="17">
        <v>0</v>
      </c>
      <c r="CP22" s="17">
        <v>6.8550576963904805E-2</v>
      </c>
      <c r="CQ22" s="17">
        <v>10.5492209456726</v>
      </c>
      <c r="CR22" s="17">
        <v>6.7262595839571698E-2</v>
      </c>
      <c r="CS22" s="17">
        <v>0</v>
      </c>
      <c r="CT22" s="17">
        <v>0.177234170282797</v>
      </c>
      <c r="CU22" s="17">
        <v>2.4031842317719001E-4</v>
      </c>
      <c r="CV22" s="17">
        <v>10.027109636840899</v>
      </c>
      <c r="CW22" s="17">
        <v>9.9792734275764392</v>
      </c>
      <c r="CX22" s="17">
        <v>0</v>
      </c>
      <c r="CY22" s="17">
        <v>0</v>
      </c>
      <c r="CZ22" s="17">
        <v>3.7345158152131201</v>
      </c>
      <c r="DA22" s="17">
        <v>0.156073724704891</v>
      </c>
      <c r="DB22" s="17">
        <v>0</v>
      </c>
      <c r="DC22" s="17">
        <v>76.694561016661396</v>
      </c>
      <c r="DD22" s="17">
        <v>0.14840438672589601</v>
      </c>
      <c r="DE22" s="17">
        <v>5.8172547230045097</v>
      </c>
      <c r="DF22" s="17"/>
      <c r="DG22" s="25">
        <f t="shared" si="0"/>
        <v>8.0000040464506816E-3</v>
      </c>
      <c r="DH22" s="97">
        <f t="shared" si="1"/>
        <v>1.0282285863413703</v>
      </c>
      <c r="DI22" s="25">
        <f t="shared" si="2"/>
        <v>1.9247001602640378E-2</v>
      </c>
      <c r="DJ22" s="40">
        <f t="shared" si="3"/>
        <v>-3.4532741501895816E-7</v>
      </c>
      <c r="DK22" s="40"/>
      <c r="DL22" s="40">
        <f t="shared" si="4"/>
        <v>-3.4047975503717098E-7</v>
      </c>
      <c r="DM22" s="40">
        <f t="shared" si="5"/>
        <v>-4.0348197464375904E-7</v>
      </c>
      <c r="DN22" s="40">
        <f t="shared" si="6"/>
        <v>-4.1432994159510399E-7</v>
      </c>
      <c r="DO22" s="40">
        <f t="shared" si="7"/>
        <v>-1.9263686588975736E-8</v>
      </c>
      <c r="DP22" s="40">
        <f t="shared" si="8"/>
        <v>-3.2757642836123317E-7</v>
      </c>
      <c r="DQ22" s="40">
        <f t="shared" si="9"/>
        <v>-9.3190760714245519E-6</v>
      </c>
      <c r="DR22" s="40">
        <f t="shared" si="10"/>
        <v>2.4569116317863622E-6</v>
      </c>
      <c r="DS22" s="40">
        <f t="shared" si="11"/>
        <v>6.1650283464708778E-9</v>
      </c>
      <c r="DT22" s="40">
        <f t="shared" si="12"/>
        <v>-2.9001351123438402E-5</v>
      </c>
      <c r="DU22" s="40">
        <f t="shared" si="13"/>
        <v>-1.8135597116786112E-6</v>
      </c>
      <c r="DV22" s="40">
        <f t="shared" si="14"/>
        <v>4.3510950858201341E-6</v>
      </c>
      <c r="DW22" s="40">
        <f t="shared" si="15"/>
        <v>-5.1373097789749982E-8</v>
      </c>
      <c r="DX22" s="40">
        <f t="shared" si="16"/>
        <v>-5.7154688540753237E-6</v>
      </c>
      <c r="DY22" s="40">
        <f t="shared" si="17"/>
        <v>-3.7971166772850561E-6</v>
      </c>
      <c r="DZ22" s="40">
        <f t="shared" si="18"/>
        <v>5.409284319316943E-7</v>
      </c>
      <c r="EA22" s="40">
        <f t="shared" si="19"/>
        <v>3.1216570875528118E-6</v>
      </c>
      <c r="EB22" s="40">
        <f t="shared" si="20"/>
        <v>1.3300834193621977E-6</v>
      </c>
      <c r="EC22" s="40">
        <f t="shared" si="21"/>
        <v>6.2051539185084995E-7</v>
      </c>
      <c r="ED22" s="40">
        <f t="shared" si="22"/>
        <v>1.5173481600616799E-6</v>
      </c>
      <c r="EE22" s="40">
        <f t="shared" si="23"/>
        <v>-2.8458793080046193E-5</v>
      </c>
      <c r="EF22" s="40">
        <f t="shared" si="24"/>
        <v>7.6847736896731808E-8</v>
      </c>
      <c r="EG22" s="40">
        <f t="shared" si="25"/>
        <v>1.8775520082164758E-6</v>
      </c>
      <c r="EH22" s="40">
        <f t="shared" si="33"/>
        <v>2.7705366694122398E-6</v>
      </c>
      <c r="EI22" s="69">
        <f t="shared" si="26"/>
        <v>6.1287032730079424E-6</v>
      </c>
      <c r="EJ22" s="40">
        <f t="shared" si="27"/>
        <v>-1.3253451957605687E-6</v>
      </c>
      <c r="EK22" s="40">
        <f t="shared" si="28"/>
        <v>7.8588451646448938E-4</v>
      </c>
      <c r="EL22" s="40">
        <f t="shared" si="29"/>
        <v>-9.7471652760798414E-4</v>
      </c>
      <c r="EM22" s="69">
        <f t="shared" si="30"/>
        <v>-6.645988902313129E-4</v>
      </c>
      <c r="EN22" s="40">
        <f t="shared" si="31"/>
        <v>4.0731983027053129E-8</v>
      </c>
      <c r="EO22" s="40">
        <f t="shared" si="32"/>
        <v>4.2032303912472267E-8</v>
      </c>
      <c r="EP22" s="40"/>
      <c r="EQ22" s="40"/>
      <c r="ER22" s="40"/>
      <c r="ES22" s="40"/>
    </row>
    <row r="23" spans="1:149" x14ac:dyDescent="0.25">
      <c r="A23" s="15" t="s">
        <v>192</v>
      </c>
      <c r="B23" s="15">
        <v>544.34610439999994</v>
      </c>
      <c r="D23" s="15">
        <v>3522.9961852000001</v>
      </c>
      <c r="E23" s="15">
        <v>91.938121890000005</v>
      </c>
      <c r="F23" s="15">
        <v>89.122349189999994</v>
      </c>
      <c r="G23" s="15">
        <v>10.600902789999999</v>
      </c>
      <c r="H23" s="15">
        <v>108.78237263</v>
      </c>
      <c r="I23" s="15"/>
      <c r="J23" s="17" t="s">
        <v>192</v>
      </c>
      <c r="K23" s="17">
        <v>0</v>
      </c>
      <c r="L23" s="17">
        <v>2.8784734315550402</v>
      </c>
      <c r="M23" s="17">
        <v>0.201030327511765</v>
      </c>
      <c r="N23" s="17">
        <v>1.0642080061272401</v>
      </c>
      <c r="O23" s="17">
        <v>1.0642080061272401</v>
      </c>
      <c r="P23" s="17">
        <v>8.4487466523503993</v>
      </c>
      <c r="Q23" s="17">
        <v>0</v>
      </c>
      <c r="R23" s="17">
        <v>3.9240425822737298E-4</v>
      </c>
      <c r="S23" s="17">
        <v>1.9158602785980801E-3</v>
      </c>
      <c r="T23" s="17">
        <v>0.51550482305972001</v>
      </c>
      <c r="U23" s="17">
        <v>3.72531105654306E-4</v>
      </c>
      <c r="V23" s="17">
        <v>0.110196830093922</v>
      </c>
      <c r="W23" s="17">
        <v>1.3040376595402201E-2</v>
      </c>
      <c r="X23" s="17">
        <v>7.9924894587101794E-3</v>
      </c>
      <c r="Y23" s="17">
        <v>2.6429673677888399</v>
      </c>
      <c r="Z23" s="5">
        <v>1.2904918728373999E-7</v>
      </c>
      <c r="AA23" s="5">
        <v>5.1619606741733997E-7</v>
      </c>
      <c r="AB23" s="17">
        <v>544.34595422234702</v>
      </c>
      <c r="AC23" s="17">
        <v>2.81577252884472</v>
      </c>
      <c r="AD23" s="17">
        <v>68.731129371076406</v>
      </c>
      <c r="AE23" s="17">
        <v>4.3767092536803398</v>
      </c>
      <c r="AF23" s="17">
        <v>0.101688575993871</v>
      </c>
      <c r="AG23" s="17">
        <v>15.649883103005401</v>
      </c>
      <c r="AH23" s="17">
        <v>0.26291086772047501</v>
      </c>
      <c r="AI23" s="17">
        <v>25.307020823364301</v>
      </c>
      <c r="AJ23" s="17">
        <v>0.19223247035607599</v>
      </c>
      <c r="AK23" s="17">
        <v>4.4185477158209903</v>
      </c>
      <c r="AL23" s="17">
        <v>4.7755772463812803E-2</v>
      </c>
      <c r="AM23" s="17">
        <v>0</v>
      </c>
      <c r="AN23" s="17">
        <v>0</v>
      </c>
      <c r="AO23" s="17">
        <v>4.6445709204584196</v>
      </c>
      <c r="AP23" s="17">
        <v>4.6445709204584196</v>
      </c>
      <c r="AQ23" s="17">
        <v>0</v>
      </c>
      <c r="AR23" s="17">
        <v>0</v>
      </c>
      <c r="AS23" s="17">
        <v>0.30350380150532402</v>
      </c>
      <c r="AT23" s="5">
        <v>1.08034292885627E-6</v>
      </c>
      <c r="AU23" s="5">
        <v>2.0861744578868799E-6</v>
      </c>
      <c r="AV23" s="17">
        <v>28.183960700209902</v>
      </c>
      <c r="AW23" s="17">
        <v>0.91449847469116297</v>
      </c>
      <c r="AX23" s="17">
        <v>0.13992696588851</v>
      </c>
      <c r="AY23" s="17">
        <v>0</v>
      </c>
      <c r="AZ23" s="17">
        <v>3.0395356941754401</v>
      </c>
      <c r="BA23" s="17">
        <v>0.37460625363303601</v>
      </c>
      <c r="BB23" s="17">
        <v>1.33684126493493E-3</v>
      </c>
      <c r="BC23" s="17">
        <v>9.8034571304640092E-3</v>
      </c>
      <c r="BD23" s="5">
        <v>9.4701489993771903E-5</v>
      </c>
      <c r="BE23" s="17">
        <v>1.9227277732876901E-4</v>
      </c>
      <c r="BF23" s="17">
        <v>0</v>
      </c>
      <c r="BG23" s="17">
        <v>0</v>
      </c>
      <c r="BH23" s="17">
        <v>0.29696744289062799</v>
      </c>
      <c r="BI23" s="17">
        <v>1.7153375615701301</v>
      </c>
      <c r="BJ23" s="17">
        <v>3.1225787625126001E-2</v>
      </c>
      <c r="BK23" s="17">
        <v>3.00012597350044E-2</v>
      </c>
      <c r="BL23" s="17">
        <v>111.853109368982</v>
      </c>
      <c r="BM23" s="17">
        <v>3170.6958344741101</v>
      </c>
      <c r="BN23" s="17">
        <v>324.11551376709201</v>
      </c>
      <c r="BO23" s="17">
        <v>3522.9953089414098</v>
      </c>
      <c r="BP23" s="17">
        <v>0</v>
      </c>
      <c r="BQ23" s="17">
        <v>5.7633057308117399</v>
      </c>
      <c r="BR23" s="17">
        <v>0</v>
      </c>
      <c r="BS23" s="17">
        <v>0.18793409846075401</v>
      </c>
      <c r="BT23" s="17">
        <v>7.7090899009454503E-4</v>
      </c>
      <c r="BU23" s="17">
        <v>2.2744047781336702E-3</v>
      </c>
      <c r="BV23" s="17">
        <v>1.8252213150362899E-3</v>
      </c>
      <c r="BW23" s="17">
        <v>5.5972054728682601E-2</v>
      </c>
      <c r="BX23" s="17">
        <v>0</v>
      </c>
      <c r="BY23" s="17">
        <v>42.009257770227599</v>
      </c>
      <c r="BZ23" s="17">
        <v>5.1958318393712399E-2</v>
      </c>
      <c r="CA23" s="17">
        <v>1.8270072770603499E-2</v>
      </c>
      <c r="CB23" s="17">
        <v>68.734784071054904</v>
      </c>
      <c r="CC23" s="17">
        <v>2.3350044340239299E-2</v>
      </c>
      <c r="CD23" s="17">
        <v>0</v>
      </c>
      <c r="CE23" s="5">
        <v>5.58795730352684E-7</v>
      </c>
      <c r="CF23" s="17">
        <v>3.3866457273874599E-3</v>
      </c>
      <c r="CG23" s="17">
        <v>91.938093133781905</v>
      </c>
      <c r="CH23" s="17">
        <v>89.122320604937102</v>
      </c>
      <c r="CI23" s="17">
        <v>2.81577252884472</v>
      </c>
      <c r="CJ23" s="17">
        <v>0</v>
      </c>
      <c r="CK23" s="17">
        <v>0</v>
      </c>
      <c r="CL23" s="17">
        <v>0.36459942811003199</v>
      </c>
      <c r="CM23" s="17">
        <v>0</v>
      </c>
      <c r="CN23" s="17">
        <v>3.9122020359684</v>
      </c>
      <c r="CO23" s="17">
        <v>0</v>
      </c>
      <c r="CP23" s="17">
        <v>0.101688575993871</v>
      </c>
      <c r="CQ23" s="17">
        <v>15.648814056779999</v>
      </c>
      <c r="CR23" s="17">
        <v>9.5404352005003898E-2</v>
      </c>
      <c r="CS23" s="17">
        <v>0</v>
      </c>
      <c r="CT23" s="17">
        <v>0.26291086772047501</v>
      </c>
      <c r="CU23" s="17">
        <v>3.5648807743734697E-4</v>
      </c>
      <c r="CV23" s="17">
        <v>10.600900204647999</v>
      </c>
      <c r="CW23" s="17">
        <v>14.1544403816002</v>
      </c>
      <c r="CX23" s="17">
        <v>0</v>
      </c>
      <c r="CY23" s="17">
        <v>0</v>
      </c>
      <c r="CZ23" s="17">
        <v>5.2969799912067899</v>
      </c>
      <c r="DA23" s="17">
        <v>0.22137261798385699</v>
      </c>
      <c r="DB23" s="17">
        <v>0</v>
      </c>
      <c r="DC23" s="17">
        <v>108.782334989776</v>
      </c>
      <c r="DD23" s="17">
        <v>0.21049425800747501</v>
      </c>
      <c r="DE23" s="17">
        <v>8.2510995732140593</v>
      </c>
      <c r="DF23" s="17"/>
      <c r="DG23" s="25">
        <f t="shared" si="0"/>
        <v>7.9999994972115417E-3</v>
      </c>
      <c r="DH23" s="97">
        <f t="shared" si="1"/>
        <v>1.0282286124810118</v>
      </c>
      <c r="DI23" s="25">
        <f t="shared" si="2"/>
        <v>1.9247002882408177E-2</v>
      </c>
      <c r="DJ23" s="40">
        <f t="shared" si="3"/>
        <v>-2.7588633722697086E-7</v>
      </c>
      <c r="DK23" s="40"/>
      <c r="DL23" s="40">
        <f t="shared" si="4"/>
        <v>-2.4872538721593774E-7</v>
      </c>
      <c r="DM23" s="40">
        <f t="shared" si="5"/>
        <v>-3.1277795879343998E-7</v>
      </c>
      <c r="DN23" s="40">
        <f t="shared" si="6"/>
        <v>-3.2073955806276984E-7</v>
      </c>
      <c r="DO23" s="40">
        <f t="shared" si="7"/>
        <v>-2.4388036106494855E-7</v>
      </c>
      <c r="DP23" s="40">
        <f t="shared" si="8"/>
        <v>-3.460140010154732E-7</v>
      </c>
      <c r="DQ23" s="40">
        <f t="shared" si="9"/>
        <v>-8.999172621966622E-6</v>
      </c>
      <c r="DR23" s="40">
        <f t="shared" si="10"/>
        <v>2.8475916849842332E-6</v>
      </c>
      <c r="DS23" s="40">
        <f t="shared" si="11"/>
        <v>-1.5452461576105522E-6</v>
      </c>
      <c r="DT23" s="40">
        <f t="shared" si="12"/>
        <v>-2.8442100134746069E-5</v>
      </c>
      <c r="DU23" s="40">
        <f t="shared" si="13"/>
        <v>-5.2203487600454934E-7</v>
      </c>
      <c r="DV23" s="40">
        <f t="shared" si="14"/>
        <v>2.947001612197126E-6</v>
      </c>
      <c r="DW23" s="40">
        <f t="shared" si="15"/>
        <v>-7.6482807879708327E-8</v>
      </c>
      <c r="DX23" s="40">
        <f t="shared" si="16"/>
        <v>-5.3697175771192075E-7</v>
      </c>
      <c r="DY23" s="40">
        <f t="shared" si="17"/>
        <v>6.8558318475595572E-6</v>
      </c>
      <c r="DZ23" s="40">
        <f t="shared" si="18"/>
        <v>7.4438516512050581E-8</v>
      </c>
      <c r="EA23" s="40">
        <f t="shared" si="19"/>
        <v>3.5811338633958727E-6</v>
      </c>
      <c r="EB23" s="40">
        <f t="shared" si="20"/>
        <v>3.108717664292389E-8</v>
      </c>
      <c r="EC23" s="40">
        <f t="shared" si="21"/>
        <v>7.4681913522078332E-7</v>
      </c>
      <c r="ED23" s="40">
        <f t="shared" si="22"/>
        <v>1.3763435681039552E-6</v>
      </c>
      <c r="EE23" s="40">
        <f t="shared" si="23"/>
        <v>-2.8054919543173721E-5</v>
      </c>
      <c r="EF23" s="40">
        <f t="shared" si="24"/>
        <v>2.1403190235601449E-7</v>
      </c>
      <c r="EG23" s="40">
        <f t="shared" si="25"/>
        <v>2.5580449676274838E-6</v>
      </c>
      <c r="EH23" s="40">
        <f t="shared" si="33"/>
        <v>2.0893832520764842E-6</v>
      </c>
      <c r="EI23" s="69">
        <f t="shared" si="26"/>
        <v>3.760753126901922E-6</v>
      </c>
      <c r="EJ23" s="40">
        <f t="shared" si="27"/>
        <v>1.1893270687784238E-6</v>
      </c>
      <c r="EK23" s="40">
        <f t="shared" si="28"/>
        <v>7.8570256164432436E-4</v>
      </c>
      <c r="EL23" s="40">
        <f t="shared" si="29"/>
        <v>-9.7769565485328661E-4</v>
      </c>
      <c r="EM23" s="69">
        <f t="shared" si="30"/>
        <v>-6.7208533599845259E-4</v>
      </c>
      <c r="EN23" s="40">
        <f t="shared" si="31"/>
        <v>6.1621825505556936E-9</v>
      </c>
      <c r="EO23" s="40">
        <f t="shared" si="32"/>
        <v>6.356874402057467E-9</v>
      </c>
      <c r="EP23" s="40"/>
      <c r="EQ23" s="40"/>
      <c r="ER23" s="40"/>
      <c r="ES23" s="40"/>
    </row>
    <row r="24" spans="1:149" x14ac:dyDescent="0.25">
      <c r="A24" s="15" t="s">
        <v>193</v>
      </c>
      <c r="B24" s="15">
        <v>82.989986779999995</v>
      </c>
      <c r="D24" s="15">
        <v>558.44900261999999</v>
      </c>
      <c r="E24" s="15">
        <v>15.14780989</v>
      </c>
      <c r="F24" s="15">
        <v>14.677503939999999</v>
      </c>
      <c r="G24" s="15">
        <v>2.6594445599999998</v>
      </c>
      <c r="H24" s="15">
        <v>19.740026749999998</v>
      </c>
      <c r="I24" s="15"/>
      <c r="J24" s="17" t="s">
        <v>193</v>
      </c>
      <c r="K24" s="17">
        <v>0</v>
      </c>
      <c r="L24" s="17">
        <v>0.52233810706430295</v>
      </c>
      <c r="M24" s="17">
        <v>3.6479584628900802E-2</v>
      </c>
      <c r="N24" s="17">
        <v>0.19311508747701001</v>
      </c>
      <c r="O24" s="17">
        <v>0.19311508747701001</v>
      </c>
      <c r="P24" s="17">
        <v>1.53313949379454</v>
      </c>
      <c r="Q24" s="17">
        <v>0</v>
      </c>
      <c r="R24" s="5">
        <v>6.4625411564344601E-5</v>
      </c>
      <c r="S24" s="17">
        <v>3.1551975008405102E-4</v>
      </c>
      <c r="T24" s="17">
        <v>9.3545218070328395E-2</v>
      </c>
      <c r="U24" s="5">
        <v>6.1352404714547904E-5</v>
      </c>
      <c r="V24" s="17">
        <v>1.9996791786735999E-2</v>
      </c>
      <c r="W24" s="17">
        <v>2.1476103295358698E-3</v>
      </c>
      <c r="X24" s="17">
        <v>1.3162762941406601E-3</v>
      </c>
      <c r="Y24" s="17">
        <v>0.479601996201661</v>
      </c>
      <c r="Z24" s="5">
        <v>2.1252826190909198E-8</v>
      </c>
      <c r="AA24" s="5">
        <v>8.5011757601812104E-8</v>
      </c>
      <c r="AB24" s="17">
        <v>82.989892730589702</v>
      </c>
      <c r="AC24" s="17">
        <v>0.47030553238865203</v>
      </c>
      <c r="AD24" s="17">
        <v>11.319284221299901</v>
      </c>
      <c r="AE24" s="17">
        <v>0.72079721754658599</v>
      </c>
      <c r="AF24" s="17">
        <v>1.6747022649183999E-2</v>
      </c>
      <c r="AG24" s="17">
        <v>2.5773693410936001</v>
      </c>
      <c r="AH24" s="17">
        <v>4.3298627479510701E-2</v>
      </c>
      <c r="AI24" s="17">
        <v>4.5922994757219202</v>
      </c>
      <c r="AJ24" s="17">
        <v>3.4883163061331303E-2</v>
      </c>
      <c r="AK24" s="17">
        <v>0.80180536628287802</v>
      </c>
      <c r="AL24" s="17">
        <v>8.6658907940164905E-3</v>
      </c>
      <c r="AM24" s="17">
        <v>0</v>
      </c>
      <c r="AN24" s="17">
        <v>0</v>
      </c>
      <c r="AO24" s="17">
        <v>0.84282047382269898</v>
      </c>
      <c r="AP24" s="17">
        <v>0.84282047382269898</v>
      </c>
      <c r="AQ24" s="17">
        <v>0</v>
      </c>
      <c r="AR24" s="17">
        <v>0</v>
      </c>
      <c r="AS24" s="17">
        <v>5.5074715866970297E-2</v>
      </c>
      <c r="AT24" s="5">
        <v>1.7792037509593699E-7</v>
      </c>
      <c r="AU24" s="5">
        <v>3.4357110177427501E-7</v>
      </c>
      <c r="AV24" s="17">
        <v>4.4675908808236402</v>
      </c>
      <c r="AW24" s="17">
        <v>0.165948016363866</v>
      </c>
      <c r="AX24" s="17">
        <v>2.53916693116925E-2</v>
      </c>
      <c r="AY24" s="17">
        <v>0</v>
      </c>
      <c r="AZ24" s="17">
        <v>0.55156389402924599</v>
      </c>
      <c r="BA24" s="17">
        <v>6.7977390451151601E-2</v>
      </c>
      <c r="BB24" s="17">
        <v>2.2016312702480701E-4</v>
      </c>
      <c r="BC24" s="17">
        <v>1.6145272769060299E-3</v>
      </c>
      <c r="BD24" s="5">
        <v>1.5596399934963599E-5</v>
      </c>
      <c r="BE24" s="5">
        <v>3.1665213838412197E-5</v>
      </c>
      <c r="BF24" s="17">
        <v>0</v>
      </c>
      <c r="BG24" s="17">
        <v>0</v>
      </c>
      <c r="BH24" s="17">
        <v>5.3888916681662499E-2</v>
      </c>
      <c r="BI24" s="17">
        <v>0.28249781507299998</v>
      </c>
      <c r="BJ24" s="17">
        <v>5.1425540766216297E-3</v>
      </c>
      <c r="BK24" s="17">
        <v>4.9408902958051502E-3</v>
      </c>
      <c r="BL24" s="17">
        <v>20.297252094446002</v>
      </c>
      <c r="BM24" s="17">
        <v>502.603855415819</v>
      </c>
      <c r="BN24" s="17">
        <v>51.377287432001097</v>
      </c>
      <c r="BO24" s="17">
        <v>558.44873372864402</v>
      </c>
      <c r="BP24" s="17">
        <v>0</v>
      </c>
      <c r="BQ24" s="17">
        <v>1.04583012113846</v>
      </c>
      <c r="BR24" s="17">
        <v>0</v>
      </c>
      <c r="BS24" s="17">
        <v>3.4052763670122402E-2</v>
      </c>
      <c r="BT24" s="17">
        <v>1.2696035936132099E-4</v>
      </c>
      <c r="BU24" s="17">
        <v>3.7456989216444198E-4</v>
      </c>
      <c r="BV24" s="17">
        <v>3.0059528288761298E-4</v>
      </c>
      <c r="BW24" s="17">
        <v>9.8254859760247299E-3</v>
      </c>
      <c r="BX24" s="17">
        <v>0</v>
      </c>
      <c r="BY24" s="17">
        <v>7.6231460295904299</v>
      </c>
      <c r="BZ24" s="17">
        <v>8.55698764309374E-3</v>
      </c>
      <c r="CA24" s="17">
        <v>3.0088863637516001E-3</v>
      </c>
      <c r="CB24" s="17">
        <v>11.3198886511571</v>
      </c>
      <c r="CC24" s="17">
        <v>3.84550450911335E-3</v>
      </c>
      <c r="CD24" s="17">
        <v>0</v>
      </c>
      <c r="CE24" s="5">
        <v>9.2028449687770394E-8</v>
      </c>
      <c r="CF24" s="17">
        <v>5.57742217959953E-4</v>
      </c>
      <c r="CG24" s="17">
        <v>15.1478037953925</v>
      </c>
      <c r="CH24" s="17">
        <v>14.6774982630038</v>
      </c>
      <c r="CI24" s="17">
        <v>0.47030553238865203</v>
      </c>
      <c r="CJ24" s="17">
        <v>0</v>
      </c>
      <c r="CK24" s="17">
        <v>0</v>
      </c>
      <c r="CL24" s="17">
        <v>6.0045663034551902E-2</v>
      </c>
      <c r="CM24" s="17">
        <v>0</v>
      </c>
      <c r="CN24" s="17">
        <v>0.64429820951625005</v>
      </c>
      <c r="CO24" s="17">
        <v>0</v>
      </c>
      <c r="CP24" s="17">
        <v>1.6747022649183999E-2</v>
      </c>
      <c r="CQ24" s="17">
        <v>2.5771922585801099</v>
      </c>
      <c r="CR24" s="17">
        <v>1.7312347035071299E-2</v>
      </c>
      <c r="CS24" s="17">
        <v>0</v>
      </c>
      <c r="CT24" s="17">
        <v>4.3298627479510701E-2</v>
      </c>
      <c r="CU24" s="5">
        <v>5.8709853205244699E-5</v>
      </c>
      <c r="CV24" s="17">
        <v>2.6594434185573999</v>
      </c>
      <c r="CW24" s="17">
        <v>2.5685161657887199</v>
      </c>
      <c r="CX24" s="17">
        <v>0</v>
      </c>
      <c r="CY24" s="17">
        <v>0</v>
      </c>
      <c r="CZ24" s="17">
        <v>0.96120889393793896</v>
      </c>
      <c r="DA24" s="17">
        <v>4.0170945310128499E-2</v>
      </c>
      <c r="DB24" s="17">
        <v>0</v>
      </c>
      <c r="DC24" s="17">
        <v>19.7400238766073</v>
      </c>
      <c r="DD24" s="17">
        <v>3.8197268034871001E-2</v>
      </c>
      <c r="DE24" s="17">
        <v>1.4972723181941301</v>
      </c>
      <c r="DF24" s="17"/>
      <c r="DG24" s="25">
        <f t="shared" si="0"/>
        <v>8.0000018103622179E-3</v>
      </c>
      <c r="DH24" s="97">
        <f t="shared" si="1"/>
        <v>1.0282283456859969</v>
      </c>
      <c r="DI24" s="25">
        <f t="shared" si="2"/>
        <v>1.924700040912734E-2</v>
      </c>
      <c r="DJ24" s="40">
        <f t="shared" si="3"/>
        <v>-1.1332621433326468E-6</v>
      </c>
      <c r="DK24" s="40"/>
      <c r="DL24" s="40">
        <f t="shared" si="4"/>
        <v>-4.8149670732829524E-7</v>
      </c>
      <c r="DM24" s="40">
        <f t="shared" si="5"/>
        <v>-4.0234248672384805E-7</v>
      </c>
      <c r="DN24" s="40">
        <f t="shared" si="6"/>
        <v>-3.8678212743543943E-7</v>
      </c>
      <c r="DO24" s="40">
        <f t="shared" si="7"/>
        <v>-4.2920338222598298E-7</v>
      </c>
      <c r="DP24" s="40">
        <f t="shared" si="8"/>
        <v>-1.4556174291343126E-7</v>
      </c>
      <c r="DQ24" s="40">
        <f t="shared" si="9"/>
        <v>-8.1096467348507164E-6</v>
      </c>
      <c r="DR24" s="40">
        <f t="shared" si="10"/>
        <v>5.6209362709411325E-7</v>
      </c>
      <c r="DS24" s="40">
        <f t="shared" si="11"/>
        <v>-5.3751898628495974E-6</v>
      </c>
      <c r="DT24" s="40">
        <f t="shared" si="12"/>
        <v>-2.9450995257237143E-5</v>
      </c>
      <c r="DU24" s="40">
        <f t="shared" si="13"/>
        <v>7.5299195330346438E-6</v>
      </c>
      <c r="DV24" s="40">
        <f t="shared" si="14"/>
        <v>7.3812251407246196E-6</v>
      </c>
      <c r="DW24" s="40">
        <f t="shared" si="15"/>
        <v>-8.5637613145662518E-7</v>
      </c>
      <c r="DX24" s="40">
        <f t="shared" si="16"/>
        <v>-4.7393874923636429E-6</v>
      </c>
      <c r="DY24" s="40">
        <f t="shared" si="17"/>
        <v>2.3439290869788266E-6</v>
      </c>
      <c r="DZ24" s="40">
        <f t="shared" si="18"/>
        <v>4.9166731281461435E-7</v>
      </c>
      <c r="EA24" s="40">
        <f t="shared" si="19"/>
        <v>8.942629880923475E-7</v>
      </c>
      <c r="EB24" s="40">
        <f t="shared" si="20"/>
        <v>8.1360817826155377E-7</v>
      </c>
      <c r="EC24" s="40">
        <f t="shared" si="21"/>
        <v>1.7011375132226898E-6</v>
      </c>
      <c r="ED24" s="40">
        <f t="shared" si="22"/>
        <v>1.4677155482734671E-6</v>
      </c>
      <c r="EE24" s="40">
        <f t="shared" si="23"/>
        <v>-2.5023099642178193E-5</v>
      </c>
      <c r="EF24" s="40">
        <f t="shared" si="24"/>
        <v>3.0403738925650478E-7</v>
      </c>
      <c r="EG24" s="40">
        <f t="shared" si="25"/>
        <v>-8.1620361795472263E-8</v>
      </c>
      <c r="EH24" s="40">
        <f t="shared" si="33"/>
        <v>8.425637855514897E-6</v>
      </c>
      <c r="EI24" s="69">
        <f t="shared" si="26"/>
        <v>2.6837300975082393E-6</v>
      </c>
      <c r="EJ24" s="40">
        <f t="shared" si="27"/>
        <v>-4.8334919187313137E-9</v>
      </c>
      <c r="EK24" s="40">
        <f t="shared" si="28"/>
        <v>7.8467840960030975E-4</v>
      </c>
      <c r="EL24" s="40">
        <f t="shared" si="29"/>
        <v>-9.7521605141710917E-4</v>
      </c>
      <c r="EM24" s="69">
        <f t="shared" si="30"/>
        <v>-6.4593133488070344E-4</v>
      </c>
      <c r="EN24" s="40">
        <f t="shared" si="31"/>
        <v>-1.2100335406417315E-7</v>
      </c>
      <c r="EO24" s="40">
        <f t="shared" si="32"/>
        <v>-1.2488061556150738E-7</v>
      </c>
      <c r="EP24" s="40"/>
      <c r="EQ24" s="40"/>
      <c r="ER24" s="40"/>
      <c r="ES24" s="40"/>
    </row>
    <row r="25" spans="1:149" x14ac:dyDescent="0.25">
      <c r="A25" s="15" t="s">
        <v>194</v>
      </c>
      <c r="B25" s="15">
        <v>479.25703570000002</v>
      </c>
      <c r="D25" s="15">
        <v>3189.8882795</v>
      </c>
      <c r="E25" s="15">
        <v>85.782509419999997</v>
      </c>
      <c r="F25" s="15">
        <v>83.135939390000004</v>
      </c>
      <c r="G25" s="15">
        <v>12.63829552</v>
      </c>
      <c r="H25" s="15">
        <v>111.56475725</v>
      </c>
      <c r="I25" s="15"/>
      <c r="J25" s="17" t="s">
        <v>194</v>
      </c>
      <c r="K25" s="17">
        <v>0</v>
      </c>
      <c r="L25" s="17">
        <v>2.95209762095006</v>
      </c>
      <c r="M25" s="17">
        <v>0.20617203521364399</v>
      </c>
      <c r="N25" s="17">
        <v>1.0914276900783999</v>
      </c>
      <c r="O25" s="17">
        <v>1.0914276900783999</v>
      </c>
      <c r="P25" s="17">
        <v>8.6648447348005</v>
      </c>
      <c r="Q25" s="17">
        <v>0</v>
      </c>
      <c r="R25" s="17">
        <v>3.6604826323958101E-4</v>
      </c>
      <c r="S25" s="17">
        <v>1.7871712048810301E-3</v>
      </c>
      <c r="T25" s="17">
        <v>0.52869023161485096</v>
      </c>
      <c r="U25" s="17">
        <v>3.4750951636152301E-4</v>
      </c>
      <c r="V25" s="17">
        <v>0.113015396958852</v>
      </c>
      <c r="W25" s="17">
        <v>1.2164446558088999E-2</v>
      </c>
      <c r="X25" s="17">
        <v>7.4556285739512803E-3</v>
      </c>
      <c r="Y25" s="17">
        <v>2.71056711925061</v>
      </c>
      <c r="Z25" s="5">
        <v>1.2038048637929401E-7</v>
      </c>
      <c r="AA25" s="5">
        <v>4.81522881260162E-7</v>
      </c>
      <c r="AB25" s="17">
        <v>479.25682434343599</v>
      </c>
      <c r="AC25" s="17">
        <v>2.6465691288546398</v>
      </c>
      <c r="AD25" s="17">
        <v>64.114414137358906</v>
      </c>
      <c r="AE25" s="17">
        <v>4.0827220034392102</v>
      </c>
      <c r="AF25" s="17">
        <v>9.4858080646615606E-2</v>
      </c>
      <c r="AG25" s="17">
        <v>14.598673027331801</v>
      </c>
      <c r="AH25" s="17">
        <v>0.245250929798221</v>
      </c>
      <c r="AI25" s="17">
        <v>25.9543103146442</v>
      </c>
      <c r="AJ25" s="17">
        <v>0.197149106534943</v>
      </c>
      <c r="AK25" s="17">
        <v>4.5315604382412404</v>
      </c>
      <c r="AL25" s="17">
        <v>4.89771121272842E-2</v>
      </c>
      <c r="AM25" s="17">
        <v>0</v>
      </c>
      <c r="AN25" s="17">
        <v>0</v>
      </c>
      <c r="AO25" s="17">
        <v>4.7633670957846297</v>
      </c>
      <c r="AP25" s="17">
        <v>4.7633670957846297</v>
      </c>
      <c r="AQ25" s="17">
        <v>0</v>
      </c>
      <c r="AR25" s="17">
        <v>0</v>
      </c>
      <c r="AS25" s="17">
        <v>0.31126624480126602</v>
      </c>
      <c r="AT25" s="5">
        <v>1.00777485573647E-6</v>
      </c>
      <c r="AU25" s="5">
        <v>1.9460470781180001E-6</v>
      </c>
      <c r="AV25" s="17">
        <v>25.519104585836399</v>
      </c>
      <c r="AW25" s="17">
        <v>0.93788869219228499</v>
      </c>
      <c r="AX25" s="17">
        <v>0.14350656788378699</v>
      </c>
      <c r="AY25" s="17">
        <v>0</v>
      </c>
      <c r="AZ25" s="17">
        <v>3.11728134775319</v>
      </c>
      <c r="BA25" s="17">
        <v>0.38418768905898798</v>
      </c>
      <c r="BB25" s="17">
        <v>1.24703700682881E-3</v>
      </c>
      <c r="BC25" s="17">
        <v>9.1449523116784292E-3</v>
      </c>
      <c r="BD25" s="5">
        <v>8.8340354245164897E-5</v>
      </c>
      <c r="BE25" s="17">
        <v>1.7935670601255501E-4</v>
      </c>
      <c r="BF25" s="17">
        <v>0</v>
      </c>
      <c r="BG25" s="17">
        <v>0</v>
      </c>
      <c r="BH25" s="17">
        <v>0.304563548926431</v>
      </c>
      <c r="BI25" s="17">
        <v>1.6001170928716799</v>
      </c>
      <c r="BJ25" s="17">
        <v>2.91283287005406E-2</v>
      </c>
      <c r="BK25" s="17">
        <v>2.7986036587024699E-2</v>
      </c>
      <c r="BL25" s="17">
        <v>114.71404394340701</v>
      </c>
      <c r="BM25" s="17">
        <v>2870.8982830276</v>
      </c>
      <c r="BN25" s="17">
        <v>293.46973016692198</v>
      </c>
      <c r="BO25" s="17">
        <v>3189.8871177803599</v>
      </c>
      <c r="BP25" s="17">
        <v>0</v>
      </c>
      <c r="BQ25" s="17">
        <v>5.9107186346207197</v>
      </c>
      <c r="BR25" s="17">
        <v>0</v>
      </c>
      <c r="BS25" s="17">
        <v>0.19246237875216801</v>
      </c>
      <c r="BT25" s="17">
        <v>7.1912596805083799E-4</v>
      </c>
      <c r="BU25" s="17">
        <v>2.1216219839482299E-3</v>
      </c>
      <c r="BV25" s="17">
        <v>1.7026259537139101E-3</v>
      </c>
      <c r="BW25" s="17">
        <v>5.5571417092284303E-2</v>
      </c>
      <c r="BX25" s="17">
        <v>0</v>
      </c>
      <c r="BY25" s="17">
        <v>43.083770305560599</v>
      </c>
      <c r="BZ25" s="17">
        <v>4.8468249129560097E-2</v>
      </c>
      <c r="CA25" s="17">
        <v>1.7042863198245099E-2</v>
      </c>
      <c r="CB25" s="17">
        <v>64.117815488020597</v>
      </c>
      <c r="CC25" s="17">
        <v>2.1781600226745301E-2</v>
      </c>
      <c r="CD25" s="17">
        <v>0</v>
      </c>
      <c r="CE25" s="5">
        <v>5.2126238676455102E-7</v>
      </c>
      <c r="CF25" s="17">
        <v>3.1591659587845902E-3</v>
      </c>
      <c r="CG25" s="17">
        <v>85.782473785127493</v>
      </c>
      <c r="CH25" s="17">
        <v>83.135904656272899</v>
      </c>
      <c r="CI25" s="17">
        <v>2.6465691288546398</v>
      </c>
      <c r="CJ25" s="17">
        <v>0</v>
      </c>
      <c r="CK25" s="17">
        <v>0</v>
      </c>
      <c r="CL25" s="17">
        <v>0.340108934556898</v>
      </c>
      <c r="CM25" s="17">
        <v>0</v>
      </c>
      <c r="CN25" s="17">
        <v>3.6494183046567099</v>
      </c>
      <c r="CO25" s="17">
        <v>0</v>
      </c>
      <c r="CP25" s="17">
        <v>9.4858080646615606E-2</v>
      </c>
      <c r="CQ25" s="17">
        <v>14.597668496172201</v>
      </c>
      <c r="CR25" s="17">
        <v>9.7844486059658495E-2</v>
      </c>
      <c r="CS25" s="17">
        <v>0</v>
      </c>
      <c r="CT25" s="17">
        <v>0.245250929798221</v>
      </c>
      <c r="CU25" s="17">
        <v>3.3254390829433902E-4</v>
      </c>
      <c r="CV25" s="17">
        <v>12.6382962265522</v>
      </c>
      <c r="CW25" s="17">
        <v>14.5164815051335</v>
      </c>
      <c r="CX25" s="17">
        <v>0</v>
      </c>
      <c r="CY25" s="17">
        <v>0</v>
      </c>
      <c r="CZ25" s="17">
        <v>5.4324640394222596</v>
      </c>
      <c r="DA25" s="17">
        <v>0.227034685180319</v>
      </c>
      <c r="DB25" s="17">
        <v>0</v>
      </c>
      <c r="DC25" s="17">
        <v>111.56470554087601</v>
      </c>
      <c r="DD25" s="17">
        <v>0.21587853146047201</v>
      </c>
      <c r="DE25" s="17">
        <v>8.4621433421415695</v>
      </c>
      <c r="DF25" s="17"/>
      <c r="DG25" s="25">
        <f t="shared" si="0"/>
        <v>8.0000023961956136E-3</v>
      </c>
      <c r="DH25" s="97">
        <f t="shared" si="1"/>
        <v>1.0282288057613087</v>
      </c>
      <c r="DI25" s="25">
        <f t="shared" si="2"/>
        <v>1.9247004041002463E-2</v>
      </c>
      <c r="DJ25" s="40">
        <f t="shared" si="3"/>
        <v>-4.4100878709945109E-7</v>
      </c>
      <c r="DK25" s="40"/>
      <c r="DL25" s="40">
        <f t="shared" si="4"/>
        <v>-3.6418819040173722E-7</v>
      </c>
      <c r="DM25" s="40">
        <f t="shared" si="5"/>
        <v>-4.1540953679721555E-7</v>
      </c>
      <c r="DN25" s="40">
        <f t="shared" si="6"/>
        <v>-4.1779436619129381E-7</v>
      </c>
      <c r="DO25" s="40">
        <f t="shared" si="7"/>
        <v>5.5905655848944658E-8</v>
      </c>
      <c r="DP25" s="40">
        <f t="shared" si="8"/>
        <v>-4.6348977283518158E-7</v>
      </c>
      <c r="DQ25" s="40">
        <f t="shared" si="9"/>
        <v>-9.001182258576589E-6</v>
      </c>
      <c r="DR25" s="40">
        <f t="shared" si="10"/>
        <v>2.228115603551204E-6</v>
      </c>
      <c r="DS25" s="40">
        <f t="shared" si="11"/>
        <v>-2.1478384566265713E-7</v>
      </c>
      <c r="DT25" s="40">
        <f t="shared" si="12"/>
        <v>-2.8197084244170587E-5</v>
      </c>
      <c r="DU25" s="40">
        <f t="shared" si="13"/>
        <v>4.1291077210530263E-6</v>
      </c>
      <c r="DV25" s="40">
        <f t="shared" si="14"/>
        <v>3.0991089664555845E-6</v>
      </c>
      <c r="DW25" s="40">
        <f t="shared" si="15"/>
        <v>8.3239233224110181E-8</v>
      </c>
      <c r="DX25" s="40">
        <f t="shared" si="16"/>
        <v>-9.6705123801992048E-7</v>
      </c>
      <c r="DY25" s="40">
        <f t="shared" si="17"/>
        <v>4.2141257506115015E-6</v>
      </c>
      <c r="DZ25" s="40">
        <f t="shared" si="18"/>
        <v>8.9854805975852868E-8</v>
      </c>
      <c r="EA25" s="40">
        <f t="shared" si="19"/>
        <v>2.3013862971567369E-6</v>
      </c>
      <c r="EB25" s="40">
        <f t="shared" si="20"/>
        <v>1.0088936060523105E-6</v>
      </c>
      <c r="EC25" s="40">
        <f t="shared" si="21"/>
        <v>1.1898330875601622E-7</v>
      </c>
      <c r="ED25" s="40">
        <f t="shared" si="22"/>
        <v>-2.0647755227475833E-6</v>
      </c>
      <c r="EE25" s="40">
        <f t="shared" si="23"/>
        <v>-2.6585535007738799E-5</v>
      </c>
      <c r="EF25" s="40">
        <f t="shared" si="24"/>
        <v>-2.1208222295030858E-8</v>
      </c>
      <c r="EG25" s="40">
        <f t="shared" si="25"/>
        <v>2.2437354842428276E-6</v>
      </c>
      <c r="EH25" s="40">
        <f t="shared" si="33"/>
        <v>3.8273469512062139E-6</v>
      </c>
      <c r="EI25" s="69">
        <f t="shared" si="26"/>
        <v>3.6336751471125095E-6</v>
      </c>
      <c r="EJ25" s="40">
        <f t="shared" si="27"/>
        <v>5.4618287951756138E-7</v>
      </c>
      <c r="EK25" s="40">
        <f t="shared" si="28"/>
        <v>7.8134062066836322E-4</v>
      </c>
      <c r="EL25" s="40">
        <f t="shared" si="29"/>
        <v>-9.7406872755487791E-4</v>
      </c>
      <c r="EM25" s="69">
        <f t="shared" si="30"/>
        <v>-6.4422842520896108E-4</v>
      </c>
      <c r="EN25" s="40">
        <f t="shared" si="31"/>
        <v>1.5763478601155934E-7</v>
      </c>
      <c r="EO25" s="40">
        <f t="shared" si="32"/>
        <v>1.6265297060200934E-7</v>
      </c>
      <c r="EP25" s="40"/>
      <c r="EQ25" s="40"/>
      <c r="ER25" s="40"/>
      <c r="ES25" s="40"/>
    </row>
    <row r="26" spans="1:149" s="17" customFormat="1" x14ac:dyDescent="0.25">
      <c r="A26" s="15" t="s">
        <v>195</v>
      </c>
      <c r="B26" s="15">
        <v>299.22436004999997</v>
      </c>
      <c r="C26" s="15"/>
      <c r="D26" s="15">
        <v>2051.9332420000001</v>
      </c>
      <c r="E26" s="15">
        <v>55.780910509999998</v>
      </c>
      <c r="F26" s="15">
        <v>54.06525997</v>
      </c>
      <c r="G26" s="15">
        <v>7.3804707499999997</v>
      </c>
      <c r="H26" s="15">
        <v>77.619478950000001</v>
      </c>
      <c r="I26" s="15"/>
      <c r="J26" s="17" t="s">
        <v>195</v>
      </c>
      <c r="K26" s="17">
        <v>0</v>
      </c>
      <c r="L26" s="17">
        <v>2.0538771964855398</v>
      </c>
      <c r="M26" s="17">
        <v>0.14344101969523701</v>
      </c>
      <c r="N26" s="17">
        <v>0.75934417862568204</v>
      </c>
      <c r="O26" s="17">
        <v>0.75934417862568204</v>
      </c>
      <c r="P26" s="17">
        <v>6.0284328480290599</v>
      </c>
      <c r="Q26" s="17">
        <v>0</v>
      </c>
      <c r="R26" s="17">
        <v>2.3804729449230301E-4</v>
      </c>
      <c r="S26" s="17">
        <v>1.1622416816636E-3</v>
      </c>
      <c r="T26" s="17">
        <v>0.367828203282975</v>
      </c>
      <c r="U26" s="17">
        <v>2.2599266155556399E-4</v>
      </c>
      <c r="V26" s="17">
        <v>7.8628718669398995E-2</v>
      </c>
      <c r="W26" s="17">
        <v>7.9108264128044392E-3</v>
      </c>
      <c r="X26" s="17">
        <v>4.8485682479317803E-3</v>
      </c>
      <c r="Y26" s="17">
        <v>1.88583663617282</v>
      </c>
      <c r="Z26" s="5">
        <v>7.8286529829086599E-8</v>
      </c>
      <c r="AA26" s="5">
        <v>3.1314685053654897E-7</v>
      </c>
      <c r="AB26" s="17">
        <v>299.22428830326697</v>
      </c>
      <c r="AC26" s="17">
        <v>1.71565036151391</v>
      </c>
      <c r="AD26" s="17">
        <v>41.695116782133702</v>
      </c>
      <c r="AE26" s="17">
        <v>2.6550900782089601</v>
      </c>
      <c r="AF26" s="17">
        <v>6.1688430255129802E-2</v>
      </c>
      <c r="AG26" s="17">
        <v>9.4938575784431993</v>
      </c>
      <c r="AH26" s="17">
        <v>0.15949239836637499</v>
      </c>
      <c r="AI26" s="17">
        <v>18.057314608300199</v>
      </c>
      <c r="AJ26" s="17">
        <v>0.13716340780896599</v>
      </c>
      <c r="AK26" s="17">
        <v>3.1527667023070198</v>
      </c>
      <c r="AL26" s="17">
        <v>3.4074959420067698E-2</v>
      </c>
      <c r="AM26" s="17">
        <v>0</v>
      </c>
      <c r="AN26" s="17">
        <v>0</v>
      </c>
      <c r="AO26" s="17">
        <v>3.3140399180454501</v>
      </c>
      <c r="AP26" s="17">
        <v>3.3140399180454501</v>
      </c>
      <c r="AQ26" s="17">
        <v>0</v>
      </c>
      <c r="AR26" s="17">
        <v>0</v>
      </c>
      <c r="AS26" s="17">
        <v>0.21655843560423099</v>
      </c>
      <c r="AT26" s="5">
        <v>6.5537742058710198E-7</v>
      </c>
      <c r="AU26" s="5">
        <v>1.26556378149632E-6</v>
      </c>
      <c r="AV26" s="17">
        <v>16.4154643831192</v>
      </c>
      <c r="AW26" s="17">
        <v>0.65252170404554199</v>
      </c>
      <c r="AX26" s="17">
        <v>9.9842183936564494E-2</v>
      </c>
      <c r="AY26" s="17">
        <v>0</v>
      </c>
      <c r="AZ26" s="17">
        <v>2.1687995876559798</v>
      </c>
      <c r="BA26" s="17">
        <v>0.26729281742731098</v>
      </c>
      <c r="BB26" s="17">
        <v>8.1098020040013799E-4</v>
      </c>
      <c r="BC26" s="17">
        <v>5.94717602429493E-3</v>
      </c>
      <c r="BD26" s="5">
        <v>5.7449715377789503E-5</v>
      </c>
      <c r="BE26" s="17">
        <v>1.16640264190876E-4</v>
      </c>
      <c r="BF26" s="17">
        <v>0</v>
      </c>
      <c r="BG26" s="17">
        <v>0</v>
      </c>
      <c r="BH26" s="17">
        <v>0.21189533900562599</v>
      </c>
      <c r="BI26" s="17">
        <v>1.04059328933569</v>
      </c>
      <c r="BJ26" s="17">
        <v>1.8942837888192499E-2</v>
      </c>
      <c r="BK26" s="17">
        <v>1.8199992030732401E-2</v>
      </c>
      <c r="BL26" s="17">
        <v>79.810543639500196</v>
      </c>
      <c r="BM26" s="17">
        <v>1846.73921343805</v>
      </c>
      <c r="BN26" s="17">
        <v>188.77780717802801</v>
      </c>
      <c r="BO26" s="17">
        <v>2051.9324849991999</v>
      </c>
      <c r="BP26" s="17">
        <v>0</v>
      </c>
      <c r="BQ26" s="17">
        <v>4.1122929255992897</v>
      </c>
      <c r="BR26" s="17">
        <v>0</v>
      </c>
      <c r="BS26" s="17">
        <v>0.133775853988024</v>
      </c>
      <c r="BT26" s="17">
        <v>4.67664923662362E-4</v>
      </c>
      <c r="BU26" s="17">
        <v>1.3797465762727501E-3</v>
      </c>
      <c r="BV26" s="17">
        <v>1.10725466437871E-3</v>
      </c>
      <c r="BW26" s="17">
        <v>3.7825639944681598E-2</v>
      </c>
      <c r="BX26" s="17">
        <v>0</v>
      </c>
      <c r="BY26" s="17">
        <v>29.974884763994101</v>
      </c>
      <c r="BZ26" s="17">
        <v>3.1520037699476901E-2</v>
      </c>
      <c r="CA26" s="17">
        <v>1.10833779319543E-2</v>
      </c>
      <c r="CB26" s="17">
        <v>41.697331965144897</v>
      </c>
      <c r="CC26" s="17">
        <v>1.41650895481076E-2</v>
      </c>
      <c r="CD26" s="17">
        <v>0</v>
      </c>
      <c r="CE26" s="5">
        <v>3.38990200713195E-7</v>
      </c>
      <c r="CF26" s="17">
        <v>2.0544785826485199E-3</v>
      </c>
      <c r="CG26" s="17">
        <v>55.780892568717803</v>
      </c>
      <c r="CH26" s="17">
        <v>54.065242207203902</v>
      </c>
      <c r="CI26" s="17">
        <v>1.71565036151391</v>
      </c>
      <c r="CJ26" s="17">
        <v>0</v>
      </c>
      <c r="CK26" s="17">
        <v>0</v>
      </c>
      <c r="CL26" s="17">
        <v>0.221180871621554</v>
      </c>
      <c r="CM26" s="17">
        <v>0</v>
      </c>
      <c r="CN26" s="17">
        <v>2.3733006210199599</v>
      </c>
      <c r="CO26" s="17">
        <v>0</v>
      </c>
      <c r="CP26" s="17">
        <v>6.1688430255129802E-2</v>
      </c>
      <c r="CQ26" s="17">
        <v>9.4932086761796093</v>
      </c>
      <c r="CR26" s="17">
        <v>6.8073855787190093E-2</v>
      </c>
      <c r="CS26" s="17">
        <v>0</v>
      </c>
      <c r="CT26" s="17">
        <v>0.15949239836637499</v>
      </c>
      <c r="CU26" s="17">
        <v>2.1626085415212901E-4</v>
      </c>
      <c r="CV26" s="17">
        <v>7.3804691031073002</v>
      </c>
      <c r="CW26" s="17">
        <v>10.099621702157499</v>
      </c>
      <c r="CX26" s="17">
        <v>0</v>
      </c>
      <c r="CY26" s="17">
        <v>0</v>
      </c>
      <c r="CZ26" s="17">
        <v>3.7795557724956201</v>
      </c>
      <c r="DA26" s="17">
        <v>0.157956213299628</v>
      </c>
      <c r="DB26" s="17">
        <v>0</v>
      </c>
      <c r="DC26" s="17">
        <v>77.619456168587405</v>
      </c>
      <c r="DD26" s="17">
        <v>0.15019422689211701</v>
      </c>
      <c r="DE26" s="17">
        <v>5.8874072474635497</v>
      </c>
      <c r="DG26" s="25">
        <f t="shared" si="0"/>
        <v>8.0000021945778599E-3</v>
      </c>
      <c r="DH26" s="97">
        <f t="shared" si="1"/>
        <v>1.0282285857060607</v>
      </c>
      <c r="DI26" s="25">
        <f t="shared" si="2"/>
        <v>1.9246992094248613E-2</v>
      </c>
      <c r="DJ26" s="40">
        <f t="shared" si="3"/>
        <v>-2.3977570872624223E-7</v>
      </c>
      <c r="DK26" s="40"/>
      <c r="DL26" s="40">
        <f t="shared" si="4"/>
        <v>-3.6892077415323572E-7</v>
      </c>
      <c r="DM26" s="40">
        <f t="shared" si="5"/>
        <v>-3.2163838902906609E-7</v>
      </c>
      <c r="DN26" s="40">
        <f t="shared" si="6"/>
        <v>-3.2854361761792858E-7</v>
      </c>
      <c r="DO26" s="40">
        <f t="shared" si="7"/>
        <v>-2.2314195873579053E-7</v>
      </c>
      <c r="DP26" s="40">
        <f t="shared" si="8"/>
        <v>-2.9350123067752476E-7</v>
      </c>
      <c r="DQ26" s="40">
        <f t="shared" si="9"/>
        <v>-9.167131310663044E-6</v>
      </c>
      <c r="DR26" s="40">
        <f t="shared" si="10"/>
        <v>1.8453311089639192E-6</v>
      </c>
      <c r="DS26" s="40">
        <f t="shared" si="11"/>
        <v>-5.6917553302684371E-7</v>
      </c>
      <c r="DT26" s="40">
        <f t="shared" si="12"/>
        <v>-2.8271910240044811E-5</v>
      </c>
      <c r="DU26" s="40">
        <f t="shared" si="13"/>
        <v>-2.2509818023000445E-7</v>
      </c>
      <c r="DV26" s="40">
        <f t="shared" si="14"/>
        <v>2.6653261311833472E-6</v>
      </c>
      <c r="DW26" s="40">
        <f t="shared" si="15"/>
        <v>-1.9594686723737706E-7</v>
      </c>
      <c r="DX26" s="40">
        <f t="shared" si="16"/>
        <v>2.6231492362308146E-6</v>
      </c>
      <c r="DY26" s="40">
        <f t="shared" si="17"/>
        <v>5.3300334955936891E-7</v>
      </c>
      <c r="DZ26" s="40">
        <f t="shared" si="18"/>
        <v>-1.1542664623308158E-7</v>
      </c>
      <c r="EA26" s="40">
        <f t="shared" si="19"/>
        <v>7.0601719888674388E-7</v>
      </c>
      <c r="EB26" s="40">
        <f t="shared" si="20"/>
        <v>1.893218346799874E-6</v>
      </c>
      <c r="EC26" s="40">
        <f t="shared" si="21"/>
        <v>1.4039253924437922E-7</v>
      </c>
      <c r="ED26" s="40">
        <f t="shared" si="22"/>
        <v>-5.7635984279846738E-7</v>
      </c>
      <c r="EE26" s="40">
        <f t="shared" si="23"/>
        <v>-2.7259576280822911E-5</v>
      </c>
      <c r="EF26" s="40">
        <f t="shared" si="24"/>
        <v>2.2945418511118339E-7</v>
      </c>
      <c r="EG26" s="40">
        <f t="shared" si="25"/>
        <v>3.9251319922896064E-6</v>
      </c>
      <c r="EH26" s="40">
        <f t="shared" si="33"/>
        <v>3.856394123822735E-6</v>
      </c>
      <c r="EI26" s="69">
        <f t="shared" si="26"/>
        <v>5.8294454447991008E-6</v>
      </c>
      <c r="EJ26" s="40">
        <f t="shared" si="27"/>
        <v>1.2371480834196117E-6</v>
      </c>
      <c r="EK26" s="40">
        <f t="shared" si="28"/>
        <v>7.854707479996437E-4</v>
      </c>
      <c r="EL26" s="40">
        <f t="shared" si="29"/>
        <v>-9.7695954790082097E-4</v>
      </c>
      <c r="EM26" s="69">
        <f t="shared" si="30"/>
        <v>-6.3773486694622286E-4</v>
      </c>
      <c r="EN26" s="40">
        <f t="shared" si="31"/>
        <v>5.4861142005535774E-8</v>
      </c>
      <c r="EO26" s="40">
        <f t="shared" si="32"/>
        <v>5.6602048494934508E-8</v>
      </c>
      <c r="EP26" s="40"/>
      <c r="EQ26" s="40"/>
      <c r="ER26" s="40"/>
      <c r="ES26" s="40"/>
    </row>
    <row r="27" spans="1:149" s="17" customFormat="1" x14ac:dyDescent="0.25">
      <c r="A27" s="15" t="s">
        <v>196</v>
      </c>
      <c r="B27" s="15"/>
      <c r="C27" s="15"/>
      <c r="D27" s="15"/>
      <c r="E27" s="15"/>
      <c r="F27" s="15"/>
      <c r="G27" s="15"/>
      <c r="H27" s="15"/>
      <c r="I27" s="15"/>
      <c r="DG27" s="25" t="e">
        <f t="shared" si="0"/>
        <v>#DIV/0!</v>
      </c>
      <c r="DH27" s="97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40" t="e">
        <f t="shared" ref="DQ27:DQ51" si="34">(O27/0.009783-$DC27)/($DC27)</f>
        <v>#DIV/0!</v>
      </c>
      <c r="DR27" s="40" t="e">
        <f t="shared" ref="DR27:DR51" si="35">(M27/0.001848-$DC27)/($DC27)</f>
        <v>#DIV/0!</v>
      </c>
      <c r="DS27" s="40" t="e">
        <f t="shared" ref="DS27:DS51" si="36">((R27+S27)/0.0000259-$CH27)/($CH27)</f>
        <v>#DIV/0!</v>
      </c>
      <c r="DT27" s="40" t="e">
        <f t="shared" ref="DT27:DT51" si="37">(T27/0.004739-$DC27)/($DC27)</f>
        <v>#DIV/0!</v>
      </c>
      <c r="DU27" s="40" t="e">
        <f t="shared" ref="DU27:DU51" si="38">((U27)/0.00000418-$CH27)/($CH27)</f>
        <v>#DIV/0!</v>
      </c>
      <c r="DV27" s="40" t="e">
        <f t="shared" ref="DV27:DV51" si="39">(V27/0.001013-$DC27)/($DC27)</f>
        <v>#DIV/0!</v>
      </c>
      <c r="DW27" s="40" t="e">
        <f t="shared" ref="DW27:DW51" si="40">((X27+W27)/0.000236-$CH27)/($CH27)</f>
        <v>#DIV/0!</v>
      </c>
      <c r="DX27" s="40" t="e">
        <f t="shared" ref="DX27:DX51" si="41">((AA27+Z27)/0.00000000724-$CH27)/($CH27)</f>
        <v>#DIV/0!</v>
      </c>
      <c r="DY27" s="40" t="e">
        <f t="shared" ref="DY27:DY51" si="42">(AL27/0.000439-$DC27)/($DC27)</f>
        <v>#DIV/0!</v>
      </c>
      <c r="DZ27" s="40" t="e">
        <f t="shared" ref="DZ27:DZ51" si="43">(AP27/0.042696-$DC27)/($DC27)</f>
        <v>#DIV/0!</v>
      </c>
      <c r="EA27" s="40" t="e">
        <f t="shared" ref="EA27:EA51" si="44">(AS27/0.00279-$DC27)/($DC27)</f>
        <v>#DIV/0!</v>
      </c>
      <c r="EB27" s="40" t="e">
        <f t="shared" ref="EB27:EB51" si="45">((AT27+AU27+CE27)/0.0000000418-$CH27)/($CH27)</f>
        <v>#DIV/0!</v>
      </c>
      <c r="EC27" s="40" t="e">
        <f t="shared" ref="EC27:EC51" si="46">((BB27+BC27)/0.000125-$CH27)/($CH27)</f>
        <v>#DIV/0!</v>
      </c>
      <c r="ED27" s="40" t="e">
        <f t="shared" ref="ED27:ED51" si="47">((BD27+BE27)/0.00000322-$CH27)/($CH27)</f>
        <v>#DIV/0!</v>
      </c>
      <c r="EE27" s="40" t="e">
        <f t="shared" ref="EE27:EE51" si="48">(BH27/0.00273-$DC27)/($DC27)</f>
        <v>#DIV/0!</v>
      </c>
      <c r="EF27" s="40" t="e">
        <f t="shared" ref="EF27:EF51" si="49">((BJ27+BK27)/0.000687-$CH27)/($CH27)</f>
        <v>#DIV/0!</v>
      </c>
      <c r="EG27" s="40" t="e">
        <f t="shared" ref="EG27:EG51" si="50">(DA27/0.002035-$DC27)/($DC27)</f>
        <v>#DIV/0!</v>
      </c>
      <c r="EH27" s="40" t="e">
        <f t="shared" ref="EH27:EH51" si="51">(DD27/0.001935-$DC27)/($DC27)</f>
        <v>#DIV/0!</v>
      </c>
      <c r="EI27" s="69" t="e">
        <f t="shared" ref="EI27:EI51" si="52">(BS27-$DC27*0.0017-$CH27*0.0000337)/(BS27)</f>
        <v>#DIV/0!</v>
      </c>
      <c r="EJ27" s="40" t="e">
        <f t="shared" ref="EJ27:EJ51" si="53">((BT27)/0.00000865-$CH27)/($CH27)</f>
        <v>#DIV/0!</v>
      </c>
      <c r="EK27" s="40" t="e">
        <f t="shared" ref="EK27:EK51" si="54">((BU27)/0.0000255-$CH27)/($CH27)</f>
        <v>#DIV/0!</v>
      </c>
      <c r="EL27" s="40" t="e">
        <f t="shared" ref="EL27:EL51" si="55">((BV27)/0.0000205-$CH27)/($CH27)</f>
        <v>#DIV/0!</v>
      </c>
      <c r="EM27" s="69" t="e">
        <f t="shared" ref="EM27:EM51" si="56">(BW27-$DC27*0.000333-$CH27*0.000222)/(BW27)</f>
        <v>#DIV/0!</v>
      </c>
      <c r="EN27" s="40" t="e">
        <f t="shared" ref="EN27:EN51" si="57">(SUM(AC27:AH27)-$CG27)/($CG27)</f>
        <v>#DIV/0!</v>
      </c>
      <c r="EO27" s="40" t="e">
        <f t="shared" ref="EO27:EO51" si="58">(SUM(AD27:AH27)-$CH27)/($CH27)</f>
        <v>#DIV/0!</v>
      </c>
      <c r="EP27" s="40"/>
      <c r="EQ27" s="40"/>
      <c r="ER27" s="40"/>
      <c r="ES27" s="40"/>
    </row>
    <row r="28" spans="1:149" s="17" customFormat="1" x14ac:dyDescent="0.25">
      <c r="A28" s="15" t="s">
        <v>197</v>
      </c>
      <c r="B28" s="15">
        <v>3.34294E-3</v>
      </c>
      <c r="C28" s="15"/>
      <c r="D28" s="15">
        <v>2.150589E-2</v>
      </c>
      <c r="E28" s="15">
        <v>5.4540000000000003E-4</v>
      </c>
      <c r="F28" s="15">
        <v>5.2892E-4</v>
      </c>
      <c r="G28" s="15">
        <v>1.2989999999999999E-5</v>
      </c>
      <c r="H28" s="15">
        <v>6.4397E-4</v>
      </c>
      <c r="I28" s="15"/>
      <c r="J28" s="17" t="s">
        <v>197</v>
      </c>
      <c r="K28" s="17">
        <v>0</v>
      </c>
      <c r="L28" s="5">
        <v>1.7037492591918901E-5</v>
      </c>
      <c r="M28" s="5">
        <v>1.18996198183391E-6</v>
      </c>
      <c r="N28" s="17">
        <v>6.2994025860215901E-6</v>
      </c>
      <c r="O28" s="5">
        <v>6.2994025860215901E-6</v>
      </c>
      <c r="P28" s="5">
        <v>5.0010437507233903E-5</v>
      </c>
      <c r="Q28" s="17">
        <v>0</v>
      </c>
      <c r="R28" s="5">
        <v>2.3288303929187498E-9</v>
      </c>
      <c r="S28" s="5">
        <v>1.13707347453937E-8</v>
      </c>
      <c r="T28" s="17">
        <v>3.0516370527510898E-6</v>
      </c>
      <c r="U28" s="5">
        <v>2.2110166955582298E-9</v>
      </c>
      <c r="V28" s="5">
        <v>6.5227649641473302E-7</v>
      </c>
      <c r="W28" s="5">
        <v>7.7401191598185597E-8</v>
      </c>
      <c r="X28" s="5">
        <v>4.7439276443062799E-8</v>
      </c>
      <c r="Y28" s="5">
        <v>1.5645205037561199E-5</v>
      </c>
      <c r="Z28" s="5">
        <v>7.6593638563247801E-13</v>
      </c>
      <c r="AA28" s="5">
        <v>3.0642702425635299E-12</v>
      </c>
      <c r="AB28" s="17">
        <v>3.3429997189106898E-3</v>
      </c>
      <c r="AC28" s="5">
        <v>1.6359617939009099E-5</v>
      </c>
      <c r="AD28" s="17">
        <v>4.0793189922672801E-4</v>
      </c>
      <c r="AE28" s="5">
        <v>2.5976619983796002E-5</v>
      </c>
      <c r="AF28" s="5">
        <v>6.03545032159923E-7</v>
      </c>
      <c r="AG28" s="5">
        <v>9.2883590447372905E-5</v>
      </c>
      <c r="AH28" s="5">
        <v>1.56021098232444E-6</v>
      </c>
      <c r="AI28" s="17">
        <v>1.4979411723077399E-4</v>
      </c>
      <c r="AJ28" s="5">
        <v>1.137937562129E-6</v>
      </c>
      <c r="AK28" s="5">
        <v>2.6155075384844301E-5</v>
      </c>
      <c r="AL28" s="5">
        <v>2.8265611330654699E-7</v>
      </c>
      <c r="AM28" s="17">
        <v>0</v>
      </c>
      <c r="AN28" s="17">
        <v>0</v>
      </c>
      <c r="AO28" s="17">
        <v>2.7491554518648299E-5</v>
      </c>
      <c r="AP28" s="5">
        <v>2.7491554518648299E-5</v>
      </c>
      <c r="AQ28" s="17">
        <v>0</v>
      </c>
      <c r="AR28" s="17">
        <v>0</v>
      </c>
      <c r="AS28" s="5">
        <v>1.79670056548554E-6</v>
      </c>
      <c r="AT28" s="5">
        <v>6.4117336419804099E-12</v>
      </c>
      <c r="AU28" s="5">
        <v>1.23820823867237E-11</v>
      </c>
      <c r="AV28" s="17">
        <v>1.7202874827074901E-4</v>
      </c>
      <c r="AW28" s="5">
        <v>5.4136159570539597E-6</v>
      </c>
      <c r="AX28" s="5">
        <v>8.2825619664125804E-7</v>
      </c>
      <c r="AY28" s="17">
        <v>0</v>
      </c>
      <c r="AZ28" s="5">
        <v>1.79914462050188E-5</v>
      </c>
      <c r="BA28" s="5">
        <v>2.21743259643843E-6</v>
      </c>
      <c r="BB28" s="5">
        <v>7.9343463571377403E-9</v>
      </c>
      <c r="BC28" s="5">
        <v>5.81819584759448E-8</v>
      </c>
      <c r="BD28" s="5">
        <v>5.6209593412589399E-10</v>
      </c>
      <c r="BE28" s="5">
        <v>1.1411674575748001E-9</v>
      </c>
      <c r="BF28" s="17">
        <v>0</v>
      </c>
      <c r="BG28" s="17">
        <v>0</v>
      </c>
      <c r="BH28" s="17">
        <v>1.7578241779791299E-6</v>
      </c>
      <c r="BI28" s="5">
        <v>1.01808297094859E-5</v>
      </c>
      <c r="BJ28" s="5">
        <v>1.8535910536439601E-7</v>
      </c>
      <c r="BK28" s="5">
        <v>1.78083852797389E-7</v>
      </c>
      <c r="BL28" s="17">
        <v>6.6209439089050096E-4</v>
      </c>
      <c r="BM28" s="17">
        <v>1.9355291588815899E-2</v>
      </c>
      <c r="BN28" s="17">
        <v>1.9785448392554898E-3</v>
      </c>
      <c r="BO28" s="17">
        <v>2.15058651763422E-2</v>
      </c>
      <c r="BP28" s="17">
        <v>0</v>
      </c>
      <c r="BQ28" s="5">
        <v>3.4117713806996298E-5</v>
      </c>
      <c r="BR28" s="17">
        <v>0</v>
      </c>
      <c r="BS28" s="5">
        <v>1.11239091254815E-6</v>
      </c>
      <c r="BT28" s="5">
        <v>4.5753715063630899E-9</v>
      </c>
      <c r="BU28" s="5">
        <v>1.3498836951669101E-8</v>
      </c>
      <c r="BV28" s="5">
        <v>1.08321394202946E-8</v>
      </c>
      <c r="BW28" s="5">
        <v>3.3156350689219902E-7</v>
      </c>
      <c r="BX28" s="17">
        <v>0</v>
      </c>
      <c r="BY28" s="17">
        <v>2.4866552357016402E-4</v>
      </c>
      <c r="BZ28" s="5">
        <v>3.0834173845467E-7</v>
      </c>
      <c r="CA28" s="5">
        <v>1.08439954364324E-7</v>
      </c>
      <c r="CB28" s="17">
        <v>4.07944245109872E-4</v>
      </c>
      <c r="CC28" s="5">
        <v>1.3858694753550801E-7</v>
      </c>
      <c r="CD28" s="17">
        <v>0</v>
      </c>
      <c r="CE28" s="5">
        <v>3.3167986684083102E-12</v>
      </c>
      <c r="CF28" s="5">
        <v>2.0101412611539998E-8</v>
      </c>
      <c r="CG28" s="17">
        <v>5.45306276514713E-4</v>
      </c>
      <c r="CH28" s="17">
        <v>5.2894665857570404E-4</v>
      </c>
      <c r="CI28" s="5">
        <v>1.6359617939009099E-5</v>
      </c>
      <c r="CJ28" s="17">
        <v>0</v>
      </c>
      <c r="CK28" s="17">
        <v>0</v>
      </c>
      <c r="CL28" s="5">
        <v>2.1635829516581501E-6</v>
      </c>
      <c r="CM28" s="17">
        <v>0</v>
      </c>
      <c r="CN28" s="5">
        <v>2.3219960647497401E-5</v>
      </c>
      <c r="CO28" s="17">
        <v>0</v>
      </c>
      <c r="CP28" s="5">
        <v>6.03545032159923E-7</v>
      </c>
      <c r="CQ28" s="5">
        <v>9.2877527736900402E-5</v>
      </c>
      <c r="CR28" s="5">
        <v>5.6467825371892097E-7</v>
      </c>
      <c r="CS28" s="17">
        <v>0</v>
      </c>
      <c r="CT28" s="5">
        <v>1.56021098232444E-6</v>
      </c>
      <c r="CU28" s="5">
        <v>2.1160623246636499E-9</v>
      </c>
      <c r="CV28" s="5">
        <v>1.2948009501920699E-5</v>
      </c>
      <c r="CW28" s="5">
        <v>8.3783591503166306E-5</v>
      </c>
      <c r="CX28" s="17">
        <v>0</v>
      </c>
      <c r="CY28" s="17">
        <v>0</v>
      </c>
      <c r="CZ28" s="5">
        <v>3.1353336986391899E-5</v>
      </c>
      <c r="DA28" s="5">
        <v>1.3104954063393901E-6</v>
      </c>
      <c r="DB28" s="17">
        <v>0</v>
      </c>
      <c r="DC28" s="17">
        <v>6.4392058951591999E-4</v>
      </c>
      <c r="DD28" s="5">
        <v>1.24597079449064E-6</v>
      </c>
      <c r="DE28" s="5">
        <v>4.8835069109387798E-5</v>
      </c>
      <c r="DG28" s="25">
        <f t="shared" si="0"/>
        <v>7.9991549681986945E-3</v>
      </c>
      <c r="DH28" s="97">
        <f t="shared" si="1"/>
        <v>1.0282236686797723</v>
      </c>
      <c r="DI28" s="25">
        <f t="shared" si="2"/>
        <v>1.9247365579167935E-2</v>
      </c>
      <c r="DJ28" s="40">
        <f t="shared" si="3"/>
        <v>1.7864188615359348E-5</v>
      </c>
      <c r="DK28" s="40"/>
      <c r="DL28" s="40">
        <f t="shared" si="4"/>
        <v>-1.1542725178758444E-6</v>
      </c>
      <c r="DM28" s="40">
        <f t="shared" si="5"/>
        <v>-1.7184357405030081E-4</v>
      </c>
      <c r="DN28" s="40">
        <f t="shared" si="6"/>
        <v>5.0401905210689664E-5</v>
      </c>
      <c r="DO28" s="40">
        <f t="shared" si="7"/>
        <v>-3.2325248713856729E-3</v>
      </c>
      <c r="DP28" s="40">
        <f t="shared" si="8"/>
        <v>-7.6727928443883378E-5</v>
      </c>
      <c r="DQ28" s="40">
        <f t="shared" si="34"/>
        <v>-1.1515437586556995E-5</v>
      </c>
      <c r="DR28" s="40">
        <f t="shared" si="35"/>
        <v>-2.745955406446612E-6</v>
      </c>
      <c r="DS28" s="40">
        <f t="shared" si="36"/>
        <v>-1.119138314891086E-5</v>
      </c>
      <c r="DT28" s="40">
        <f t="shared" si="37"/>
        <v>3.1911443257262404E-5</v>
      </c>
      <c r="DU28" s="40">
        <f t="shared" si="38"/>
        <v>8.8931425483161781E-6</v>
      </c>
      <c r="DV28" s="40">
        <f t="shared" si="39"/>
        <v>-2.3089007864972781E-5</v>
      </c>
      <c r="DW28" s="40">
        <f t="shared" si="40"/>
        <v>7.2550788931552657E-5</v>
      </c>
      <c r="DX28" s="40">
        <f t="shared" si="41"/>
        <v>1.6524557029671516E-4</v>
      </c>
      <c r="DY28" s="40">
        <f t="shared" si="42"/>
        <v>-8.8529043884397939E-5</v>
      </c>
      <c r="DZ28" s="40">
        <f t="shared" si="43"/>
        <v>-4.6520171297883486E-5</v>
      </c>
      <c r="EA28" s="40">
        <f t="shared" si="44"/>
        <v>9.0240616112089125E-5</v>
      </c>
      <c r="EB28" s="40">
        <f t="shared" si="45"/>
        <v>2.9143804284603678E-5</v>
      </c>
      <c r="EC28" s="40">
        <f t="shared" si="46"/>
        <v>-3.0664549592588741E-5</v>
      </c>
      <c r="ED28" s="40">
        <f t="shared" si="47"/>
        <v>3.2380706957632319E-5</v>
      </c>
      <c r="EE28" s="40">
        <f t="shared" si="48"/>
        <v>-4.4957764972447905E-5</v>
      </c>
      <c r="EF28" s="40">
        <f t="shared" si="49"/>
        <v>1.5576732473440315E-4</v>
      </c>
      <c r="EG28" s="40">
        <f t="shared" si="50"/>
        <v>8.929227963677459E-5</v>
      </c>
      <c r="EH28" s="40">
        <f t="shared" si="51"/>
        <v>-1.2477041005484996E-5</v>
      </c>
      <c r="EI28" s="69">
        <f t="shared" si="52"/>
        <v>-8.9529698410681775E-5</v>
      </c>
      <c r="EJ28" s="40">
        <f t="shared" si="53"/>
        <v>-3.7352710898556732E-6</v>
      </c>
      <c r="EK28" s="40">
        <f t="shared" si="54"/>
        <v>7.930788197835683E-4</v>
      </c>
      <c r="EL28" s="40">
        <f t="shared" si="55"/>
        <v>-1.0390720394461788E-3</v>
      </c>
      <c r="EM28" s="69">
        <f t="shared" si="56"/>
        <v>-8.6923806274718845E-4</v>
      </c>
      <c r="EN28" s="40">
        <f t="shared" si="57"/>
        <v>1.6884266831205341E-5</v>
      </c>
      <c r="EO28" s="40">
        <f t="shared" si="58"/>
        <v>1.7406474789138488E-5</v>
      </c>
      <c r="EP28" s="40"/>
      <c r="EQ28" s="40"/>
      <c r="ER28" s="40"/>
      <c r="ES28" s="40"/>
    </row>
    <row r="29" spans="1:149" s="17" customFormat="1" x14ac:dyDescent="0.25">
      <c r="A29" s="15" t="s">
        <v>198</v>
      </c>
      <c r="B29" s="15">
        <v>4.272513E-2</v>
      </c>
      <c r="C29" s="15"/>
      <c r="D29" s="15">
        <v>0.27239923999999999</v>
      </c>
      <c r="E29" s="15">
        <v>6.8593600000000001E-3</v>
      </c>
      <c r="F29" s="15">
        <v>6.6536E-3</v>
      </c>
      <c r="G29" s="15">
        <v>1.6557E-4</v>
      </c>
      <c r="H29" s="15">
        <v>7.8320600000000001E-3</v>
      </c>
      <c r="I29" s="15"/>
      <c r="J29" s="17" t="s">
        <v>198</v>
      </c>
      <c r="K29" s="17">
        <v>0</v>
      </c>
      <c r="L29" s="17">
        <v>2.07242768454063E-4</v>
      </c>
      <c r="M29" s="5">
        <v>1.44746067516548E-5</v>
      </c>
      <c r="N29" s="17">
        <v>7.6617439970898894E-5</v>
      </c>
      <c r="O29" s="5">
        <v>7.6617439970898894E-5</v>
      </c>
      <c r="P29" s="17">
        <v>6.0828570247523897E-4</v>
      </c>
      <c r="Q29" s="17">
        <v>0</v>
      </c>
      <c r="R29" s="5">
        <v>2.9295017003147099E-8</v>
      </c>
      <c r="S29" s="5">
        <v>1.4302815853436701E-7</v>
      </c>
      <c r="T29" s="17">
        <v>3.7114050906926302E-5</v>
      </c>
      <c r="U29" s="5">
        <v>2.7811957578663602E-8</v>
      </c>
      <c r="V29" s="5">
        <v>7.9337475870963406E-6</v>
      </c>
      <c r="W29" s="5">
        <v>9.7356107078490002E-7</v>
      </c>
      <c r="X29" s="5">
        <v>5.9671401092390197E-7</v>
      </c>
      <c r="Y29" s="17">
        <v>1.9028793222992E-4</v>
      </c>
      <c r="Z29" s="5">
        <v>9.6345287896074097E-12</v>
      </c>
      <c r="AA29" s="5">
        <v>3.8540099318220597E-11</v>
      </c>
      <c r="AB29" s="17">
        <v>4.27250891494017E-2</v>
      </c>
      <c r="AC29" s="17">
        <v>2.0578382579077001E-4</v>
      </c>
      <c r="AD29" s="17">
        <v>5.1312797279496397E-3</v>
      </c>
      <c r="AE29" s="17">
        <v>3.2674702513820202E-4</v>
      </c>
      <c r="AF29" s="5">
        <v>7.5917260536715201E-6</v>
      </c>
      <c r="AG29" s="17">
        <v>1.1683680836874499E-3</v>
      </c>
      <c r="AH29" s="5">
        <v>1.9627970039187099E-5</v>
      </c>
      <c r="AI29" s="17">
        <v>1.8220434091172099E-3</v>
      </c>
      <c r="AJ29" s="5">
        <v>1.38401887597347E-5</v>
      </c>
      <c r="AK29" s="17">
        <v>3.1812332842804899E-4</v>
      </c>
      <c r="AL29" s="5">
        <v>3.4381317316754501E-6</v>
      </c>
      <c r="AM29" s="17">
        <v>0</v>
      </c>
      <c r="AN29" s="17">
        <v>0</v>
      </c>
      <c r="AO29" s="17">
        <v>3.3439561192039101E-4</v>
      </c>
      <c r="AP29" s="17">
        <v>3.3439561192039101E-4</v>
      </c>
      <c r="AQ29" s="17">
        <v>0</v>
      </c>
      <c r="AR29" s="17">
        <v>0</v>
      </c>
      <c r="AS29" s="5">
        <v>2.18499793316688E-5</v>
      </c>
      <c r="AT29" s="5">
        <v>8.06463849159763E-11</v>
      </c>
      <c r="AU29" s="5">
        <v>1.5573842226227199E-10</v>
      </c>
      <c r="AV29" s="17">
        <v>2.17922011497103E-3</v>
      </c>
      <c r="AW29" s="5">
        <v>6.5836327099764603E-5</v>
      </c>
      <c r="AX29" s="5">
        <v>1.00745297166509E-5</v>
      </c>
      <c r="AY29" s="17">
        <v>0</v>
      </c>
      <c r="AZ29" s="17">
        <v>2.1883496009083E-4</v>
      </c>
      <c r="BA29" s="5">
        <v>2.6972179213721502E-5</v>
      </c>
      <c r="BB29" s="5">
        <v>9.98043397983873E-8</v>
      </c>
      <c r="BC29" s="5">
        <v>7.3183529269112599E-7</v>
      </c>
      <c r="BD29" s="5">
        <v>7.0700022597375301E-9</v>
      </c>
      <c r="BE29" s="5">
        <v>1.43538528525052E-8</v>
      </c>
      <c r="BF29" s="17">
        <v>0</v>
      </c>
      <c r="BG29" s="17">
        <v>0</v>
      </c>
      <c r="BH29" s="17">
        <v>2.1381882934572302E-5</v>
      </c>
      <c r="BI29" s="17">
        <v>1.2806053891984499E-4</v>
      </c>
      <c r="BJ29" s="5">
        <v>2.3311672922281502E-6</v>
      </c>
      <c r="BK29" s="5">
        <v>2.2397857107425698E-6</v>
      </c>
      <c r="BL29" s="17">
        <v>8.0531534361789493E-3</v>
      </c>
      <c r="BM29" s="17">
        <v>0.245162453082888</v>
      </c>
      <c r="BN29" s="17">
        <v>2.5060273262895599E-2</v>
      </c>
      <c r="BO29" s="17">
        <v>0.272401946460754</v>
      </c>
      <c r="BP29" s="17">
        <v>0</v>
      </c>
      <c r="BQ29" s="17">
        <v>4.1494277903624899E-4</v>
      </c>
      <c r="BR29" s="17">
        <v>0</v>
      </c>
      <c r="BS29" s="5">
        <v>1.35392803011513E-5</v>
      </c>
      <c r="BT29" s="5">
        <v>5.7555581276145398E-8</v>
      </c>
      <c r="BU29" s="5">
        <v>1.6979478276206E-7</v>
      </c>
      <c r="BV29" s="5">
        <v>1.36266935630549E-7</v>
      </c>
      <c r="BW29" s="5">
        <v>4.0825366380616898E-6</v>
      </c>
      <c r="BX29" s="17">
        <v>0</v>
      </c>
      <c r="BY29" s="17">
        <v>3.0245442881000001E-3</v>
      </c>
      <c r="BZ29" s="5">
        <v>3.8790323914085798E-6</v>
      </c>
      <c r="CA29" s="5">
        <v>1.3639665558844101E-6</v>
      </c>
      <c r="CB29" s="17">
        <v>5.1315222363685397E-3</v>
      </c>
      <c r="CC29" s="5">
        <v>1.74330483859411E-6</v>
      </c>
      <c r="CD29" s="17">
        <v>0</v>
      </c>
      <c r="CE29" s="5">
        <v>4.1724675782778601E-11</v>
      </c>
      <c r="CF29" s="5">
        <v>2.5288116536318302E-7</v>
      </c>
      <c r="CG29" s="17">
        <v>6.8593757866366803E-3</v>
      </c>
      <c r="CH29" s="17">
        <v>6.6535919608459101E-3</v>
      </c>
      <c r="CI29" s="17">
        <v>2.0578382579077001E-4</v>
      </c>
      <c r="CJ29" s="17">
        <v>0</v>
      </c>
      <c r="CK29" s="17">
        <v>0</v>
      </c>
      <c r="CL29" s="5">
        <v>2.7219475630659601E-5</v>
      </c>
      <c r="CM29" s="17">
        <v>0</v>
      </c>
      <c r="CN29" s="17">
        <v>2.9206832123547001E-4</v>
      </c>
      <c r="CO29" s="17">
        <v>0</v>
      </c>
      <c r="CP29" s="5">
        <v>7.5917260536715201E-6</v>
      </c>
      <c r="CQ29" s="17">
        <v>1.1682964334727699E-3</v>
      </c>
      <c r="CR29" s="5">
        <v>6.8687266213616804E-6</v>
      </c>
      <c r="CS29" s="17">
        <v>0</v>
      </c>
      <c r="CT29" s="5">
        <v>1.9627970039187099E-5</v>
      </c>
      <c r="CU29" s="5">
        <v>2.6613094352309598E-8</v>
      </c>
      <c r="CV29" s="17">
        <v>1.6549127245269699E-4</v>
      </c>
      <c r="CW29" s="17">
        <v>1.0190827810644999E-3</v>
      </c>
      <c r="CX29" s="17">
        <v>0</v>
      </c>
      <c r="CY29" s="17">
        <v>0</v>
      </c>
      <c r="CZ29" s="17">
        <v>3.8136540639450598E-4</v>
      </c>
      <c r="DA29" s="5">
        <v>1.5938622344946101E-5</v>
      </c>
      <c r="DB29" s="17">
        <v>0</v>
      </c>
      <c r="DC29" s="17">
        <v>7.8320959892414395E-3</v>
      </c>
      <c r="DD29" s="5">
        <v>1.51554447659518E-5</v>
      </c>
      <c r="DE29" s="17">
        <v>5.9405167964637798E-4</v>
      </c>
      <c r="DG29" s="25">
        <f t="shared" si="0"/>
        <v>8.0000166786069523E-3</v>
      </c>
      <c r="DH29" s="97">
        <f t="shared" si="1"/>
        <v>1.0282245579269158</v>
      </c>
      <c r="DI29" s="25">
        <f t="shared" si="2"/>
        <v>1.9246827829755269E-2</v>
      </c>
      <c r="DJ29" s="40">
        <f t="shared" si="3"/>
        <v>-9.5612578124140976E-7</v>
      </c>
      <c r="DK29" s="40"/>
      <c r="DL29" s="40">
        <f t="shared" si="4"/>
        <v>9.9356398865484643E-6</v>
      </c>
      <c r="DM29" s="40">
        <f t="shared" si="5"/>
        <v>2.3014737060286293E-6</v>
      </c>
      <c r="DN29" s="40">
        <f t="shared" si="6"/>
        <v>-1.2082412663548523E-6</v>
      </c>
      <c r="DO29" s="40">
        <f t="shared" si="7"/>
        <v>-4.7549403456550489E-4</v>
      </c>
      <c r="DP29" s="40">
        <f t="shared" si="8"/>
        <v>4.5951181987145362E-6</v>
      </c>
      <c r="DQ29" s="40">
        <f t="shared" si="34"/>
        <v>-5.1618635328644226E-5</v>
      </c>
      <c r="DR29" s="40">
        <f t="shared" si="35"/>
        <v>6.1723174465521408E-5</v>
      </c>
      <c r="DS29" s="40">
        <f t="shared" si="36"/>
        <v>-2.8180257991818316E-5</v>
      </c>
      <c r="DT29" s="40">
        <f t="shared" si="37"/>
        <v>-6.067377172167227E-5</v>
      </c>
      <c r="DU29" s="40">
        <f t="shared" si="38"/>
        <v>-2.0429182687574149E-6</v>
      </c>
      <c r="DV29" s="40">
        <f t="shared" si="39"/>
        <v>-2.0878726586387406E-5</v>
      </c>
      <c r="DW29" s="40">
        <f t="shared" si="40"/>
        <v>1.7436070193978055E-5</v>
      </c>
      <c r="DX29" s="40">
        <f t="shared" si="41"/>
        <v>5.4436415097405225E-5</v>
      </c>
      <c r="DY29" s="40">
        <f t="shared" si="42"/>
        <v>-4.6071621394736041E-5</v>
      </c>
      <c r="DZ29" s="40">
        <f t="shared" si="43"/>
        <v>-1.0641283163748726E-5</v>
      </c>
      <c r="EA29" s="40">
        <f t="shared" si="44"/>
        <v>-7.1778819901273071E-5</v>
      </c>
      <c r="EB29" s="40">
        <f t="shared" si="45"/>
        <v>-3.8332363057995991E-5</v>
      </c>
      <c r="EC29" s="40">
        <f t="shared" si="46"/>
        <v>-7.1375120776685054E-5</v>
      </c>
      <c r="ED29" s="40">
        <f t="shared" si="47"/>
        <v>-3.3186281454750846E-5</v>
      </c>
      <c r="EE29" s="40">
        <f t="shared" si="48"/>
        <v>1.2201316745503753E-5</v>
      </c>
      <c r="EF29" s="40">
        <f t="shared" si="49"/>
        <v>-1.4148737762442455E-5</v>
      </c>
      <c r="EG29" s="40">
        <f t="shared" si="50"/>
        <v>1.9262188836198105E-5</v>
      </c>
      <c r="EH29" s="40">
        <f t="shared" si="51"/>
        <v>2.2370465468844137E-5</v>
      </c>
      <c r="EI29" s="69">
        <f t="shared" si="52"/>
        <v>3.6270049029499221E-5</v>
      </c>
      <c r="EJ29" s="40">
        <f t="shared" si="53"/>
        <v>3.4938142189165305E-5</v>
      </c>
      <c r="EK29" s="40">
        <f t="shared" si="54"/>
        <v>7.5552739470081671E-4</v>
      </c>
      <c r="EL29" s="40">
        <f t="shared" si="55"/>
        <v>-9.655490071555367E-4</v>
      </c>
      <c r="EM29" s="69">
        <f t="shared" si="56"/>
        <v>-6.4879801415806092E-4</v>
      </c>
      <c r="EN29" s="40">
        <f t="shared" si="57"/>
        <v>3.2906816803956293E-6</v>
      </c>
      <c r="EO29" s="40">
        <f t="shared" si="58"/>
        <v>3.3924566418955712E-6</v>
      </c>
      <c r="EP29" s="40"/>
      <c r="EQ29" s="40"/>
      <c r="ER29" s="40"/>
      <c r="ES29" s="40"/>
    </row>
    <row r="30" spans="1:149" s="17" customFormat="1" x14ac:dyDescent="0.25">
      <c r="A30" s="15" t="s">
        <v>199</v>
      </c>
      <c r="B30" s="15">
        <v>9.61552659</v>
      </c>
      <c r="C30" s="15"/>
      <c r="D30" s="15">
        <v>62.264491079999999</v>
      </c>
      <c r="E30" s="15">
        <v>1.5880878300000001</v>
      </c>
      <c r="F30" s="15">
        <v>1.54043646</v>
      </c>
      <c r="G30" s="15">
        <v>3.8726160000000003E-2</v>
      </c>
      <c r="H30" s="15">
        <v>1.9402729999999999</v>
      </c>
      <c r="I30" s="15"/>
      <c r="J30" s="17" t="s">
        <v>199</v>
      </c>
      <c r="K30" s="17">
        <v>0</v>
      </c>
      <c r="L30" s="17">
        <v>5.1341325175481303E-2</v>
      </c>
      <c r="M30" s="17">
        <v>3.5856024749958701E-3</v>
      </c>
      <c r="N30" s="17">
        <v>1.8981494868069899E-2</v>
      </c>
      <c r="O30" s="17">
        <v>1.8981494868069899E-2</v>
      </c>
      <c r="P30" s="17">
        <v>0.15069427325517901</v>
      </c>
      <c r="Q30" s="17">
        <v>0</v>
      </c>
      <c r="R30" s="5">
        <v>6.7826056096606497E-6</v>
      </c>
      <c r="S30" s="5">
        <v>3.31141111239713E-5</v>
      </c>
      <c r="T30" s="17">
        <v>9.1946925835310993E-3</v>
      </c>
      <c r="U30" s="5">
        <v>6.4389898414034498E-6</v>
      </c>
      <c r="V30" s="17">
        <v>1.9655275983362099E-3</v>
      </c>
      <c r="W30" s="17">
        <v>2.2539575433897099E-4</v>
      </c>
      <c r="X30" s="17">
        <v>1.3814642107177699E-4</v>
      </c>
      <c r="Y30" s="17">
        <v>4.7140682441539503E-2</v>
      </c>
      <c r="Z30" s="5">
        <v>2.2305587129416801E-9</v>
      </c>
      <c r="AA30" s="5">
        <v>8.9221673638783602E-9</v>
      </c>
      <c r="AB30" s="17">
        <v>9.6155190207069001</v>
      </c>
      <c r="AC30" s="17">
        <v>4.7651279397256399E-2</v>
      </c>
      <c r="AD30" s="17">
        <v>1.1879842253785</v>
      </c>
      <c r="AE30" s="17">
        <v>7.5649202202417304E-2</v>
      </c>
      <c r="AF30" s="17">
        <v>1.75763865143272E-3</v>
      </c>
      <c r="AG30" s="17">
        <v>0.27050027712098301</v>
      </c>
      <c r="AH30" s="17">
        <v>4.54429559571642E-3</v>
      </c>
      <c r="AI30" s="17">
        <v>0.45138321954420502</v>
      </c>
      <c r="AJ30" s="17">
        <v>3.4287086353451501E-3</v>
      </c>
      <c r="AK30" s="17">
        <v>7.8810549212662201E-2</v>
      </c>
      <c r="AL30" s="17">
        <v>8.5177848478375402E-4</v>
      </c>
      <c r="AM30" s="17">
        <v>0</v>
      </c>
      <c r="AN30" s="17">
        <v>0</v>
      </c>
      <c r="AO30" s="17">
        <v>8.2841950229168099E-2</v>
      </c>
      <c r="AP30" s="17">
        <v>8.2841950229168099E-2</v>
      </c>
      <c r="AQ30" s="17">
        <v>0</v>
      </c>
      <c r="AR30" s="17">
        <v>0</v>
      </c>
      <c r="AS30" s="17">
        <v>5.4133735203045702E-3</v>
      </c>
      <c r="AT30" s="5">
        <v>1.86731693862277E-8</v>
      </c>
      <c r="AU30" s="5">
        <v>3.6058720366789501E-8</v>
      </c>
      <c r="AV30" s="17">
        <v>0.498116014726874</v>
      </c>
      <c r="AW30" s="17">
        <v>1.6311205148239801E-2</v>
      </c>
      <c r="AX30" s="17">
        <v>2.4957545599929398E-3</v>
      </c>
      <c r="AY30" s="17">
        <v>0</v>
      </c>
      <c r="AZ30" s="17">
        <v>5.4213911738148102E-2</v>
      </c>
      <c r="BA30" s="17">
        <v>6.6816085729305497E-3</v>
      </c>
      <c r="BB30" s="5">
        <v>2.31061300726974E-5</v>
      </c>
      <c r="BC30" s="17">
        <v>1.6944702491773899E-4</v>
      </c>
      <c r="BD30" s="5">
        <v>1.6368497153281799E-6</v>
      </c>
      <c r="BE30" s="5">
        <v>3.3233569338117301E-6</v>
      </c>
      <c r="BF30" s="17">
        <v>0</v>
      </c>
      <c r="BG30" s="17">
        <v>0</v>
      </c>
      <c r="BH30" s="17">
        <v>5.2968371506537798E-3</v>
      </c>
      <c r="BI30" s="17">
        <v>2.9648808281662501E-2</v>
      </c>
      <c r="BJ30" s="17">
        <v>5.3972204456643298E-4</v>
      </c>
      <c r="BK30" s="17">
        <v>5.1855852444650198E-4</v>
      </c>
      <c r="BL30" s="17">
        <v>1.9950432940359399</v>
      </c>
      <c r="BM30" s="17">
        <v>56.038040345464204</v>
      </c>
      <c r="BN30" s="17">
        <v>5.7283288398727903</v>
      </c>
      <c r="BO30" s="17">
        <v>62.264485200063902</v>
      </c>
      <c r="BP30" s="17">
        <v>0</v>
      </c>
      <c r="BQ30" s="17">
        <v>0.10279598092671199</v>
      </c>
      <c r="BR30" s="17">
        <v>0</v>
      </c>
      <c r="BS30" s="17">
        <v>3.35037285914118E-3</v>
      </c>
      <c r="BT30" s="5">
        <v>1.3324956716876901E-5</v>
      </c>
      <c r="BU30" s="5">
        <v>3.9312546687169599E-5</v>
      </c>
      <c r="BV30" s="5">
        <v>3.1548162042361703E-5</v>
      </c>
      <c r="BW30" s="17">
        <v>9.8741666583993404E-4</v>
      </c>
      <c r="BX30" s="17">
        <v>0</v>
      </c>
      <c r="BY30" s="17">
        <v>0.74928834004861</v>
      </c>
      <c r="BZ30" s="17">
        <v>8.9807456803187805E-4</v>
      </c>
      <c r="CA30" s="17">
        <v>3.1578912019047901E-4</v>
      </c>
      <c r="CB30" s="17">
        <v>1.1880470368226901</v>
      </c>
      <c r="CC30" s="17">
        <v>4.0359375099896901E-4</v>
      </c>
      <c r="CD30" s="17">
        <v>0</v>
      </c>
      <c r="CE30" s="5">
        <v>9.6585460517976098E-9</v>
      </c>
      <c r="CF30" s="5">
        <v>5.8535907009044498E-5</v>
      </c>
      <c r="CG30" s="17">
        <v>1.5880865853533499</v>
      </c>
      <c r="CH30" s="17">
        <v>1.54043530595609</v>
      </c>
      <c r="CI30" s="17">
        <v>4.7651279397256399E-2</v>
      </c>
      <c r="CJ30" s="17">
        <v>0</v>
      </c>
      <c r="CK30" s="17">
        <v>0</v>
      </c>
      <c r="CL30" s="17">
        <v>6.3019281513693398E-3</v>
      </c>
      <c r="CM30" s="17">
        <v>0</v>
      </c>
      <c r="CN30" s="17">
        <v>6.7620474655114393E-2</v>
      </c>
      <c r="CO30" s="17">
        <v>0</v>
      </c>
      <c r="CP30" s="17">
        <v>1.75763865143272E-3</v>
      </c>
      <c r="CQ30" s="17">
        <v>0.27048177692532299</v>
      </c>
      <c r="CR30" s="17">
        <v>1.70166726723567E-3</v>
      </c>
      <c r="CS30" s="17">
        <v>0</v>
      </c>
      <c r="CT30" s="17">
        <v>4.54429559571642E-3</v>
      </c>
      <c r="CU30" s="5">
        <v>6.1618082089099897E-6</v>
      </c>
      <c r="CV30" s="17">
        <v>3.8726224653185398E-2</v>
      </c>
      <c r="CW30" s="17">
        <v>0.25246262672740799</v>
      </c>
      <c r="CX30" s="17">
        <v>0</v>
      </c>
      <c r="CY30" s="17">
        <v>0</v>
      </c>
      <c r="CZ30" s="17">
        <v>9.4478465266015194E-2</v>
      </c>
      <c r="DA30" s="17">
        <v>3.94846544763954E-3</v>
      </c>
      <c r="DB30" s="17">
        <v>0</v>
      </c>
      <c r="DC30" s="17">
        <v>1.94027357595198</v>
      </c>
      <c r="DD30" s="17">
        <v>3.7544249183639401E-3</v>
      </c>
      <c r="DE30" s="17">
        <v>0.14716882807444401</v>
      </c>
      <c r="DG30" s="25">
        <f t="shared" si="0"/>
        <v>8.0000021380785911E-3</v>
      </c>
      <c r="DH30" s="97">
        <f t="shared" si="1"/>
        <v>1.0282278327977989</v>
      </c>
      <c r="DI30" s="25">
        <f t="shared" si="2"/>
        <v>1.9247032424552619E-2</v>
      </c>
      <c r="DJ30" s="40">
        <f t="shared" si="3"/>
        <v>-7.8719485917024139E-7</v>
      </c>
      <c r="DK30" s="40"/>
      <c r="DL30" s="40">
        <f t="shared" si="4"/>
        <v>-9.4434821439010583E-8</v>
      </c>
      <c r="DM30" s="40">
        <f t="shared" si="5"/>
        <v>-7.8373917781940065E-7</v>
      </c>
      <c r="DN30" s="40">
        <f t="shared" si="6"/>
        <v>-7.4916683677427741E-7</v>
      </c>
      <c r="DO30" s="40">
        <f t="shared" si="7"/>
        <v>1.6694964178134079E-6</v>
      </c>
      <c r="DP30" s="40">
        <f t="shared" si="8"/>
        <v>2.9684069206163946E-7</v>
      </c>
      <c r="DQ30" s="40">
        <f t="shared" si="34"/>
        <v>-1.061683129601566E-5</v>
      </c>
      <c r="DR30" s="40">
        <f t="shared" si="35"/>
        <v>-6.4405395791104253E-6</v>
      </c>
      <c r="DS30" s="40">
        <f t="shared" si="36"/>
        <v>-1.3978163642236181E-5</v>
      </c>
      <c r="DT30" s="40">
        <f t="shared" si="37"/>
        <v>-2.86997449101694E-5</v>
      </c>
      <c r="DU30" s="40">
        <f t="shared" si="38"/>
        <v>-4.6183262284072562E-6</v>
      </c>
      <c r="DV30" s="40">
        <f t="shared" si="39"/>
        <v>1.5500351718312743E-5</v>
      </c>
      <c r="DW30" s="40">
        <f t="shared" si="40"/>
        <v>-1.5315803065872884E-6</v>
      </c>
      <c r="DX30" s="40">
        <f t="shared" si="41"/>
        <v>-2.2898655804637179E-6</v>
      </c>
      <c r="DY30" s="40">
        <f t="shared" si="42"/>
        <v>-1.8960987295960104E-6</v>
      </c>
      <c r="DZ30" s="40">
        <f t="shared" si="43"/>
        <v>3.576730494165501E-7</v>
      </c>
      <c r="EA30" s="40">
        <f t="shared" si="44"/>
        <v>1.8922429592085352E-6</v>
      </c>
      <c r="EB30" s="40">
        <f t="shared" si="45"/>
        <v>3.7275216717683527E-6</v>
      </c>
      <c r="EC30" s="40">
        <f t="shared" si="46"/>
        <v>-6.5345377114296879E-6</v>
      </c>
      <c r="ED30" s="40">
        <f t="shared" si="47"/>
        <v>1.0007579560612019E-6</v>
      </c>
      <c r="EE30" s="40">
        <f t="shared" si="48"/>
        <v>-2.0712251411303818E-5</v>
      </c>
      <c r="EF30" s="40">
        <f t="shared" si="49"/>
        <v>1.4304555056275881E-6</v>
      </c>
      <c r="EG30" s="40">
        <f t="shared" si="50"/>
        <v>2.2086039846717001E-6</v>
      </c>
      <c r="EH30" s="40">
        <f t="shared" si="51"/>
        <v>-1.1855604948747087E-6</v>
      </c>
      <c r="EI30" s="69">
        <f t="shared" si="52"/>
        <v>-1.4594757394989633E-6</v>
      </c>
      <c r="EJ30" s="40">
        <f t="shared" si="53"/>
        <v>1.43582532996191E-5</v>
      </c>
      <c r="EK30" s="40">
        <f t="shared" si="54"/>
        <v>8.0054746551489798E-4</v>
      </c>
      <c r="EL30" s="40">
        <f t="shared" si="55"/>
        <v>-9.7412216958835476E-4</v>
      </c>
      <c r="EM30" s="69">
        <f t="shared" si="56"/>
        <v>-6.7962482054776232E-4</v>
      </c>
      <c r="EN30" s="40">
        <f t="shared" si="57"/>
        <v>2.0968186429323362E-7</v>
      </c>
      <c r="EO30" s="40">
        <f t="shared" si="58"/>
        <v>2.1616809102022198E-7</v>
      </c>
      <c r="EP30" s="40"/>
      <c r="EQ30" s="40"/>
      <c r="ER30" s="40"/>
      <c r="ES30" s="40"/>
    </row>
    <row r="31" spans="1:149" x14ac:dyDescent="0.25">
      <c r="A31" s="15" t="s">
        <v>200</v>
      </c>
      <c r="B31" s="15">
        <v>502.36027087000002</v>
      </c>
      <c r="D31" s="15">
        <v>3247.2012886000002</v>
      </c>
      <c r="E31" s="15">
        <v>85.284178130000001</v>
      </c>
      <c r="F31" s="15">
        <v>82.677045730000003</v>
      </c>
      <c r="G31" s="15">
        <v>9.2868319100000001</v>
      </c>
      <c r="H31" s="15">
        <v>115.6932532</v>
      </c>
      <c r="I31" s="15"/>
      <c r="J31" s="17" t="s">
        <v>200</v>
      </c>
      <c r="K31" s="17">
        <v>0</v>
      </c>
      <c r="L31" s="17">
        <v>3.0613408532842201</v>
      </c>
      <c r="M31" s="17">
        <v>0.21380141491497501</v>
      </c>
      <c r="N31" s="17">
        <v>1.1318155669463299</v>
      </c>
      <c r="O31" s="17">
        <v>1.1318155669463299</v>
      </c>
      <c r="P31" s="17">
        <v>8.98548954267266</v>
      </c>
      <c r="Q31" s="17">
        <v>0</v>
      </c>
      <c r="R31" s="17">
        <v>3.6402746009909701E-4</v>
      </c>
      <c r="S31" s="17">
        <v>1.7773052064683601E-3</v>
      </c>
      <c r="T31" s="17">
        <v>0.54825491321124897</v>
      </c>
      <c r="U31" s="17">
        <v>3.4558933012629402E-4</v>
      </c>
      <c r="V31" s="17">
        <v>0.117197544754867</v>
      </c>
      <c r="W31" s="17">
        <v>1.20973007053688E-2</v>
      </c>
      <c r="X31" s="17">
        <v>7.4144745683625696E-3</v>
      </c>
      <c r="Y31" s="17">
        <v>2.8108755740806699</v>
      </c>
      <c r="Z31" s="5">
        <v>1.19717149764381E-7</v>
      </c>
      <c r="AA31" s="5">
        <v>4.7886341116751201E-7</v>
      </c>
      <c r="AB31" s="17">
        <v>502.36004981343302</v>
      </c>
      <c r="AC31" s="17">
        <v>2.6071325789116799</v>
      </c>
      <c r="AD31" s="17">
        <v>63.760515757645898</v>
      </c>
      <c r="AE31" s="17">
        <v>4.0601870546801297</v>
      </c>
      <c r="AF31" s="17">
        <v>9.4334499562933605E-2</v>
      </c>
      <c r="AG31" s="17">
        <v>14.5180886457558</v>
      </c>
      <c r="AH31" s="17">
        <v>0.243897230564879</v>
      </c>
      <c r="AI31" s="17">
        <v>26.914747746456101</v>
      </c>
      <c r="AJ31" s="17">
        <v>0.20444467524915699</v>
      </c>
      <c r="AK31" s="17">
        <v>4.6992562911246596</v>
      </c>
      <c r="AL31" s="17">
        <v>5.0789148753534297E-2</v>
      </c>
      <c r="AM31" s="17">
        <v>0</v>
      </c>
      <c r="AN31" s="17">
        <v>0</v>
      </c>
      <c r="AO31" s="17">
        <v>4.9396395789806196</v>
      </c>
      <c r="AP31" s="17">
        <v>4.9396395789806196</v>
      </c>
      <c r="AQ31" s="17">
        <v>0</v>
      </c>
      <c r="AR31" s="17">
        <v>0</v>
      </c>
      <c r="AS31" s="17">
        <v>0.32278479029174501</v>
      </c>
      <c r="AT31" s="5">
        <v>1.0022120437435201E-6</v>
      </c>
      <c r="AU31" s="5">
        <v>1.9352934096869298E-6</v>
      </c>
      <c r="AV31" s="17">
        <v>25.977612487530099</v>
      </c>
      <c r="AW31" s="17">
        <v>0.97259608121804497</v>
      </c>
      <c r="AX31" s="17">
        <v>0.14881659913584699</v>
      </c>
      <c r="AY31" s="17">
        <v>0</v>
      </c>
      <c r="AZ31" s="17">
        <v>3.23263609267465</v>
      </c>
      <c r="BA31" s="17">
        <v>0.39840480931279898</v>
      </c>
      <c r="BB31" s="17">
        <v>1.2401548497935899E-3</v>
      </c>
      <c r="BC31" s="17">
        <v>9.0944720687621602E-3</v>
      </c>
      <c r="BD31" s="5">
        <v>8.7852327234246602E-5</v>
      </c>
      <c r="BE31" s="17">
        <v>1.7836760283955301E-4</v>
      </c>
      <c r="BF31" s="17">
        <v>0</v>
      </c>
      <c r="BG31" s="17">
        <v>0</v>
      </c>
      <c r="BH31" s="17">
        <v>0.31583339460284199</v>
      </c>
      <c r="BI31" s="17">
        <v>1.5912847950109399</v>
      </c>
      <c r="BJ31" s="17">
        <v>2.8967552850851799E-2</v>
      </c>
      <c r="BK31" s="17">
        <v>2.7831578091568901E-2</v>
      </c>
      <c r="BL31" s="17">
        <v>118.95906748788801</v>
      </c>
      <c r="BM31" s="17">
        <v>2922.4802233914802</v>
      </c>
      <c r="BN31" s="17">
        <v>298.74245354078801</v>
      </c>
      <c r="BO31" s="17">
        <v>3247.2002894197899</v>
      </c>
      <c r="BP31" s="17">
        <v>0</v>
      </c>
      <c r="BQ31" s="17">
        <v>6.1294483608194499</v>
      </c>
      <c r="BR31" s="17">
        <v>0</v>
      </c>
      <c r="BS31" s="17">
        <v>0.19946493670090401</v>
      </c>
      <c r="BT31" s="17">
        <v>7.1515520797411697E-4</v>
      </c>
      <c r="BU31" s="17">
        <v>2.10991835411828E-3</v>
      </c>
      <c r="BV31" s="17">
        <v>1.6932278858327601E-3</v>
      </c>
      <c r="BW31" s="17">
        <v>5.6843791874116097E-2</v>
      </c>
      <c r="BX31" s="17">
        <v>0</v>
      </c>
      <c r="BY31" s="17">
        <v>44.678090201481503</v>
      </c>
      <c r="BZ31" s="17">
        <v>4.8200694722686101E-2</v>
      </c>
      <c r="CA31" s="17">
        <v>1.6948787504202499E-2</v>
      </c>
      <c r="CB31" s="17">
        <v>63.763910228784603</v>
      </c>
      <c r="CC31" s="17">
        <v>2.1661389534438899E-2</v>
      </c>
      <c r="CD31" s="17">
        <v>0</v>
      </c>
      <c r="CE31" s="5">
        <v>5.1838632702260195E-7</v>
      </c>
      <c r="CF31" s="17">
        <v>3.1417253238314102E-3</v>
      </c>
      <c r="CG31" s="17">
        <v>85.284156185990398</v>
      </c>
      <c r="CH31" s="17">
        <v>82.677023607078794</v>
      </c>
      <c r="CI31" s="17">
        <v>2.6071325789116799</v>
      </c>
      <c r="CJ31" s="17">
        <v>0</v>
      </c>
      <c r="CK31" s="17">
        <v>0</v>
      </c>
      <c r="CL31" s="17">
        <v>0.33823169745972398</v>
      </c>
      <c r="CM31" s="17">
        <v>0</v>
      </c>
      <c r="CN31" s="17">
        <v>3.6292734589967801</v>
      </c>
      <c r="CO31" s="17">
        <v>0</v>
      </c>
      <c r="CP31" s="17">
        <v>9.4334499562933605E-2</v>
      </c>
      <c r="CQ31" s="17">
        <v>14.517093185733801</v>
      </c>
      <c r="CR31" s="17">
        <v>0.101465226846987</v>
      </c>
      <c r="CS31" s="17">
        <v>0</v>
      </c>
      <c r="CT31" s="17">
        <v>0.243897230564879</v>
      </c>
      <c r="CU31" s="17">
        <v>3.3070889078853802E-4</v>
      </c>
      <c r="CV31" s="17">
        <v>9.2868289194728693</v>
      </c>
      <c r="CW31" s="17">
        <v>15.053664949854801</v>
      </c>
      <c r="CX31" s="17">
        <v>0</v>
      </c>
      <c r="CY31" s="17">
        <v>0</v>
      </c>
      <c r="CZ31" s="17">
        <v>5.6334967219085801</v>
      </c>
      <c r="DA31" s="17">
        <v>0.23543658095335099</v>
      </c>
      <c r="DB31" s="17">
        <v>0</v>
      </c>
      <c r="DC31" s="17">
        <v>115.69321060511299</v>
      </c>
      <c r="DD31" s="17">
        <v>0.22386669515645999</v>
      </c>
      <c r="DE31" s="17">
        <v>8.7752918819398893</v>
      </c>
      <c r="DF31" s="17"/>
      <c r="DG31" s="25">
        <f t="shared" si="0"/>
        <v>8.0000031325975843E-3</v>
      </c>
      <c r="DH31" s="97">
        <f t="shared" si="1"/>
        <v>1.0282285958328368</v>
      </c>
      <c r="DI31" s="25">
        <f t="shared" si="2"/>
        <v>1.9247001471333739E-2</v>
      </c>
      <c r="DJ31" s="40">
        <f t="shared" si="3"/>
        <v>-4.400359260435672E-7</v>
      </c>
      <c r="DK31" s="40"/>
      <c r="DL31" s="40">
        <f t="shared" si="4"/>
        <v>-3.0770504244269341E-7</v>
      </c>
      <c r="DM31" s="40">
        <f t="shared" si="5"/>
        <v>-2.5730457963437823E-7</v>
      </c>
      <c r="DN31" s="40">
        <f t="shared" si="6"/>
        <v>-2.6758238654270448E-7</v>
      </c>
      <c r="DO31" s="40">
        <f t="shared" si="7"/>
        <v>-3.2201800999534693E-7</v>
      </c>
      <c r="DP31" s="40">
        <f t="shared" si="8"/>
        <v>-3.6817088142850821E-7</v>
      </c>
      <c r="DQ31" s="40">
        <f t="shared" si="34"/>
        <v>-9.8181141099685766E-6</v>
      </c>
      <c r="DR31" s="40">
        <f t="shared" si="35"/>
        <v>1.6918379062010315E-6</v>
      </c>
      <c r="DS31" s="40">
        <f t="shared" si="36"/>
        <v>-1.0483441293852717E-6</v>
      </c>
      <c r="DT31" s="40">
        <f t="shared" si="37"/>
        <v>-2.7745167366052732E-5</v>
      </c>
      <c r="DU31" s="40">
        <f t="shared" si="38"/>
        <v>-1.8187776569885087E-6</v>
      </c>
      <c r="DV31" s="40">
        <f t="shared" si="39"/>
        <v>2.7510198713812184E-6</v>
      </c>
      <c r="DW31" s="40">
        <f t="shared" si="40"/>
        <v>-1.1775140504808253E-7</v>
      </c>
      <c r="DX31" s="40">
        <f t="shared" si="41"/>
        <v>-1.8209434848555054E-6</v>
      </c>
      <c r="DY31" s="40">
        <f t="shared" si="42"/>
        <v>-3.3609843986009576E-6</v>
      </c>
      <c r="DZ31" s="40">
        <f t="shared" si="43"/>
        <v>4.5731793025784782E-7</v>
      </c>
      <c r="EA31" s="40">
        <f t="shared" si="44"/>
        <v>2.2699494058758939E-6</v>
      </c>
      <c r="EB31" s="40">
        <f t="shared" si="45"/>
        <v>-2.258839600467898E-6</v>
      </c>
      <c r="EC31" s="40">
        <f t="shared" si="46"/>
        <v>-9.9890301185032504E-8</v>
      </c>
      <c r="ED31" s="40">
        <f t="shared" si="47"/>
        <v>-3.2281943116424708E-7</v>
      </c>
      <c r="EE31" s="40">
        <f t="shared" si="48"/>
        <v>-2.8717953166451817E-5</v>
      </c>
      <c r="EF31" s="40">
        <f t="shared" si="49"/>
        <v>2.7684159351921234E-7</v>
      </c>
      <c r="EG31" s="40">
        <f t="shared" si="50"/>
        <v>3.8115375392563102E-6</v>
      </c>
      <c r="EH31" s="40">
        <f t="shared" si="51"/>
        <v>1.4858666688009112E-6</v>
      </c>
      <c r="EI31" s="69">
        <f t="shared" si="52"/>
        <v>1.3184104320687341E-6</v>
      </c>
      <c r="EJ31" s="40">
        <f t="shared" si="53"/>
        <v>-1.4629349997761327E-6</v>
      </c>
      <c r="EK31" s="40">
        <f t="shared" si="54"/>
        <v>7.8465128548961018E-4</v>
      </c>
      <c r="EL31" s="40">
        <f t="shared" si="55"/>
        <v>-9.7416873298652778E-4</v>
      </c>
      <c r="EM31" s="69">
        <f t="shared" si="56"/>
        <v>-6.3941016177309728E-4</v>
      </c>
      <c r="EN31" s="40">
        <f t="shared" si="57"/>
        <v>-4.9114524528544104E-9</v>
      </c>
      <c r="EO31" s="40">
        <f t="shared" si="58"/>
        <v>-5.066330775697049E-9</v>
      </c>
      <c r="EP31" s="40"/>
      <c r="EQ31" s="40"/>
      <c r="ER31" s="40"/>
      <c r="ES31" s="40"/>
    </row>
    <row r="32" spans="1:149" s="17" customFormat="1" x14ac:dyDescent="0.25">
      <c r="A32" s="15" t="s">
        <v>201</v>
      </c>
      <c r="B32" s="15"/>
      <c r="C32" s="15"/>
      <c r="D32" s="15"/>
      <c r="E32" s="15"/>
      <c r="F32" s="15"/>
      <c r="G32" s="15"/>
      <c r="H32" s="15"/>
      <c r="I32" s="15"/>
      <c r="DG32" s="25" t="e">
        <f t="shared" si="0"/>
        <v>#DIV/0!</v>
      </c>
      <c r="DH32" s="97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40" t="e">
        <f t="shared" si="34"/>
        <v>#DIV/0!</v>
      </c>
      <c r="DR32" s="40" t="e">
        <f t="shared" si="35"/>
        <v>#DIV/0!</v>
      </c>
      <c r="DS32" s="40" t="e">
        <f t="shared" si="36"/>
        <v>#DIV/0!</v>
      </c>
      <c r="DT32" s="40" t="e">
        <f t="shared" si="37"/>
        <v>#DIV/0!</v>
      </c>
      <c r="DU32" s="40" t="e">
        <f t="shared" si="38"/>
        <v>#DIV/0!</v>
      </c>
      <c r="DV32" s="40" t="e">
        <f t="shared" si="39"/>
        <v>#DIV/0!</v>
      </c>
      <c r="DW32" s="40" t="e">
        <f t="shared" si="40"/>
        <v>#DIV/0!</v>
      </c>
      <c r="DX32" s="40" t="e">
        <f t="shared" si="41"/>
        <v>#DIV/0!</v>
      </c>
      <c r="DY32" s="40" t="e">
        <f t="shared" si="42"/>
        <v>#DIV/0!</v>
      </c>
      <c r="DZ32" s="40" t="e">
        <f t="shared" si="43"/>
        <v>#DIV/0!</v>
      </c>
      <c r="EA32" s="40" t="e">
        <f t="shared" si="44"/>
        <v>#DIV/0!</v>
      </c>
      <c r="EB32" s="40" t="e">
        <f t="shared" si="45"/>
        <v>#DIV/0!</v>
      </c>
      <c r="EC32" s="40" t="e">
        <f t="shared" si="46"/>
        <v>#DIV/0!</v>
      </c>
      <c r="ED32" s="40" t="e">
        <f t="shared" si="47"/>
        <v>#DIV/0!</v>
      </c>
      <c r="EE32" s="40" t="e">
        <f t="shared" si="48"/>
        <v>#DIV/0!</v>
      </c>
      <c r="EF32" s="40" t="e">
        <f t="shared" si="49"/>
        <v>#DIV/0!</v>
      </c>
      <c r="EG32" s="40" t="e">
        <f t="shared" si="50"/>
        <v>#DIV/0!</v>
      </c>
      <c r="EH32" s="40" t="e">
        <f t="shared" si="51"/>
        <v>#DIV/0!</v>
      </c>
      <c r="EI32" s="69" t="e">
        <f t="shared" si="52"/>
        <v>#DIV/0!</v>
      </c>
      <c r="EJ32" s="40" t="e">
        <f t="shared" si="53"/>
        <v>#DIV/0!</v>
      </c>
      <c r="EK32" s="40" t="e">
        <f t="shared" si="54"/>
        <v>#DIV/0!</v>
      </c>
      <c r="EL32" s="40" t="e">
        <f t="shared" si="55"/>
        <v>#DIV/0!</v>
      </c>
      <c r="EM32" s="69" t="e">
        <f t="shared" si="56"/>
        <v>#DIV/0!</v>
      </c>
      <c r="EN32" s="40" t="e">
        <f t="shared" si="57"/>
        <v>#DIV/0!</v>
      </c>
      <c r="EO32" s="40" t="e">
        <f t="shared" si="58"/>
        <v>#DIV/0!</v>
      </c>
      <c r="EP32" s="40"/>
      <c r="EQ32" s="40"/>
      <c r="ER32" s="40"/>
      <c r="ES32" s="40"/>
    </row>
    <row r="33" spans="1:149" x14ac:dyDescent="0.25">
      <c r="A33" s="15" t="s">
        <v>202</v>
      </c>
      <c r="B33" s="15">
        <v>669.13076837000006</v>
      </c>
      <c r="D33" s="15">
        <v>4306.1386345000001</v>
      </c>
      <c r="E33" s="15">
        <v>113.67557608</v>
      </c>
      <c r="F33" s="15">
        <v>110.19741014</v>
      </c>
      <c r="G33" s="15">
        <v>12.866910349999999</v>
      </c>
      <c r="H33" s="15">
        <v>155.61416986</v>
      </c>
      <c r="I33" s="15"/>
      <c r="J33" s="17" t="s">
        <v>202</v>
      </c>
      <c r="K33" s="17">
        <v>0</v>
      </c>
      <c r="L33" s="17">
        <v>4.1176820067596704</v>
      </c>
      <c r="M33" s="17">
        <v>0.28757627608962699</v>
      </c>
      <c r="N33" s="17">
        <v>1.52235883949175</v>
      </c>
      <c r="O33" s="17">
        <v>1.52235883949175</v>
      </c>
      <c r="P33" s="17">
        <v>12.0860056892516</v>
      </c>
      <c r="Q33" s="17">
        <v>0</v>
      </c>
      <c r="R33" s="17">
        <v>4.8519852937383199E-4</v>
      </c>
      <c r="S33" s="17">
        <v>2.3689007055782401E-3</v>
      </c>
      <c r="T33" s="17">
        <v>0.73743461271020305</v>
      </c>
      <c r="U33" s="17">
        <v>4.6062449078898299E-4</v>
      </c>
      <c r="V33" s="17">
        <v>0.157637080203687</v>
      </c>
      <c r="W33" s="17">
        <v>1.6124095912740999E-2</v>
      </c>
      <c r="X33" s="17">
        <v>9.8825024513191796E-3</v>
      </c>
      <c r="Y33" s="17">
        <v>3.7807918740722002</v>
      </c>
      <c r="Z33" s="5">
        <v>1.5956561474451101E-7</v>
      </c>
      <c r="AA33" s="5">
        <v>6.3826116961810403E-7</v>
      </c>
      <c r="AB33" s="17">
        <v>669.13047670849903</v>
      </c>
      <c r="AC33" s="17">
        <v>3.4781627493840799</v>
      </c>
      <c r="AD33" s="17">
        <v>84.984211529401406</v>
      </c>
      <c r="AE33" s="17">
        <v>5.4116847359689597</v>
      </c>
      <c r="AF33" s="17">
        <v>0.12573524463146901</v>
      </c>
      <c r="AG33" s="17">
        <v>19.350651155387201</v>
      </c>
      <c r="AH33" s="17">
        <v>0.32508232960201</v>
      </c>
      <c r="AI33" s="17">
        <v>36.2019176868682</v>
      </c>
      <c r="AJ33" s="17">
        <v>0.274990250114172</v>
      </c>
      <c r="AK33" s="17">
        <v>6.3207749409962597</v>
      </c>
      <c r="AL33" s="17">
        <v>6.8314776669662597E-2</v>
      </c>
      <c r="AM33" s="17">
        <v>0</v>
      </c>
      <c r="AN33" s="17">
        <v>0</v>
      </c>
      <c r="AO33" s="17">
        <v>6.6441038379247503</v>
      </c>
      <c r="AP33" s="17">
        <v>6.6441038379247503</v>
      </c>
      <c r="AQ33" s="17">
        <v>0</v>
      </c>
      <c r="AR33" s="17">
        <v>0</v>
      </c>
      <c r="AS33" s="17">
        <v>0.43416398753619401</v>
      </c>
      <c r="AT33" s="5">
        <v>1.33581647998124E-6</v>
      </c>
      <c r="AU33" s="5">
        <v>2.5795021941855999E-6</v>
      </c>
      <c r="AV33" s="17">
        <v>34.449098053583299</v>
      </c>
      <c r="AW33" s="17">
        <v>1.3081970029130501</v>
      </c>
      <c r="AX33" s="17">
        <v>0.20016667097021901</v>
      </c>
      <c r="AY33" s="17">
        <v>0</v>
      </c>
      <c r="AZ33" s="17">
        <v>4.3480835320946696</v>
      </c>
      <c r="BA33" s="17">
        <v>0.53587754137349397</v>
      </c>
      <c r="BB33" s="17">
        <v>1.65296015135832E-3</v>
      </c>
      <c r="BC33" s="17">
        <v>1.21217228720712E-2</v>
      </c>
      <c r="BD33" s="17">
        <v>1.17095853850096E-4</v>
      </c>
      <c r="BE33" s="17">
        <v>2.3774080395288699E-4</v>
      </c>
      <c r="BF33" s="17">
        <v>0</v>
      </c>
      <c r="BG33" s="17">
        <v>0</v>
      </c>
      <c r="BH33" s="17">
        <v>0.42481656196371398</v>
      </c>
      <c r="BI33" s="17">
        <v>2.12096927995833</v>
      </c>
      <c r="BJ33" s="17">
        <v>3.8609869117103998E-2</v>
      </c>
      <c r="BK33" s="17">
        <v>3.7095759121898997E-2</v>
      </c>
      <c r="BL33" s="17">
        <v>160.00686946455201</v>
      </c>
      <c r="BM33" s="17">
        <v>3875.5226562315202</v>
      </c>
      <c r="BN33" s="17">
        <v>396.16456074295701</v>
      </c>
      <c r="BO33" s="17">
        <v>4306.1363150280604</v>
      </c>
      <c r="BP33" s="17">
        <v>0</v>
      </c>
      <c r="BQ33" s="17">
        <v>8.2444637841914208</v>
      </c>
      <c r="BR33" s="17">
        <v>0</v>
      </c>
      <c r="BS33" s="17">
        <v>0.26825887009329902</v>
      </c>
      <c r="BT33" s="17">
        <v>9.5320484011309696E-4</v>
      </c>
      <c r="BU33" s="17">
        <v>2.81223275742257E-3</v>
      </c>
      <c r="BV33" s="17">
        <v>2.25684283847814E-3</v>
      </c>
      <c r="BW33" s="17">
        <v>7.6234578755953797E-2</v>
      </c>
      <c r="BX33" s="17">
        <v>0</v>
      </c>
      <c r="BY33" s="17">
        <v>60.094576762327399</v>
      </c>
      <c r="BZ33" s="17">
        <v>6.4245094139563502E-2</v>
      </c>
      <c r="CA33" s="17">
        <v>2.25904573908298E-2</v>
      </c>
      <c r="CB33" s="17">
        <v>84.9887348900169</v>
      </c>
      <c r="CC33" s="17">
        <v>2.8871731599287902E-2</v>
      </c>
      <c r="CD33" s="17">
        <v>0</v>
      </c>
      <c r="CE33" s="5">
        <v>6.9093830028053799E-7</v>
      </c>
      <c r="CF33" s="17">
        <v>4.1874849566516199E-3</v>
      </c>
      <c r="CG33" s="17">
        <v>113.675547886666</v>
      </c>
      <c r="CH33" s="17">
        <v>110.197385137282</v>
      </c>
      <c r="CI33" s="17">
        <v>3.4781627493840799</v>
      </c>
      <c r="CJ33" s="17">
        <v>0</v>
      </c>
      <c r="CK33" s="17">
        <v>0</v>
      </c>
      <c r="CL33" s="17">
        <v>0.45081748466961002</v>
      </c>
      <c r="CM33" s="17">
        <v>0</v>
      </c>
      <c r="CN33" s="17">
        <v>4.8373328482062599</v>
      </c>
      <c r="CO33" s="17">
        <v>0</v>
      </c>
      <c r="CP33" s="17">
        <v>0.12573524463146901</v>
      </c>
      <c r="CQ33" s="17">
        <v>19.349346784944601</v>
      </c>
      <c r="CR33" s="17">
        <v>0.13647662757680301</v>
      </c>
      <c r="CS33" s="17">
        <v>0</v>
      </c>
      <c r="CT33" s="17">
        <v>0.32508232960201</v>
      </c>
      <c r="CU33" s="17">
        <v>4.4078712498553201E-4</v>
      </c>
      <c r="CV33" s="17">
        <v>12.866913556851101</v>
      </c>
      <c r="CW33" s="17">
        <v>20.248063196062802</v>
      </c>
      <c r="CX33" s="17">
        <v>0</v>
      </c>
      <c r="CY33" s="17">
        <v>0</v>
      </c>
      <c r="CZ33" s="17">
        <v>7.5773776732998597</v>
      </c>
      <c r="DA33" s="17">
        <v>0.31667529828316798</v>
      </c>
      <c r="DB33" s="17">
        <v>0</v>
      </c>
      <c r="DC33" s="17">
        <v>155.614115317272</v>
      </c>
      <c r="DD33" s="17">
        <v>0.30111481434805298</v>
      </c>
      <c r="DE33" s="17">
        <v>11.803269309295199</v>
      </c>
      <c r="DF33" s="17"/>
      <c r="DG33" s="25">
        <f t="shared" si="0"/>
        <v>8.0000017494473614E-3</v>
      </c>
      <c r="DH33" s="97">
        <f t="shared" si="1"/>
        <v>1.0282285070240826</v>
      </c>
      <c r="DI33" s="25">
        <f t="shared" si="2"/>
        <v>1.924700188952817E-2</v>
      </c>
      <c r="DJ33" s="40">
        <f t="shared" si="3"/>
        <v>-4.3588116824165904E-7</v>
      </c>
      <c r="DK33" s="40"/>
      <c r="DL33" s="40">
        <f t="shared" si="4"/>
        <v>-5.3864311778458241E-7</v>
      </c>
      <c r="DM33" s="40">
        <f t="shared" si="5"/>
        <v>-2.480157565557348E-7</v>
      </c>
      <c r="DN33" s="40">
        <f t="shared" si="6"/>
        <v>-2.268902506208199E-7</v>
      </c>
      <c r="DO33" s="40">
        <f t="shared" si="7"/>
        <v>2.4923241196841412E-7</v>
      </c>
      <c r="DP33" s="40">
        <f t="shared" si="8"/>
        <v>-3.5049975241859476E-7</v>
      </c>
      <c r="DQ33" s="40">
        <f t="shared" si="34"/>
        <v>-9.2294451726108082E-6</v>
      </c>
      <c r="DR33" s="40">
        <f t="shared" si="35"/>
        <v>4.8369429333460223E-6</v>
      </c>
      <c r="DS33" s="40">
        <f t="shared" si="36"/>
        <v>-4.5688824666546397E-6</v>
      </c>
      <c r="DT33" s="40">
        <f t="shared" si="37"/>
        <v>-2.8042077342954666E-5</v>
      </c>
      <c r="DU33" s="40">
        <f t="shared" si="38"/>
        <v>-1.257171816283798E-6</v>
      </c>
      <c r="DV33" s="40">
        <f t="shared" si="39"/>
        <v>-1.1807315453345026E-7</v>
      </c>
      <c r="DW33" s="40">
        <f t="shared" si="40"/>
        <v>5.9491328371376335E-7</v>
      </c>
      <c r="DX33" s="40">
        <f t="shared" si="41"/>
        <v>-2.862807833270748E-6</v>
      </c>
      <c r="DY33" s="40">
        <f t="shared" si="42"/>
        <v>2.6355330937192848E-6</v>
      </c>
      <c r="DZ33" s="40">
        <f t="shared" si="43"/>
        <v>5.3736975090486592E-7</v>
      </c>
      <c r="EA33" s="40">
        <f t="shared" si="44"/>
        <v>1.395329570939243E-6</v>
      </c>
      <c r="EB33" s="40">
        <f t="shared" si="45"/>
        <v>1.3624332242733531E-6</v>
      </c>
      <c r="EC33" s="40">
        <f t="shared" si="46"/>
        <v>7.1735054382098421E-7</v>
      </c>
      <c r="ED33" s="40">
        <f t="shared" si="47"/>
        <v>3.0370712388663827E-6</v>
      </c>
      <c r="EE33" s="40">
        <f t="shared" si="48"/>
        <v>-2.3475116597495918E-5</v>
      </c>
      <c r="EF33" s="40">
        <f t="shared" si="49"/>
        <v>3.2559928322610761E-7</v>
      </c>
      <c r="EG33" s="40">
        <f t="shared" si="50"/>
        <v>1.8113618636916521E-6</v>
      </c>
      <c r="EH33" s="40">
        <f t="shared" si="51"/>
        <v>4.9855289225992322E-6</v>
      </c>
      <c r="EI33" s="69">
        <f t="shared" si="52"/>
        <v>4.5559530234330376E-6</v>
      </c>
      <c r="EJ33" s="40">
        <f t="shared" si="53"/>
        <v>-2.66607712219664E-6</v>
      </c>
      <c r="EK33" s="40">
        <f t="shared" si="54"/>
        <v>7.8270830649647904E-4</v>
      </c>
      <c r="EL33" s="40">
        <f t="shared" si="55"/>
        <v>-9.7543673326567224E-4</v>
      </c>
      <c r="EM33" s="69">
        <f t="shared" si="56"/>
        <v>-6.3935744080671232E-4</v>
      </c>
      <c r="EN33" s="40">
        <f t="shared" si="57"/>
        <v>-1.7719106033812308E-7</v>
      </c>
      <c r="EO33" s="40">
        <f t="shared" si="58"/>
        <v>-1.8278374686230208E-7</v>
      </c>
      <c r="EP33" s="40"/>
      <c r="EQ33" s="40"/>
      <c r="ER33" s="40"/>
      <c r="ES33" s="40"/>
    </row>
    <row r="34" spans="1:149" x14ac:dyDescent="0.25">
      <c r="A34" s="15" t="s">
        <v>203</v>
      </c>
      <c r="B34" s="15">
        <v>289.01972205999999</v>
      </c>
      <c r="D34" s="15">
        <v>1891.4425000000001</v>
      </c>
      <c r="E34" s="15">
        <v>50.359301469999998</v>
      </c>
      <c r="F34" s="15">
        <v>48.7979707</v>
      </c>
      <c r="G34" s="15">
        <v>8.5773319299999997</v>
      </c>
      <c r="H34" s="15">
        <v>61.65991193</v>
      </c>
      <c r="I34" s="15"/>
      <c r="J34" s="17" t="s">
        <v>203</v>
      </c>
      <c r="K34" s="17">
        <v>0</v>
      </c>
      <c r="L34" s="17">
        <v>1.6315743316970199</v>
      </c>
      <c r="M34" s="17">
        <v>0.113947795466447</v>
      </c>
      <c r="N34" s="17">
        <v>0.60321303152254602</v>
      </c>
      <c r="O34" s="17">
        <v>0.60321303152254602</v>
      </c>
      <c r="P34" s="17">
        <v>4.7889088731472098</v>
      </c>
      <c r="Q34" s="17">
        <v>0</v>
      </c>
      <c r="R34" s="17">
        <v>2.1485846547286301E-4</v>
      </c>
      <c r="S34" s="17">
        <v>1.04901031294609E-3</v>
      </c>
      <c r="T34" s="17">
        <v>0.29219804376825098</v>
      </c>
      <c r="U34" s="17">
        <v>2.0397612353180799E-4</v>
      </c>
      <c r="V34" s="17">
        <v>6.2461525249962402E-2</v>
      </c>
      <c r="W34" s="17">
        <v>7.14011571245115E-3</v>
      </c>
      <c r="X34" s="17">
        <v>4.3761982716865903E-3</v>
      </c>
      <c r="Y34" s="17">
        <v>1.4980844227251899</v>
      </c>
      <c r="Z34" s="5">
        <v>7.0659238096970305E-8</v>
      </c>
      <c r="AA34" s="5">
        <v>2.8263569867226602E-7</v>
      </c>
      <c r="AB34" s="17">
        <v>289.01965742158399</v>
      </c>
      <c r="AC34" s="17">
        <v>1.5613297576569201</v>
      </c>
      <c r="AD34" s="17">
        <v>37.632980861566203</v>
      </c>
      <c r="AE34" s="17">
        <v>2.3964181916588099</v>
      </c>
      <c r="AF34" s="17">
        <v>5.5678479729051898E-2</v>
      </c>
      <c r="AG34" s="17">
        <v>8.5689214597904506</v>
      </c>
      <c r="AH34" s="17">
        <v>0.14395394524821201</v>
      </c>
      <c r="AI34" s="17">
        <v>14.344498335572601</v>
      </c>
      <c r="AJ34" s="17">
        <v>0.108960916434004</v>
      </c>
      <c r="AK34" s="17">
        <v>2.5045170429538799</v>
      </c>
      <c r="AL34" s="17">
        <v>2.7068735264441101E-2</v>
      </c>
      <c r="AM34" s="17">
        <v>0</v>
      </c>
      <c r="AN34" s="17">
        <v>0</v>
      </c>
      <c r="AO34" s="17">
        <v>2.6326305267378101</v>
      </c>
      <c r="AP34" s="17">
        <v>2.6326305267378101</v>
      </c>
      <c r="AQ34" s="17">
        <v>0</v>
      </c>
      <c r="AR34" s="17">
        <v>0</v>
      </c>
      <c r="AS34" s="17">
        <v>0.17203162535893399</v>
      </c>
      <c r="AT34" s="5">
        <v>5.9152826975025999E-7</v>
      </c>
      <c r="AU34" s="5">
        <v>1.1422639564040201E-6</v>
      </c>
      <c r="AV34" s="17">
        <v>15.131539658041</v>
      </c>
      <c r="AW34" s="17">
        <v>0.51835483234295898</v>
      </c>
      <c r="AX34" s="17">
        <v>7.9313563443697097E-2</v>
      </c>
      <c r="AY34" s="17">
        <v>0</v>
      </c>
      <c r="AZ34" s="17">
        <v>1.72286645699344</v>
      </c>
      <c r="BA34" s="17">
        <v>0.21233396222420101</v>
      </c>
      <c r="BB34" s="17">
        <v>7.3196814219811802E-4</v>
      </c>
      <c r="BC34" s="17">
        <v>5.3677744716898899E-3</v>
      </c>
      <c r="BD34" s="5">
        <v>5.1852664430077598E-5</v>
      </c>
      <c r="BE34" s="17">
        <v>1.0527679775789901E-4</v>
      </c>
      <c r="BF34" s="17">
        <v>0</v>
      </c>
      <c r="BG34" s="17">
        <v>0</v>
      </c>
      <c r="BH34" s="17">
        <v>0.16832647212965299</v>
      </c>
      <c r="BI34" s="17">
        <v>0.93921445770046896</v>
      </c>
      <c r="BJ34" s="17">
        <v>1.7097342366771899E-2</v>
      </c>
      <c r="BK34" s="17">
        <v>1.6426866762567702E-2</v>
      </c>
      <c r="BL34" s="17">
        <v>63.400462767792597</v>
      </c>
      <c r="BM34" s="17">
        <v>1702.2978327661899</v>
      </c>
      <c r="BN34" s="17">
        <v>174.01260170527499</v>
      </c>
      <c r="BO34" s="17">
        <v>1891.4419741295001</v>
      </c>
      <c r="BP34" s="17">
        <v>0</v>
      </c>
      <c r="BQ34" s="17">
        <v>3.2667527599998798</v>
      </c>
      <c r="BR34" s="17">
        <v>0</v>
      </c>
      <c r="BS34" s="17">
        <v>0.106466323781709</v>
      </c>
      <c r="BT34" s="17">
        <v>4.2210396746639298E-4</v>
      </c>
      <c r="BU34" s="17">
        <v>1.2453274870470701E-3</v>
      </c>
      <c r="BV34" s="17">
        <v>9.9937410943302593E-4</v>
      </c>
      <c r="BW34" s="17">
        <v>3.1344974679343197E-2</v>
      </c>
      <c r="BX34" s="17">
        <v>0</v>
      </c>
      <c r="BY34" s="17">
        <v>23.811652011131098</v>
      </c>
      <c r="BZ34" s="17">
        <v>2.8449209509636902E-2</v>
      </c>
      <c r="CA34" s="17">
        <v>1.00035778980031E-2</v>
      </c>
      <c r="CB34" s="17">
        <v>37.634978109205903</v>
      </c>
      <c r="CC34" s="17">
        <v>1.27850619219894E-2</v>
      </c>
      <c r="CD34" s="17">
        <v>0</v>
      </c>
      <c r="CE34" s="5">
        <v>3.0596415972486302E-7</v>
      </c>
      <c r="CF34" s="17">
        <v>1.8543235818493399E-3</v>
      </c>
      <c r="CG34" s="17">
        <v>50.359281774127901</v>
      </c>
      <c r="CH34" s="17">
        <v>48.797952016471001</v>
      </c>
      <c r="CI34" s="17">
        <v>1.5613297576569201</v>
      </c>
      <c r="CJ34" s="17">
        <v>0</v>
      </c>
      <c r="CK34" s="17">
        <v>0</v>
      </c>
      <c r="CL34" s="17">
        <v>0.199632549546123</v>
      </c>
      <c r="CM34" s="17">
        <v>0</v>
      </c>
      <c r="CN34" s="17">
        <v>2.1420843202874802</v>
      </c>
      <c r="CO34" s="17">
        <v>0</v>
      </c>
      <c r="CP34" s="17">
        <v>5.5678479729051898E-2</v>
      </c>
      <c r="CQ34" s="17">
        <v>8.5683372481908293</v>
      </c>
      <c r="CR34" s="17">
        <v>5.4076943834265298E-2</v>
      </c>
      <c r="CS34" s="17">
        <v>0</v>
      </c>
      <c r="CT34" s="17">
        <v>0.14395394524821201</v>
      </c>
      <c r="CU34" s="17">
        <v>1.9519135190727301E-4</v>
      </c>
      <c r="CV34" s="17">
        <v>8.5773306001805594</v>
      </c>
      <c r="CW34" s="17">
        <v>8.0230037662773999</v>
      </c>
      <c r="CX34" s="17">
        <v>0</v>
      </c>
      <c r="CY34" s="17">
        <v>0</v>
      </c>
      <c r="CZ34" s="17">
        <v>3.0024288243523198</v>
      </c>
      <c r="DA34" s="17">
        <v>0.12547805985767199</v>
      </c>
      <c r="DB34" s="17">
        <v>0</v>
      </c>
      <c r="DC34" s="17">
        <v>61.659890060130998</v>
      </c>
      <c r="DD34" s="17">
        <v>0.11931208233478099</v>
      </c>
      <c r="DE34" s="17">
        <v>4.6768822556160998</v>
      </c>
      <c r="DF34" s="17"/>
      <c r="DG34" s="25">
        <f t="shared" si="0"/>
        <v>8.0000020434171665E-3</v>
      </c>
      <c r="DH34" s="97">
        <f t="shared" si="1"/>
        <v>1.0282286054348164</v>
      </c>
      <c r="DI34" s="25">
        <f t="shared" si="2"/>
        <v>1.9247005640389406E-2</v>
      </c>
      <c r="DJ34" s="40">
        <f t="shared" si="3"/>
        <v>-2.2364707690407164E-7</v>
      </c>
      <c r="DK34" s="40"/>
      <c r="DL34" s="40">
        <f t="shared" si="4"/>
        <v>-2.7802616259362473E-7</v>
      </c>
      <c r="DM34" s="40">
        <f t="shared" si="5"/>
        <v>-3.9110693601353518E-7</v>
      </c>
      <c r="DN34" s="40">
        <f t="shared" si="6"/>
        <v>-3.828751222942694E-7</v>
      </c>
      <c r="DO34" s="40">
        <f t="shared" si="7"/>
        <v>-1.550388222346983E-7</v>
      </c>
      <c r="DP34" s="40">
        <f t="shared" si="8"/>
        <v>-3.5468537526970764E-7</v>
      </c>
      <c r="DQ34" s="40">
        <f t="shared" si="34"/>
        <v>-9.4044426567072893E-6</v>
      </c>
      <c r="DR34" s="40">
        <f t="shared" si="35"/>
        <v>2.7963350639175773E-6</v>
      </c>
      <c r="DS34" s="40">
        <f t="shared" si="36"/>
        <v>1.4409684055116489E-6</v>
      </c>
      <c r="DT34" s="40">
        <f t="shared" si="37"/>
        <v>-2.7977593146157912E-5</v>
      </c>
      <c r="DU34" s="40">
        <f t="shared" si="38"/>
        <v>3.3538496651035604E-6</v>
      </c>
      <c r="DV34" s="40">
        <f t="shared" si="39"/>
        <v>9.0646363171889658E-7</v>
      </c>
      <c r="DW34" s="40">
        <f t="shared" si="40"/>
        <v>-2.3373353577750393E-7</v>
      </c>
      <c r="DX34" s="40">
        <f t="shared" si="41"/>
        <v>-6.3284684596789017E-6</v>
      </c>
      <c r="DY34" s="40">
        <f t="shared" si="42"/>
        <v>1.608058638963245E-6</v>
      </c>
      <c r="DZ34" s="40">
        <f t="shared" si="43"/>
        <v>-5.2901284148858698E-8</v>
      </c>
      <c r="EA34" s="40">
        <f t="shared" si="44"/>
        <v>3.0929941698167132E-6</v>
      </c>
      <c r="EB34" s="40">
        <f t="shared" si="45"/>
        <v>9.7638748121496584E-7</v>
      </c>
      <c r="EC34" s="40">
        <f t="shared" si="46"/>
        <v>-2.2757854537440695E-7</v>
      </c>
      <c r="ED34" s="40">
        <f t="shared" si="47"/>
        <v>3.6081686804770907E-7</v>
      </c>
      <c r="EE34" s="40">
        <f t="shared" si="48"/>
        <v>-2.9868055050217849E-5</v>
      </c>
      <c r="EF34" s="40">
        <f t="shared" si="49"/>
        <v>4.8007192919697835E-7</v>
      </c>
      <c r="EG34" s="40">
        <f t="shared" si="50"/>
        <v>1.4630890390459413E-6</v>
      </c>
      <c r="EH34" s="40">
        <f t="shared" si="51"/>
        <v>1.6349454524378198E-6</v>
      </c>
      <c r="EI34" s="69">
        <f t="shared" si="52"/>
        <v>1.8500245470904136E-7</v>
      </c>
      <c r="EJ34" s="40">
        <f t="shared" si="53"/>
        <v>3.9860573582210548E-6</v>
      </c>
      <c r="EK34" s="40">
        <f t="shared" si="54"/>
        <v>7.8732862759493696E-4</v>
      </c>
      <c r="EL34" s="40">
        <f t="shared" si="55"/>
        <v>-9.8355477595088274E-4</v>
      </c>
      <c r="EM34" s="69">
        <f t="shared" si="56"/>
        <v>-6.6722205236844679E-4</v>
      </c>
      <c r="EN34" s="40">
        <f t="shared" si="57"/>
        <v>1.829894551040232E-8</v>
      </c>
      <c r="EO34" s="40">
        <f t="shared" si="58"/>
        <v>1.8884434566033335E-8</v>
      </c>
      <c r="EP34" s="40"/>
      <c r="EQ34" s="40"/>
      <c r="ER34" s="40"/>
      <c r="ES34" s="40"/>
    </row>
    <row r="35" spans="1:149" s="17" customFormat="1" x14ac:dyDescent="0.25">
      <c r="A35" s="15" t="s">
        <v>204</v>
      </c>
      <c r="B35" s="15"/>
      <c r="C35" s="15"/>
      <c r="D35" s="15"/>
      <c r="E35" s="15"/>
      <c r="F35" s="15"/>
      <c r="G35" s="15"/>
      <c r="H35" s="15"/>
      <c r="I35" s="15"/>
      <c r="DG35" s="25" t="e">
        <f t="shared" ref="DG35:DG51" si="59">(AV35/BO35)</f>
        <v>#DIV/0!</v>
      </c>
      <c r="DH35" s="97" t="e">
        <f t="shared" ref="DH35:DH51" si="60">BL35/DC35</f>
        <v>#DIV/0!</v>
      </c>
      <c r="DI35" s="25" t="e">
        <f t="shared" ref="DI35:DI51" si="61">BI35/CH35</f>
        <v>#DIV/0!</v>
      </c>
      <c r="DJ35" s="40">
        <f t="shared" ref="DJ35:DJ51" si="62">(AB35-B35)/(B35+1E-50)</f>
        <v>0</v>
      </c>
      <c r="DK35" s="40"/>
      <c r="DL35" s="40">
        <f t="shared" ref="DL35:DL51" si="63">(BO35-D35)/(D35+1E-50)</f>
        <v>0</v>
      </c>
      <c r="DM35" s="40">
        <f t="shared" ref="DM35:DM51" si="64">(CG35-E35)/(E35+1E-50)</f>
        <v>0</v>
      </c>
      <c r="DN35" s="40">
        <f t="shared" ref="DN35:DN51" si="65">(CH35-F35)/(F35+1E-50)</f>
        <v>0</v>
      </c>
      <c r="DO35" s="40">
        <f t="shared" ref="DO35:DO51" si="66">(CV35-G35)/(G35+1E-50)</f>
        <v>0</v>
      </c>
      <c r="DP35" s="40">
        <f t="shared" ref="DP35:DP51" si="67">(DC35-H35)/(H35+1E-50)</f>
        <v>0</v>
      </c>
      <c r="DQ35" s="40" t="e">
        <f t="shared" si="34"/>
        <v>#DIV/0!</v>
      </c>
      <c r="DR35" s="40" t="e">
        <f t="shared" si="35"/>
        <v>#DIV/0!</v>
      </c>
      <c r="DS35" s="40" t="e">
        <f t="shared" si="36"/>
        <v>#DIV/0!</v>
      </c>
      <c r="DT35" s="40" t="e">
        <f t="shared" si="37"/>
        <v>#DIV/0!</v>
      </c>
      <c r="DU35" s="40" t="e">
        <f t="shared" si="38"/>
        <v>#DIV/0!</v>
      </c>
      <c r="DV35" s="40" t="e">
        <f t="shared" si="39"/>
        <v>#DIV/0!</v>
      </c>
      <c r="DW35" s="40" t="e">
        <f t="shared" si="40"/>
        <v>#DIV/0!</v>
      </c>
      <c r="DX35" s="40" t="e">
        <f t="shared" si="41"/>
        <v>#DIV/0!</v>
      </c>
      <c r="DY35" s="40" t="e">
        <f t="shared" si="42"/>
        <v>#DIV/0!</v>
      </c>
      <c r="DZ35" s="40" t="e">
        <f t="shared" si="43"/>
        <v>#DIV/0!</v>
      </c>
      <c r="EA35" s="40" t="e">
        <f t="shared" si="44"/>
        <v>#DIV/0!</v>
      </c>
      <c r="EB35" s="40" t="e">
        <f t="shared" si="45"/>
        <v>#DIV/0!</v>
      </c>
      <c r="EC35" s="40" t="e">
        <f t="shared" si="46"/>
        <v>#DIV/0!</v>
      </c>
      <c r="ED35" s="40" t="e">
        <f t="shared" si="47"/>
        <v>#DIV/0!</v>
      </c>
      <c r="EE35" s="40" t="e">
        <f t="shared" si="48"/>
        <v>#DIV/0!</v>
      </c>
      <c r="EF35" s="40" t="e">
        <f t="shared" si="49"/>
        <v>#DIV/0!</v>
      </c>
      <c r="EG35" s="40" t="e">
        <f t="shared" si="50"/>
        <v>#DIV/0!</v>
      </c>
      <c r="EH35" s="40" t="e">
        <f t="shared" si="51"/>
        <v>#DIV/0!</v>
      </c>
      <c r="EI35" s="69" t="e">
        <f t="shared" si="52"/>
        <v>#DIV/0!</v>
      </c>
      <c r="EJ35" s="40" t="e">
        <f t="shared" si="53"/>
        <v>#DIV/0!</v>
      </c>
      <c r="EK35" s="40" t="e">
        <f t="shared" si="54"/>
        <v>#DIV/0!</v>
      </c>
      <c r="EL35" s="40" t="e">
        <f t="shared" si="55"/>
        <v>#DIV/0!</v>
      </c>
      <c r="EM35" s="69" t="e">
        <f t="shared" si="56"/>
        <v>#DIV/0!</v>
      </c>
      <c r="EN35" s="40" t="e">
        <f t="shared" si="57"/>
        <v>#DIV/0!</v>
      </c>
      <c r="EO35" s="40" t="e">
        <f t="shared" si="58"/>
        <v>#DIV/0!</v>
      </c>
      <c r="EP35" s="40"/>
      <c r="EQ35" s="40"/>
      <c r="ER35" s="40"/>
      <c r="ES35" s="40"/>
    </row>
    <row r="36" spans="1:149" x14ac:dyDescent="0.25">
      <c r="A36" s="15" t="s">
        <v>205</v>
      </c>
      <c r="B36" s="15">
        <v>153.30254074000001</v>
      </c>
      <c r="D36" s="15">
        <v>1019.4992112</v>
      </c>
      <c r="E36" s="15">
        <v>27.791438360000001</v>
      </c>
      <c r="F36" s="15">
        <v>26.918297899999999</v>
      </c>
      <c r="G36" s="15">
        <v>6.4008899599999998</v>
      </c>
      <c r="H36" s="15">
        <v>34.685237069999999</v>
      </c>
      <c r="I36" s="15"/>
      <c r="J36" s="17" t="s">
        <v>205</v>
      </c>
      <c r="K36" s="17">
        <v>0</v>
      </c>
      <c r="L36" s="17">
        <v>0.91780072962123305</v>
      </c>
      <c r="M36" s="17">
        <v>6.4098533409539707E-2</v>
      </c>
      <c r="N36" s="17">
        <v>0.33932243786807198</v>
      </c>
      <c r="O36" s="17">
        <v>0.33932243786807198</v>
      </c>
      <c r="P36" s="17">
        <v>2.6938810183233799</v>
      </c>
      <c r="Q36" s="17">
        <v>0</v>
      </c>
      <c r="R36" s="17">
        <v>1.18521727335659E-4</v>
      </c>
      <c r="S36" s="17">
        <v>5.7865844456202404E-4</v>
      </c>
      <c r="T36" s="17">
        <v>0.164368881979538</v>
      </c>
      <c r="U36" s="17">
        <v>1.1251832576646201E-4</v>
      </c>
      <c r="V36" s="17">
        <v>3.5136248875153903E-2</v>
      </c>
      <c r="W36" s="17">
        <v>3.9386853788367301E-3</v>
      </c>
      <c r="X36" s="17">
        <v>2.4140342980759101E-3</v>
      </c>
      <c r="Y36" s="17">
        <v>0.84270980617982205</v>
      </c>
      <c r="Z36" s="5">
        <v>3.8977608841636402E-8</v>
      </c>
      <c r="AA36" s="5">
        <v>1.55910810201888E-7</v>
      </c>
      <c r="AB36" s="17">
        <v>153.30252425469999</v>
      </c>
      <c r="AC36" s="17">
        <v>0.87313966435732504</v>
      </c>
      <c r="AD36" s="17">
        <v>20.759387712649499</v>
      </c>
      <c r="AE36" s="17">
        <v>1.321930400194</v>
      </c>
      <c r="AF36" s="17">
        <v>3.07137725348192E-2</v>
      </c>
      <c r="AG36" s="17">
        <v>4.7268516739143598</v>
      </c>
      <c r="AH36" s="17">
        <v>7.9408971766508504E-2</v>
      </c>
      <c r="AI36" s="17">
        <v>8.0691387766579101</v>
      </c>
      <c r="AJ36" s="17">
        <v>6.1293158534194599E-2</v>
      </c>
      <c r="AK36" s="17">
        <v>1.40885354882609</v>
      </c>
      <c r="AL36" s="17">
        <v>1.5226857051180801E-2</v>
      </c>
      <c r="AM36" s="17">
        <v>0</v>
      </c>
      <c r="AN36" s="17">
        <v>0</v>
      </c>
      <c r="AO36" s="17">
        <v>1.48092097769099</v>
      </c>
      <c r="AP36" s="17">
        <v>1.48092097769099</v>
      </c>
      <c r="AQ36" s="17">
        <v>0</v>
      </c>
      <c r="AR36" s="17">
        <v>0</v>
      </c>
      <c r="AS36" s="17">
        <v>9.6771804764965497E-2</v>
      </c>
      <c r="AT36" s="5">
        <v>3.2630423187375398E-7</v>
      </c>
      <c r="AU36" s="5">
        <v>6.3010308710107802E-7</v>
      </c>
      <c r="AV36" s="17">
        <v>8.1559902454956799</v>
      </c>
      <c r="AW36" s="17">
        <v>0.29158774905616303</v>
      </c>
      <c r="AX36" s="17">
        <v>4.4615674694352701E-2</v>
      </c>
      <c r="AY36" s="17">
        <v>0</v>
      </c>
      <c r="AZ36" s="17">
        <v>0.96915493877744097</v>
      </c>
      <c r="BA36" s="17">
        <v>0.119443233755075</v>
      </c>
      <c r="BB36" s="17">
        <v>4.0377469467638898E-4</v>
      </c>
      <c r="BC36" s="17">
        <v>2.9610143999294499E-3</v>
      </c>
      <c r="BD36" s="5">
        <v>2.86034733885591E-5</v>
      </c>
      <c r="BE36" s="5">
        <v>5.8073586426142399E-5</v>
      </c>
      <c r="BF36" s="17">
        <v>0</v>
      </c>
      <c r="BG36" s="17">
        <v>0</v>
      </c>
      <c r="BH36" s="17">
        <v>9.4688188169285606E-2</v>
      </c>
      <c r="BI36" s="17">
        <v>0.51809631455215799</v>
      </c>
      <c r="BJ36" s="17">
        <v>9.4313648761829103E-3</v>
      </c>
      <c r="BK36" s="17">
        <v>9.0615065760566993E-3</v>
      </c>
      <c r="BL36" s="17">
        <v>35.664339151992102</v>
      </c>
      <c r="BM36" s="17">
        <v>917.54869271824396</v>
      </c>
      <c r="BN36" s="17">
        <v>93.793920152780302</v>
      </c>
      <c r="BO36" s="17">
        <v>1019.49860311651</v>
      </c>
      <c r="BP36" s="17">
        <v>0</v>
      </c>
      <c r="BQ36" s="17">
        <v>1.8376291575502699</v>
      </c>
      <c r="BR36" s="17">
        <v>0</v>
      </c>
      <c r="BS36" s="17">
        <v>5.9872356787978198E-2</v>
      </c>
      <c r="BT36" s="17">
        <v>2.3284369864501699E-4</v>
      </c>
      <c r="BU36" s="17">
        <v>6.8695338592855899E-4</v>
      </c>
      <c r="BV36" s="17">
        <v>5.5129184683609103E-4</v>
      </c>
      <c r="BW36" s="17">
        <v>1.7514462861079001E-2</v>
      </c>
      <c r="BX36" s="17">
        <v>0</v>
      </c>
      <c r="BY36" s="17">
        <v>13.394639635106399</v>
      </c>
      <c r="BZ36" s="17">
        <v>1.5693368462661901E-2</v>
      </c>
      <c r="CA36" s="17">
        <v>5.51824324266825E-3</v>
      </c>
      <c r="CB36" s="17">
        <v>20.7604923438989</v>
      </c>
      <c r="CC36" s="17">
        <v>7.05259027144408E-3</v>
      </c>
      <c r="CD36" s="17">
        <v>0</v>
      </c>
      <c r="CE36" s="5">
        <v>1.6877807635487799E-7</v>
      </c>
      <c r="CF36" s="17">
        <v>1.02289499787805E-3</v>
      </c>
      <c r="CG36" s="17">
        <v>27.791434983717799</v>
      </c>
      <c r="CH36" s="17">
        <v>26.918295319360499</v>
      </c>
      <c r="CI36" s="17">
        <v>0.87313966435732504</v>
      </c>
      <c r="CJ36" s="17">
        <v>0</v>
      </c>
      <c r="CK36" s="17">
        <v>0</v>
      </c>
      <c r="CL36" s="17">
        <v>0.11012272073943</v>
      </c>
      <c r="CM36" s="17">
        <v>0</v>
      </c>
      <c r="CN36" s="17">
        <v>1.18163216957952</v>
      </c>
      <c r="CO36" s="17">
        <v>0</v>
      </c>
      <c r="CP36" s="17">
        <v>3.07137725348192E-2</v>
      </c>
      <c r="CQ36" s="17">
        <v>4.7265305707215104</v>
      </c>
      <c r="CR36" s="17">
        <v>3.04196187011367E-2</v>
      </c>
      <c r="CS36" s="17">
        <v>0</v>
      </c>
      <c r="CT36" s="17">
        <v>7.9408971766508504E-2</v>
      </c>
      <c r="CU36" s="17">
        <v>1.07673145111526E-4</v>
      </c>
      <c r="CV36" s="17">
        <v>6.4008879161837902</v>
      </c>
      <c r="CW36" s="17">
        <v>4.5131392263415497</v>
      </c>
      <c r="CX36" s="17">
        <v>0</v>
      </c>
      <c r="CY36" s="17">
        <v>0</v>
      </c>
      <c r="CZ36" s="17">
        <v>1.6889406675024901</v>
      </c>
      <c r="DA36" s="17">
        <v>7.0584406607191202E-2</v>
      </c>
      <c r="DB36" s="17">
        <v>0</v>
      </c>
      <c r="DC36" s="17">
        <v>34.685227455811102</v>
      </c>
      <c r="DD36" s="17">
        <v>6.7116356523146001E-2</v>
      </c>
      <c r="DE36" s="17">
        <v>2.6308616637865399</v>
      </c>
      <c r="DF36" s="17"/>
      <c r="DG36" s="25">
        <f t="shared" si="59"/>
        <v>8.0000013933943567E-3</v>
      </c>
      <c r="DH36" s="97">
        <f t="shared" si="60"/>
        <v>1.0282284928772165</v>
      </c>
      <c r="DI36" s="25">
        <f t="shared" si="61"/>
        <v>1.9246995710739772E-2</v>
      </c>
      <c r="DJ36" s="40">
        <f t="shared" si="62"/>
        <v>-1.0753442143408029E-7</v>
      </c>
      <c r="DK36" s="40"/>
      <c r="DL36" s="40">
        <f t="shared" si="63"/>
        <v>-5.9645312451898781E-7</v>
      </c>
      <c r="DM36" s="40">
        <f t="shared" si="64"/>
        <v>-1.2148641454384804E-7</v>
      </c>
      <c r="DN36" s="40">
        <f t="shared" si="65"/>
        <v>-9.5869341702606752E-8</v>
      </c>
      <c r="DO36" s="40">
        <f t="shared" si="66"/>
        <v>-3.1930188182879342E-7</v>
      </c>
      <c r="DP36" s="40">
        <f t="shared" si="67"/>
        <v>-2.7718388887011186E-7</v>
      </c>
      <c r="DQ36" s="40">
        <f t="shared" si="34"/>
        <v>-9.2605223756260904E-6</v>
      </c>
      <c r="DR36" s="40">
        <f t="shared" si="35"/>
        <v>3.6361525899791954E-6</v>
      </c>
      <c r="DS36" s="40">
        <f t="shared" si="36"/>
        <v>-5.2738940529106532E-6</v>
      </c>
      <c r="DT36" s="40">
        <f t="shared" si="37"/>
        <v>-2.6834855423635397E-5</v>
      </c>
      <c r="DU36" s="40">
        <f t="shared" si="38"/>
        <v>-1.3212804885312372E-6</v>
      </c>
      <c r="DV36" s="40">
        <f t="shared" si="39"/>
        <v>3.2292230184952417E-6</v>
      </c>
      <c r="DW36" s="40">
        <f t="shared" si="40"/>
        <v>3.119206075253619E-7</v>
      </c>
      <c r="DX36" s="40">
        <f t="shared" si="41"/>
        <v>-2.0046669768088749E-7</v>
      </c>
      <c r="DY36" s="40">
        <f t="shared" si="42"/>
        <v>2.7713005072325507E-6</v>
      </c>
      <c r="DZ36" s="40">
        <f t="shared" si="43"/>
        <v>3.4183988199170129E-7</v>
      </c>
      <c r="EA36" s="40">
        <f t="shared" si="44"/>
        <v>2.0835879593850384E-7</v>
      </c>
      <c r="EB36" s="40">
        <f t="shared" si="45"/>
        <v>5.7855427257931367E-7</v>
      </c>
      <c r="EC36" s="40">
        <f t="shared" si="46"/>
        <v>6.477931088743099E-7</v>
      </c>
      <c r="ED36" s="40">
        <f t="shared" si="47"/>
        <v>1.7177165072164257E-6</v>
      </c>
      <c r="EE36" s="40">
        <f t="shared" si="48"/>
        <v>-2.6219954443989382E-5</v>
      </c>
      <c r="EF36" s="40">
        <f t="shared" si="49"/>
        <v>1.3885562924266444E-7</v>
      </c>
      <c r="EG36" s="40">
        <f t="shared" si="50"/>
        <v>-4.4295010802638116E-7</v>
      </c>
      <c r="EH36" s="40">
        <f t="shared" si="51"/>
        <v>6.5766241982255943E-6</v>
      </c>
      <c r="EI36" s="69">
        <f t="shared" si="52"/>
        <v>5.4041773906777282E-6</v>
      </c>
      <c r="EJ36" s="40">
        <f t="shared" si="53"/>
        <v>1.9074314589674363E-6</v>
      </c>
      <c r="EK36" s="40">
        <f t="shared" si="54"/>
        <v>7.8211298956158682E-4</v>
      </c>
      <c r="EL36" s="40">
        <f t="shared" si="55"/>
        <v>-9.6626133026914737E-4</v>
      </c>
      <c r="EM36" s="69">
        <f t="shared" si="56"/>
        <v>-6.6113603916791034E-4</v>
      </c>
      <c r="EN36" s="40">
        <f t="shared" si="57"/>
        <v>-1.0032951840273384E-7</v>
      </c>
      <c r="EO36" s="40">
        <f t="shared" si="58"/>
        <v>-1.0358387406875859E-7</v>
      </c>
      <c r="EP36" s="40"/>
      <c r="EQ36" s="40"/>
      <c r="ER36" s="40"/>
      <c r="ES36" s="40"/>
    </row>
    <row r="37" spans="1:149" s="17" customFormat="1" x14ac:dyDescent="0.25">
      <c r="A37" s="15" t="s">
        <v>206</v>
      </c>
      <c r="B37" s="15">
        <v>10.05875717</v>
      </c>
      <c r="C37" s="15"/>
      <c r="D37" s="15">
        <v>68.74682009</v>
      </c>
      <c r="E37" s="15">
        <v>1.94036498</v>
      </c>
      <c r="F37" s="15">
        <v>1.8785211399999999</v>
      </c>
      <c r="G37" s="15">
        <v>0.57409977999999995</v>
      </c>
      <c r="H37" s="15">
        <v>2.5431397800000002</v>
      </c>
      <c r="I37" s="15"/>
      <c r="J37" s="17" t="s">
        <v>206</v>
      </c>
      <c r="K37" s="17">
        <v>0</v>
      </c>
      <c r="L37" s="17">
        <v>6.7293716482183102E-2</v>
      </c>
      <c r="M37" s="17">
        <v>4.6996896898929396E-3</v>
      </c>
      <c r="N37" s="17">
        <v>2.48793023739248E-2</v>
      </c>
      <c r="O37" s="17">
        <v>2.48793023739248E-2</v>
      </c>
      <c r="P37" s="17">
        <v>0.19751701071198199</v>
      </c>
      <c r="Q37" s="17">
        <v>0</v>
      </c>
      <c r="R37" s="5">
        <v>8.2710915535420008E-6</v>
      </c>
      <c r="S37" s="5">
        <v>4.0382954909968698E-5</v>
      </c>
      <c r="T37" s="17">
        <v>1.2051683548039999E-2</v>
      </c>
      <c r="U37" s="5">
        <v>7.8522258043945208E-6</v>
      </c>
      <c r="V37" s="17">
        <v>2.57620122038909E-3</v>
      </c>
      <c r="W37" s="17">
        <v>2.7486452895495399E-4</v>
      </c>
      <c r="X37" s="17">
        <v>1.6846566191019399E-4</v>
      </c>
      <c r="Y37" s="17">
        <v>6.1788006910083397E-2</v>
      </c>
      <c r="Z37" s="5">
        <v>2.7201175339098398E-9</v>
      </c>
      <c r="AA37" s="5">
        <v>1.08802651730352E-8</v>
      </c>
      <c r="AB37" s="17">
        <v>10.058747944906401</v>
      </c>
      <c r="AC37" s="17">
        <v>6.1843804813792098E-2</v>
      </c>
      <c r="AD37" s="17">
        <v>1.44871549573681</v>
      </c>
      <c r="AE37" s="17">
        <v>9.2252271587382903E-2</v>
      </c>
      <c r="AF37" s="17">
        <v>2.1433944212040498E-3</v>
      </c>
      <c r="AG37" s="17">
        <v>0.32986797753490099</v>
      </c>
      <c r="AH37" s="17">
        <v>5.5416337230002602E-3</v>
      </c>
      <c r="AI37" s="17">
        <v>0.59163354404500701</v>
      </c>
      <c r="AJ37" s="17">
        <v>4.4940303405621796E-3</v>
      </c>
      <c r="AK37" s="17">
        <v>0.103297718029894</v>
      </c>
      <c r="AL37" s="17">
        <v>1.1164418382432499E-3</v>
      </c>
      <c r="AM37" s="17">
        <v>0</v>
      </c>
      <c r="AN37" s="17">
        <v>0</v>
      </c>
      <c r="AO37" s="17">
        <v>0.10858162370537799</v>
      </c>
      <c r="AP37" s="17">
        <v>0.10858162370537799</v>
      </c>
      <c r="AQ37" s="17">
        <v>0</v>
      </c>
      <c r="AR37" s="17">
        <v>0</v>
      </c>
      <c r="AS37" s="17">
        <v>7.0953287901411996E-3</v>
      </c>
      <c r="AT37" s="5">
        <v>2.27713440148992E-8</v>
      </c>
      <c r="AU37" s="5">
        <v>4.3972138473336698E-8</v>
      </c>
      <c r="AV37" s="17">
        <v>0.549974148205713</v>
      </c>
      <c r="AW37" s="17">
        <v>2.13792744505189E-2</v>
      </c>
      <c r="AX37" s="17">
        <v>3.2712505286796398E-3</v>
      </c>
      <c r="AY37" s="17">
        <v>0</v>
      </c>
      <c r="AZ37" s="17">
        <v>7.1059045598937901E-2</v>
      </c>
      <c r="BA37" s="17">
        <v>8.75765264503932E-3</v>
      </c>
      <c r="BB37" s="5">
        <v>2.8178826490737801E-5</v>
      </c>
      <c r="BC37" s="17">
        <v>2.0663687274370701E-4</v>
      </c>
      <c r="BD37" s="5">
        <v>1.99608528690399E-6</v>
      </c>
      <c r="BE37" s="5">
        <v>4.0527116376483198E-6</v>
      </c>
      <c r="BF37" s="17">
        <v>0</v>
      </c>
      <c r="BG37" s="17">
        <v>0</v>
      </c>
      <c r="BH37" s="17">
        <v>6.94253884729401E-3</v>
      </c>
      <c r="BI37" s="17">
        <v>3.6155896567954697E-2</v>
      </c>
      <c r="BJ37" s="17">
        <v>6.5817803248510503E-4</v>
      </c>
      <c r="BK37" s="17">
        <v>6.3236639318330903E-4</v>
      </c>
      <c r="BL37" s="17">
        <v>2.61492672795515</v>
      </c>
      <c r="BM37" s="17">
        <v>61.872141879991403</v>
      </c>
      <c r="BN37" s="17">
        <v>6.3247040019400602</v>
      </c>
      <c r="BO37" s="17">
        <v>68.746820030137101</v>
      </c>
      <c r="BP37" s="17">
        <v>0</v>
      </c>
      <c r="BQ37" s="17">
        <v>0.13473606270975499</v>
      </c>
      <c r="BR37" s="17">
        <v>0</v>
      </c>
      <c r="BS37" s="17">
        <v>4.3866809148674097E-3</v>
      </c>
      <c r="BT37" s="5">
        <v>1.62491513997255E-5</v>
      </c>
      <c r="BU37" s="5">
        <v>4.7940066701279203E-5</v>
      </c>
      <c r="BV37" s="5">
        <v>3.84720223416392E-5</v>
      </c>
      <c r="BW37" s="17">
        <v>1.2630796057650801E-3</v>
      </c>
      <c r="BX37" s="17">
        <v>0</v>
      </c>
      <c r="BY37" s="17">
        <v>0.98210191089799703</v>
      </c>
      <c r="BZ37" s="17">
        <v>1.09517764799902E-3</v>
      </c>
      <c r="CA37" s="17">
        <v>3.8509781136151898E-4</v>
      </c>
      <c r="CB37" s="17">
        <v>1.4487918006801199</v>
      </c>
      <c r="CC37" s="17">
        <v>4.9217295028026195E-4</v>
      </c>
      <c r="CD37" s="17">
        <v>0</v>
      </c>
      <c r="CE37" s="5">
        <v>1.1778409658448899E-8</v>
      </c>
      <c r="CF37" s="5">
        <v>7.1384311634341304E-5</v>
      </c>
      <c r="CG37" s="17">
        <v>1.9403643966689099</v>
      </c>
      <c r="CH37" s="17">
        <v>1.87852059185511</v>
      </c>
      <c r="CI37" s="17">
        <v>6.1843804813792098E-2</v>
      </c>
      <c r="CJ37" s="17">
        <v>0</v>
      </c>
      <c r="CK37" s="17">
        <v>0</v>
      </c>
      <c r="CL37" s="17">
        <v>7.6850266351405697E-3</v>
      </c>
      <c r="CM37" s="17">
        <v>0</v>
      </c>
      <c r="CN37" s="17">
        <v>8.2461419026990002E-2</v>
      </c>
      <c r="CO37" s="17">
        <v>0</v>
      </c>
      <c r="CP37" s="17">
        <v>2.1433944212040498E-3</v>
      </c>
      <c r="CQ37" s="17">
        <v>0.32984597055727299</v>
      </c>
      <c r="CR37" s="17">
        <v>2.2304023431611399E-3</v>
      </c>
      <c r="CS37" s="17">
        <v>0</v>
      </c>
      <c r="CT37" s="17">
        <v>5.5416337230002602E-3</v>
      </c>
      <c r="CU37" s="5">
        <v>7.5140901095145897E-6</v>
      </c>
      <c r="CV37" s="17">
        <v>0.57409977669383805</v>
      </c>
      <c r="CW37" s="17">
        <v>0.33090631593047298</v>
      </c>
      <c r="CX37" s="17">
        <v>0</v>
      </c>
      <c r="CY37" s="17">
        <v>0</v>
      </c>
      <c r="CZ37" s="17">
        <v>0.12383400454450701</v>
      </c>
      <c r="DA37" s="17">
        <v>5.1752830358853799E-3</v>
      </c>
      <c r="DB37" s="17">
        <v>0</v>
      </c>
      <c r="DC37" s="17">
        <v>2.54313833606155</v>
      </c>
      <c r="DD37" s="17">
        <v>4.9209877767438202E-3</v>
      </c>
      <c r="DE37" s="17">
        <v>0.19289615096492399</v>
      </c>
      <c r="DG37" s="25">
        <f t="shared" si="59"/>
        <v>7.9999940064808296E-3</v>
      </c>
      <c r="DH37" s="97">
        <f t="shared" si="60"/>
        <v>1.028228268543494</v>
      </c>
      <c r="DI37" s="25">
        <f t="shared" si="61"/>
        <v>1.924700571541214E-2</v>
      </c>
      <c r="DJ37" s="40">
        <f t="shared" si="62"/>
        <v>-9.171206187136798E-7</v>
      </c>
      <c r="DK37" s="40"/>
      <c r="DL37" s="40">
        <f t="shared" si="63"/>
        <v>-8.7077334718551912E-10</v>
      </c>
      <c r="DM37" s="40">
        <f t="shared" si="64"/>
        <v>-3.0062957026684067E-7</v>
      </c>
      <c r="DN37" s="40">
        <f t="shared" si="65"/>
        <v>-2.917959655873222E-7</v>
      </c>
      <c r="DO37" s="40">
        <f t="shared" si="66"/>
        <v>-5.7588628579645017E-9</v>
      </c>
      <c r="DP37" s="40">
        <f t="shared" si="67"/>
        <v>-5.677778553488678E-7</v>
      </c>
      <c r="DQ37" s="40">
        <f t="shared" si="34"/>
        <v>-8.8413178646126682E-6</v>
      </c>
      <c r="DR37" s="40">
        <f t="shared" si="35"/>
        <v>-6.3738161140708861E-6</v>
      </c>
      <c r="DS37" s="40">
        <f t="shared" si="36"/>
        <v>7.4636582166151647E-6</v>
      </c>
      <c r="DT37" s="40">
        <f t="shared" si="37"/>
        <v>-2.0662790315668916E-5</v>
      </c>
      <c r="DU37" s="40">
        <f t="shared" si="38"/>
        <v>1.2391966891930486E-6</v>
      </c>
      <c r="DV37" s="40">
        <f t="shared" si="39"/>
        <v>8.0970399835979E-7</v>
      </c>
      <c r="DW37" s="40">
        <f t="shared" si="40"/>
        <v>-1.5086083978734241E-6</v>
      </c>
      <c r="DX37" s="40">
        <f t="shared" si="41"/>
        <v>-7.8216368023149964E-6</v>
      </c>
      <c r="DY37" s="40">
        <f t="shared" si="42"/>
        <v>3.6801982956945732E-6</v>
      </c>
      <c r="DZ37" s="40">
        <f t="shared" si="43"/>
        <v>-1.9403900026634331E-6</v>
      </c>
      <c r="EA37" s="40">
        <f t="shared" si="44"/>
        <v>-3.8289087519619888E-6</v>
      </c>
      <c r="EB37" s="40">
        <f t="shared" si="45"/>
        <v>-3.4205994367698216E-6</v>
      </c>
      <c r="EC37" s="40">
        <f t="shared" si="46"/>
        <v>2.6627445394922289E-6</v>
      </c>
      <c r="ED37" s="40">
        <f t="shared" si="47"/>
        <v>-6.5105450295428502E-6</v>
      </c>
      <c r="EE37" s="40">
        <f t="shared" si="48"/>
        <v>-3.2956619796323213E-5</v>
      </c>
      <c r="EF37" s="40">
        <f t="shared" si="49"/>
        <v>6.0367113928715439E-7</v>
      </c>
      <c r="EG37" s="40">
        <f t="shared" si="50"/>
        <v>-6.7204006297171412E-7</v>
      </c>
      <c r="EH37" s="40">
        <f t="shared" si="51"/>
        <v>3.0677806403700176E-6</v>
      </c>
      <c r="EI37" s="69">
        <f t="shared" si="52"/>
        <v>9.0272390507247279E-6</v>
      </c>
      <c r="EJ37" s="40">
        <f t="shared" si="53"/>
        <v>-3.1829143141662523E-6</v>
      </c>
      <c r="EK37" s="40">
        <f t="shared" si="54"/>
        <v>7.8893140046220483E-4</v>
      </c>
      <c r="EL37" s="40">
        <f t="shared" si="55"/>
        <v>-9.7767104483513804E-4</v>
      </c>
      <c r="EM37" s="69">
        <f t="shared" si="56"/>
        <v>-6.4685672345699712E-4</v>
      </c>
      <c r="EN37" s="40">
        <f t="shared" si="57"/>
        <v>9.3357815040760177E-8</v>
      </c>
      <c r="EO37" s="40">
        <f t="shared" si="58"/>
        <v>9.6431302916175554E-8</v>
      </c>
      <c r="EP37" s="40"/>
      <c r="EQ37" s="40"/>
      <c r="ER37" s="40"/>
      <c r="ES37" s="40"/>
    </row>
    <row r="38" spans="1:149" x14ac:dyDescent="0.25">
      <c r="A38" s="15" t="s">
        <v>207</v>
      </c>
      <c r="B38" s="15">
        <v>364.01978423000003</v>
      </c>
      <c r="D38" s="15">
        <v>2346.5267088000001</v>
      </c>
      <c r="E38" s="15">
        <v>60.832442389999997</v>
      </c>
      <c r="F38" s="15">
        <v>58.980748669999997</v>
      </c>
      <c r="G38" s="15">
        <v>5.3892445200000001</v>
      </c>
      <c r="H38" s="15">
        <v>75.664297340000005</v>
      </c>
      <c r="I38" s="15"/>
      <c r="J38" s="17" t="s">
        <v>207</v>
      </c>
      <c r="K38" s="17">
        <v>0</v>
      </c>
      <c r="L38" s="17">
        <v>2.0024598740277</v>
      </c>
      <c r="M38" s="17">
        <v>0.139850209474017</v>
      </c>
      <c r="N38" s="17">
        <v>0.740335427290297</v>
      </c>
      <c r="O38" s="17">
        <v>0.740335427290297</v>
      </c>
      <c r="P38" s="17">
        <v>5.8775135454876803</v>
      </c>
      <c r="Q38" s="17">
        <v>0</v>
      </c>
      <c r="R38" s="17">
        <v>2.59719321229958E-4</v>
      </c>
      <c r="S38" s="17">
        <v>1.2680411596752499E-3</v>
      </c>
      <c r="T38" s="17">
        <v>0.35861996528492202</v>
      </c>
      <c r="U38" s="17">
        <v>2.4656452851964201E-4</v>
      </c>
      <c r="V38" s="17">
        <v>7.6660310101468399E-2</v>
      </c>
      <c r="W38" s="17">
        <v>8.6309596833060494E-3</v>
      </c>
      <c r="X38" s="17">
        <v>5.2899424765621098E-3</v>
      </c>
      <c r="Y38" s="17">
        <v>1.83862518900398</v>
      </c>
      <c r="Z38" s="5">
        <v>8.5412884418282897E-8</v>
      </c>
      <c r="AA38" s="5">
        <v>3.4165048648291101E-7</v>
      </c>
      <c r="AB38" s="17">
        <v>364.04857664577702</v>
      </c>
      <c r="AC38" s="17">
        <v>1.85188319604049</v>
      </c>
      <c r="AD38" s="17">
        <v>45.490687605725398</v>
      </c>
      <c r="AE38" s="17">
        <v>2.89678787964968</v>
      </c>
      <c r="AF38" s="17">
        <v>6.7304045863853496E-2</v>
      </c>
      <c r="AG38" s="17">
        <v>10.358100522385101</v>
      </c>
      <c r="AH38" s="17">
        <v>0.17401144352034001</v>
      </c>
      <c r="AI38" s="17">
        <v>17.6052596845587</v>
      </c>
      <c r="AJ38" s="17">
        <v>0.13372975628457601</v>
      </c>
      <c r="AK38" s="17">
        <v>3.0738375146271202</v>
      </c>
      <c r="AL38" s="17">
        <v>3.3222176628672898E-2</v>
      </c>
      <c r="AM38" s="17">
        <v>0</v>
      </c>
      <c r="AN38" s="17">
        <v>0</v>
      </c>
      <c r="AO38" s="17">
        <v>3.2310769013598302</v>
      </c>
      <c r="AP38" s="17">
        <v>3.2310769013598302</v>
      </c>
      <c r="AQ38" s="17">
        <v>0</v>
      </c>
      <c r="AR38" s="17">
        <v>0</v>
      </c>
      <c r="AS38" s="17">
        <v>0.21113723945125501</v>
      </c>
      <c r="AT38" s="5">
        <v>7.1503794563368699E-7</v>
      </c>
      <c r="AU38" s="5">
        <v>1.3807681970999401E-6</v>
      </c>
      <c r="AV38" s="17">
        <v>18.773965577098298</v>
      </c>
      <c r="AW38" s="17">
        <v>0.63618671285528094</v>
      </c>
      <c r="AX38" s="17">
        <v>9.7342748564210699E-2</v>
      </c>
      <c r="AY38" s="17">
        <v>0</v>
      </c>
      <c r="AZ38" s="17">
        <v>2.1145059975021798</v>
      </c>
      <c r="BA38" s="17">
        <v>0.260601338184271</v>
      </c>
      <c r="BB38" s="17">
        <v>8.8480432466365696E-4</v>
      </c>
      <c r="BC38" s="17">
        <v>6.4885561457695999E-3</v>
      </c>
      <c r="BD38" s="5">
        <v>6.2679443930399996E-5</v>
      </c>
      <c r="BE38" s="17">
        <v>1.27258122072124E-4</v>
      </c>
      <c r="BF38" s="17">
        <v>0</v>
      </c>
      <c r="BG38" s="17">
        <v>0</v>
      </c>
      <c r="BH38" s="17">
        <v>0.20659068044300899</v>
      </c>
      <c r="BI38" s="17">
        <v>1.1353205225935099</v>
      </c>
      <c r="BJ38" s="17">
        <v>2.0667250560800699E-2</v>
      </c>
      <c r="BK38" s="17">
        <v>1.98567674961556E-2</v>
      </c>
      <c r="BL38" s="17">
        <v>77.8125389259081</v>
      </c>
      <c r="BM38" s="17">
        <v>2112.0705959137299</v>
      </c>
      <c r="BN38" s="17">
        <v>215.900495375915</v>
      </c>
      <c r="BO38" s="17">
        <v>2346.74505686674</v>
      </c>
      <c r="BP38" s="17">
        <v>0</v>
      </c>
      <c r="BQ38" s="17">
        <v>4.0093433123075197</v>
      </c>
      <c r="BR38" s="17">
        <v>0</v>
      </c>
      <c r="BS38" s="17">
        <v>0.13063847977058701</v>
      </c>
      <c r="BT38" s="17">
        <v>5.1023387992394005E-4</v>
      </c>
      <c r="BU38" s="17">
        <v>1.5053477357434199E-3</v>
      </c>
      <c r="BV38" s="17">
        <v>1.208057420792E-3</v>
      </c>
      <c r="BW38" s="17">
        <v>3.8270354256650999E-2</v>
      </c>
      <c r="BX38" s="17">
        <v>0</v>
      </c>
      <c r="BY38" s="17">
        <v>29.2244571477008</v>
      </c>
      <c r="BZ38" s="17">
        <v>3.4389375011711999E-2</v>
      </c>
      <c r="CA38" s="17">
        <v>1.2092306951173099E-2</v>
      </c>
      <c r="CB38" s="17">
        <v>45.493100669874401</v>
      </c>
      <c r="CC38" s="17">
        <v>1.54545704834184E-2</v>
      </c>
      <c r="CD38" s="17">
        <v>0</v>
      </c>
      <c r="CE38" s="5">
        <v>3.6984666565254001E-7</v>
      </c>
      <c r="CF38" s="17">
        <v>2.2414987357595199E-3</v>
      </c>
      <c r="CG38" s="17">
        <v>60.838768118824902</v>
      </c>
      <c r="CH38" s="17">
        <v>58.986884922784398</v>
      </c>
      <c r="CI38" s="17">
        <v>1.85188319604049</v>
      </c>
      <c r="CJ38" s="17">
        <v>0</v>
      </c>
      <c r="CK38" s="17">
        <v>0</v>
      </c>
      <c r="CL38" s="17">
        <v>0.241315233717488</v>
      </c>
      <c r="CM38" s="17">
        <v>0</v>
      </c>
      <c r="CN38" s="17">
        <v>2.5893486625109499</v>
      </c>
      <c r="CO38" s="17">
        <v>0</v>
      </c>
      <c r="CP38" s="17">
        <v>6.7304045863853496E-2</v>
      </c>
      <c r="CQ38" s="17">
        <v>10.357391169827499</v>
      </c>
      <c r="CR38" s="17">
        <v>6.6369700548181004E-2</v>
      </c>
      <c r="CS38" s="17">
        <v>0</v>
      </c>
      <c r="CT38" s="17">
        <v>0.17401144352034001</v>
      </c>
      <c r="CU38" s="17">
        <v>2.3594628784647E-4</v>
      </c>
      <c r="CV38" s="17">
        <v>5.3893643044203801</v>
      </c>
      <c r="CW38" s="17">
        <v>9.8467772553792905</v>
      </c>
      <c r="CX38" s="17">
        <v>0</v>
      </c>
      <c r="CY38" s="17">
        <v>0</v>
      </c>
      <c r="CZ38" s="17">
        <v>3.6849355212814801</v>
      </c>
      <c r="DA38" s="17">
        <v>0.15400178538734999</v>
      </c>
      <c r="DB38" s="17">
        <v>0</v>
      </c>
      <c r="DC38" s="17">
        <v>75.676292379834294</v>
      </c>
      <c r="DD38" s="17">
        <v>0.146433782868748</v>
      </c>
      <c r="DE38" s="17">
        <v>5.7400188181600296</v>
      </c>
      <c r="DF38" s="17"/>
      <c r="DG38" s="25">
        <f t="shared" si="59"/>
        <v>8.0000021826675902E-3</v>
      </c>
      <c r="DH38" s="97">
        <f t="shared" si="60"/>
        <v>1.028228742171347</v>
      </c>
      <c r="DI38" s="25">
        <f t="shared" si="61"/>
        <v>1.9246999126664825E-2</v>
      </c>
      <c r="DJ38" s="40">
        <f t="shared" si="62"/>
        <v>7.909574430932232E-5</v>
      </c>
      <c r="DK38" s="40"/>
      <c r="DL38" s="40">
        <f t="shared" si="63"/>
        <v>9.305160087081449E-5</v>
      </c>
      <c r="DM38" s="40">
        <f t="shared" si="64"/>
        <v>1.0398610636657007E-4</v>
      </c>
      <c r="DN38" s="40">
        <f t="shared" si="65"/>
        <v>1.0403823150387129E-4</v>
      </c>
      <c r="DO38" s="40">
        <f t="shared" si="66"/>
        <v>2.2226569964571718E-5</v>
      </c>
      <c r="DP38" s="40">
        <f t="shared" si="67"/>
        <v>1.5852971951076602E-4</v>
      </c>
      <c r="DQ38" s="40">
        <f t="shared" si="34"/>
        <v>-7.7546162057015691E-6</v>
      </c>
      <c r="DR38" s="40">
        <f t="shared" si="35"/>
        <v>3.0114888858745917E-6</v>
      </c>
      <c r="DS38" s="40">
        <f t="shared" si="36"/>
        <v>1.0564817662348303E-7</v>
      </c>
      <c r="DT38" s="40">
        <f t="shared" si="37"/>
        <v>-2.7840126359103608E-5</v>
      </c>
      <c r="DU38" s="40">
        <f t="shared" si="38"/>
        <v>-2.6380756579489902E-6</v>
      </c>
      <c r="DV38" s="40">
        <f t="shared" si="39"/>
        <v>2.9470447191658702E-6</v>
      </c>
      <c r="DW38" s="40">
        <f t="shared" si="40"/>
        <v>-1.926533503314216E-7</v>
      </c>
      <c r="DX38" s="40">
        <f t="shared" si="41"/>
        <v>-3.924319673245817E-6</v>
      </c>
      <c r="DY38" s="40">
        <f t="shared" si="42"/>
        <v>8.5568251984356495E-6</v>
      </c>
      <c r="DZ38" s="40">
        <f t="shared" si="43"/>
        <v>5.9482074461130842E-7</v>
      </c>
      <c r="EA38" s="40">
        <f t="shared" si="44"/>
        <v>1.8173592478356764E-6</v>
      </c>
      <c r="EB38" s="40">
        <f t="shared" si="45"/>
        <v>4.1312150556673793E-7</v>
      </c>
      <c r="EC38" s="40">
        <f t="shared" si="46"/>
        <v>-1.9653832304457266E-8</v>
      </c>
      <c r="ED38" s="40">
        <f t="shared" si="47"/>
        <v>-1.0711342055839131E-6</v>
      </c>
      <c r="EE38" s="40">
        <f t="shared" si="48"/>
        <v>-2.7095134469302051E-5</v>
      </c>
      <c r="EF38" s="40">
        <f t="shared" si="49"/>
        <v>6.9378665465820983E-7</v>
      </c>
      <c r="EG38" s="40">
        <f t="shared" si="50"/>
        <v>3.4440913304579957E-6</v>
      </c>
      <c r="EH38" s="40">
        <f t="shared" si="51"/>
        <v>1.0729350435821095E-6</v>
      </c>
      <c r="EI38" s="69">
        <f t="shared" si="52"/>
        <v>7.0783353611035891E-6</v>
      </c>
      <c r="EJ38" s="40">
        <f t="shared" si="53"/>
        <v>-5.2419963270105107E-6</v>
      </c>
      <c r="EK38" s="40">
        <f t="shared" si="54"/>
        <v>7.8593091047161369E-4</v>
      </c>
      <c r="EL38" s="40">
        <f t="shared" si="55"/>
        <v>-9.706333928764081E-4</v>
      </c>
      <c r="EM38" s="69">
        <f t="shared" si="56"/>
        <v>-6.5166782948247477E-4</v>
      </c>
      <c r="EN38" s="40">
        <f t="shared" si="57"/>
        <v>1.0806201650947629E-7</v>
      </c>
      <c r="EO38" s="40">
        <f t="shared" si="58"/>
        <v>1.1145460533624627E-7</v>
      </c>
      <c r="EP38" s="40"/>
      <c r="EQ38" s="40"/>
      <c r="ER38" s="40"/>
      <c r="ES38" s="40"/>
    </row>
    <row r="39" spans="1:149" x14ac:dyDescent="0.25">
      <c r="A39" s="15" t="s">
        <v>208</v>
      </c>
      <c r="B39" s="15">
        <v>165.56341341000001</v>
      </c>
      <c r="D39" s="15">
        <v>1121.4936597000001</v>
      </c>
      <c r="E39" s="15">
        <v>30.54680857</v>
      </c>
      <c r="F39" s="15">
        <v>29.60513503</v>
      </c>
      <c r="G39" s="15">
        <v>4.3767256699999999</v>
      </c>
      <c r="H39" s="15">
        <v>42.362123410000002</v>
      </c>
      <c r="I39" s="15"/>
      <c r="J39" s="17" t="s">
        <v>208</v>
      </c>
      <c r="K39" s="17">
        <v>0</v>
      </c>
      <c r="L39" s="17">
        <v>1.1209378079658501</v>
      </c>
      <c r="M39" s="17">
        <v>7.8285436735176905E-2</v>
      </c>
      <c r="N39" s="17">
        <v>0.41442462185722501</v>
      </c>
      <c r="O39" s="17">
        <v>0.41442462185722501</v>
      </c>
      <c r="P39" s="17">
        <v>3.2901175268944498</v>
      </c>
      <c r="Q39" s="17">
        <v>0</v>
      </c>
      <c r="R39" s="17">
        <v>1.30351396575119E-4</v>
      </c>
      <c r="S39" s="17">
        <v>6.3642322402817503E-4</v>
      </c>
      <c r="T39" s="17">
        <v>0.20074844393335001</v>
      </c>
      <c r="U39" s="17">
        <v>1.2374997511015E-4</v>
      </c>
      <c r="V39" s="17">
        <v>4.2912988773891901E-2</v>
      </c>
      <c r="W39" s="17">
        <v>4.33181937950914E-3</v>
      </c>
      <c r="X39" s="17">
        <v>2.6549873510915601E-3</v>
      </c>
      <c r="Y39" s="17">
        <v>1.0292268217368099</v>
      </c>
      <c r="Z39" s="5">
        <v>4.2868400278884598E-8</v>
      </c>
      <c r="AA39" s="5">
        <v>1.71471946363751E-7</v>
      </c>
      <c r="AB39" s="17">
        <v>165.56332364931001</v>
      </c>
      <c r="AC39" s="17">
        <v>0.94167332377629598</v>
      </c>
      <c r="AD39" s="17">
        <v>22.831474129753001</v>
      </c>
      <c r="AE39" s="17">
        <v>1.4538794803705899</v>
      </c>
      <c r="AF39" s="17">
        <v>3.3779457672911198E-2</v>
      </c>
      <c r="AG39" s="17">
        <v>5.1986608513147798</v>
      </c>
      <c r="AH39" s="17">
        <v>8.7335136361381599E-2</v>
      </c>
      <c r="AI39" s="17">
        <v>9.8550826480331892</v>
      </c>
      <c r="AJ39" s="17">
        <v>7.4859311075878496E-2</v>
      </c>
      <c r="AK39" s="17">
        <v>1.72067503240779</v>
      </c>
      <c r="AL39" s="17">
        <v>1.8596904018392001E-2</v>
      </c>
      <c r="AM39" s="17">
        <v>0</v>
      </c>
      <c r="AN39" s="17">
        <v>0</v>
      </c>
      <c r="AO39" s="17">
        <v>1.80869267326325</v>
      </c>
      <c r="AP39" s="17">
        <v>1.80869267326325</v>
      </c>
      <c r="AQ39" s="17">
        <v>0</v>
      </c>
      <c r="AR39" s="17">
        <v>0</v>
      </c>
      <c r="AS39" s="17">
        <v>0.118190676793604</v>
      </c>
      <c r="AT39" s="5">
        <v>3.5887302919497302E-7</v>
      </c>
      <c r="AU39" s="5">
        <v>6.9299588059135304E-7</v>
      </c>
      <c r="AV39" s="17">
        <v>8.9719476479659601</v>
      </c>
      <c r="AW39" s="17">
        <v>0.356124775143351</v>
      </c>
      <c r="AX39" s="17">
        <v>5.4490702635443998E-2</v>
      </c>
      <c r="AY39" s="17">
        <v>0</v>
      </c>
      <c r="AZ39" s="17">
        <v>1.1836580877659499</v>
      </c>
      <c r="BA39" s="17">
        <v>0.145879536280654</v>
      </c>
      <c r="BB39" s="17">
        <v>4.4407477267591498E-4</v>
      </c>
      <c r="BC39" s="17">
        <v>3.2565670248074999E-3</v>
      </c>
      <c r="BD39" s="5">
        <v>3.1458297380357897E-5</v>
      </c>
      <c r="BE39" s="5">
        <v>6.3870170467986105E-5</v>
      </c>
      <c r="BF39" s="17">
        <v>0</v>
      </c>
      <c r="BG39" s="17">
        <v>0</v>
      </c>
      <c r="BH39" s="17">
        <v>0.115645249534091</v>
      </c>
      <c r="BI39" s="17">
        <v>0.56980972280295605</v>
      </c>
      <c r="BJ39" s="17">
        <v>1.0372744791635601E-2</v>
      </c>
      <c r="BK39" s="17">
        <v>9.9659831910801008E-3</v>
      </c>
      <c r="BL39" s="17">
        <v>43.557940951294398</v>
      </c>
      <c r="BM39" s="17">
        <v>1009.34389465985</v>
      </c>
      <c r="BN39" s="17">
        <v>103.17742311942899</v>
      </c>
      <c r="BO39" s="17">
        <v>1121.49326542725</v>
      </c>
      <c r="BP39" s="17">
        <v>0</v>
      </c>
      <c r="BQ39" s="17">
        <v>2.2443520120581799</v>
      </c>
      <c r="BR39" s="17">
        <v>0</v>
      </c>
      <c r="BS39" s="17">
        <v>7.3013133529421195E-2</v>
      </c>
      <c r="BT39" s="17">
        <v>2.5608410458717899E-4</v>
      </c>
      <c r="BU39" s="17">
        <v>7.5552550976658501E-4</v>
      </c>
      <c r="BV39" s="17">
        <v>6.0631412341209299E-4</v>
      </c>
      <c r="BW39" s="17">
        <v>2.0665803358706301E-2</v>
      </c>
      <c r="BX39" s="17">
        <v>0</v>
      </c>
      <c r="BY39" s="17">
        <v>16.359292437933799</v>
      </c>
      <c r="BZ39" s="17">
        <v>1.72597842283547E-2</v>
      </c>
      <c r="CA39" s="17">
        <v>6.0690508986590303E-3</v>
      </c>
      <c r="CB39" s="17">
        <v>22.832687341280899</v>
      </c>
      <c r="CC39" s="17">
        <v>7.7565395817832004E-3</v>
      </c>
      <c r="CD39" s="17">
        <v>0</v>
      </c>
      <c r="CE39" s="5">
        <v>1.8562424806627E-7</v>
      </c>
      <c r="CF39" s="17">
        <v>1.1249945602054699E-3</v>
      </c>
      <c r="CG39" s="17">
        <v>30.546799157983699</v>
      </c>
      <c r="CH39" s="17">
        <v>29.605125834207399</v>
      </c>
      <c r="CI39" s="17">
        <v>0.94167332377629598</v>
      </c>
      <c r="CJ39" s="17">
        <v>0</v>
      </c>
      <c r="CK39" s="17">
        <v>0</v>
      </c>
      <c r="CL39" s="17">
        <v>0.121114441680583</v>
      </c>
      <c r="CM39" s="17">
        <v>0</v>
      </c>
      <c r="CN39" s="17">
        <v>1.29957582250588</v>
      </c>
      <c r="CO39" s="17">
        <v>0</v>
      </c>
      <c r="CP39" s="17">
        <v>3.3779457672911198E-2</v>
      </c>
      <c r="CQ39" s="17">
        <v>5.1983048443261204</v>
      </c>
      <c r="CR39" s="17">
        <v>3.7152403917726798E-2</v>
      </c>
      <c r="CS39" s="17">
        <v>0</v>
      </c>
      <c r="CT39" s="17">
        <v>8.7335136361381599E-2</v>
      </c>
      <c r="CU39" s="17">
        <v>1.1842111052541601E-4</v>
      </c>
      <c r="CV39" s="17">
        <v>4.3767242580421799</v>
      </c>
      <c r="CW39" s="17">
        <v>5.5120359142770496</v>
      </c>
      <c r="CX39" s="17">
        <v>0</v>
      </c>
      <c r="CY39" s="17">
        <v>0</v>
      </c>
      <c r="CZ39" s="17">
        <v>2.06275515124192</v>
      </c>
      <c r="DA39" s="17">
        <v>8.6207087492199505E-2</v>
      </c>
      <c r="DB39" s="17">
        <v>0</v>
      </c>
      <c r="DC39" s="17">
        <v>42.362105102817999</v>
      </c>
      <c r="DD39" s="17">
        <v>8.1971090701017393E-2</v>
      </c>
      <c r="DE39" s="17">
        <v>3.2131496664684298</v>
      </c>
      <c r="DF39" s="17"/>
      <c r="DG39" s="25">
        <f t="shared" si="59"/>
        <v>8.0000013593910964E-3</v>
      </c>
      <c r="DH39" s="97">
        <f t="shared" si="60"/>
        <v>1.0282289051871705</v>
      </c>
      <c r="DI39" s="25">
        <f t="shared" si="61"/>
        <v>1.9246995469432066E-2</v>
      </c>
      <c r="DJ39" s="40">
        <f t="shared" si="62"/>
        <v>-5.4215293194195433E-7</v>
      </c>
      <c r="DK39" s="40"/>
      <c r="DL39" s="40">
        <f t="shared" si="63"/>
        <v>-3.5156039152759231E-7</v>
      </c>
      <c r="DM39" s="40">
        <f t="shared" si="64"/>
        <v>-3.081178277262643E-7</v>
      </c>
      <c r="DN39" s="40">
        <f t="shared" si="65"/>
        <v>-3.1061478324493841E-7</v>
      </c>
      <c r="DO39" s="40">
        <f t="shared" si="66"/>
        <v>-3.2260596767005069E-7</v>
      </c>
      <c r="DP39" s="40">
        <f t="shared" si="67"/>
        <v>-4.3215921510958545E-7</v>
      </c>
      <c r="DQ39" s="40">
        <f t="shared" si="34"/>
        <v>-9.2956055944885357E-6</v>
      </c>
      <c r="DR39" s="40">
        <f t="shared" si="35"/>
        <v>3.4042867691863811E-6</v>
      </c>
      <c r="DS39" s="40">
        <f t="shared" si="36"/>
        <v>2.4277040366025084E-6</v>
      </c>
      <c r="DT39" s="40">
        <f t="shared" si="37"/>
        <v>-2.7756101786821162E-5</v>
      </c>
      <c r="DU39" s="40">
        <f t="shared" si="38"/>
        <v>4.437379476263255E-6</v>
      </c>
      <c r="DV39" s="40">
        <f t="shared" si="39"/>
        <v>4.1084405127577573E-6</v>
      </c>
      <c r="DW39" s="40">
        <f t="shared" si="40"/>
        <v>-4.2455317594210006E-7</v>
      </c>
      <c r="DX39" s="40">
        <f t="shared" si="41"/>
        <v>-3.5662641770871978E-6</v>
      </c>
      <c r="DY39" s="40">
        <f t="shared" si="42"/>
        <v>-3.2328795521178972E-6</v>
      </c>
      <c r="DZ39" s="40">
        <f t="shared" si="43"/>
        <v>1.2926096651025052E-7</v>
      </c>
      <c r="EA39" s="40">
        <f t="shared" si="44"/>
        <v>3.4144666116426979E-6</v>
      </c>
      <c r="EB39" s="40">
        <f t="shared" si="45"/>
        <v>-8.9052313925385912E-7</v>
      </c>
      <c r="EC39" s="40">
        <f t="shared" si="46"/>
        <v>2.8865474066895779E-7</v>
      </c>
      <c r="ED39" s="40">
        <f t="shared" si="47"/>
        <v>-3.9167512122037913E-7</v>
      </c>
      <c r="EE39" s="40">
        <f t="shared" si="48"/>
        <v>-2.8512218178562901E-5</v>
      </c>
      <c r="EF39" s="40">
        <f t="shared" si="49"/>
        <v>3.2128938063654337E-7</v>
      </c>
      <c r="EG39" s="40">
        <f t="shared" si="50"/>
        <v>2.3618527397411839E-6</v>
      </c>
      <c r="EH39" s="40">
        <f t="shared" si="51"/>
        <v>5.0911752628639312E-6</v>
      </c>
      <c r="EI39" s="69">
        <f t="shared" si="52"/>
        <v>-1.8885093068033365E-6</v>
      </c>
      <c r="EJ39" s="40">
        <f t="shared" si="53"/>
        <v>-9.1328785047622805E-7</v>
      </c>
      <c r="EK39" s="40">
        <f t="shared" si="54"/>
        <v>7.8788819607517665E-4</v>
      </c>
      <c r="EL39" s="40">
        <f t="shared" si="55"/>
        <v>-9.7372094751124337E-4</v>
      </c>
      <c r="EM39" s="69">
        <f t="shared" si="56"/>
        <v>-6.3465114317033059E-4</v>
      </c>
      <c r="EN39" s="40">
        <f t="shared" si="57"/>
        <v>1.0545344679838295E-7</v>
      </c>
      <c r="EO39" s="40">
        <f t="shared" si="58"/>
        <v>1.0880768693433515E-7</v>
      </c>
      <c r="EP39" s="40"/>
      <c r="EQ39" s="40"/>
      <c r="ER39" s="40"/>
      <c r="ES39" s="40"/>
    </row>
    <row r="40" spans="1:149" x14ac:dyDescent="0.25">
      <c r="A40" s="15" t="s">
        <v>209</v>
      </c>
      <c r="B40" s="15">
        <v>139.47036928</v>
      </c>
      <c r="D40" s="15">
        <v>893.65098656999999</v>
      </c>
      <c r="E40" s="15">
        <v>23.187472339999999</v>
      </c>
      <c r="F40" s="15">
        <v>22.476491939999999</v>
      </c>
      <c r="G40" s="15">
        <v>2.82160739</v>
      </c>
      <c r="H40" s="15">
        <v>27.88342505</v>
      </c>
      <c r="I40" s="15"/>
      <c r="J40" s="17" t="s">
        <v>209</v>
      </c>
      <c r="K40" s="17">
        <v>0</v>
      </c>
      <c r="L40" s="17">
        <v>0.73781937576241796</v>
      </c>
      <c r="M40" s="17">
        <v>5.1528607547047502E-2</v>
      </c>
      <c r="N40" s="17">
        <v>0.27278076909879501</v>
      </c>
      <c r="O40" s="17">
        <v>0.27278076909879501</v>
      </c>
      <c r="P40" s="17">
        <v>2.1656069272210101</v>
      </c>
      <c r="Q40" s="17">
        <v>0</v>
      </c>
      <c r="R40" s="5">
        <v>9.8964770857101793E-5</v>
      </c>
      <c r="S40" s="17">
        <v>4.8317664236070899E-4</v>
      </c>
      <c r="T40" s="17">
        <v>0.132135713098437</v>
      </c>
      <c r="U40" s="5">
        <v>9.3951423441681006E-5</v>
      </c>
      <c r="V40" s="17">
        <v>2.82460275875689E-2</v>
      </c>
      <c r="W40" s="17">
        <v>3.2887591199149001E-3</v>
      </c>
      <c r="X40" s="17">
        <v>2.01569249557697E-3</v>
      </c>
      <c r="Y40" s="17">
        <v>0.67745350403353199</v>
      </c>
      <c r="Z40" s="5">
        <v>3.2545975157216999E-8</v>
      </c>
      <c r="AA40" s="5">
        <v>1.3018349495417101E-7</v>
      </c>
      <c r="AB40" s="17">
        <v>139.470263123839</v>
      </c>
      <c r="AC40" s="17">
        <v>0.71098045338051197</v>
      </c>
      <c r="AD40" s="17">
        <v>17.3338636043364</v>
      </c>
      <c r="AE40" s="17">
        <v>1.1037977644030701</v>
      </c>
      <c r="AF40" s="17">
        <v>2.5645653711205502E-2</v>
      </c>
      <c r="AG40" s="17">
        <v>3.9468711547258799</v>
      </c>
      <c r="AH40" s="17">
        <v>6.6305663762077097E-2</v>
      </c>
      <c r="AI40" s="17">
        <v>6.4867703131066898</v>
      </c>
      <c r="AJ40" s="17">
        <v>4.9273552121556201E-2</v>
      </c>
      <c r="AK40" s="17">
        <v>1.1325753339086899</v>
      </c>
      <c r="AL40" s="17">
        <v>1.22408958793549E-2</v>
      </c>
      <c r="AM40" s="17">
        <v>0</v>
      </c>
      <c r="AN40" s="17">
        <v>0</v>
      </c>
      <c r="AO40" s="17">
        <v>1.19050993374729</v>
      </c>
      <c r="AP40" s="17">
        <v>1.19050993374729</v>
      </c>
      <c r="AQ40" s="17">
        <v>0</v>
      </c>
      <c r="AR40" s="17">
        <v>0</v>
      </c>
      <c r="AS40" s="17">
        <v>7.77948690866581E-2</v>
      </c>
      <c r="AT40" s="5">
        <v>2.72461829916286E-7</v>
      </c>
      <c r="AU40" s="5">
        <v>5.2612767838220896E-7</v>
      </c>
      <c r="AV40" s="17">
        <v>7.1492037000170798</v>
      </c>
      <c r="AW40" s="17">
        <v>0.23440682130705401</v>
      </c>
      <c r="AX40" s="17">
        <v>3.5866447255010703E-2</v>
      </c>
      <c r="AY40" s="17">
        <v>0</v>
      </c>
      <c r="AZ40" s="17">
        <v>0.779103671523522</v>
      </c>
      <c r="BA40" s="17">
        <v>9.6020241332936407E-2</v>
      </c>
      <c r="BB40" s="17">
        <v>3.3714746832233701E-4</v>
      </c>
      <c r="BC40" s="17">
        <v>2.4724125958872699E-3</v>
      </c>
      <c r="BD40" s="5">
        <v>2.38835177918506E-5</v>
      </c>
      <c r="BE40" s="5">
        <v>4.8490678957434198E-5</v>
      </c>
      <c r="BF40" s="17">
        <v>0</v>
      </c>
      <c r="BG40" s="17">
        <v>0</v>
      </c>
      <c r="BH40" s="17">
        <v>7.6119668619708494E-2</v>
      </c>
      <c r="BI40" s="17">
        <v>0.43260487416679</v>
      </c>
      <c r="BJ40" s="17">
        <v>7.8750817440764505E-3</v>
      </c>
      <c r="BK40" s="17">
        <v>7.5662620942806603E-3</v>
      </c>
      <c r="BL40" s="17">
        <v>28.670521191377698</v>
      </c>
      <c r="BM40" s="17">
        <v>804.28565884863599</v>
      </c>
      <c r="BN40" s="17">
        <v>82.215888634622402</v>
      </c>
      <c r="BO40" s="17">
        <v>893.65075118327604</v>
      </c>
      <c r="BP40" s="17">
        <v>0</v>
      </c>
      <c r="BQ40" s="17">
        <v>1.4772690565590201</v>
      </c>
      <c r="BR40" s="17">
        <v>0</v>
      </c>
      <c r="BS40" s="17">
        <v>4.81592657860083E-2</v>
      </c>
      <c r="BT40" s="17">
        <v>1.94424263110611E-4</v>
      </c>
      <c r="BU40" s="17">
        <v>5.73603705817887E-4</v>
      </c>
      <c r="BV40" s="17">
        <v>4.60318228843731E-4</v>
      </c>
      <c r="BW40" s="17">
        <v>1.42654732230801E-2</v>
      </c>
      <c r="BX40" s="17">
        <v>0</v>
      </c>
      <c r="BY40" s="17">
        <v>10.7679438807123</v>
      </c>
      <c r="BZ40" s="17">
        <v>1.31037940364975E-2</v>
      </c>
      <c r="CA40" s="17">
        <v>4.6076794887481599E-3</v>
      </c>
      <c r="CB40" s="17">
        <v>17.334785771479901</v>
      </c>
      <c r="CC40" s="17">
        <v>5.88883944509664E-3</v>
      </c>
      <c r="CD40" s="17">
        <v>0</v>
      </c>
      <c r="CE40" s="5">
        <v>1.4092842844623699E-7</v>
      </c>
      <c r="CF40" s="17">
        <v>8.5410555575764495E-4</v>
      </c>
      <c r="CG40" s="17">
        <v>23.1874648925236</v>
      </c>
      <c r="CH40" s="17">
        <v>22.476484439143</v>
      </c>
      <c r="CI40" s="17">
        <v>0.71098045338051197</v>
      </c>
      <c r="CJ40" s="17">
        <v>0</v>
      </c>
      <c r="CK40" s="17">
        <v>0</v>
      </c>
      <c r="CL40" s="17">
        <v>9.1951331481450904E-2</v>
      </c>
      <c r="CM40" s="17">
        <v>0</v>
      </c>
      <c r="CN40" s="17">
        <v>0.98665122769887104</v>
      </c>
      <c r="CO40" s="17">
        <v>0</v>
      </c>
      <c r="CP40" s="17">
        <v>2.5645653711205502E-2</v>
      </c>
      <c r="CQ40" s="17">
        <v>3.94660046627755</v>
      </c>
      <c r="CR40" s="17">
        <v>2.44542635772152E-2</v>
      </c>
      <c r="CS40" s="17">
        <v>0</v>
      </c>
      <c r="CT40" s="17">
        <v>6.6305663762077097E-2</v>
      </c>
      <c r="CU40" s="5">
        <v>8.9906205922716896E-5</v>
      </c>
      <c r="CV40" s="17">
        <v>2.8216062548124099</v>
      </c>
      <c r="CW40" s="17">
        <v>3.6281089616233402</v>
      </c>
      <c r="CX40" s="17">
        <v>0</v>
      </c>
      <c r="CY40" s="17">
        <v>0</v>
      </c>
      <c r="CZ40" s="17">
        <v>1.3577384127647301</v>
      </c>
      <c r="DA40" s="17">
        <v>5.6742830886255598E-2</v>
      </c>
      <c r="DB40" s="17">
        <v>0</v>
      </c>
      <c r="DC40" s="17">
        <v>27.883415729977798</v>
      </c>
      <c r="DD40" s="17">
        <v>5.39546289420322E-2</v>
      </c>
      <c r="DE40" s="17">
        <v>2.11494674573553</v>
      </c>
      <c r="DF40" s="17"/>
      <c r="DG40" s="25">
        <f t="shared" si="59"/>
        <v>7.9999974157139962E-3</v>
      </c>
      <c r="DH40" s="97">
        <f t="shared" si="60"/>
        <v>1.028228444786758</v>
      </c>
      <c r="DI40" s="25">
        <f t="shared" si="61"/>
        <v>1.9246999028611642E-2</v>
      </c>
      <c r="DJ40" s="40">
        <f t="shared" si="62"/>
        <v>-7.6113773516102984E-7</v>
      </c>
      <c r="DK40" s="40"/>
      <c r="DL40" s="40">
        <f t="shared" si="63"/>
        <v>-2.6339894151180734E-7</v>
      </c>
      <c r="DM40" s="40">
        <f t="shared" si="64"/>
        <v>-3.2118534913737482E-7</v>
      </c>
      <c r="DN40" s="40">
        <f t="shared" si="65"/>
        <v>-3.3372009380536562E-7</v>
      </c>
      <c r="DO40" s="40">
        <f t="shared" si="66"/>
        <v>-4.0231947016238734E-7</v>
      </c>
      <c r="DP40" s="40">
        <f t="shared" si="67"/>
        <v>-3.3424954733490202E-7</v>
      </c>
      <c r="DQ40" s="40">
        <f t="shared" si="34"/>
        <v>-9.8502585762988654E-6</v>
      </c>
      <c r="DR40" s="40">
        <f t="shared" si="35"/>
        <v>1.0727654104713967E-6</v>
      </c>
      <c r="DS40" s="40">
        <f t="shared" si="36"/>
        <v>8.0091257879849396E-7</v>
      </c>
      <c r="DT40" s="40">
        <f t="shared" si="37"/>
        <v>-2.8712426811530775E-5</v>
      </c>
      <c r="DU40" s="40">
        <f t="shared" si="38"/>
        <v>-2.9963685795560715E-6</v>
      </c>
      <c r="DV40" s="40">
        <f t="shared" si="39"/>
        <v>4.5122690649680185E-6</v>
      </c>
      <c r="DW40" s="40">
        <f t="shared" si="40"/>
        <v>2.4278747893217937E-7</v>
      </c>
      <c r="DX40" s="40">
        <f t="shared" si="41"/>
        <v>-1.7036098920238039E-6</v>
      </c>
      <c r="DY40" s="40">
        <f t="shared" si="42"/>
        <v>6.2392795361787841E-6</v>
      </c>
      <c r="DZ40" s="40">
        <f t="shared" si="43"/>
        <v>-3.2276901446772576E-7</v>
      </c>
      <c r="EA40" s="40">
        <f t="shared" si="44"/>
        <v>1.789324549940618E-6</v>
      </c>
      <c r="EB40" s="40">
        <f t="shared" si="45"/>
        <v>9.4430277241646694E-7</v>
      </c>
      <c r="EC40" s="40">
        <f t="shared" si="46"/>
        <v>-1.746476926382288E-7</v>
      </c>
      <c r="ED40" s="40">
        <f t="shared" si="47"/>
        <v>-1.1488163444651121E-6</v>
      </c>
      <c r="EE40" s="40">
        <f t="shared" si="48"/>
        <v>-2.7013617103783588E-5</v>
      </c>
      <c r="EF40" s="40">
        <f t="shared" si="49"/>
        <v>-6.2904762605708367E-8</v>
      </c>
      <c r="EG40" s="40">
        <f t="shared" si="50"/>
        <v>1.4076820273948343E-6</v>
      </c>
      <c r="EH40" s="40">
        <f t="shared" si="51"/>
        <v>4.0683333845484763E-6</v>
      </c>
      <c r="EI40" s="69">
        <f t="shared" si="52"/>
        <v>3.1550458698575238E-8</v>
      </c>
      <c r="EJ40" s="40">
        <f t="shared" si="53"/>
        <v>1.374699187753615E-5</v>
      </c>
      <c r="EK40" s="40">
        <f t="shared" si="54"/>
        <v>7.9098375707321519E-4</v>
      </c>
      <c r="EL40" s="40">
        <f t="shared" si="55"/>
        <v>-9.7598406582286566E-4</v>
      </c>
      <c r="EM40" s="69">
        <f t="shared" si="56"/>
        <v>-6.6480517988768643E-4</v>
      </c>
      <c r="EN40" s="40">
        <f t="shared" si="57"/>
        <v>-2.5798614086779539E-8</v>
      </c>
      <c r="EO40" s="40">
        <f t="shared" si="58"/>
        <v>-2.661467682879023E-8</v>
      </c>
      <c r="EP40" s="40"/>
      <c r="EQ40" s="40"/>
      <c r="ER40" s="40"/>
      <c r="ES40" s="40"/>
    </row>
    <row r="41" spans="1:149" x14ac:dyDescent="0.25">
      <c r="A41" s="15" t="s">
        <v>210</v>
      </c>
      <c r="B41" s="15">
        <v>211.83684918</v>
      </c>
      <c r="D41" s="15">
        <v>1387.8138544000001</v>
      </c>
      <c r="E41" s="15">
        <v>37.18876985</v>
      </c>
      <c r="F41" s="15">
        <v>36.041458740000003</v>
      </c>
      <c r="G41" s="15">
        <v>5.50751598</v>
      </c>
      <c r="H41" s="15">
        <v>48.657701109999998</v>
      </c>
      <c r="I41" s="15"/>
      <c r="J41" s="17" t="s">
        <v>210</v>
      </c>
      <c r="K41" s="17">
        <v>0</v>
      </c>
      <c r="L41" s="17">
        <v>1.2876695752618501</v>
      </c>
      <c r="M41" s="17">
        <v>8.9929792196375702E-2</v>
      </c>
      <c r="N41" s="17">
        <v>0.47606789072441602</v>
      </c>
      <c r="O41" s="17">
        <v>0.47606789072441602</v>
      </c>
      <c r="P41" s="17">
        <v>3.7794984153177098</v>
      </c>
      <c r="Q41" s="17">
        <v>0</v>
      </c>
      <c r="R41" s="17">
        <v>1.58698226546955E-4</v>
      </c>
      <c r="S41" s="17">
        <v>7.7482059741949003E-4</v>
      </c>
      <c r="T41" s="17">
        <v>0.230608363913126</v>
      </c>
      <c r="U41" s="17">
        <v>1.5066245633294799E-4</v>
      </c>
      <c r="V41" s="17">
        <v>4.9295801019292297E-2</v>
      </c>
      <c r="W41" s="17">
        <v>5.2738447777465397E-3</v>
      </c>
      <c r="X41" s="17">
        <v>3.2323520705258499E-3</v>
      </c>
      <c r="Y41" s="17">
        <v>1.18231707274315</v>
      </c>
      <c r="Z41" s="5">
        <v>5.2190428656778902E-8</v>
      </c>
      <c r="AA41" s="5">
        <v>2.08762795317382E-7</v>
      </c>
      <c r="AB41" s="17">
        <v>211.84211753545301</v>
      </c>
      <c r="AC41" s="17">
        <v>1.14736431312246</v>
      </c>
      <c r="AD41" s="17">
        <v>27.796510024746802</v>
      </c>
      <c r="AE41" s="17">
        <v>1.770044906276</v>
      </c>
      <c r="AF41" s="17">
        <v>4.1125295734607603E-2</v>
      </c>
      <c r="AG41" s="17">
        <v>6.3291856969636804</v>
      </c>
      <c r="AH41" s="17">
        <v>0.106327475355081</v>
      </c>
      <c r="AI41" s="17">
        <v>11.3209653503599</v>
      </c>
      <c r="AJ41" s="17">
        <v>8.5994114744804298E-2</v>
      </c>
      <c r="AK41" s="17">
        <v>1.97661568699913</v>
      </c>
      <c r="AL41" s="17">
        <v>2.1363110401444001E-2</v>
      </c>
      <c r="AM41" s="17">
        <v>0</v>
      </c>
      <c r="AN41" s="17">
        <v>0</v>
      </c>
      <c r="AO41" s="17">
        <v>2.0777232372666599</v>
      </c>
      <c r="AP41" s="17">
        <v>2.0777232372666599</v>
      </c>
      <c r="AQ41" s="17">
        <v>0</v>
      </c>
      <c r="AR41" s="17">
        <v>0</v>
      </c>
      <c r="AS41" s="17">
        <v>0.13577077619359601</v>
      </c>
      <c r="AT41" s="5">
        <v>4.3691401886834703E-7</v>
      </c>
      <c r="AU41" s="5">
        <v>8.4369250050549896E-7</v>
      </c>
      <c r="AV41" s="17">
        <v>11.102948017835301</v>
      </c>
      <c r="AW41" s="17">
        <v>0.40909564629005801</v>
      </c>
      <c r="AX41" s="17">
        <v>6.2595815044758293E-2</v>
      </c>
      <c r="AY41" s="17">
        <v>0</v>
      </c>
      <c r="AZ41" s="17">
        <v>1.35972132431735</v>
      </c>
      <c r="BA41" s="17">
        <v>0.16757811053831301</v>
      </c>
      <c r="BB41" s="17">
        <v>5.4064712405958997E-4</v>
      </c>
      <c r="BC41" s="17">
        <v>3.9647508565507604E-3</v>
      </c>
      <c r="BD41" s="5">
        <v>3.8299653037693501E-5</v>
      </c>
      <c r="BE41" s="5">
        <v>7.7759683030473298E-5</v>
      </c>
      <c r="BF41" s="17">
        <v>0</v>
      </c>
      <c r="BG41" s="17">
        <v>0</v>
      </c>
      <c r="BH41" s="17">
        <v>0.13284699523669299</v>
      </c>
      <c r="BI41" s="17">
        <v>0.693723840582681</v>
      </c>
      <c r="BJ41" s="17">
        <v>1.2628455006420901E-2</v>
      </c>
      <c r="BK41" s="17">
        <v>1.2133219301465501E-2</v>
      </c>
      <c r="BL41" s="17">
        <v>50.036897995337199</v>
      </c>
      <c r="BM41" s="17">
        <v>1249.08176184901</v>
      </c>
      <c r="BN41" s="17">
        <v>127.683888012919</v>
      </c>
      <c r="BO41" s="17">
        <v>1387.86859787977</v>
      </c>
      <c r="BP41" s="17">
        <v>0</v>
      </c>
      <c r="BQ41" s="17">
        <v>2.5781901991264098</v>
      </c>
      <c r="BR41" s="17">
        <v>0</v>
      </c>
      <c r="BS41" s="17">
        <v>8.3942163806489195E-2</v>
      </c>
      <c r="BT41" s="17">
        <v>3.11774002726235E-4</v>
      </c>
      <c r="BU41" s="17">
        <v>9.19824310341991E-4</v>
      </c>
      <c r="BV41" s="17">
        <v>7.3816462981464502E-4</v>
      </c>
      <c r="BW41" s="17">
        <v>2.4190931194364901E-2</v>
      </c>
      <c r="BX41" s="17">
        <v>0</v>
      </c>
      <c r="BY41" s="17">
        <v>18.792623518470801</v>
      </c>
      <c r="BZ41" s="17">
        <v>2.1013186895726899E-2</v>
      </c>
      <c r="CA41" s="17">
        <v>7.3888592309176203E-3</v>
      </c>
      <c r="CB41" s="17">
        <v>27.7979934065267</v>
      </c>
      <c r="CC41" s="17">
        <v>9.4433297960173496E-3</v>
      </c>
      <c r="CD41" s="17">
        <v>0</v>
      </c>
      <c r="CE41" s="5">
        <v>2.25990853717819E-7</v>
      </c>
      <c r="CF41" s="17">
        <v>1.3696417476038499E-3</v>
      </c>
      <c r="CG41" s="17">
        <v>37.190565423536299</v>
      </c>
      <c r="CH41" s="17">
        <v>36.043201110413897</v>
      </c>
      <c r="CI41" s="17">
        <v>1.14736431312246</v>
      </c>
      <c r="CJ41" s="17">
        <v>0</v>
      </c>
      <c r="CK41" s="17">
        <v>0</v>
      </c>
      <c r="CL41" s="17">
        <v>0.14745283114249</v>
      </c>
      <c r="CM41" s="17">
        <v>0</v>
      </c>
      <c r="CN41" s="17">
        <v>1.5821883259753999</v>
      </c>
      <c r="CO41" s="17">
        <v>0</v>
      </c>
      <c r="CP41" s="17">
        <v>4.1125295734607603E-2</v>
      </c>
      <c r="CQ41" s="17">
        <v>6.3287545845665401</v>
      </c>
      <c r="CR41" s="17">
        <v>4.2678763746818497E-2</v>
      </c>
      <c r="CS41" s="17">
        <v>0</v>
      </c>
      <c r="CT41" s="17">
        <v>0.106327475355081</v>
      </c>
      <c r="CU41" s="17">
        <v>1.44173442726676E-4</v>
      </c>
      <c r="CV41" s="17">
        <v>5.5075426671825403</v>
      </c>
      <c r="CW41" s="17">
        <v>6.33191282804877</v>
      </c>
      <c r="CX41" s="17">
        <v>0</v>
      </c>
      <c r="CY41" s="17">
        <v>0</v>
      </c>
      <c r="CZ41" s="17">
        <v>2.3695751450534499</v>
      </c>
      <c r="DA41" s="17">
        <v>9.9029773479775193E-2</v>
      </c>
      <c r="DB41" s="17">
        <v>0</v>
      </c>
      <c r="DC41" s="17">
        <v>48.663203770344502</v>
      </c>
      <c r="DD41" s="17">
        <v>9.4163754417193699E-2</v>
      </c>
      <c r="DE41" s="17">
        <v>3.69108455497671</v>
      </c>
      <c r="DF41" s="17"/>
      <c r="DG41" s="25">
        <f t="shared" si="59"/>
        <v>7.9999994486489139E-3</v>
      </c>
      <c r="DH41" s="97">
        <f t="shared" si="60"/>
        <v>1.0282286022818299</v>
      </c>
      <c r="DI41" s="25">
        <f t="shared" si="61"/>
        <v>1.9247009677568417E-2</v>
      </c>
      <c r="DJ41" s="40">
        <f t="shared" si="62"/>
        <v>2.4869872609063337E-5</v>
      </c>
      <c r="DK41" s="40"/>
      <c r="DL41" s="40">
        <f t="shared" si="63"/>
        <v>3.9445837492114862E-5</v>
      </c>
      <c r="DM41" s="40">
        <f t="shared" si="64"/>
        <v>4.8282681668183464E-5</v>
      </c>
      <c r="DN41" s="40">
        <f t="shared" si="65"/>
        <v>4.8343504253331671E-5</v>
      </c>
      <c r="DO41" s="40">
        <f t="shared" si="66"/>
        <v>4.845593301444384E-6</v>
      </c>
      <c r="DP41" s="40">
        <f t="shared" si="67"/>
        <v>1.130891969611243E-4</v>
      </c>
      <c r="DQ41" s="40">
        <f t="shared" si="34"/>
        <v>-8.8889070886442728E-6</v>
      </c>
      <c r="DR41" s="40">
        <f t="shared" si="35"/>
        <v>2.13087546089105E-6</v>
      </c>
      <c r="DS41" s="40">
        <f t="shared" si="36"/>
        <v>-9.0831877082440849E-8</v>
      </c>
      <c r="DT41" s="40">
        <f t="shared" si="37"/>
        <v>-2.8440286780833434E-5</v>
      </c>
      <c r="DU41" s="40">
        <f t="shared" si="38"/>
        <v>1.2449782218626266E-5</v>
      </c>
      <c r="DV41" s="40">
        <f t="shared" si="39"/>
        <v>-4.9497227158685664E-7</v>
      </c>
      <c r="DW41" s="40">
        <f t="shared" si="40"/>
        <v>1.6296530177556916E-7</v>
      </c>
      <c r="DX41" s="40">
        <f t="shared" si="41"/>
        <v>1.7165357314666213E-6</v>
      </c>
      <c r="DY41" s="40">
        <f t="shared" si="42"/>
        <v>-1.6876604441340898E-6</v>
      </c>
      <c r="DZ41" s="40">
        <f t="shared" si="43"/>
        <v>-4.3841814594045573E-7</v>
      </c>
      <c r="EA41" s="40">
        <f t="shared" si="44"/>
        <v>3.2236373542412182E-6</v>
      </c>
      <c r="EB41" s="40">
        <f t="shared" si="45"/>
        <v>-5.5975648043027145E-6</v>
      </c>
      <c r="EC41" s="40">
        <f t="shared" si="46"/>
        <v>-4.7902324321987696E-7</v>
      </c>
      <c r="ED41" s="40">
        <f t="shared" si="47"/>
        <v>1.9687609082992124E-6</v>
      </c>
      <c r="EE41" s="40">
        <f t="shared" si="48"/>
        <v>-2.6729708281836828E-5</v>
      </c>
      <c r="EF41" s="40">
        <f t="shared" si="49"/>
        <v>-1.9606779956363681E-7</v>
      </c>
      <c r="EG41" s="40">
        <f t="shared" si="50"/>
        <v>1.5531426318643503E-6</v>
      </c>
      <c r="EH41" s="40">
        <f t="shared" si="51"/>
        <v>4.8333223292876803E-6</v>
      </c>
      <c r="EI41" s="69">
        <f t="shared" si="52"/>
        <v>7.3287939938580977E-7</v>
      </c>
      <c r="EJ41" s="40">
        <f t="shared" si="53"/>
        <v>1.0043219336277229E-6</v>
      </c>
      <c r="EK41" s="40">
        <f t="shared" si="54"/>
        <v>7.862917485643785E-4</v>
      </c>
      <c r="EL41" s="40">
        <f t="shared" si="55"/>
        <v>-9.7578424403946479E-4</v>
      </c>
      <c r="EM41" s="69">
        <f t="shared" si="56"/>
        <v>-6.4099672505846456E-4</v>
      </c>
      <c r="EN41" s="40">
        <f t="shared" si="57"/>
        <v>-2.0734661004411533E-7</v>
      </c>
      <c r="EO41" s="40">
        <f t="shared" si="58"/>
        <v>-2.1394708273885706E-7</v>
      </c>
      <c r="EP41" s="40"/>
      <c r="EQ41" s="40"/>
      <c r="ER41" s="40"/>
      <c r="ES41" s="40"/>
    </row>
    <row r="42" spans="1:149" s="17" customFormat="1" x14ac:dyDescent="0.25">
      <c r="A42" s="15" t="s">
        <v>211</v>
      </c>
      <c r="B42" s="15"/>
      <c r="C42" s="15"/>
      <c r="D42" s="15"/>
      <c r="E42" s="15"/>
      <c r="F42" s="15"/>
      <c r="G42" s="15"/>
      <c r="H42" s="15"/>
      <c r="I42" s="15"/>
      <c r="DG42" s="25" t="e">
        <f t="shared" si="59"/>
        <v>#DIV/0!</v>
      </c>
      <c r="DH42" s="97" t="e">
        <f t="shared" si="60"/>
        <v>#DIV/0!</v>
      </c>
      <c r="DI42" s="25" t="e">
        <f t="shared" si="61"/>
        <v>#DIV/0!</v>
      </c>
      <c r="DJ42" s="40">
        <f t="shared" si="62"/>
        <v>0</v>
      </c>
      <c r="DK42" s="40"/>
      <c r="DL42" s="40">
        <f t="shared" si="63"/>
        <v>0</v>
      </c>
      <c r="DM42" s="40">
        <f t="shared" si="64"/>
        <v>0</v>
      </c>
      <c r="DN42" s="40">
        <f t="shared" si="65"/>
        <v>0</v>
      </c>
      <c r="DO42" s="40">
        <f t="shared" si="66"/>
        <v>0</v>
      </c>
      <c r="DP42" s="40">
        <f t="shared" si="67"/>
        <v>0</v>
      </c>
      <c r="DQ42" s="40" t="e">
        <f t="shared" si="34"/>
        <v>#DIV/0!</v>
      </c>
      <c r="DR42" s="40" t="e">
        <f t="shared" si="35"/>
        <v>#DIV/0!</v>
      </c>
      <c r="DS42" s="40" t="e">
        <f t="shared" si="36"/>
        <v>#DIV/0!</v>
      </c>
      <c r="DT42" s="40" t="e">
        <f t="shared" si="37"/>
        <v>#DIV/0!</v>
      </c>
      <c r="DU42" s="40" t="e">
        <f t="shared" si="38"/>
        <v>#DIV/0!</v>
      </c>
      <c r="DV42" s="40" t="e">
        <f t="shared" si="39"/>
        <v>#DIV/0!</v>
      </c>
      <c r="DW42" s="40" t="e">
        <f t="shared" si="40"/>
        <v>#DIV/0!</v>
      </c>
      <c r="DX42" s="40" t="e">
        <f t="shared" si="41"/>
        <v>#DIV/0!</v>
      </c>
      <c r="DY42" s="40" t="e">
        <f t="shared" si="42"/>
        <v>#DIV/0!</v>
      </c>
      <c r="DZ42" s="40" t="e">
        <f t="shared" si="43"/>
        <v>#DIV/0!</v>
      </c>
      <c r="EA42" s="40" t="e">
        <f t="shared" si="44"/>
        <v>#DIV/0!</v>
      </c>
      <c r="EB42" s="40" t="e">
        <f t="shared" si="45"/>
        <v>#DIV/0!</v>
      </c>
      <c r="EC42" s="40" t="e">
        <f t="shared" si="46"/>
        <v>#DIV/0!</v>
      </c>
      <c r="ED42" s="40" t="e">
        <f t="shared" si="47"/>
        <v>#DIV/0!</v>
      </c>
      <c r="EE42" s="40" t="e">
        <f t="shared" si="48"/>
        <v>#DIV/0!</v>
      </c>
      <c r="EF42" s="40" t="e">
        <f t="shared" si="49"/>
        <v>#DIV/0!</v>
      </c>
      <c r="EG42" s="40" t="e">
        <f t="shared" si="50"/>
        <v>#DIV/0!</v>
      </c>
      <c r="EH42" s="40" t="e">
        <f t="shared" si="51"/>
        <v>#DIV/0!</v>
      </c>
      <c r="EI42" s="69" t="e">
        <f t="shared" si="52"/>
        <v>#DIV/0!</v>
      </c>
      <c r="EJ42" s="40" t="e">
        <f t="shared" si="53"/>
        <v>#DIV/0!</v>
      </c>
      <c r="EK42" s="40" t="e">
        <f t="shared" si="54"/>
        <v>#DIV/0!</v>
      </c>
      <c r="EL42" s="40" t="e">
        <f t="shared" si="55"/>
        <v>#DIV/0!</v>
      </c>
      <c r="EM42" s="69" t="e">
        <f t="shared" si="56"/>
        <v>#DIV/0!</v>
      </c>
      <c r="EN42" s="40" t="e">
        <f t="shared" si="57"/>
        <v>#DIV/0!</v>
      </c>
      <c r="EO42" s="40" t="e">
        <f t="shared" si="58"/>
        <v>#DIV/0!</v>
      </c>
      <c r="EP42" s="40"/>
      <c r="EQ42" s="40"/>
      <c r="ER42" s="40"/>
      <c r="ES42" s="40"/>
    </row>
    <row r="43" spans="1:149" s="17" customFormat="1" x14ac:dyDescent="0.25">
      <c r="A43" s="15" t="s">
        <v>212</v>
      </c>
      <c r="B43" s="15">
        <v>210.62852465</v>
      </c>
      <c r="C43" s="15"/>
      <c r="D43" s="15">
        <v>1454.4704773000001</v>
      </c>
      <c r="E43" s="15">
        <v>40.3801858</v>
      </c>
      <c r="F43" s="15">
        <v>39.119793710000003</v>
      </c>
      <c r="G43" s="15">
        <v>8.0346094099999998</v>
      </c>
      <c r="H43" s="15">
        <v>56.30725296</v>
      </c>
      <c r="I43" s="15"/>
      <c r="J43" s="17" t="s">
        <v>212</v>
      </c>
      <c r="K43" s="17">
        <v>0</v>
      </c>
      <c r="L43" s="17">
        <v>1.48993776710554</v>
      </c>
      <c r="M43" s="17">
        <v>0.104056006655078</v>
      </c>
      <c r="N43" s="17">
        <v>0.550848735430579</v>
      </c>
      <c r="O43" s="17">
        <v>0.550848735430579</v>
      </c>
      <c r="P43" s="17">
        <v>4.3731840830088098</v>
      </c>
      <c r="Q43" s="17">
        <v>0</v>
      </c>
      <c r="R43" s="17">
        <v>1.7224481896305601E-4</v>
      </c>
      <c r="S43" s="17">
        <v>8.4095834938849204E-4</v>
      </c>
      <c r="T43" s="17">
        <v>0.266832380779707</v>
      </c>
      <c r="U43" s="17">
        <v>1.6352095578873801E-4</v>
      </c>
      <c r="V43" s="17">
        <v>5.7039429462245002E-2</v>
      </c>
      <c r="W43" s="17">
        <v>5.72400597551767E-3</v>
      </c>
      <c r="X43" s="17">
        <v>3.5082622213330199E-3</v>
      </c>
      <c r="Y43" s="17">
        <v>1.3680363218867999</v>
      </c>
      <c r="Z43" s="5">
        <v>5.6645578999873201E-8</v>
      </c>
      <c r="AA43" s="5">
        <v>2.2658216887183901E-7</v>
      </c>
      <c r="AB43" s="17">
        <v>210.62842290293599</v>
      </c>
      <c r="AC43" s="17">
        <v>1.2603908287394501</v>
      </c>
      <c r="AD43" s="17">
        <v>30.1691708664715</v>
      </c>
      <c r="AE43" s="17">
        <v>1.92113225238512</v>
      </c>
      <c r="AF43" s="17">
        <v>4.4635698013084403E-2</v>
      </c>
      <c r="AG43" s="17">
        <v>6.8694347516768897</v>
      </c>
      <c r="AH43" s="17">
        <v>0.115403311909919</v>
      </c>
      <c r="AI43" s="17">
        <v>13.099266506060101</v>
      </c>
      <c r="AJ43" s="17">
        <v>9.9502097224373004E-2</v>
      </c>
      <c r="AK43" s="17">
        <v>2.2871029471459501</v>
      </c>
      <c r="AL43" s="17">
        <v>2.4718786384333901E-2</v>
      </c>
      <c r="AM43" s="17">
        <v>0</v>
      </c>
      <c r="AN43" s="17">
        <v>0</v>
      </c>
      <c r="AO43" s="17">
        <v>2.40409446149634</v>
      </c>
      <c r="AP43" s="17">
        <v>2.40409446149634</v>
      </c>
      <c r="AQ43" s="17">
        <v>0</v>
      </c>
      <c r="AR43" s="17">
        <v>0</v>
      </c>
      <c r="AS43" s="17">
        <v>0.157097492268675</v>
      </c>
      <c r="AT43" s="5">
        <v>4.7421014408784701E-7</v>
      </c>
      <c r="AU43" s="5">
        <v>9.1571855882213596E-7</v>
      </c>
      <c r="AV43" s="17">
        <v>11.635766065144299</v>
      </c>
      <c r="AW43" s="17">
        <v>0.47335697962786999</v>
      </c>
      <c r="AX43" s="17">
        <v>7.2428291130118796E-2</v>
      </c>
      <c r="AY43" s="17">
        <v>0</v>
      </c>
      <c r="AZ43" s="17">
        <v>1.57330559417956</v>
      </c>
      <c r="BA43" s="17">
        <v>0.19390135752688101</v>
      </c>
      <c r="BB43" s="17">
        <v>5.8679563494766702E-4</v>
      </c>
      <c r="BC43" s="17">
        <v>4.3031771544943904E-3</v>
      </c>
      <c r="BD43" s="5">
        <v>4.1568734588865498E-5</v>
      </c>
      <c r="BE43" s="5">
        <v>8.4397239258806003E-5</v>
      </c>
      <c r="BF43" s="17">
        <v>0</v>
      </c>
      <c r="BG43" s="17">
        <v>0</v>
      </c>
      <c r="BH43" s="17">
        <v>0.15371454225422199</v>
      </c>
      <c r="BI43" s="17">
        <v>0.75293810644686598</v>
      </c>
      <c r="BJ43" s="17">
        <v>1.37063891216234E-2</v>
      </c>
      <c r="BK43" s="17">
        <v>1.3168895659319699E-2</v>
      </c>
      <c r="BL43" s="17">
        <v>57.8967044580763</v>
      </c>
      <c r="BM43" s="17">
        <v>1309.0230168896001</v>
      </c>
      <c r="BN43" s="17">
        <v>133.81117539560199</v>
      </c>
      <c r="BO43" s="17">
        <v>1454.46995835035</v>
      </c>
      <c r="BP43" s="17">
        <v>0</v>
      </c>
      <c r="BQ43" s="17">
        <v>2.9831671177563002</v>
      </c>
      <c r="BR43" s="17">
        <v>0</v>
      </c>
      <c r="BS43" s="17">
        <v>9.7041050089044595E-2</v>
      </c>
      <c r="BT43" s="17">
        <v>3.3838813565797499E-4</v>
      </c>
      <c r="BU43" s="17">
        <v>9.9834029965398404E-4</v>
      </c>
      <c r="BV43" s="17">
        <v>8.0117311559529697E-4</v>
      </c>
      <c r="BW43" s="17">
        <v>2.7417662978726502E-2</v>
      </c>
      <c r="BX43" s="17">
        <v>0</v>
      </c>
      <c r="BY43" s="17">
        <v>21.744563319271101</v>
      </c>
      <c r="BZ43" s="17">
        <v>2.2806827522390698E-2</v>
      </c>
      <c r="CA43" s="17">
        <v>8.0195548487904892E-3</v>
      </c>
      <c r="CB43" s="17">
        <v>30.1707772571195</v>
      </c>
      <c r="CC43" s="17">
        <v>1.02493801309545E-2</v>
      </c>
      <c r="CD43" s="17">
        <v>0</v>
      </c>
      <c r="CE43" s="5">
        <v>2.4528069272199098E-7</v>
      </c>
      <c r="CF43" s="17">
        <v>1.4865533856820801E-3</v>
      </c>
      <c r="CG43" s="17">
        <v>40.3801694791267</v>
      </c>
      <c r="CH43" s="17">
        <v>39.119778650387197</v>
      </c>
      <c r="CI43" s="17">
        <v>1.2603908287394501</v>
      </c>
      <c r="CJ43" s="17">
        <v>0</v>
      </c>
      <c r="CK43" s="17">
        <v>0</v>
      </c>
      <c r="CL43" s="17">
        <v>0.16003909439640199</v>
      </c>
      <c r="CM43" s="17">
        <v>0</v>
      </c>
      <c r="CN43" s="17">
        <v>1.71724135400166</v>
      </c>
      <c r="CO43" s="17">
        <v>0</v>
      </c>
      <c r="CP43" s="17">
        <v>4.4635698013084403E-2</v>
      </c>
      <c r="CQ43" s="17">
        <v>6.8689631403737996</v>
      </c>
      <c r="CR43" s="17">
        <v>4.9382465374025498E-2</v>
      </c>
      <c r="CS43" s="17">
        <v>0</v>
      </c>
      <c r="CT43" s="17">
        <v>0.115403311909919</v>
      </c>
      <c r="CU43" s="17">
        <v>1.56478685057623E-4</v>
      </c>
      <c r="CV43" s="17">
        <v>8.0346043351104797</v>
      </c>
      <c r="CW43" s="17">
        <v>7.3265380267358404</v>
      </c>
      <c r="CX43" s="17">
        <v>0</v>
      </c>
      <c r="CY43" s="17">
        <v>0</v>
      </c>
      <c r="CZ43" s="17">
        <v>2.7417912365203501</v>
      </c>
      <c r="DA43" s="17">
        <v>0.11458541869066401</v>
      </c>
      <c r="DB43" s="17">
        <v>0</v>
      </c>
      <c r="DC43" s="17">
        <v>56.307229959379796</v>
      </c>
      <c r="DD43" s="17">
        <v>0.108954585575141</v>
      </c>
      <c r="DE43" s="17">
        <v>4.2708812359608297</v>
      </c>
      <c r="DG43" s="25">
        <f t="shared" si="59"/>
        <v>8.0000043990881096E-3</v>
      </c>
      <c r="DH43" s="97">
        <f t="shared" si="60"/>
        <v>1.028228604032611</v>
      </c>
      <c r="DI43" s="25">
        <f t="shared" si="61"/>
        <v>1.9246993015371104E-2</v>
      </c>
      <c r="DJ43" s="40">
        <f t="shared" si="62"/>
        <v>-4.8306403027305001E-7</v>
      </c>
      <c r="DK43" s="40"/>
      <c r="DL43" s="40">
        <f t="shared" si="63"/>
        <v>-3.5679627616058062E-7</v>
      </c>
      <c r="DM43" s="40">
        <f t="shared" si="64"/>
        <v>-4.0418024277507087E-7</v>
      </c>
      <c r="DN43" s="40">
        <f t="shared" si="65"/>
        <v>-3.8496145757326901E-7</v>
      </c>
      <c r="DO43" s="40">
        <f t="shared" si="66"/>
        <v>-6.3162865314364332E-7</v>
      </c>
      <c r="DP43" s="40">
        <f t="shared" si="67"/>
        <v>-4.0848414713901428E-7</v>
      </c>
      <c r="DQ43" s="40">
        <f t="shared" si="34"/>
        <v>-8.8866837954615963E-6</v>
      </c>
      <c r="DR43" s="40">
        <f t="shared" si="35"/>
        <v>2.3611392762508097E-6</v>
      </c>
      <c r="DS43" s="40">
        <f t="shared" si="36"/>
        <v>8.8956228083522202E-7</v>
      </c>
      <c r="DT43" s="40">
        <f t="shared" si="37"/>
        <v>-2.8414026575884078E-5</v>
      </c>
      <c r="DU43" s="40">
        <f t="shared" si="38"/>
        <v>1.7186213299236989E-6</v>
      </c>
      <c r="DV43" s="40">
        <f t="shared" si="39"/>
        <v>3.603018748097515E-6</v>
      </c>
      <c r="DW43" s="40">
        <f t="shared" si="40"/>
        <v>4.7156270076429446E-8</v>
      </c>
      <c r="DX43" s="40">
        <f t="shared" si="41"/>
        <v>1.9434676962994133E-6</v>
      </c>
      <c r="DY43" s="40">
        <f t="shared" si="42"/>
        <v>-3.5425494704311572E-6</v>
      </c>
      <c r="DZ43" s="40">
        <f t="shared" si="43"/>
        <v>4.039571107149295E-7</v>
      </c>
      <c r="EA43" s="40">
        <f t="shared" si="44"/>
        <v>2.0412971293160889E-6</v>
      </c>
      <c r="EB43" s="40">
        <f t="shared" si="45"/>
        <v>1.6193950968559294E-6</v>
      </c>
      <c r="EC43" s="40">
        <f t="shared" si="46"/>
        <v>9.3690439575981443E-8</v>
      </c>
      <c r="ED43" s="40">
        <f t="shared" si="47"/>
        <v>2.2751705720128053E-6</v>
      </c>
      <c r="EE43" s="40">
        <f t="shared" si="48"/>
        <v>-2.7293581414951063E-5</v>
      </c>
      <c r="EF43" s="40">
        <f t="shared" si="49"/>
        <v>-1.1727773534551566E-7</v>
      </c>
      <c r="EG43" s="40">
        <f t="shared" si="50"/>
        <v>1.7953741220303688E-6</v>
      </c>
      <c r="EH43" s="40">
        <f t="shared" si="51"/>
        <v>8.7746490408204851E-7</v>
      </c>
      <c r="EI43" s="69">
        <f t="shared" si="52"/>
        <v>4.3550392385806894E-6</v>
      </c>
      <c r="EJ43" s="40">
        <f t="shared" si="53"/>
        <v>6.0591502270981274E-6</v>
      </c>
      <c r="EK43" s="40">
        <f t="shared" si="54"/>
        <v>7.8787092122891084E-4</v>
      </c>
      <c r="EL43" s="40">
        <f t="shared" si="55"/>
        <v>-9.7554886073675229E-4</v>
      </c>
      <c r="EM43" s="69">
        <f t="shared" si="56"/>
        <v>-6.2862608480901893E-4</v>
      </c>
      <c r="EN43" s="40">
        <f t="shared" si="57"/>
        <v>-4.3831681648723939E-8</v>
      </c>
      <c r="EO43" s="40">
        <f t="shared" si="58"/>
        <v>-4.5243882886210822E-8</v>
      </c>
      <c r="EP43" s="40"/>
      <c r="EQ43" s="40"/>
      <c r="ER43" s="40"/>
      <c r="ES43" s="40"/>
    </row>
    <row r="44" spans="1:149" x14ac:dyDescent="0.25">
      <c r="A44" s="15" t="s">
        <v>213</v>
      </c>
      <c r="B44" s="15">
        <v>2096.2280457000002</v>
      </c>
      <c r="D44" s="15">
        <v>13724.835668</v>
      </c>
      <c r="E44" s="15">
        <v>382.25669758999999</v>
      </c>
      <c r="F44" s="15">
        <v>370.02059621000001</v>
      </c>
      <c r="G44" s="15">
        <v>121.68086077</v>
      </c>
      <c r="H44" s="15">
        <v>481.79643630999999</v>
      </c>
      <c r="I44" s="15"/>
      <c r="J44" s="17" t="s">
        <v>213</v>
      </c>
      <c r="K44" s="17">
        <v>0</v>
      </c>
      <c r="L44" s="17">
        <v>12.7487469081202</v>
      </c>
      <c r="M44" s="17">
        <v>0.89036214200411301</v>
      </c>
      <c r="N44" s="17">
        <v>4.7133731460878501</v>
      </c>
      <c r="O44" s="17">
        <v>4.7133731460878501</v>
      </c>
      <c r="P44" s="17">
        <v>37.419451584396199</v>
      </c>
      <c r="Q44" s="17">
        <v>0</v>
      </c>
      <c r="R44" s="17">
        <v>1.6292005826154499E-3</v>
      </c>
      <c r="S44" s="17">
        <v>7.9543311618909002E-3</v>
      </c>
      <c r="T44" s="17">
        <v>2.2831705345781099</v>
      </c>
      <c r="U44" s="17">
        <v>1.5466870214588199E-3</v>
      </c>
      <c r="V44" s="17">
        <v>0.48806113048334998</v>
      </c>
      <c r="W44" s="17">
        <v>5.4141420317796202E-2</v>
      </c>
      <c r="X44" s="17">
        <v>3.3183457669604302E-2</v>
      </c>
      <c r="Y44" s="17">
        <v>11.7056914556363</v>
      </c>
      <c r="Z44" s="5">
        <v>5.3578962151049602E-7</v>
      </c>
      <c r="AA44" s="5">
        <v>2.1431488311645299E-6</v>
      </c>
      <c r="AB44" s="17">
        <v>2096.2281670053999</v>
      </c>
      <c r="AC44" s="17">
        <v>12.2361007891444</v>
      </c>
      <c r="AD44" s="17">
        <v>285.35983454311901</v>
      </c>
      <c r="AE44" s="17">
        <v>18.171340076610601</v>
      </c>
      <c r="AF44" s="17">
        <v>0.42219372635129498</v>
      </c>
      <c r="AG44" s="17">
        <v>64.975621533755501</v>
      </c>
      <c r="AH44" s="17">
        <v>1.0915606591378799</v>
      </c>
      <c r="AI44" s="17">
        <v>112.084745842153</v>
      </c>
      <c r="AJ44" s="17">
        <v>0.85139644377669499</v>
      </c>
      <c r="AK44" s="17">
        <v>19.569740776000799</v>
      </c>
      <c r="AL44" s="17">
        <v>0.21150903325741699</v>
      </c>
      <c r="AM44" s="17">
        <v>0</v>
      </c>
      <c r="AN44" s="17">
        <v>0</v>
      </c>
      <c r="AO44" s="17">
        <v>20.570783759735399</v>
      </c>
      <c r="AP44" s="17">
        <v>20.570783759735399</v>
      </c>
      <c r="AQ44" s="17">
        <v>0</v>
      </c>
      <c r="AR44" s="17">
        <v>0</v>
      </c>
      <c r="AS44" s="17">
        <v>1.3442156077113701</v>
      </c>
      <c r="AT44" s="5">
        <v>4.4853997533910604E-6</v>
      </c>
      <c r="AU44" s="5">
        <v>8.6614616894880801E-6</v>
      </c>
      <c r="AV44" s="17">
        <v>109.798694253101</v>
      </c>
      <c r="AW44" s="17">
        <v>4.0503105891928497</v>
      </c>
      <c r="AX44" s="17">
        <v>0.61973707935385902</v>
      </c>
      <c r="AY44" s="17">
        <v>0</v>
      </c>
      <c r="AZ44" s="17">
        <v>13.462098300705099</v>
      </c>
      <c r="BA44" s="17">
        <v>1.6591303749958599</v>
      </c>
      <c r="BB44" s="17">
        <v>5.5503075017774703E-3</v>
      </c>
      <c r="BC44" s="17">
        <v>4.0702252597871399E-2</v>
      </c>
      <c r="BD44" s="17">
        <v>3.9318383712252702E-4</v>
      </c>
      <c r="BE44" s="17">
        <v>7.9828244588479695E-4</v>
      </c>
      <c r="BF44" s="17">
        <v>0</v>
      </c>
      <c r="BG44" s="17">
        <v>0</v>
      </c>
      <c r="BH44" s="17">
        <v>1.31526892135916</v>
      </c>
      <c r="BI44" s="17">
        <v>7.1217897806841997</v>
      </c>
      <c r="BJ44" s="17">
        <v>0.129644109344841</v>
      </c>
      <c r="BK44" s="17">
        <v>0.124560036768685</v>
      </c>
      <c r="BL44" s="17">
        <v>495.39702922005898</v>
      </c>
      <c r="BM44" s="17">
        <v>12352.3549155905</v>
      </c>
      <c r="BN44" s="17">
        <v>1262.68506768255</v>
      </c>
      <c r="BO44" s="17">
        <v>13724.838677526101</v>
      </c>
      <c r="BP44" s="17">
        <v>0</v>
      </c>
      <c r="BQ44" s="17">
        <v>25.5256650695232</v>
      </c>
      <c r="BR44" s="17">
        <v>0</v>
      </c>
      <c r="BS44" s="17">
        <v>0.83152508492045096</v>
      </c>
      <c r="BT44" s="17">
        <v>3.2006835790450599E-3</v>
      </c>
      <c r="BU44" s="17">
        <v>9.4429807551844394E-3</v>
      </c>
      <c r="BV44" s="17">
        <v>7.5780191048000099E-3</v>
      </c>
      <c r="BW44" s="17">
        <v>0.242423627973478</v>
      </c>
      <c r="BX44" s="17">
        <v>0</v>
      </c>
      <c r="BY44" s="17">
        <v>186.058934281912</v>
      </c>
      <c r="BZ44" s="17">
        <v>0.21572204849066001</v>
      </c>
      <c r="CA44" s="17">
        <v>7.5854230165842598E-2</v>
      </c>
      <c r="CB44" s="17">
        <v>285.37504298792402</v>
      </c>
      <c r="CC44" s="17">
        <v>9.6945446557207202E-2</v>
      </c>
      <c r="CD44" s="17">
        <v>0</v>
      </c>
      <c r="CE44" s="5">
        <v>2.3200366321092102E-6</v>
      </c>
      <c r="CF44" s="17">
        <v>1.4060786527555E-2</v>
      </c>
      <c r="CG44" s="17">
        <v>382.25665310235399</v>
      </c>
      <c r="CH44" s="17">
        <v>370.02055231320998</v>
      </c>
      <c r="CI44" s="17">
        <v>12.2361007891444</v>
      </c>
      <c r="CJ44" s="17">
        <v>0</v>
      </c>
      <c r="CK44" s="17">
        <v>0</v>
      </c>
      <c r="CL44" s="17">
        <v>1.5137547157856399</v>
      </c>
      <c r="CM44" s="17">
        <v>0</v>
      </c>
      <c r="CN44" s="17">
        <v>16.242785457321201</v>
      </c>
      <c r="CO44" s="17">
        <v>0</v>
      </c>
      <c r="CP44" s="17">
        <v>0.42219372635129498</v>
      </c>
      <c r="CQ44" s="17">
        <v>64.9711521719384</v>
      </c>
      <c r="CR44" s="17">
        <v>0.422545320889057</v>
      </c>
      <c r="CS44" s="17">
        <v>0</v>
      </c>
      <c r="CT44" s="17">
        <v>1.0915606591378799</v>
      </c>
      <c r="CU44" s="17">
        <v>1.4800830102790501E-3</v>
      </c>
      <c r="CV44" s="17">
        <v>121.680712637532</v>
      </c>
      <c r="CW44" s="17">
        <v>62.689996468230298</v>
      </c>
      <c r="CX44" s="17">
        <v>0</v>
      </c>
      <c r="CY44" s="17">
        <v>0</v>
      </c>
      <c r="CZ44" s="17">
        <v>23.460314780044701</v>
      </c>
      <c r="DA44" s="17">
        <v>0.98045791465266297</v>
      </c>
      <c r="DB44" s="17">
        <v>0</v>
      </c>
      <c r="DC44" s="17">
        <v>481.79657625622099</v>
      </c>
      <c r="DD44" s="17">
        <v>0.93227853318168896</v>
      </c>
      <c r="DE44" s="17">
        <v>36.544088631342603</v>
      </c>
      <c r="DF44" s="17"/>
      <c r="DG44" s="25">
        <f t="shared" si="59"/>
        <v>7.9999988949154052E-3</v>
      </c>
      <c r="DH44" s="97">
        <f t="shared" si="60"/>
        <v>1.028228621028235</v>
      </c>
      <c r="DI44" s="25">
        <f t="shared" si="61"/>
        <v>1.9247011378589165E-2</v>
      </c>
      <c r="DJ44" s="40">
        <f t="shared" si="62"/>
        <v>5.786841749639537E-8</v>
      </c>
      <c r="DK44" s="40"/>
      <c r="DL44" s="40">
        <f t="shared" si="63"/>
        <v>2.192759296845406E-7</v>
      </c>
      <c r="DM44" s="40">
        <f t="shared" si="64"/>
        <v>-1.163815997841767E-7</v>
      </c>
      <c r="DN44" s="40">
        <f t="shared" si="65"/>
        <v>-1.1863336928233191E-7</v>
      </c>
      <c r="DO44" s="40">
        <f t="shared" si="66"/>
        <v>-1.2173851093854928E-6</v>
      </c>
      <c r="DP44" s="40">
        <f t="shared" si="67"/>
        <v>2.9046753037293026E-7</v>
      </c>
      <c r="DQ44" s="40">
        <f t="shared" si="34"/>
        <v>-9.0718552356166263E-6</v>
      </c>
      <c r="DR44" s="40">
        <f t="shared" si="35"/>
        <v>2.3238717453562301E-6</v>
      </c>
      <c r="DS44" s="40">
        <f t="shared" si="36"/>
        <v>-5.8475911681179332E-8</v>
      </c>
      <c r="DT44" s="40">
        <f t="shared" si="37"/>
        <v>-2.7785282112701092E-5</v>
      </c>
      <c r="DU44" s="40">
        <f t="shared" si="38"/>
        <v>7.194670851381464E-7</v>
      </c>
      <c r="DV44" s="40">
        <f t="shared" si="39"/>
        <v>2.4561241768018511E-6</v>
      </c>
      <c r="DW44" s="40">
        <f t="shared" si="40"/>
        <v>3.1653627629853861E-7</v>
      </c>
      <c r="DX44" s="40">
        <f t="shared" si="41"/>
        <v>-3.8619896800387732E-6</v>
      </c>
      <c r="DY44" s="40">
        <f t="shared" si="42"/>
        <v>1.5899154067585735E-6</v>
      </c>
      <c r="DZ44" s="40">
        <f t="shared" si="43"/>
        <v>-1.3903698792584122E-7</v>
      </c>
      <c r="EA44" s="40">
        <f t="shared" si="44"/>
        <v>2.350786528450532E-6</v>
      </c>
      <c r="EB44" s="40">
        <f t="shared" si="45"/>
        <v>2.520763650556383E-6</v>
      </c>
      <c r="EC44" s="40">
        <f t="shared" si="46"/>
        <v>-1.9327580207853797E-7</v>
      </c>
      <c r="ED44" s="40">
        <f t="shared" si="47"/>
        <v>8.7756404315568178E-8</v>
      </c>
      <c r="EE44" s="40">
        <f t="shared" si="48"/>
        <v>-2.7166193198501157E-5</v>
      </c>
      <c r="EF44" s="40">
        <f t="shared" si="49"/>
        <v>1.0493280273028896E-7</v>
      </c>
      <c r="EG44" s="40">
        <f t="shared" si="50"/>
        <v>1.9194856174726175E-6</v>
      </c>
      <c r="EH44" s="40">
        <f t="shared" si="51"/>
        <v>2.3148992713161975E-6</v>
      </c>
      <c r="EI44" s="69">
        <f t="shared" si="52"/>
        <v>1.4583708203081048E-6</v>
      </c>
      <c r="EJ44" s="40">
        <f t="shared" si="53"/>
        <v>1.812596017680738E-6</v>
      </c>
      <c r="EK44" s="40">
        <f t="shared" si="54"/>
        <v>7.902763144063495E-4</v>
      </c>
      <c r="EL44" s="40">
        <f t="shared" si="55"/>
        <v>-9.7584792013005544E-4</v>
      </c>
      <c r="EM44" s="69">
        <f t="shared" si="56"/>
        <v>-6.5667911460202185E-4</v>
      </c>
      <c r="EN44" s="40">
        <f t="shared" si="57"/>
        <v>-4.6414766490577045E-9</v>
      </c>
      <c r="EO44" s="40">
        <f t="shared" si="58"/>
        <v>-4.7949653502587833E-9</v>
      </c>
      <c r="EP44" s="40"/>
      <c r="EQ44" s="40"/>
      <c r="ER44" s="40"/>
      <c r="ES44" s="40"/>
    </row>
    <row r="45" spans="1:149" s="17" customFormat="1" x14ac:dyDescent="0.25">
      <c r="A45" s="15" t="s">
        <v>214</v>
      </c>
      <c r="B45" s="15">
        <v>0.13702568000000001</v>
      </c>
      <c r="C45" s="15"/>
      <c r="D45" s="15">
        <v>0.87362353999999998</v>
      </c>
      <c r="E45" s="15">
        <v>2.199899E-2</v>
      </c>
      <c r="F45" s="15">
        <v>2.1338989999999999E-2</v>
      </c>
      <c r="G45" s="15">
        <v>5.3076000000000002E-4</v>
      </c>
      <c r="H45" s="15">
        <v>2.5118459999999999E-2</v>
      </c>
      <c r="I45" s="15"/>
      <c r="J45" s="17" t="s">
        <v>214</v>
      </c>
      <c r="K45" s="17">
        <v>0</v>
      </c>
      <c r="L45" s="17">
        <v>6.6465446650903603E-4</v>
      </c>
      <c r="M45" s="5">
        <v>4.64136651642167E-5</v>
      </c>
      <c r="N45" s="17">
        <v>2.4573133047834701E-4</v>
      </c>
      <c r="O45" s="17">
        <v>2.4573133047834701E-4</v>
      </c>
      <c r="P45" s="17">
        <v>1.9508822070470699E-3</v>
      </c>
      <c r="Q45" s="17">
        <v>0</v>
      </c>
      <c r="R45" s="5">
        <v>9.39609892138869E-8</v>
      </c>
      <c r="S45" s="5">
        <v>4.5874876678957402E-7</v>
      </c>
      <c r="T45" s="17">
        <v>1.19029472841812E-4</v>
      </c>
      <c r="U45" s="5">
        <v>8.9204859736437406E-8</v>
      </c>
      <c r="V45" s="5">
        <v>2.5445923387181199E-5</v>
      </c>
      <c r="W45" s="5">
        <v>3.12240612443988E-6</v>
      </c>
      <c r="X45" s="5">
        <v>1.9137221184212701E-6</v>
      </c>
      <c r="Y45" s="17">
        <v>6.1027450718431197E-4</v>
      </c>
      <c r="Z45" s="5">
        <v>3.0899981811868498E-11</v>
      </c>
      <c r="AA45" s="5">
        <v>1.2359110875951401E-10</v>
      </c>
      <c r="AB45" s="17">
        <v>0.13702572242706801</v>
      </c>
      <c r="AC45" s="17">
        <v>6.5996461581705997E-4</v>
      </c>
      <c r="AD45" s="17">
        <v>1.6456621306569202E-2</v>
      </c>
      <c r="AE45" s="17">
        <v>1.0479229705076601E-3</v>
      </c>
      <c r="AF45" s="5">
        <v>2.4347955488682E-5</v>
      </c>
      <c r="AG45" s="17">
        <v>3.74709678841691E-3</v>
      </c>
      <c r="AH45" s="5">
        <v>6.2949343298224697E-5</v>
      </c>
      <c r="AI45" s="17">
        <v>5.8435439408720301E-3</v>
      </c>
      <c r="AJ45" s="5">
        <v>4.43883053621918E-5</v>
      </c>
      <c r="AK45" s="17">
        <v>1.02027866631392E-3</v>
      </c>
      <c r="AL45" s="5">
        <v>1.1027439772483E-5</v>
      </c>
      <c r="AM45" s="17">
        <v>0</v>
      </c>
      <c r="AN45" s="17">
        <v>0</v>
      </c>
      <c r="AO45" s="17">
        <v>1.07247085809399E-3</v>
      </c>
      <c r="AP45" s="17">
        <v>1.07247085809399E-3</v>
      </c>
      <c r="AQ45" s="17">
        <v>0</v>
      </c>
      <c r="AR45" s="17">
        <v>0</v>
      </c>
      <c r="AS45" s="5">
        <v>7.0077240033730698E-5</v>
      </c>
      <c r="AT45" s="5">
        <v>2.5865747559759E-10</v>
      </c>
      <c r="AU45" s="5">
        <v>4.99515389914956E-10</v>
      </c>
      <c r="AV45" s="17">
        <v>6.9890022432028704E-3</v>
      </c>
      <c r="AW45" s="17">
        <v>2.1115818713933701E-4</v>
      </c>
      <c r="AX45" s="5">
        <v>3.2308805734221798E-5</v>
      </c>
      <c r="AY45" s="17">
        <v>0</v>
      </c>
      <c r="AZ45" s="17">
        <v>7.0184618457095303E-4</v>
      </c>
      <c r="BA45" s="5">
        <v>8.6502728770868095E-5</v>
      </c>
      <c r="BB45" s="5">
        <v>3.2008906672839598E-7</v>
      </c>
      <c r="BC45" s="5">
        <v>2.3472610327551702E-6</v>
      </c>
      <c r="BD45" s="5">
        <v>2.26745371671709E-8</v>
      </c>
      <c r="BE45" s="5">
        <v>4.6041325639202498E-8</v>
      </c>
      <c r="BF45" s="17">
        <v>0</v>
      </c>
      <c r="BG45" s="17">
        <v>0</v>
      </c>
      <c r="BH45" s="17">
        <v>6.8563591709519002E-5</v>
      </c>
      <c r="BI45" s="17">
        <v>4.1071269917381702E-4</v>
      </c>
      <c r="BJ45" s="5">
        <v>7.4765345546939098E-6</v>
      </c>
      <c r="BK45" s="5">
        <v>7.1833198300236403E-6</v>
      </c>
      <c r="BL45" s="17">
        <v>2.5827587537271799E-2</v>
      </c>
      <c r="BM45" s="17">
        <v>0.78626211853150096</v>
      </c>
      <c r="BN45" s="17">
        <v>8.03735511499859E-2</v>
      </c>
      <c r="BO45" s="17">
        <v>0.87362467192468996</v>
      </c>
      <c r="BP45" s="17">
        <v>0</v>
      </c>
      <c r="BQ45" s="17">
        <v>1.33079407177146E-3</v>
      </c>
      <c r="BR45" s="17">
        <v>0</v>
      </c>
      <c r="BS45" s="5">
        <v>4.3419445868262801E-5</v>
      </c>
      <c r="BT45" s="5">
        <v>1.84614119501534E-7</v>
      </c>
      <c r="BU45" s="5">
        <v>5.4458660581909902E-7</v>
      </c>
      <c r="BV45" s="5">
        <v>4.3705749102994402E-7</v>
      </c>
      <c r="BW45" s="5">
        <v>1.3093889338999199E-5</v>
      </c>
      <c r="BX45" s="17">
        <v>0</v>
      </c>
      <c r="BY45" s="17">
        <v>9.7001998048909504E-3</v>
      </c>
      <c r="BZ45" s="5">
        <v>1.24406818895815E-5</v>
      </c>
      <c r="CA45" s="5">
        <v>4.3744109525620402E-6</v>
      </c>
      <c r="CB45" s="17">
        <v>1.6457503155365202E-2</v>
      </c>
      <c r="CC45" s="5">
        <v>5.5908111355456698E-6</v>
      </c>
      <c r="CD45" s="17">
        <v>0</v>
      </c>
      <c r="CE45" s="5">
        <v>1.3379850857322299E-10</v>
      </c>
      <c r="CF45" s="5">
        <v>8.1090406036254995E-7</v>
      </c>
      <c r="CG45" s="17">
        <v>2.1998995974360201E-2</v>
      </c>
      <c r="CH45" s="17">
        <v>2.1339031358543099E-2</v>
      </c>
      <c r="CI45" s="17">
        <v>6.5996461581705997E-4</v>
      </c>
      <c r="CJ45" s="17">
        <v>0</v>
      </c>
      <c r="CK45" s="17">
        <v>0</v>
      </c>
      <c r="CL45" s="5">
        <v>8.7297519249105696E-5</v>
      </c>
      <c r="CM45" s="17">
        <v>0</v>
      </c>
      <c r="CN45" s="17">
        <v>9.3671081422201598E-4</v>
      </c>
      <c r="CO45" s="17">
        <v>0</v>
      </c>
      <c r="CP45" s="5">
        <v>2.4347955488682E-5</v>
      </c>
      <c r="CQ45" s="17">
        <v>3.74692041865771E-3</v>
      </c>
      <c r="CR45" s="5">
        <v>2.2027463328868901E-5</v>
      </c>
      <c r="CS45" s="17">
        <v>0</v>
      </c>
      <c r="CT45" s="5">
        <v>6.2949343298224697E-5</v>
      </c>
      <c r="CU45" s="5">
        <v>8.5344224165963895E-8</v>
      </c>
      <c r="CV45" s="17">
        <v>5.3076009854660297E-4</v>
      </c>
      <c r="CW45" s="17">
        <v>3.26838677451677E-3</v>
      </c>
      <c r="CX45" s="17">
        <v>0</v>
      </c>
      <c r="CY45" s="17">
        <v>0</v>
      </c>
      <c r="CZ45" s="17">
        <v>1.22309326653328E-3</v>
      </c>
      <c r="DA45" s="5">
        <v>5.1120797711602298E-5</v>
      </c>
      <c r="DB45" s="17">
        <v>0</v>
      </c>
      <c r="DC45" s="17">
        <v>2.5118470874187698E-2</v>
      </c>
      <c r="DD45" s="5">
        <v>4.8601249469512801E-5</v>
      </c>
      <c r="DE45" s="17">
        <v>1.90522047101748E-3</v>
      </c>
      <c r="DG45" s="25">
        <f t="shared" si="59"/>
        <v>8.0000055719641472E-3</v>
      </c>
      <c r="DH45" s="97">
        <f t="shared" si="60"/>
        <v>1.0282308850182758</v>
      </c>
      <c r="DI45" s="25">
        <f t="shared" si="61"/>
        <v>1.9247016993083326E-2</v>
      </c>
      <c r="DJ45" s="40">
        <f t="shared" si="62"/>
        <v>3.0962858931063215E-7</v>
      </c>
      <c r="DK45" s="40"/>
      <c r="DL45" s="40">
        <f t="shared" si="63"/>
        <v>1.295666426271896E-6</v>
      </c>
      <c r="DM45" s="40">
        <f t="shared" si="64"/>
        <v>2.7157429504717445E-7</v>
      </c>
      <c r="DN45" s="40">
        <f t="shared" si="65"/>
        <v>1.9381677905418506E-6</v>
      </c>
      <c r="DO45" s="40">
        <f t="shared" si="66"/>
        <v>1.8567074186561824E-7</v>
      </c>
      <c r="DP45" s="40">
        <f t="shared" si="67"/>
        <v>4.3291617796632096E-7</v>
      </c>
      <c r="DQ45" s="40">
        <f t="shared" si="34"/>
        <v>-1.0865748431782673E-5</v>
      </c>
      <c r="DR45" s="40">
        <f t="shared" si="35"/>
        <v>-1.1350995829088463E-4</v>
      </c>
      <c r="DS45" s="40">
        <f t="shared" si="36"/>
        <v>5.2188915084061202E-5</v>
      </c>
      <c r="DT45" s="40">
        <f t="shared" si="37"/>
        <v>-5.8474794316671001E-5</v>
      </c>
      <c r="DU45" s="40">
        <f t="shared" si="38"/>
        <v>8.6422689895748772E-5</v>
      </c>
      <c r="DV45" s="40">
        <f t="shared" si="39"/>
        <v>3.5857387887185159E-5</v>
      </c>
      <c r="DW45" s="40">
        <f t="shared" si="40"/>
        <v>2.3201346399787249E-5</v>
      </c>
      <c r="DX45" s="40">
        <f t="shared" si="41"/>
        <v>-2.2631630897930433E-5</v>
      </c>
      <c r="DY45" s="40">
        <f t="shared" si="42"/>
        <v>3.9091173843194291E-5</v>
      </c>
      <c r="DZ45" s="40">
        <f t="shared" si="43"/>
        <v>1.1772626000814393E-5</v>
      </c>
      <c r="EA45" s="40">
        <f t="shared" si="44"/>
        <v>-4.699886084273378E-5</v>
      </c>
      <c r="EB45" s="40">
        <f t="shared" si="45"/>
        <v>-1.5325750962188849E-7</v>
      </c>
      <c r="EC45" s="40">
        <f t="shared" si="46"/>
        <v>-1.0804739479338847E-5</v>
      </c>
      <c r="ED45" s="40">
        <f t="shared" si="47"/>
        <v>6.0860567014427642E-5</v>
      </c>
      <c r="EE45" s="40">
        <f t="shared" si="48"/>
        <v>-1.4340507191579375E-4</v>
      </c>
      <c r="EF45" s="40">
        <f t="shared" si="49"/>
        <v>-4.1036120219046992E-6</v>
      </c>
      <c r="EG45" s="40">
        <f t="shared" si="50"/>
        <v>9.2133079691786746E-5</v>
      </c>
      <c r="EH45" s="40">
        <f t="shared" si="51"/>
        <v>-6.1551666482831998E-5</v>
      </c>
      <c r="EI45" s="69">
        <f t="shared" si="52"/>
        <v>-2.4873063614444164E-5</v>
      </c>
      <c r="EJ45" s="40">
        <f t="shared" si="53"/>
        <v>1.7064580577867146E-4</v>
      </c>
      <c r="EK45" s="40">
        <f t="shared" si="54"/>
        <v>8.1100797257578996E-4</v>
      </c>
      <c r="EL45" s="40">
        <f t="shared" si="55"/>
        <v>-8.9759216360360159E-4</v>
      </c>
      <c r="EM45" s="69">
        <f t="shared" si="56"/>
        <v>-5.9771573588628612E-4</v>
      </c>
      <c r="EN45" s="40">
        <f t="shared" si="57"/>
        <v>-4.2272048492162848E-6</v>
      </c>
      <c r="EO45" s="40">
        <f t="shared" si="58"/>
        <v>-4.3579420666553021E-6</v>
      </c>
      <c r="EP45" s="40"/>
      <c r="EQ45" s="40"/>
      <c r="ER45" s="40"/>
      <c r="ES45" s="40"/>
    </row>
    <row r="46" spans="1:149" s="17" customFormat="1" x14ac:dyDescent="0.25">
      <c r="A46" s="15" t="s">
        <v>215</v>
      </c>
      <c r="B46" s="15">
        <v>3.69075E-3</v>
      </c>
      <c r="C46" s="15"/>
      <c r="D46" s="15">
        <v>2.4628130000000002E-2</v>
      </c>
      <c r="E46" s="15">
        <v>6.4053999999999999E-4</v>
      </c>
      <c r="F46" s="15">
        <v>6.2129999999999998E-4</v>
      </c>
      <c r="G46" s="15">
        <v>1.431E-5</v>
      </c>
      <c r="H46" s="15">
        <v>8.5253E-4</v>
      </c>
      <c r="I46" s="15"/>
      <c r="J46" s="17" t="s">
        <v>215</v>
      </c>
      <c r="K46" s="17">
        <v>0</v>
      </c>
      <c r="L46" s="5">
        <v>2.25610427862012E-5</v>
      </c>
      <c r="M46" s="5">
        <v>1.5752614042339699E-6</v>
      </c>
      <c r="N46" s="17">
        <v>8.3403167605284395E-6</v>
      </c>
      <c r="O46" s="5">
        <v>8.3403167605284395E-6</v>
      </c>
      <c r="P46" s="5">
        <v>6.6211774334893101E-5</v>
      </c>
      <c r="Q46" s="17">
        <v>0</v>
      </c>
      <c r="R46" s="5">
        <v>2.7352745029955299E-9</v>
      </c>
      <c r="S46" s="5">
        <v>1.33559307087308E-8</v>
      </c>
      <c r="T46" s="17">
        <v>4.0401482383416799E-6</v>
      </c>
      <c r="U46" s="5">
        <v>2.5969897945843398E-9</v>
      </c>
      <c r="V46" s="5">
        <v>8.6361831458853398E-7</v>
      </c>
      <c r="W46" s="5">
        <v>9.0907587757734095E-8</v>
      </c>
      <c r="X46" s="5">
        <v>5.57185138643165E-8</v>
      </c>
      <c r="Y46" s="5">
        <v>2.0713655472698501E-5</v>
      </c>
      <c r="Z46" s="5">
        <v>8.99651118570082E-13</v>
      </c>
      <c r="AA46" s="5">
        <v>3.5989351675788199E-12</v>
      </c>
      <c r="AB46" s="17">
        <v>3.6907523823696302E-3</v>
      </c>
      <c r="AC46" s="5">
        <v>1.92158159581562E-5</v>
      </c>
      <c r="AD46" s="17">
        <v>4.7915695255102298E-4</v>
      </c>
      <c r="AE46" s="5">
        <v>3.0511747879429199E-5</v>
      </c>
      <c r="AF46" s="5">
        <v>7.0897336265480501E-7</v>
      </c>
      <c r="AG46" s="17">
        <v>1.0910310465891701E-4</v>
      </c>
      <c r="AH46" s="5">
        <v>1.8327683989483899E-6</v>
      </c>
      <c r="AI46" s="17">
        <v>1.9833477339241699E-4</v>
      </c>
      <c r="AJ46" s="5">
        <v>1.5064247986904501E-6</v>
      </c>
      <c r="AK46" s="5">
        <v>3.46273143074455E-5</v>
      </c>
      <c r="AL46" s="5">
        <v>3.7429866675485098E-7</v>
      </c>
      <c r="AM46" s="17">
        <v>0</v>
      </c>
      <c r="AN46" s="17">
        <v>0</v>
      </c>
      <c r="AO46" s="17">
        <v>3.64051410902958E-5</v>
      </c>
      <c r="AP46" s="5">
        <v>3.64051410902958E-5</v>
      </c>
      <c r="AQ46" s="17">
        <v>0</v>
      </c>
      <c r="AR46" s="17">
        <v>0</v>
      </c>
      <c r="AS46" s="5">
        <v>2.3786859075050798E-6</v>
      </c>
      <c r="AT46" s="5">
        <v>7.5324205536908107E-12</v>
      </c>
      <c r="AU46" s="5">
        <v>1.45438999101616E-11</v>
      </c>
      <c r="AV46" s="17">
        <v>1.97024421700094E-4</v>
      </c>
      <c r="AW46" s="5">
        <v>7.1675648847809397E-6</v>
      </c>
      <c r="AX46" s="5">
        <v>1.0966327540689E-6</v>
      </c>
      <c r="AY46" s="17">
        <v>0</v>
      </c>
      <c r="AZ46" s="5">
        <v>2.3821121802388699E-5</v>
      </c>
      <c r="BA46" s="5">
        <v>2.9359589719847599E-6</v>
      </c>
      <c r="BB46" s="5">
        <v>9.32070084933062E-9</v>
      </c>
      <c r="BC46" s="5">
        <v>6.8346588623048198E-8</v>
      </c>
      <c r="BD46" s="5">
        <v>6.6021814734590999E-10</v>
      </c>
      <c r="BE46" s="5">
        <v>1.3404873316908801E-9</v>
      </c>
      <c r="BF46" s="17">
        <v>0</v>
      </c>
      <c r="BG46" s="17">
        <v>0</v>
      </c>
      <c r="BH46" s="17">
        <v>2.32739549331172E-6</v>
      </c>
      <c r="BI46" s="5">
        <v>1.19592255162949E-5</v>
      </c>
      <c r="BJ46" s="5">
        <v>2.1768437529280099E-7</v>
      </c>
      <c r="BK46" s="5">
        <v>2.0915248819149299E-7</v>
      </c>
      <c r="BL46" s="17">
        <v>8.7661722801854003E-4</v>
      </c>
      <c r="BM46" s="17">
        <v>2.2165348853872099E-2</v>
      </c>
      <c r="BN46" s="17">
        <v>2.26580113207339E-3</v>
      </c>
      <c r="BO46" s="17">
        <v>2.4628174407645601E-2</v>
      </c>
      <c r="BP46" s="17">
        <v>0</v>
      </c>
      <c r="BQ46" s="5">
        <v>4.5165461289593598E-5</v>
      </c>
      <c r="BR46" s="17">
        <v>0</v>
      </c>
      <c r="BS46" s="5">
        <v>1.4702368315172699E-6</v>
      </c>
      <c r="BT46" s="5">
        <v>5.3744363057149296E-9</v>
      </c>
      <c r="BU46" s="5">
        <v>1.58556413520946E-8</v>
      </c>
      <c r="BV46" s="5">
        <v>1.27251839481472E-8</v>
      </c>
      <c r="BW46" s="5">
        <v>4.2154092053991098E-7</v>
      </c>
      <c r="BX46" s="17">
        <v>0</v>
      </c>
      <c r="BY46" s="17">
        <v>3.2923276509201502E-4</v>
      </c>
      <c r="BZ46" s="5">
        <v>3.6225246228718497E-7</v>
      </c>
      <c r="CA46" s="5">
        <v>1.2737313778336199E-7</v>
      </c>
      <c r="CB46" s="17">
        <v>4.7918120339291299E-4</v>
      </c>
      <c r="CC46" s="5">
        <v>1.6278377618677499E-7</v>
      </c>
      <c r="CD46" s="17">
        <v>0</v>
      </c>
      <c r="CE46" s="5">
        <v>3.8956772874330996E-12</v>
      </c>
      <c r="CF46" s="5">
        <v>2.3609296890931801E-8</v>
      </c>
      <c r="CG46" s="17">
        <v>6.4052939444545496E-4</v>
      </c>
      <c r="CH46" s="17">
        <v>6.2131357848729796E-4</v>
      </c>
      <c r="CI46" s="5">
        <v>1.92158159581562E-5</v>
      </c>
      <c r="CJ46" s="17">
        <v>0</v>
      </c>
      <c r="CK46" s="17">
        <v>0</v>
      </c>
      <c r="CL46" s="5">
        <v>2.54181892337285E-6</v>
      </c>
      <c r="CM46" s="17">
        <v>0</v>
      </c>
      <c r="CN46" s="5">
        <v>2.7273599100514201E-5</v>
      </c>
      <c r="CO46" s="17">
        <v>0</v>
      </c>
      <c r="CP46" s="5">
        <v>7.0897336265480501E-7</v>
      </c>
      <c r="CQ46" s="17">
        <v>1.0909671125514599E-4</v>
      </c>
      <c r="CR46" s="5">
        <v>7.4768551243682296E-7</v>
      </c>
      <c r="CS46" s="17">
        <v>0</v>
      </c>
      <c r="CT46" s="5">
        <v>1.8327683989483899E-6</v>
      </c>
      <c r="CU46" s="5">
        <v>2.4853806004287899E-9</v>
      </c>
      <c r="CV46" s="5">
        <v>1.4295121722691599E-5</v>
      </c>
      <c r="CW46" s="17">
        <v>1.10930671909257E-4</v>
      </c>
      <c r="CX46" s="17">
        <v>0</v>
      </c>
      <c r="CY46" s="17">
        <v>0</v>
      </c>
      <c r="CZ46" s="5">
        <v>4.1513567927159301E-5</v>
      </c>
      <c r="DA46" s="5">
        <v>1.7348956314753799E-6</v>
      </c>
      <c r="DB46" s="17">
        <v>0</v>
      </c>
      <c r="DC46" s="17">
        <v>8.5253724433274295E-4</v>
      </c>
      <c r="DD46" s="5">
        <v>1.64976256717207E-6</v>
      </c>
      <c r="DE46" s="5">
        <v>6.4663184190655703E-5</v>
      </c>
      <c r="DG46" s="25">
        <f t="shared" si="59"/>
        <v>7.9999604696209033E-3</v>
      </c>
      <c r="DH46" s="97">
        <f t="shared" si="60"/>
        <v>1.0282450811924866</v>
      </c>
      <c r="DI46" s="25">
        <f t="shared" si="61"/>
        <v>1.9248292537581153E-2</v>
      </c>
      <c r="DJ46" s="40">
        <f t="shared" si="62"/>
        <v>6.4549742738759019E-7</v>
      </c>
      <c r="DK46" s="40"/>
      <c r="DL46" s="40">
        <f t="shared" si="63"/>
        <v>1.8031269771176085E-6</v>
      </c>
      <c r="DM46" s="40">
        <f t="shared" si="64"/>
        <v>-1.6557208831663118E-5</v>
      </c>
      <c r="DN46" s="40">
        <f t="shared" si="65"/>
        <v>2.1854961046165376E-5</v>
      </c>
      <c r="DO46" s="40">
        <f t="shared" si="66"/>
        <v>-1.0397119013557522E-3</v>
      </c>
      <c r="DP46" s="40">
        <f t="shared" si="67"/>
        <v>8.4974519875551377E-6</v>
      </c>
      <c r="DQ46" s="40">
        <f t="shared" si="34"/>
        <v>-6.6065134386161792E-6</v>
      </c>
      <c r="DR46" s="40">
        <f t="shared" si="35"/>
        <v>-1.4435093982617333E-4</v>
      </c>
      <c r="DS46" s="40">
        <f t="shared" si="36"/>
        <v>-5.0737633268137214E-5</v>
      </c>
      <c r="DT46" s="40">
        <f t="shared" si="37"/>
        <v>-6.3765944693440244E-6</v>
      </c>
      <c r="DU46" s="40">
        <f t="shared" si="38"/>
        <v>-3.8875611971402051E-5</v>
      </c>
      <c r="DV46" s="40">
        <f t="shared" si="39"/>
        <v>-2.2161599178143606E-6</v>
      </c>
      <c r="DW46" s="40">
        <f t="shared" si="40"/>
        <v>-2.6617341821806048E-5</v>
      </c>
      <c r="DX46" s="40">
        <f t="shared" si="41"/>
        <v>6.1351459093207842E-5</v>
      </c>
      <c r="DY46" s="40">
        <f t="shared" si="42"/>
        <v>9.3026598087070782E-5</v>
      </c>
      <c r="DZ46" s="40">
        <f t="shared" si="43"/>
        <v>1.4315704010046265E-4</v>
      </c>
      <c r="EA46" s="40">
        <f t="shared" si="44"/>
        <v>4.4983084732331062E-5</v>
      </c>
      <c r="EB46" s="40">
        <f t="shared" si="45"/>
        <v>4.1976604516746928E-5</v>
      </c>
      <c r="EC46" s="40">
        <f t="shared" si="46"/>
        <v>3.9814503640544066E-5</v>
      </c>
      <c r="ED46" s="40">
        <f t="shared" si="47"/>
        <v>3.7866231232195798E-5</v>
      </c>
      <c r="EE46" s="40">
        <f t="shared" si="48"/>
        <v>-1.3398366950047382E-5</v>
      </c>
      <c r="EF46" s="40">
        <f t="shared" si="49"/>
        <v>-1.3037449206436267E-5</v>
      </c>
      <c r="EG46" s="40">
        <f t="shared" si="50"/>
        <v>-1.0179610607085433E-5</v>
      </c>
      <c r="EH46" s="40">
        <f t="shared" si="51"/>
        <v>6.2436753754371375E-5</v>
      </c>
      <c r="EI46" s="69">
        <f t="shared" si="52"/>
        <v>-1.0033379043999405E-5</v>
      </c>
      <c r="EJ46" s="40">
        <f t="shared" si="53"/>
        <v>1.3741499654274641E-5</v>
      </c>
      <c r="EK46" s="40">
        <f t="shared" si="54"/>
        <v>7.665669544000129E-4</v>
      </c>
      <c r="EL46" s="40">
        <f t="shared" si="55"/>
        <v>-9.2207559871532294E-4</v>
      </c>
      <c r="EM46" s="69">
        <f t="shared" si="56"/>
        <v>-6.775053930868207E-4</v>
      </c>
      <c r="EN46" s="40">
        <f t="shared" si="57"/>
        <v>-4.9390904844402729E-8</v>
      </c>
      <c r="EO46" s="40">
        <f t="shared" si="58"/>
        <v>-5.0918451982300616E-8</v>
      </c>
      <c r="EP46" s="40"/>
      <c r="EQ46" s="40"/>
      <c r="ER46" s="40"/>
      <c r="ES46" s="40"/>
    </row>
    <row r="47" spans="1:149" x14ac:dyDescent="0.25">
      <c r="A47" s="15" t="s">
        <v>216</v>
      </c>
      <c r="B47" s="15">
        <v>578.40208656000004</v>
      </c>
      <c r="D47" s="15">
        <v>3694.2427766000001</v>
      </c>
      <c r="E47" s="15">
        <v>96.234063230000004</v>
      </c>
      <c r="F47" s="15">
        <v>93.292863960000005</v>
      </c>
      <c r="G47" s="15">
        <v>10.375373959999999</v>
      </c>
      <c r="H47" s="15">
        <v>123.69249302</v>
      </c>
      <c r="I47" s="15"/>
      <c r="J47" s="17" t="s">
        <v>216</v>
      </c>
      <c r="K47" s="17">
        <v>0</v>
      </c>
      <c r="L47" s="17">
        <v>3.27300857731916</v>
      </c>
      <c r="M47" s="17">
        <v>0.22858403007557199</v>
      </c>
      <c r="N47" s="17">
        <v>1.2100726460246201</v>
      </c>
      <c r="O47" s="17">
        <v>1.2100726460246201</v>
      </c>
      <c r="P47" s="17">
        <v>9.6067689690740501</v>
      </c>
      <c r="Q47" s="17">
        <v>0</v>
      </c>
      <c r="R47" s="17">
        <v>4.1076892918202998E-4</v>
      </c>
      <c r="S47" s="17">
        <v>2.00551185826485E-3</v>
      </c>
      <c r="T47" s="17">
        <v>0.58616180460114198</v>
      </c>
      <c r="U47" s="17">
        <v>3.8996331358012601E-4</v>
      </c>
      <c r="V47" s="17">
        <v>0.12530090685373799</v>
      </c>
      <c r="W47" s="17">
        <v>1.36506055843075E-2</v>
      </c>
      <c r="X47" s="17">
        <v>8.3665042301184402E-3</v>
      </c>
      <c r="Y47" s="17">
        <v>3.00522207365518</v>
      </c>
      <c r="Z47" s="5">
        <v>1.3508820454923699E-7</v>
      </c>
      <c r="AA47" s="5">
        <v>5.4035094535293203E-7</v>
      </c>
      <c r="AB47" s="17">
        <v>578.40182389876304</v>
      </c>
      <c r="AC47" s="17">
        <v>2.9411994222126601</v>
      </c>
      <c r="AD47" s="17">
        <v>71.947430124726495</v>
      </c>
      <c r="AE47" s="17">
        <v>4.5815165791982801</v>
      </c>
      <c r="AF47" s="17">
        <v>0.106447107607599</v>
      </c>
      <c r="AG47" s="17">
        <v>16.3822233704261</v>
      </c>
      <c r="AH47" s="17">
        <v>0.27521382656459198</v>
      </c>
      <c r="AI47" s="17">
        <v>28.7757018105745</v>
      </c>
      <c r="AJ47" s="17">
        <v>0.218580360537389</v>
      </c>
      <c r="AK47" s="17">
        <v>5.0241749012027199</v>
      </c>
      <c r="AL47" s="17">
        <v>5.4301038024609699E-2</v>
      </c>
      <c r="AM47" s="17">
        <v>0</v>
      </c>
      <c r="AN47" s="17">
        <v>0</v>
      </c>
      <c r="AO47" s="17">
        <v>5.2811732947500696</v>
      </c>
      <c r="AP47" s="17">
        <v>5.2811732947500696</v>
      </c>
      <c r="AQ47" s="17">
        <v>0</v>
      </c>
      <c r="AR47" s="17">
        <v>0</v>
      </c>
      <c r="AS47" s="17">
        <v>0.34510273830228599</v>
      </c>
      <c r="AT47" s="5">
        <v>1.13089777986467E-6</v>
      </c>
      <c r="AU47" s="5">
        <v>2.1837981860301702E-6</v>
      </c>
      <c r="AV47" s="17">
        <v>29.553938142010701</v>
      </c>
      <c r="AW47" s="17">
        <v>1.0398426263779801</v>
      </c>
      <c r="AX47" s="17">
        <v>0.15910588568394199</v>
      </c>
      <c r="AY47" s="17">
        <v>0</v>
      </c>
      <c r="AZ47" s="17">
        <v>3.4561471650333502</v>
      </c>
      <c r="BA47" s="17">
        <v>0.425951112951027</v>
      </c>
      <c r="BB47" s="17">
        <v>1.3993956618440499E-3</v>
      </c>
      <c r="BC47" s="17">
        <v>1.0262212375094301E-2</v>
      </c>
      <c r="BD47" s="5">
        <v>9.9132773567684598E-5</v>
      </c>
      <c r="BE47" s="17">
        <v>2.0126891876188401E-4</v>
      </c>
      <c r="BF47" s="17">
        <v>0</v>
      </c>
      <c r="BG47" s="17">
        <v>0</v>
      </c>
      <c r="BH47" s="17">
        <v>0.33767113360197298</v>
      </c>
      <c r="BI47" s="17">
        <v>1.7956069893340301</v>
      </c>
      <c r="BJ47" s="17">
        <v>3.26869968715311E-2</v>
      </c>
      <c r="BK47" s="17">
        <v>3.1405157702342902E-2</v>
      </c>
      <c r="BL47" s="17">
        <v>127.184111626955</v>
      </c>
      <c r="BM47" s="17">
        <v>3324.8171580222302</v>
      </c>
      <c r="BN47" s="17">
        <v>339.87021178061798</v>
      </c>
      <c r="BO47" s="17">
        <v>3694.2413079448602</v>
      </c>
      <c r="BP47" s="17">
        <v>0</v>
      </c>
      <c r="BQ47" s="17">
        <v>6.5532521844587297</v>
      </c>
      <c r="BR47" s="17">
        <v>0</v>
      </c>
      <c r="BS47" s="17">
        <v>0.21342165996028301</v>
      </c>
      <c r="BT47" s="17">
        <v>8.0698011341818901E-4</v>
      </c>
      <c r="BU47" s="17">
        <v>2.38083323451776E-3</v>
      </c>
      <c r="BV47" s="17">
        <v>1.9106382836634201E-3</v>
      </c>
      <c r="BW47" s="17">
        <v>6.1860466597953002E-2</v>
      </c>
      <c r="BX47" s="17">
        <v>0</v>
      </c>
      <c r="BY47" s="17">
        <v>47.767185957317402</v>
      </c>
      <c r="BZ47" s="17">
        <v>5.4389739228492502E-2</v>
      </c>
      <c r="CA47" s="17">
        <v>1.91250286433307E-2</v>
      </c>
      <c r="CB47" s="17">
        <v>71.951254327617804</v>
      </c>
      <c r="CC47" s="17">
        <v>2.44427200875235E-2</v>
      </c>
      <c r="CD47" s="17">
        <v>0</v>
      </c>
      <c r="CE47" s="5">
        <v>5.8494677732766703E-7</v>
      </c>
      <c r="CF47" s="17">
        <v>3.54512818243246E-3</v>
      </c>
      <c r="CG47" s="17">
        <v>96.234031811541698</v>
      </c>
      <c r="CH47" s="17">
        <v>93.292832389329007</v>
      </c>
      <c r="CI47" s="17">
        <v>2.9411994222126601</v>
      </c>
      <c r="CJ47" s="17">
        <v>0</v>
      </c>
      <c r="CK47" s="17">
        <v>0</v>
      </c>
      <c r="CL47" s="17">
        <v>0.38166119311937402</v>
      </c>
      <c r="CM47" s="17">
        <v>0</v>
      </c>
      <c r="CN47" s="17">
        <v>4.0952754886820202</v>
      </c>
      <c r="CO47" s="17">
        <v>0</v>
      </c>
      <c r="CP47" s="17">
        <v>0.106447107607599</v>
      </c>
      <c r="CQ47" s="17">
        <v>16.381104658145802</v>
      </c>
      <c r="CR47" s="17">
        <v>0.108480721700662</v>
      </c>
      <c r="CS47" s="17">
        <v>0</v>
      </c>
      <c r="CT47" s="17">
        <v>0.27521382656459198</v>
      </c>
      <c r="CU47" s="17">
        <v>3.73171450031691E-4</v>
      </c>
      <c r="CV47" s="17">
        <v>10.375363371434901</v>
      </c>
      <c r="CW47" s="17">
        <v>16.094500521462798</v>
      </c>
      <c r="CX47" s="17">
        <v>0</v>
      </c>
      <c r="CY47" s="17">
        <v>0</v>
      </c>
      <c r="CZ47" s="17">
        <v>6.0230066570552596</v>
      </c>
      <c r="DA47" s="17">
        <v>0.25171469993559897</v>
      </c>
      <c r="DB47" s="17">
        <v>0</v>
      </c>
      <c r="DC47" s="17">
        <v>123.692449322464</v>
      </c>
      <c r="DD47" s="17">
        <v>0.239345474988958</v>
      </c>
      <c r="DE47" s="17">
        <v>9.3820254790546098</v>
      </c>
      <c r="DF47" s="17"/>
      <c r="DG47" s="25">
        <f t="shared" si="59"/>
        <v>8.0000020784922205E-3</v>
      </c>
      <c r="DH47" s="97">
        <f t="shared" si="60"/>
        <v>1.0282285808359111</v>
      </c>
      <c r="DI47" s="25">
        <f t="shared" si="61"/>
        <v>1.9246998331453966E-2</v>
      </c>
      <c r="DJ47" s="40">
        <f t="shared" si="62"/>
        <v>-4.5411529990219283E-7</v>
      </c>
      <c r="DK47" s="40"/>
      <c r="DL47" s="40">
        <f t="shared" si="63"/>
        <v>-3.9755241566441395E-7</v>
      </c>
      <c r="DM47" s="40">
        <f t="shared" si="64"/>
        <v>-3.2647959830013879E-7</v>
      </c>
      <c r="DN47" s="40">
        <f t="shared" si="65"/>
        <v>-3.3840392135335149E-7</v>
      </c>
      <c r="DO47" s="40">
        <f t="shared" si="66"/>
        <v>-1.0205478028380955E-6</v>
      </c>
      <c r="DP47" s="40">
        <f t="shared" si="67"/>
        <v>-3.5327557019360412E-7</v>
      </c>
      <c r="DQ47" s="40">
        <f t="shared" si="34"/>
        <v>-8.7479082163651321E-6</v>
      </c>
      <c r="DR47" s="40">
        <f t="shared" si="35"/>
        <v>1.6787187738623817E-6</v>
      </c>
      <c r="DS47" s="40">
        <f t="shared" si="36"/>
        <v>-1.4780697180533859E-6</v>
      </c>
      <c r="DT47" s="40">
        <f t="shared" si="37"/>
        <v>-2.851134512881682E-5</v>
      </c>
      <c r="DU47" s="40">
        <f t="shared" si="38"/>
        <v>-1.8612158965825352E-6</v>
      </c>
      <c r="DV47" s="40">
        <f t="shared" si="39"/>
        <v>3.6367792590907599E-6</v>
      </c>
      <c r="DW47" s="40">
        <f t="shared" si="40"/>
        <v>6.2249059523007712E-8</v>
      </c>
      <c r="DX47" s="40">
        <f t="shared" si="41"/>
        <v>-1.416256695063638E-6</v>
      </c>
      <c r="DY47" s="40">
        <f t="shared" si="42"/>
        <v>9.7184328720889395E-7</v>
      </c>
      <c r="DZ47" s="40">
        <f t="shared" si="43"/>
        <v>9.0600736496808157E-8</v>
      </c>
      <c r="EA47" s="40">
        <f t="shared" si="44"/>
        <v>2.3317534127843066E-6</v>
      </c>
      <c r="EB47" s="40">
        <f t="shared" si="45"/>
        <v>6.0245261568730065E-7</v>
      </c>
      <c r="EC47" s="40">
        <f t="shared" si="46"/>
        <v>3.4200031212101511E-7</v>
      </c>
      <c r="ED47" s="40">
        <f t="shared" si="47"/>
        <v>-4.0877234801235045E-6</v>
      </c>
      <c r="EE47" s="40">
        <f t="shared" si="48"/>
        <v>-2.7401793884179543E-5</v>
      </c>
      <c r="EF47" s="40">
        <f t="shared" si="49"/>
        <v>-3.3198428271484351E-7</v>
      </c>
      <c r="EG47" s="40">
        <f t="shared" si="50"/>
        <v>2.2468519145482E-6</v>
      </c>
      <c r="EH47" s="40">
        <f t="shared" si="51"/>
        <v>2.4464695758371562E-6</v>
      </c>
      <c r="EI47" s="69">
        <f t="shared" si="52"/>
        <v>2.472385295522992E-6</v>
      </c>
      <c r="EJ47" s="40">
        <f t="shared" si="53"/>
        <v>-3.5772122911167038E-6</v>
      </c>
      <c r="EK47" s="40">
        <f t="shared" si="54"/>
        <v>7.8437759441699539E-4</v>
      </c>
      <c r="EL47" s="40">
        <f t="shared" si="55"/>
        <v>-9.7504697009101915E-4</v>
      </c>
      <c r="EM47" s="69">
        <f t="shared" si="56"/>
        <v>-6.4868273819128157E-4</v>
      </c>
      <c r="EN47" s="40">
        <f t="shared" si="57"/>
        <v>-1.4348416491830304E-8</v>
      </c>
      <c r="EO47" s="40">
        <f t="shared" si="58"/>
        <v>-1.4800771992171571E-8</v>
      </c>
      <c r="EP47" s="40"/>
      <c r="EQ47" s="40"/>
      <c r="ER47" s="40"/>
      <c r="ES47" s="40"/>
    </row>
    <row r="48" spans="1:149" x14ac:dyDescent="0.25">
      <c r="A48" s="15" t="s">
        <v>217</v>
      </c>
      <c r="B48" s="15">
        <v>1014.9019624</v>
      </c>
      <c r="D48" s="15">
        <v>6590.3182081000004</v>
      </c>
      <c r="E48" s="15">
        <v>173.18342898</v>
      </c>
      <c r="F48" s="15">
        <v>167.84221554999999</v>
      </c>
      <c r="G48" s="15">
        <v>25.621020720000001</v>
      </c>
      <c r="H48" s="15">
        <v>220.22938163000001</v>
      </c>
      <c r="I48" s="15"/>
      <c r="J48" s="17" t="s">
        <v>217</v>
      </c>
      <c r="K48" s="17">
        <v>0</v>
      </c>
      <c r="L48" s="17">
        <v>5.8274554663640998</v>
      </c>
      <c r="M48" s="17">
        <v>0.40698468878233701</v>
      </c>
      <c r="N48" s="17">
        <v>2.1544833756045301</v>
      </c>
      <c r="O48" s="17">
        <v>2.1544833756045301</v>
      </c>
      <c r="P48" s="17">
        <v>17.104445137438599</v>
      </c>
      <c r="Q48" s="17">
        <v>0</v>
      </c>
      <c r="R48" s="17">
        <v>7.3900985879506295E-4</v>
      </c>
      <c r="S48" s="17">
        <v>3.6081083801650102E-3</v>
      </c>
      <c r="T48" s="17">
        <v>1.0436370332521601</v>
      </c>
      <c r="U48" s="17">
        <v>7.0158005310484695E-4</v>
      </c>
      <c r="V48" s="17">
        <v>0.223092776005448</v>
      </c>
      <c r="W48" s="17">
        <v>2.4558671496552501E-2</v>
      </c>
      <c r="X48" s="17">
        <v>1.50520871016385E-2</v>
      </c>
      <c r="Y48" s="17">
        <v>5.3506740469557004</v>
      </c>
      <c r="Z48" s="5">
        <v>2.4303418578790403E-7</v>
      </c>
      <c r="AA48" s="5">
        <v>9.7214091779625911E-7</v>
      </c>
      <c r="AB48" s="17">
        <v>1014.9015575328</v>
      </c>
      <c r="AC48" s="17">
        <v>5.3412104870891799</v>
      </c>
      <c r="AD48" s="17">
        <v>129.43987008890099</v>
      </c>
      <c r="AE48" s="17">
        <v>8.2425635285636307</v>
      </c>
      <c r="AF48" s="17">
        <v>0.19150800965293699</v>
      </c>
      <c r="AG48" s="17">
        <v>29.473084823051501</v>
      </c>
      <c r="AH48" s="17">
        <v>0.49513436924662502</v>
      </c>
      <c r="AI48" s="17">
        <v>51.233949346508098</v>
      </c>
      <c r="AJ48" s="17">
        <v>0.389173428357249</v>
      </c>
      <c r="AK48" s="17">
        <v>8.9453312486208194</v>
      </c>
      <c r="AL48" s="17">
        <v>9.6680758936768196E-2</v>
      </c>
      <c r="AM48" s="17">
        <v>0</v>
      </c>
      <c r="AN48" s="17">
        <v>0</v>
      </c>
      <c r="AO48" s="17">
        <v>9.4029104247867004</v>
      </c>
      <c r="AP48" s="17">
        <v>9.4029104247867004</v>
      </c>
      <c r="AQ48" s="17">
        <v>0</v>
      </c>
      <c r="AR48" s="17">
        <v>0</v>
      </c>
      <c r="AS48" s="17">
        <v>0.61444137564977097</v>
      </c>
      <c r="AT48" s="5">
        <v>2.03457762496128E-6</v>
      </c>
      <c r="AU48" s="5">
        <v>3.9288329616608797E-6</v>
      </c>
      <c r="AV48" s="17">
        <v>52.722534065267801</v>
      </c>
      <c r="AW48" s="17">
        <v>1.85139731120499</v>
      </c>
      <c r="AX48" s="17">
        <v>0.28328193482637698</v>
      </c>
      <c r="AY48" s="17">
        <v>0</v>
      </c>
      <c r="AZ48" s="17">
        <v>6.1535221100167901</v>
      </c>
      <c r="BA48" s="17">
        <v>0.75838846473281996</v>
      </c>
      <c r="BB48" s="17">
        <v>2.5176324847192102E-3</v>
      </c>
      <c r="BC48" s="17">
        <v>1.84626313461973E-2</v>
      </c>
      <c r="BD48" s="17">
        <v>1.78348209942845E-4</v>
      </c>
      <c r="BE48" s="17">
        <v>3.6210367156754101E-4</v>
      </c>
      <c r="BF48" s="17">
        <v>0</v>
      </c>
      <c r="BG48" s="17">
        <v>0</v>
      </c>
      <c r="BH48" s="17">
        <v>0.60120925502463296</v>
      </c>
      <c r="BI48" s="17">
        <v>3.23046082625594</v>
      </c>
      <c r="BJ48" s="17">
        <v>5.8806880757067102E-2</v>
      </c>
      <c r="BK48" s="17">
        <v>5.6500693208882402E-2</v>
      </c>
      <c r="BL48" s="17">
        <v>226.446064289643</v>
      </c>
      <c r="BM48" s="17">
        <v>5931.2848601526603</v>
      </c>
      <c r="BN48" s="17">
        <v>606.30916403600099</v>
      </c>
      <c r="BO48" s="17">
        <v>6590.3165582539305</v>
      </c>
      <c r="BP48" s="17">
        <v>0</v>
      </c>
      <c r="BQ48" s="17">
        <v>11.6677888437489</v>
      </c>
      <c r="BR48" s="17">
        <v>0</v>
      </c>
      <c r="BS48" s="17">
        <v>0.38004742227830002</v>
      </c>
      <c r="BT48" s="17">
        <v>1.4518276991513301E-3</v>
      </c>
      <c r="BU48" s="17">
        <v>4.2833379770847099E-3</v>
      </c>
      <c r="BV48" s="17">
        <v>3.4373877759182499E-3</v>
      </c>
      <c r="BW48" s="17">
        <v>0.11052485112591499</v>
      </c>
      <c r="BX48" s="17">
        <v>0</v>
      </c>
      <c r="BY48" s="17">
        <v>85.047549583448699</v>
      </c>
      <c r="BZ48" s="17">
        <v>9.7851975412291806E-2</v>
      </c>
      <c r="CA48" s="17">
        <v>3.4407660326504497E-2</v>
      </c>
      <c r="CB48" s="17">
        <v>129.44673972861099</v>
      </c>
      <c r="CC48" s="17">
        <v>4.3974653692796899E-2</v>
      </c>
      <c r="CD48" s="17">
        <v>0</v>
      </c>
      <c r="CE48" s="5">
        <v>1.05237355099566E-6</v>
      </c>
      <c r="CF48" s="17">
        <v>6.3780008580168303E-3</v>
      </c>
      <c r="CG48" s="17">
        <v>173.1833587019</v>
      </c>
      <c r="CH48" s="17">
        <v>167.842148214811</v>
      </c>
      <c r="CI48" s="17">
        <v>5.3412104870891799</v>
      </c>
      <c r="CJ48" s="17">
        <v>0</v>
      </c>
      <c r="CK48" s="17">
        <v>0</v>
      </c>
      <c r="CL48" s="17">
        <v>0.68664249454300896</v>
      </c>
      <c r="CM48" s="17">
        <v>0</v>
      </c>
      <c r="CN48" s="17">
        <v>7.3677680852196596</v>
      </c>
      <c r="CO48" s="17">
        <v>0</v>
      </c>
      <c r="CP48" s="17">
        <v>0.19150800965293699</v>
      </c>
      <c r="CQ48" s="17">
        <v>29.471071868802898</v>
      </c>
      <c r="CR48" s="17">
        <v>0.193145531839792</v>
      </c>
      <c r="CS48" s="17">
        <v>0</v>
      </c>
      <c r="CT48" s="17">
        <v>0.49513436924662502</v>
      </c>
      <c r="CU48" s="17">
        <v>6.7136844531269697E-4</v>
      </c>
      <c r="CV48" s="17">
        <v>25.621006926440799</v>
      </c>
      <c r="CW48" s="17">
        <v>28.655601959011499</v>
      </c>
      <c r="CX48" s="17">
        <v>0</v>
      </c>
      <c r="CY48" s="17">
        <v>0</v>
      </c>
      <c r="CZ48" s="17">
        <v>10.723710073254299</v>
      </c>
      <c r="DA48" s="17">
        <v>0.44816706162585601</v>
      </c>
      <c r="DB48" s="17">
        <v>0</v>
      </c>
      <c r="DC48" s="17">
        <v>220.229292246564</v>
      </c>
      <c r="DD48" s="17">
        <v>0.42614516741540298</v>
      </c>
      <c r="DE48" s="17">
        <v>16.704298355914599</v>
      </c>
      <c r="DF48" s="17"/>
      <c r="DG48" s="25">
        <f t="shared" si="59"/>
        <v>8.0000002426645744E-3</v>
      </c>
      <c r="DH48" s="97">
        <f t="shared" si="60"/>
        <v>1.0282286338009878</v>
      </c>
      <c r="DI48" s="25">
        <f t="shared" si="61"/>
        <v>1.9247017871348197E-2</v>
      </c>
      <c r="DJ48" s="40">
        <f t="shared" si="62"/>
        <v>-3.989224723348398E-7</v>
      </c>
      <c r="DK48" s="40"/>
      <c r="DL48" s="40">
        <f t="shared" si="63"/>
        <v>-2.5034391631760344E-7</v>
      </c>
      <c r="DM48" s="40">
        <f t="shared" si="64"/>
        <v>-4.058015273816033E-7</v>
      </c>
      <c r="DN48" s="40">
        <f t="shared" si="65"/>
        <v>-4.0118148325570038E-7</v>
      </c>
      <c r="DO48" s="40">
        <f t="shared" si="66"/>
        <v>-5.3836883987745365E-7</v>
      </c>
      <c r="DP48" s="40">
        <f t="shared" si="67"/>
        <v>-4.0586517268521893E-7</v>
      </c>
      <c r="DQ48" s="40">
        <f t="shared" si="34"/>
        <v>-9.1856182517194486E-6</v>
      </c>
      <c r="DR48" s="40">
        <f t="shared" si="35"/>
        <v>2.3507344676154452E-6</v>
      </c>
      <c r="DS48" s="40">
        <f t="shared" si="36"/>
        <v>1.5182946783881339E-6</v>
      </c>
      <c r="DT48" s="40">
        <f t="shared" si="37"/>
        <v>-2.8344975162098059E-5</v>
      </c>
      <c r="DU48" s="40">
        <f t="shared" si="38"/>
        <v>-1.8021185127861676E-7</v>
      </c>
      <c r="DV48" s="40">
        <f t="shared" si="39"/>
        <v>2.2544917033743719E-6</v>
      </c>
      <c r="DW48" s="40">
        <f t="shared" si="40"/>
        <v>2.9334199658410931E-7</v>
      </c>
      <c r="DX48" s="40">
        <f t="shared" si="41"/>
        <v>-1.6865780131678758E-6</v>
      </c>
      <c r="DY48" s="40">
        <f t="shared" si="42"/>
        <v>1.0306148853707548E-6</v>
      </c>
      <c r="DZ48" s="40">
        <f t="shared" si="43"/>
        <v>5.9877996513773658E-8</v>
      </c>
      <c r="EA48" s="40">
        <f t="shared" si="44"/>
        <v>2.6858319690278111E-6</v>
      </c>
      <c r="EB48" s="40">
        <f t="shared" si="45"/>
        <v>-2.5168557769852392E-6</v>
      </c>
      <c r="EC48" s="40">
        <f t="shared" si="46"/>
        <v>-2.2382625178702367E-7</v>
      </c>
      <c r="ED48" s="40">
        <f t="shared" si="47"/>
        <v>3.0392852738145118E-7</v>
      </c>
      <c r="EE48" s="40">
        <f t="shared" si="48"/>
        <v>-2.7797881962609327E-5</v>
      </c>
      <c r="EF48" s="40">
        <f t="shared" si="49"/>
        <v>1.5733898984096585E-7</v>
      </c>
      <c r="EG48" s="40">
        <f t="shared" si="50"/>
        <v>1.00833950698986E-6</v>
      </c>
      <c r="EH48" s="40">
        <f t="shared" si="51"/>
        <v>3.4892417033370397E-6</v>
      </c>
      <c r="EI48" s="69">
        <f t="shared" si="52"/>
        <v>3.5392012239695976E-6</v>
      </c>
      <c r="EJ48" s="40">
        <f t="shared" si="53"/>
        <v>-4.7408340248964956E-6</v>
      </c>
      <c r="EK48" s="40">
        <f t="shared" si="54"/>
        <v>7.8579846384974701E-4</v>
      </c>
      <c r="EL48" s="40">
        <f t="shared" si="55"/>
        <v>-9.8125371216744011E-4</v>
      </c>
      <c r="EM48" s="69">
        <f t="shared" si="56"/>
        <v>-6.5560003149259065E-4</v>
      </c>
      <c r="EN48" s="40">
        <f t="shared" si="57"/>
        <v>7.2781847761492477E-8</v>
      </c>
      <c r="EO48" s="40">
        <f t="shared" si="58"/>
        <v>7.5097970393011785E-8</v>
      </c>
      <c r="EP48" s="40"/>
      <c r="EQ48" s="40"/>
      <c r="ER48" s="40"/>
      <c r="ES48" s="40"/>
    </row>
    <row r="49" spans="1:149" x14ac:dyDescent="0.25">
      <c r="A49" s="15" t="s">
        <v>218</v>
      </c>
      <c r="B49" s="15">
        <v>156.45757585000001</v>
      </c>
      <c r="D49" s="15">
        <v>1129.2434122</v>
      </c>
      <c r="E49" s="15">
        <v>32.47440709</v>
      </c>
      <c r="F49" s="15">
        <v>31.453711770000002</v>
      </c>
      <c r="G49" s="15">
        <v>7.4525887400000004</v>
      </c>
      <c r="H49" s="15">
        <v>49.590408490000002</v>
      </c>
      <c r="I49" s="15"/>
      <c r="J49" s="17" t="s">
        <v>218</v>
      </c>
      <c r="K49" s="17">
        <v>0</v>
      </c>
      <c r="L49" s="17">
        <v>1.31220422285938</v>
      </c>
      <c r="M49" s="17">
        <v>9.1643134891004896E-2</v>
      </c>
      <c r="N49" s="17">
        <v>0.48513829569199102</v>
      </c>
      <c r="O49" s="17">
        <v>0.48513829569199102</v>
      </c>
      <c r="P49" s="17">
        <v>3.8515129261578398</v>
      </c>
      <c r="Q49" s="17">
        <v>0</v>
      </c>
      <c r="R49" s="17">
        <v>1.38490389347266E-4</v>
      </c>
      <c r="S49" s="17">
        <v>6.7615973224865902E-4</v>
      </c>
      <c r="T49" s="17">
        <v>0.23500227025897599</v>
      </c>
      <c r="U49" s="17">
        <v>1.3147644445183799E-4</v>
      </c>
      <c r="V49" s="17">
        <v>5.02352834832447E-2</v>
      </c>
      <c r="W49" s="17">
        <v>4.6023052831561297E-3</v>
      </c>
      <c r="X49" s="17">
        <v>2.8207648202957501E-3</v>
      </c>
      <c r="Y49" s="17">
        <v>1.2048444996334799</v>
      </c>
      <c r="Z49" s="5">
        <v>4.5544964776754402E-8</v>
      </c>
      <c r="AA49" s="5">
        <v>1.8218000381399601E-7</v>
      </c>
      <c r="AB49" s="17">
        <v>156.457577338249</v>
      </c>
      <c r="AC49" s="17">
        <v>1.0206946923725499</v>
      </c>
      <c r="AD49" s="17">
        <v>24.2570958222413</v>
      </c>
      <c r="AE49" s="17">
        <v>1.5446601475994399</v>
      </c>
      <c r="AF49" s="17">
        <v>3.5888676343854897E-2</v>
      </c>
      <c r="AG49" s="17">
        <v>5.5232715521089899</v>
      </c>
      <c r="AH49" s="17">
        <v>9.2788413509923506E-2</v>
      </c>
      <c r="AI49" s="17">
        <v>11.536667639773199</v>
      </c>
      <c r="AJ49" s="17">
        <v>8.7632505706858793E-2</v>
      </c>
      <c r="AK49" s="17">
        <v>2.0142752840140199</v>
      </c>
      <c r="AL49" s="17">
        <v>2.1770200516118301E-2</v>
      </c>
      <c r="AM49" s="17">
        <v>0</v>
      </c>
      <c r="AN49" s="17">
        <v>0</v>
      </c>
      <c r="AO49" s="17">
        <v>2.1173112255750199</v>
      </c>
      <c r="AP49" s="17">
        <v>2.1173112255750199</v>
      </c>
      <c r="AQ49" s="17">
        <v>0</v>
      </c>
      <c r="AR49" s="17">
        <v>0</v>
      </c>
      <c r="AS49" s="17">
        <v>0.13835745413657599</v>
      </c>
      <c r="AT49" s="5">
        <v>3.81283673330338E-7</v>
      </c>
      <c r="AU49" s="5">
        <v>7.3626738322573703E-7</v>
      </c>
      <c r="AV49" s="17">
        <v>9.0339457394467502</v>
      </c>
      <c r="AW49" s="17">
        <v>0.41689060992228699</v>
      </c>
      <c r="AX49" s="17">
        <v>6.3788384580994006E-2</v>
      </c>
      <c r="AY49" s="17">
        <v>0</v>
      </c>
      <c r="AZ49" s="17">
        <v>1.3856272642804599</v>
      </c>
      <c r="BA49" s="17">
        <v>0.17077098896846801</v>
      </c>
      <c r="BB49" s="17">
        <v>4.71806522054487E-4</v>
      </c>
      <c r="BC49" s="17">
        <v>3.4599068777592199E-3</v>
      </c>
      <c r="BD49" s="5">
        <v>3.3422744784139899E-5</v>
      </c>
      <c r="BE49" s="5">
        <v>6.78580414579165E-5</v>
      </c>
      <c r="BF49" s="17">
        <v>0</v>
      </c>
      <c r="BG49" s="17">
        <v>0</v>
      </c>
      <c r="BH49" s="17">
        <v>0.13537812644883801</v>
      </c>
      <c r="BI49" s="17">
        <v>0.60538929100899996</v>
      </c>
      <c r="BJ49" s="17">
        <v>1.10204365768834E-2</v>
      </c>
      <c r="BK49" s="17">
        <v>1.05882655709695E-2</v>
      </c>
      <c r="BL49" s="17">
        <v>50.990255631431303</v>
      </c>
      <c r="BM49" s="17">
        <v>1016.3186486035301</v>
      </c>
      <c r="BN49" s="17">
        <v>103.890380257389</v>
      </c>
      <c r="BO49" s="17">
        <v>1129.24297460037</v>
      </c>
      <c r="BP49" s="17">
        <v>0</v>
      </c>
      <c r="BQ49" s="17">
        <v>2.62730758341683</v>
      </c>
      <c r="BR49" s="17">
        <v>0</v>
      </c>
      <c r="BS49" s="17">
        <v>8.5363744267200198E-2</v>
      </c>
      <c r="BT49" s="17">
        <v>2.72074188517226E-4</v>
      </c>
      <c r="BU49" s="17">
        <v>8.0269888518615204E-4</v>
      </c>
      <c r="BV49" s="17">
        <v>6.4417451548735903E-4</v>
      </c>
      <c r="BW49" s="17">
        <v>2.3481910335025301E-2</v>
      </c>
      <c r="BX49" s="17">
        <v>0</v>
      </c>
      <c r="BY49" s="17">
        <v>19.1506785441624</v>
      </c>
      <c r="BZ49" s="17">
        <v>1.8337509277600399E-2</v>
      </c>
      <c r="CA49" s="17">
        <v>6.4480060770405103E-3</v>
      </c>
      <c r="CB49" s="17">
        <v>24.258388709799998</v>
      </c>
      <c r="CC49" s="17">
        <v>8.2408712875543504E-3</v>
      </c>
      <c r="CD49" s="17">
        <v>0</v>
      </c>
      <c r="CE49" s="5">
        <v>1.9721475344058801E-7</v>
      </c>
      <c r="CF49" s="17">
        <v>1.19523900714848E-3</v>
      </c>
      <c r="CG49" s="17">
        <v>32.474402741101898</v>
      </c>
      <c r="CH49" s="17">
        <v>31.4537080487293</v>
      </c>
      <c r="CI49" s="17">
        <v>1.0206946923725499</v>
      </c>
      <c r="CJ49" s="17">
        <v>0</v>
      </c>
      <c r="CK49" s="17">
        <v>0</v>
      </c>
      <c r="CL49" s="17">
        <v>0.12867706800707601</v>
      </c>
      <c r="CM49" s="17">
        <v>0</v>
      </c>
      <c r="CN49" s="17">
        <v>1.38072321180354</v>
      </c>
      <c r="CO49" s="17">
        <v>0</v>
      </c>
      <c r="CP49" s="17">
        <v>3.5888676343854897E-2</v>
      </c>
      <c r="CQ49" s="17">
        <v>5.5228945285691404</v>
      </c>
      <c r="CR49" s="17">
        <v>4.3491683676723902E-2</v>
      </c>
      <c r="CS49" s="17">
        <v>0</v>
      </c>
      <c r="CT49" s="17">
        <v>9.2788413509923506E-2</v>
      </c>
      <c r="CU49" s="17">
        <v>1.2581504641280401E-4</v>
      </c>
      <c r="CV49" s="17">
        <v>7.4525857369158404</v>
      </c>
      <c r="CW49" s="17">
        <v>6.4525558267834002</v>
      </c>
      <c r="CX49" s="17">
        <v>0</v>
      </c>
      <c r="CY49" s="17">
        <v>0</v>
      </c>
      <c r="CZ49" s="17">
        <v>2.41472498475063</v>
      </c>
      <c r="DA49" s="17">
        <v>0.10091656080007699</v>
      </c>
      <c r="DB49" s="17">
        <v>0</v>
      </c>
      <c r="DC49" s="17">
        <v>49.590395191719402</v>
      </c>
      <c r="DD49" s="17">
        <v>9.5957428256527005E-2</v>
      </c>
      <c r="DE49" s="17">
        <v>3.7614115342819301</v>
      </c>
      <c r="DF49" s="17"/>
      <c r="DG49" s="25">
        <f t="shared" si="59"/>
        <v>8.0000017203062882E-3</v>
      </c>
      <c r="DH49" s="97">
        <f t="shared" si="60"/>
        <v>1.0282284590453445</v>
      </c>
      <c r="DI49" s="25">
        <f t="shared" si="61"/>
        <v>1.92469927574551E-2</v>
      </c>
      <c r="DJ49" s="40">
        <f t="shared" si="62"/>
        <v>9.5121567333515895E-9</v>
      </c>
      <c r="DK49" s="40"/>
      <c r="DL49" s="40">
        <f t="shared" si="63"/>
        <v>-3.8751576965286914E-7</v>
      </c>
      <c r="DM49" s="40">
        <f t="shared" si="64"/>
        <v>-1.3391770602700962E-7</v>
      </c>
      <c r="DN49" s="40">
        <f t="shared" si="65"/>
        <v>-1.1830942969699312E-7</v>
      </c>
      <c r="DO49" s="40">
        <f t="shared" si="66"/>
        <v>-4.0295852418306309E-7</v>
      </c>
      <c r="DP49" s="40">
        <f t="shared" si="67"/>
        <v>-2.6816235244469939E-7</v>
      </c>
      <c r="DQ49" s="40">
        <f t="shared" si="34"/>
        <v>-9.3590346212363076E-6</v>
      </c>
      <c r="DR49" s="40">
        <f t="shared" si="35"/>
        <v>9.2289275782398939E-7</v>
      </c>
      <c r="DS49" s="40">
        <f t="shared" si="36"/>
        <v>-1.1254710550758637E-6</v>
      </c>
      <c r="DT49" s="40">
        <f t="shared" si="37"/>
        <v>-2.8137466563304259E-5</v>
      </c>
      <c r="DU49" s="40">
        <f t="shared" si="38"/>
        <v>-4.1978490928067684E-7</v>
      </c>
      <c r="DV49" s="40">
        <f t="shared" si="39"/>
        <v>4.2431319703159634E-6</v>
      </c>
      <c r="DW49" s="40">
        <f t="shared" si="40"/>
        <v>-6.7304293280483783E-7</v>
      </c>
      <c r="DX49" s="40">
        <f t="shared" si="41"/>
        <v>5.3713045499148515E-7</v>
      </c>
      <c r="DY49" s="40">
        <f t="shared" si="42"/>
        <v>7.8212264456202878E-7</v>
      </c>
      <c r="DZ49" s="40">
        <f t="shared" si="43"/>
        <v>-1.3579987161619378E-7</v>
      </c>
      <c r="EA49" s="40">
        <f t="shared" si="44"/>
        <v>1.8181321548119516E-6</v>
      </c>
      <c r="EB49" s="40">
        <f t="shared" si="45"/>
        <v>6.1878722099946672E-7</v>
      </c>
      <c r="EC49" s="40">
        <f t="shared" si="46"/>
        <v>-2.7030823867517521E-8</v>
      </c>
      <c r="ED49" s="40">
        <f t="shared" si="47"/>
        <v>-1.5173126560155659E-6</v>
      </c>
      <c r="EE49" s="40">
        <f t="shared" si="48"/>
        <v>-2.697870116901942E-5</v>
      </c>
      <c r="EF49" s="40">
        <f t="shared" si="49"/>
        <v>2.1835540462361113E-7</v>
      </c>
      <c r="EG49" s="40">
        <f t="shared" si="50"/>
        <v>1.0561699659245341E-6</v>
      </c>
      <c r="EH49" s="40">
        <f t="shared" si="51"/>
        <v>1.4131841719804443E-7</v>
      </c>
      <c r="EI49" s="69">
        <f t="shared" si="52"/>
        <v>9.6621857146788669E-7</v>
      </c>
      <c r="EJ49" s="40">
        <f t="shared" si="53"/>
        <v>-1.4191119585363218E-6</v>
      </c>
      <c r="EK49" s="40">
        <f t="shared" si="54"/>
        <v>7.8463262873075383E-4</v>
      </c>
      <c r="EL49" s="40">
        <f t="shared" si="55"/>
        <v>-9.71616819791482E-4</v>
      </c>
      <c r="EM49" s="69">
        <f t="shared" si="56"/>
        <v>-6.138534058562087E-4</v>
      </c>
      <c r="EN49" s="40">
        <f t="shared" si="57"/>
        <v>-1.0583492065008788E-7</v>
      </c>
      <c r="EO49" s="40">
        <f t="shared" si="58"/>
        <v>-1.0926933593182781E-7</v>
      </c>
      <c r="EP49" s="40"/>
      <c r="EQ49" s="40"/>
      <c r="ER49" s="40"/>
      <c r="ES49" s="40"/>
    </row>
    <row r="50" spans="1:149" x14ac:dyDescent="0.25">
      <c r="A50" s="15" t="s">
        <v>219</v>
      </c>
      <c r="B50" s="15">
        <v>191.98613220999999</v>
      </c>
      <c r="D50" s="15">
        <v>1238.7636984000001</v>
      </c>
      <c r="E50" s="15">
        <v>33.010173330000001</v>
      </c>
      <c r="F50" s="15">
        <v>31.98554365</v>
      </c>
      <c r="G50" s="15">
        <v>5.8117386499999997</v>
      </c>
      <c r="H50" s="15">
        <v>40.497151299999999</v>
      </c>
      <c r="I50" s="15"/>
      <c r="J50" s="17" t="s">
        <v>219</v>
      </c>
      <c r="K50" s="17">
        <v>0</v>
      </c>
      <c r="L50" s="17">
        <v>1.0715890974953699</v>
      </c>
      <c r="M50" s="17">
        <v>7.4838684096451905E-2</v>
      </c>
      <c r="N50" s="17">
        <v>0.39617999720902097</v>
      </c>
      <c r="O50" s="17">
        <v>0.39617999720902097</v>
      </c>
      <c r="P50" s="17">
        <v>3.1452722973437002</v>
      </c>
      <c r="Q50" s="17">
        <v>0</v>
      </c>
      <c r="R50" s="17">
        <v>1.40832275787187E-4</v>
      </c>
      <c r="S50" s="17">
        <v>6.8759375549639799E-4</v>
      </c>
      <c r="T50" s="17">
        <v>0.191910639009433</v>
      </c>
      <c r="U50" s="17">
        <v>1.33699835966613E-4</v>
      </c>
      <c r="V50" s="17">
        <v>4.1023912864177302E-2</v>
      </c>
      <c r="W50" s="17">
        <v>4.6801228441828296E-3</v>
      </c>
      <c r="X50" s="17">
        <v>2.86845811394588E-3</v>
      </c>
      <c r="Y50" s="17">
        <v>0.983914895359284</v>
      </c>
      <c r="Z50" s="5">
        <v>4.6315249599585498E-8</v>
      </c>
      <c r="AA50" s="5">
        <v>1.8525993878866999E-7</v>
      </c>
      <c r="AB50" s="17">
        <v>191.985949037517</v>
      </c>
      <c r="AC50" s="17">
        <v>1.02462886180878</v>
      </c>
      <c r="AD50" s="17">
        <v>24.667243099367798</v>
      </c>
      <c r="AE50" s="17">
        <v>1.57077857823927</v>
      </c>
      <c r="AF50" s="17">
        <v>3.6495468692714202E-2</v>
      </c>
      <c r="AG50" s="17">
        <v>5.6166621007842901</v>
      </c>
      <c r="AH50" s="17">
        <v>9.4357298357005404E-2</v>
      </c>
      <c r="AI50" s="17">
        <v>9.4212107797398392</v>
      </c>
      <c r="AJ50" s="17">
        <v>7.1563550847622406E-2</v>
      </c>
      <c r="AK50" s="17">
        <v>1.64492351278993</v>
      </c>
      <c r="AL50" s="17">
        <v>1.7778319734804201E-2</v>
      </c>
      <c r="AM50" s="17">
        <v>0</v>
      </c>
      <c r="AN50" s="17">
        <v>0</v>
      </c>
      <c r="AO50" s="17">
        <v>1.7290661396009901</v>
      </c>
      <c r="AP50" s="17">
        <v>1.7290661396009901</v>
      </c>
      <c r="AQ50" s="17">
        <v>0</v>
      </c>
      <c r="AR50" s="17">
        <v>0</v>
      </c>
      <c r="AS50" s="17">
        <v>0.112987091864953</v>
      </c>
      <c r="AT50" s="5">
        <v>3.8772896153334698E-7</v>
      </c>
      <c r="AU50" s="5">
        <v>7.4872180676630598E-7</v>
      </c>
      <c r="AV50" s="17">
        <v>9.9101112252517307</v>
      </c>
      <c r="AW50" s="17">
        <v>0.34044650130353998</v>
      </c>
      <c r="AX50" s="17">
        <v>5.20917612380093E-2</v>
      </c>
      <c r="AY50" s="17">
        <v>0</v>
      </c>
      <c r="AZ50" s="17">
        <v>1.13154839674053</v>
      </c>
      <c r="BA50" s="17">
        <v>0.13945711140635</v>
      </c>
      <c r="BB50" s="17">
        <v>4.7978437829108701E-4</v>
      </c>
      <c r="BC50" s="17">
        <v>3.51841678224397E-3</v>
      </c>
      <c r="BD50" s="5">
        <v>3.3987790170692798E-5</v>
      </c>
      <c r="BE50" s="5">
        <v>6.9005740134592104E-5</v>
      </c>
      <c r="BF50" s="17">
        <v>0</v>
      </c>
      <c r="BG50" s="17">
        <v>0</v>
      </c>
      <c r="BH50" s="17">
        <v>0.110554297141157</v>
      </c>
      <c r="BI50" s="17">
        <v>0.61562543399637304</v>
      </c>
      <c r="BJ50" s="17">
        <v>1.12067605515964E-2</v>
      </c>
      <c r="BK50" s="17">
        <v>1.0767296461030499E-2</v>
      </c>
      <c r="BL50" s="17">
        <v>41.640317033019699</v>
      </c>
      <c r="BM50" s="17">
        <v>1114.88734303807</v>
      </c>
      <c r="BN50" s="17">
        <v>113.966239982142</v>
      </c>
      <c r="BO50" s="17">
        <v>1238.7636942454701</v>
      </c>
      <c r="BP50" s="17">
        <v>0</v>
      </c>
      <c r="BQ50" s="17">
        <v>2.14554515356757</v>
      </c>
      <c r="BR50" s="17">
        <v>0</v>
      </c>
      <c r="BS50" s="17">
        <v>6.9923289455976395E-2</v>
      </c>
      <c r="BT50" s="17">
        <v>2.7667498036497499E-4</v>
      </c>
      <c r="BU50" s="17">
        <v>8.1626889330048402E-4</v>
      </c>
      <c r="BV50" s="17">
        <v>6.5506704627523598E-4</v>
      </c>
      <c r="BW50" s="17">
        <v>2.0572709219574801E-2</v>
      </c>
      <c r="BX50" s="17">
        <v>0</v>
      </c>
      <c r="BY50" s="17">
        <v>15.6390773129317</v>
      </c>
      <c r="BZ50" s="17">
        <v>1.8647556438873999E-2</v>
      </c>
      <c r="CA50" s="17">
        <v>6.5570414558221201E-3</v>
      </c>
      <c r="CB50" s="17">
        <v>24.668550253586599</v>
      </c>
      <c r="CC50" s="17">
        <v>8.3802042174418601E-3</v>
      </c>
      <c r="CD50" s="17">
        <v>0</v>
      </c>
      <c r="CE50" s="5">
        <v>2.0055027154329001E-7</v>
      </c>
      <c r="CF50" s="17">
        <v>1.2154558212492401E-3</v>
      </c>
      <c r="CG50" s="17">
        <v>33.010156148342901</v>
      </c>
      <c r="CH50" s="17">
        <v>31.985527286534101</v>
      </c>
      <c r="CI50" s="17">
        <v>1.02462886180878</v>
      </c>
      <c r="CJ50" s="17">
        <v>0</v>
      </c>
      <c r="CK50" s="17">
        <v>0</v>
      </c>
      <c r="CL50" s="17">
        <v>0.130852780469253</v>
      </c>
      <c r="CM50" s="17">
        <v>0</v>
      </c>
      <c r="CN50" s="17">
        <v>1.4040693835325699</v>
      </c>
      <c r="CO50" s="17">
        <v>0</v>
      </c>
      <c r="CP50" s="17">
        <v>3.6495468692714202E-2</v>
      </c>
      <c r="CQ50" s="17">
        <v>5.6162739019053403</v>
      </c>
      <c r="CR50" s="17">
        <v>3.5516824275992197E-2</v>
      </c>
      <c r="CS50" s="17">
        <v>0</v>
      </c>
      <c r="CT50" s="17">
        <v>9.4357298357005404E-2</v>
      </c>
      <c r="CU50" s="17">
        <v>1.2794205719891699E-4</v>
      </c>
      <c r="CV50" s="17">
        <v>5.8117371982861199</v>
      </c>
      <c r="CW50" s="17">
        <v>5.2693714480306397</v>
      </c>
      <c r="CX50" s="17">
        <v>0</v>
      </c>
      <c r="CY50" s="17">
        <v>0</v>
      </c>
      <c r="CZ50" s="17">
        <v>1.9719441596702101</v>
      </c>
      <c r="DA50" s="17">
        <v>8.2412255383102498E-2</v>
      </c>
      <c r="DB50" s="17">
        <v>0</v>
      </c>
      <c r="DC50" s="17">
        <v>40.497135641572498</v>
      </c>
      <c r="DD50" s="17">
        <v>7.8362029226913099E-2</v>
      </c>
      <c r="DE50" s="17">
        <v>3.0716932888244202</v>
      </c>
      <c r="DF50" s="17"/>
      <c r="DG50" s="25">
        <f t="shared" si="59"/>
        <v>8.0000013491580181E-3</v>
      </c>
      <c r="DH50" s="97">
        <f t="shared" si="60"/>
        <v>1.0282286974951795</v>
      </c>
      <c r="DI50" s="25">
        <f t="shared" si="61"/>
        <v>1.9246999697127121E-2</v>
      </c>
      <c r="DJ50" s="40">
        <f t="shared" si="62"/>
        <v>-9.5409226115825888E-7</v>
      </c>
      <c r="DK50" s="40"/>
      <c r="DL50" s="40">
        <f t="shared" si="63"/>
        <v>-3.3537711561199996E-9</v>
      </c>
      <c r="DM50" s="40">
        <f t="shared" si="64"/>
        <v>-5.2049581588006564E-7</v>
      </c>
      <c r="DN50" s="40">
        <f t="shared" si="65"/>
        <v>-5.1158942548146758E-7</v>
      </c>
      <c r="DO50" s="40">
        <f t="shared" si="66"/>
        <v>-2.4978994535039437E-7</v>
      </c>
      <c r="DP50" s="40">
        <f t="shared" si="67"/>
        <v>-3.8665503616294906E-7</v>
      </c>
      <c r="DQ50" s="40">
        <f t="shared" si="34"/>
        <v>-8.7857588118103983E-6</v>
      </c>
      <c r="DR50" s="40">
        <f t="shared" si="35"/>
        <v>-3.0157087253300179E-7</v>
      </c>
      <c r="DS50" s="40">
        <f t="shared" si="36"/>
        <v>1.0556926534311267E-6</v>
      </c>
      <c r="DT50" s="40">
        <f t="shared" si="37"/>
        <v>-2.7547458382612817E-5</v>
      </c>
      <c r="DU50" s="40">
        <f t="shared" si="38"/>
        <v>2.4824991147466417E-6</v>
      </c>
      <c r="DV50" s="40">
        <f t="shared" si="39"/>
        <v>7.6653262167406731E-6</v>
      </c>
      <c r="DW50" s="40">
        <f t="shared" si="40"/>
        <v>-4.6121141861638778E-7</v>
      </c>
      <c r="DX50" s="40">
        <f t="shared" si="41"/>
        <v>-1.2594720510644632E-7</v>
      </c>
      <c r="DY50" s="40">
        <f t="shared" si="42"/>
        <v>4.3417201487590611E-6</v>
      </c>
      <c r="DZ50" s="40">
        <f t="shared" si="43"/>
        <v>2.5230296908503811E-7</v>
      </c>
      <c r="EA50" s="40">
        <f t="shared" si="44"/>
        <v>7.3835892175467095E-7</v>
      </c>
      <c r="EB50" s="40">
        <f t="shared" si="45"/>
        <v>4.4871264556258901E-6</v>
      </c>
      <c r="EC50" s="40">
        <f t="shared" si="46"/>
        <v>2.56358901392701E-6</v>
      </c>
      <c r="ED50" s="40">
        <f t="shared" si="47"/>
        <v>1.2859333496133279E-6</v>
      </c>
      <c r="EE50" s="40">
        <f t="shared" si="48"/>
        <v>-2.6078453955151894E-5</v>
      </c>
      <c r="EF50" s="40">
        <f t="shared" si="49"/>
        <v>-1.0613516993622373E-8</v>
      </c>
      <c r="EG50" s="40">
        <f t="shared" si="50"/>
        <v>7.0906522723481164E-6</v>
      </c>
      <c r="EH50" s="40">
        <f t="shared" si="51"/>
        <v>9.157564796596704E-7</v>
      </c>
      <c r="EI50" s="69">
        <f t="shared" si="52"/>
        <v>3.5266611293275819E-6</v>
      </c>
      <c r="EJ50" s="40">
        <f t="shared" si="53"/>
        <v>6.1204145900089941E-7</v>
      </c>
      <c r="EK50" s="40">
        <f t="shared" si="54"/>
        <v>7.8215214509000147E-4</v>
      </c>
      <c r="EL50" s="40">
        <f t="shared" si="55"/>
        <v>-9.7035212361601506E-4</v>
      </c>
      <c r="EM50" s="69">
        <f t="shared" si="56"/>
        <v>-6.6223687575626738E-4</v>
      </c>
      <c r="EN50" s="40">
        <f t="shared" si="57"/>
        <v>2.8048661493996601E-7</v>
      </c>
      <c r="EO50" s="40">
        <f t="shared" si="58"/>
        <v>2.8947176312152546E-7</v>
      </c>
      <c r="EP50" s="40"/>
      <c r="EQ50" s="40"/>
      <c r="ER50" s="40"/>
      <c r="ES50" s="40"/>
    </row>
    <row r="51" spans="1:149" x14ac:dyDescent="0.25">
      <c r="A51" s="15" t="s">
        <v>220</v>
      </c>
      <c r="B51" s="15">
        <v>0.58739843999999997</v>
      </c>
      <c r="D51" s="15">
        <v>3.74502829</v>
      </c>
      <c r="E51" s="15">
        <v>9.4304650000000004E-2</v>
      </c>
      <c r="F51" s="15">
        <v>9.1475539999999994E-2</v>
      </c>
      <c r="G51" s="15">
        <v>2.2752499999999999E-3</v>
      </c>
      <c r="H51" s="15">
        <v>0.10767721</v>
      </c>
      <c r="I51" s="15"/>
      <c r="J51" s="17" t="s">
        <v>220</v>
      </c>
      <c r="K51" s="17">
        <v>0</v>
      </c>
      <c r="L51" s="17">
        <v>2.8492343495538398E-3</v>
      </c>
      <c r="M51" s="17">
        <v>1.9898351038872999E-4</v>
      </c>
      <c r="N51" s="17">
        <v>1.0533853963193801E-3</v>
      </c>
      <c r="O51" s="17">
        <v>1.0533853963193801E-3</v>
      </c>
      <c r="P51" s="17">
        <v>8.3629336133203194E-3</v>
      </c>
      <c r="Q51" s="17">
        <v>0</v>
      </c>
      <c r="R51" s="5">
        <v>4.02775619085412E-7</v>
      </c>
      <c r="S51" s="5">
        <v>1.96648974575196E-6</v>
      </c>
      <c r="T51" s="17">
        <v>5.1026567683769004E-4</v>
      </c>
      <c r="U51" s="5">
        <v>3.8235406234450503E-7</v>
      </c>
      <c r="V51" s="17">
        <v>1.09082321572777E-4</v>
      </c>
      <c r="W51" s="5">
        <v>1.338476716436E-5</v>
      </c>
      <c r="X51" s="5">
        <v>8.2036740025463297E-6</v>
      </c>
      <c r="Y51" s="17">
        <v>2.6161076131108801E-3</v>
      </c>
      <c r="Z51" s="5">
        <v>1.3246305880277999E-10</v>
      </c>
      <c r="AA51" s="5">
        <v>5.2980483583833504E-10</v>
      </c>
      <c r="AB51" s="17">
        <v>0.58740014440274002</v>
      </c>
      <c r="AC51" s="17">
        <v>2.8291462050188199E-3</v>
      </c>
      <c r="AD51" s="17">
        <v>7.0545765196734903E-2</v>
      </c>
      <c r="AE51" s="17">
        <v>4.4922976019224304E-3</v>
      </c>
      <c r="AF51" s="17">
        <v>1.0437397002816401E-4</v>
      </c>
      <c r="AG51" s="17">
        <v>1.6063079746688899E-2</v>
      </c>
      <c r="AH51" s="17">
        <v>2.6985421937091101E-4</v>
      </c>
      <c r="AI51" s="17">
        <v>2.5049928027579799E-2</v>
      </c>
      <c r="AJ51" s="17">
        <v>1.9027707349658499E-4</v>
      </c>
      <c r="AK51" s="17">
        <v>4.3736540369384404E-3</v>
      </c>
      <c r="AL51" s="5">
        <v>4.7270069087341601E-5</v>
      </c>
      <c r="AM51" s="17">
        <v>0</v>
      </c>
      <c r="AN51" s="17">
        <v>0</v>
      </c>
      <c r="AO51" s="17">
        <v>4.5973968568704202E-3</v>
      </c>
      <c r="AP51" s="17">
        <v>4.5973968568704202E-3</v>
      </c>
      <c r="AQ51" s="17">
        <v>0</v>
      </c>
      <c r="AR51" s="17">
        <v>0</v>
      </c>
      <c r="AS51" s="17">
        <v>3.0040254385819802E-4</v>
      </c>
      <c r="AT51" s="5">
        <v>1.10886623411983E-9</v>
      </c>
      <c r="AU51" s="5">
        <v>2.1411877213578202E-9</v>
      </c>
      <c r="AV51" s="17">
        <v>2.9960119931436199E-2</v>
      </c>
      <c r="AW51" s="17">
        <v>9.0521671676670103E-4</v>
      </c>
      <c r="AX51" s="17">
        <v>1.38497095597921E-4</v>
      </c>
      <c r="AY51" s="17">
        <v>0</v>
      </c>
      <c r="AZ51" s="17">
        <v>3.0086440427586399E-3</v>
      </c>
      <c r="BA51" s="17">
        <v>3.7080599194210602E-4</v>
      </c>
      <c r="BB51" s="5">
        <v>1.3721677496872101E-6</v>
      </c>
      <c r="BC51" s="5">
        <v>1.00622805712175E-5</v>
      </c>
      <c r="BD51" s="5">
        <v>9.7208176942960893E-8</v>
      </c>
      <c r="BE51" s="5">
        <v>1.97341225880057E-7</v>
      </c>
      <c r="BF51" s="17">
        <v>0</v>
      </c>
      <c r="BG51" s="17">
        <v>0</v>
      </c>
      <c r="BH51" s="17">
        <v>2.9395214745614099E-4</v>
      </c>
      <c r="BI51" s="17">
        <v>1.76062534102746E-3</v>
      </c>
      <c r="BJ51" s="5">
        <v>3.2050243335152097E-5</v>
      </c>
      <c r="BK51" s="5">
        <v>3.0793498569751403E-5</v>
      </c>
      <c r="BL51" s="17">
        <v>0.110716965117368</v>
      </c>
      <c r="BM51" s="17">
        <v>3.3705110203541699</v>
      </c>
      <c r="BN51" s="17">
        <v>0.34454123469854497</v>
      </c>
      <c r="BO51" s="17">
        <v>3.74501237498415</v>
      </c>
      <c r="BP51" s="17">
        <v>0</v>
      </c>
      <c r="BQ51" s="17">
        <v>5.7048117252820503E-3</v>
      </c>
      <c r="BR51" s="17">
        <v>0</v>
      </c>
      <c r="BS51" s="17">
        <v>1.86125833209323E-4</v>
      </c>
      <c r="BT51" s="5">
        <v>7.91243329640591E-7</v>
      </c>
      <c r="BU51" s="5">
        <v>2.3344424786564998E-6</v>
      </c>
      <c r="BV51" s="5">
        <v>1.8734360025794001E-6</v>
      </c>
      <c r="BW51" s="5">
        <v>5.6123860072642301E-5</v>
      </c>
      <c r="BX51" s="17">
        <v>0</v>
      </c>
      <c r="BY51" s="17">
        <v>4.1582199077365697E-2</v>
      </c>
      <c r="BZ51" s="5">
        <v>5.3330026400348297E-5</v>
      </c>
      <c r="CA51" s="5">
        <v>1.8752426462077701E-5</v>
      </c>
      <c r="CB51" s="17">
        <v>7.0550031140285602E-2</v>
      </c>
      <c r="CC51" s="5">
        <v>2.3966555884411599E-5</v>
      </c>
      <c r="CD51" s="17">
        <v>0</v>
      </c>
      <c r="CE51" s="5">
        <v>5.7353792225400503E-10</v>
      </c>
      <c r="CF51" s="5">
        <v>3.4758841912068598E-6</v>
      </c>
      <c r="CG51" s="17">
        <v>9.4305027130078198E-2</v>
      </c>
      <c r="CH51" s="17">
        <v>9.14758809250594E-2</v>
      </c>
      <c r="CI51" s="17">
        <v>2.8291462050188199E-3</v>
      </c>
      <c r="CJ51" s="17">
        <v>0</v>
      </c>
      <c r="CK51" s="17">
        <v>0</v>
      </c>
      <c r="CL51" s="17">
        <v>3.74225102928289E-4</v>
      </c>
      <c r="CM51" s="17">
        <v>0</v>
      </c>
      <c r="CN51" s="17">
        <v>4.0155017995227001E-3</v>
      </c>
      <c r="CO51" s="17">
        <v>0</v>
      </c>
      <c r="CP51" s="17">
        <v>1.0437397002816401E-4</v>
      </c>
      <c r="CQ51" s="17">
        <v>1.6062003891157799E-2</v>
      </c>
      <c r="CR51" s="5">
        <v>9.4430287273268394E-5</v>
      </c>
      <c r="CS51" s="17">
        <v>0</v>
      </c>
      <c r="CT51" s="17">
        <v>2.6985421937091101E-4</v>
      </c>
      <c r="CU51" s="5">
        <v>3.6590882785760302E-7</v>
      </c>
      <c r="CV51" s="17">
        <v>2.27525455116652E-3</v>
      </c>
      <c r="CW51" s="17">
        <v>1.40106496496304E-2</v>
      </c>
      <c r="CX51" s="17">
        <v>0</v>
      </c>
      <c r="CY51" s="17">
        <v>0</v>
      </c>
      <c r="CZ51" s="17">
        <v>5.2431674886599701E-3</v>
      </c>
      <c r="DA51" s="17">
        <v>2.1913193551480599E-4</v>
      </c>
      <c r="DB51" s="17">
        <v>0</v>
      </c>
      <c r="DC51" s="17">
        <v>0.107677166178894</v>
      </c>
      <c r="DD51" s="17">
        <v>2.0836278989401201E-4</v>
      </c>
      <c r="DE51" s="17">
        <v>8.1672919343904402E-3</v>
      </c>
      <c r="DF51" s="17"/>
      <c r="DG51" s="25">
        <f t="shared" si="59"/>
        <v>8.0000055891839335E-3</v>
      </c>
      <c r="DH51" s="97">
        <f t="shared" si="60"/>
        <v>1.028230673654837</v>
      </c>
      <c r="DI51" s="25">
        <f t="shared" si="61"/>
        <v>1.924688041506627E-2</v>
      </c>
      <c r="DJ51" s="40">
        <f t="shared" si="62"/>
        <v>2.9016126431231058E-6</v>
      </c>
      <c r="DK51" s="40"/>
      <c r="DL51" s="40">
        <f t="shared" si="63"/>
        <v>-4.2496383518845157E-6</v>
      </c>
      <c r="DM51" s="40">
        <f t="shared" si="64"/>
        <v>3.9990613208793589E-6</v>
      </c>
      <c r="DN51" s="40">
        <f t="shared" si="65"/>
        <v>3.7269532314925716E-6</v>
      </c>
      <c r="DO51" s="40">
        <f t="shared" si="66"/>
        <v>2.000292943649834E-6</v>
      </c>
      <c r="DP51" s="40">
        <f t="shared" si="67"/>
        <v>-4.0696732385506444E-7</v>
      </c>
      <c r="DQ51" s="40">
        <f t="shared" si="34"/>
        <v>-1.9290201692711615E-5</v>
      </c>
      <c r="DR51" s="40">
        <f t="shared" si="35"/>
        <v>-1.9562594443214758E-5</v>
      </c>
      <c r="DS51" s="40">
        <f t="shared" si="36"/>
        <v>1.6903786256258638E-5</v>
      </c>
      <c r="DT51" s="40">
        <f t="shared" si="37"/>
        <v>-3.2165902730085197E-5</v>
      </c>
      <c r="DU51" s="40">
        <f t="shared" si="38"/>
        <v>-3.9542732376055528E-5</v>
      </c>
      <c r="DV51" s="40">
        <f t="shared" si="39"/>
        <v>4.9068410955997332E-5</v>
      </c>
      <c r="DW51" s="40">
        <f t="shared" si="40"/>
        <v>6.1731837871608941E-6</v>
      </c>
      <c r="DX51" s="40">
        <f t="shared" si="41"/>
        <v>-2.6398372813950745E-5</v>
      </c>
      <c r="DY51" s="40">
        <f t="shared" si="42"/>
        <v>-4.3762213927445456E-6</v>
      </c>
      <c r="DZ51" s="40">
        <f t="shared" si="43"/>
        <v>2.7340973860648991E-6</v>
      </c>
      <c r="EA51" s="40">
        <f t="shared" si="44"/>
        <v>-5.5754677781659067E-5</v>
      </c>
      <c r="EB51" s="40">
        <f t="shared" si="45"/>
        <v>-2.6138334484758897E-5</v>
      </c>
      <c r="EC51" s="40">
        <f t="shared" si="46"/>
        <v>-3.2178735939778211E-6</v>
      </c>
      <c r="ED51" s="40">
        <f t="shared" si="47"/>
        <v>-9.9600488912268057E-6</v>
      </c>
      <c r="EE51" s="40">
        <f t="shared" si="48"/>
        <v>-2.2167103899275674E-5</v>
      </c>
      <c r="EF51" s="40">
        <f t="shared" si="49"/>
        <v>-2.9961622661781924E-6</v>
      </c>
      <c r="EG51" s="40">
        <f t="shared" si="50"/>
        <v>4.0627133659865418E-5</v>
      </c>
      <c r="EH51" s="40">
        <f t="shared" si="51"/>
        <v>3.5868236892831207E-5</v>
      </c>
      <c r="EI51" s="69">
        <f t="shared" si="52"/>
        <v>-4.3446317106387302E-5</v>
      </c>
      <c r="EJ51" s="40">
        <f t="shared" si="53"/>
        <v>-2.9118337447796961E-5</v>
      </c>
      <c r="EK51" s="40">
        <f t="shared" si="54"/>
        <v>7.7488123761294803E-4</v>
      </c>
      <c r="EL51" s="40">
        <f t="shared" si="55"/>
        <v>-9.7029782187300364E-4</v>
      </c>
      <c r="EM51" s="69">
        <f t="shared" si="56"/>
        <v>-7.1773093013301832E-4</v>
      </c>
      <c r="EN51" s="40">
        <f t="shared" si="57"/>
        <v>-5.4100012437467623E-6</v>
      </c>
      <c r="EO51" s="40">
        <f t="shared" si="58"/>
        <v>-5.577320589139979E-6</v>
      </c>
      <c r="EP51" s="40"/>
      <c r="EQ51" s="40"/>
      <c r="ER51" s="40"/>
      <c r="ES51" s="40"/>
    </row>
    <row r="52" spans="1:149" x14ac:dyDescent="0.25">
      <c r="A52" s="30"/>
      <c r="I52" s="15"/>
      <c r="J52" s="17"/>
      <c r="N52" s="17"/>
      <c r="O52" s="17"/>
      <c r="P52" s="17"/>
      <c r="T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M52" s="17"/>
      <c r="AO52" s="17"/>
      <c r="AP52" s="17"/>
      <c r="AT52" s="17"/>
      <c r="AU52" s="17"/>
      <c r="AV52" s="17"/>
      <c r="AW52" s="17"/>
      <c r="AX52" s="17"/>
      <c r="BB52" s="17"/>
      <c r="BC52" s="17"/>
      <c r="BD52" s="17"/>
      <c r="BE52" s="17"/>
      <c r="BF52" s="17"/>
      <c r="BH52" s="17"/>
      <c r="BI52" s="17"/>
      <c r="BJ52" s="17"/>
      <c r="BK52" s="17"/>
      <c r="BM52" s="17"/>
      <c r="BN52" s="17"/>
      <c r="BO52" s="17"/>
      <c r="BP52" s="17"/>
      <c r="BQ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S52" s="17"/>
      <c r="CT52" s="17"/>
      <c r="CU52" s="17"/>
      <c r="CV52" s="17"/>
      <c r="CX52" s="17"/>
      <c r="CY52" s="17"/>
      <c r="CZ52" s="17"/>
      <c r="DA52" s="17"/>
      <c r="DB52" s="17"/>
      <c r="DC52" s="17"/>
      <c r="DE52" s="17"/>
      <c r="DF52" s="17"/>
      <c r="DJ52" s="17"/>
      <c r="DK52" s="17"/>
      <c r="DL52" s="17"/>
      <c r="DM52" s="17"/>
      <c r="DN52" s="17"/>
      <c r="DO52" s="17"/>
      <c r="DP52" s="17"/>
      <c r="DQ52" s="17"/>
      <c r="DT52" s="17"/>
      <c r="DV52" s="17"/>
      <c r="DW52" s="17"/>
      <c r="DX52" s="17"/>
      <c r="DZ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</row>
    <row r="53" spans="1:149" s="17" customFormat="1" x14ac:dyDescent="0.25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25">
      <c r="A54" s="30" t="s">
        <v>338</v>
      </c>
      <c r="I54" s="15"/>
      <c r="J54" s="17"/>
      <c r="N54" s="17"/>
      <c r="O54" s="17"/>
      <c r="P54" s="17"/>
      <c r="T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M54" s="17"/>
      <c r="AO54" s="17"/>
      <c r="AP54" s="17"/>
      <c r="AT54" s="17"/>
      <c r="AU54" s="17"/>
      <c r="AV54" s="17"/>
      <c r="AW54" s="17"/>
      <c r="AX54" s="17"/>
      <c r="BB54" s="17"/>
      <c r="BC54" s="17"/>
      <c r="BD54" s="17"/>
      <c r="BE54" s="17"/>
      <c r="BF54" s="17"/>
      <c r="BH54" s="17"/>
      <c r="BI54" s="17"/>
      <c r="BJ54" s="17"/>
      <c r="BK54" s="17"/>
      <c r="BM54" s="17"/>
      <c r="BN54" s="17"/>
      <c r="BO54" s="17"/>
      <c r="BP54" s="17"/>
      <c r="BQ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S54" s="17"/>
      <c r="CT54" s="17"/>
      <c r="CU54" s="17"/>
      <c r="CV54" s="17"/>
      <c r="CX54" s="17"/>
      <c r="CY54" s="17"/>
      <c r="CZ54" s="17"/>
      <c r="DA54" s="17"/>
      <c r="DB54" s="17"/>
      <c r="DC54" s="17"/>
      <c r="DE54" s="17"/>
      <c r="DF54" s="17"/>
      <c r="DJ54" s="17"/>
      <c r="DK54" s="17"/>
      <c r="DL54" s="17"/>
      <c r="DM54" s="17"/>
      <c r="DN54" s="17"/>
      <c r="DO54" s="17"/>
      <c r="DP54" s="17"/>
      <c r="DQ54" s="17"/>
      <c r="DT54" s="17"/>
      <c r="DV54" s="17"/>
      <c r="DW54" s="17"/>
      <c r="DX54" s="17"/>
      <c r="DZ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</row>
    <row r="55" spans="1:149" x14ac:dyDescent="0.25">
      <c r="A55" s="15" t="s">
        <v>340</v>
      </c>
      <c r="I55" s="15"/>
      <c r="J55" s="17"/>
      <c r="N55" s="17"/>
      <c r="O55" s="17"/>
      <c r="P55" s="17"/>
      <c r="T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M55" s="17"/>
      <c r="AO55" s="17"/>
      <c r="AP55" s="17"/>
      <c r="AT55" s="17"/>
      <c r="AU55" s="17"/>
      <c r="AV55" s="17"/>
      <c r="AW55" s="17"/>
      <c r="AX55" s="17"/>
      <c r="BB55" s="17"/>
      <c r="BC55" s="17"/>
      <c r="BD55" s="17"/>
      <c r="BE55" s="17"/>
      <c r="BF55" s="17"/>
      <c r="BH55" s="17"/>
      <c r="BI55" s="17"/>
      <c r="BJ55" s="17"/>
      <c r="BK55" s="17"/>
      <c r="BM55" s="17"/>
      <c r="BN55" s="17"/>
      <c r="BO55" s="17"/>
      <c r="BP55" s="17"/>
      <c r="BQ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S55" s="17"/>
      <c r="CT55" s="17"/>
      <c r="CU55" s="17"/>
      <c r="CV55" s="17"/>
      <c r="CX55" s="17"/>
      <c r="CY55" s="17"/>
      <c r="CZ55" s="17"/>
      <c r="DA55" s="17"/>
      <c r="DB55" s="17"/>
      <c r="DC55" s="17"/>
      <c r="DE55" s="17"/>
      <c r="DF55" s="17"/>
      <c r="DJ55" s="17"/>
      <c r="DK55" s="17"/>
      <c r="DL55" s="17"/>
      <c r="DM55" s="17"/>
      <c r="DN55" s="17"/>
      <c r="DO55" s="17"/>
      <c r="DP55" s="17"/>
      <c r="DQ55" s="17"/>
      <c r="DT55" s="17"/>
      <c r="DV55" s="17"/>
      <c r="DW55" s="17"/>
      <c r="DX55" s="17"/>
      <c r="DZ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</row>
    <row r="56" spans="1:149" x14ac:dyDescent="0.25">
      <c r="A56" s="15" t="s">
        <v>341</v>
      </c>
      <c r="I56" s="15"/>
      <c r="J56" s="17"/>
      <c r="N56" s="17"/>
      <c r="O56" s="17"/>
      <c r="P56" s="17"/>
      <c r="T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M56" s="17"/>
      <c r="AO56" s="17"/>
      <c r="AP56" s="17"/>
      <c r="AT56" s="17"/>
      <c r="AU56" s="17"/>
      <c r="AV56" s="17"/>
      <c r="AW56" s="17"/>
      <c r="AX56" s="17"/>
      <c r="BB56" s="17"/>
      <c r="BC56" s="17"/>
      <c r="BD56" s="17"/>
      <c r="BE56" s="17"/>
      <c r="BF56" s="17"/>
      <c r="BH56" s="17"/>
      <c r="BI56" s="17"/>
      <c r="BJ56" s="17"/>
      <c r="BK56" s="17"/>
      <c r="BM56" s="17"/>
      <c r="BN56" s="17"/>
      <c r="BO56" s="17"/>
      <c r="BP56" s="17"/>
      <c r="BQ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S56" s="17"/>
      <c r="CT56" s="17"/>
      <c r="CU56" s="17"/>
      <c r="CV56" s="17"/>
      <c r="CX56" s="17"/>
      <c r="CY56" s="17"/>
      <c r="CZ56" s="17"/>
      <c r="DA56" s="17"/>
      <c r="DB56" s="17"/>
      <c r="DC56" s="17"/>
      <c r="DE56" s="17"/>
      <c r="DF56" s="17"/>
      <c r="DJ56" s="17"/>
      <c r="DK56" s="17"/>
      <c r="DL56" s="17"/>
      <c r="DM56" s="17"/>
      <c r="DN56" s="17"/>
      <c r="DO56" s="17"/>
      <c r="DP56" s="17"/>
      <c r="DQ56" s="17"/>
      <c r="DT56" s="17"/>
      <c r="DV56" s="17"/>
      <c r="DW56" s="17"/>
      <c r="DX56" s="17"/>
      <c r="DZ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</row>
    <row r="57" spans="1:149" s="17" customFormat="1" x14ac:dyDescent="0.25">
      <c r="A57" s="17" t="s">
        <v>342</v>
      </c>
      <c r="B57" s="15"/>
      <c r="C57" s="15"/>
      <c r="D57" s="15"/>
      <c r="E57" s="15"/>
      <c r="F57" s="15"/>
      <c r="G57" s="15"/>
      <c r="H57" s="15"/>
      <c r="I57" s="15"/>
    </row>
    <row r="58" spans="1:149" s="17" customFormat="1" x14ac:dyDescent="0.25">
      <c r="A58" s="17" t="s">
        <v>416</v>
      </c>
      <c r="B58" s="15"/>
      <c r="C58" s="15"/>
      <c r="D58" s="15"/>
      <c r="E58" s="15"/>
      <c r="F58" s="15"/>
      <c r="G58" s="15"/>
      <c r="H58" s="15"/>
      <c r="I58" s="15"/>
    </row>
    <row r="59" spans="1:149" s="17" customFormat="1" x14ac:dyDescent="0.25">
      <c r="A59" s="17" t="s">
        <v>372</v>
      </c>
      <c r="B59" s="15">
        <v>3075.4181984000002</v>
      </c>
      <c r="C59" s="15"/>
      <c r="D59" s="15">
        <v>19813.011083000001</v>
      </c>
      <c r="E59" s="15">
        <v>516.26878285999999</v>
      </c>
      <c r="F59" s="15">
        <v>500.57261094</v>
      </c>
      <c r="G59" s="15">
        <v>44.617016200000002</v>
      </c>
      <c r="H59" s="15">
        <v>759.35454557000003</v>
      </c>
      <c r="I59" s="15"/>
      <c r="J59" s="17" t="s">
        <v>417</v>
      </c>
      <c r="K59" s="17">
        <v>0</v>
      </c>
      <c r="L59" s="17">
        <v>20.093236367200401</v>
      </c>
      <c r="M59" s="17">
        <v>1.4032961130475501</v>
      </c>
      <c r="N59" s="17">
        <v>7.4286998122066104</v>
      </c>
      <c r="O59" s="17">
        <v>7.4286998122066104</v>
      </c>
      <c r="P59" s="17">
        <v>58.976567816242003</v>
      </c>
      <c r="Q59" s="17">
        <v>0</v>
      </c>
      <c r="R59" s="17">
        <v>2.2040225649674499E-3</v>
      </c>
      <c r="S59" s="17">
        <v>1.07608231602153E-2</v>
      </c>
      <c r="T59" s="17">
        <v>3.5984848658168702</v>
      </c>
      <c r="U59" s="17">
        <v>2.0923955188976002E-3</v>
      </c>
      <c r="V59" s="17">
        <v>0.769228441984807</v>
      </c>
      <c r="W59" s="17">
        <v>7.3244173617288605E-2</v>
      </c>
      <c r="X59" s="17">
        <v>4.4891487185083498E-2</v>
      </c>
      <c r="Y59" s="17">
        <v>18.449308057964501</v>
      </c>
      <c r="Z59" s="5">
        <v>7.2483339426908505E-7</v>
      </c>
      <c r="AA59" s="5">
        <v>2.89931504257676E-6</v>
      </c>
      <c r="AB59" s="17">
        <v>3075.42489338734</v>
      </c>
      <c r="AC59" s="17">
        <v>15.696163099588199</v>
      </c>
      <c r="AD59" s="17">
        <v>386.04361342173797</v>
      </c>
      <c r="AE59" s="17">
        <v>24.582721553156201</v>
      </c>
      <c r="AF59" s="17">
        <v>0.57115356049758303</v>
      </c>
      <c r="AG59" s="17">
        <v>87.900533892535606</v>
      </c>
      <c r="AH59" s="17">
        <v>1.4766876471722901</v>
      </c>
      <c r="AI59" s="17">
        <v>176.656354563901</v>
      </c>
      <c r="AJ59" s="17">
        <v>1.3418759433927201</v>
      </c>
      <c r="AK59" s="17">
        <v>30.843896770262301</v>
      </c>
      <c r="AL59" s="17">
        <v>0.33335800944462601</v>
      </c>
      <c r="AM59" s="17">
        <v>0</v>
      </c>
      <c r="AN59" s="17">
        <v>0</v>
      </c>
      <c r="AO59" s="17">
        <v>32.421402224021001</v>
      </c>
      <c r="AP59" s="17">
        <v>32.421402224021001</v>
      </c>
      <c r="AQ59" s="17">
        <v>0</v>
      </c>
      <c r="AR59" s="17">
        <v>0</v>
      </c>
      <c r="AS59" s="17">
        <v>2.11860566270003</v>
      </c>
      <c r="AT59" s="5">
        <v>6.06795712827181E-6</v>
      </c>
      <c r="AU59" s="5">
        <v>1.1717419004079E-5</v>
      </c>
      <c r="AV59" s="17">
        <v>158.50475399042099</v>
      </c>
      <c r="AW59" s="17">
        <v>6.3836555056994504</v>
      </c>
      <c r="AX59" s="17">
        <v>0.97676358181729395</v>
      </c>
      <c r="AY59" s="17">
        <v>0</v>
      </c>
      <c r="AZ59" s="17">
        <v>21.217561122502801</v>
      </c>
      <c r="BA59" s="17">
        <v>2.6149450221510699</v>
      </c>
      <c r="BB59" s="17">
        <v>7.5085923574574097E-3</v>
      </c>
      <c r="BC59" s="17">
        <v>5.5063045345767302E-2</v>
      </c>
      <c r="BD59" s="17">
        <v>5.3190949245192495E-4</v>
      </c>
      <c r="BE59" s="17">
        <v>1.07993680246035E-3</v>
      </c>
      <c r="BF59" s="17">
        <v>0</v>
      </c>
      <c r="BG59" s="17">
        <v>0</v>
      </c>
      <c r="BH59" s="17">
        <v>2.0729803145370198</v>
      </c>
      <c r="BI59" s="17">
        <v>9.6345573578817998</v>
      </c>
      <c r="BJ59" s="17">
        <v>0.175385815241654</v>
      </c>
      <c r="BK59" s="17">
        <v>0.16850770495543901</v>
      </c>
      <c r="BL59" s="17">
        <v>780.79066497020995</v>
      </c>
      <c r="BM59" s="17">
        <v>17831.718672526498</v>
      </c>
      <c r="BN59" s="17">
        <v>1822.7970895973799</v>
      </c>
      <c r="BO59" s="17">
        <v>19813.020516114299</v>
      </c>
      <c r="BP59" s="17">
        <v>0</v>
      </c>
      <c r="BQ59" s="17">
        <v>40.230627433679402</v>
      </c>
      <c r="BR59" s="17">
        <v>0</v>
      </c>
      <c r="BS59" s="17">
        <v>1.3077818522374101</v>
      </c>
      <c r="BT59" s="17">
        <v>4.3299863832492796E-3</v>
      </c>
      <c r="BU59" s="17">
        <v>1.2774681929520399E-2</v>
      </c>
      <c r="BV59" s="17">
        <v>1.02517626995552E-2</v>
      </c>
      <c r="BW59" s="17">
        <v>0.36376724348175898</v>
      </c>
      <c r="BX59" s="17">
        <v>0</v>
      </c>
      <c r="BY59" s="17">
        <v>293.246696307881</v>
      </c>
      <c r="BZ59" s="17">
        <v>0.29183460720801102</v>
      </c>
      <c r="CA59" s="17">
        <v>0.10261732806318399</v>
      </c>
      <c r="CB59" s="17">
        <v>386.06395460572998</v>
      </c>
      <c r="CC59" s="17">
        <v>0.13115054825090799</v>
      </c>
      <c r="CD59" s="17">
        <v>0</v>
      </c>
      <c r="CE59" s="5">
        <v>3.1385829356746401E-6</v>
      </c>
      <c r="CF59" s="17">
        <v>1.9021793165671801E-2</v>
      </c>
      <c r="CG59" s="17">
        <v>516.27057098413195</v>
      </c>
      <c r="CH59" s="17">
        <v>500.57440788454301</v>
      </c>
      <c r="CI59" s="17">
        <v>15.696163099588199</v>
      </c>
      <c r="CJ59" s="17">
        <v>0</v>
      </c>
      <c r="CK59" s="17">
        <v>0</v>
      </c>
      <c r="CL59" s="17">
        <v>2.0478424750188702</v>
      </c>
      <c r="CM59" s="17">
        <v>0</v>
      </c>
      <c r="CN59" s="17">
        <v>21.973629244090201</v>
      </c>
      <c r="CO59" s="17">
        <v>0</v>
      </c>
      <c r="CP59" s="17">
        <v>0.57115356049758303</v>
      </c>
      <c r="CQ59" s="17">
        <v>87.894513776572495</v>
      </c>
      <c r="CR59" s="17">
        <v>0.66597181055096899</v>
      </c>
      <c r="CS59" s="17">
        <v>0</v>
      </c>
      <c r="CT59" s="17">
        <v>1.4766876471722901</v>
      </c>
      <c r="CU59" s="17">
        <v>2.0022987734585498E-3</v>
      </c>
      <c r="CV59" s="17">
        <v>44.617134072013897</v>
      </c>
      <c r="CW59" s="17">
        <v>98.805312426846996</v>
      </c>
      <c r="CX59" s="17">
        <v>0</v>
      </c>
      <c r="CY59" s="17">
        <v>0</v>
      </c>
      <c r="CZ59" s="17">
        <v>36.975655161949703</v>
      </c>
      <c r="DA59" s="17">
        <v>1.5452945992764999</v>
      </c>
      <c r="DB59" s="17">
        <v>0</v>
      </c>
      <c r="DC59" s="17">
        <v>759.35928080821395</v>
      </c>
      <c r="DD59" s="17">
        <v>1.46935719309469</v>
      </c>
      <c r="DE59" s="17">
        <v>57.596762598588498</v>
      </c>
      <c r="DG59" s="25">
        <f>(AV59/BO59)</f>
        <v>8.0000297714074506E-3</v>
      </c>
      <c r="DH59" s="97">
        <f t="shared" ref="DH59:DH60" si="68">BL59/DC59</f>
        <v>1.0282229831170111</v>
      </c>
      <c r="DI59" s="25">
        <f>BI59/CH59</f>
        <v>1.9247003454687203E-2</v>
      </c>
      <c r="DJ59" s="40">
        <f>(AB59-B59)/(B59+1E-50)</f>
        <v>2.1769355931342726E-6</v>
      </c>
      <c r="DK59" s="40"/>
      <c r="DL59" s="40">
        <f>(BO59-D59)/(D59+1E-50)</f>
        <v>4.7610705196517926E-7</v>
      </c>
      <c r="DM59" s="40">
        <f>(CG59-E59)/(E59+1E-50)</f>
        <v>3.4635526906296194E-6</v>
      </c>
      <c r="DN59" s="40">
        <f>(CH59-F59)/(F59+1E-50)</f>
        <v>3.5897779937024889E-6</v>
      </c>
      <c r="DO59" s="40">
        <f>(CV59-G59)/(G59+1E-50)</f>
        <v>2.6418623192296119E-6</v>
      </c>
      <c r="DP59" s="40">
        <f>(DC59-H59)/(H59+1E-50)</f>
        <v>6.2358726125366623E-6</v>
      </c>
      <c r="DQ59" s="40">
        <f>(O59/0.009783-$DC59)/($DC59)</f>
        <v>-1.5080734644739988E-5</v>
      </c>
      <c r="DR59" s="40">
        <f>(M59/0.001848-$DC59)/($DC59)</f>
        <v>1.1552372151547093E-7</v>
      </c>
      <c r="DS59" s="40">
        <f>((R59+S59)/0.0000259-$CH59)/($CH59)</f>
        <v>-2.4249382786992376E-6</v>
      </c>
      <c r="DT59" s="40">
        <f>(T59/0.004739-$DC59)/($DC59)</f>
        <v>-3.3003338352747698E-5</v>
      </c>
      <c r="DU59" s="40">
        <f>((U59)/0.00000418-$CH59)/($CH59)</f>
        <v>-2.6314553108793761E-6</v>
      </c>
      <c r="DV59" s="40">
        <f>(V59/0.001013-$DC59)/($DC59)</f>
        <v>-3.26231531508031E-6</v>
      </c>
      <c r="DW59" s="40">
        <f>((X59+W59)/0.000236-$CH59)/($CH59)</f>
        <v>8.5106990419566205E-7</v>
      </c>
      <c r="DX59" s="40">
        <f>((AA59+Z59)/0.00000000724-$CH59)/($CH59)</f>
        <v>-2.8354824000989219E-6</v>
      </c>
      <c r="DY59" s="40">
        <f>(AL59/0.000439-$DC59)/($DC59)</f>
        <v>-2.1443272002999949E-6</v>
      </c>
      <c r="DZ59" s="40">
        <f>(AP59/0.042696-$DC59)/($DC59)</f>
        <v>-6.2189818680575575E-6</v>
      </c>
      <c r="EA59" s="40">
        <f>(AS59/0.00279-$DC59)/($DC59)</f>
        <v>-3.176963803156305E-6</v>
      </c>
      <c r="EB59" s="40">
        <f>((AT59+AU59+CE59)/0.0000000418-$CH59)/($CH59)</f>
        <v>-2.4460678346802943E-6</v>
      </c>
      <c r="EC59" s="40">
        <f>((BB59+BC59)/0.000125-$CH59)/($CH59)</f>
        <v>-2.6095196333565087E-6</v>
      </c>
      <c r="ED59" s="40">
        <f>((BD59+BE59)/0.00000322-$CH59)/($CH59)</f>
        <v>-2.0463919010929303E-6</v>
      </c>
      <c r="EE59" s="40">
        <f>(BH59/0.00273-$DC59)/($DC59)</f>
        <v>-3.4018494944128378E-5</v>
      </c>
      <c r="EF59" s="40">
        <f>((BJ59+BK59)/0.000687-$CH59)/($CH59)</f>
        <v>-3.1928955263723773E-6</v>
      </c>
      <c r="EG59" s="40">
        <f>(DA59/0.002035-$DC59)/($DC59)</f>
        <v>-9.9474021779770034E-7</v>
      </c>
      <c r="EH59" s="40">
        <f t="shared" ref="EH59:EH60" si="69">(DD59/0.001935-$DC59)/($DC59)</f>
        <v>-2.0520966791415364E-6</v>
      </c>
      <c r="EI59" s="69">
        <f>(BS59-$DC59*0.0017-$CH59*0.0000337)/(BS59)</f>
        <v>1.3131530571217716E-6</v>
      </c>
      <c r="EJ59" s="40">
        <f>((BT59)/0.00000865-$CH59)/($CH59)</f>
        <v>4.1005026841745489E-6</v>
      </c>
      <c r="EK59" s="40">
        <f>((BU59)/0.0000255-$CH59)/($CH59)</f>
        <v>7.8611873475819194E-4</v>
      </c>
      <c r="EL59" s="40">
        <f>((BV59)/0.0000205-$CH59)/($CH59)</f>
        <v>-9.7572415348004581E-4</v>
      </c>
      <c r="EM59" s="69">
        <f>(BW59-$DC59*0.000333-$CH59*0.000222)/(BW59)</f>
        <v>-6.2379332337055492E-4</v>
      </c>
      <c r="EN59" s="40">
        <f>(SUM(AC59:AH59)-$CG59)/($CG59)</f>
        <v>5.8533368522105023E-7</v>
      </c>
      <c r="EO59" s="40">
        <f>(SUM(AD59:AH59)-$CH59)/($CH59)</f>
        <v>6.036875875420814E-7</v>
      </c>
      <c r="EP59" s="40"/>
      <c r="EQ59" s="40"/>
      <c r="ER59" s="40"/>
    </row>
    <row r="60" spans="1:149" s="17" customFormat="1" x14ac:dyDescent="0.25">
      <c r="A60" s="15" t="s">
        <v>418</v>
      </c>
      <c r="B60" s="15">
        <v>571.35081906999994</v>
      </c>
      <c r="C60" s="15"/>
      <c r="D60" s="15">
        <v>3477.2647913999999</v>
      </c>
      <c r="E60" s="15">
        <v>93.307346229999993</v>
      </c>
      <c r="F60" s="15">
        <v>90.390808770000007</v>
      </c>
      <c r="G60" s="15">
        <v>19.862181769999999</v>
      </c>
      <c r="H60" s="15">
        <v>125.32090447</v>
      </c>
      <c r="I60" s="15"/>
      <c r="J60" s="17" t="s">
        <v>419</v>
      </c>
      <c r="K60" s="17">
        <v>0</v>
      </c>
      <c r="L60" s="17">
        <v>3.3160981898278701</v>
      </c>
      <c r="M60" s="17">
        <v>0.231593386670679</v>
      </c>
      <c r="N60" s="17">
        <v>1.2260030123599901</v>
      </c>
      <c r="O60" s="17">
        <v>1.2260030123599901</v>
      </c>
      <c r="P60" s="17">
        <v>9.7332337952016399</v>
      </c>
      <c r="Q60" s="17">
        <v>0</v>
      </c>
      <c r="R60" s="17">
        <v>3.97990156362814E-4</v>
      </c>
      <c r="S60" s="17">
        <v>1.9431311143813001E-3</v>
      </c>
      <c r="T60" s="17">
        <v>0.59387895638909405</v>
      </c>
      <c r="U60" s="17">
        <v>3.7783332593021299E-4</v>
      </c>
      <c r="V60" s="17">
        <v>0.126950431445669</v>
      </c>
      <c r="W60" s="17">
        <v>1.32259704470422E-2</v>
      </c>
      <c r="X60" s="17">
        <v>8.1062537409679405E-3</v>
      </c>
      <c r="Y60" s="17">
        <v>3.0447851630703799</v>
      </c>
      <c r="Z60" s="5">
        <v>1.30886092693331E-7</v>
      </c>
      <c r="AA60" s="5">
        <v>5.2353985129824695E-7</v>
      </c>
      <c r="AB60" s="17">
        <v>571.35059199611896</v>
      </c>
      <c r="AC60" s="17">
        <v>2.9165374207024999</v>
      </c>
      <c r="AD60" s="17">
        <v>69.709379013101</v>
      </c>
      <c r="AE60" s="17">
        <v>4.4390008653141297</v>
      </c>
      <c r="AF60" s="17">
        <v>0.10313585872782199</v>
      </c>
      <c r="AG60" s="17">
        <v>15.8726233348214</v>
      </c>
      <c r="AH60" s="17">
        <v>0.266652898802339</v>
      </c>
      <c r="AI60" s="17">
        <v>29.154545913688999</v>
      </c>
      <c r="AJ60" s="17">
        <v>0.22145812450966401</v>
      </c>
      <c r="AK60" s="17">
        <v>5.0903153692355998</v>
      </c>
      <c r="AL60" s="17">
        <v>5.5015947346461799E-2</v>
      </c>
      <c r="AM60" s="17">
        <v>0</v>
      </c>
      <c r="AN60" s="17">
        <v>0</v>
      </c>
      <c r="AO60" s="17">
        <v>5.35069618547484</v>
      </c>
      <c r="AP60" s="17">
        <v>5.35069618547484</v>
      </c>
      <c r="AQ60" s="17">
        <v>0</v>
      </c>
      <c r="AR60" s="17">
        <v>0</v>
      </c>
      <c r="AS60" s="17">
        <v>0.349645844747763</v>
      </c>
      <c r="AT60" s="5">
        <v>1.0957177755915199E-6</v>
      </c>
      <c r="AU60" s="5">
        <v>2.1158800619057801E-6</v>
      </c>
      <c r="AV60" s="17">
        <v>27.8181035400717</v>
      </c>
      <c r="AW60" s="17">
        <v>1.05353202552952</v>
      </c>
      <c r="AX60" s="17">
        <v>0.16120077999107099</v>
      </c>
      <c r="AY60" s="17">
        <v>0</v>
      </c>
      <c r="AZ60" s="17">
        <v>3.5016461806041699</v>
      </c>
      <c r="BA60" s="17">
        <v>0.431558965569316</v>
      </c>
      <c r="BB60" s="17">
        <v>1.35586192452476E-3</v>
      </c>
      <c r="BC60" s="17">
        <v>9.9430006007594895E-3</v>
      </c>
      <c r="BD60" s="5">
        <v>9.6048226106031196E-5</v>
      </c>
      <c r="BE60" s="17">
        <v>1.9500994835672901E-4</v>
      </c>
      <c r="BF60" s="17">
        <v>0</v>
      </c>
      <c r="BG60" s="17">
        <v>0</v>
      </c>
      <c r="BH60" s="17">
        <v>0.342116682519221</v>
      </c>
      <c r="BI60" s="17">
        <v>1.7397495505326901</v>
      </c>
      <c r="BJ60" s="17">
        <v>3.1670209494204599E-2</v>
      </c>
      <c r="BK60" s="17">
        <v>3.0428250026179798E-2</v>
      </c>
      <c r="BL60" s="17">
        <v>128.85845863853501</v>
      </c>
      <c r="BM60" s="17">
        <v>3129.5376028042801</v>
      </c>
      <c r="BN60" s="17">
        <v>319.908309110049</v>
      </c>
      <c r="BO60" s="17">
        <v>3477.2640154544001</v>
      </c>
      <c r="BP60" s="17">
        <v>0</v>
      </c>
      <c r="BQ60" s="17">
        <v>6.63952336072576</v>
      </c>
      <c r="BR60" s="17">
        <v>0</v>
      </c>
      <c r="BS60" s="17">
        <v>0.21609206060505801</v>
      </c>
      <c r="BT60" s="17">
        <v>7.8188150377265901E-4</v>
      </c>
      <c r="BU60" s="17">
        <v>2.3067844993027802E-3</v>
      </c>
      <c r="BV60" s="17">
        <v>1.85120689164834E-3</v>
      </c>
      <c r="BW60" s="17">
        <v>6.1758996456070102E-2</v>
      </c>
      <c r="BX60" s="17">
        <v>0</v>
      </c>
      <c r="BY60" s="17">
        <v>48.396061667686197</v>
      </c>
      <c r="BZ60" s="17">
        <v>5.26978521470262E-2</v>
      </c>
      <c r="CA60" s="17">
        <v>1.8530109073672901E-2</v>
      </c>
      <c r="CB60" s="17">
        <v>69.713101186637701</v>
      </c>
      <c r="CC60" s="17">
        <v>2.3682384519144301E-2</v>
      </c>
      <c r="CD60" s="17">
        <v>0</v>
      </c>
      <c r="CE60" s="5">
        <v>5.6675077299558501E-7</v>
      </c>
      <c r="CF60" s="17">
        <v>3.43484636540507E-3</v>
      </c>
      <c r="CG60" s="17">
        <v>93.307334063283605</v>
      </c>
      <c r="CH60" s="17">
        <v>90.390796642581094</v>
      </c>
      <c r="CI60" s="17">
        <v>2.9165374207024999</v>
      </c>
      <c r="CJ60" s="17">
        <v>0</v>
      </c>
      <c r="CK60" s="17">
        <v>0</v>
      </c>
      <c r="CL60" s="17">
        <v>0.36978813582676001</v>
      </c>
      <c r="CM60" s="17">
        <v>0</v>
      </c>
      <c r="CN60" s="17">
        <v>3.9678828463874498</v>
      </c>
      <c r="CO60" s="17">
        <v>0</v>
      </c>
      <c r="CP60" s="17">
        <v>0.10313585872782199</v>
      </c>
      <c r="CQ60" s="17">
        <v>15.8715289604656</v>
      </c>
      <c r="CR60" s="17">
        <v>0.109908948861367</v>
      </c>
      <c r="CS60" s="17">
        <v>0</v>
      </c>
      <c r="CT60" s="17">
        <v>0.266652898802339</v>
      </c>
      <c r="CU60" s="17">
        <v>3.6156362814640801E-4</v>
      </c>
      <c r="CV60" s="17">
        <v>19.8621760280427</v>
      </c>
      <c r="CW60" s="17">
        <v>16.306375265298598</v>
      </c>
      <c r="CX60" s="17">
        <v>0</v>
      </c>
      <c r="CY60" s="17">
        <v>0</v>
      </c>
      <c r="CZ60" s="17">
        <v>6.1023071999294496</v>
      </c>
      <c r="DA60" s="17">
        <v>0.255028418731791</v>
      </c>
      <c r="DB60" s="17">
        <v>0</v>
      </c>
      <c r="DC60" s="17">
        <v>125.320894635603</v>
      </c>
      <c r="DD60" s="17">
        <v>0.24249649010565599</v>
      </c>
      <c r="DE60" s="17">
        <v>9.5055379294631202</v>
      </c>
      <c r="DG60" s="25">
        <f>(AV60/BO60)</f>
        <v>7.9999975315180379E-3</v>
      </c>
      <c r="DH60" s="97">
        <f t="shared" si="68"/>
        <v>1.0282280461946767</v>
      </c>
      <c r="DI60" s="25">
        <f>BI60/CH60</f>
        <v>1.9246976629843451E-2</v>
      </c>
      <c r="DJ60" s="40">
        <f>(AB60-B60)/(B60+1E-50)</f>
        <v>-3.9743336913043452E-7</v>
      </c>
      <c r="DK60" s="40"/>
      <c r="DL60" s="40">
        <f>(BO60-D60)/(D60+1E-50)</f>
        <v>-2.2314826346199126E-7</v>
      </c>
      <c r="DM60" s="40">
        <f>(CG60-E60)/(E60+1E-50)</f>
        <v>-1.3039398160741308E-7</v>
      </c>
      <c r="DN60" s="40">
        <f>(CH60-F60)/(F60+1E-50)</f>
        <v>-1.3416650517547115E-7</v>
      </c>
      <c r="DO60" s="40">
        <f>(CV60-G60)/(G60+1E-50)</f>
        <v>-2.8908995826624496E-7</v>
      </c>
      <c r="DP60" s="40">
        <f>(DC60-H60)/(H60+1E-50)</f>
        <v>-7.8473715512858045E-8</v>
      </c>
      <c r="DQ60" s="40">
        <f>(O60/0.009783-$DC60)/($DC60)</f>
        <v>-9.2167440472251054E-6</v>
      </c>
      <c r="DR60" s="40">
        <f>(M60/0.001848-$DC60)/($DC60)</f>
        <v>1.6122424392537259E-6</v>
      </c>
      <c r="DS60" s="40">
        <f>((R60+S60)/0.0000259-$CH60)/($CH60)</f>
        <v>-1.5475434131463651E-7</v>
      </c>
      <c r="DT60" s="40">
        <f>(T60/0.004739-$DC60)/($DC60)</f>
        <v>-2.8225980543594913E-5</v>
      </c>
      <c r="DU60" s="40">
        <f>((U60)/0.00000418-$CH60)/($CH60)</f>
        <v>-5.4001500604031065E-7</v>
      </c>
      <c r="DV60" s="40">
        <f>(V60/0.001013-$DC60)/($DC60)</f>
        <v>2.8765625250116268E-6</v>
      </c>
      <c r="DW60" s="40">
        <f>((X60+W60)/0.000236-$CH60)/($CH60)</f>
        <v>-1.7905485520057739E-7</v>
      </c>
      <c r="DX60" s="40">
        <f>((AA60+Z60)/0.00000000724-$CH60)/($CH60)</f>
        <v>-5.2315817079381388E-6</v>
      </c>
      <c r="DY60" s="40">
        <f>(AL60/0.000439-$DC60)/($DC60)</f>
        <v>1.355998339463257E-6</v>
      </c>
      <c r="DZ60" s="40">
        <f>(AP60/0.042696-$DC60)/($DC60)</f>
        <v>-8.8434897381949033E-7</v>
      </c>
      <c r="EA60" s="40">
        <f>(AS60/0.00279-$DC60)/($DC60)</f>
        <v>1.5693459538995728E-6</v>
      </c>
      <c r="EB60" s="40">
        <f>((AT60+AU60+CE60)/0.0000000418-$CH60)/($CH60)</f>
        <v>3.5229358805434711E-6</v>
      </c>
      <c r="EC60" s="40">
        <f>((BB60+BC60)/0.000125-$CH60)/($CH60)</f>
        <v>1.1456884633107919E-6</v>
      </c>
      <c r="ED60" s="40">
        <f>((BD60+BE60)/0.00000322-$CH60)/($CH60)</f>
        <v>-6.5528558449699183E-7</v>
      </c>
      <c r="EE60" s="40">
        <f>(BH60/0.00273-$DC60)/($DC60)</f>
        <v>-2.7357858848548861E-5</v>
      </c>
      <c r="EF60" s="40">
        <f>((BJ60+BK60)/0.000687-$CH60)/($CH60)</f>
        <v>-2.8620780402722305E-7</v>
      </c>
      <c r="EG60" s="40">
        <f>(DA60/0.002035-$DC60)/($DC60)</f>
        <v>1.5611944835984825E-6</v>
      </c>
      <c r="EH60" s="40">
        <f t="shared" si="69"/>
        <v>2.3051346123298892E-6</v>
      </c>
      <c r="EI60" s="69">
        <f>(BS60-$DC60*0.0017-$CH60*0.0000337)/(BS60)</f>
        <v>1.7116671334528053E-6</v>
      </c>
      <c r="EJ60" s="40">
        <f>((BT60)/0.00000865-$CH60)/($CH60)</f>
        <v>1.4232539214184728E-6</v>
      </c>
      <c r="EK60" s="40">
        <f>((BU60)/0.0000255-$CH60)/($CH60)</f>
        <v>7.8924611386050822E-4</v>
      </c>
      <c r="EL60" s="40">
        <f>((BV60)/0.0000205-$CH60)/($CH60)</f>
        <v>-9.7378763649019653E-4</v>
      </c>
      <c r="EM60" s="69">
        <f>(BW60-$DC60*0.000333-$CH60*0.000222)/(BW60)</f>
        <v>-6.4149864007072754E-4</v>
      </c>
      <c r="EN60" s="40">
        <f>(SUM(AC60:AH60)-$CG60)/($CG60)</f>
        <v>-5.0069101965228764E-8</v>
      </c>
      <c r="EO60" s="40">
        <f>(SUM(AD60:AH60)-$CH60)/($CH60)</f>
        <v>-5.1684624791840454E-8</v>
      </c>
    </row>
    <row r="61" spans="1:149" x14ac:dyDescent="0.25">
      <c r="A61" s="70" t="s">
        <v>420</v>
      </c>
      <c r="B61" s="1">
        <f>SUM(B3:B60)+SUM(B67:B80)</f>
        <v>23501.693533819998</v>
      </c>
      <c r="C61" s="1">
        <f t="shared" ref="C61:H61" si="70">SUM(C3:C60)+SUM(C67:C80)</f>
        <v>0</v>
      </c>
      <c r="D61" s="1">
        <f t="shared" si="70"/>
        <v>153301.95469457004</v>
      </c>
      <c r="E61" s="1">
        <f t="shared" si="70"/>
        <v>4104.3959532200006</v>
      </c>
      <c r="F61" s="1">
        <f t="shared" si="70"/>
        <v>3977.1987962300009</v>
      </c>
      <c r="G61" s="1">
        <f t="shared" si="70"/>
        <v>696.17411085999993</v>
      </c>
      <c r="H61" s="1">
        <f t="shared" si="70"/>
        <v>5442.8419241599995</v>
      </c>
      <c r="I61" s="1"/>
      <c r="J61" s="31" t="s">
        <v>420</v>
      </c>
      <c r="K61" s="1">
        <f t="shared" ref="K61:AP61" si="71">SUM(K3:K60)+SUM(K67:K90)</f>
        <v>0</v>
      </c>
      <c r="L61" s="1">
        <f t="shared" si="71"/>
        <v>150.74771379007888</v>
      </c>
      <c r="M61" s="1">
        <f t="shared" si="71"/>
        <v>10.528096204710149</v>
      </c>
      <c r="N61" s="1">
        <f t="shared" si="71"/>
        <v>55.733305040555337</v>
      </c>
      <c r="O61" s="1">
        <f t="shared" si="71"/>
        <v>55.733305040555337</v>
      </c>
      <c r="P61" s="1">
        <f t="shared" si="71"/>
        <v>442.46670918946671</v>
      </c>
      <c r="Q61" s="1">
        <f t="shared" si="71"/>
        <v>0</v>
      </c>
      <c r="R61" s="1">
        <f t="shared" si="71"/>
        <v>1.8331465374285261E-2</v>
      </c>
      <c r="S61" s="1">
        <f t="shared" si="71"/>
        <v>8.9500632994041762E-2</v>
      </c>
      <c r="T61" s="1">
        <f t="shared" si="71"/>
        <v>26.997354877358362</v>
      </c>
      <c r="U61" s="1">
        <f t="shared" si="71"/>
        <v>1.7403010659466131E-2</v>
      </c>
      <c r="V61" s="1">
        <f t="shared" si="71"/>
        <v>5.7710818504435819</v>
      </c>
      <c r="W61" s="1">
        <f t="shared" si="71"/>
        <v>0.60918929190561932</v>
      </c>
      <c r="X61" s="1">
        <f t="shared" si="71"/>
        <v>0.37337393710028233</v>
      </c>
      <c r="Y61" s="1">
        <f t="shared" si="71"/>
        <v>138.41411531171244</v>
      </c>
      <c r="Z61" s="1">
        <f t="shared" si="71"/>
        <v>6.0286085876651285E-6</v>
      </c>
      <c r="AA61" s="1">
        <f t="shared" si="71"/>
        <v>2.4114384158420796E-5</v>
      </c>
      <c r="AB61" s="1">
        <f t="shared" si="71"/>
        <v>24654.782387025723</v>
      </c>
      <c r="AC61" s="1">
        <f t="shared" si="71"/>
        <v>133.0427464182826</v>
      </c>
      <c r="AD61" s="1">
        <f t="shared" si="71"/>
        <v>3210.8171524726436</v>
      </c>
      <c r="AE61" s="1">
        <f t="shared" si="71"/>
        <v>204.46060193282489</v>
      </c>
      <c r="AF61" s="1">
        <f t="shared" si="71"/>
        <v>4.7504411737455889</v>
      </c>
      <c r="AG61" s="1">
        <f t="shared" si="71"/>
        <v>731.09323061371026</v>
      </c>
      <c r="AH61" s="1">
        <f t="shared" si="71"/>
        <v>12.282032425758775</v>
      </c>
      <c r="AI61" s="1">
        <f t="shared" si="71"/>
        <v>1325.3471908275715</v>
      </c>
      <c r="AJ61" s="1">
        <f t="shared" si="71"/>
        <v>10.067338341922769</v>
      </c>
      <c r="AK61" s="1">
        <f t="shared" si="71"/>
        <v>231.4026958870505</v>
      </c>
      <c r="AL61" s="1">
        <f t="shared" si="71"/>
        <v>2.5009912022204777</v>
      </c>
      <c r="AM61" s="1">
        <f t="shared" si="71"/>
        <v>0</v>
      </c>
      <c r="AN61" s="1">
        <f t="shared" si="71"/>
        <v>0</v>
      </c>
      <c r="AO61" s="1">
        <f t="shared" si="71"/>
        <v>243.2393574243124</v>
      </c>
      <c r="AP61" s="1">
        <f t="shared" si="71"/>
        <v>243.2393574243124</v>
      </c>
      <c r="AQ61" s="1"/>
      <c r="AR61" s="1"/>
      <c r="AS61" s="1">
        <f t="shared" ref="AS61:CA61" si="72">SUM(AS3:AS60)+SUM(AS67:AS90)</f>
        <v>15.894680822644997</v>
      </c>
      <c r="AT61" s="1">
        <f t="shared" si="72"/>
        <v>5.0468786591494676E-5</v>
      </c>
      <c r="AU61" s="1">
        <f t="shared" si="72"/>
        <v>9.7456944785031591E-5</v>
      </c>
      <c r="AV61" s="1">
        <f t="shared" si="72"/>
        <v>1285.8645106203999</v>
      </c>
      <c r="AW61" s="1">
        <f t="shared" si="72"/>
        <v>47.892908700708432</v>
      </c>
      <c r="AX61" s="1">
        <f t="shared" si="72"/>
        <v>7.3280871355351707</v>
      </c>
      <c r="AY61" s="1"/>
      <c r="AZ61" s="1">
        <f t="shared" si="72"/>
        <v>159.1827134457865</v>
      </c>
      <c r="BA61" s="1">
        <f t="shared" si="72"/>
        <v>19.618392837500412</v>
      </c>
      <c r="BB61" s="1">
        <f t="shared" si="72"/>
        <v>6.2451029162133277E-2</v>
      </c>
      <c r="BC61" s="1">
        <f t="shared" si="72"/>
        <v>0.45797421592053356</v>
      </c>
      <c r="BD61" s="1">
        <f t="shared" si="72"/>
        <v>4.4240282224153769E-3</v>
      </c>
      <c r="BE61" s="1">
        <f t="shared" si="72"/>
        <v>8.98212816649634E-3</v>
      </c>
      <c r="BF61" s="1">
        <f t="shared" si="72"/>
        <v>0</v>
      </c>
      <c r="BG61" s="1"/>
      <c r="BH61" s="1">
        <f t="shared" si="72"/>
        <v>15.552399106498306</v>
      </c>
      <c r="BI61" s="1">
        <f t="shared" si="72"/>
        <v>80.133036933261252</v>
      </c>
      <c r="BJ61" s="1">
        <f t="shared" si="72"/>
        <v>1.458730870889287</v>
      </c>
      <c r="BK61" s="1">
        <f t="shared" si="72"/>
        <v>1.4015255976041243</v>
      </c>
      <c r="BL61" s="1">
        <f t="shared" si="72"/>
        <v>5857.8242047350768</v>
      </c>
      <c r="BM61" s="1">
        <f t="shared" si="72"/>
        <v>144659.68526949076</v>
      </c>
      <c r="BN61" s="1">
        <f t="shared" si="72"/>
        <v>14787.43565649467</v>
      </c>
      <c r="BO61" s="1">
        <f t="shared" si="72"/>
        <v>160732.98543660578</v>
      </c>
      <c r="BP61" s="1">
        <f t="shared" si="72"/>
        <v>0</v>
      </c>
      <c r="BQ61" s="1">
        <f t="shared" si="72"/>
        <v>301.82824191362829</v>
      </c>
      <c r="BR61" s="1"/>
      <c r="BS61" s="1">
        <f t="shared" si="72"/>
        <v>9.8252463518414466</v>
      </c>
      <c r="BT61" s="1">
        <f t="shared" si="72"/>
        <v>3.6013465865409065E-2</v>
      </c>
      <c r="BU61" s="1">
        <f t="shared" si="72"/>
        <v>0.10625012128994013</v>
      </c>
      <c r="BV61" s="1">
        <f t="shared" si="72"/>
        <v>8.5266486758325086E-2</v>
      </c>
      <c r="BW61" s="1">
        <f t="shared" si="72"/>
        <v>2.8195617510390227</v>
      </c>
      <c r="BX61" s="1">
        <f t="shared" si="72"/>
        <v>0</v>
      </c>
      <c r="BY61" s="1">
        <f t="shared" si="72"/>
        <v>2200.055367000019</v>
      </c>
      <c r="BZ61" s="1">
        <f t="shared" si="72"/>
        <v>2.4272637667257455</v>
      </c>
      <c r="CA61" s="1">
        <f t="shared" si="72"/>
        <v>0.85349696175476719</v>
      </c>
      <c r="CB61" s="1">
        <f t="shared" ref="CB61:DE61" si="73">SUM(CB3:CB60)+SUM(CB67:CB90)</f>
        <v>3210.9877911796334</v>
      </c>
      <c r="CC61" s="1">
        <f t="shared" si="73"/>
        <v>1.090811654785516</v>
      </c>
      <c r="CD61" s="1">
        <f t="shared" si="73"/>
        <v>0</v>
      </c>
      <c r="CE61" s="1">
        <f t="shared" si="73"/>
        <v>2.6104503399114805E-5</v>
      </c>
      <c r="CF61" s="1">
        <f t="shared" si="73"/>
        <v>0.15820924368192787</v>
      </c>
      <c r="CG61" s="1">
        <f t="shared" si="73"/>
        <v>4296.4458131010979</v>
      </c>
      <c r="CH61" s="1">
        <f t="shared" si="73"/>
        <v>4163.4030666828139</v>
      </c>
      <c r="CI61" s="1">
        <f t="shared" si="73"/>
        <v>133.0427464182826</v>
      </c>
      <c r="CJ61" s="1">
        <f t="shared" si="73"/>
        <v>0</v>
      </c>
      <c r="CK61" s="1">
        <f t="shared" si="73"/>
        <v>0</v>
      </c>
      <c r="CL61" s="1">
        <f t="shared" si="73"/>
        <v>17.032472013485638</v>
      </c>
      <c r="CM61" s="1">
        <f t="shared" si="73"/>
        <v>0</v>
      </c>
      <c r="CN61" s="1">
        <f t="shared" si="73"/>
        <v>182.76077300073277</v>
      </c>
      <c r="CO61" s="1">
        <f t="shared" si="73"/>
        <v>0</v>
      </c>
      <c r="CP61" s="1">
        <f t="shared" si="73"/>
        <v>4.7504411737455889</v>
      </c>
      <c r="CQ61" s="1">
        <f t="shared" si="73"/>
        <v>731.04312164938631</v>
      </c>
      <c r="CR61" s="1">
        <f t="shared" si="73"/>
        <v>4.9963913493862586</v>
      </c>
      <c r="CS61" s="1">
        <f t="shared" si="73"/>
        <v>0</v>
      </c>
      <c r="CT61" s="1">
        <f t="shared" si="73"/>
        <v>12.282032425758775</v>
      </c>
      <c r="CU61" s="1">
        <f t="shared" si="73"/>
        <v>1.6653613123360694E-2</v>
      </c>
      <c r="CV61" s="1">
        <f t="shared" si="73"/>
        <v>713.39234478205196</v>
      </c>
      <c r="CW61" s="1">
        <f t="shared" si="73"/>
        <v>741.27833929628025</v>
      </c>
      <c r="CX61" s="1">
        <f t="shared" si="73"/>
        <v>0</v>
      </c>
      <c r="CY61" s="1">
        <f t="shared" si="73"/>
        <v>0</v>
      </c>
      <c r="CZ61" s="1">
        <f t="shared" si="73"/>
        <v>277.40666320286164</v>
      </c>
      <c r="DA61" s="1">
        <f t="shared" si="73"/>
        <v>11.593435819957101</v>
      </c>
      <c r="DB61" s="1">
        <f t="shared" si="73"/>
        <v>0</v>
      </c>
      <c r="DC61" s="1">
        <f t="shared" si="73"/>
        <v>5697.0105408531772</v>
      </c>
      <c r="DD61" s="1">
        <f t="shared" si="73"/>
        <v>11.023736446243072</v>
      </c>
      <c r="DE61" s="1">
        <f t="shared" si="73"/>
        <v>432.11576263646117</v>
      </c>
      <c r="DF61" s="17"/>
      <c r="DJ61" s="17"/>
      <c r="DK61" s="17"/>
      <c r="DL61" s="17"/>
      <c r="DM61" s="17"/>
      <c r="DN61" s="17"/>
      <c r="DO61" s="17"/>
      <c r="DP61" s="17"/>
      <c r="DQ61" s="17"/>
      <c r="DT61" s="17"/>
      <c r="DV61" s="17"/>
      <c r="DW61" s="17"/>
      <c r="DX61" s="17"/>
      <c r="DZ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</row>
    <row r="62" spans="1:149" x14ac:dyDescent="0.25">
      <c r="A62" s="71" t="s">
        <v>222</v>
      </c>
      <c r="B62" s="1">
        <f>SUM(B3:B51)</f>
        <v>17242.095450949997</v>
      </c>
      <c r="C62" s="1">
        <f>SUM(C3:C51)</f>
        <v>0</v>
      </c>
      <c r="D62" s="1">
        <f t="shared" ref="D62:H62" si="74">SUM(D3:D51)</f>
        <v>113212.61216894003</v>
      </c>
      <c r="E62" s="1">
        <f t="shared" si="74"/>
        <v>3050.5503180000005</v>
      </c>
      <c r="F62" s="1">
        <f t="shared" si="74"/>
        <v>2955.6290874600008</v>
      </c>
      <c r="G62" s="1">
        <f t="shared" si="74"/>
        <v>571.48233092999999</v>
      </c>
      <c r="H62" s="1">
        <f t="shared" si="74"/>
        <v>3973.1986499199993</v>
      </c>
      <c r="I62" s="1"/>
      <c r="J62" s="7" t="s">
        <v>222</v>
      </c>
      <c r="K62" s="1">
        <f>SUM(K3:K51)</f>
        <v>0</v>
      </c>
      <c r="L62" s="1">
        <f t="shared" ref="L62:CA62" si="75">SUM(L3:L51)</f>
        <v>105.13618882533676</v>
      </c>
      <c r="M62" s="1">
        <f t="shared" si="75"/>
        <v>7.3426248762741686</v>
      </c>
      <c r="N62" s="1">
        <f t="shared" si="75"/>
        <v>38.870175400244328</v>
      </c>
      <c r="O62" s="1">
        <f t="shared" si="75"/>
        <v>38.870175400244328</v>
      </c>
      <c r="P62" s="1">
        <f t="shared" si="75"/>
        <v>308.59024326560819</v>
      </c>
      <c r="Q62" s="1">
        <f t="shared" si="75"/>
        <v>0</v>
      </c>
      <c r="R62" s="1">
        <f t="shared" si="75"/>
        <v>1.3013773219244126E-2</v>
      </c>
      <c r="S62" s="1">
        <f t="shared" si="75"/>
        <v>6.3537776004111479E-2</v>
      </c>
      <c r="T62" s="1">
        <f t="shared" si="75"/>
        <v>18.828811034792999</v>
      </c>
      <c r="U62" s="1">
        <f t="shared" si="75"/>
        <v>1.2354645448560674E-2</v>
      </c>
      <c r="V62" s="1">
        <f t="shared" si="75"/>
        <v>4.0249358587261508</v>
      </c>
      <c r="W62" s="1">
        <f t="shared" si="75"/>
        <v>0.43247200469760799</v>
      </c>
      <c r="X62" s="1">
        <f t="shared" si="75"/>
        <v>0.26506346424347815</v>
      </c>
      <c r="Y62" s="1">
        <f t="shared" si="75"/>
        <v>96.534322161335126</v>
      </c>
      <c r="Z62" s="1">
        <f t="shared" si="75"/>
        <v>4.2797931575720409E-6</v>
      </c>
      <c r="AA62" s="1">
        <f t="shared" si="75"/>
        <v>1.7119141522981509E-5</v>
      </c>
      <c r="AB62" s="1">
        <f t="shared" si="75"/>
        <v>17242.200075728273</v>
      </c>
      <c r="AC62" s="1">
        <f t="shared" si="75"/>
        <v>94.922135691837724</v>
      </c>
      <c r="AD62" s="1">
        <f t="shared" si="75"/>
        <v>2279.4037730653577</v>
      </c>
      <c r="AE62" s="1">
        <f t="shared" si="75"/>
        <v>145.14946477998402</v>
      </c>
      <c r="AF62" s="1">
        <f t="shared" si="75"/>
        <v>3.3724069671670009</v>
      </c>
      <c r="AG62" s="1">
        <f t="shared" si="75"/>
        <v>519.01373204153413</v>
      </c>
      <c r="AH62" s="1">
        <f t="shared" si="75"/>
        <v>8.7191933171877647</v>
      </c>
      <c r="AI62" s="1">
        <f t="shared" si="75"/>
        <v>924.33860367482896</v>
      </c>
      <c r="AJ62" s="1">
        <f t="shared" si="75"/>
        <v>7.0212821950227484</v>
      </c>
      <c r="AK62" s="1">
        <f t="shared" si="75"/>
        <v>161.3874184982549</v>
      </c>
      <c r="AL62" s="1">
        <f t="shared" si="75"/>
        <v>1.744270357232812</v>
      </c>
      <c r="AM62" s="1">
        <f t="shared" si="75"/>
        <v>0</v>
      </c>
      <c r="AN62" s="1">
        <f t="shared" si="75"/>
        <v>0</v>
      </c>
      <c r="AO62" s="1">
        <f t="shared" si="75"/>
        <v>169.64287142370847</v>
      </c>
      <c r="AP62" s="1">
        <f t="shared" si="75"/>
        <v>169.64287142370847</v>
      </c>
      <c r="AQ62" s="1"/>
      <c r="AR62" s="1"/>
      <c r="AS62" s="1">
        <f t="shared" si="75"/>
        <v>11.085455492064774</v>
      </c>
      <c r="AT62" s="1">
        <f t="shared" si="75"/>
        <v>3.5828536858932807E-5</v>
      </c>
      <c r="AU62" s="1">
        <f t="shared" si="75"/>
        <v>6.9186055207232379E-5</v>
      </c>
      <c r="AV62" s="1">
        <f t="shared" si="75"/>
        <v>905.70876428257498</v>
      </c>
      <c r="AW62" s="1">
        <f t="shared" si="75"/>
        <v>33.402030608395698</v>
      </c>
      <c r="AX62" s="1">
        <f t="shared" si="75"/>
        <v>5.1108381611506069</v>
      </c>
      <c r="AY62" s="1"/>
      <c r="AZ62" s="1">
        <f t="shared" si="75"/>
        <v>111.01900029940956</v>
      </c>
      <c r="BA62" s="1">
        <f t="shared" si="75"/>
        <v>13.682486921252481</v>
      </c>
      <c r="BB62" s="1">
        <f t="shared" si="75"/>
        <v>4.4334898247898602E-2</v>
      </c>
      <c r="BC62" s="1">
        <f t="shared" si="75"/>
        <v>0.32512250208300353</v>
      </c>
      <c r="BD62" s="1">
        <f t="shared" si="75"/>
        <v>3.1406816362681213E-3</v>
      </c>
      <c r="BE62" s="1">
        <f t="shared" si="75"/>
        <v>6.3765415028720629E-3</v>
      </c>
      <c r="BF62" s="1">
        <f t="shared" si="75"/>
        <v>0</v>
      </c>
      <c r="BG62" s="1"/>
      <c r="BH62" s="1">
        <f t="shared" si="75"/>
        <v>10.846738859872008</v>
      </c>
      <c r="BI62" s="1">
        <f t="shared" si="75"/>
        <v>56.887575321176641</v>
      </c>
      <c r="BJ62" s="1">
        <f t="shared" si="75"/>
        <v>1.0355741657757767</v>
      </c>
      <c r="BK62" s="1">
        <f t="shared" si="75"/>
        <v>0.99496339239526443</v>
      </c>
      <c r="BL62" s="1">
        <f t="shared" si="75"/>
        <v>4085.4326757471672</v>
      </c>
      <c r="BM62" s="1">
        <f t="shared" si="75"/>
        <v>101892.23660363478</v>
      </c>
      <c r="BN62" s="1">
        <f t="shared" si="75"/>
        <v>10415.651493695466</v>
      </c>
      <c r="BO62" s="1">
        <f t="shared" si="75"/>
        <v>113213.59686161281</v>
      </c>
      <c r="BP62" s="1">
        <f t="shared" si="75"/>
        <v>0</v>
      </c>
      <c r="BQ62" s="1">
        <f t="shared" si="75"/>
        <v>210.5047117057421</v>
      </c>
      <c r="BR62" s="1"/>
      <c r="BS62" s="1">
        <f t="shared" si="75"/>
        <v>6.8541843069720905</v>
      </c>
      <c r="BT62" s="1">
        <f t="shared" si="75"/>
        <v>2.5566453874177129E-2</v>
      </c>
      <c r="BU62" s="1">
        <f t="shared" si="75"/>
        <v>7.5428482671761082E-2</v>
      </c>
      <c r="BV62" s="1">
        <f t="shared" si="75"/>
        <v>6.0531870281441573E-2</v>
      </c>
      <c r="BW62" s="1">
        <f t="shared" si="75"/>
        <v>1.97797287258125</v>
      </c>
      <c r="BX62" s="1">
        <f t="shared" si="75"/>
        <v>0</v>
      </c>
      <c r="BY62" s="1">
        <f t="shared" si="75"/>
        <v>1534.3876168982667</v>
      </c>
      <c r="BZ62" s="1">
        <f t="shared" si="75"/>
        <v>1.7231492253900771</v>
      </c>
      <c r="CA62" s="1">
        <f t="shared" si="75"/>
        <v>0.60591004178772701</v>
      </c>
      <c r="CB62" s="1">
        <f t="shared" ref="CB62:DE62" si="76">SUM(CB3:CB51)</f>
        <v>2279.5250570097583</v>
      </c>
      <c r="CC62" s="1">
        <f t="shared" si="76"/>
        <v>0.77438267552020679</v>
      </c>
      <c r="CD62" s="1">
        <f t="shared" si="76"/>
        <v>0</v>
      </c>
      <c r="CE62" s="1">
        <f t="shared" si="76"/>
        <v>1.8531977072956427E-5</v>
      </c>
      <c r="CF62" s="1">
        <f t="shared" si="76"/>
        <v>0.11231499588754201</v>
      </c>
      <c r="CG62" s="1">
        <f t="shared" si="76"/>
        <v>3050.58069247309</v>
      </c>
      <c r="CH62" s="1">
        <f t="shared" si="76"/>
        <v>2955.6585567812522</v>
      </c>
      <c r="CI62" s="1">
        <f t="shared" si="76"/>
        <v>94.922135691837724</v>
      </c>
      <c r="CJ62" s="1">
        <f t="shared" si="76"/>
        <v>0</v>
      </c>
      <c r="CK62" s="1">
        <f t="shared" si="76"/>
        <v>0</v>
      </c>
      <c r="CL62" s="1">
        <f t="shared" si="76"/>
        <v>12.091600021060732</v>
      </c>
      <c r="CM62" s="1">
        <f t="shared" si="76"/>
        <v>0</v>
      </c>
      <c r="CN62" s="1">
        <f t="shared" si="76"/>
        <v>129.74453949277139</v>
      </c>
      <c r="CO62" s="1">
        <f t="shared" si="76"/>
        <v>0</v>
      </c>
      <c r="CP62" s="1">
        <f t="shared" si="76"/>
        <v>3.3724069671670009</v>
      </c>
      <c r="CQ62" s="1">
        <f t="shared" si="76"/>
        <v>518.97818040234222</v>
      </c>
      <c r="CR62" s="1">
        <f t="shared" si="76"/>
        <v>3.4846401636734785</v>
      </c>
      <c r="CS62" s="1">
        <f t="shared" si="76"/>
        <v>0</v>
      </c>
      <c r="CT62" s="1">
        <f t="shared" si="76"/>
        <v>8.7191933171877647</v>
      </c>
      <c r="CU62" s="1">
        <f t="shared" si="76"/>
        <v>1.1822632378919383E-2</v>
      </c>
      <c r="CV62" s="1">
        <f t="shared" si="76"/>
        <v>571.48239967871666</v>
      </c>
      <c r="CW62" s="1">
        <f t="shared" si="76"/>
        <v>516.99083266524235</v>
      </c>
      <c r="CX62" s="1">
        <f t="shared" si="76"/>
        <v>0</v>
      </c>
      <c r="CY62" s="1">
        <f t="shared" si="76"/>
        <v>0</v>
      </c>
      <c r="CZ62" s="1">
        <f t="shared" si="76"/>
        <v>193.47212769840709</v>
      </c>
      <c r="DA62" s="1">
        <f t="shared" si="76"/>
        <v>8.0856267223252889</v>
      </c>
      <c r="DB62" s="1">
        <f t="shared" si="76"/>
        <v>0</v>
      </c>
      <c r="DC62" s="1">
        <f t="shared" si="76"/>
        <v>3973.2726994789296</v>
      </c>
      <c r="DD62" s="1">
        <f t="shared" si="76"/>
        <v>7.6883016573169884</v>
      </c>
      <c r="DE62" s="1">
        <f t="shared" si="76"/>
        <v>301.3712577919672</v>
      </c>
      <c r="DF62" s="17"/>
      <c r="DJ62" s="17"/>
      <c r="DK62" s="17"/>
      <c r="DL62" s="17"/>
      <c r="DM62" s="17"/>
      <c r="DN62" s="17"/>
      <c r="DO62" s="17"/>
      <c r="DP62" s="17"/>
      <c r="DQ62" s="17"/>
      <c r="DT62" s="17"/>
      <c r="DV62" s="17"/>
      <c r="DW62" s="17"/>
      <c r="DX62" s="17"/>
      <c r="DZ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</row>
    <row r="63" spans="1:149" s="17" customFormat="1" x14ac:dyDescent="0.25">
      <c r="A63" s="2" t="s">
        <v>421</v>
      </c>
      <c r="B63" s="1">
        <f>SUM(B67:B77)</f>
        <v>2595.5795324799997</v>
      </c>
      <c r="C63" s="1">
        <f t="shared" ref="C63:H63" si="77">SUM(C67:C77)</f>
        <v>0</v>
      </c>
      <c r="D63" s="1">
        <f t="shared" si="77"/>
        <v>16690.482487910002</v>
      </c>
      <c r="E63" s="1">
        <f t="shared" si="77"/>
        <v>441.37572626000002</v>
      </c>
      <c r="F63" s="1">
        <f t="shared" si="77"/>
        <v>427.79952698999995</v>
      </c>
      <c r="G63" s="1">
        <f t="shared" si="77"/>
        <v>60.101159950000003</v>
      </c>
      <c r="H63" s="1">
        <f t="shared" si="77"/>
        <v>579.95669903999999</v>
      </c>
      <c r="I63" s="1"/>
      <c r="J63" s="7" t="s">
        <v>421</v>
      </c>
      <c r="K63" s="1">
        <f>SUM(K67:K77)</f>
        <v>0</v>
      </c>
      <c r="L63" s="1">
        <f t="shared" ref="L63:CA63" si="78">SUM(L67:L77)</f>
        <v>15.347235896502946</v>
      </c>
      <c r="M63" s="1">
        <f t="shared" si="78"/>
        <v>1.0718375268845095</v>
      </c>
      <c r="N63" s="1">
        <f t="shared" si="78"/>
        <v>5.6740623393564382</v>
      </c>
      <c r="O63" s="1">
        <f t="shared" si="78"/>
        <v>5.6740623393564382</v>
      </c>
      <c r="P63" s="1">
        <f t="shared" si="78"/>
        <v>45.046362417392771</v>
      </c>
      <c r="Q63" s="1">
        <f t="shared" si="78"/>
        <v>0</v>
      </c>
      <c r="R63" s="1">
        <f t="shared" si="78"/>
        <v>1.8836752923604312E-3</v>
      </c>
      <c r="S63" s="1">
        <f t="shared" si="78"/>
        <v>9.196768921333566E-3</v>
      </c>
      <c r="T63" s="1">
        <f t="shared" si="78"/>
        <v>2.7485288332077262</v>
      </c>
      <c r="U63" s="1">
        <f t="shared" si="78"/>
        <v>1.7882743355673374E-3</v>
      </c>
      <c r="V63" s="1">
        <f t="shared" si="78"/>
        <v>0.58753850217555792</v>
      </c>
      <c r="W63" s="1">
        <f t="shared" si="78"/>
        <v>6.2598100039131882E-2</v>
      </c>
      <c r="X63" s="1">
        <f t="shared" si="78"/>
        <v>3.8366543171458843E-2</v>
      </c>
      <c r="Y63" s="1">
        <f t="shared" si="78"/>
        <v>14.091596807115597</v>
      </c>
      <c r="Z63" s="1">
        <f t="shared" si="78"/>
        <v>6.1947643438769272E-7</v>
      </c>
      <c r="AA63" s="1">
        <f t="shared" si="78"/>
        <v>2.4779150193179927E-6</v>
      </c>
      <c r="AB63" s="1">
        <f t="shared" si="78"/>
        <v>2595.6495287078037</v>
      </c>
      <c r="AC63" s="1">
        <f t="shared" si="78"/>
        <v>13.576699003510845</v>
      </c>
      <c r="AD63" s="1">
        <f t="shared" si="78"/>
        <v>329.93226968920243</v>
      </c>
      <c r="AE63" s="1">
        <f t="shared" si="78"/>
        <v>21.009640246476671</v>
      </c>
      <c r="AF63" s="1">
        <f t="shared" si="78"/>
        <v>0.48813823305058857</v>
      </c>
      <c r="AG63" s="1">
        <f t="shared" si="78"/>
        <v>75.124458409585614</v>
      </c>
      <c r="AH63" s="1">
        <f t="shared" si="78"/>
        <v>1.2620582902164377</v>
      </c>
      <c r="AI63" s="1">
        <f t="shared" si="78"/>
        <v>134.93016271087203</v>
      </c>
      <c r="AJ63" s="1">
        <f t="shared" si="78"/>
        <v>1.0249296610880718</v>
      </c>
      <c r="AK63" s="1">
        <f t="shared" si="78"/>
        <v>23.558488469894048</v>
      </c>
      <c r="AL63" s="1">
        <f t="shared" si="78"/>
        <v>0.25461917978379384</v>
      </c>
      <c r="AM63" s="1">
        <f t="shared" si="78"/>
        <v>0</v>
      </c>
      <c r="AN63" s="1">
        <f t="shared" si="78"/>
        <v>0</v>
      </c>
      <c r="AO63" s="1">
        <f t="shared" si="78"/>
        <v>24.763552442615126</v>
      </c>
      <c r="AP63" s="1">
        <f t="shared" si="78"/>
        <v>24.763552442615126</v>
      </c>
      <c r="AQ63" s="1"/>
      <c r="AR63" s="1"/>
      <c r="AS63" s="1">
        <f t="shared" si="78"/>
        <v>1.6181944172115095</v>
      </c>
      <c r="AT63" s="1">
        <f t="shared" si="78"/>
        <v>5.1859674649095606E-6</v>
      </c>
      <c r="AU63" s="1">
        <f t="shared" si="78"/>
        <v>1.0014357595037932E-5</v>
      </c>
      <c r="AV63" s="1">
        <f t="shared" si="78"/>
        <v>133.52851523338657</v>
      </c>
      <c r="AW63" s="1">
        <f t="shared" si="78"/>
        <v>4.8758548632640393</v>
      </c>
      <c r="AX63" s="1">
        <f t="shared" si="78"/>
        <v>0.74605424312209778</v>
      </c>
      <c r="AY63" s="1"/>
      <c r="AZ63" s="1">
        <f t="shared" si="78"/>
        <v>16.205987177377519</v>
      </c>
      <c r="BA63" s="1">
        <f t="shared" si="78"/>
        <v>1.9972940785275273</v>
      </c>
      <c r="BB63" s="1">
        <f t="shared" si="78"/>
        <v>6.4172339993496304E-3</v>
      </c>
      <c r="BC63" s="1">
        <f t="shared" si="78"/>
        <v>4.7059760927484359E-2</v>
      </c>
      <c r="BD63" s="1">
        <f t="shared" si="78"/>
        <v>4.5459645540876423E-4</v>
      </c>
      <c r="BE63" s="1">
        <f t="shared" si="78"/>
        <v>9.2297038670171802E-4</v>
      </c>
      <c r="BF63" s="1">
        <f t="shared" si="78"/>
        <v>0</v>
      </c>
      <c r="BG63" s="1"/>
      <c r="BH63" s="1">
        <f t="shared" si="78"/>
        <v>1.5833478211295058</v>
      </c>
      <c r="BI63" s="1">
        <f t="shared" si="78"/>
        <v>8.2341864871773467</v>
      </c>
      <c r="BJ63" s="1">
        <f t="shared" si="78"/>
        <v>0.14989375046986003</v>
      </c>
      <c r="BK63" s="1">
        <f t="shared" si="78"/>
        <v>0.14401569610388157</v>
      </c>
      <c r="BL63" s="1">
        <f t="shared" si="78"/>
        <v>596.36936679508449</v>
      </c>
      <c r="BM63" s="1">
        <f t="shared" si="78"/>
        <v>15021.947993730035</v>
      </c>
      <c r="BN63" s="1">
        <f t="shared" si="78"/>
        <v>1535.57827638089</v>
      </c>
      <c r="BO63" s="1">
        <f t="shared" si="78"/>
        <v>16691.054785344317</v>
      </c>
      <c r="BP63" s="1">
        <f t="shared" si="78"/>
        <v>0</v>
      </c>
      <c r="BQ63" s="1">
        <f t="shared" si="78"/>
        <v>30.728326603068176</v>
      </c>
      <c r="BR63" s="1"/>
      <c r="BS63" s="1">
        <f t="shared" si="78"/>
        <v>1.0004162690591212</v>
      </c>
      <c r="BT63" s="1">
        <f t="shared" si="78"/>
        <v>3.7006126339743138E-3</v>
      </c>
      <c r="BU63" s="1">
        <f t="shared" si="78"/>
        <v>1.0917853885564682E-2</v>
      </c>
      <c r="BV63" s="1">
        <f t="shared" si="78"/>
        <v>8.7616822125233373E-3</v>
      </c>
      <c r="BW63" s="1">
        <f t="shared" si="78"/>
        <v>0.28792842487470488</v>
      </c>
      <c r="BX63" s="1">
        <f t="shared" si="78"/>
        <v>0</v>
      </c>
      <c r="BY63" s="1">
        <f t="shared" si="78"/>
        <v>223.98182634996238</v>
      </c>
      <c r="BZ63" s="1">
        <f t="shared" si="78"/>
        <v>0.2494167480613097</v>
      </c>
      <c r="CA63" s="1">
        <f t="shared" si="78"/>
        <v>8.7702119132260711E-2</v>
      </c>
      <c r="CB63" s="1">
        <f t="shared" ref="CB63:DE63" si="79">SUM(CB67:CB77)</f>
        <v>329.9498023181593</v>
      </c>
      <c r="CC63" s="1">
        <f t="shared" si="79"/>
        <v>0.1120877749014807</v>
      </c>
      <c r="CD63" s="1">
        <f t="shared" si="79"/>
        <v>0</v>
      </c>
      <c r="CE63" s="1">
        <f t="shared" si="79"/>
        <v>2.68239399163345E-6</v>
      </c>
      <c r="CF63" s="1">
        <f t="shared" si="79"/>
        <v>1.6257020660614976E-2</v>
      </c>
      <c r="CG63" s="1">
        <f t="shared" si="79"/>
        <v>441.39317441125144</v>
      </c>
      <c r="CH63" s="1">
        <f t="shared" si="79"/>
        <v>427.81647540774026</v>
      </c>
      <c r="CI63" s="1">
        <f t="shared" si="79"/>
        <v>13.576699003510845</v>
      </c>
      <c r="CJ63" s="1">
        <f t="shared" si="79"/>
        <v>0</v>
      </c>
      <c r="CK63" s="1">
        <f t="shared" si="79"/>
        <v>0</v>
      </c>
      <c r="CL63" s="1">
        <f t="shared" si="79"/>
        <v>1.7501941034077924</v>
      </c>
      <c r="CM63" s="1">
        <f t="shared" si="79"/>
        <v>0</v>
      </c>
      <c r="CN63" s="1">
        <f t="shared" si="79"/>
        <v>18.779819180762438</v>
      </c>
      <c r="CO63" s="1">
        <f t="shared" si="79"/>
        <v>0</v>
      </c>
      <c r="CP63" s="1">
        <f t="shared" si="79"/>
        <v>0.48813823305058857</v>
      </c>
      <c r="CQ63" s="1">
        <f t="shared" si="79"/>
        <v>75.119288355186427</v>
      </c>
      <c r="CR63" s="1">
        <f t="shared" si="79"/>
        <v>0.50866940046583564</v>
      </c>
      <c r="CS63" s="1">
        <f t="shared" si="79"/>
        <v>0</v>
      </c>
      <c r="CT63" s="1">
        <f t="shared" si="79"/>
        <v>1.2620582902164377</v>
      </c>
      <c r="CU63" s="1">
        <f t="shared" si="79"/>
        <v>1.7112642016788168E-3</v>
      </c>
      <c r="CV63" s="1">
        <f t="shared" si="79"/>
        <v>60.101495950695671</v>
      </c>
      <c r="CW63" s="1">
        <f t="shared" si="79"/>
        <v>75.467643223391732</v>
      </c>
      <c r="CX63" s="1">
        <f t="shared" si="79"/>
        <v>0</v>
      </c>
      <c r="CY63" s="1">
        <f t="shared" si="79"/>
        <v>0</v>
      </c>
      <c r="CZ63" s="1">
        <f t="shared" si="79"/>
        <v>28.242057161467198</v>
      </c>
      <c r="DA63" s="1">
        <f t="shared" si="79"/>
        <v>1.1802972994054499</v>
      </c>
      <c r="DB63" s="1">
        <f t="shared" si="79"/>
        <v>0</v>
      </c>
      <c r="DC63" s="1">
        <f t="shared" si="79"/>
        <v>579.99749980323588</v>
      </c>
      <c r="DD63" s="1">
        <f t="shared" si="79"/>
        <v>1.1222985865908421</v>
      </c>
      <c r="DE63" s="1">
        <f t="shared" si="79"/>
        <v>43.992580600929863</v>
      </c>
    </row>
    <row r="64" spans="1:149" s="17" customFormat="1" x14ac:dyDescent="0.25">
      <c r="A64" s="2" t="s">
        <v>422</v>
      </c>
      <c r="B64" s="1">
        <f>SUM(B78:B82)</f>
        <v>117.50780832</v>
      </c>
      <c r="C64" s="1">
        <f t="shared" ref="C64:H64" si="80">SUM(C78:C82)</f>
        <v>0</v>
      </c>
      <c r="D64" s="1">
        <f t="shared" si="80"/>
        <v>765.92407971</v>
      </c>
      <c r="E64" s="1">
        <f t="shared" si="80"/>
        <v>20.058631330000001</v>
      </c>
      <c r="F64" s="1">
        <f t="shared" si="80"/>
        <v>19.448194740000002</v>
      </c>
      <c r="G64" s="1">
        <f t="shared" si="80"/>
        <v>1.82186333</v>
      </c>
      <c r="H64" s="1">
        <f t="shared" si="80"/>
        <v>32.417048879999996</v>
      </c>
      <c r="I64" s="1"/>
      <c r="J64" s="7" t="s">
        <v>422</v>
      </c>
      <c r="K64" s="1">
        <f t="shared" ref="K64:AP64" si="81">SUM(K78:K82)</f>
        <v>0</v>
      </c>
      <c r="L64" s="1">
        <f t="shared" si="81"/>
        <v>0.85778246221126619</v>
      </c>
      <c r="M64" s="1">
        <f t="shared" si="81"/>
        <v>5.9906739599242628E-2</v>
      </c>
      <c r="N64" s="1">
        <f t="shared" si="81"/>
        <v>0.31713325319686608</v>
      </c>
      <c r="O64" s="1">
        <f t="shared" si="81"/>
        <v>0.31713325319686608</v>
      </c>
      <c r="P64" s="1">
        <f t="shared" si="81"/>
        <v>2.5177189668529554</v>
      </c>
      <c r="Q64" s="1">
        <f t="shared" si="81"/>
        <v>0</v>
      </c>
      <c r="R64" s="1">
        <f t="shared" si="81"/>
        <v>8.5630348352320695E-5</v>
      </c>
      <c r="S64" s="1">
        <f t="shared" si="81"/>
        <v>4.1807874475437721E-4</v>
      </c>
      <c r="T64" s="1">
        <f t="shared" si="81"/>
        <v>0.15361978103899598</v>
      </c>
      <c r="U64" s="1">
        <f t="shared" si="81"/>
        <v>8.1293446478404062E-5</v>
      </c>
      <c r="V64" s="1">
        <f t="shared" si="81"/>
        <v>3.2838549100601674E-2</v>
      </c>
      <c r="W64" s="1">
        <f t="shared" si="81"/>
        <v>2.8456566409277052E-3</v>
      </c>
      <c r="X64" s="1">
        <f t="shared" si="81"/>
        <v>1.7441133681663553E-3</v>
      </c>
      <c r="Y64" s="1">
        <f t="shared" si="81"/>
        <v>0.78759994426913971</v>
      </c>
      <c r="Z64" s="1">
        <f t="shared" si="81"/>
        <v>2.8161171035676235E-8</v>
      </c>
      <c r="AA64" s="1">
        <f t="shared" si="81"/>
        <v>1.1264440434971913E-7</v>
      </c>
      <c r="AB64" s="1">
        <f t="shared" si="81"/>
        <v>117.5077498728479</v>
      </c>
      <c r="AC64" s="1">
        <f t="shared" si="81"/>
        <v>0.6104366905316998</v>
      </c>
      <c r="AD64" s="1">
        <f t="shared" si="81"/>
        <v>14.998439979386744</v>
      </c>
      <c r="AE64" s="1">
        <f t="shared" si="81"/>
        <v>0.95508090720194794</v>
      </c>
      <c r="AF64" s="1">
        <f t="shared" si="81"/>
        <v>2.2190379962190657E-2</v>
      </c>
      <c r="AG64" s="1">
        <f t="shared" si="81"/>
        <v>3.4151019757822234</v>
      </c>
      <c r="AH64" s="1">
        <f t="shared" si="81"/>
        <v>5.7372166945000094E-2</v>
      </c>
      <c r="AI64" s="1">
        <f t="shared" si="81"/>
        <v>7.5414661322945413</v>
      </c>
      <c r="AJ64" s="1">
        <f t="shared" si="81"/>
        <v>5.7285025865448459E-2</v>
      </c>
      <c r="AK64" s="1">
        <f t="shared" si="81"/>
        <v>1.3167222002521217</v>
      </c>
      <c r="AL64" s="1">
        <f t="shared" si="81"/>
        <v>1.4231063401195083E-2</v>
      </c>
      <c r="AM64" s="1">
        <f t="shared" si="81"/>
        <v>0</v>
      </c>
      <c r="AN64" s="1">
        <f t="shared" si="81"/>
        <v>0</v>
      </c>
      <c r="AO64" s="1">
        <f t="shared" si="81"/>
        <v>1.3840783180652034</v>
      </c>
      <c r="AP64" s="1">
        <f t="shared" si="81"/>
        <v>1.3840783180652034</v>
      </c>
      <c r="AQ64" s="1"/>
      <c r="AR64" s="1"/>
      <c r="AS64" s="1">
        <f t="shared" ref="AS64:CA64" si="82">SUM(AS78:AS82)</f>
        <v>9.0443776554266594E-2</v>
      </c>
      <c r="AT64" s="1">
        <f t="shared" si="82"/>
        <v>2.3575112871180233E-7</v>
      </c>
      <c r="AU64" s="1">
        <f t="shared" si="82"/>
        <v>4.5524175079791106E-7</v>
      </c>
      <c r="AV64" s="1">
        <f t="shared" si="82"/>
        <v>6.1273879023572873</v>
      </c>
      <c r="AW64" s="1">
        <f t="shared" si="82"/>
        <v>0.27251956833765556</v>
      </c>
      <c r="AX64" s="1">
        <f t="shared" si="82"/>
        <v>4.1698057977414174E-2</v>
      </c>
      <c r="AY64" s="1"/>
      <c r="AZ64" s="1">
        <f t="shared" si="82"/>
        <v>0.90577812556390058</v>
      </c>
      <c r="BA64" s="1">
        <f t="shared" si="82"/>
        <v>0.11163227925544618</v>
      </c>
      <c r="BB64" s="1">
        <f t="shared" si="82"/>
        <v>2.917230446380834E-4</v>
      </c>
      <c r="BC64" s="1">
        <f t="shared" si="82"/>
        <v>2.1392993849104567E-3</v>
      </c>
      <c r="BD64" s="1">
        <f t="shared" si="82"/>
        <v>2.0665551961286809E-5</v>
      </c>
      <c r="BE64" s="1">
        <f t="shared" si="82"/>
        <v>4.1957545255928981E-5</v>
      </c>
      <c r="BF64" s="1">
        <f t="shared" si="82"/>
        <v>0</v>
      </c>
      <c r="BG64" s="1"/>
      <c r="BH64" s="1">
        <f t="shared" si="82"/>
        <v>8.849608682596298E-2</v>
      </c>
      <c r="BI64" s="1">
        <f t="shared" si="82"/>
        <v>0.37431946710097597</v>
      </c>
      <c r="BJ64" s="1">
        <f t="shared" si="82"/>
        <v>6.8140630091987793E-3</v>
      </c>
      <c r="BK64" s="1">
        <f t="shared" si="82"/>
        <v>6.5468379790230161E-3</v>
      </c>
      <c r="BL64" s="1">
        <f t="shared" si="82"/>
        <v>33.332116706735583</v>
      </c>
      <c r="BM64" s="1">
        <f t="shared" si="82"/>
        <v>689.3315855476003</v>
      </c>
      <c r="BN64" s="1">
        <f t="shared" si="82"/>
        <v>70.464991191873693</v>
      </c>
      <c r="BO64" s="1">
        <f t="shared" si="82"/>
        <v>765.92396464183093</v>
      </c>
      <c r="BP64" s="1">
        <f t="shared" si="82"/>
        <v>0</v>
      </c>
      <c r="BQ64" s="1">
        <f t="shared" si="82"/>
        <v>1.7174600047024513</v>
      </c>
      <c r="BR64" s="1"/>
      <c r="BS64" s="1">
        <f t="shared" si="82"/>
        <v>5.5764551565920861E-2</v>
      </c>
      <c r="BT64" s="1">
        <f t="shared" si="82"/>
        <v>1.6822886413068948E-4</v>
      </c>
      <c r="BU64" s="1">
        <f t="shared" si="82"/>
        <v>4.9631897094418382E-4</v>
      </c>
      <c r="BV64" s="1">
        <f t="shared" si="82"/>
        <v>3.9830143811901632E-4</v>
      </c>
      <c r="BW64" s="1">
        <f t="shared" si="82"/>
        <v>1.5103355229109772E-2</v>
      </c>
      <c r="BX64" s="1">
        <f t="shared" si="82"/>
        <v>0</v>
      </c>
      <c r="BY64" s="1">
        <f t="shared" si="82"/>
        <v>12.518728620469886</v>
      </c>
      <c r="BZ64" s="1">
        <f t="shared" si="82"/>
        <v>1.13382947623693E-2</v>
      </c>
      <c r="CA64" s="1">
        <f t="shared" si="82"/>
        <v>3.9868741879550418E-3</v>
      </c>
      <c r="CB64" s="1">
        <f t="shared" ref="CB64:DE64" si="83">SUM(CB78:CB82)</f>
        <v>14.999239370359883</v>
      </c>
      <c r="CC64" s="1">
        <f t="shared" si="83"/>
        <v>5.0954188802724877E-3</v>
      </c>
      <c r="CD64" s="1">
        <f t="shared" si="83"/>
        <v>0</v>
      </c>
      <c r="CE64" s="1">
        <f t="shared" si="83"/>
        <v>1.2194010218422865E-7</v>
      </c>
      <c r="CF64" s="1">
        <f t="shared" si="83"/>
        <v>7.3902995144320004E-4</v>
      </c>
      <c r="CG64" s="1">
        <f t="shared" si="83"/>
        <v>20.058623528311948</v>
      </c>
      <c r="CH64" s="1">
        <f t="shared" si="83"/>
        <v>19.448186837780234</v>
      </c>
      <c r="CI64" s="1">
        <f t="shared" si="83"/>
        <v>0.6104366905316998</v>
      </c>
      <c r="CJ64" s="1">
        <f t="shared" si="83"/>
        <v>0</v>
      </c>
      <c r="CK64" s="1">
        <f t="shared" si="83"/>
        <v>0</v>
      </c>
      <c r="CL64" s="1">
        <f t="shared" si="83"/>
        <v>7.9562513489530695E-2</v>
      </c>
      <c r="CM64" s="1">
        <f t="shared" si="83"/>
        <v>0</v>
      </c>
      <c r="CN64" s="1">
        <f t="shared" si="83"/>
        <v>0.85371692587509673</v>
      </c>
      <c r="CO64" s="1">
        <f t="shared" si="83"/>
        <v>0</v>
      </c>
      <c r="CP64" s="1">
        <f t="shared" si="83"/>
        <v>2.2190379962190657E-2</v>
      </c>
      <c r="CQ64" s="1">
        <f t="shared" si="83"/>
        <v>3.414868069688092</v>
      </c>
      <c r="CR64" s="1">
        <f t="shared" si="83"/>
        <v>2.8430359375568148E-2</v>
      </c>
      <c r="CS64" s="1">
        <f t="shared" si="83"/>
        <v>0</v>
      </c>
      <c r="CT64" s="1">
        <f t="shared" si="83"/>
        <v>5.7372166945000094E-2</v>
      </c>
      <c r="CU64" s="1">
        <f t="shared" si="83"/>
        <v>7.7793678345651533E-5</v>
      </c>
      <c r="CV64" s="1">
        <f t="shared" si="83"/>
        <v>1.8218636922541693</v>
      </c>
      <c r="CW64" s="1">
        <f t="shared" si="83"/>
        <v>4.2180129584281865</v>
      </c>
      <c r="CX64" s="1">
        <f t="shared" si="83"/>
        <v>0</v>
      </c>
      <c r="CY64" s="1">
        <f t="shared" si="83"/>
        <v>0</v>
      </c>
      <c r="CZ64" s="1">
        <f t="shared" si="83"/>
        <v>1.5784952553247391</v>
      </c>
      <c r="DA64" s="1">
        <f t="shared" si="83"/>
        <v>6.5968800113874015E-2</v>
      </c>
      <c r="DB64" s="1">
        <f t="shared" si="83"/>
        <v>0</v>
      </c>
      <c r="DC64" s="1">
        <f t="shared" si="83"/>
        <v>32.417033683206803</v>
      </c>
      <c r="DD64" s="1">
        <f t="shared" si="83"/>
        <v>6.2727121633546101E-2</v>
      </c>
      <c r="DE64" s="1">
        <f t="shared" si="83"/>
        <v>2.4588201422057265</v>
      </c>
    </row>
    <row r="65" spans="1:145" x14ac:dyDescent="0.25">
      <c r="A65" s="17"/>
      <c r="I65" s="15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S65" s="17"/>
      <c r="CT65" s="17"/>
      <c r="CU65" s="17"/>
      <c r="CV65" s="17"/>
      <c r="CX65" s="17"/>
      <c r="CY65" s="17"/>
      <c r="CZ65" s="17"/>
      <c r="DA65" s="17"/>
      <c r="DB65" s="17"/>
      <c r="DC65" s="17"/>
      <c r="DE65" s="17"/>
      <c r="DF65" s="17"/>
      <c r="DJ65" s="17"/>
      <c r="DK65" s="17"/>
      <c r="DL65" s="17"/>
      <c r="DM65" s="17"/>
      <c r="DN65" s="17"/>
      <c r="DO65" s="17"/>
      <c r="DP65" s="17"/>
      <c r="DQ65" s="17"/>
      <c r="DT65" s="17"/>
      <c r="DV65" s="17"/>
      <c r="DW65" s="17"/>
      <c r="DX65" s="17"/>
      <c r="DZ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</row>
    <row r="66" spans="1:145" x14ac:dyDescent="0.25">
      <c r="A66" s="73"/>
      <c r="B66" s="111"/>
      <c r="J66" s="17"/>
      <c r="N66" s="17"/>
      <c r="O66" s="17"/>
      <c r="P66" s="17"/>
      <c r="T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M66" s="17"/>
      <c r="AO66" s="17"/>
      <c r="AP66" s="17"/>
      <c r="AT66" s="17"/>
      <c r="AU66" s="17"/>
      <c r="AV66" s="17"/>
      <c r="AW66" s="17"/>
      <c r="AX66" s="17"/>
      <c r="BB66" s="17"/>
      <c r="BC66" s="17"/>
      <c r="BD66" s="17"/>
      <c r="BE66" s="17"/>
      <c r="BF66" s="17"/>
      <c r="BH66" s="17"/>
      <c r="BI66" s="17"/>
      <c r="BJ66" s="17"/>
      <c r="BK66" s="17"/>
      <c r="BM66" s="17"/>
      <c r="BN66" s="17"/>
      <c r="BO66" s="17"/>
      <c r="BP66" s="17"/>
      <c r="BQ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S66" s="17"/>
      <c r="CT66" s="17"/>
      <c r="CU66" s="17"/>
      <c r="CV66" s="17"/>
      <c r="CX66" s="17"/>
      <c r="CY66" s="17"/>
      <c r="CZ66" s="17"/>
      <c r="DA66" s="17"/>
      <c r="DB66" s="17"/>
      <c r="DC66" s="17"/>
      <c r="DE66" s="17"/>
      <c r="DF66" s="17"/>
      <c r="DJ66" s="17"/>
      <c r="DK66" s="17"/>
      <c r="DL66" s="17"/>
      <c r="DM66" s="17"/>
      <c r="DN66" s="17"/>
      <c r="DO66" s="17"/>
      <c r="DP66" s="17"/>
      <c r="DQ66" s="17"/>
      <c r="DT66" s="17"/>
      <c r="DV66" s="17"/>
      <c r="DW66" s="17"/>
      <c r="DX66" s="17"/>
      <c r="DZ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</row>
    <row r="67" spans="1:145" x14ac:dyDescent="0.25">
      <c r="A67" s="17">
        <v>110</v>
      </c>
      <c r="B67" s="15">
        <v>50.749417729999998</v>
      </c>
      <c r="D67" s="15">
        <v>330.00017716999997</v>
      </c>
      <c r="E67" s="15">
        <v>8.8143348499999998</v>
      </c>
      <c r="F67" s="15">
        <v>8.5400665399999998</v>
      </c>
      <c r="G67" s="15">
        <v>1.6608707300000001</v>
      </c>
      <c r="H67" s="15">
        <v>11.22186336</v>
      </c>
      <c r="J67" s="17" t="s">
        <v>423</v>
      </c>
      <c r="K67" s="17">
        <v>0</v>
      </c>
      <c r="L67" s="17">
        <v>0.29694001357043998</v>
      </c>
      <c r="M67" s="5">
        <v>2.0738054481764499E-2</v>
      </c>
      <c r="N67" s="17">
        <v>0.109782431759294</v>
      </c>
      <c r="O67" s="17">
        <v>0.109782431759294</v>
      </c>
      <c r="P67" s="17">
        <v>0.87156322148183596</v>
      </c>
      <c r="Q67" s="17">
        <v>0</v>
      </c>
      <c r="R67" s="5">
        <v>3.7601927941930199E-5</v>
      </c>
      <c r="S67" s="5">
        <v>1.8358510336921301E-4</v>
      </c>
      <c r="T67" s="5">
        <v>5.3178969960735699E-2</v>
      </c>
      <c r="U67" s="5">
        <v>3.5697597646689401E-5</v>
      </c>
      <c r="V67" s="5">
        <v>1.1367796134876099E-2</v>
      </c>
      <c r="W67" s="5">
        <v>1.2495823123177699E-3</v>
      </c>
      <c r="X67" s="5">
        <v>7.6587276024184605E-4</v>
      </c>
      <c r="Y67" s="17">
        <v>0.27264567360152497</v>
      </c>
      <c r="Z67" s="5">
        <v>1.2365960195549899E-8</v>
      </c>
      <c r="AA67" s="5">
        <v>4.9464348506644099E-8</v>
      </c>
      <c r="AB67" s="17">
        <v>50.749390746099103</v>
      </c>
      <c r="AC67" s="17">
        <v>0.27426776710373202</v>
      </c>
      <c r="AD67" s="17">
        <v>6.5860977860083603</v>
      </c>
      <c r="AE67" s="17">
        <v>0.419393767533634</v>
      </c>
      <c r="AF67" s="5">
        <v>9.74421931579556E-3</v>
      </c>
      <c r="AG67" s="17">
        <v>1.4996362638271099</v>
      </c>
      <c r="AH67" s="5">
        <v>2.5193209323346299E-2</v>
      </c>
      <c r="AI67" s="17">
        <v>2.6106431495150302</v>
      </c>
      <c r="AJ67" s="5">
        <v>1.9830459510772301E-2</v>
      </c>
      <c r="AK67" s="17">
        <v>0.455812799798607</v>
      </c>
      <c r="AL67" s="5">
        <v>4.9264751901651801E-3</v>
      </c>
      <c r="AM67" s="17">
        <v>0</v>
      </c>
      <c r="AN67" s="17">
        <v>0</v>
      </c>
      <c r="AO67" s="17">
        <v>0.479128719877422</v>
      </c>
      <c r="AP67" s="17">
        <v>0.479128719877422</v>
      </c>
      <c r="AQ67" s="17">
        <v>0</v>
      </c>
      <c r="AR67" s="17">
        <v>0</v>
      </c>
      <c r="AS67" s="5">
        <v>3.1309052915226801E-2</v>
      </c>
      <c r="AT67" s="5">
        <v>1.03522257250285E-7</v>
      </c>
      <c r="AU67" s="5">
        <v>1.99907135862145E-7</v>
      </c>
      <c r="AV67" s="17">
        <v>2.6400001757083702</v>
      </c>
      <c r="AW67" s="17">
        <v>9.4338517957968895E-2</v>
      </c>
      <c r="AX67" s="5">
        <v>1.4434685757843201E-2</v>
      </c>
      <c r="AY67" s="5">
        <v>0</v>
      </c>
      <c r="AZ67" s="17">
        <v>0.31355484671725098</v>
      </c>
      <c r="BA67" s="5">
        <v>3.8643931824049099E-2</v>
      </c>
      <c r="BB67" s="5">
        <v>1.28100464624084E-4</v>
      </c>
      <c r="BC67" s="5">
        <v>9.3940663701450099E-4</v>
      </c>
      <c r="BD67" s="5">
        <v>9.0747115527703706E-6</v>
      </c>
      <c r="BE67" s="5">
        <v>1.8424394142319299E-5</v>
      </c>
      <c r="BF67" s="17">
        <v>0</v>
      </c>
      <c r="BG67" s="17">
        <v>0</v>
      </c>
      <c r="BH67" s="5">
        <v>3.0634783562168599E-2</v>
      </c>
      <c r="BI67" s="17">
        <v>0.164370613270722</v>
      </c>
      <c r="BJ67" s="5">
        <v>2.9921830166945002E-3</v>
      </c>
      <c r="BK67" s="5">
        <v>2.8748404019025898E-3</v>
      </c>
      <c r="BL67" s="5">
        <v>11.538635956282301</v>
      </c>
      <c r="BM67" s="17">
        <v>297.00005608558303</v>
      </c>
      <c r="BN67" s="17">
        <v>30.359965012648999</v>
      </c>
      <c r="BO67" s="17">
        <v>330.00002127393998</v>
      </c>
      <c r="BP67" s="17">
        <v>0</v>
      </c>
      <c r="BQ67" s="17">
        <v>0.594536290018022</v>
      </c>
      <c r="BR67" s="17">
        <v>0</v>
      </c>
      <c r="BS67" s="5">
        <v>1.9365020635261802E-2</v>
      </c>
      <c r="BT67" s="5">
        <v>7.38706918346313E-5</v>
      </c>
      <c r="BU67" s="5">
        <v>2.1794230213241999E-4</v>
      </c>
      <c r="BV67" s="5">
        <v>1.7489910322591301E-4</v>
      </c>
      <c r="BW67" s="5">
        <v>5.6290281558888204E-3</v>
      </c>
      <c r="BX67" s="17">
        <v>0</v>
      </c>
      <c r="BY67" s="17">
        <v>4.3336295774797797</v>
      </c>
      <c r="BZ67" s="5">
        <v>4.9788612025110602E-3</v>
      </c>
      <c r="CA67" s="5">
        <v>1.75071385660036E-3</v>
      </c>
      <c r="CB67" s="17">
        <v>6.5864483319278797</v>
      </c>
      <c r="CC67" s="5">
        <v>2.2374954171420301E-3</v>
      </c>
      <c r="CD67" s="17">
        <v>0</v>
      </c>
      <c r="CE67" s="5">
        <v>5.35467385373435E-8</v>
      </c>
      <c r="CF67" s="5">
        <v>3.24522250698589E-4</v>
      </c>
      <c r="CG67" s="17">
        <v>8.8143316866871597</v>
      </c>
      <c r="CH67" s="17">
        <v>8.5400639195834298</v>
      </c>
      <c r="CI67" s="17">
        <v>0.27426776710373202</v>
      </c>
      <c r="CJ67" s="17">
        <v>0</v>
      </c>
      <c r="CK67" s="17">
        <v>0</v>
      </c>
      <c r="CL67" s="5">
        <v>3.49374095691617E-2</v>
      </c>
      <c r="CM67" s="17">
        <v>0</v>
      </c>
      <c r="CN67" s="17">
        <v>0.37488268434773497</v>
      </c>
      <c r="CO67" s="17">
        <v>0</v>
      </c>
      <c r="CP67" s="5">
        <v>9.74421931579556E-3</v>
      </c>
      <c r="CQ67" s="17">
        <v>1.49953231259335</v>
      </c>
      <c r="CR67" s="5">
        <v>9.8418046063460003E-3</v>
      </c>
      <c r="CS67" s="17">
        <v>0</v>
      </c>
      <c r="CT67" s="5">
        <v>2.5193209323346299E-2</v>
      </c>
      <c r="CU67" s="5">
        <v>3.4159779207107599E-5</v>
      </c>
      <c r="CV67" s="17">
        <v>1.66087100999244</v>
      </c>
      <c r="CW67" s="17">
        <v>1.4601558981411</v>
      </c>
      <c r="CX67" s="17">
        <v>0</v>
      </c>
      <c r="CY67" s="17">
        <v>0</v>
      </c>
      <c r="CZ67" s="17">
        <v>0.54643016340371597</v>
      </c>
      <c r="DA67" s="5">
        <v>2.2836557259801198E-2</v>
      </c>
      <c r="DB67" s="17">
        <v>0</v>
      </c>
      <c r="DC67" s="17">
        <v>11.221859345117</v>
      </c>
      <c r="DD67" s="5">
        <v>2.1714234756648298E-2</v>
      </c>
      <c r="DE67" s="17">
        <v>0.85117289776782001</v>
      </c>
      <c r="DF67" s="17"/>
      <c r="DG67" s="25">
        <f t="shared" ref="DG67:DG72" si="84">(AV67/BO67)</f>
        <v>8.0000000167177281E-3</v>
      </c>
      <c r="DH67" s="97">
        <f t="shared" ref="DH67:DH72" si="85">BL67/DC67</f>
        <v>1.0282285316027544</v>
      </c>
      <c r="DI67" s="25">
        <f t="shared" ref="DI67:DI72" si="86">BI67/CH67</f>
        <v>1.9247000352514892E-2</v>
      </c>
      <c r="DJ67" s="40">
        <f t="shared" ref="DJ67:DJ72" si="87">(AB67-B67)/(B67+1E-50)</f>
        <v>-5.3170858114318703E-7</v>
      </c>
      <c r="DK67" s="40"/>
      <c r="DL67" s="40">
        <f t="shared" ref="DL67:DL72" si="88">(BO67-D67)/(D67+1E-50)</f>
        <v>-4.7241204938309887E-7</v>
      </c>
      <c r="DM67" s="40">
        <f t="shared" ref="DM67:DN72" si="89">(CG67-E67)/(E67+1E-50)</f>
        <v>-3.5888276244864869E-7</v>
      </c>
      <c r="DN67" s="40">
        <f t="shared" si="89"/>
        <v>-3.0683795702064072E-7</v>
      </c>
      <c r="DO67" s="40">
        <f t="shared" ref="DO67:DO72" si="90">(CV67-G67)/(G67+1E-50)</f>
        <v>1.685817173139998E-7</v>
      </c>
      <c r="DP67" s="40">
        <f t="shared" ref="DP67:DP72" si="91">(DC67-H67)/(H67+1E-50)</f>
        <v>-3.5777329232073568E-7</v>
      </c>
      <c r="DQ67" s="40">
        <f t="shared" ref="DQ67:DQ72" si="92">(O67/0.009783-$DC67)/($DC67)</f>
        <v>-9.2747493894258541E-6</v>
      </c>
      <c r="DR67" s="40">
        <f t="shared" ref="DR67:DR72" si="93">(M67/0.001848-$DC67)/($DC67)</f>
        <v>2.8166650281034497E-6</v>
      </c>
      <c r="DS67" s="40">
        <f t="shared" ref="DS67:DS72" si="94">((R67+S67)/0.0000259-$CH67)/($CH67)</f>
        <v>-2.8220655720431281E-6</v>
      </c>
      <c r="DT67" s="40">
        <f t="shared" ref="DT67:DT72" si="95">(T67/0.004739-$DC67)/($DC67)</f>
        <v>-2.6729321378970512E-5</v>
      </c>
      <c r="DU67" s="40">
        <f t="shared" ref="DU67:DU72" si="96">((U67)/0.00000418-$CH67)/($CH67)</f>
        <v>3.6546803164244479E-6</v>
      </c>
      <c r="DV67" s="40">
        <f t="shared" ref="DV67:DV72" si="97">(V67/0.001013-$DC67)/($DC67)</f>
        <v>4.6287350256257097E-6</v>
      </c>
      <c r="DW67" s="40">
        <f t="shared" ref="DW67:DW72" si="98">((X67+W67)/0.000236-$CH67)/($CH67)</f>
        <v>-6.1832553138870334E-9</v>
      </c>
      <c r="DX67" s="40">
        <f t="shared" ref="DX67:DX72" si="99">((AA67+Z67)/0.00000000724-$CH67)/($CH67)</f>
        <v>3.9774245557778944E-6</v>
      </c>
      <c r="DY67" s="40">
        <f t="shared" ref="DY67:DY72" si="100">(AL67/0.000439-$DC67)/($DC67)</f>
        <v>1.602340834373846E-5</v>
      </c>
      <c r="DZ67" s="40">
        <f t="shared" ref="DZ67:DZ72" si="101">(AP67/0.042696-$DC67)/($DC67)</f>
        <v>4.4513800289770688E-7</v>
      </c>
      <c r="EA67" s="40">
        <f t="shared" ref="EA67:EA72" si="102">(AS67/0.00279-$DC67)/($DC67)</f>
        <v>2.0870157560982483E-6</v>
      </c>
      <c r="EB67" s="40">
        <f t="shared" ref="EB67:EB72" si="103">((AT67+AU67+CE67)/0.0000000418-$CH67)/($CH67)</f>
        <v>4.0893970953364249E-6</v>
      </c>
      <c r="EC67" s="40">
        <f t="shared" ref="EC67:EC72" si="104">((BB67+BC67)/0.000125-$CH67)/($CH67)</f>
        <v>-8.3213367206910815E-7</v>
      </c>
      <c r="ED67" s="40">
        <f t="shared" ref="ED67:ED72" si="105">((BD67+BE67)/0.00000322-$CH67)/($CH67)</f>
        <v>3.6319142472392072E-6</v>
      </c>
      <c r="EE67" s="40">
        <f t="shared" ref="EE67:EE72" si="106">(BH67/0.00273-$DC67)/($DC67)</f>
        <v>-2.9131069294928265E-5</v>
      </c>
      <c r="EF67" s="40">
        <f t="shared" ref="EF67:EF72" si="107">((BJ67+BK67)/0.000687-$CH67)/($CH67)</f>
        <v>-8.4226131195051969E-8</v>
      </c>
      <c r="EG67" s="40">
        <f t="shared" ref="EG67:EG72" si="108">(DA67/0.002035-$DC67)/($DC67)</f>
        <v>3.2182050814716068E-6</v>
      </c>
      <c r="EH67" s="40">
        <f t="shared" ref="EH67:EH77" si="109">(DD67/0.001935-$DC67)/($DC67)</f>
        <v>-2.9048212188376332E-6</v>
      </c>
      <c r="EI67" s="69">
        <f t="shared" ref="EI67:EI72" si="110">(BS67-$DC67*0.0017-$CH67*0.0000337)/(BS67)</f>
        <v>3.0774288375368523E-6</v>
      </c>
      <c r="EJ67" s="40">
        <f t="shared" ref="EJ67:EJ72" si="111">((BT67)/0.00000865-$CH67)/($CH67)</f>
        <v>-1.1656310602937655E-5</v>
      </c>
      <c r="EK67" s="40">
        <f t="shared" ref="EK67:EK72" si="112">((BU67)/0.0000255-$CH67)/($CH67)</f>
        <v>7.8372092398907829E-4</v>
      </c>
      <c r="EL67" s="40">
        <f t="shared" ref="EL67:EL72" si="113">((BV67)/0.0000205-$CH67)/($CH67)</f>
        <v>-9.8363989623184689E-4</v>
      </c>
      <c r="EM67" s="69">
        <f t="shared" ref="EM67:EM72" si="114">(BW67-$DC67*0.000333-$CH67*0.000222)/(BW67)</f>
        <v>-6.6533619639901087E-4</v>
      </c>
      <c r="EN67" s="40">
        <f t="shared" ref="EN67:EN72" si="115">(SUM(AC67:AH67)-$CG67)/($CG67)</f>
        <v>1.5048501284532896E-7</v>
      </c>
      <c r="EO67" s="40">
        <f t="shared" ref="EO67:EO72" si="116">(SUM(AD67:AH67)-$CH67)/($CH67)</f>
        <v>1.5531790251312912E-7</v>
      </c>
    </row>
    <row r="68" spans="1:145" x14ac:dyDescent="0.25">
      <c r="A68" s="17">
        <v>111</v>
      </c>
      <c r="B68" s="15">
        <v>13.58447108</v>
      </c>
      <c r="D68" s="15">
        <v>88.055100460000006</v>
      </c>
      <c r="E68" s="15">
        <v>2.3488504400000001</v>
      </c>
      <c r="F68" s="15">
        <v>2.2759546300000002</v>
      </c>
      <c r="G68" s="15">
        <v>0.41158420000000001</v>
      </c>
      <c r="H68" s="15">
        <v>2.8247248800000002</v>
      </c>
      <c r="J68" s="17" t="s">
        <v>424</v>
      </c>
      <c r="K68" s="17">
        <v>0</v>
      </c>
      <c r="L68" s="17">
        <v>7.4744672009986801E-2</v>
      </c>
      <c r="M68" s="17">
        <v>5.2200775722600103E-3</v>
      </c>
      <c r="N68" s="17">
        <v>2.7634014342571799E-2</v>
      </c>
      <c r="O68" s="17">
        <v>2.7634014342571799E-2</v>
      </c>
      <c r="P68" s="17">
        <v>0.21938651621223801</v>
      </c>
      <c r="Q68" s="17">
        <v>0</v>
      </c>
      <c r="R68" s="5">
        <v>1.0021174732827301E-5</v>
      </c>
      <c r="S68" s="5">
        <v>4.89250791183716E-5</v>
      </c>
      <c r="T68" s="17">
        <v>1.33859709953991E-2</v>
      </c>
      <c r="U68" s="5">
        <v>9.5135106917332192E-6</v>
      </c>
      <c r="V68" s="17">
        <v>2.86144835505622E-3</v>
      </c>
      <c r="W68" s="5">
        <v>3.3301789381438201E-4</v>
      </c>
      <c r="X68" s="5">
        <v>2.0410915634628001E-4</v>
      </c>
      <c r="Y68" s="17">
        <v>6.8629259183430005E-2</v>
      </c>
      <c r="Z68" s="5">
        <v>3.2955706057750001E-9</v>
      </c>
      <c r="AA68" s="5">
        <v>1.31823307263678E-8</v>
      </c>
      <c r="AB68" s="17">
        <v>13.5844511785357</v>
      </c>
      <c r="AC68" s="17">
        <v>7.2895946471777995E-2</v>
      </c>
      <c r="AD68" s="17">
        <v>1.75521590634765</v>
      </c>
      <c r="AE68" s="17">
        <v>0.11176977452228599</v>
      </c>
      <c r="AF68" s="17">
        <v>2.5968722145978998E-3</v>
      </c>
      <c r="AG68" s="17">
        <v>0.39965775029348999</v>
      </c>
      <c r="AH68" s="17">
        <v>6.7140575296108299E-3</v>
      </c>
      <c r="AI68" s="17">
        <v>0.65714160462706095</v>
      </c>
      <c r="AJ68" s="17">
        <v>4.9916637440235402E-3</v>
      </c>
      <c r="AK68" s="17">
        <v>0.11473524631558001</v>
      </c>
      <c r="AL68" s="5">
        <v>1.2400673166911901E-3</v>
      </c>
      <c r="AM68" s="17">
        <v>0</v>
      </c>
      <c r="AN68" s="17">
        <v>0</v>
      </c>
      <c r="AO68" s="17">
        <v>0.120604485628157</v>
      </c>
      <c r="AP68" s="17">
        <v>0.120604485628157</v>
      </c>
      <c r="AQ68" s="17">
        <v>0</v>
      </c>
      <c r="AR68" s="17">
        <v>0</v>
      </c>
      <c r="AS68" s="17">
        <v>7.8809866113857697E-3</v>
      </c>
      <c r="AT68" s="5">
        <v>2.7589469014214199E-8</v>
      </c>
      <c r="AU68" s="5">
        <v>5.3276024078870303E-8</v>
      </c>
      <c r="AV68" s="17">
        <v>0.704440664032143</v>
      </c>
      <c r="AW68" s="17">
        <v>2.3746531071038399E-2</v>
      </c>
      <c r="AX68" s="17">
        <v>3.6335054258978001E-3</v>
      </c>
      <c r="AY68" s="17">
        <v>0</v>
      </c>
      <c r="AZ68" s="17">
        <v>7.8926838827053702E-2</v>
      </c>
      <c r="BA68" s="17">
        <v>9.7272937990597295E-3</v>
      </c>
      <c r="BB68" s="5">
        <v>3.4139741177378301E-5</v>
      </c>
      <c r="BC68" s="5">
        <v>2.50355436873404E-4</v>
      </c>
      <c r="BD68" s="5">
        <v>2.4184505034805399E-6</v>
      </c>
      <c r="BE68" s="5">
        <v>4.9102064408031402E-6</v>
      </c>
      <c r="BF68" s="17">
        <v>0</v>
      </c>
      <c r="BG68" s="17">
        <v>0</v>
      </c>
      <c r="BH68" s="17">
        <v>7.7112445875660903E-3</v>
      </c>
      <c r="BI68" s="17">
        <v>4.3805209135953503E-2</v>
      </c>
      <c r="BJ68" s="5">
        <v>7.9742633531198104E-4</v>
      </c>
      <c r="BK68" s="5">
        <v>7.6615432353929899E-4</v>
      </c>
      <c r="BL68" s="5">
        <v>2.90446245473635</v>
      </c>
      <c r="BM68" s="17">
        <v>79.249537573923703</v>
      </c>
      <c r="BN68" s="17">
        <v>8.1010670811356</v>
      </c>
      <c r="BO68" s="17">
        <v>88.055045319091406</v>
      </c>
      <c r="BP68" s="17">
        <v>0</v>
      </c>
      <c r="BQ68" s="17">
        <v>0.149654598394483</v>
      </c>
      <c r="BR68" s="17">
        <v>0</v>
      </c>
      <c r="BS68" s="17">
        <v>4.8787629717202E-3</v>
      </c>
      <c r="BT68" s="5">
        <v>1.96871266257709E-5</v>
      </c>
      <c r="BU68" s="5">
        <v>5.8082376926426198E-5</v>
      </c>
      <c r="BV68" s="5">
        <v>4.6611354301493002E-5</v>
      </c>
      <c r="BW68" s="17">
        <v>1.4449253067015E-3</v>
      </c>
      <c r="BX68" s="17">
        <v>0</v>
      </c>
      <c r="BY68" s="17">
        <v>1.09084429825889</v>
      </c>
      <c r="BZ68" s="17">
        <v>1.32688273064479E-3</v>
      </c>
      <c r="CA68" s="5">
        <v>4.6657069285757597E-4</v>
      </c>
      <c r="CB68" s="17">
        <v>1.7553083428407601</v>
      </c>
      <c r="CC68" s="5">
        <v>5.9629991457089797E-4</v>
      </c>
      <c r="CD68" s="17">
        <v>0</v>
      </c>
      <c r="CE68" s="5">
        <v>1.42703746203916E-8</v>
      </c>
      <c r="CF68" s="5">
        <v>8.6486536924662498E-5</v>
      </c>
      <c r="CG68" s="17">
        <v>2.3488493867946398</v>
      </c>
      <c r="CH68" s="17">
        <v>2.2759534403228598</v>
      </c>
      <c r="CI68" s="17">
        <v>7.2895946471777995E-2</v>
      </c>
      <c r="CJ68" s="17">
        <v>0</v>
      </c>
      <c r="CK68" s="17">
        <v>0</v>
      </c>
      <c r="CL68" s="17">
        <v>9.3109208154896692E-3</v>
      </c>
      <c r="CM68" s="17">
        <v>0</v>
      </c>
      <c r="CN68" s="17">
        <v>9.9907468708146596E-2</v>
      </c>
      <c r="CO68" s="17">
        <v>0</v>
      </c>
      <c r="CP68" s="17">
        <v>2.5968722145978998E-3</v>
      </c>
      <c r="CQ68" s="17">
        <v>0.39963043458610897</v>
      </c>
      <c r="CR68" s="17">
        <v>2.4773524673710398E-3</v>
      </c>
      <c r="CS68" s="17">
        <v>0</v>
      </c>
      <c r="CT68" s="17">
        <v>6.7140575296108299E-3</v>
      </c>
      <c r="CU68" s="5">
        <v>9.1037531484757706E-6</v>
      </c>
      <c r="CV68" s="17">
        <v>0.41158385643501499</v>
      </c>
      <c r="CW68" s="17">
        <v>0.36754479035208898</v>
      </c>
      <c r="CX68" s="17">
        <v>0</v>
      </c>
      <c r="CY68" s="17">
        <v>0</v>
      </c>
      <c r="CZ68" s="17">
        <v>0.137545300702833</v>
      </c>
      <c r="DA68" s="17">
        <v>5.7483063185639902E-3</v>
      </c>
      <c r="DB68" s="17">
        <v>0</v>
      </c>
      <c r="DC68" s="17">
        <v>2.8247239262113002</v>
      </c>
      <c r="DD68" s="17">
        <v>5.4658551569349003E-3</v>
      </c>
      <c r="DE68" s="17">
        <v>0.21425441053335301</v>
      </c>
      <c r="DF68" s="17"/>
      <c r="DG68" s="25">
        <f t="shared" si="84"/>
        <v>8.0000034237607924E-3</v>
      </c>
      <c r="DH68" s="97">
        <f t="shared" si="85"/>
        <v>1.0282287864612667</v>
      </c>
      <c r="DI68" s="25">
        <f t="shared" si="86"/>
        <v>1.9246970680445653E-2</v>
      </c>
      <c r="DJ68" s="40">
        <f t="shared" si="87"/>
        <v>-1.4650157656731748E-6</v>
      </c>
      <c r="DK68" s="40"/>
      <c r="DL68" s="40">
        <f t="shared" si="88"/>
        <v>-6.2620913850511109E-7</v>
      </c>
      <c r="DM68" s="40">
        <f t="shared" si="89"/>
        <v>-4.4839183556422452E-7</v>
      </c>
      <c r="DN68" s="40">
        <f t="shared" si="89"/>
        <v>-5.2271566606595217E-7</v>
      </c>
      <c r="DO68" s="40">
        <f t="shared" si="90"/>
        <v>-8.3473803177326847E-7</v>
      </c>
      <c r="DP68" s="40">
        <f t="shared" si="91"/>
        <v>-3.3765720221926245E-7</v>
      </c>
      <c r="DQ68" s="40">
        <f t="shared" si="92"/>
        <v>-9.4023657632960249E-6</v>
      </c>
      <c r="DR68" s="40">
        <f t="shared" si="93"/>
        <v>-2.3454344475001549E-6</v>
      </c>
      <c r="DS68" s="40">
        <f t="shared" si="94"/>
        <v>-1.595077047281218E-5</v>
      </c>
      <c r="DT68" s="40">
        <f t="shared" si="95"/>
        <v>-2.9559246771225734E-5</v>
      </c>
      <c r="DU68" s="40">
        <f t="shared" si="96"/>
        <v>2.6605584234692495E-6</v>
      </c>
      <c r="DV68" s="40">
        <f t="shared" si="97"/>
        <v>1.0546433069038191E-6</v>
      </c>
      <c r="DW68" s="40">
        <f t="shared" si="98"/>
        <v>3.7947301314054963E-6</v>
      </c>
      <c r="DX68" s="40">
        <f t="shared" si="99"/>
        <v>-9.5630779847363261E-8</v>
      </c>
      <c r="DY68" s="40">
        <f t="shared" si="100"/>
        <v>1.0897175904845493E-5</v>
      </c>
      <c r="DZ68" s="40">
        <f t="shared" si="101"/>
        <v>6.0424521517484992E-7</v>
      </c>
      <c r="EA68" s="40">
        <f t="shared" si="102"/>
        <v>8.7010199951838225E-7</v>
      </c>
      <c r="EB68" s="40">
        <f t="shared" si="103"/>
        <v>1.0657586993779106E-5</v>
      </c>
      <c r="EC68" s="40">
        <f t="shared" si="104"/>
        <v>3.5080170169399961E-6</v>
      </c>
      <c r="ED68" s="40">
        <f t="shared" si="105"/>
        <v>1.1853123207975045E-5</v>
      </c>
      <c r="EE68" s="40">
        <f t="shared" si="106"/>
        <v>-3.2643598642894614E-5</v>
      </c>
      <c r="EF68" s="40">
        <f t="shared" si="107"/>
        <v>4.1273837594288612E-7</v>
      </c>
      <c r="EG68" s="40">
        <f t="shared" si="108"/>
        <v>-1.1953551900887764E-6</v>
      </c>
      <c r="EH68" s="40">
        <f t="shared" si="109"/>
        <v>2.6271742202768672E-6</v>
      </c>
      <c r="EI68" s="69">
        <f t="shared" si="110"/>
        <v>6.6955952356639566E-6</v>
      </c>
      <c r="EJ68" s="40">
        <f t="shared" si="111"/>
        <v>6.5711889153318781E-6</v>
      </c>
      <c r="EK68" s="40">
        <f t="shared" si="112"/>
        <v>7.8509132482227056E-4</v>
      </c>
      <c r="EL68" s="40">
        <f t="shared" si="113"/>
        <v>-9.7929958080090812E-4</v>
      </c>
      <c r="EM68" s="69">
        <f t="shared" si="114"/>
        <v>-6.7091667233015067E-4</v>
      </c>
      <c r="EN68" s="40">
        <f t="shared" si="115"/>
        <v>3.9193009925467399E-7</v>
      </c>
      <c r="EO68" s="40">
        <f t="shared" si="116"/>
        <v>4.0448313167007004E-7</v>
      </c>
    </row>
    <row r="69" spans="1:145" x14ac:dyDescent="0.25">
      <c r="A69" s="17">
        <v>112</v>
      </c>
      <c r="B69" s="15">
        <v>575.12922512</v>
      </c>
      <c r="D69" s="15">
        <v>3724.6369706</v>
      </c>
      <c r="E69" s="15">
        <v>96.734017089999995</v>
      </c>
      <c r="F69" s="15">
        <v>93.811729850000006</v>
      </c>
      <c r="G69" s="15">
        <v>5.3265754400000001</v>
      </c>
      <c r="H69" s="15">
        <v>128.01819929999999</v>
      </c>
      <c r="J69" s="17" t="s">
        <v>425</v>
      </c>
      <c r="K69" s="17">
        <v>0</v>
      </c>
      <c r="L69" s="17">
        <v>3.38747222155884</v>
      </c>
      <c r="M69" s="17">
        <v>0.23657824749548201</v>
      </c>
      <c r="N69" s="17">
        <v>1.25239035150075</v>
      </c>
      <c r="O69" s="17">
        <v>1.25239035150075</v>
      </c>
      <c r="P69" s="17">
        <v>9.9427206409580204</v>
      </c>
      <c r="Q69" s="17">
        <v>0</v>
      </c>
      <c r="R69" s="17">
        <v>4.1305327105276203E-4</v>
      </c>
      <c r="S69" s="17">
        <v>2.0166723909676599E-3</v>
      </c>
      <c r="T69" s="17">
        <v>0.60666161224265402</v>
      </c>
      <c r="U69" s="17">
        <v>3.9213091149498401E-4</v>
      </c>
      <c r="V69" s="17">
        <v>0.12968257497295099</v>
      </c>
      <c r="W69" s="17">
        <v>1.37265389925979E-2</v>
      </c>
      <c r="X69" s="17">
        <v>8.4130331542077892E-3</v>
      </c>
      <c r="Y69" s="17">
        <v>3.11032664463329</v>
      </c>
      <c r="Z69" s="5">
        <v>1.3583956228332699E-7</v>
      </c>
      <c r="AA69" s="5">
        <v>5.4335705859334101E-7</v>
      </c>
      <c r="AB69" s="17">
        <v>575.12905443365901</v>
      </c>
      <c r="AC69" s="17">
        <v>2.92228581270634</v>
      </c>
      <c r="AD69" s="17">
        <v>72.347620899816306</v>
      </c>
      <c r="AE69" s="17">
        <v>4.6070018450481403</v>
      </c>
      <c r="AF69" s="17">
        <v>0.107039138797488</v>
      </c>
      <c r="AG69" s="17">
        <v>16.473332508914901</v>
      </c>
      <c r="AH69" s="17">
        <v>0.27674467746931403</v>
      </c>
      <c r="AI69" s="17">
        <v>29.782043368644299</v>
      </c>
      <c r="AJ69" s="17">
        <v>0.22622401942877299</v>
      </c>
      <c r="AK69" s="17">
        <v>5.1998755717655403</v>
      </c>
      <c r="AL69" s="17">
        <v>5.6200098709138703E-2</v>
      </c>
      <c r="AM69" s="17">
        <v>0</v>
      </c>
      <c r="AN69" s="17">
        <v>0</v>
      </c>
      <c r="AO69" s="17">
        <v>5.4658582610493696</v>
      </c>
      <c r="AP69" s="17">
        <v>5.4658582610493696</v>
      </c>
      <c r="AQ69" s="17">
        <v>0</v>
      </c>
      <c r="AR69" s="17">
        <v>0</v>
      </c>
      <c r="AS69" s="17">
        <v>0.35717147282106099</v>
      </c>
      <c r="AT69" s="5">
        <v>1.1371677149932199E-6</v>
      </c>
      <c r="AU69" s="5">
        <v>2.1959605070069501E-6</v>
      </c>
      <c r="AV69" s="17">
        <v>29.797063628477002</v>
      </c>
      <c r="AW69" s="17">
        <v>1.07620675524784</v>
      </c>
      <c r="AX69" s="17">
        <v>0.164670190389997</v>
      </c>
      <c r="AY69" s="17">
        <v>0</v>
      </c>
      <c r="AZ69" s="17">
        <v>3.57701219396351</v>
      </c>
      <c r="BA69" s="17">
        <v>0.44084714706801797</v>
      </c>
      <c r="BB69" s="17">
        <v>1.40717389352778E-3</v>
      </c>
      <c r="BC69" s="17">
        <v>1.03192884472296E-2</v>
      </c>
      <c r="BD69" s="5">
        <v>9.9683572567888597E-5</v>
      </c>
      <c r="BE69" s="5">
        <v>2.0238970499953101E-4</v>
      </c>
      <c r="BF69" s="17">
        <v>0</v>
      </c>
      <c r="BG69" s="17">
        <v>0</v>
      </c>
      <c r="BH69" s="17">
        <v>0.34947986677225901</v>
      </c>
      <c r="BI69" s="17">
        <v>1.8055927496816999</v>
      </c>
      <c r="BJ69" s="17">
        <v>3.2868748358934503E-2</v>
      </c>
      <c r="BK69" s="17">
        <v>3.1579825581331197E-2</v>
      </c>
      <c r="BL69" s="17">
        <v>131.63188697343901</v>
      </c>
      <c r="BM69" s="17">
        <v>3352.1710768013099</v>
      </c>
      <c r="BN69" s="17">
        <v>342.66648450602599</v>
      </c>
      <c r="BO69" s="17">
        <v>3724.6346249358098</v>
      </c>
      <c r="BP69" s="17">
        <v>0</v>
      </c>
      <c r="BQ69" s="17">
        <v>6.7824244894811896</v>
      </c>
      <c r="BR69" s="17">
        <v>0</v>
      </c>
      <c r="BS69" s="17">
        <v>0.22079268753991699</v>
      </c>
      <c r="BT69" s="17">
        <v>8.1146431944972505E-4</v>
      </c>
      <c r="BU69" s="17">
        <v>2.3940649055528901E-3</v>
      </c>
      <c r="BV69" s="17">
        <v>1.9212729847120399E-3</v>
      </c>
      <c r="BW69" s="17">
        <v>6.3415372550031102E-2</v>
      </c>
      <c r="BX69" s="17">
        <v>0</v>
      </c>
      <c r="BY69" s="17">
        <v>49.437730014461202</v>
      </c>
      <c r="BZ69" s="17">
        <v>5.46922771430303E-2</v>
      </c>
      <c r="CA69" s="17">
        <v>1.9231380292884001E-2</v>
      </c>
      <c r="CB69" s="17">
        <v>72.351470501606599</v>
      </c>
      <c r="CC69" s="17">
        <v>2.45786639285261E-2</v>
      </c>
      <c r="CD69" s="17">
        <v>0</v>
      </c>
      <c r="CE69" s="5">
        <v>5.8820944735638202E-7</v>
      </c>
      <c r="CF69" s="17">
        <v>3.5648415009066499E-3</v>
      </c>
      <c r="CG69" s="17">
        <v>96.734033540704004</v>
      </c>
      <c r="CH69" s="17">
        <v>93.811747727997698</v>
      </c>
      <c r="CI69" s="17">
        <v>2.92228581270634</v>
      </c>
      <c r="CJ69" s="17">
        <v>0</v>
      </c>
      <c r="CK69" s="17">
        <v>0</v>
      </c>
      <c r="CL69" s="17">
        <v>0.38378345365057798</v>
      </c>
      <c r="CM69" s="17">
        <v>0</v>
      </c>
      <c r="CN69" s="17">
        <v>4.1180537739270298</v>
      </c>
      <c r="CO69" s="17">
        <v>0</v>
      </c>
      <c r="CP69" s="17">
        <v>0.107039138797488</v>
      </c>
      <c r="CQ69" s="17">
        <v>16.472213773045102</v>
      </c>
      <c r="CR69" s="17">
        <v>0.11227433619975601</v>
      </c>
      <c r="CS69" s="17">
        <v>0</v>
      </c>
      <c r="CT69" s="17">
        <v>0.27674467746931403</v>
      </c>
      <c r="CU69" s="17">
        <v>3.7524663613265098E-4</v>
      </c>
      <c r="CV69" s="17">
        <v>5.3265638085638498</v>
      </c>
      <c r="CW69" s="17">
        <v>16.657385833215798</v>
      </c>
      <c r="CX69" s="17">
        <v>0</v>
      </c>
      <c r="CY69" s="17">
        <v>0</v>
      </c>
      <c r="CZ69" s="17">
        <v>6.2336393737173896</v>
      </c>
      <c r="DA69" s="17">
        <v>0.260517592515082</v>
      </c>
      <c r="DB69" s="17">
        <v>0</v>
      </c>
      <c r="DC69" s="17">
        <v>128.01818483991599</v>
      </c>
      <c r="DD69" s="17">
        <v>0.24771636892068299</v>
      </c>
      <c r="DE69" s="17">
        <v>9.7101301997833307</v>
      </c>
      <c r="DF69" s="17"/>
      <c r="DG69" s="25">
        <f t="shared" si="84"/>
        <v>7.9999964101151334E-3</v>
      </c>
      <c r="DH69" s="97">
        <f t="shared" si="85"/>
        <v>1.0282280375873309</v>
      </c>
      <c r="DI69" s="25">
        <f t="shared" si="86"/>
        <v>1.9246979119469373E-2</v>
      </c>
      <c r="DJ69" s="40">
        <f t="shared" si="87"/>
        <v>-2.9677911248204126E-7</v>
      </c>
      <c r="DK69" s="40"/>
      <c r="DL69" s="40">
        <f t="shared" si="88"/>
        <v>-6.297698832747974E-7</v>
      </c>
      <c r="DM69" s="40">
        <f t="shared" si="89"/>
        <v>1.7006121015712146E-7</v>
      </c>
      <c r="DN69" s="40">
        <f t="shared" si="89"/>
        <v>1.9057315882166914E-7</v>
      </c>
      <c r="DO69" s="40">
        <f t="shared" si="90"/>
        <v>-2.1836612062024943E-6</v>
      </c>
      <c r="DP69" s="40">
        <f t="shared" si="91"/>
        <v>-1.1295334633781395E-7</v>
      </c>
      <c r="DQ69" s="40">
        <f t="shared" si="92"/>
        <v>-9.2229084986148446E-6</v>
      </c>
      <c r="DR69" s="40">
        <f t="shared" si="93"/>
        <v>2.7133224027945458E-6</v>
      </c>
      <c r="DS69" s="40">
        <f t="shared" si="94"/>
        <v>5.7449534543994798E-7</v>
      </c>
      <c r="DT69" s="40">
        <f t="shared" si="95"/>
        <v>-2.7305603382040082E-5</v>
      </c>
      <c r="DU69" s="40">
        <f t="shared" si="96"/>
        <v>-5.5950594723551333E-6</v>
      </c>
      <c r="DV69" s="40">
        <f t="shared" si="97"/>
        <v>1.1854352704406055E-6</v>
      </c>
      <c r="DW69" s="40">
        <f t="shared" si="98"/>
        <v>-1.4318332776382979E-8</v>
      </c>
      <c r="DX69" s="40">
        <f t="shared" si="99"/>
        <v>-6.3703756232973827E-7</v>
      </c>
      <c r="DY69" s="40">
        <f t="shared" si="100"/>
        <v>2.0563069438807694E-6</v>
      </c>
      <c r="DZ69" s="40">
        <f t="shared" si="101"/>
        <v>-1.1267889595685859E-6</v>
      </c>
      <c r="EA69" s="40">
        <f t="shared" si="102"/>
        <v>2.0637684492861712E-6</v>
      </c>
      <c r="EB69" s="40">
        <f t="shared" si="103"/>
        <v>1.6867553786460344E-6</v>
      </c>
      <c r="EC69" s="40">
        <f t="shared" si="104"/>
        <v>-5.223433081223837E-7</v>
      </c>
      <c r="ED69" s="40">
        <f t="shared" si="105"/>
        <v>-1.8211333872342901E-6</v>
      </c>
      <c r="EE69" s="40">
        <f t="shared" si="106"/>
        <v>-2.7977483345550026E-5</v>
      </c>
      <c r="EF69" s="40">
        <f t="shared" si="107"/>
        <v>-1.5011771023407206E-6</v>
      </c>
      <c r="EG69" s="40">
        <f t="shared" si="108"/>
        <v>2.2507776426107371E-6</v>
      </c>
      <c r="EH69" s="40">
        <f t="shared" si="109"/>
        <v>4.7686032362627198E-6</v>
      </c>
      <c r="EI69" s="69">
        <f t="shared" si="110"/>
        <v>1.4376093241272323E-6</v>
      </c>
      <c r="EJ69" s="40">
        <f t="shared" si="111"/>
        <v>-8.9940267713337958E-6</v>
      </c>
      <c r="EK69" s="40">
        <f t="shared" si="112"/>
        <v>7.7975872691855635E-4</v>
      </c>
      <c r="EL69" s="40">
        <f t="shared" si="113"/>
        <v>-9.7124645491694704E-4</v>
      </c>
      <c r="EM69" s="69">
        <f t="shared" si="114"/>
        <v>-6.4481206420654322E-4</v>
      </c>
      <c r="EN69" s="40">
        <f t="shared" si="115"/>
        <v>-8.9502641359812263E-8</v>
      </c>
      <c r="EO69" s="40">
        <f t="shared" si="116"/>
        <v>-9.2290696672846628E-8</v>
      </c>
    </row>
    <row r="70" spans="1:145" x14ac:dyDescent="0.25">
      <c r="A70" s="17">
        <v>113</v>
      </c>
      <c r="B70" s="15">
        <v>102.0241358</v>
      </c>
      <c r="D70" s="15">
        <v>658.70415808999996</v>
      </c>
      <c r="E70" s="15">
        <v>17.902659320000001</v>
      </c>
      <c r="F70" s="15">
        <v>17.341239259999998</v>
      </c>
      <c r="G70" s="15">
        <v>4.02639222</v>
      </c>
      <c r="H70" s="15">
        <v>23.423165109999999</v>
      </c>
      <c r="J70" s="17" t="s">
        <v>426</v>
      </c>
      <c r="K70" s="17">
        <v>0</v>
      </c>
      <c r="L70" s="17">
        <v>0.619796525676791</v>
      </c>
      <c r="M70" s="17">
        <v>4.3286100755579003E-2</v>
      </c>
      <c r="N70" s="17">
        <v>0.229147257851816</v>
      </c>
      <c r="O70" s="17">
        <v>0.229147257851816</v>
      </c>
      <c r="P70" s="17">
        <v>1.81919468691611</v>
      </c>
      <c r="Q70" s="17">
        <v>0</v>
      </c>
      <c r="R70" s="5">
        <v>7.63541174071441E-5</v>
      </c>
      <c r="S70" s="17">
        <v>3.7278394153342502E-4</v>
      </c>
      <c r="T70" s="17">
        <v>0.11099922832734201</v>
      </c>
      <c r="U70" s="5">
        <v>7.2486256420024506E-5</v>
      </c>
      <c r="V70" s="17">
        <v>2.3727696011287599E-2</v>
      </c>
      <c r="W70" s="17">
        <v>2.5373687836549299E-3</v>
      </c>
      <c r="X70" s="17">
        <v>1.55516107519414E-3</v>
      </c>
      <c r="Y70" s="17">
        <v>0.56908811315001895</v>
      </c>
      <c r="Z70" s="5">
        <v>2.5110159449285399E-8</v>
      </c>
      <c r="AA70" s="5">
        <v>1.00440516542932E-7</v>
      </c>
      <c r="AB70" s="17">
        <v>102.02408196784501</v>
      </c>
      <c r="AC70" s="17">
        <v>0.56142017339351902</v>
      </c>
      <c r="AD70" s="17">
        <v>13.373558866162901</v>
      </c>
      <c r="AE70" s="17">
        <v>0.85161049840991598</v>
      </c>
      <c r="AF70" s="17">
        <v>1.97863478783269E-2</v>
      </c>
      <c r="AG70" s="17">
        <v>3.0451219982693698</v>
      </c>
      <c r="AH70" s="17">
        <v>5.1156565639863899E-2</v>
      </c>
      <c r="AI70" s="17">
        <v>5.4491422964665404</v>
      </c>
      <c r="AJ70" s="17">
        <v>4.13916738037996E-2</v>
      </c>
      <c r="AK70" s="17">
        <v>0.95140707952843095</v>
      </c>
      <c r="AL70" s="17">
        <v>1.02827394329712E-2</v>
      </c>
      <c r="AM70" s="17">
        <v>0</v>
      </c>
      <c r="AN70" s="17">
        <v>0</v>
      </c>
      <c r="AO70" s="17">
        <v>1.00007631976498</v>
      </c>
      <c r="AP70" s="17">
        <v>1.00007631976498</v>
      </c>
      <c r="AQ70" s="17">
        <v>0</v>
      </c>
      <c r="AR70" s="17">
        <v>0</v>
      </c>
      <c r="AS70" s="17">
        <v>6.5350750004133595E-2</v>
      </c>
      <c r="AT70" s="5">
        <v>2.10213150388289E-7</v>
      </c>
      <c r="AU70" s="5">
        <v>4.0592242224022598E-7</v>
      </c>
      <c r="AV70" s="17">
        <v>5.2696311248532499</v>
      </c>
      <c r="AW70" s="17">
        <v>0.19691115746402299</v>
      </c>
      <c r="AX70" s="17">
        <v>3.01292734770746E-2</v>
      </c>
      <c r="AY70" s="17">
        <v>0</v>
      </c>
      <c r="AZ70" s="17">
        <v>0.65447607208891201</v>
      </c>
      <c r="BA70" s="17">
        <v>8.0660692374763601E-2</v>
      </c>
      <c r="BB70" s="17">
        <v>2.6011871889416099E-4</v>
      </c>
      <c r="BC70" s="17">
        <v>1.9075350672685201E-3</v>
      </c>
      <c r="BD70" s="5">
        <v>1.8426804896465399E-5</v>
      </c>
      <c r="BE70" s="5">
        <v>3.74113769517794E-5</v>
      </c>
      <c r="BF70" s="17">
        <v>0</v>
      </c>
      <c r="BG70" s="17">
        <v>0</v>
      </c>
      <c r="BH70" s="17">
        <v>6.3943613039236694E-2</v>
      </c>
      <c r="BI70" s="17">
        <v>0.33376665729702298</v>
      </c>
      <c r="BJ70" s="17">
        <v>6.07584340570005E-3</v>
      </c>
      <c r="BK70" s="17">
        <v>5.8375687428694201E-3</v>
      </c>
      <c r="BL70" s="17">
        <v>24.084358537674198</v>
      </c>
      <c r="BM70" s="17">
        <v>592.83349394004495</v>
      </c>
      <c r="BN70" s="17">
        <v>60.600781869188701</v>
      </c>
      <c r="BO70" s="17">
        <v>658.70390693408694</v>
      </c>
      <c r="BP70" s="17">
        <v>0</v>
      </c>
      <c r="BQ70" s="17">
        <v>1.2409635517562501</v>
      </c>
      <c r="BR70" s="17">
        <v>0</v>
      </c>
      <c r="BS70" s="17">
        <v>4.0403638860871803E-2</v>
      </c>
      <c r="BT70" s="5">
        <v>1.5000137259765E-4</v>
      </c>
      <c r="BU70" s="17">
        <v>4.4254929347376702E-4</v>
      </c>
      <c r="BV70" s="17">
        <v>3.55147538815125E-4</v>
      </c>
      <c r="BW70" s="17">
        <v>1.16422403368662E-2</v>
      </c>
      <c r="BX70" s="17">
        <v>0</v>
      </c>
      <c r="BY70" s="17">
        <v>9.0454787880090493</v>
      </c>
      <c r="BZ70" s="17">
        <v>1.01099280742075E-2</v>
      </c>
      <c r="CA70" s="17">
        <v>3.5549522974916898E-3</v>
      </c>
      <c r="CB70" s="17">
        <v>13.37427139999</v>
      </c>
      <c r="CC70" s="17">
        <v>4.5434069125922499E-3</v>
      </c>
      <c r="CD70" s="17">
        <v>0</v>
      </c>
      <c r="CE70" s="5">
        <v>1.08728969284104E-7</v>
      </c>
      <c r="CF70" s="17">
        <v>6.5896592205558896E-4</v>
      </c>
      <c r="CG70" s="17">
        <v>17.902654750243801</v>
      </c>
      <c r="CH70" s="17">
        <v>17.341234576850301</v>
      </c>
      <c r="CI70" s="17">
        <v>0.56142017339351902</v>
      </c>
      <c r="CJ70" s="17">
        <v>0</v>
      </c>
      <c r="CK70" s="17">
        <v>0</v>
      </c>
      <c r="CL70" s="17">
        <v>7.0943033670089306E-2</v>
      </c>
      <c r="CM70" s="17">
        <v>0</v>
      </c>
      <c r="CN70" s="17">
        <v>0.76122761068580203</v>
      </c>
      <c r="CO70" s="17">
        <v>0</v>
      </c>
      <c r="CP70" s="17">
        <v>1.97863478783269E-2</v>
      </c>
      <c r="CQ70" s="17">
        <v>3.04491300010472</v>
      </c>
      <c r="CR70" s="17">
        <v>2.0542586664462001E-2</v>
      </c>
      <c r="CS70" s="17">
        <v>0</v>
      </c>
      <c r="CT70" s="17">
        <v>5.1156565639863899E-2</v>
      </c>
      <c r="CU70" s="5">
        <v>6.93656751379266E-5</v>
      </c>
      <c r="CV70" s="17">
        <v>4.0263934169987303</v>
      </c>
      <c r="CW70" s="17">
        <v>3.0477533574794502</v>
      </c>
      <c r="CX70" s="17">
        <v>0</v>
      </c>
      <c r="CY70" s="17">
        <v>0</v>
      </c>
      <c r="CZ70" s="17">
        <v>1.14055254448607</v>
      </c>
      <c r="DA70" s="17">
        <v>4.7666180285256002E-2</v>
      </c>
      <c r="DB70" s="17">
        <v>0</v>
      </c>
      <c r="DC70" s="17">
        <v>23.4231610972403</v>
      </c>
      <c r="DD70" s="17">
        <v>4.5323982841427003E-2</v>
      </c>
      <c r="DE70" s="17">
        <v>1.7766386157327301</v>
      </c>
      <c r="DF70" s="17"/>
      <c r="DG70" s="25">
        <f t="shared" si="84"/>
        <v>7.9999998017023372E-3</v>
      </c>
      <c r="DH70" s="97">
        <f t="shared" si="85"/>
        <v>1.0282283607105362</v>
      </c>
      <c r="DI70" s="25">
        <f t="shared" si="86"/>
        <v>1.9246995121246162E-2</v>
      </c>
      <c r="DJ70" s="40">
        <f t="shared" si="87"/>
        <v>-5.2764137199056435E-7</v>
      </c>
      <c r="DK70" s="40"/>
      <c r="DL70" s="40">
        <f t="shared" si="88"/>
        <v>-3.8128788157052051E-7</v>
      </c>
      <c r="DM70" s="40">
        <f t="shared" si="89"/>
        <v>-2.5525572030559933E-7</v>
      </c>
      <c r="DN70" s="40">
        <f t="shared" si="89"/>
        <v>-2.7005853659912748E-7</v>
      </c>
      <c r="DO70" s="40">
        <f t="shared" si="90"/>
        <v>2.9728815896561594E-7</v>
      </c>
      <c r="DP70" s="40">
        <f t="shared" si="91"/>
        <v>-1.7131586106273306E-7</v>
      </c>
      <c r="DQ70" s="40">
        <f t="shared" si="92"/>
        <v>-6.6645017809957452E-6</v>
      </c>
      <c r="DR70" s="40">
        <f t="shared" si="93"/>
        <v>2.2882196326881618E-6</v>
      </c>
      <c r="DS70" s="40">
        <f t="shared" si="94"/>
        <v>1.8568936694209727E-7</v>
      </c>
      <c r="DT70" s="40">
        <f t="shared" si="95"/>
        <v>-2.8216629514623865E-5</v>
      </c>
      <c r="DU70" s="40">
        <f t="shared" si="96"/>
        <v>-1.4362868956923636E-6</v>
      </c>
      <c r="DV70" s="40">
        <f t="shared" si="97"/>
        <v>1.4253314507270944E-6</v>
      </c>
      <c r="DW70" s="40">
        <f t="shared" si="98"/>
        <v>-3.6683594295668773E-7</v>
      </c>
      <c r="DX70" s="40">
        <f t="shared" si="99"/>
        <v>1.096417610174206E-6</v>
      </c>
      <c r="DY70" s="40">
        <f t="shared" si="100"/>
        <v>-2.7510800650163005E-6</v>
      </c>
      <c r="DZ70" s="40">
        <f t="shared" si="101"/>
        <v>1.03347940142481E-6</v>
      </c>
      <c r="EA70" s="40">
        <f t="shared" si="102"/>
        <v>1.9975760634118514E-6</v>
      </c>
      <c r="EB70" s="40">
        <f t="shared" si="103"/>
        <v>1.2921055348281933E-6</v>
      </c>
      <c r="EC70" s="40">
        <f t="shared" si="104"/>
        <v>-2.472458827580293E-7</v>
      </c>
      <c r="ED70" s="40">
        <f t="shared" si="105"/>
        <v>-1.0628621591003589E-5</v>
      </c>
      <c r="EE70" s="40">
        <f t="shared" si="106"/>
        <v>-2.528345326912413E-5</v>
      </c>
      <c r="EF70" s="40">
        <f t="shared" si="107"/>
        <v>-1.3435030184053833E-6</v>
      </c>
      <c r="EG70" s="40">
        <f t="shared" si="108"/>
        <v>9.9551545668172112E-7</v>
      </c>
      <c r="EH70" s="40">
        <f t="shared" si="109"/>
        <v>3.6651429431956852E-6</v>
      </c>
      <c r="EI70" s="69">
        <f t="shared" si="110"/>
        <v>-3.3316226052327356E-6</v>
      </c>
      <c r="EJ70" s="40">
        <f t="shared" si="111"/>
        <v>-2.0432578285361074E-6</v>
      </c>
      <c r="EK70" s="40">
        <f t="shared" si="112"/>
        <v>7.8654590378033208E-4</v>
      </c>
      <c r="EL70" s="40">
        <f t="shared" si="113"/>
        <v>-9.7826891571435853E-4</v>
      </c>
      <c r="EM70" s="69">
        <f t="shared" si="114"/>
        <v>-6.3788277519673383E-4</v>
      </c>
      <c r="EN70" s="40">
        <f t="shared" si="115"/>
        <v>-1.6784656194885023E-8</v>
      </c>
      <c r="EO70" s="40">
        <f t="shared" si="116"/>
        <v>-1.7328058241209374E-8</v>
      </c>
    </row>
    <row r="71" spans="1:145" x14ac:dyDescent="0.25">
      <c r="A71" s="17">
        <v>124</v>
      </c>
      <c r="B71" s="15">
        <v>353.60717362000003</v>
      </c>
      <c r="D71" s="15">
        <v>2328.3223544000002</v>
      </c>
      <c r="E71" s="15">
        <v>63.641480520000002</v>
      </c>
      <c r="F71" s="15">
        <v>61.645479709999996</v>
      </c>
      <c r="G71" s="15">
        <v>14.28620332</v>
      </c>
      <c r="H71" s="15">
        <v>86.519463869999996</v>
      </c>
      <c r="J71" s="17" t="s">
        <v>427</v>
      </c>
      <c r="K71" s="17">
        <v>0</v>
      </c>
      <c r="L71" s="17">
        <v>2.2893837629718199</v>
      </c>
      <c r="M71" s="17">
        <v>0.15988838981815101</v>
      </c>
      <c r="N71" s="17">
        <v>0.84641251145508301</v>
      </c>
      <c r="O71" s="17">
        <v>0.84641251145508301</v>
      </c>
      <c r="P71" s="17">
        <v>6.7196686230426996</v>
      </c>
      <c r="Q71" s="17">
        <v>0</v>
      </c>
      <c r="R71" s="17">
        <v>2.71424803099698E-4</v>
      </c>
      <c r="S71" s="17">
        <v>1.32519268947348E-3</v>
      </c>
      <c r="T71" s="17">
        <v>0.41000389026260298</v>
      </c>
      <c r="U71" s="17">
        <v>2.5767967547377801E-4</v>
      </c>
      <c r="V71" s="17">
        <v>8.76443889947916E-2</v>
      </c>
      <c r="W71" s="17">
        <v>9.0199661590524508E-3</v>
      </c>
      <c r="X71" s="17">
        <v>5.5283610288970799E-3</v>
      </c>
      <c r="Y71" s="17">
        <v>2.1020703987484302</v>
      </c>
      <c r="Z71" s="5">
        <v>8.9262628901491895E-8</v>
      </c>
      <c r="AA71" s="5">
        <v>3.5704538765521898E-7</v>
      </c>
      <c r="AB71" s="17">
        <v>353.60705192435898</v>
      </c>
      <c r="AC71" s="17">
        <v>1.9959989417814401</v>
      </c>
      <c r="AD71" s="17">
        <v>47.540990757122302</v>
      </c>
      <c r="AE71" s="17">
        <v>3.0273458335400099</v>
      </c>
      <c r="AF71" s="17">
        <v>7.0337394357269906E-2</v>
      </c>
      <c r="AG71" s="17">
        <v>10.8249450663315</v>
      </c>
      <c r="AH71" s="17">
        <v>0.18185415653918399</v>
      </c>
      <c r="AI71" s="17">
        <v>20.1278078066204</v>
      </c>
      <c r="AJ71" s="17">
        <v>0.15289080123117099</v>
      </c>
      <c r="AK71" s="17">
        <v>3.5142680184083699</v>
      </c>
      <c r="AL71" s="17">
        <v>3.7982083597943E-2</v>
      </c>
      <c r="AM71" s="17">
        <v>0</v>
      </c>
      <c r="AN71" s="17">
        <v>0</v>
      </c>
      <c r="AO71" s="17">
        <v>3.6940319832916102</v>
      </c>
      <c r="AP71" s="17">
        <v>3.6940319832916102</v>
      </c>
      <c r="AQ71" s="17">
        <v>0</v>
      </c>
      <c r="AR71" s="17">
        <v>0</v>
      </c>
      <c r="AS71" s="17">
        <v>0.24138987422080299</v>
      </c>
      <c r="AT71" s="5">
        <v>7.4726213245038202E-7</v>
      </c>
      <c r="AU71" s="5">
        <v>1.44302604353467E-6</v>
      </c>
      <c r="AV71" s="17">
        <v>18.626570783247001</v>
      </c>
      <c r="AW71" s="17">
        <v>0.72734087610685805</v>
      </c>
      <c r="AX71" s="17">
        <v>0.11129040660218099</v>
      </c>
      <c r="AY71" s="17">
        <v>0</v>
      </c>
      <c r="AZ71" s="17">
        <v>2.4174793416237201</v>
      </c>
      <c r="BA71" s="17">
        <v>0.29794092395928001</v>
      </c>
      <c r="BB71" s="17">
        <v>9.24681614003758E-4</v>
      </c>
      <c r="BC71" s="17">
        <v>6.7809914185089004E-3</v>
      </c>
      <c r="BD71" s="5">
        <v>6.5503662428280794E-5</v>
      </c>
      <c r="BE71" s="5">
        <v>1.3299432420068601E-4</v>
      </c>
      <c r="BF71" s="17">
        <v>0</v>
      </c>
      <c r="BG71" s="17">
        <v>0</v>
      </c>
      <c r="BH71" s="17">
        <v>0.23619161999900801</v>
      </c>
      <c r="BI71" s="17">
        <v>1.1864927756742001</v>
      </c>
      <c r="BJ71" s="17">
        <v>2.15987174611573E-2</v>
      </c>
      <c r="BK71" s="17">
        <v>2.0751719550036601E-2</v>
      </c>
      <c r="BL71" s="17">
        <v>88.961744407149595</v>
      </c>
      <c r="BM71" s="17">
        <v>2095.4897556727601</v>
      </c>
      <c r="BN71" s="17">
        <v>214.205604876623</v>
      </c>
      <c r="BO71" s="17">
        <v>2328.3219313326399</v>
      </c>
      <c r="BP71" s="17">
        <v>0</v>
      </c>
      <c r="BQ71" s="17">
        <v>4.5838139124875301</v>
      </c>
      <c r="BR71" s="17">
        <v>0</v>
      </c>
      <c r="BS71" s="17">
        <v>0.14916055657886701</v>
      </c>
      <c r="BT71" s="17">
        <v>5.3323181754548401E-4</v>
      </c>
      <c r="BU71" s="17">
        <v>1.5731776535105801E-3</v>
      </c>
      <c r="BV71" s="17">
        <v>1.26248615354089E-3</v>
      </c>
      <c r="BW71" s="17">
        <v>4.2469155596708497E-2</v>
      </c>
      <c r="BX71" s="17">
        <v>0</v>
      </c>
      <c r="BY71" s="17">
        <v>33.411858428876101</v>
      </c>
      <c r="BZ71" s="17">
        <v>3.5939289119639298E-2</v>
      </c>
      <c r="CA71" s="17">
        <v>1.2637326013988299E-2</v>
      </c>
      <c r="CB71" s="17">
        <v>47.543516482305101</v>
      </c>
      <c r="CC71" s="17">
        <v>1.6151109861825198E-2</v>
      </c>
      <c r="CD71" s="17">
        <v>0</v>
      </c>
      <c r="CE71" s="5">
        <v>3.8651158253277902E-7</v>
      </c>
      <c r="CF71" s="17">
        <v>2.3425271581871401E-3</v>
      </c>
      <c r="CG71" s="17">
        <v>63.641465983961297</v>
      </c>
      <c r="CH71" s="17">
        <v>61.645467042179902</v>
      </c>
      <c r="CI71" s="17">
        <v>1.9959989417814401</v>
      </c>
      <c r="CJ71" s="17">
        <v>0</v>
      </c>
      <c r="CK71" s="17">
        <v>0</v>
      </c>
      <c r="CL71" s="17">
        <v>0.25219145488516598</v>
      </c>
      <c r="CM71" s="17">
        <v>0</v>
      </c>
      <c r="CN71" s="17">
        <v>2.7060494386481202</v>
      </c>
      <c r="CO71" s="17">
        <v>0</v>
      </c>
      <c r="CP71" s="17">
        <v>7.0337394357269906E-2</v>
      </c>
      <c r="CQ71" s="17">
        <v>10.8242012819876</v>
      </c>
      <c r="CR71" s="17">
        <v>7.5879281354960706E-2</v>
      </c>
      <c r="CS71" s="17">
        <v>0</v>
      </c>
      <c r="CT71" s="17">
        <v>0.18185415653918399</v>
      </c>
      <c r="CU71" s="17">
        <v>2.4658130370321303E-4</v>
      </c>
      <c r="CV71" s="17">
        <v>14.286194922535</v>
      </c>
      <c r="CW71" s="17">
        <v>11.2576591565801</v>
      </c>
      <c r="CX71" s="17">
        <v>0</v>
      </c>
      <c r="CY71" s="17">
        <v>0</v>
      </c>
      <c r="CZ71" s="17">
        <v>4.2129150641249504</v>
      </c>
      <c r="DA71" s="17">
        <v>0.176067398918897</v>
      </c>
      <c r="DB71" s="17">
        <v>0</v>
      </c>
      <c r="DC71" s="17">
        <v>86.519461851772206</v>
      </c>
      <c r="DD71" s="17">
        <v>0.16741544728473201</v>
      </c>
      <c r="DE71" s="17">
        <v>6.5624758097493903</v>
      </c>
      <c r="DF71" s="17"/>
      <c r="DG71" s="25">
        <f t="shared" si="84"/>
        <v>7.9999979953742414E-3</v>
      </c>
      <c r="DH71" s="97">
        <f t="shared" si="85"/>
        <v>1.028228129291437</v>
      </c>
      <c r="DI71" s="25">
        <f t="shared" si="86"/>
        <v>1.9247040092377949E-2</v>
      </c>
      <c r="DJ71" s="40">
        <f t="shared" si="87"/>
        <v>-3.4415489877045254E-7</v>
      </c>
      <c r="DK71" s="40"/>
      <c r="DL71" s="40">
        <f t="shared" si="88"/>
        <v>-1.8170480540057213E-7</v>
      </c>
      <c r="DM71" s="40">
        <f t="shared" si="89"/>
        <v>-2.2840509973037984E-7</v>
      </c>
      <c r="DN71" s="40">
        <f t="shared" si="89"/>
        <v>-2.0549471192097086E-7</v>
      </c>
      <c r="DO71" s="40">
        <f t="shared" si="90"/>
        <v>-5.8780242816101358E-7</v>
      </c>
      <c r="DP71" s="40">
        <f t="shared" si="91"/>
        <v>-2.3326864257595978E-8</v>
      </c>
      <c r="DQ71" s="40">
        <f t="shared" si="92"/>
        <v>-8.7236144206242887E-6</v>
      </c>
      <c r="DR71" s="40">
        <f t="shared" si="93"/>
        <v>2.6538337306982157E-6</v>
      </c>
      <c r="DS71" s="40">
        <f t="shared" si="94"/>
        <v>-6.5024512818212458E-8</v>
      </c>
      <c r="DT71" s="40">
        <f t="shared" si="95"/>
        <v>-2.8875606684086226E-5</v>
      </c>
      <c r="DU71" s="40">
        <f t="shared" si="96"/>
        <v>6.2994789503729957E-6</v>
      </c>
      <c r="DV71" s="40">
        <f t="shared" si="97"/>
        <v>1.9868846636332092E-6</v>
      </c>
      <c r="DW71" s="40">
        <f t="shared" si="98"/>
        <v>-2.0854660838009971E-7</v>
      </c>
      <c r="DX71" s="40">
        <f t="shared" si="99"/>
        <v>-1.1572207335653861E-5</v>
      </c>
      <c r="DY71" s="40">
        <f t="shared" si="100"/>
        <v>1.0490487363027611E-6</v>
      </c>
      <c r="DZ71" s="40">
        <f t="shared" si="101"/>
        <v>-8.0127332334146509E-7</v>
      </c>
      <c r="EA71" s="40">
        <f t="shared" si="102"/>
        <v>2.3847550904122598E-6</v>
      </c>
      <c r="EB71" s="40">
        <f t="shared" si="103"/>
        <v>7.4651894269810044E-6</v>
      </c>
      <c r="EC71" s="40">
        <f t="shared" si="104"/>
        <v>-1.3428737361339014E-6</v>
      </c>
      <c r="ED71" s="40">
        <f t="shared" si="105"/>
        <v>-2.1020161591009987E-6</v>
      </c>
      <c r="EE71" s="40">
        <f t="shared" si="106"/>
        <v>-2.7565232233363465E-5</v>
      </c>
      <c r="EF71" s="40">
        <f t="shared" si="107"/>
        <v>2.7230329088327777E-8</v>
      </c>
      <c r="EG71" s="40">
        <f t="shared" si="108"/>
        <v>1.6701049340968144E-6</v>
      </c>
      <c r="EH71" s="40">
        <f t="shared" si="109"/>
        <v>1.7238675102702812E-6</v>
      </c>
      <c r="EI71" s="69">
        <f t="shared" si="110"/>
        <v>1.2866359072167206E-7</v>
      </c>
      <c r="EJ71" s="40">
        <f t="shared" si="111"/>
        <v>-2.7612105245444063E-6</v>
      </c>
      <c r="EK71" s="40">
        <f t="shared" si="112"/>
        <v>7.7498434601530597E-4</v>
      </c>
      <c r="EL71" s="40">
        <f t="shared" si="113"/>
        <v>-9.8590583326322169E-4</v>
      </c>
      <c r="EM71" s="69">
        <f t="shared" si="114"/>
        <v>-6.3855480323439973E-4</v>
      </c>
      <c r="EN71" s="40">
        <f t="shared" si="115"/>
        <v>9.6881966927622391E-8</v>
      </c>
      <c r="EO71" s="40">
        <f t="shared" si="116"/>
        <v>1.0001887658393753E-7</v>
      </c>
    </row>
    <row r="72" spans="1:145" x14ac:dyDescent="0.25">
      <c r="A72" s="17">
        <v>135</v>
      </c>
      <c r="B72" s="15">
        <v>164.04737452000001</v>
      </c>
      <c r="D72" s="15">
        <v>1068.8603703000001</v>
      </c>
      <c r="E72" s="15">
        <v>28.1722833</v>
      </c>
      <c r="F72" s="15">
        <v>27.301059739999999</v>
      </c>
      <c r="G72" s="15">
        <v>4.4930564100000003</v>
      </c>
      <c r="H72" s="15">
        <v>34.573435920000001</v>
      </c>
      <c r="J72" s="17" t="s">
        <v>428</v>
      </c>
      <c r="K72" s="17">
        <v>0</v>
      </c>
      <c r="L72" s="17">
        <v>0.91484199424538504</v>
      </c>
      <c r="M72" s="17">
        <v>6.3891774446557095E-2</v>
      </c>
      <c r="N72" s="17">
        <v>0.338228120932555</v>
      </c>
      <c r="O72" s="17">
        <v>0.338228120932555</v>
      </c>
      <c r="P72" s="17">
        <v>2.6851962810231602</v>
      </c>
      <c r="Q72" s="17">
        <v>0</v>
      </c>
      <c r="R72" s="5">
        <v>1.202071683284E-4</v>
      </c>
      <c r="S72" s="17">
        <v>5.8689142787854605E-4</v>
      </c>
      <c r="T72" s="17">
        <v>0.163838799832801</v>
      </c>
      <c r="U72" s="5">
        <v>1.1411663724333999E-4</v>
      </c>
      <c r="V72" s="17">
        <v>3.5022986200433197E-2</v>
      </c>
      <c r="W72" s="17">
        <v>3.99468653031079E-3</v>
      </c>
      <c r="X72" s="17">
        <v>2.4483538638756098E-3</v>
      </c>
      <c r="Y72" s="17">
        <v>0.83999330883998202</v>
      </c>
      <c r="Z72" s="5">
        <v>3.9531804427983199E-8</v>
      </c>
      <c r="AA72" s="5">
        <v>1.58128099560729E-7</v>
      </c>
      <c r="AB72" s="17">
        <v>164.04724637201801</v>
      </c>
      <c r="AC72" s="17">
        <v>0.87122328962670204</v>
      </c>
      <c r="AD72" s="17">
        <v>21.054553481373599</v>
      </c>
      <c r="AE72" s="17">
        <v>1.3407265552230201</v>
      </c>
      <c r="AF72" s="17">
        <v>3.1150446711530701E-2</v>
      </c>
      <c r="AG72" s="17">
        <v>4.7940651576029101</v>
      </c>
      <c r="AH72" s="17">
        <v>8.0538093112209705E-2</v>
      </c>
      <c r="AI72" s="17">
        <v>8.0431297037318696</v>
      </c>
      <c r="AJ72" s="17">
        <v>6.1095653160601102E-2</v>
      </c>
      <c r="AK72" s="17">
        <v>1.4043141772780601</v>
      </c>
      <c r="AL72" s="17">
        <v>1.51776716749615E-2</v>
      </c>
      <c r="AM72" s="17">
        <v>0</v>
      </c>
      <c r="AN72" s="17">
        <v>0</v>
      </c>
      <c r="AO72" s="17">
        <v>1.4761459910205701</v>
      </c>
      <c r="AP72" s="17">
        <v>1.4761459910205701</v>
      </c>
      <c r="AQ72" s="17">
        <v>0</v>
      </c>
      <c r="AR72" s="17">
        <v>0</v>
      </c>
      <c r="AS72" s="17">
        <v>9.6460201904793402E-2</v>
      </c>
      <c r="AT72" s="5">
        <v>3.3094306385577302E-7</v>
      </c>
      <c r="AU72" s="5">
        <v>6.39065498139849E-7</v>
      </c>
      <c r="AV72" s="17">
        <v>8.5508658344218595</v>
      </c>
      <c r="AW72" s="17">
        <v>0.29064724556733101</v>
      </c>
      <c r="AX72" s="17">
        <v>4.4471930910453698E-2</v>
      </c>
      <c r="AY72" s="17">
        <v>0</v>
      </c>
      <c r="AZ72" s="17">
        <v>0.96603324979758298</v>
      </c>
      <c r="BA72" s="17">
        <v>0.119057941315167</v>
      </c>
      <c r="BB72" s="17">
        <v>4.0951525873994798E-4</v>
      </c>
      <c r="BC72" s="17">
        <v>3.0031150206407701E-3</v>
      </c>
      <c r="BD72" s="5">
        <v>2.9009959379839799E-5</v>
      </c>
      <c r="BE72" s="5">
        <v>5.8899783395889398E-5</v>
      </c>
      <c r="BF72" s="17">
        <v>0</v>
      </c>
      <c r="BG72" s="17">
        <v>0</v>
      </c>
      <c r="BH72" s="17">
        <v>9.4382971221084896E-2</v>
      </c>
      <c r="BI72" s="17">
        <v>0.52546307864437702</v>
      </c>
      <c r="BJ72" s="17">
        <v>9.5654703285437803E-3</v>
      </c>
      <c r="BK72" s="17">
        <v>9.1903438659148799E-3</v>
      </c>
      <c r="BL72" s="17">
        <v>35.549399957009797</v>
      </c>
      <c r="BM72" s="17">
        <v>961.97534416905</v>
      </c>
      <c r="BN72" s="17">
        <v>98.335200207234493</v>
      </c>
      <c r="BO72" s="17">
        <v>1068.8614102106999</v>
      </c>
      <c r="BP72" s="17">
        <v>0</v>
      </c>
      <c r="BQ72" s="17">
        <v>1.83170740113648</v>
      </c>
      <c r="BR72" s="17">
        <v>0</v>
      </c>
      <c r="BS72" s="17">
        <v>5.9694757034121901E-2</v>
      </c>
      <c r="BT72" s="17">
        <v>2.3615284423794401E-4</v>
      </c>
      <c r="BU72" s="17">
        <v>6.9672722542810995E-4</v>
      </c>
      <c r="BV72" s="17">
        <v>5.5912948296102697E-4</v>
      </c>
      <c r="BW72" s="17">
        <v>1.7562214454604E-2</v>
      </c>
      <c r="BX72" s="17">
        <v>0</v>
      </c>
      <c r="BY72" s="17">
        <v>13.351455145091601</v>
      </c>
      <c r="BZ72" s="17">
        <v>1.5916513169860601E-2</v>
      </c>
      <c r="CA72" s="17">
        <v>5.5967153336970903E-3</v>
      </c>
      <c r="CB72" s="17">
        <v>21.055697129031</v>
      </c>
      <c r="CC72" s="17">
        <v>7.1528738901106203E-3</v>
      </c>
      <c r="CD72" s="17">
        <v>0</v>
      </c>
      <c r="CE72" s="5">
        <v>1.7117792952925801E-7</v>
      </c>
      <c r="CF72" s="17">
        <v>1.0374398827141099E-3</v>
      </c>
      <c r="CG72" s="17">
        <v>28.1722839773585</v>
      </c>
      <c r="CH72" s="17">
        <v>27.301060687731798</v>
      </c>
      <c r="CI72" s="17">
        <v>0.87122328962670204</v>
      </c>
      <c r="CJ72" s="17">
        <v>0</v>
      </c>
      <c r="CK72" s="17">
        <v>0</v>
      </c>
      <c r="CL72" s="17">
        <v>0.111688779025226</v>
      </c>
      <c r="CM72" s="17">
        <v>0</v>
      </c>
      <c r="CN72" s="17">
        <v>1.1984352805656999</v>
      </c>
      <c r="CO72" s="17">
        <v>0</v>
      </c>
      <c r="CP72" s="17">
        <v>3.1150446711530701E-2</v>
      </c>
      <c r="CQ72" s="17">
        <v>4.7937382121617897</v>
      </c>
      <c r="CR72" s="17">
        <v>3.0321658521249802E-2</v>
      </c>
      <c r="CS72" s="17">
        <v>0</v>
      </c>
      <c r="CT72" s="17">
        <v>8.0538093112209705E-2</v>
      </c>
      <c r="CU72" s="5">
        <v>1.09204847963756E-4</v>
      </c>
      <c r="CV72" s="17">
        <v>4.4930517995778203</v>
      </c>
      <c r="CW72" s="17">
        <v>4.49858747915673</v>
      </c>
      <c r="CX72" s="17">
        <v>0</v>
      </c>
      <c r="CY72" s="17">
        <v>0</v>
      </c>
      <c r="CZ72" s="17">
        <v>1.683495493026</v>
      </c>
      <c r="DA72" s="17">
        <v>7.0357109136592794E-2</v>
      </c>
      <c r="DB72" s="17">
        <v>0</v>
      </c>
      <c r="DC72" s="17">
        <v>34.573428242310001</v>
      </c>
      <c r="DD72" s="17">
        <v>6.6899637448811403E-2</v>
      </c>
      <c r="DE72" s="17">
        <v>2.6223821699708401</v>
      </c>
      <c r="DF72" s="17"/>
      <c r="DG72" s="25">
        <f t="shared" si="84"/>
        <v>7.9999761921765566E-3</v>
      </c>
      <c r="DH72" s="97">
        <f t="shared" si="85"/>
        <v>1.0282289539775933</v>
      </c>
      <c r="DI72" s="25">
        <f t="shared" si="86"/>
        <v>1.9246984014818988E-2</v>
      </c>
      <c r="DJ72" s="40">
        <f t="shared" si="87"/>
        <v>-7.8116447990418293E-7</v>
      </c>
      <c r="DK72" s="40"/>
      <c r="DL72" s="40">
        <f t="shared" si="88"/>
        <v>9.7291538602179855E-7</v>
      </c>
      <c r="DM72" s="40">
        <f t="shared" si="89"/>
        <v>2.4043436335755803E-8</v>
      </c>
      <c r="DN72" s="40">
        <f t="shared" si="89"/>
        <v>3.4714102963137608E-8</v>
      </c>
      <c r="DO72" s="40">
        <f t="shared" si="90"/>
        <v>-1.0261215883619767E-6</v>
      </c>
      <c r="DP72" s="40">
        <f t="shared" si="91"/>
        <v>-2.2206904798160278E-7</v>
      </c>
      <c r="DQ72" s="40">
        <f t="shared" si="92"/>
        <v>-1.1020730248500966E-5</v>
      </c>
      <c r="DR72" s="40">
        <f t="shared" si="93"/>
        <v>1.2373246275863222E-6</v>
      </c>
      <c r="DS72" s="40">
        <f t="shared" si="94"/>
        <v>1.5901551587029808E-6</v>
      </c>
      <c r="DT72" s="40">
        <f t="shared" si="95"/>
        <v>-2.8543141342624864E-5</v>
      </c>
      <c r="DU72" s="40">
        <f t="shared" si="96"/>
        <v>-1.574181594568765E-5</v>
      </c>
      <c r="DV72" s="40">
        <f t="shared" si="97"/>
        <v>2.9520977393356555E-6</v>
      </c>
      <c r="DW72" s="40">
        <f t="shared" si="98"/>
        <v>-1.5409034243169179E-6</v>
      </c>
      <c r="DX72" s="40">
        <f t="shared" si="99"/>
        <v>1.136344724822878E-6</v>
      </c>
      <c r="DY72" s="40">
        <f t="shared" si="100"/>
        <v>-4.1721253267707754E-6</v>
      </c>
      <c r="DZ72" s="40">
        <f t="shared" si="101"/>
        <v>-7.4600499053377298E-7</v>
      </c>
      <c r="EA72" s="40">
        <f t="shared" si="102"/>
        <v>3.4948084285541294E-6</v>
      </c>
      <c r="EB72" s="40">
        <f t="shared" si="103"/>
        <v>1.8881942395682468E-6</v>
      </c>
      <c r="EC72" s="40">
        <f t="shared" si="104"/>
        <v>-6.7589630542196651E-7</v>
      </c>
      <c r="ED72" s="40">
        <f t="shared" si="105"/>
        <v>3.7238472267862687E-6</v>
      </c>
      <c r="EE72" s="40">
        <f t="shared" si="106"/>
        <v>-2.6358725645636987E-5</v>
      </c>
      <c r="EF72" s="40">
        <f t="shared" si="107"/>
        <v>-7.7298707101507163E-7</v>
      </c>
      <c r="EG72" s="40">
        <f t="shared" si="108"/>
        <v>2.5962403576251183E-6</v>
      </c>
      <c r="EH72" s="40">
        <f t="shared" si="109"/>
        <v>8.0418948245481236E-7</v>
      </c>
      <c r="EI72" s="69">
        <f t="shared" si="110"/>
        <v>-1.955330542618662E-6</v>
      </c>
      <c r="EJ72" s="40">
        <f t="shared" si="111"/>
        <v>-5.6349244570456493E-6</v>
      </c>
      <c r="EK72" s="40">
        <f t="shared" si="112"/>
        <v>7.9028444401528519E-4</v>
      </c>
      <c r="EL72" s="40">
        <f t="shared" si="113"/>
        <v>-9.6889139605991451E-4</v>
      </c>
      <c r="EM72" s="69">
        <f t="shared" si="114"/>
        <v>-6.5895008807713266E-4</v>
      </c>
      <c r="EN72" s="40">
        <f t="shared" si="115"/>
        <v>-9.5674559242174245E-7</v>
      </c>
      <c r="EO72" s="40">
        <f t="shared" si="116"/>
        <v>-9.8727697196967321E-7</v>
      </c>
    </row>
    <row r="73" spans="1:145" s="17" customFormat="1" x14ac:dyDescent="0.25">
      <c r="A73" s="17">
        <v>146</v>
      </c>
      <c r="B73" s="15">
        <v>1.3583899999999999E-3</v>
      </c>
      <c r="C73" s="15"/>
      <c r="D73" s="15">
        <v>8.6607400000000001E-3</v>
      </c>
      <c r="E73" s="15">
        <v>2.1813E-4</v>
      </c>
      <c r="F73" s="15">
        <v>2.1153E-4</v>
      </c>
      <c r="G73" s="15">
        <v>5.2800000000000003E-6</v>
      </c>
      <c r="H73" s="15">
        <v>2.4904000000000001E-4</v>
      </c>
      <c r="J73" s="17" t="s">
        <v>429</v>
      </c>
      <c r="K73" s="17">
        <v>0</v>
      </c>
      <c r="L73" s="5">
        <v>6.5877732766745397E-6</v>
      </c>
      <c r="M73" s="5">
        <v>4.60156783676978E-7</v>
      </c>
      <c r="N73" s="5">
        <v>2.43623841002662E-6</v>
      </c>
      <c r="O73" s="5">
        <v>2.43623841002662E-6</v>
      </c>
      <c r="P73" s="5">
        <v>1.93377701350882E-5</v>
      </c>
      <c r="Q73" s="17">
        <v>0</v>
      </c>
      <c r="R73" s="5">
        <v>9.3145279077586103E-10</v>
      </c>
      <c r="S73" s="5">
        <v>4.5481351653742002E-9</v>
      </c>
      <c r="T73" s="5">
        <v>1.17961789491669E-6</v>
      </c>
      <c r="U73" s="5">
        <v>8.8417749852565899E-10</v>
      </c>
      <c r="V73" s="5">
        <v>2.52271016826777E-7</v>
      </c>
      <c r="W73" s="5">
        <v>3.0952892739628598E-8</v>
      </c>
      <c r="X73" s="5">
        <v>1.89707722239675E-8</v>
      </c>
      <c r="Y73" s="5">
        <v>6.04944768707595E-6</v>
      </c>
      <c r="Z73" s="5">
        <v>3.0633222551078301E-13</v>
      </c>
      <c r="AA73" s="5">
        <v>1.22576982644113E-12</v>
      </c>
      <c r="AB73" s="17">
        <v>1.35841752233557E-3</v>
      </c>
      <c r="AC73" s="5">
        <v>6.5426566797290499E-6</v>
      </c>
      <c r="AD73" s="17">
        <v>1.6314202726014999E-4</v>
      </c>
      <c r="AE73" s="5">
        <v>1.03888402034866E-5</v>
      </c>
      <c r="AF73" s="5">
        <v>2.41406107905223E-7</v>
      </c>
      <c r="AG73" s="5">
        <v>3.7147880531534299E-5</v>
      </c>
      <c r="AH73" s="5">
        <v>6.24018254270077E-7</v>
      </c>
      <c r="AI73" s="5">
        <v>5.7931392384133301E-5</v>
      </c>
      <c r="AJ73" s="5">
        <v>4.4017077001934501E-7</v>
      </c>
      <c r="AK73" s="5">
        <v>1.01141870731989E-5</v>
      </c>
      <c r="AL73" s="5">
        <v>1.09314777581198E-7</v>
      </c>
      <c r="AM73" s="17">
        <v>0</v>
      </c>
      <c r="AN73" s="17">
        <v>0</v>
      </c>
      <c r="AO73" s="5">
        <v>1.0631074367411199E-5</v>
      </c>
      <c r="AP73" s="5">
        <v>1.0631074367411199E-5</v>
      </c>
      <c r="AQ73" s="17">
        <v>0</v>
      </c>
      <c r="AR73" s="17">
        <v>0</v>
      </c>
      <c r="AS73" s="5">
        <v>6.9476892805767198E-7</v>
      </c>
      <c r="AT73" s="5">
        <v>2.5649057248521501E-12</v>
      </c>
      <c r="AU73" s="5">
        <v>4.9529213997145002E-12</v>
      </c>
      <c r="AV73" s="5">
        <v>6.9285096204192099E-5</v>
      </c>
      <c r="AW73" s="5">
        <v>2.0936451771138099E-6</v>
      </c>
      <c r="AX73" s="5">
        <v>3.2031737958630199E-7</v>
      </c>
      <c r="AY73" s="17">
        <v>0</v>
      </c>
      <c r="AZ73" s="5">
        <v>6.9580715598251704E-6</v>
      </c>
      <c r="BA73" s="5">
        <v>8.5743459162133398E-7</v>
      </c>
      <c r="BB73" s="5">
        <v>3.1735533546079299E-9</v>
      </c>
      <c r="BC73" s="5">
        <v>2.3269785104471499E-8</v>
      </c>
      <c r="BD73" s="5">
        <v>2.2476121188070699E-10</v>
      </c>
      <c r="BE73" s="5">
        <v>4.5635675193042201E-10</v>
      </c>
      <c r="BF73" s="17">
        <v>0</v>
      </c>
      <c r="BG73" s="17">
        <v>0</v>
      </c>
      <c r="BH73" s="5">
        <v>6.7985741166355199E-7</v>
      </c>
      <c r="BI73" s="5">
        <v>4.0720470466332604E-6</v>
      </c>
      <c r="BJ73" s="5">
        <v>7.4119391303868496E-8</v>
      </c>
      <c r="BK73" s="5">
        <v>7.1209290277065806E-8</v>
      </c>
      <c r="BL73" s="17">
        <v>2.5604479791883602E-4</v>
      </c>
      <c r="BM73" s="17">
        <v>7.7945733229715999E-3</v>
      </c>
      <c r="BN73" s="17">
        <v>7.9679888887051705E-4</v>
      </c>
      <c r="BO73" s="17">
        <v>8.6606573080463198E-3</v>
      </c>
      <c r="BP73" s="17">
        <v>0</v>
      </c>
      <c r="BQ73" s="5">
        <v>1.3194315382198701E-5</v>
      </c>
      <c r="BR73" s="17">
        <v>0</v>
      </c>
      <c r="BS73" s="5">
        <v>4.3030914311854799E-7</v>
      </c>
      <c r="BT73" s="5">
        <v>1.8297612945540301E-9</v>
      </c>
      <c r="BU73" s="5">
        <v>5.3991192535149899E-9</v>
      </c>
      <c r="BV73" s="5">
        <v>4.3328758742703998E-9</v>
      </c>
      <c r="BW73" s="5">
        <v>1.2980461537613599E-7</v>
      </c>
      <c r="BX73" s="17">
        <v>0</v>
      </c>
      <c r="BY73" s="5">
        <v>9.6163415400386907E-5</v>
      </c>
      <c r="BZ73" s="5">
        <v>1.23348600340614E-7</v>
      </c>
      <c r="CA73" s="5">
        <v>4.3364914543340101E-8</v>
      </c>
      <c r="CB73" s="17">
        <v>1.6315305037009999E-4</v>
      </c>
      <c r="CC73" s="5">
        <v>5.5424196828651198E-8</v>
      </c>
      <c r="CD73" s="17">
        <v>0</v>
      </c>
      <c r="CE73" s="5">
        <v>1.32608012698622E-12</v>
      </c>
      <c r="CF73" s="5">
        <v>8.0391540865424294E-9</v>
      </c>
      <c r="CG73" s="17">
        <v>2.1808846111873501E-4</v>
      </c>
      <c r="CH73" s="17">
        <v>2.1154580443900599E-4</v>
      </c>
      <c r="CI73" s="5">
        <v>6.5426566797290499E-6</v>
      </c>
      <c r="CJ73" s="17">
        <v>0</v>
      </c>
      <c r="CK73" s="17">
        <v>0</v>
      </c>
      <c r="CL73" s="5">
        <v>8.654243621753E-7</v>
      </c>
      <c r="CM73" s="17">
        <v>0</v>
      </c>
      <c r="CN73" s="5">
        <v>9.2863087462865907E-6</v>
      </c>
      <c r="CO73" s="17">
        <v>0</v>
      </c>
      <c r="CP73" s="5">
        <v>2.41406107905223E-7</v>
      </c>
      <c r="CQ73" s="5">
        <v>3.7144573598549303E-5</v>
      </c>
      <c r="CR73" s="5">
        <v>2.18393522820593E-7</v>
      </c>
      <c r="CS73" s="17">
        <v>0</v>
      </c>
      <c r="CT73" s="5">
        <v>6.24018254270077E-7</v>
      </c>
      <c r="CU73" s="5">
        <v>8.4613391976278201E-10</v>
      </c>
      <c r="CV73" s="5">
        <v>5.26146265645926E-6</v>
      </c>
      <c r="CW73" s="5">
        <v>3.2396150134757497E-5</v>
      </c>
      <c r="CX73" s="17">
        <v>0</v>
      </c>
      <c r="CY73" s="17">
        <v>0</v>
      </c>
      <c r="CZ73" s="5">
        <v>1.2126828816614001E-5</v>
      </c>
      <c r="DA73" s="5">
        <v>5.0670864002381005E-7</v>
      </c>
      <c r="DB73" s="17">
        <v>0</v>
      </c>
      <c r="DC73" s="17">
        <v>2.4901205377073001E-4</v>
      </c>
      <c r="DD73" s="5">
        <v>4.8179952821089402E-7</v>
      </c>
      <c r="DE73" s="5">
        <v>1.8888133070983299E-5</v>
      </c>
      <c r="DG73" s="25">
        <f t="shared" ref="DG73:DG75" si="117">(AV73/BO73)</f>
        <v>7.9999812646808794E-3</v>
      </c>
      <c r="DH73" s="97">
        <f t="shared" ref="DH73:DH75" si="118">BL73/DC73</f>
        <v>1.0282425852146948</v>
      </c>
      <c r="DI73" s="25">
        <f t="shared" ref="DI73:DI75" si="119">BI73/CH73</f>
        <v>1.9249008778178509E-2</v>
      </c>
      <c r="DJ73" s="40">
        <f t="shared" ref="DJ73:DJ75" si="120">(AB73-B73)/(B73+1E-50)</f>
        <v>2.0260996893439277E-5</v>
      </c>
      <c r="DK73" s="40"/>
      <c r="DL73" s="40">
        <f t="shared" ref="DL73:DL75" si="121">(BO73-D73)/(D73+1E-50)</f>
        <v>-9.5479085713605306E-6</v>
      </c>
      <c r="DM73" s="40">
        <f t="shared" ref="DM73:DM75" si="122">(CG73-E73)/(E73+1E-50)</f>
        <v>-1.9043176667579489E-4</v>
      </c>
      <c r="DN73" s="40">
        <f t="shared" ref="DN73:DN75" si="123">(CH73-F73)/(F73+1E-50)</f>
        <v>7.4714882078132097E-5</v>
      </c>
      <c r="DO73" s="40">
        <f t="shared" ref="DO73:DO75" si="124">(CV73-G73)/(G73+1E-50)</f>
        <v>-3.5108605190795976E-3</v>
      </c>
      <c r="DP73" s="40">
        <f t="shared" ref="DP73:DP75" si="125">(DC73-H73)/(H73+1E-50)</f>
        <v>-1.1221582585129044E-4</v>
      </c>
      <c r="DQ73" s="40">
        <f t="shared" ref="DQ73:DQ75" si="126">(O73/0.009783-$DC73)/($DC73)</f>
        <v>6.3006008608117433E-5</v>
      </c>
      <c r="DR73" s="40">
        <f t="shared" ref="DR73:DR75" si="127">(M73/0.001848-$DC73)/($DC73)</f>
        <v>-3.8011015103066766E-5</v>
      </c>
      <c r="DS73" s="40">
        <f t="shared" ref="DS73:DS75" si="128">((R73+S73)/0.0000259-$CH73)/($CH73)</f>
        <v>1.0067850367879473E-4</v>
      </c>
      <c r="DT73" s="40">
        <f t="shared" ref="DT73:DT75" si="129">(T73/0.004739-$DC73)/($DC73)</f>
        <v>-3.8152704415381742E-4</v>
      </c>
      <c r="DU73" s="40">
        <f t="shared" ref="DU73:DU75" si="130">((U73)/0.00000418-$CH73)/($CH73)</f>
        <v>-9.4953848993188723E-5</v>
      </c>
      <c r="DV73" s="40">
        <f t="shared" ref="DV73:DV75" si="131">(V73/0.001013-$DC73)/($DC73)</f>
        <v>8.6447672073621345E-5</v>
      </c>
      <c r="DW73" s="40">
        <f t="shared" ref="DW73:DW75" si="132">((X73+W73)/0.000236-$CH73)/($CH73)</f>
        <v>-2.2932165646813872E-5</v>
      </c>
      <c r="DX73" s="40">
        <f t="shared" ref="DX73:DX75" si="133">((AA73+Z73)/0.00000000724-$CH73)/($CH73)</f>
        <v>3.3326626070895402E-4</v>
      </c>
      <c r="DY73" s="40">
        <f t="shared" ref="DY73:DY75" si="134">(AL73/0.000439-$DC73)/($DC73)</f>
        <v>-1.3849940665138861E-5</v>
      </c>
      <c r="DZ73" s="40">
        <f t="shared" ref="DZ73:DZ75" si="135">(AP73/0.042696-$DC73)/($DC73)</f>
        <v>-7.0004992423675048E-5</v>
      </c>
      <c r="EA73" s="40">
        <f t="shared" ref="EA73:EA75" si="136">(AS73/0.00279-$DC73)/($DC73)</f>
        <v>3.6413485841565328E-5</v>
      </c>
      <c r="EB73" s="40">
        <f t="shared" ref="EB73:EB75" si="137">((AT73+AU73+CE73)/0.0000000418-$CH73)/($CH73)</f>
        <v>1.4618142451739203E-4</v>
      </c>
      <c r="EC73" s="40">
        <f t="shared" ref="EC73:EC75" si="138">((BB73+BC73)/0.000125-$CH73)/($CH73)</f>
        <v>4.2696834939964539E-6</v>
      </c>
      <c r="ED73" s="40">
        <f t="shared" ref="ED73:ED75" si="139">((BD73+BE73)/0.00000322-$CH73)/($CH73)</f>
        <v>-8.7387624104517871E-5</v>
      </c>
      <c r="EE73" s="40">
        <f t="shared" ref="EE73:EE75" si="140">(BH73/0.00273-$DC73)/($DC73)</f>
        <v>8.0177458663849605E-5</v>
      </c>
      <c r="EF73" s="40">
        <f t="shared" ref="EF73:EF75" si="141">((BJ73+BK73)/0.000687-$CH73)/($CH73)</f>
        <v>-2.261077666508211E-5</v>
      </c>
      <c r="EG73" s="40">
        <f t="shared" ref="EG73:EG75" si="142">(DA73/0.002035-$DC73)/($DC73)</f>
        <v>-6.0957154182662486E-5</v>
      </c>
      <c r="EH73" s="40">
        <f t="shared" ref="EH73:EH75" si="143">(DD73/0.001935-$DC73)/($DC73)</f>
        <v>-8.0516292566323367E-5</v>
      </c>
      <c r="EI73" s="69">
        <f t="shared" ref="EI73:EI75" si="144">(BS73-$DC73*0.0017-$CH73*0.0000337)/(BS73)</f>
        <v>-3.2637442994975499E-4</v>
      </c>
      <c r="EJ73" s="40">
        <f t="shared" ref="EJ73:EJ75" si="145">((BT73)/0.00000865-$CH73)/($CH73)</f>
        <v>-6.0066436844007891E-5</v>
      </c>
      <c r="EK73" s="40">
        <f t="shared" ref="EK73:EK75" si="146">((BU73)/0.0000255-$CH73)/($CH73)</f>
        <v>8.7150093093237349E-4</v>
      </c>
      <c r="EL73" s="40">
        <f t="shared" ref="EL73:EL75" si="147">((BV73)/0.0000205-$CH73)/($CH73)</f>
        <v>-8.7926912378006943E-4</v>
      </c>
      <c r="EM73" s="69">
        <f t="shared" ref="EM73:EM75" si="148">(BW73-$DC73*0.000333-$CH73*0.000222)/(BW73)</f>
        <v>-6.1297600817868385E-4</v>
      </c>
      <c r="EN73" s="40">
        <f t="shared" ref="EN73:EN75" si="149">(SUM(AC73:AH73)-$CG73)/($CG73)</f>
        <v>-7.4835763955072218E-6</v>
      </c>
      <c r="EO73" s="40">
        <f t="shared" ref="EO73:EO75" si="150">(SUM(AD73:AH73)-$CH73)/($CH73)</f>
        <v>-7.7150273157903037E-6</v>
      </c>
    </row>
    <row r="74" spans="1:145" s="17" customFormat="1" x14ac:dyDescent="0.25">
      <c r="A74" s="17">
        <v>147</v>
      </c>
      <c r="B74" s="15">
        <v>9.8773689999999997E-2</v>
      </c>
      <c r="C74" s="15"/>
      <c r="D74" s="15">
        <v>0.60274598000000001</v>
      </c>
      <c r="E74" s="15">
        <v>1.7368580000000002E-2</v>
      </c>
      <c r="F74" s="15">
        <v>1.6812049999999999E-2</v>
      </c>
      <c r="G74" s="15">
        <v>5.6081000000000004E-3</v>
      </c>
      <c r="H74" s="15">
        <v>1.8781900000000001E-2</v>
      </c>
      <c r="J74" s="17" t="s">
        <v>430</v>
      </c>
      <c r="K74" s="17">
        <v>0</v>
      </c>
      <c r="L74" s="17">
        <v>4.9698315249921399E-4</v>
      </c>
      <c r="M74" s="5">
        <v>3.4706426230592402E-5</v>
      </c>
      <c r="N74" s="17">
        <v>1.83740061707369E-4</v>
      </c>
      <c r="O74" s="17">
        <v>1.83740061707369E-4</v>
      </c>
      <c r="P74" s="17">
        <v>1.4587241687197201E-3</v>
      </c>
      <c r="Q74" s="17">
        <v>0</v>
      </c>
      <c r="R74" s="5">
        <v>7.4021285625313404E-8</v>
      </c>
      <c r="S74" s="5">
        <v>3.6134856727128399E-7</v>
      </c>
      <c r="T74" s="5">
        <v>8.9005183793823699E-5</v>
      </c>
      <c r="U74" s="5">
        <v>7.0264158997337902E-8</v>
      </c>
      <c r="V74" s="5">
        <v>1.9027352136554199E-5</v>
      </c>
      <c r="W74" s="5">
        <v>2.4599172164442702E-6</v>
      </c>
      <c r="X74" s="5">
        <v>1.5077409789623899E-6</v>
      </c>
      <c r="Y74" s="17">
        <v>4.5631862762281103E-4</v>
      </c>
      <c r="Z74" s="5">
        <v>2.43478452575825E-11</v>
      </c>
      <c r="AA74" s="5">
        <v>9.7378153298390004E-11</v>
      </c>
      <c r="AB74" s="17">
        <v>9.8773855387820506E-2</v>
      </c>
      <c r="AC74" s="17">
        <v>5.5653146822312897E-4</v>
      </c>
      <c r="AD74" s="17">
        <v>1.29654921543014E-2</v>
      </c>
      <c r="AE74" s="17">
        <v>8.2562432138979299E-4</v>
      </c>
      <c r="AF74" s="5">
        <v>1.9182636397206699E-5</v>
      </c>
      <c r="AG74" s="17">
        <v>2.95215419126198E-3</v>
      </c>
      <c r="AH74" s="5">
        <v>4.9595176287085802E-5</v>
      </c>
      <c r="AI74" s="17">
        <v>4.3693764711718102E-3</v>
      </c>
      <c r="AJ74" s="5">
        <v>3.3188478314786902E-5</v>
      </c>
      <c r="AK74" s="17">
        <v>7.6290073215496204E-4</v>
      </c>
      <c r="AL74" s="5">
        <v>8.2451264901866702E-6</v>
      </c>
      <c r="AM74" s="17">
        <v>0</v>
      </c>
      <c r="AN74" s="17">
        <v>0</v>
      </c>
      <c r="AO74" s="17">
        <v>8.0192457855894801E-4</v>
      </c>
      <c r="AP74" s="17">
        <v>8.0192457855894801E-4</v>
      </c>
      <c r="AQ74" s="17">
        <v>0</v>
      </c>
      <c r="AR74" s="17">
        <v>0</v>
      </c>
      <c r="AS74" s="5">
        <v>5.24002438863076E-5</v>
      </c>
      <c r="AT74" s="5">
        <v>2.0379944884450201E-10</v>
      </c>
      <c r="AU74" s="5">
        <v>3.93580361227313E-10</v>
      </c>
      <c r="AV74" s="17">
        <v>4.8219668535083799E-3</v>
      </c>
      <c r="AW74" s="17">
        <v>1.5789239019604599E-4</v>
      </c>
      <c r="AX74" s="5">
        <v>2.4159709342636801E-5</v>
      </c>
      <c r="AY74" s="17">
        <v>0</v>
      </c>
      <c r="AZ74" s="17">
        <v>5.2478464292288695E-4</v>
      </c>
      <c r="BA74" s="5">
        <v>6.4677698595104593E-5</v>
      </c>
      <c r="BB74" s="5">
        <v>2.5213159388658301E-7</v>
      </c>
      <c r="BC74" s="5">
        <v>1.84923692521371E-6</v>
      </c>
      <c r="BD74" s="5">
        <v>1.7866256606976499E-8</v>
      </c>
      <c r="BE74" s="5">
        <v>3.6275952534488501E-8</v>
      </c>
      <c r="BF74" s="17">
        <v>0</v>
      </c>
      <c r="BG74" s="17">
        <v>0</v>
      </c>
      <c r="BH74" s="5">
        <v>5.1273286215049798E-5</v>
      </c>
      <c r="BI74" s="17">
        <v>3.2358063680506101E-4</v>
      </c>
      <c r="BJ74" s="5">
        <v>5.8904192639869404E-6</v>
      </c>
      <c r="BK74" s="5">
        <v>5.6594851105342298E-6</v>
      </c>
      <c r="BL74" s="17">
        <v>1.9312047708019801E-2</v>
      </c>
      <c r="BM74" s="17">
        <v>0.54247634165026903</v>
      </c>
      <c r="BN74" s="17">
        <v>5.5452923053180898E-2</v>
      </c>
      <c r="BO74" s="17">
        <v>0.60275123155695898</v>
      </c>
      <c r="BP74" s="17">
        <v>0</v>
      </c>
      <c r="BQ74" s="17">
        <v>9.95056807597127E-4</v>
      </c>
      <c r="BR74" s="17">
        <v>0</v>
      </c>
      <c r="BS74" s="5">
        <v>3.2497113598659502E-5</v>
      </c>
      <c r="BT74" s="5">
        <v>1.45442219613419E-7</v>
      </c>
      <c r="BU74" s="5">
        <v>4.2889509857416E-7</v>
      </c>
      <c r="BV74" s="5">
        <v>3.4431786239851802E-7</v>
      </c>
      <c r="BW74" s="5">
        <v>9.9792699394280005E-6</v>
      </c>
      <c r="BX74" s="17">
        <v>0</v>
      </c>
      <c r="BY74" s="17">
        <v>7.2531672812050398E-3</v>
      </c>
      <c r="BZ74" s="5">
        <v>9.8014186742505605E-6</v>
      </c>
      <c r="CA74" s="5">
        <v>3.4464855569701802E-6</v>
      </c>
      <c r="CB74" s="17">
        <v>1.29661535408984E-2</v>
      </c>
      <c r="CC74" s="5">
        <v>4.4048347360240697E-6</v>
      </c>
      <c r="CD74" s="17">
        <v>0</v>
      </c>
      <c r="CE74" s="5">
        <v>1.05414000451947E-10</v>
      </c>
      <c r="CF74" s="5">
        <v>6.3882229093293998E-7</v>
      </c>
      <c r="CG74" s="17">
        <v>1.7368570733643E-2</v>
      </c>
      <c r="CH74" s="17">
        <v>1.6812039265419899E-2</v>
      </c>
      <c r="CI74" s="17">
        <v>5.5653146822312897E-4</v>
      </c>
      <c r="CJ74" s="17">
        <v>0</v>
      </c>
      <c r="CK74" s="17">
        <v>0</v>
      </c>
      <c r="CL74" s="5">
        <v>6.8777371759894606E-5</v>
      </c>
      <c r="CM74" s="17">
        <v>0</v>
      </c>
      <c r="CN74" s="17">
        <v>7.3799390422019703E-4</v>
      </c>
      <c r="CO74" s="17">
        <v>0</v>
      </c>
      <c r="CP74" s="5">
        <v>1.9182636397206699E-5</v>
      </c>
      <c r="CQ74" s="17">
        <v>2.95197782150278E-3</v>
      </c>
      <c r="CR74" s="5">
        <v>1.64706532846111E-5</v>
      </c>
      <c r="CS74" s="17">
        <v>0</v>
      </c>
      <c r="CT74" s="5">
        <v>4.9595176287085802E-5</v>
      </c>
      <c r="CU74" s="5">
        <v>6.7253096116007201E-8</v>
      </c>
      <c r="CV74" s="17">
        <v>5.6081491647238402E-3</v>
      </c>
      <c r="CW74" s="17">
        <v>2.44382302716645E-3</v>
      </c>
      <c r="CX74" s="17">
        <v>0</v>
      </c>
      <c r="CY74" s="17">
        <v>0</v>
      </c>
      <c r="CZ74" s="17">
        <v>9.1454977187673903E-4</v>
      </c>
      <c r="DA74" s="5">
        <v>3.8223036597827297E-5</v>
      </c>
      <c r="DB74" s="17">
        <v>0</v>
      </c>
      <c r="DC74" s="17">
        <v>1.87818361194243E-2</v>
      </c>
      <c r="DD74" s="5">
        <v>3.63415170003913E-5</v>
      </c>
      <c r="DE74" s="17">
        <v>1.4246029139591101E-3</v>
      </c>
      <c r="DG74" s="25">
        <f t="shared" si="117"/>
        <v>7.9999286621991947E-3</v>
      </c>
      <c r="DH74" s="97">
        <f t="shared" si="118"/>
        <v>1.0282300188982669</v>
      </c>
      <c r="DI74" s="25">
        <f t="shared" si="119"/>
        <v>1.9246959378129862E-2</v>
      </c>
      <c r="DJ74" s="40">
        <f t="shared" si="120"/>
        <v>1.6744116829920372E-6</v>
      </c>
      <c r="DK74" s="40"/>
      <c r="DL74" s="40">
        <f t="shared" si="121"/>
        <v>8.7127200067976293E-6</v>
      </c>
      <c r="DM74" s="40">
        <f t="shared" si="122"/>
        <v>-5.3351264186010782E-7</v>
      </c>
      <c r="DN74" s="40">
        <f t="shared" si="123"/>
        <v>-6.3850512577667581E-7</v>
      </c>
      <c r="DO74" s="40">
        <f t="shared" si="124"/>
        <v>8.7667345161164498E-6</v>
      </c>
      <c r="DP74" s="40">
        <f t="shared" si="125"/>
        <v>-3.4011775007159934E-6</v>
      </c>
      <c r="DQ74" s="40">
        <f t="shared" si="126"/>
        <v>-1.4373626377058811E-5</v>
      </c>
      <c r="DR74" s="40">
        <f t="shared" si="127"/>
        <v>-6.9345981565967403E-5</v>
      </c>
      <c r="DS74" s="40">
        <f t="shared" si="128"/>
        <v>-1.4230489220676875E-4</v>
      </c>
      <c r="DT74" s="40">
        <f t="shared" si="129"/>
        <v>-2.1768776455683659E-5</v>
      </c>
      <c r="DU74" s="40">
        <f t="shared" si="130"/>
        <v>-1.4464930461004908E-4</v>
      </c>
      <c r="DV74" s="40">
        <f t="shared" si="131"/>
        <v>7.1068410499650403E-5</v>
      </c>
      <c r="DW74" s="40">
        <f t="shared" si="132"/>
        <v>4.2667082093879451E-6</v>
      </c>
      <c r="DX74" s="40">
        <f t="shared" si="133"/>
        <v>5.6147890702159418E-5</v>
      </c>
      <c r="DY74" s="40">
        <f t="shared" si="134"/>
        <v>-1.2075622901766553E-5</v>
      </c>
      <c r="DZ74" s="40">
        <f t="shared" si="135"/>
        <v>1.9083959353098183E-5</v>
      </c>
      <c r="EA74" s="40">
        <f t="shared" si="136"/>
        <v>-2.0588924651171629E-5</v>
      </c>
      <c r="EB74" s="40">
        <f t="shared" si="137"/>
        <v>7.1959751782390755E-5</v>
      </c>
      <c r="EC74" s="40">
        <f t="shared" si="138"/>
        <v>-6.490067030714809E-5</v>
      </c>
      <c r="ED74" s="40">
        <f t="shared" si="139"/>
        <v>1.3748478663724709E-4</v>
      </c>
      <c r="EE74" s="40">
        <f t="shared" si="140"/>
        <v>-2.1967896291520323E-5</v>
      </c>
      <c r="EF74" s="40">
        <f t="shared" si="141"/>
        <v>2.8917360005703377E-6</v>
      </c>
      <c r="EG74" s="40">
        <f t="shared" si="142"/>
        <v>5.2329684954832063E-5</v>
      </c>
      <c r="EH74" s="40">
        <f t="shared" si="143"/>
        <v>-3.6758002975816489E-5</v>
      </c>
      <c r="EI74" s="69">
        <f t="shared" si="144"/>
        <v>4.3895356712599968E-5</v>
      </c>
      <c r="EJ74" s="40">
        <f t="shared" si="145"/>
        <v>1.2432576586588175E-4</v>
      </c>
      <c r="EK74" s="40">
        <f t="shared" si="146"/>
        <v>4.3875491978480254E-4</v>
      </c>
      <c r="EL74" s="40">
        <f t="shared" si="147"/>
        <v>-9.5443375036107154E-4</v>
      </c>
      <c r="EM74" s="69">
        <f t="shared" si="148"/>
        <v>-7.3694822448408916E-4</v>
      </c>
      <c r="EN74" s="40">
        <f t="shared" si="149"/>
        <v>5.3051098648754855E-7</v>
      </c>
      <c r="EO74" s="40">
        <f t="shared" si="150"/>
        <v>5.480725699338892E-7</v>
      </c>
    </row>
    <row r="75" spans="1:145" s="17" customFormat="1" x14ac:dyDescent="0.25">
      <c r="A75" s="17">
        <v>148</v>
      </c>
      <c r="B75" s="15">
        <v>0.26945451999999998</v>
      </c>
      <c r="C75" s="15"/>
      <c r="D75" s="15">
        <v>1.6785545100000001</v>
      </c>
      <c r="E75" s="15">
        <v>4.6214970000000001E-2</v>
      </c>
      <c r="F75" s="15">
        <v>4.4758930000000002E-2</v>
      </c>
      <c r="G75" s="15">
        <v>1.1295100000000001E-2</v>
      </c>
      <c r="H75" s="15">
        <v>5.0709209999999998E-2</v>
      </c>
      <c r="J75" s="17" t="s">
        <v>431</v>
      </c>
      <c r="K75" s="17">
        <v>0</v>
      </c>
      <c r="L75" s="17">
        <v>1.3418314641445699E-3</v>
      </c>
      <c r="M75" s="5">
        <v>9.3707350822599503E-5</v>
      </c>
      <c r="N75" s="17">
        <v>4.9608117072702897E-4</v>
      </c>
      <c r="O75" s="17">
        <v>4.9608117072702897E-4</v>
      </c>
      <c r="P75" s="17">
        <v>3.93839984126721E-3</v>
      </c>
      <c r="Q75" s="17">
        <v>0</v>
      </c>
      <c r="R75" s="5">
        <v>1.9707336430827201E-7</v>
      </c>
      <c r="S75" s="5">
        <v>9.621521519866399E-7</v>
      </c>
      <c r="T75" s="17">
        <v>2.4030452485876601E-4</v>
      </c>
      <c r="U75" s="5">
        <v>1.8708405977612E-7</v>
      </c>
      <c r="V75" s="5">
        <v>5.1370094428809997E-5</v>
      </c>
      <c r="W75" s="5">
        <v>6.5492595225891E-6</v>
      </c>
      <c r="X75" s="5">
        <v>4.01393321097681E-6</v>
      </c>
      <c r="Y75" s="17">
        <v>1.2320307635157099E-3</v>
      </c>
      <c r="Z75" s="5">
        <v>6.4811036337681903E-11</v>
      </c>
      <c r="AA75" s="5">
        <v>2.5920402123050898E-10</v>
      </c>
      <c r="AB75" s="17">
        <v>0.26945559725965401</v>
      </c>
      <c r="AC75" s="17">
        <v>1.4560344361954801E-3</v>
      </c>
      <c r="AD75" s="17">
        <v>3.45180751445405E-2</v>
      </c>
      <c r="AE75" s="17">
        <v>2.1980709557587398E-3</v>
      </c>
      <c r="AF75" s="5">
        <v>5.1069737705098697E-5</v>
      </c>
      <c r="AG75" s="17">
        <v>7.85970887966622E-3</v>
      </c>
      <c r="AH75" s="17">
        <v>1.3203855883860499E-4</v>
      </c>
      <c r="AI75" s="17">
        <v>1.17970319793647E-2</v>
      </c>
      <c r="AJ75" s="5">
        <v>8.9610880173283207E-5</v>
      </c>
      <c r="AK75" s="17">
        <v>2.0597151642718901E-3</v>
      </c>
      <c r="AL75" s="5">
        <v>2.2262719224854899E-5</v>
      </c>
      <c r="AM75" s="17">
        <v>0</v>
      </c>
      <c r="AN75" s="17">
        <v>0</v>
      </c>
      <c r="AO75" s="17">
        <v>2.1650652940690099E-3</v>
      </c>
      <c r="AP75" s="17">
        <v>2.1650652940690099E-3</v>
      </c>
      <c r="AQ75" s="17">
        <v>0</v>
      </c>
      <c r="AR75" s="17">
        <v>0</v>
      </c>
      <c r="AS75" s="17">
        <v>1.4146916450338099E-4</v>
      </c>
      <c r="AT75" s="5">
        <v>5.4251957219310205E-10</v>
      </c>
      <c r="AU75" s="5">
        <v>1.04772418834085E-9</v>
      </c>
      <c r="AV75" s="17">
        <v>1.34282517898774E-2</v>
      </c>
      <c r="AW75" s="17">
        <v>4.2629522787523998E-4</v>
      </c>
      <c r="AX75" s="5">
        <v>6.5230164019466802E-5</v>
      </c>
      <c r="AY75" s="17">
        <v>0</v>
      </c>
      <c r="AZ75" s="17">
        <v>1.4169129827620601E-3</v>
      </c>
      <c r="BA75" s="17">
        <v>1.7462533860237899E-4</v>
      </c>
      <c r="BB75" s="5">
        <v>6.71366920749351E-7</v>
      </c>
      <c r="BC75" s="5">
        <v>4.9235051285019004E-6</v>
      </c>
      <c r="BD75" s="5">
        <v>4.7562955736701899E-8</v>
      </c>
      <c r="BE75" s="5">
        <v>9.6562884086487297E-8</v>
      </c>
      <c r="BF75" s="17">
        <v>0</v>
      </c>
      <c r="BG75" s="17">
        <v>0</v>
      </c>
      <c r="BH75" s="17">
        <v>1.38432221430579E-4</v>
      </c>
      <c r="BI75" s="17">
        <v>8.6148437198586803E-4</v>
      </c>
      <c r="BJ75" s="5">
        <v>1.5682137601481499E-5</v>
      </c>
      <c r="BK75" s="5">
        <v>1.50671582973704E-5</v>
      </c>
      <c r="BL75" s="17">
        <v>5.21405556749725E-2</v>
      </c>
      <c r="BM75" s="17">
        <v>1.5106990525636901</v>
      </c>
      <c r="BN75" s="17">
        <v>0.15442904589471801</v>
      </c>
      <c r="BO75" s="17">
        <v>1.6785563502482901</v>
      </c>
      <c r="BP75" s="17">
        <v>0</v>
      </c>
      <c r="BQ75" s="17">
        <v>2.6865869365123901E-3</v>
      </c>
      <c r="BR75" s="17">
        <v>0</v>
      </c>
      <c r="BS75" s="5">
        <v>8.7719145488516598E-5</v>
      </c>
      <c r="BT75" s="5">
        <v>3.8716544034568401E-7</v>
      </c>
      <c r="BU75" s="5">
        <v>1.1422595391237701E-6</v>
      </c>
      <c r="BV75" s="5">
        <v>9.1661938854809095E-7</v>
      </c>
      <c r="BW75" s="5">
        <v>2.68047178910586E-5</v>
      </c>
      <c r="BX75" s="17">
        <v>0</v>
      </c>
      <c r="BY75" s="17">
        <v>1.9582610003472199E-2</v>
      </c>
      <c r="BZ75" s="5">
        <v>2.60948979535596E-5</v>
      </c>
      <c r="CA75" s="5">
        <v>9.1753942139695795E-6</v>
      </c>
      <c r="CB75" s="17">
        <v>3.45198057728026E-2</v>
      </c>
      <c r="CC75" s="5">
        <v>1.1726825289218799E-5</v>
      </c>
      <c r="CD75" s="17">
        <v>0</v>
      </c>
      <c r="CE75" s="5">
        <v>2.8062633310735901E-10</v>
      </c>
      <c r="CF75" s="5">
        <v>1.7008438190666701E-6</v>
      </c>
      <c r="CG75" s="17">
        <v>4.6214849425420299E-2</v>
      </c>
      <c r="CH75" s="17">
        <v>4.4758814989224897E-2</v>
      </c>
      <c r="CI75" s="17">
        <v>1.4560344361954801E-3</v>
      </c>
      <c r="CJ75" s="17">
        <v>0</v>
      </c>
      <c r="CK75" s="17">
        <v>0</v>
      </c>
      <c r="CL75" s="17">
        <v>1.8310928862359899E-4</v>
      </c>
      <c r="CM75" s="17">
        <v>0</v>
      </c>
      <c r="CN75" s="17">
        <v>1.9647932891306598E-3</v>
      </c>
      <c r="CO75" s="17">
        <v>0</v>
      </c>
      <c r="CP75" s="5">
        <v>5.1069737705098697E-5</v>
      </c>
      <c r="CQ75" s="17">
        <v>7.8591213479058796E-3</v>
      </c>
      <c r="CR75" s="5">
        <v>4.4469451465797998E-5</v>
      </c>
      <c r="CS75" s="17">
        <v>0</v>
      </c>
      <c r="CT75" s="17">
        <v>1.3203855883860499E-4</v>
      </c>
      <c r="CU75" s="5">
        <v>1.7903294256408499E-7</v>
      </c>
      <c r="CV75" s="17">
        <v>1.1294698214807299E-2</v>
      </c>
      <c r="CW75" s="17">
        <v>6.5981343548669703E-3</v>
      </c>
      <c r="CX75" s="17">
        <v>0</v>
      </c>
      <c r="CY75" s="17">
        <v>0</v>
      </c>
      <c r="CZ75" s="17">
        <v>2.4692518833534498E-3</v>
      </c>
      <c r="DA75" s="17">
        <v>1.03193972035251E-4</v>
      </c>
      <c r="DB75" s="17">
        <v>0</v>
      </c>
      <c r="DC75" s="17">
        <v>5.0709370194613003E-2</v>
      </c>
      <c r="DD75" s="5">
        <v>9.8120691578895106E-5</v>
      </c>
      <c r="DE75" s="17">
        <v>3.8462979678896801E-3</v>
      </c>
      <c r="DG75" s="25">
        <f t="shared" si="117"/>
        <v>7.9998814385296678E-3</v>
      </c>
      <c r="DH75" s="97">
        <f t="shared" si="118"/>
        <v>1.028223294331341</v>
      </c>
      <c r="DI75" s="25">
        <f t="shared" si="119"/>
        <v>1.9247256036453584E-2</v>
      </c>
      <c r="DJ75" s="40">
        <f t="shared" si="120"/>
        <v>3.9979275687655521E-6</v>
      </c>
      <c r="DK75" s="40"/>
      <c r="DL75" s="40">
        <f t="shared" si="121"/>
        <v>1.0963291802628834E-6</v>
      </c>
      <c r="DM75" s="40">
        <f t="shared" si="122"/>
        <v>-2.6089940056771246E-6</v>
      </c>
      <c r="DN75" s="40">
        <f t="shared" si="123"/>
        <v>-2.5695604230251074E-6</v>
      </c>
      <c r="DO75" s="40">
        <f t="shared" si="124"/>
        <v>-3.5571636612456424E-5</v>
      </c>
      <c r="DP75" s="40">
        <f t="shared" si="125"/>
        <v>3.1590831922902286E-6</v>
      </c>
      <c r="DQ75" s="40">
        <f t="shared" si="126"/>
        <v>-1.7331312625254948E-5</v>
      </c>
      <c r="DR75" s="40">
        <f t="shared" si="127"/>
        <v>-3.8045696200199371E-5</v>
      </c>
      <c r="DS75" s="40">
        <f t="shared" si="128"/>
        <v>-2.3973988959743937E-5</v>
      </c>
      <c r="DT75" s="40">
        <f t="shared" si="129"/>
        <v>-2.9879915730676508E-5</v>
      </c>
      <c r="DU75" s="40">
        <f t="shared" si="130"/>
        <v>-4.1620620990683231E-5</v>
      </c>
      <c r="DV75" s="40">
        <f t="shared" si="131"/>
        <v>2.9247865443009713E-5</v>
      </c>
      <c r="DW75" s="40">
        <f t="shared" si="132"/>
        <v>1.0640467102708991E-5</v>
      </c>
      <c r="DX75" s="40">
        <f t="shared" si="133"/>
        <v>-1.1961887607101557E-4</v>
      </c>
      <c r="DY75" s="40">
        <f t="shared" si="134"/>
        <v>5.8653482128878544E-5</v>
      </c>
      <c r="DZ75" s="40">
        <f t="shared" si="135"/>
        <v>-1.0150057456360292E-5</v>
      </c>
      <c r="EA75" s="40">
        <f t="shared" si="136"/>
        <v>-7.0528696942678441E-5</v>
      </c>
      <c r="EB75" s="40">
        <f t="shared" si="137"/>
        <v>-2.5855166408567917E-5</v>
      </c>
      <c r="EC75" s="40">
        <f t="shared" si="138"/>
        <v>3.6061005000362164E-6</v>
      </c>
      <c r="ED75" s="40">
        <f t="shared" si="139"/>
        <v>1.7037886651911789E-5</v>
      </c>
      <c r="EE75" s="40">
        <f t="shared" si="140"/>
        <v>-3.1488792157540702E-5</v>
      </c>
      <c r="EF75" s="40">
        <f t="shared" si="141"/>
        <v>-3.2516979841176056E-7</v>
      </c>
      <c r="EG75" s="40">
        <f t="shared" si="142"/>
        <v>3.9119609876318807E-6</v>
      </c>
      <c r="EH75" s="40">
        <f t="shared" si="143"/>
        <v>-1.9768606434975592E-5</v>
      </c>
      <c r="EI75" s="69">
        <f t="shared" si="144"/>
        <v>5.5222751095409393E-5</v>
      </c>
      <c r="EJ75" s="40">
        <f t="shared" si="145"/>
        <v>4.3668574088288727E-6</v>
      </c>
      <c r="EK75" s="40">
        <f t="shared" si="146"/>
        <v>7.9708859869534856E-4</v>
      </c>
      <c r="EL75" s="40">
        <f t="shared" si="147"/>
        <v>-1.0204489205303321E-3</v>
      </c>
      <c r="EM75" s="69">
        <f t="shared" si="148"/>
        <v>-6.7000560977543944E-4</v>
      </c>
      <c r="EN75" s="40">
        <f t="shared" si="149"/>
        <v>3.2086501674492066E-6</v>
      </c>
      <c r="EO75" s="40">
        <f t="shared" si="150"/>
        <v>3.3130297195510002E-6</v>
      </c>
    </row>
    <row r="76" spans="1:145" x14ac:dyDescent="0.25">
      <c r="A76" s="17">
        <v>159</v>
      </c>
      <c r="B76" s="15">
        <v>1335.9039370999999</v>
      </c>
      <c r="D76" s="15">
        <v>8488.6157936</v>
      </c>
      <c r="E76" s="15">
        <v>223.67113620999999</v>
      </c>
      <c r="F76" s="15">
        <v>216.79586681999999</v>
      </c>
      <c r="G76" s="15">
        <v>29.878932030000001</v>
      </c>
      <c r="H76" s="15">
        <v>293.27324870000001</v>
      </c>
      <c r="J76" s="17" t="s">
        <v>432</v>
      </c>
      <c r="K76" s="17">
        <v>0</v>
      </c>
      <c r="L76" s="17">
        <v>7.7613418716579297</v>
      </c>
      <c r="M76" s="17">
        <v>0.54204528622519099</v>
      </c>
      <c r="N76" s="17">
        <v>2.8694639499396399</v>
      </c>
      <c r="O76" s="17">
        <v>2.8694639499396399</v>
      </c>
      <c r="P76" s="17">
        <v>22.7806640354503</v>
      </c>
      <c r="Q76" s="17">
        <v>0</v>
      </c>
      <c r="R76" s="17">
        <v>9.5462480089507503E-4</v>
      </c>
      <c r="S76" s="17">
        <v>4.6608238672376599E-3</v>
      </c>
      <c r="T76" s="17">
        <v>1.38997416011441</v>
      </c>
      <c r="U76" s="17">
        <v>9.0628137972739796E-4</v>
      </c>
      <c r="V76" s="17">
        <v>0.29712767751671398</v>
      </c>
      <c r="W76" s="17">
        <v>3.17240441585784E-2</v>
      </c>
      <c r="X76" s="17">
        <v>1.94437485187695E-2</v>
      </c>
      <c r="Y76" s="17">
        <v>7.1263507005296596</v>
      </c>
      <c r="Z76" s="5">
        <v>3.1394313177576698E-7</v>
      </c>
      <c r="AA76" s="5">
        <v>1.2557868571460001E-6</v>
      </c>
      <c r="AB76" s="17">
        <v>1335.97445372222</v>
      </c>
      <c r="AC76" s="17">
        <v>6.8757730782585602</v>
      </c>
      <c r="AD76" s="17">
        <v>167.20626564592601</v>
      </c>
      <c r="AE76" s="17">
        <v>10.6474639682093</v>
      </c>
      <c r="AF76" s="17">
        <v>0.247383256998296</v>
      </c>
      <c r="AG76" s="17">
        <v>38.072223967547998</v>
      </c>
      <c r="AH76" s="17">
        <v>0.63959754625572496</v>
      </c>
      <c r="AI76" s="17">
        <v>68.236386416772703</v>
      </c>
      <c r="AJ76" s="17">
        <v>0.51832408459795898</v>
      </c>
      <c r="AK76" s="17">
        <v>11.913908218885799</v>
      </c>
      <c r="AL76" s="17">
        <v>0.12876500229997101</v>
      </c>
      <c r="AM76" s="17">
        <v>0</v>
      </c>
      <c r="AN76" s="17">
        <v>0</v>
      </c>
      <c r="AO76" s="17">
        <v>12.523326169634601</v>
      </c>
      <c r="AP76" s="17">
        <v>12.523326169634601</v>
      </c>
      <c r="AQ76" s="17">
        <v>0</v>
      </c>
      <c r="AR76" s="17">
        <v>0</v>
      </c>
      <c r="AS76" s="17">
        <v>0.81834584533474397</v>
      </c>
      <c r="AT76" s="5">
        <v>2.6282014069897499E-6</v>
      </c>
      <c r="AU76" s="5">
        <v>5.0751369463780798E-6</v>
      </c>
      <c r="AV76" s="17">
        <v>67.913642752029602</v>
      </c>
      <c r="AW76" s="17">
        <v>2.4658012765863599</v>
      </c>
      <c r="AX76" s="17">
        <v>0.37729227544326599</v>
      </c>
      <c r="AY76" s="17">
        <v>0</v>
      </c>
      <c r="AZ76" s="17">
        <v>8.1956378880526</v>
      </c>
      <c r="BA76" s="17">
        <v>1.0100628412947701</v>
      </c>
      <c r="BB76" s="17">
        <v>3.2521824104234502E-3</v>
      </c>
      <c r="BC76" s="17">
        <v>2.3849374714088E-2</v>
      </c>
      <c r="BD76" s="17">
        <v>2.3038564350160099E-4</v>
      </c>
      <c r="BE76" s="17">
        <v>4.6775045883695098E-4</v>
      </c>
      <c r="BF76" s="17">
        <v>0</v>
      </c>
      <c r="BG76" s="17">
        <v>0</v>
      </c>
      <c r="BH76" s="17">
        <v>0.80072364061558599</v>
      </c>
      <c r="BI76" s="17">
        <v>4.1729991457089701</v>
      </c>
      <c r="BJ76" s="17">
        <v>7.5964483539741098E-2</v>
      </c>
      <c r="BK76" s="17">
        <v>7.2985576260630305E-2</v>
      </c>
      <c r="BL76" s="17">
        <v>301.59338448056297</v>
      </c>
      <c r="BM76" s="17">
        <v>7640.2699070200597</v>
      </c>
      <c r="BN76" s="17">
        <v>781.00671417626995</v>
      </c>
      <c r="BO76" s="17">
        <v>8489.1902639483596</v>
      </c>
      <c r="BP76" s="17">
        <v>0</v>
      </c>
      <c r="BQ76" s="17">
        <v>15.539790710274</v>
      </c>
      <c r="BR76" s="17">
        <v>0</v>
      </c>
      <c r="BS76" s="17">
        <v>0.50594345320965395</v>
      </c>
      <c r="BT76" s="17">
        <v>1.87544212040542E-3</v>
      </c>
      <c r="BU76" s="17">
        <v>5.5330611507024502E-3</v>
      </c>
      <c r="BV76" s="17">
        <v>4.4403306932985004E-3</v>
      </c>
      <c r="BW76" s="17">
        <v>0.14571179505833901</v>
      </c>
      <c r="BX76" s="17">
        <v>0</v>
      </c>
      <c r="BY76" s="17">
        <v>113.271209262719</v>
      </c>
      <c r="BZ76" s="17">
        <v>0.12640161598791799</v>
      </c>
      <c r="CA76" s="17">
        <v>4.4446394065157602E-2</v>
      </c>
      <c r="CB76" s="17">
        <v>167.21512051014901</v>
      </c>
      <c r="CC76" s="17">
        <v>5.6804834736023997E-2</v>
      </c>
      <c r="CD76" s="17">
        <v>0</v>
      </c>
      <c r="CE76" s="5">
        <v>1.3593963744991301E-6</v>
      </c>
      <c r="CF76" s="17">
        <v>8.2388884295926407E-3</v>
      </c>
      <c r="CG76" s="17">
        <v>223.68859083637801</v>
      </c>
      <c r="CH76" s="17">
        <v>216.812817758119</v>
      </c>
      <c r="CI76" s="17">
        <v>6.8757730782585602</v>
      </c>
      <c r="CJ76" s="17">
        <v>0</v>
      </c>
      <c r="CK76" s="17">
        <v>0</v>
      </c>
      <c r="CL76" s="17">
        <v>0.88697851044715204</v>
      </c>
      <c r="CM76" s="17">
        <v>0</v>
      </c>
      <c r="CN76" s="17">
        <v>9.5173942470389097</v>
      </c>
      <c r="CO76" s="17">
        <v>0</v>
      </c>
      <c r="CP76" s="17">
        <v>0.247383256998296</v>
      </c>
      <c r="CQ76" s="17">
        <v>38.069584704332598</v>
      </c>
      <c r="CR76" s="17">
        <v>0.25724240577699098</v>
      </c>
      <c r="CS76" s="17">
        <v>0</v>
      </c>
      <c r="CT76" s="17">
        <v>0.63959754625572496</v>
      </c>
      <c r="CU76" s="17">
        <v>8.6724967895192198E-4</v>
      </c>
      <c r="CV76" s="17">
        <v>29.8792919195092</v>
      </c>
      <c r="CW76" s="17">
        <v>38.165207007285098</v>
      </c>
      <c r="CX76" s="17">
        <v>0</v>
      </c>
      <c r="CY76" s="17">
        <v>0</v>
      </c>
      <c r="CZ76" s="17">
        <v>14.2824833443233</v>
      </c>
      <c r="DA76" s="17">
        <v>0.59689536369053597</v>
      </c>
      <c r="DB76" s="17">
        <v>0</v>
      </c>
      <c r="DC76" s="17">
        <v>293.31408257411601</v>
      </c>
      <c r="DD76" s="17">
        <v>0.56756453700898901</v>
      </c>
      <c r="DE76" s="17">
        <v>22.247744469540301</v>
      </c>
      <c r="DF76" s="17"/>
      <c r="DG76" s="25">
        <f t="shared" ref="DG76:DG82" si="151">(AV76/BO76)</f>
        <v>8.0000142110659526E-3</v>
      </c>
      <c r="DH76" s="97">
        <f t="shared" ref="DH76:DH82" si="152">BL76/DC76</f>
        <v>1.0282267453161062</v>
      </c>
      <c r="DI76" s="25">
        <f t="shared" ref="DI76:DI82" si="153">BI76/CH76</f>
        <v>1.9247013109549901E-2</v>
      </c>
      <c r="DJ76" s="40">
        <f t="shared" ref="DJ76:DJ82" si="154">(AB76-B76)/(B76+1E-50)</f>
        <v>5.2785698328870855E-5</v>
      </c>
      <c r="DK76" s="40"/>
      <c r="DL76" s="40">
        <f t="shared" ref="DL76:DL82" si="155">(BO76-D76)/(D76+1E-50)</f>
        <v>6.7675385755214032E-5</v>
      </c>
      <c r="DM76" s="40">
        <f t="shared" ref="DM76:DN82" si="156">(CG76-E76)/(E76+1E-50)</f>
        <v>7.803700859121125E-5</v>
      </c>
      <c r="DN76" s="40">
        <f t="shared" si="156"/>
        <v>7.8188474566646293E-5</v>
      </c>
      <c r="DO76" s="40">
        <f t="shared" ref="DO76:DO82" si="157">(CV76-G76)/(G76+1E-50)</f>
        <v>1.2044925462427806E-5</v>
      </c>
      <c r="DP76" s="40">
        <f t="shared" ref="DP76:DP82" si="158">(DC76-H76)/(H76+1E-50)</f>
        <v>1.3923490907203121E-4</v>
      </c>
      <c r="DQ76" s="40">
        <f t="shared" ref="DQ76:DQ82" si="159">(O76/0.009783-$DC76)/($DC76)</f>
        <v>-9.6602067984678957E-6</v>
      </c>
      <c r="DR76" s="40">
        <f t="shared" ref="DR76:DR82" si="160">(M76/0.001848-$DC76)/($DC76)</f>
        <v>1.5895896821104243E-6</v>
      </c>
      <c r="DS76" s="40">
        <f t="shared" ref="DS76:DS82" si="161">((R76+S76)/0.0000259-$CH76)/($CH76)</f>
        <v>-5.8976598116336438E-7</v>
      </c>
      <c r="DT76" s="40">
        <f t="shared" ref="DT76:DT82" si="162">(T76/0.004739-$DC76)/($DC76)</f>
        <v>-2.9695500652493783E-5</v>
      </c>
      <c r="DU76" s="40">
        <f t="shared" ref="DU76:DU82" si="163">((U76)/0.00000418-$CH76)/($CH76)</f>
        <v>4.1946292746179391E-6</v>
      </c>
      <c r="DV76" s="40">
        <f t="shared" ref="DV76:DV82" si="164">(V76/0.001013-$DC76)/($DC76)</f>
        <v>1.7227274838564355E-6</v>
      </c>
      <c r="DW76" s="40">
        <f t="shared" ref="DW76:DW82" si="165">((X76+W76)/0.000236-$CH76)/($CH76)</f>
        <v>-6.3152123793291242E-7</v>
      </c>
      <c r="DX76" s="40">
        <f t="shared" ref="DX76:DX82" si="166">((AA76+Z76)/0.00000000724-$CH76)/($CH76)</f>
        <v>3.305262797408067E-6</v>
      </c>
      <c r="DY76" s="40">
        <f t="shared" ref="DY76:DY82" si="167">(AL76/0.000439-$DC76)/($DC76)</f>
        <v>9.3231890549287209E-7</v>
      </c>
      <c r="DZ76" s="40">
        <f t="shared" ref="DZ76:DZ82" si="168">(AP76/0.042696-$DC76)/($DC76)</f>
        <v>-9.5022188090033777E-7</v>
      </c>
      <c r="EA76" s="40">
        <f t="shared" ref="EA76:EA82" si="169">(AS76/0.00279-$DC76)/($DC76)</f>
        <v>-5.438370588685469E-7</v>
      </c>
      <c r="EB76" s="40">
        <f t="shared" ref="EB76:EB82" si="170">((AT76+AU76+CE76)/0.0000000418-$CH76)/($CH76)</f>
        <v>-4.5300053097550921E-6</v>
      </c>
      <c r="EC76" s="40">
        <f t="shared" ref="EC76:EC82" si="171">((BB76+BC76)/0.000125-$CH76)/($CH76)</f>
        <v>-1.6639331157370606E-6</v>
      </c>
      <c r="ED76" s="40">
        <f t="shared" ref="ED76:ED82" si="172">((BD76+BE76)/0.00000322-$CH76)/($CH76)</f>
        <v>-1.6770950874744065E-6</v>
      </c>
      <c r="EE76" s="40">
        <f t="shared" ref="EE76:EE82" si="173">(BH76/0.00273-$DC76)/($DC76)</f>
        <v>-2.9728239392677669E-5</v>
      </c>
      <c r="EF76" s="40">
        <f t="shared" ref="EF76:EF82" si="174">((BJ76+BK76)/0.000687-$CH76)/($CH76)</f>
        <v>-2.322917178295684E-6</v>
      </c>
      <c r="EG76" s="40">
        <f t="shared" ref="EG76:EG82" si="175">(DA76/0.002035-$DC76)/($DC76)</f>
        <v>2.0198760428425192E-6</v>
      </c>
      <c r="EH76" s="40">
        <f t="shared" si="109"/>
        <v>3.1489523848513879E-6</v>
      </c>
      <c r="EI76" s="69">
        <f t="shared" ref="EI76:EI82" si="176">(BS76-$DC76*0.0017-$CH76*0.0000337)/(BS76)</f>
        <v>5.773125810074539E-6</v>
      </c>
      <c r="EJ76" s="40">
        <f t="shared" ref="EJ76:EJ82" si="177">((BT76)/0.00000865-$CH76)/($CH76)</f>
        <v>5.9969140152256392E-6</v>
      </c>
      <c r="EK76" s="40">
        <f t="shared" ref="EK76:EK82" si="178">((BU76)/0.0000255-$CH76)/($CH76)</f>
        <v>7.8395948756188819E-4</v>
      </c>
      <c r="EL76" s="40">
        <f t="shared" ref="EL76:EL82" si="179">((BV76)/0.0000205-$CH76)/($CH76)</f>
        <v>-9.7466803960626915E-4</v>
      </c>
      <c r="EM76" s="69">
        <f t="shared" ref="EM76:EM82" si="180">(BW76-$DC76*0.000333-$CH76*0.000222)/(BW76)</f>
        <v>-6.4675602346613611E-4</v>
      </c>
      <c r="EN76" s="40">
        <f t="shared" ref="EN76:EN82" si="181">(SUM(AC76:AH76)-$CG76)/($CG76)</f>
        <v>5.2138026986732902E-7</v>
      </c>
      <c r="EO76" s="40">
        <f t="shared" ref="EO76:EO82" si="182">(SUM(AD76:AH76)-$CH76)/($CH76)</f>
        <v>5.3791477619092482E-7</v>
      </c>
    </row>
    <row r="77" spans="1:145" x14ac:dyDescent="0.25">
      <c r="A77" s="17">
        <v>162</v>
      </c>
      <c r="B77" s="15">
        <v>0.16421090999999999</v>
      </c>
      <c r="D77" s="15">
        <v>0.99760205999999996</v>
      </c>
      <c r="E77" s="15">
        <v>2.7162849999999999E-2</v>
      </c>
      <c r="F77" s="15">
        <v>2.6347929999999999E-2</v>
      </c>
      <c r="G77" s="15">
        <v>6.3712000000000003E-4</v>
      </c>
      <c r="H77" s="15">
        <v>3.2857749999999998E-2</v>
      </c>
      <c r="J77" s="17" t="s">
        <v>433</v>
      </c>
      <c r="K77" s="17">
        <v>0</v>
      </c>
      <c r="L77" s="17">
        <v>8.6943242183237096E-4</v>
      </c>
      <c r="M77" s="5">
        <v>6.0722155687759301E-5</v>
      </c>
      <c r="N77" s="5">
        <v>3.2144410388399201E-4</v>
      </c>
      <c r="O77" s="5">
        <v>3.2144410388399201E-4</v>
      </c>
      <c r="P77" s="17">
        <v>2.55195052828254E-3</v>
      </c>
      <c r="Q77" s="17">
        <v>0</v>
      </c>
      <c r="R77" s="5">
        <v>1.16002799869927E-7</v>
      </c>
      <c r="S77" s="5">
        <v>5.6637290078649798E-7</v>
      </c>
      <c r="T77" s="5">
        <v>1.5571214523388201E-4</v>
      </c>
      <c r="U77" s="5">
        <v>1.10134473118492E-7</v>
      </c>
      <c r="V77" s="5">
        <v>3.3284271866047099E-5</v>
      </c>
      <c r="W77" s="5">
        <v>3.8550791734872103E-6</v>
      </c>
      <c r="X77" s="5">
        <v>2.36296896443393E-6</v>
      </c>
      <c r="Y77" s="17">
        <v>7.9830959043634899E-4</v>
      </c>
      <c r="Z77" s="5">
        <v>3.8151534692482702E-11</v>
      </c>
      <c r="AA77" s="5">
        <v>1.5261264240480101E-10</v>
      </c>
      <c r="AB77" s="17">
        <v>0.16421049289836101</v>
      </c>
      <c r="AC77" s="5">
        <v>8.14885607676493E-4</v>
      </c>
      <c r="AD77" s="17">
        <v>2.0319637119220399E-2</v>
      </c>
      <c r="AE77" s="5">
        <v>1.2939198730137699E-3</v>
      </c>
      <c r="AF77" s="5">
        <v>3.00629970733643E-5</v>
      </c>
      <c r="AG77" s="17">
        <v>4.6266858468779698E-3</v>
      </c>
      <c r="AH77" s="5">
        <v>7.77265938039099E-5</v>
      </c>
      <c r="AI77" s="17">
        <v>7.6440246512012398E-3</v>
      </c>
      <c r="AJ77" s="5">
        <v>5.8066081714314002E-5</v>
      </c>
      <c r="AK77" s="17">
        <v>1.33462783015592E-3</v>
      </c>
      <c r="AL77" s="5">
        <v>1.44244014594597E-5</v>
      </c>
      <c r="AM77" s="17">
        <v>0</v>
      </c>
      <c r="AN77" s="17">
        <v>0</v>
      </c>
      <c r="AO77" s="17">
        <v>1.40289140142308E-3</v>
      </c>
      <c r="AP77" s="17">
        <v>1.40289140142308E-3</v>
      </c>
      <c r="AQ77" s="17">
        <v>0</v>
      </c>
      <c r="AR77" s="17">
        <v>0</v>
      </c>
      <c r="AS77" s="5">
        <v>9.1669222044015206E-5</v>
      </c>
      <c r="AT77" s="5">
        <v>3.1938604088471398E-10</v>
      </c>
      <c r="AU77" s="5">
        <v>6.16760326173823E-10</v>
      </c>
      <c r="AV77" s="17">
        <v>7.9807668777592197E-3</v>
      </c>
      <c r="AW77" s="17">
        <v>2.7622199937168198E-4</v>
      </c>
      <c r="AX77" s="5">
        <v>4.2264924642713403E-5</v>
      </c>
      <c r="AY77" s="5">
        <v>0</v>
      </c>
      <c r="AZ77" s="17">
        <v>9.1809060963970904E-4</v>
      </c>
      <c r="BA77" s="5">
        <v>1.13146420630852E-4</v>
      </c>
      <c r="BB77" s="5">
        <v>3.9522589108064997E-7</v>
      </c>
      <c r="BC77" s="5">
        <v>2.8981740218367802E-6</v>
      </c>
      <c r="BD77" s="5">
        <v>2.7996604882135302E-8</v>
      </c>
      <c r="BE77" s="5">
        <v>5.6842540385918998E-8</v>
      </c>
      <c r="BF77" s="17">
        <v>0</v>
      </c>
      <c r="BG77" s="17">
        <v>0</v>
      </c>
      <c r="BH77" s="5">
        <v>8.9695967539145795E-5</v>
      </c>
      <c r="BI77" s="5">
        <v>5.0712070856550695E-4</v>
      </c>
      <c r="BJ77" s="5">
        <v>9.2313475200758302E-6</v>
      </c>
      <c r="BK77" s="5">
        <v>8.8695249590766996E-6</v>
      </c>
      <c r="BL77" s="17">
        <v>3.3785380049273298E-2</v>
      </c>
      <c r="BM77" s="17">
        <v>0.89785249976575898</v>
      </c>
      <c r="BN77" s="17">
        <v>9.1779883926652206E-2</v>
      </c>
      <c r="BO77" s="17">
        <v>0.99761315057016997</v>
      </c>
      <c r="BP77" s="17">
        <v>0</v>
      </c>
      <c r="BQ77" s="17">
        <v>1.7408114607274101E-3</v>
      </c>
      <c r="BR77" s="17">
        <v>0</v>
      </c>
      <c r="BS77" s="5">
        <v>5.6745660477190402E-5</v>
      </c>
      <c r="BT77" s="5">
        <v>2.2790385643501501E-7</v>
      </c>
      <c r="BU77" s="5">
        <v>6.7242408108599599E-7</v>
      </c>
      <c r="BV77" s="5">
        <v>5.3963154152680997E-7</v>
      </c>
      <c r="BW77" s="5">
        <v>1.6779623119870799E-5</v>
      </c>
      <c r="BX77" s="17">
        <v>0</v>
      </c>
      <c r="BY77" s="17">
        <v>1.26888943666396E-2</v>
      </c>
      <c r="BZ77" s="5">
        <v>1.5360968269977999E-5</v>
      </c>
      <c r="CA77" s="5">
        <v>5.4013348986149396E-6</v>
      </c>
      <c r="CB77" s="17">
        <v>2.0320507944906401E-2</v>
      </c>
      <c r="CC77" s="5">
        <v>6.9031564675341796E-6</v>
      </c>
      <c r="CD77" s="17">
        <v>0</v>
      </c>
      <c r="CE77" s="5">
        <v>1.6520886037577699E-10</v>
      </c>
      <c r="CF77" s="5">
        <v>1.00127427151022E-6</v>
      </c>
      <c r="CG77" s="17">
        <v>2.7162740503866301E-2</v>
      </c>
      <c r="CH77" s="17">
        <v>2.63478548961898E-2</v>
      </c>
      <c r="CI77" s="5">
        <v>8.14885607676493E-4</v>
      </c>
      <c r="CJ77" s="17">
        <v>0</v>
      </c>
      <c r="CK77" s="17">
        <v>0</v>
      </c>
      <c r="CL77" s="5">
        <v>1.07789260183975E-4</v>
      </c>
      <c r="CM77" s="17">
        <v>0</v>
      </c>
      <c r="CN77" s="5">
        <v>1.1566033389E-3</v>
      </c>
      <c r="CO77" s="17">
        <v>0</v>
      </c>
      <c r="CP77" s="5">
        <v>3.00629970733643E-5</v>
      </c>
      <c r="CQ77" s="17">
        <v>4.6263926321533002E-3</v>
      </c>
      <c r="CR77" s="5">
        <v>2.8816376425977001E-5</v>
      </c>
      <c r="CS77" s="17">
        <v>0</v>
      </c>
      <c r="CT77" s="5">
        <v>7.77265938039099E-5</v>
      </c>
      <c r="CU77" s="5">
        <v>1.05395261165032E-7</v>
      </c>
      <c r="CV77" s="17">
        <v>6.37108241428154E-4</v>
      </c>
      <c r="CW77" s="17">
        <v>4.2753476492005497E-3</v>
      </c>
      <c r="CX77" s="17">
        <v>0</v>
      </c>
      <c r="CY77" s="17">
        <v>0</v>
      </c>
      <c r="CZ77" s="17">
        <v>1.59994919889548E-3</v>
      </c>
      <c r="DA77" s="5">
        <v>6.6867563447808303E-5</v>
      </c>
      <c r="DB77" s="5">
        <v>0</v>
      </c>
      <c r="DC77" s="17">
        <v>3.2857708185210201E-2</v>
      </c>
      <c r="DD77" s="5">
        <v>6.35791645088929E-5</v>
      </c>
      <c r="DE77" s="17">
        <v>2.4922388371721301E-3</v>
      </c>
      <c r="DF77" s="17"/>
      <c r="DG77" s="25">
        <f t="shared" si="151"/>
        <v>7.9998613422426704E-3</v>
      </c>
      <c r="DH77" s="97">
        <f t="shared" si="152"/>
        <v>1.0282330057481202</v>
      </c>
      <c r="DI77" s="25">
        <f t="shared" si="153"/>
        <v>1.9247134560424591E-2</v>
      </c>
      <c r="DJ77" s="40">
        <f t="shared" si="154"/>
        <v>-2.540036097343157E-6</v>
      </c>
      <c r="DK77" s="40"/>
      <c r="DL77" s="40">
        <f t="shared" si="155"/>
        <v>1.1117228617204031E-5</v>
      </c>
      <c r="DM77" s="40">
        <f t="shared" si="156"/>
        <v>-4.0310988610633143E-6</v>
      </c>
      <c r="DN77" s="40">
        <f t="shared" si="156"/>
        <v>-2.8504634025787497E-6</v>
      </c>
      <c r="DO77" s="40">
        <f t="shared" si="157"/>
        <v>-1.8455819698059593E-5</v>
      </c>
      <c r="DP77" s="40">
        <f t="shared" si="158"/>
        <v>-1.2726005218667597E-6</v>
      </c>
      <c r="DQ77" s="40">
        <f t="shared" si="159"/>
        <v>-8.8826222736369994E-6</v>
      </c>
      <c r="DR77" s="40">
        <f t="shared" si="160"/>
        <v>1.8296152443595998E-5</v>
      </c>
      <c r="DS77" s="40">
        <f t="shared" si="161"/>
        <v>-4.944415012971737E-5</v>
      </c>
      <c r="DT77" s="40">
        <f t="shared" si="162"/>
        <v>-3.4284673044317711E-6</v>
      </c>
      <c r="DU77" s="40">
        <f t="shared" si="163"/>
        <v>3.9919760023693174E-6</v>
      </c>
      <c r="DV77" s="40">
        <f t="shared" si="164"/>
        <v>-1.7621393005076378E-5</v>
      </c>
      <c r="DW77" s="40">
        <f t="shared" si="165"/>
        <v>-7.3362643675088995E-6</v>
      </c>
      <c r="DX77" s="40">
        <f t="shared" si="166"/>
        <v>2.9920814976578662E-5</v>
      </c>
      <c r="DY77" s="40">
        <f t="shared" si="167"/>
        <v>-9.1811526499372233E-6</v>
      </c>
      <c r="DZ77" s="40">
        <f t="shared" si="168"/>
        <v>-9.3182653713470273E-7</v>
      </c>
      <c r="EA77" s="40">
        <f t="shared" si="169"/>
        <v>-4.1274884429884985E-5</v>
      </c>
      <c r="EB77" s="40">
        <f t="shared" si="170"/>
        <v>1.3522408207237418E-5</v>
      </c>
      <c r="EC77" s="40">
        <f t="shared" si="171"/>
        <v>-2.4882209688200092E-5</v>
      </c>
      <c r="ED77" s="40">
        <f t="shared" si="172"/>
        <v>-1.1168041499789166E-5</v>
      </c>
      <c r="EE77" s="40">
        <f t="shared" si="173"/>
        <v>-6.2159537841640906E-5</v>
      </c>
      <c r="EF77" s="40">
        <f t="shared" si="174"/>
        <v>-5.7364049355349907E-6</v>
      </c>
      <c r="EG77" s="40">
        <f t="shared" si="175"/>
        <v>3.181450728236482E-5</v>
      </c>
      <c r="EH77" s="40">
        <f t="shared" si="109"/>
        <v>-7.8771960528292116E-6</v>
      </c>
      <c r="EI77" s="69">
        <f t="shared" si="176"/>
        <v>-6.4524346963557876E-6</v>
      </c>
      <c r="EJ77" s="40">
        <f t="shared" si="177"/>
        <v>-2.2326534968016771E-5</v>
      </c>
      <c r="EK77" s="40">
        <f t="shared" si="178"/>
        <v>8.2423829908456281E-4</v>
      </c>
      <c r="EL77" s="40">
        <f t="shared" si="179"/>
        <v>-9.2474570357632126E-4</v>
      </c>
      <c r="EM77" s="69">
        <f t="shared" si="180"/>
        <v>-6.6851875505175636E-4</v>
      </c>
      <c r="EN77" s="40">
        <f t="shared" si="181"/>
        <v>6.5359310700057156E-6</v>
      </c>
      <c r="EO77" s="40">
        <f t="shared" si="182"/>
        <v>6.7380741359075414E-6</v>
      </c>
    </row>
    <row r="78" spans="1:145" x14ac:dyDescent="0.25">
      <c r="A78" s="17">
        <v>202</v>
      </c>
      <c r="B78" s="15">
        <v>6.9453152200000003</v>
      </c>
      <c r="D78" s="15">
        <v>41.301238619999999</v>
      </c>
      <c r="E78" s="15">
        <v>1.02363077</v>
      </c>
      <c r="F78" s="15">
        <v>0.99292186999999998</v>
      </c>
      <c r="G78" s="15">
        <v>3.2617199999999999E-2</v>
      </c>
      <c r="H78" s="15">
        <v>1.37029062</v>
      </c>
      <c r="J78" s="17" t="s">
        <v>434</v>
      </c>
      <c r="K78" s="17">
        <v>0</v>
      </c>
      <c r="L78" s="17">
        <v>3.6259049056653198E-2</v>
      </c>
      <c r="M78" s="17">
        <v>2.5322914165385201E-3</v>
      </c>
      <c r="N78" s="17">
        <v>1.34054569663916E-2</v>
      </c>
      <c r="O78" s="17">
        <v>1.34054569663916E-2</v>
      </c>
      <c r="P78" s="17">
        <v>0.106425603184576</v>
      </c>
      <c r="Q78" s="17">
        <v>0</v>
      </c>
      <c r="R78" s="5">
        <v>4.3718433395613897E-6</v>
      </c>
      <c r="S78" s="5">
        <v>2.13448866548719E-5</v>
      </c>
      <c r="T78" s="17">
        <v>6.4935726424268404E-3</v>
      </c>
      <c r="U78" s="5">
        <v>4.1503261186417299E-6</v>
      </c>
      <c r="V78" s="17">
        <v>1.38811802055721E-3</v>
      </c>
      <c r="W78" s="5">
        <v>1.4528448993314399E-4</v>
      </c>
      <c r="X78" s="5">
        <v>8.9045696302297706E-5</v>
      </c>
      <c r="Y78" s="17">
        <v>3.3292432435721497E-2</v>
      </c>
      <c r="Z78" s="5">
        <v>1.43773618390956E-9</v>
      </c>
      <c r="AA78" s="5">
        <v>5.7509716320265396E-9</v>
      </c>
      <c r="AB78" s="17">
        <v>6.9453185711844796</v>
      </c>
      <c r="AC78" s="17">
        <v>3.0708905570528602E-2</v>
      </c>
      <c r="AD78" s="17">
        <v>0.76574154885717904</v>
      </c>
      <c r="AE78" s="17">
        <v>4.8761368960024698E-2</v>
      </c>
      <c r="AF78" s="17">
        <v>1.13292327364319E-3</v>
      </c>
      <c r="AG78" s="17">
        <v>0.174357057270567</v>
      </c>
      <c r="AH78" s="17">
        <v>2.9291190881683398E-3</v>
      </c>
      <c r="AI78" s="17">
        <v>0.31878309968220297</v>
      </c>
      <c r="AJ78" s="17">
        <v>2.4214768533209799E-3</v>
      </c>
      <c r="AK78" s="17">
        <v>5.5658799106797399E-2</v>
      </c>
      <c r="AL78" s="17">
        <v>6.0155696241119495E-4</v>
      </c>
      <c r="AM78" s="17">
        <v>0</v>
      </c>
      <c r="AN78" s="17">
        <v>0</v>
      </c>
      <c r="AO78" s="17">
        <v>5.8505973031300097E-2</v>
      </c>
      <c r="AP78" s="17">
        <v>5.8505973031300097E-2</v>
      </c>
      <c r="AQ78" s="17">
        <v>0</v>
      </c>
      <c r="AR78" s="17">
        <v>0</v>
      </c>
      <c r="AS78" s="17">
        <v>3.8230964501727799E-3</v>
      </c>
      <c r="AT78" s="5">
        <v>1.2036223423182701E-8</v>
      </c>
      <c r="AU78" s="5">
        <v>2.3242392940138901E-8</v>
      </c>
      <c r="AV78" s="17">
        <v>0.33040972701268201</v>
      </c>
      <c r="AW78" s="17">
        <v>1.15195592434839E-2</v>
      </c>
      <c r="AX78" s="17">
        <v>1.76263543330963E-3</v>
      </c>
      <c r="AY78" s="17">
        <v>0</v>
      </c>
      <c r="AZ78" s="17">
        <v>3.8288118732509903E-2</v>
      </c>
      <c r="BA78" s="17">
        <v>4.7187348146188399E-3</v>
      </c>
      <c r="BB78" s="5">
        <v>1.4893988546988701E-5</v>
      </c>
      <c r="BC78" s="5">
        <v>1.09220919658063E-4</v>
      </c>
      <c r="BD78" s="5">
        <v>1.0550827008824E-6</v>
      </c>
      <c r="BE78" s="5">
        <v>2.14210872093343E-6</v>
      </c>
      <c r="BF78" s="17">
        <v>0</v>
      </c>
      <c r="BG78" s="17">
        <v>0</v>
      </c>
      <c r="BH78" s="17">
        <v>3.74077129825228E-3</v>
      </c>
      <c r="BI78" s="17">
        <v>1.9110748303818901E-2</v>
      </c>
      <c r="BJ78" s="5">
        <v>3.4789024289422698E-4</v>
      </c>
      <c r="BK78" s="5">
        <v>3.3424719324062898E-4</v>
      </c>
      <c r="BL78" s="17">
        <v>1.4089720509047201</v>
      </c>
      <c r="BM78" s="17">
        <v>37.1711539322189</v>
      </c>
      <c r="BN78" s="17">
        <v>3.79971495119517</v>
      </c>
      <c r="BO78" s="17">
        <v>41.301278610426699</v>
      </c>
      <c r="BP78" s="17">
        <v>0</v>
      </c>
      <c r="BQ78" s="17">
        <v>7.2598509438537795E-2</v>
      </c>
      <c r="BR78" s="17">
        <v>0</v>
      </c>
      <c r="BS78" s="17">
        <v>2.36296415935007E-3</v>
      </c>
      <c r="BT78" s="5">
        <v>8.5887650346952292E-6</v>
      </c>
      <c r="BU78" s="5">
        <v>2.5339433522379601E-5</v>
      </c>
      <c r="BV78" s="5">
        <v>2.0334902759635501E-5</v>
      </c>
      <c r="BW78" s="17">
        <v>6.7629611115704001E-4</v>
      </c>
      <c r="BX78" s="17">
        <v>0</v>
      </c>
      <c r="BY78" s="17">
        <v>0.52917545494138396</v>
      </c>
      <c r="BZ78" s="5">
        <v>5.7887267756852204E-4</v>
      </c>
      <c r="CA78" s="5">
        <v>2.0354837216223799E-4</v>
      </c>
      <c r="CB78" s="17">
        <v>0.765781590304072</v>
      </c>
      <c r="CC78" s="5">
        <v>2.6014500901139198E-4</v>
      </c>
      <c r="CD78" s="17">
        <v>0</v>
      </c>
      <c r="CE78" s="5">
        <v>6.2255352546613899E-9</v>
      </c>
      <c r="CF78" s="5">
        <v>3.7730562123491898E-5</v>
      </c>
      <c r="CG78" s="17">
        <v>1.0236303003454601</v>
      </c>
      <c r="CH78" s="17">
        <v>0.99292139477493502</v>
      </c>
      <c r="CI78" s="17">
        <v>3.0708905570528602E-2</v>
      </c>
      <c r="CJ78" s="17">
        <v>0</v>
      </c>
      <c r="CK78" s="17">
        <v>0</v>
      </c>
      <c r="CL78" s="17">
        <v>4.0620444562024204E-3</v>
      </c>
      <c r="CM78" s="17">
        <v>0</v>
      </c>
      <c r="CN78" s="17">
        <v>4.3586272700717001E-2</v>
      </c>
      <c r="CO78" s="17">
        <v>0</v>
      </c>
      <c r="CP78" s="17">
        <v>1.13292327364319E-3</v>
      </c>
      <c r="CQ78" s="17">
        <v>0.17434517656266299</v>
      </c>
      <c r="CR78" s="17">
        <v>1.20175101949877E-3</v>
      </c>
      <c r="CS78" s="17">
        <v>0</v>
      </c>
      <c r="CT78" s="17">
        <v>2.9291190881683398E-3</v>
      </c>
      <c r="CU78" s="5">
        <v>3.9717686028759304E-6</v>
      </c>
      <c r="CV78" s="17">
        <v>3.2617216554506501E-2</v>
      </c>
      <c r="CW78" s="17">
        <v>0.17829826814365299</v>
      </c>
      <c r="CX78" s="17">
        <v>0</v>
      </c>
      <c r="CY78" s="17">
        <v>0</v>
      </c>
      <c r="CZ78" s="17">
        <v>6.6724046573080398E-2</v>
      </c>
      <c r="DA78" s="17">
        <v>2.7885787284128299E-3</v>
      </c>
      <c r="DB78" s="17">
        <v>0</v>
      </c>
      <c r="DC78" s="17">
        <v>1.37029023848498</v>
      </c>
      <c r="DD78" s="17">
        <v>2.6515522818002899E-3</v>
      </c>
      <c r="DE78" s="17">
        <v>0.103935907730507</v>
      </c>
      <c r="DF78" s="17"/>
      <c r="DG78" s="25">
        <f t="shared" si="151"/>
        <v>7.9999878485425037E-3</v>
      </c>
      <c r="DH78" s="97">
        <f t="shared" si="152"/>
        <v>1.0282289191978098</v>
      </c>
      <c r="DI78" s="25">
        <f t="shared" si="153"/>
        <v>1.9246990148853348E-2</v>
      </c>
      <c r="DJ78" s="40">
        <f t="shared" si="154"/>
        <v>4.8251006226467282E-7</v>
      </c>
      <c r="DK78" s="40"/>
      <c r="DL78" s="40">
        <f t="shared" si="155"/>
        <v>9.682621644311208E-7</v>
      </c>
      <c r="DM78" s="40">
        <f t="shared" si="156"/>
        <v>-4.58812448481987E-7</v>
      </c>
      <c r="DN78" s="40">
        <f t="shared" si="156"/>
        <v>-4.7861274821798884E-7</v>
      </c>
      <c r="DO78" s="40">
        <f t="shared" si="157"/>
        <v>5.0753916650513847E-7</v>
      </c>
      <c r="DP78" s="40">
        <f t="shared" si="158"/>
        <v>-2.7841905538284512E-7</v>
      </c>
      <c r="DQ78" s="40">
        <f t="shared" si="159"/>
        <v>-6.8954060874853361E-6</v>
      </c>
      <c r="DR78" s="40">
        <f t="shared" si="160"/>
        <v>-1.9524498789420569E-6</v>
      </c>
      <c r="DS78" s="40">
        <f t="shared" si="161"/>
        <v>2.5613649637543144E-6</v>
      </c>
      <c r="DT78" s="40">
        <f t="shared" si="162"/>
        <v>-3.5849203617832348E-5</v>
      </c>
      <c r="DU78" s="40">
        <f t="shared" si="163"/>
        <v>-2.0554954354283321E-5</v>
      </c>
      <c r="DV78" s="40">
        <f t="shared" si="164"/>
        <v>1.0092162985241141E-5</v>
      </c>
      <c r="DW78" s="40">
        <f t="shared" si="165"/>
        <v>3.1454371598300383E-6</v>
      </c>
      <c r="DX78" s="40">
        <f t="shared" si="166"/>
        <v>-5.9930069966058052E-6</v>
      </c>
      <c r="DY78" s="40">
        <f t="shared" si="167"/>
        <v>-7.5185460312836257E-7</v>
      </c>
      <c r="DZ78" s="40">
        <f t="shared" si="168"/>
        <v>1.0427825715978191E-6</v>
      </c>
      <c r="EA78" s="40">
        <f t="shared" si="169"/>
        <v>-3.4828192574050395E-6</v>
      </c>
      <c r="EB78" s="40">
        <f t="shared" si="170"/>
        <v>8.9910100100538705E-7</v>
      </c>
      <c r="EC78" s="40">
        <f t="shared" si="171"/>
        <v>-2.1443132685740065E-6</v>
      </c>
      <c r="ED78" s="40">
        <f t="shared" si="172"/>
        <v>-4.8383980104653628E-6</v>
      </c>
      <c r="EE78" s="40">
        <f t="shared" si="173"/>
        <v>-3.2359341129114288E-5</v>
      </c>
      <c r="EF78" s="40">
        <f t="shared" si="174"/>
        <v>6.4198903846998279E-7</v>
      </c>
      <c r="EG78" s="40">
        <f t="shared" si="175"/>
        <v>1.3660584828221779E-5</v>
      </c>
      <c r="EH78" s="40">
        <f t="shared" ref="EH78:EH82" si="183">(DD78/0.001935-$DC78)/($DC78)</f>
        <v>1.5338545634749677E-5</v>
      </c>
      <c r="EI78" s="69">
        <f t="shared" si="176"/>
        <v>3.9369711351619474E-6</v>
      </c>
      <c r="EJ78" s="40">
        <f t="shared" si="177"/>
        <v>-5.8566103422460165E-7</v>
      </c>
      <c r="EK78" s="40">
        <f t="shared" si="178"/>
        <v>7.8745469340765371E-4</v>
      </c>
      <c r="EL78" s="40">
        <f t="shared" si="179"/>
        <v>-9.8186895789018698E-4</v>
      </c>
      <c r="EM78" s="69">
        <f t="shared" si="180"/>
        <v>-6.4925391592551222E-4</v>
      </c>
      <c r="EN78" s="40">
        <f t="shared" si="181"/>
        <v>6.0830033142019123E-7</v>
      </c>
      <c r="EO78" s="40">
        <f t="shared" si="182"/>
        <v>6.2711373775793828E-7</v>
      </c>
    </row>
    <row r="79" spans="1:145" x14ac:dyDescent="0.25">
      <c r="A79" s="17">
        <v>203</v>
      </c>
      <c r="B79" s="15">
        <v>6.5879398399999998</v>
      </c>
      <c r="D79" s="15">
        <v>41.376971089999998</v>
      </c>
      <c r="E79" s="15">
        <v>1.15229117</v>
      </c>
      <c r="F79" s="15">
        <v>1.1175251799999999</v>
      </c>
      <c r="G79" s="15">
        <v>6.3345670000000007E-2</v>
      </c>
      <c r="H79" s="15">
        <v>2.51754202</v>
      </c>
      <c r="J79" s="17" t="s">
        <v>435</v>
      </c>
      <c r="K79" s="17">
        <v>0</v>
      </c>
      <c r="L79" s="17">
        <v>6.6616311780629101E-2</v>
      </c>
      <c r="M79" s="17">
        <v>4.6523753626864402E-3</v>
      </c>
      <c r="N79" s="17">
        <v>2.4628905474504501E-2</v>
      </c>
      <c r="O79" s="17">
        <v>2.4628905474504501E-2</v>
      </c>
      <c r="P79" s="17">
        <v>0.19552845786471301</v>
      </c>
      <c r="Q79" s="17">
        <v>0</v>
      </c>
      <c r="R79" s="5">
        <v>4.9204409574673298E-6</v>
      </c>
      <c r="S79" s="5">
        <v>2.4023932384243499E-5</v>
      </c>
      <c r="T79" s="17">
        <v>1.19302788585995E-2</v>
      </c>
      <c r="U79" s="5">
        <v>4.6712816094842802E-6</v>
      </c>
      <c r="V79" s="17">
        <v>2.5502274447923999E-3</v>
      </c>
      <c r="W79" s="5">
        <v>1.6351593996814299E-4</v>
      </c>
      <c r="X79" s="5">
        <v>1.00219241940728E-4</v>
      </c>
      <c r="Y79" s="17">
        <v>6.1165858403390699E-2</v>
      </c>
      <c r="Z79" s="5">
        <v>1.6181911517496399E-9</v>
      </c>
      <c r="AA79" s="5">
        <v>6.4727771072052497E-9</v>
      </c>
      <c r="AB79" s="17">
        <v>6.5879320694235401</v>
      </c>
      <c r="AC79" s="17">
        <v>3.4765951487293098E-2</v>
      </c>
      <c r="AD79" s="17">
        <v>0.86183465114612801</v>
      </c>
      <c r="AE79" s="17">
        <v>5.4880606932433802E-2</v>
      </c>
      <c r="AF79" s="17">
        <v>1.2750960167992099E-3</v>
      </c>
      <c r="AG79" s="17">
        <v>0.196237419600191</v>
      </c>
      <c r="AH79" s="17">
        <v>3.2967004304524398E-3</v>
      </c>
      <c r="AI79" s="17">
        <v>0.58567807105077796</v>
      </c>
      <c r="AJ79" s="17">
        <v>4.4488337815671497E-3</v>
      </c>
      <c r="AK79" s="17">
        <v>0.10225807689472299</v>
      </c>
      <c r="AL79" s="17">
        <v>1.10519866217034E-3</v>
      </c>
      <c r="AM79" s="17">
        <v>0</v>
      </c>
      <c r="AN79" s="17">
        <v>0</v>
      </c>
      <c r="AO79" s="17">
        <v>0.10748885007688599</v>
      </c>
      <c r="AP79" s="17">
        <v>0.10748885007688599</v>
      </c>
      <c r="AQ79" s="17">
        <v>0</v>
      </c>
      <c r="AR79" s="17">
        <v>0</v>
      </c>
      <c r="AS79" s="17">
        <v>7.0239689054051703E-3</v>
      </c>
      <c r="AT79" s="5">
        <v>1.3546611718436599E-8</v>
      </c>
      <c r="AU79" s="5">
        <v>2.6158981733428101E-8</v>
      </c>
      <c r="AV79" s="17">
        <v>0.33101517044483703</v>
      </c>
      <c r="AW79" s="17">
        <v>2.11641015735048E-2</v>
      </c>
      <c r="AX79" s="17">
        <v>3.2382652555889898E-3</v>
      </c>
      <c r="AY79" s="17">
        <v>0</v>
      </c>
      <c r="AZ79" s="17">
        <v>7.0343701047080195E-2</v>
      </c>
      <c r="BA79" s="17">
        <v>8.6694508519651395E-3</v>
      </c>
      <c r="BB79" s="5">
        <v>1.6762835584803501E-5</v>
      </c>
      <c r="BC79" s="5">
        <v>1.2292895826099401E-4</v>
      </c>
      <c r="BD79" s="5">
        <v>1.1874877009650701E-6</v>
      </c>
      <c r="BE79" s="5">
        <v>2.41094890237382E-6</v>
      </c>
      <c r="BF79" s="17">
        <v>0</v>
      </c>
      <c r="BG79" s="17">
        <v>0</v>
      </c>
      <c r="BH79" s="17">
        <v>6.8727293942722201E-3</v>
      </c>
      <c r="BI79" s="17">
        <v>2.1509001868417098E-2</v>
      </c>
      <c r="BJ79" s="17">
        <v>3.9154705379828702E-4</v>
      </c>
      <c r="BK79" s="17">
        <v>3.7619209753247598E-4</v>
      </c>
      <c r="BL79" s="17">
        <v>2.5886076599590999</v>
      </c>
      <c r="BM79" s="17">
        <v>37.239233942360102</v>
      </c>
      <c r="BN79" s="17">
        <v>3.8066794775045798</v>
      </c>
      <c r="BO79" s="17">
        <v>41.376928590309497</v>
      </c>
      <c r="BP79" s="17">
        <v>0</v>
      </c>
      <c r="BQ79" s="17">
        <v>0.13338006932433799</v>
      </c>
      <c r="BR79" s="17">
        <v>0</v>
      </c>
      <c r="BS79" s="17">
        <v>4.31752901315608E-3</v>
      </c>
      <c r="BT79" s="5">
        <v>9.66650054266769E-6</v>
      </c>
      <c r="BU79" s="5">
        <v>2.8518792510899002E-5</v>
      </c>
      <c r="BV79" s="5">
        <v>2.2887137803204401E-5</v>
      </c>
      <c r="BW79" s="17">
        <v>1.0858419077475899E-3</v>
      </c>
      <c r="BX79" s="17">
        <v>0</v>
      </c>
      <c r="BY79" s="17">
        <v>0.97221748218389903</v>
      </c>
      <c r="BZ79" s="17">
        <v>6.51517827124566E-4</v>
      </c>
      <c r="CA79" s="17">
        <v>2.2909290607759099E-4</v>
      </c>
      <c r="CB79" s="17">
        <v>0.86188140566698002</v>
      </c>
      <c r="CC79" s="17">
        <v>2.92790743894574E-4</v>
      </c>
      <c r="CD79" s="17">
        <v>0</v>
      </c>
      <c r="CE79" s="5">
        <v>7.0068187855839704E-9</v>
      </c>
      <c r="CF79" s="5">
        <v>4.2466116172555702E-5</v>
      </c>
      <c r="CG79" s="17">
        <v>1.1522910904606301</v>
      </c>
      <c r="CH79" s="17">
        <v>1.11752513897334</v>
      </c>
      <c r="CI79" s="17">
        <v>3.4765951487293098E-2</v>
      </c>
      <c r="CJ79" s="17">
        <v>0</v>
      </c>
      <c r="CK79" s="17">
        <v>0</v>
      </c>
      <c r="CL79" s="17">
        <v>4.5717971086382501E-3</v>
      </c>
      <c r="CM79" s="17">
        <v>0</v>
      </c>
      <c r="CN79" s="17">
        <v>4.9055956613039201E-2</v>
      </c>
      <c r="CO79" s="17">
        <v>0</v>
      </c>
      <c r="CP79" s="17">
        <v>1.2750960167992099E-3</v>
      </c>
      <c r="CQ79" s="17">
        <v>0.19622384541190599</v>
      </c>
      <c r="CR79" s="17">
        <v>2.2079397629405201E-3</v>
      </c>
      <c r="CS79" s="17">
        <v>0</v>
      </c>
      <c r="CT79" s="17">
        <v>3.2967004304524398E-3</v>
      </c>
      <c r="CU79" s="5">
        <v>4.4701322552731804E-6</v>
      </c>
      <c r="CV79" s="17">
        <v>6.3345693590612706E-2</v>
      </c>
      <c r="CW79" s="17">
        <v>0.32757482539460597</v>
      </c>
      <c r="CX79" s="17">
        <v>0</v>
      </c>
      <c r="CY79" s="17">
        <v>0</v>
      </c>
      <c r="CZ79" s="17">
        <v>0.122587605889603</v>
      </c>
      <c r="DA79" s="17">
        <v>5.1232519704817797E-3</v>
      </c>
      <c r="DB79" s="17">
        <v>0</v>
      </c>
      <c r="DC79" s="17">
        <v>2.5175409745531501</v>
      </c>
      <c r="DD79" s="17">
        <v>4.8714370194205096E-3</v>
      </c>
      <c r="DE79" s="17">
        <v>0.19095458300853699</v>
      </c>
      <c r="DF79" s="17"/>
      <c r="DG79" s="25">
        <f t="shared" si="151"/>
        <v>7.9999937579311037E-3</v>
      </c>
      <c r="DH79" s="97">
        <f t="shared" si="152"/>
        <v>1.0282286112219341</v>
      </c>
      <c r="DI79" s="25">
        <f t="shared" si="153"/>
        <v>1.9246995989886384E-2</v>
      </c>
      <c r="DJ79" s="40">
        <f t="shared" si="154"/>
        <v>-1.1795153945456059E-6</v>
      </c>
      <c r="DK79" s="40"/>
      <c r="DL79" s="40">
        <f t="shared" si="155"/>
        <v>-1.0271339197021535E-6</v>
      </c>
      <c r="DM79" s="40">
        <f t="shared" si="156"/>
        <v>-6.9027145265104117E-8</v>
      </c>
      <c r="DN79" s="40">
        <f t="shared" si="156"/>
        <v>-3.6712067505428798E-8</v>
      </c>
      <c r="DO79" s="40">
        <f t="shared" si="157"/>
        <v>3.7241081670474055E-7</v>
      </c>
      <c r="DP79" s="40">
        <f t="shared" si="158"/>
        <v>-4.1526490587782104E-7</v>
      </c>
      <c r="DQ79" s="40">
        <f t="shared" si="159"/>
        <v>-8.0343789264388729E-6</v>
      </c>
      <c r="DR79" s="40">
        <f t="shared" si="160"/>
        <v>-8.6746950834637922E-6</v>
      </c>
      <c r="DS79" s="40">
        <f t="shared" si="161"/>
        <v>1.6315779262237856E-5</v>
      </c>
      <c r="DT79" s="40">
        <f t="shared" si="162"/>
        <v>-2.9153523721381848E-5</v>
      </c>
      <c r="DU79" s="40">
        <f t="shared" si="163"/>
        <v>5.6791109154674125E-6</v>
      </c>
      <c r="DV79" s="40">
        <f t="shared" si="164"/>
        <v>-1.6297272885169099E-5</v>
      </c>
      <c r="DW79" s="40">
        <f t="shared" si="165"/>
        <v>-2.8471237472832339E-6</v>
      </c>
      <c r="DX79" s="40">
        <f t="shared" si="166"/>
        <v>1.0660492619121887E-5</v>
      </c>
      <c r="DY79" s="40">
        <f t="shared" si="167"/>
        <v>-1.6518799194599511E-6</v>
      </c>
      <c r="DZ79" s="40">
        <f t="shared" si="168"/>
        <v>-7.3842614027377529E-7</v>
      </c>
      <c r="EA79" s="40">
        <f t="shared" si="169"/>
        <v>4.2122234458541729E-6</v>
      </c>
      <c r="EB79" s="40">
        <f t="shared" si="170"/>
        <v>-2.9664754878025099E-6</v>
      </c>
      <c r="EC79" s="40">
        <f t="shared" si="171"/>
        <v>8.2430298153142822E-6</v>
      </c>
      <c r="ED79" s="40">
        <f t="shared" si="172"/>
        <v>1.5717530272299607E-6</v>
      </c>
      <c r="EE79" s="40">
        <f t="shared" si="173"/>
        <v>-2.2911225089901079E-5</v>
      </c>
      <c r="EF79" s="40">
        <f t="shared" si="174"/>
        <v>-8.0645023943072625E-7</v>
      </c>
      <c r="EG79" s="40">
        <f t="shared" si="175"/>
        <v>1.0947710647396907E-5</v>
      </c>
      <c r="EH79" s="40">
        <f t="shared" si="183"/>
        <v>-9.7842487825425669E-7</v>
      </c>
      <c r="EI79" s="69">
        <f t="shared" si="176"/>
        <v>1.1293318973717411E-5</v>
      </c>
      <c r="EJ79" s="40">
        <f t="shared" si="177"/>
        <v>-9.507947309902819E-6</v>
      </c>
      <c r="EK79" s="40">
        <f t="shared" si="178"/>
        <v>7.6855636796148744E-4</v>
      </c>
      <c r="EL79" s="40">
        <f t="shared" si="179"/>
        <v>-9.6587757887572022E-4</v>
      </c>
      <c r="EM79" s="69">
        <f t="shared" si="180"/>
        <v>-5.4318923084675579E-4</v>
      </c>
      <c r="EN79" s="40">
        <f t="shared" si="181"/>
        <v>-5.7697862807848408E-7</v>
      </c>
      <c r="EO79" s="40">
        <f t="shared" si="182"/>
        <v>-5.9492830402047891E-7</v>
      </c>
    </row>
    <row r="80" spans="1:145" x14ac:dyDescent="0.25">
      <c r="A80" s="81">
        <v>225</v>
      </c>
      <c r="B80" s="15">
        <v>3.7162778599999999</v>
      </c>
      <c r="D80" s="15">
        <v>25.905953610000001</v>
      </c>
      <c r="E80" s="15">
        <v>0.71785792999999998</v>
      </c>
      <c r="F80" s="15">
        <v>0.69631502000000001</v>
      </c>
      <c r="G80" s="15">
        <v>1.545914E-2</v>
      </c>
      <c r="H80" s="15">
        <v>1.1232925199999999</v>
      </c>
      <c r="J80" s="17" t="s">
        <v>436</v>
      </c>
      <c r="K80" s="17">
        <v>0</v>
      </c>
      <c r="L80" s="17">
        <v>2.97232526068993E-2</v>
      </c>
      <c r="M80" s="17">
        <v>2.0758362190651299E-3</v>
      </c>
      <c r="N80" s="17">
        <v>1.09890474586689E-2</v>
      </c>
      <c r="O80" s="17">
        <v>1.09890474586689E-2</v>
      </c>
      <c r="P80" s="17">
        <v>8.7242201286396898E-2</v>
      </c>
      <c r="Q80" s="17">
        <v>0</v>
      </c>
      <c r="R80" s="5">
        <v>3.06591004039969E-6</v>
      </c>
      <c r="S80" s="5">
        <v>1.49685894277352E-5</v>
      </c>
      <c r="T80" s="17">
        <v>5.3230509791358897E-3</v>
      </c>
      <c r="U80" s="5">
        <v>2.9106101399269202E-6</v>
      </c>
      <c r="V80" s="17">
        <v>1.13788276107563E-3</v>
      </c>
      <c r="W80" s="5">
        <v>1.01884391827466E-4</v>
      </c>
      <c r="X80" s="5">
        <v>6.2445694097675795E-5</v>
      </c>
      <c r="Y80" s="17">
        <v>2.7291418349179E-2</v>
      </c>
      <c r="Z80" s="5">
        <v>1.0082679938490999E-9</v>
      </c>
      <c r="AA80" s="5">
        <v>4.0331233430887803E-9</v>
      </c>
      <c r="AB80" s="15">
        <v>3.7162738938584701</v>
      </c>
      <c r="AC80" s="17">
        <v>2.1542876701003601E-2</v>
      </c>
      <c r="AD80" s="17">
        <v>0.53699813488979597</v>
      </c>
      <c r="AE80" s="17">
        <v>3.4195351113609697E-2</v>
      </c>
      <c r="AF80" s="17">
        <v>7.9449596278598005E-4</v>
      </c>
      <c r="AG80" s="17">
        <v>0.122273012340371</v>
      </c>
      <c r="AH80" s="17">
        <v>2.0541300726974001E-3</v>
      </c>
      <c r="AI80" s="17">
        <v>0.261321757433158</v>
      </c>
      <c r="AJ80" s="17">
        <v>1.9849696763273102E-3</v>
      </c>
      <c r="AK80" s="17">
        <v>4.5626166420641802E-2</v>
      </c>
      <c r="AL80" s="17">
        <v>4.9312942386889097E-4</v>
      </c>
      <c r="AM80" s="17">
        <v>0</v>
      </c>
      <c r="AN80" s="17">
        <v>0</v>
      </c>
      <c r="AO80" s="17">
        <v>4.7960031327722502E-2</v>
      </c>
      <c r="AP80" s="17">
        <v>4.7960031327722502E-2</v>
      </c>
      <c r="AQ80" s="17">
        <v>0</v>
      </c>
      <c r="AR80" s="17">
        <v>0</v>
      </c>
      <c r="AS80" s="17">
        <v>3.1340018483275102E-3</v>
      </c>
      <c r="AT80" s="5">
        <v>8.44066450537652E-9</v>
      </c>
      <c r="AU80" s="5">
        <v>1.62990901045101E-8</v>
      </c>
      <c r="AV80" s="17">
        <v>0.20724773579809999</v>
      </c>
      <c r="AW80" s="17">
        <v>9.4431414571669505E-3</v>
      </c>
      <c r="AX80" s="17">
        <v>1.4448812685350801E-3</v>
      </c>
      <c r="AY80" s="17">
        <v>0</v>
      </c>
      <c r="AZ80" s="17">
        <v>3.1386252342343102E-2</v>
      </c>
      <c r="BA80" s="17">
        <v>3.8682224427211598E-3</v>
      </c>
      <c r="BB80" s="5">
        <v>1.0444648445465901E-5</v>
      </c>
      <c r="BC80" s="5">
        <v>7.6593968154235197E-5</v>
      </c>
      <c r="BD80" s="5">
        <v>7.39897760655214E-7</v>
      </c>
      <c r="BE80" s="5">
        <v>1.5022433131059201E-6</v>
      </c>
      <c r="BF80" s="17">
        <v>0</v>
      </c>
      <c r="BG80" s="17">
        <v>0</v>
      </c>
      <c r="BH80" s="17">
        <v>3.0665051345362799E-3</v>
      </c>
      <c r="BI80" s="15">
        <v>1.34019476622739E-2</v>
      </c>
      <c r="BJ80" s="17">
        <v>2.4396741458467599E-4</v>
      </c>
      <c r="BK80" s="17">
        <v>2.34400005511555E-4</v>
      </c>
      <c r="BL80" s="17">
        <v>1.15500186180327</v>
      </c>
      <c r="BM80" s="17">
        <v>23.3153493102288</v>
      </c>
      <c r="BN80" s="17">
        <v>2.38334842926194</v>
      </c>
      <c r="BO80" s="15">
        <v>25.905945475288899</v>
      </c>
      <c r="BP80" s="17">
        <v>0</v>
      </c>
      <c r="BQ80" s="17">
        <v>5.9512241753335797E-2</v>
      </c>
      <c r="BR80" s="17">
        <v>0</v>
      </c>
      <c r="BS80" s="17">
        <v>1.9330678623433999E-3</v>
      </c>
      <c r="BT80" s="5">
        <v>6.0230844791304898E-6</v>
      </c>
      <c r="BU80" s="5">
        <v>1.7770123386078899E-5</v>
      </c>
      <c r="BV80" s="5">
        <v>1.42603970171464E-5</v>
      </c>
      <c r="BW80" s="17">
        <v>5.2832385557521205E-4</v>
      </c>
      <c r="BX80" s="17">
        <v>0</v>
      </c>
      <c r="BY80" s="17">
        <v>0.43378936843532401</v>
      </c>
      <c r="BZ80" s="17">
        <v>4.0595214867970598E-4</v>
      </c>
      <c r="CA80" s="17">
        <v>1.4274366639660001E-4</v>
      </c>
      <c r="CB80" s="17">
        <v>0.53702574998484298</v>
      </c>
      <c r="CC80" s="17">
        <v>1.8243424108643701E-4</v>
      </c>
      <c r="CD80" s="17">
        <v>0</v>
      </c>
      <c r="CE80" s="5">
        <v>4.3659454245826299E-9</v>
      </c>
      <c r="CF80" s="5">
        <v>2.64599172164442E-5</v>
      </c>
      <c r="CG80" s="15">
        <v>0.71785682911919801</v>
      </c>
      <c r="CH80" s="15">
        <v>0.69631395241819405</v>
      </c>
      <c r="CI80" s="17">
        <v>2.1542876701003601E-2</v>
      </c>
      <c r="CJ80" s="17">
        <v>0</v>
      </c>
      <c r="CK80" s="17">
        <v>0</v>
      </c>
      <c r="CL80" s="17">
        <v>2.8486230482205901E-3</v>
      </c>
      <c r="CM80" s="17">
        <v>0</v>
      </c>
      <c r="CN80" s="17">
        <v>3.0566093575180302E-2</v>
      </c>
      <c r="CO80" s="17">
        <v>0</v>
      </c>
      <c r="CP80" s="17">
        <v>7.9449596278598005E-4</v>
      </c>
      <c r="CQ80" s="17">
        <v>0.122264484531821</v>
      </c>
      <c r="CR80" s="17">
        <v>9.8515459879429195E-4</v>
      </c>
      <c r="CS80" s="17">
        <v>0</v>
      </c>
      <c r="CT80" s="17">
        <v>2.0541300726974001E-3</v>
      </c>
      <c r="CU80" s="5">
        <v>2.7852692670183E-6</v>
      </c>
      <c r="CV80" s="15">
        <v>1.54590661882636E-2</v>
      </c>
      <c r="CW80" s="17">
        <v>0.14615946384784101</v>
      </c>
      <c r="CX80" s="17">
        <v>0</v>
      </c>
      <c r="CY80" s="17">
        <v>0</v>
      </c>
      <c r="CZ80" s="17">
        <v>5.4696881195169599E-2</v>
      </c>
      <c r="DA80" s="17">
        <v>2.2858933082708301E-3</v>
      </c>
      <c r="DB80" s="17">
        <v>0</v>
      </c>
      <c r="DC80" s="15">
        <v>1.1232926316021501</v>
      </c>
      <c r="DD80" s="17">
        <v>2.1736098063245102E-3</v>
      </c>
      <c r="DE80" s="17">
        <v>8.5201223771832604E-2</v>
      </c>
      <c r="DF80" s="17"/>
      <c r="DG80" s="25">
        <f t="shared" si="151"/>
        <v>8.0000066392399757E-3</v>
      </c>
      <c r="DH80" s="97">
        <f t="shared" si="152"/>
        <v>1.0282288241808308</v>
      </c>
      <c r="DI80" s="25">
        <f t="shared" si="153"/>
        <v>1.9246989975902313E-2</v>
      </c>
      <c r="DJ80" s="40">
        <f t="shared" si="154"/>
        <v>-1.0672349267945474E-6</v>
      </c>
      <c r="DK80" s="40"/>
      <c r="DL80" s="40">
        <f t="shared" si="155"/>
        <v>-3.1400932868647641E-7</v>
      </c>
      <c r="DM80" s="40">
        <f t="shared" si="156"/>
        <v>-1.5335636146876895E-6</v>
      </c>
      <c r="DN80" s="40">
        <f t="shared" si="156"/>
        <v>-1.5331879613310749E-6</v>
      </c>
      <c r="DO80" s="40">
        <f t="shared" si="157"/>
        <v>-4.7746340611482272E-6</v>
      </c>
      <c r="DP80" s="40">
        <f t="shared" si="158"/>
        <v>9.9352704839435857E-8</v>
      </c>
      <c r="DQ80" s="40">
        <f t="shared" si="159"/>
        <v>-1.1316257223788632E-5</v>
      </c>
      <c r="DR80" s="40">
        <f t="shared" si="160"/>
        <v>-4.1256146475183878E-6</v>
      </c>
      <c r="DS80" s="40">
        <f t="shared" si="161"/>
        <v>-1.7688009566091501E-6</v>
      </c>
      <c r="DT80" s="40">
        <f t="shared" si="162"/>
        <v>-4.3732785301262285E-5</v>
      </c>
      <c r="DU80" s="40">
        <f t="shared" si="163"/>
        <v>6.1220593278440977E-6</v>
      </c>
      <c r="DV80" s="40">
        <f t="shared" si="164"/>
        <v>-1.1138754009465281E-5</v>
      </c>
      <c r="DW80" s="40">
        <f t="shared" si="165"/>
        <v>-4.1657324474554435E-8</v>
      </c>
      <c r="DX80" s="40">
        <f t="shared" si="166"/>
        <v>1.5535918899470325E-5</v>
      </c>
      <c r="DY80" s="40">
        <f t="shared" si="167"/>
        <v>8.027562610048577E-6</v>
      </c>
      <c r="DZ80" s="40">
        <f t="shared" si="168"/>
        <v>-1.4777108396969636E-6</v>
      </c>
      <c r="EA80" s="40">
        <f t="shared" si="169"/>
        <v>4.9158341287890931E-6</v>
      </c>
      <c r="EB80" s="40">
        <f t="shared" si="170"/>
        <v>-7.6677386125486861E-6</v>
      </c>
      <c r="EC80" s="40">
        <f t="shared" si="171"/>
        <v>-7.2088467678523111E-6</v>
      </c>
      <c r="ED80" s="40">
        <f t="shared" si="172"/>
        <v>4.5255941247321386E-6</v>
      </c>
      <c r="EE80" s="40">
        <f t="shared" si="173"/>
        <v>-2.7310389736023105E-5</v>
      </c>
      <c r="EF80" s="40">
        <f t="shared" si="174"/>
        <v>-5.5441677294999118E-7</v>
      </c>
      <c r="EG80" s="40">
        <f t="shared" si="175"/>
        <v>-3.1484482935935913E-6</v>
      </c>
      <c r="EH80" s="40">
        <f t="shared" si="183"/>
        <v>1.7742309799520544E-5</v>
      </c>
      <c r="EI80" s="69">
        <f t="shared" si="176"/>
        <v>2.3839945516508375E-6</v>
      </c>
      <c r="EJ80" s="40">
        <f t="shared" si="177"/>
        <v>-5.1815851634497179E-6</v>
      </c>
      <c r="EK80" s="40">
        <f t="shared" si="178"/>
        <v>7.9508869193741622E-4</v>
      </c>
      <c r="EL80" s="40">
        <f t="shared" si="179"/>
        <v>-9.8350697725718369E-4</v>
      </c>
      <c r="EM80" s="69">
        <f t="shared" si="180"/>
        <v>-5.9487789889947282E-4</v>
      </c>
      <c r="EN80" s="40">
        <f t="shared" si="181"/>
        <v>1.6325832926699313E-6</v>
      </c>
      <c r="EO80" s="40">
        <f t="shared" si="182"/>
        <v>1.6830928951115199E-6</v>
      </c>
    </row>
    <row r="81" spans="1:145" x14ac:dyDescent="0.25">
      <c r="A81" s="17">
        <v>226</v>
      </c>
      <c r="B81" s="15">
        <v>3.7735650000000003E-2</v>
      </c>
      <c r="D81" s="15">
        <v>0.24380710999999999</v>
      </c>
      <c r="E81" s="15">
        <v>6.4487900000000003E-3</v>
      </c>
      <c r="F81" s="15">
        <v>6.2479600000000003E-3</v>
      </c>
      <c r="G81" s="15">
        <v>1.2316600000000001E-3</v>
      </c>
      <c r="H81" s="15">
        <v>7.3504199999999999E-3</v>
      </c>
      <c r="J81" s="17" t="s">
        <v>437</v>
      </c>
      <c r="K81" s="17">
        <v>0</v>
      </c>
      <c r="L81" s="17">
        <v>1.9448924912559101E-4</v>
      </c>
      <c r="M81" s="5">
        <v>1.3583239925836501E-5</v>
      </c>
      <c r="N81" s="5">
        <v>7.1907006754079895E-5</v>
      </c>
      <c r="O81" s="5">
        <v>7.1907006754079895E-5</v>
      </c>
      <c r="P81" s="17">
        <v>5.7087801550951504E-4</v>
      </c>
      <c r="Q81" s="17">
        <v>0</v>
      </c>
      <c r="R81" s="5">
        <v>2.7509317283685201E-8</v>
      </c>
      <c r="S81" s="5">
        <v>1.3432118035461301E-7</v>
      </c>
      <c r="T81" s="5">
        <v>3.4833866736751601E-5</v>
      </c>
      <c r="U81" s="5">
        <v>2.6114150433924702E-8</v>
      </c>
      <c r="V81" s="5">
        <v>7.4463118060373499E-6</v>
      </c>
      <c r="W81" s="5">
        <v>9.1415731080209595E-7</v>
      </c>
      <c r="X81" s="5">
        <v>5.60322205503838E-7</v>
      </c>
      <c r="Y81" s="17">
        <v>1.7858708733058801E-4</v>
      </c>
      <c r="Z81" s="5">
        <v>9.0476650297348294E-12</v>
      </c>
      <c r="AA81" s="5">
        <v>3.6181660851976101E-11</v>
      </c>
      <c r="AB81" s="15">
        <v>3.7735537514398898E-2</v>
      </c>
      <c r="AC81" s="17">
        <v>2.0083257549452399E-4</v>
      </c>
      <c r="AD81" s="17">
        <v>4.8184600715399798E-3</v>
      </c>
      <c r="AE81" s="17">
        <v>3.0682969846282702E-4</v>
      </c>
      <c r="AF81" s="5">
        <v>7.1288061420768596E-6</v>
      </c>
      <c r="AG81" s="17">
        <v>1.0971441326741501E-3</v>
      </c>
      <c r="AH81" s="5">
        <v>1.8431521685213E-5</v>
      </c>
      <c r="AI81" s="17">
        <v>1.70998447861241E-3</v>
      </c>
      <c r="AJ81" s="5">
        <v>1.2989349930719699E-5</v>
      </c>
      <c r="AK81" s="17">
        <v>2.9856219213941998E-4</v>
      </c>
      <c r="AL81" s="5">
        <v>3.2269158272568402E-6</v>
      </c>
      <c r="AM81" s="17">
        <v>0</v>
      </c>
      <c r="AN81" s="17">
        <v>0</v>
      </c>
      <c r="AO81" s="17">
        <v>3.1383328708477302E-4</v>
      </c>
      <c r="AP81" s="17">
        <v>3.1383328708477302E-4</v>
      </c>
      <c r="AQ81" s="17">
        <v>0</v>
      </c>
      <c r="AR81" s="17">
        <v>0</v>
      </c>
      <c r="AS81" s="5">
        <v>2.0507262859835602E-5</v>
      </c>
      <c r="AT81" s="5">
        <v>7.5744827964527597E-11</v>
      </c>
      <c r="AU81" s="5">
        <v>1.46253931561919E-10</v>
      </c>
      <c r="AV81" s="17">
        <v>1.9504484752283101E-3</v>
      </c>
      <c r="AW81" s="5">
        <v>6.1792820997922106E-5</v>
      </c>
      <c r="AX81" s="5">
        <v>9.4546938121772301E-6</v>
      </c>
      <c r="AY81" s="5">
        <v>0</v>
      </c>
      <c r="AZ81" s="17">
        <v>2.05379726739308E-4</v>
      </c>
      <c r="BA81" s="5">
        <v>2.53126382292476E-5</v>
      </c>
      <c r="BB81" s="5">
        <v>9.3724929314307398E-8</v>
      </c>
      <c r="BC81" s="5">
        <v>6.8736420906430299E-7</v>
      </c>
      <c r="BD81" s="5">
        <v>6.6391926674272596E-9</v>
      </c>
      <c r="BE81" s="5">
        <v>1.34796243324129E-8</v>
      </c>
      <c r="BF81" s="17">
        <v>0</v>
      </c>
      <c r="BG81" s="17">
        <v>0</v>
      </c>
      <c r="BH81" s="5">
        <v>2.0066008459299901E-5</v>
      </c>
      <c r="BI81" s="15">
        <v>1.2025630053406899E-4</v>
      </c>
      <c r="BJ81" s="5">
        <v>2.1892425469997802E-6</v>
      </c>
      <c r="BK81" s="5">
        <v>2.1032920517865699E-6</v>
      </c>
      <c r="BL81" s="17">
        <v>7.5578637212916798E-3</v>
      </c>
      <c r="BM81" s="17">
        <v>0.21942466751544601</v>
      </c>
      <c r="BN81" s="17">
        <v>2.24302538071065E-2</v>
      </c>
      <c r="BO81" s="15">
        <v>0.243805369797781</v>
      </c>
      <c r="BP81" s="17">
        <v>0</v>
      </c>
      <c r="BQ81" s="17">
        <v>3.8942401604964802E-4</v>
      </c>
      <c r="BR81" s="17">
        <v>0</v>
      </c>
      <c r="BS81" s="5">
        <v>1.2708604011309701E-5</v>
      </c>
      <c r="BT81" s="5">
        <v>5.4046032948075597E-8</v>
      </c>
      <c r="BU81" s="5">
        <v>1.5947385373435399E-7</v>
      </c>
      <c r="BV81" s="5">
        <v>1.2794122918698999E-7</v>
      </c>
      <c r="BW81" s="5">
        <v>3.8322436107298899E-6</v>
      </c>
      <c r="BX81" s="17">
        <v>0</v>
      </c>
      <c r="BY81" s="17">
        <v>2.8385624993799499E-3</v>
      </c>
      <c r="BZ81" s="5">
        <v>3.64250290734524E-6</v>
      </c>
      <c r="CA81" s="5">
        <v>1.2808514250125299E-6</v>
      </c>
      <c r="CB81" s="17">
        <v>4.8186402993876604E-3</v>
      </c>
      <c r="CC81" s="5">
        <v>1.6368754994846601E-6</v>
      </c>
      <c r="CD81" s="17">
        <v>0</v>
      </c>
      <c r="CE81" s="5">
        <v>3.91731565226497E-11</v>
      </c>
      <c r="CF81" s="5">
        <v>2.3741893880520501E-7</v>
      </c>
      <c r="CG81" s="15">
        <v>6.4487639045619103E-3</v>
      </c>
      <c r="CH81" s="15">
        <v>6.2479313290673801E-3</v>
      </c>
      <c r="CI81" s="17">
        <v>2.0083257549452399E-4</v>
      </c>
      <c r="CJ81" s="17">
        <v>0</v>
      </c>
      <c r="CK81" s="17">
        <v>0</v>
      </c>
      <c r="CL81" s="5">
        <v>2.5560210982324401E-5</v>
      </c>
      <c r="CM81" s="17">
        <v>0</v>
      </c>
      <c r="CN81" s="17">
        <v>2.7426710097719798E-4</v>
      </c>
      <c r="CO81" s="17">
        <v>0</v>
      </c>
      <c r="CP81" s="5">
        <v>7.1288061420768596E-6</v>
      </c>
      <c r="CQ81" s="17">
        <v>1.09708074979193E-3</v>
      </c>
      <c r="CR81" s="5">
        <v>6.4465655741662303E-6</v>
      </c>
      <c r="CS81" s="17">
        <v>0</v>
      </c>
      <c r="CT81" s="5">
        <v>1.8431521685213E-5</v>
      </c>
      <c r="CU81" s="5">
        <v>2.4991330324024299E-8</v>
      </c>
      <c r="CV81" s="15">
        <v>1.2316350662764401E-3</v>
      </c>
      <c r="CW81" s="17">
        <v>9.5640470776633198E-4</v>
      </c>
      <c r="CX81" s="17">
        <v>0</v>
      </c>
      <c r="CY81" s="17">
        <v>0</v>
      </c>
      <c r="CZ81" s="17">
        <v>3.5790496930614997E-4</v>
      </c>
      <c r="DA81" s="5">
        <v>1.4957726232775E-5</v>
      </c>
      <c r="DB81" s="17">
        <v>0</v>
      </c>
      <c r="DC81" s="15">
        <v>7.3503385748221097E-3</v>
      </c>
      <c r="DD81" s="5">
        <v>1.42222726896939E-5</v>
      </c>
      <c r="DE81" s="17">
        <v>5.5753743102013298E-4</v>
      </c>
      <c r="DF81" s="17"/>
      <c r="DG81" s="25">
        <f t="shared" si="151"/>
        <v>8.000022628074463E-3</v>
      </c>
      <c r="DH81" s="97">
        <f t="shared" si="152"/>
        <v>1.0282334132444495</v>
      </c>
      <c r="DI81" s="25">
        <f t="shared" si="153"/>
        <v>1.9247378724314416E-2</v>
      </c>
      <c r="DJ81" s="40">
        <f t="shared" si="154"/>
        <v>-2.9808841534330271E-6</v>
      </c>
      <c r="DK81" s="40"/>
      <c r="DL81" s="40">
        <f t="shared" si="155"/>
        <v>-7.1376188290473835E-6</v>
      </c>
      <c r="DM81" s="40">
        <f t="shared" si="156"/>
        <v>-4.046563477786581E-6</v>
      </c>
      <c r="DN81" s="40">
        <f t="shared" si="156"/>
        <v>-4.5888470189041722E-6</v>
      </c>
      <c r="DO81" s="40">
        <f t="shared" si="157"/>
        <v>-2.0243998798372222E-5</v>
      </c>
      <c r="DP81" s="40">
        <f t="shared" si="158"/>
        <v>-1.1077622488260129E-5</v>
      </c>
      <c r="DQ81" s="40">
        <f t="shared" si="159"/>
        <v>-1.8850706119156071E-5</v>
      </c>
      <c r="DR81" s="40">
        <f t="shared" si="160"/>
        <v>-1.3675521849132238E-5</v>
      </c>
      <c r="DS81" s="40">
        <f t="shared" si="161"/>
        <v>5.6087849020597858E-5</v>
      </c>
      <c r="DT81" s="40">
        <f t="shared" si="162"/>
        <v>1.7576039859096983E-5</v>
      </c>
      <c r="DU81" s="40">
        <f t="shared" si="163"/>
        <v>-8.4334959812359361E-5</v>
      </c>
      <c r="DV81" s="40">
        <f t="shared" si="164"/>
        <v>5.6249766668223606E-5</v>
      </c>
      <c r="DW81" s="40">
        <f t="shared" si="165"/>
        <v>-2.1890197220874335E-5</v>
      </c>
      <c r="DX81" s="40">
        <f t="shared" si="166"/>
        <v>-1.2594092765817638E-4</v>
      </c>
      <c r="DY81" s="40">
        <f t="shared" si="167"/>
        <v>3.631863131668199E-5</v>
      </c>
      <c r="DZ81" s="40">
        <f t="shared" si="168"/>
        <v>1.0296318369209975E-5</v>
      </c>
      <c r="EA81" s="40">
        <f t="shared" si="169"/>
        <v>-8.8633138559711312E-6</v>
      </c>
      <c r="EB81" s="40">
        <f t="shared" si="170"/>
        <v>3.2112041425257959E-5</v>
      </c>
      <c r="EC81" s="40">
        <f t="shared" si="171"/>
        <v>1.2512588892670342E-4</v>
      </c>
      <c r="ED81" s="40">
        <f t="shared" si="172"/>
        <v>2.3765393656783396E-5</v>
      </c>
      <c r="EE81" s="40">
        <f t="shared" si="173"/>
        <v>-2.0723670448021507E-5</v>
      </c>
      <c r="EF81" s="40">
        <f t="shared" si="174"/>
        <v>4.7940343236090217E-5</v>
      </c>
      <c r="EG81" s="40">
        <f t="shared" si="175"/>
        <v>-1.4224351897420122E-5</v>
      </c>
      <c r="EH81" s="40">
        <f t="shared" si="183"/>
        <v>-4.4467187297916617E-5</v>
      </c>
      <c r="EI81" s="69">
        <f t="shared" si="176"/>
        <v>1.9460424766900287E-4</v>
      </c>
      <c r="EJ81" s="40">
        <f t="shared" si="177"/>
        <v>2.6403220385198519E-5</v>
      </c>
      <c r="EK81" s="40">
        <f t="shared" si="178"/>
        <v>9.5156102924021601E-4</v>
      </c>
      <c r="EL81" s="40">
        <f t="shared" si="179"/>
        <v>-1.1036867415981581E-3</v>
      </c>
      <c r="EM81" s="69">
        <f t="shared" si="180"/>
        <v>-6.4189284103532951E-4</v>
      </c>
      <c r="EN81" s="40">
        <f t="shared" si="181"/>
        <v>9.754030042235125E-6</v>
      </c>
      <c r="EO81" s="40">
        <f t="shared" si="182"/>
        <v>1.006756213447475E-5</v>
      </c>
    </row>
    <row r="82" spans="1:145" x14ac:dyDescent="0.25">
      <c r="A82" s="17">
        <v>285</v>
      </c>
      <c r="B82" s="15">
        <v>100.22053975</v>
      </c>
      <c r="D82" s="15">
        <v>657.09610927999995</v>
      </c>
      <c r="E82" s="15">
        <v>17.158402670000001</v>
      </c>
      <c r="F82" s="15">
        <v>16.635184710000001</v>
      </c>
      <c r="G82" s="15">
        <v>1.70920966</v>
      </c>
      <c r="H82" s="15">
        <v>27.398573299999999</v>
      </c>
      <c r="J82" s="17" t="s">
        <v>438</v>
      </c>
      <c r="K82" s="17">
        <v>0</v>
      </c>
      <c r="L82" s="5">
        <v>0.72498935951795895</v>
      </c>
      <c r="M82" s="5">
        <v>5.0632653361026701E-2</v>
      </c>
      <c r="N82" s="5">
        <v>0.26803793629054701</v>
      </c>
      <c r="O82" s="5">
        <v>0.26803793629054701</v>
      </c>
      <c r="P82" s="17">
        <v>2.1279518265017598</v>
      </c>
      <c r="Q82" s="17">
        <v>0</v>
      </c>
      <c r="R82" s="5">
        <v>7.3244644697608604E-5</v>
      </c>
      <c r="S82" s="5">
        <v>3.5760701510717199E-4</v>
      </c>
      <c r="T82" s="5">
        <v>0.129838044692097</v>
      </c>
      <c r="U82" s="5">
        <v>6.9535114459917202E-5</v>
      </c>
      <c r="V82" s="5">
        <v>2.7754874562370399E-2</v>
      </c>
      <c r="W82" s="5">
        <v>2.4340576618881501E-3</v>
      </c>
      <c r="X82" s="5">
        <v>1.49184241362015E-3</v>
      </c>
      <c r="Y82" s="5">
        <v>0.66567164799351797</v>
      </c>
      <c r="Z82" s="5">
        <v>2.40879280411382E-8</v>
      </c>
      <c r="AA82" s="5">
        <v>9.6351350606546595E-8</v>
      </c>
      <c r="AB82" s="17">
        <v>100.220489800867</v>
      </c>
      <c r="AC82" s="5">
        <v>0.52321812419738001</v>
      </c>
      <c r="AD82" s="17">
        <v>12.8290471844221</v>
      </c>
      <c r="AE82" s="17">
        <v>0.81693675049741699</v>
      </c>
      <c r="AF82" s="5">
        <v>1.8980735902820199E-2</v>
      </c>
      <c r="AG82" s="17">
        <v>2.9211373424384202</v>
      </c>
      <c r="AH82" s="5">
        <v>4.9073785831996702E-2</v>
      </c>
      <c r="AI82" s="17">
        <v>6.3739732196497902</v>
      </c>
      <c r="AJ82" s="5">
        <v>4.8416756204302303E-2</v>
      </c>
      <c r="AK82" s="5">
        <v>1.11288059563782</v>
      </c>
      <c r="AL82" s="5">
        <v>1.20279514369174E-2</v>
      </c>
      <c r="AM82" s="17">
        <v>0</v>
      </c>
      <c r="AN82" s="17">
        <v>0</v>
      </c>
      <c r="AO82" s="5">
        <v>1.1698096303422101</v>
      </c>
      <c r="AP82" s="5">
        <v>1.1698096303422101</v>
      </c>
      <c r="AQ82" s="5">
        <v>0</v>
      </c>
      <c r="AR82" s="5">
        <v>0</v>
      </c>
      <c r="AS82" s="5">
        <v>7.6442202087501299E-2</v>
      </c>
      <c r="AT82" s="5">
        <v>2.0165188423684199E-7</v>
      </c>
      <c r="AU82" s="5">
        <v>3.8939503208827201E-7</v>
      </c>
      <c r="AV82" s="17">
        <v>5.2567648206264401</v>
      </c>
      <c r="AW82" s="5">
        <v>0.23033097324250201</v>
      </c>
      <c r="AX82" s="5">
        <v>3.5242821326168301E-2</v>
      </c>
      <c r="AY82" s="5">
        <v>0</v>
      </c>
      <c r="AZ82" s="5">
        <v>0.76555467371522801</v>
      </c>
      <c r="BA82" s="5">
        <v>9.4350558507911797E-2</v>
      </c>
      <c r="BB82" s="5">
        <v>2.4952784713151097E-4</v>
      </c>
      <c r="BC82" s="5">
        <v>1.8298681746281001E-3</v>
      </c>
      <c r="BD82" s="5">
        <v>1.7676444606116698E-5</v>
      </c>
      <c r="BE82" s="5">
        <v>3.5888764695183402E-5</v>
      </c>
      <c r="BF82" s="17">
        <v>0</v>
      </c>
      <c r="BG82" s="17">
        <v>0</v>
      </c>
      <c r="BH82" s="5">
        <v>7.4796014990442902E-2</v>
      </c>
      <c r="BI82" s="5">
        <v>0.320177512965932</v>
      </c>
      <c r="BJ82" s="5">
        <v>5.8284690553745896E-3</v>
      </c>
      <c r="BK82" s="5">
        <v>5.5998953906865696E-3</v>
      </c>
      <c r="BL82" s="17">
        <v>28.171977270347199</v>
      </c>
      <c r="BM82" s="17">
        <v>591.38642369527702</v>
      </c>
      <c r="BN82" s="17">
        <v>60.452818080104898</v>
      </c>
      <c r="BO82" s="17">
        <v>657.09600659600801</v>
      </c>
      <c r="BP82" s="17">
        <v>0</v>
      </c>
      <c r="BQ82" s="5">
        <v>1.4515797601701901</v>
      </c>
      <c r="BR82" s="5">
        <v>0</v>
      </c>
      <c r="BS82" s="5">
        <v>4.7138281927060002E-2</v>
      </c>
      <c r="BT82" s="5">
        <v>1.43896468041248E-4</v>
      </c>
      <c r="BU82" s="5">
        <v>4.2453114767109201E-4</v>
      </c>
      <c r="BV82" s="5">
        <v>3.4069105930984302E-4</v>
      </c>
      <c r="BW82" s="5">
        <v>1.2809061111019201E-2</v>
      </c>
      <c r="BX82" s="17">
        <v>0</v>
      </c>
      <c r="BY82" s="17">
        <v>10.5807077524099</v>
      </c>
      <c r="BZ82" s="5">
        <v>9.6983096060891602E-3</v>
      </c>
      <c r="CA82" s="5">
        <v>3.4102083918936001E-3</v>
      </c>
      <c r="CB82" s="17">
        <v>12.829731984104599</v>
      </c>
      <c r="CC82" s="5">
        <v>4.3584120107806002E-3</v>
      </c>
      <c r="CD82" s="17">
        <v>0</v>
      </c>
      <c r="CE82" s="5">
        <v>1.0430262956287801E-7</v>
      </c>
      <c r="CF82" s="5">
        <v>6.3213593699190304E-4</v>
      </c>
      <c r="CG82" s="17">
        <v>17.158396544482098</v>
      </c>
      <c r="CH82" s="17">
        <v>16.635178420284699</v>
      </c>
      <c r="CI82" s="5">
        <v>0.52321812419738001</v>
      </c>
      <c r="CJ82" s="17">
        <v>0</v>
      </c>
      <c r="CK82" s="17">
        <v>0</v>
      </c>
      <c r="CL82" s="5">
        <v>6.8054488665487106E-2</v>
      </c>
      <c r="CM82" s="17">
        <v>0</v>
      </c>
      <c r="CN82" s="5">
        <v>0.73023433588518305</v>
      </c>
      <c r="CO82" s="17">
        <v>0</v>
      </c>
      <c r="CP82" s="5">
        <v>1.8980735902820199E-2</v>
      </c>
      <c r="CQ82" s="17">
        <v>2.9209374824319099</v>
      </c>
      <c r="CR82" s="5">
        <v>2.40290674287604E-2</v>
      </c>
      <c r="CS82" s="17">
        <v>0</v>
      </c>
      <c r="CT82" s="5">
        <v>4.9073785831996702E-2</v>
      </c>
      <c r="CU82" s="5">
        <v>6.6541516890160094E-5</v>
      </c>
      <c r="CV82" s="17">
        <v>1.7092100808545101</v>
      </c>
      <c r="CW82" s="17">
        <v>3.56502399633432</v>
      </c>
      <c r="CX82" s="17">
        <v>0</v>
      </c>
      <c r="CY82" s="17">
        <v>0</v>
      </c>
      <c r="CZ82" s="17">
        <v>1.33412881669758</v>
      </c>
      <c r="DA82" s="5">
        <v>5.5756118380475797E-2</v>
      </c>
      <c r="DB82" s="5">
        <v>0</v>
      </c>
      <c r="DC82" s="17">
        <v>27.398559499991698</v>
      </c>
      <c r="DD82" s="5">
        <v>5.3016300253311097E-2</v>
      </c>
      <c r="DE82" s="17">
        <v>2.0781708902638298</v>
      </c>
      <c r="DF82" s="17"/>
      <c r="DG82" s="25">
        <f t="shared" si="151"/>
        <v>7.9999950811729306E-3</v>
      </c>
      <c r="DH82" s="97">
        <f t="shared" si="152"/>
        <v>1.0282284099773835</v>
      </c>
      <c r="DI82" s="25">
        <f t="shared" si="153"/>
        <v>1.924701406120851E-2</v>
      </c>
      <c r="DJ82" s="40">
        <f t="shared" si="154"/>
        <v>-4.9839217714233135E-7</v>
      </c>
      <c r="DK82" s="40"/>
      <c r="DL82" s="40">
        <f t="shared" si="155"/>
        <v>-1.5626936530331989E-7</v>
      </c>
      <c r="DM82" s="40">
        <f t="shared" si="156"/>
        <v>-3.5699814373738964E-7</v>
      </c>
      <c r="DN82" s="40">
        <f t="shared" si="156"/>
        <v>-3.7809711230296112E-7</v>
      </c>
      <c r="DO82" s="40">
        <f t="shared" si="157"/>
        <v>2.4622755182082073E-7</v>
      </c>
      <c r="DP82" s="40">
        <f t="shared" si="158"/>
        <v>-5.0367616406271715E-7</v>
      </c>
      <c r="DQ82" s="40">
        <f t="shared" si="159"/>
        <v>-8.1006454270248279E-6</v>
      </c>
      <c r="DR82" s="40">
        <f t="shared" si="160"/>
        <v>2.2792663908181116E-6</v>
      </c>
      <c r="DS82" s="40">
        <f t="shared" si="161"/>
        <v>1.2503609264166791E-6</v>
      </c>
      <c r="DT82" s="40">
        <f t="shared" si="162"/>
        <v>-2.8717863781432546E-5</v>
      </c>
      <c r="DU82" s="40">
        <f t="shared" si="163"/>
        <v>9.8746073120009738E-7</v>
      </c>
      <c r="DV82" s="40">
        <f t="shared" si="164"/>
        <v>4.8203973476563957E-6</v>
      </c>
      <c r="DW82" s="40">
        <f t="shared" si="165"/>
        <v>-5.1750625274401451E-7</v>
      </c>
      <c r="DX82" s="40">
        <f t="shared" si="166"/>
        <v>4.872892713914066E-6</v>
      </c>
      <c r="DY82" s="40">
        <f t="shared" si="167"/>
        <v>-1.3454957201635953E-6</v>
      </c>
      <c r="DZ82" s="40">
        <f t="shared" si="168"/>
        <v>6.2739355705077448E-7</v>
      </c>
      <c r="EA82" s="40">
        <f t="shared" si="169"/>
        <v>2.8921611077494078E-6</v>
      </c>
      <c r="EB82" s="40">
        <f t="shared" si="170"/>
        <v>-1.3116837675681642E-6</v>
      </c>
      <c r="EC82" s="40">
        <f t="shared" si="171"/>
        <v>-6.1593615362725052E-7</v>
      </c>
      <c r="ED82" s="40">
        <f t="shared" si="172"/>
        <v>-1.2174308303280722E-6</v>
      </c>
      <c r="EE82" s="40">
        <f t="shared" si="173"/>
        <v>-2.7439807000582305E-5</v>
      </c>
      <c r="EF82" s="40">
        <f t="shared" si="174"/>
        <v>-2.7376389569317267E-7</v>
      </c>
      <c r="EG82" s="40">
        <f t="shared" si="175"/>
        <v>8.9314031568758174E-7</v>
      </c>
      <c r="EH82" s="40">
        <f t="shared" si="183"/>
        <v>1.6527175896651676E-6</v>
      </c>
      <c r="EI82" s="69">
        <f t="shared" si="176"/>
        <v>2.6573796371117655E-6</v>
      </c>
      <c r="EJ82" s="40">
        <f t="shared" si="177"/>
        <v>1.5113217730381319E-5</v>
      </c>
      <c r="EK82" s="40">
        <f t="shared" si="178"/>
        <v>7.8760084270953253E-4</v>
      </c>
      <c r="EL82" s="40">
        <f t="shared" si="179"/>
        <v>-9.6797016437668876E-4</v>
      </c>
      <c r="EM82" s="69">
        <f t="shared" si="180"/>
        <v>-5.9870209961292446E-4</v>
      </c>
      <c r="EN82" s="40">
        <f t="shared" si="181"/>
        <v>-1.5276438897596895E-7</v>
      </c>
      <c r="EO82" s="40">
        <f t="shared" si="182"/>
        <v>-1.5756921145885469E-7</v>
      </c>
    </row>
    <row r="83" spans="1:145" x14ac:dyDescent="0.25">
      <c r="A83" s="4"/>
      <c r="J83" s="17"/>
      <c r="N83" s="17"/>
      <c r="O83" s="17"/>
      <c r="P83" s="17"/>
      <c r="T83" s="17"/>
      <c r="V83" s="17"/>
      <c r="W83" s="17"/>
      <c r="X83" s="17"/>
      <c r="Y83" s="17"/>
      <c r="Z83" s="17"/>
      <c r="AA83" s="17"/>
      <c r="AB83" s="15"/>
      <c r="AC83" s="17"/>
      <c r="AD83" s="17"/>
      <c r="AE83" s="17"/>
      <c r="AF83" s="17"/>
      <c r="AG83" s="17"/>
      <c r="AH83" s="17"/>
      <c r="AI83" s="17"/>
      <c r="AJ83" s="17"/>
      <c r="AM83" s="17"/>
      <c r="AO83" s="17"/>
      <c r="AP83" s="17"/>
      <c r="AT83" s="17"/>
      <c r="AU83" s="17"/>
      <c r="AV83" s="17"/>
      <c r="AW83" s="17"/>
      <c r="AX83" s="17"/>
      <c r="BB83" s="17"/>
      <c r="BC83" s="17"/>
      <c r="BD83" s="17"/>
      <c r="BE83" s="17"/>
      <c r="BF83" s="17"/>
      <c r="BH83" s="17"/>
      <c r="BI83" s="15"/>
      <c r="BJ83" s="17"/>
      <c r="BK83" s="17"/>
      <c r="BM83" s="17"/>
      <c r="BN83" s="17"/>
      <c r="BO83" s="15"/>
      <c r="BP83" s="17"/>
      <c r="BQ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5"/>
      <c r="CH83" s="15"/>
      <c r="CI83" s="17"/>
      <c r="CJ83" s="17"/>
      <c r="CK83" s="17"/>
      <c r="CL83" s="17"/>
      <c r="CM83" s="17"/>
      <c r="CN83" s="17"/>
      <c r="CO83" s="17"/>
      <c r="CP83" s="17"/>
      <c r="CQ83" s="17"/>
      <c r="CS83" s="17"/>
      <c r="CT83" s="17"/>
      <c r="CU83" s="17"/>
      <c r="CV83" s="15"/>
      <c r="CX83" s="17"/>
      <c r="CY83" s="17"/>
      <c r="CZ83" s="17"/>
      <c r="DA83" s="17"/>
      <c r="DB83" s="17"/>
      <c r="DC83" s="15"/>
      <c r="DE83" s="17"/>
      <c r="DF83" s="17"/>
      <c r="DG83" s="25"/>
      <c r="DH83" s="97"/>
      <c r="DI83" s="25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69"/>
      <c r="EJ83" s="40"/>
      <c r="EK83" s="40"/>
      <c r="EL83" s="40"/>
      <c r="EM83" s="69"/>
      <c r="EN83" s="40"/>
      <c r="EO83" s="40"/>
    </row>
    <row r="84" spans="1:145" x14ac:dyDescent="0.25">
      <c r="A84" s="71" t="s">
        <v>663</v>
      </c>
      <c r="J84" s="17"/>
      <c r="N84" s="17"/>
      <c r="O84" s="17"/>
      <c r="P84" s="17"/>
      <c r="T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M84" s="17"/>
      <c r="AO84" s="17"/>
      <c r="AP84" s="17"/>
      <c r="AT84" s="17"/>
      <c r="AU84" s="17"/>
      <c r="AV84" s="17"/>
      <c r="AW84" s="17"/>
      <c r="AX84" s="17"/>
      <c r="BB84" s="17"/>
      <c r="BC84" s="17"/>
      <c r="BD84" s="17"/>
      <c r="BE84" s="17"/>
      <c r="BF84" s="17"/>
      <c r="BH84" s="17"/>
      <c r="BI84" s="17"/>
      <c r="BJ84" s="17"/>
      <c r="BK84" s="17"/>
      <c r="BM84" s="17"/>
      <c r="BN84" s="17"/>
      <c r="BO84" s="17"/>
      <c r="BP84" s="17"/>
      <c r="BQ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S84" s="17"/>
      <c r="CT84" s="17"/>
      <c r="CU84" s="17"/>
      <c r="CV84" s="17"/>
      <c r="CX84" s="17"/>
      <c r="CY84" s="17"/>
      <c r="CZ84" s="17"/>
      <c r="DA84" s="17"/>
      <c r="DB84" s="17"/>
      <c r="DC84" s="17"/>
      <c r="DE84" s="17"/>
      <c r="DF84" s="17"/>
      <c r="DG84" s="25"/>
      <c r="DH84" s="97"/>
      <c r="DI84" s="25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69"/>
      <c r="EJ84" s="40"/>
      <c r="EK84" s="40"/>
      <c r="EL84" s="40"/>
      <c r="EM84" s="69"/>
      <c r="EN84" s="40"/>
      <c r="EO84" s="40"/>
    </row>
    <row r="85" spans="1:145" x14ac:dyDescent="0.25">
      <c r="A85" s="10" t="s">
        <v>340</v>
      </c>
      <c r="B85" s="15">
        <v>662.24125239999796</v>
      </c>
      <c r="D85" s="15">
        <v>4230.19088336</v>
      </c>
      <c r="E85" s="15">
        <v>108.80501964</v>
      </c>
      <c r="F85" s="15">
        <v>105.47935640999999</v>
      </c>
      <c r="G85" s="15">
        <v>11.813061169999999</v>
      </c>
      <c r="H85" s="15">
        <v>137.54875743999901</v>
      </c>
      <c r="J85" s="10" t="s">
        <v>340</v>
      </c>
      <c r="K85" s="17">
        <v>0</v>
      </c>
      <c r="L85" s="17">
        <v>3.6396568990706899</v>
      </c>
      <c r="M85" s="17">
        <v>0.25419072590878999</v>
      </c>
      <c r="N85" s="17">
        <v>1.3456270702003199</v>
      </c>
      <c r="O85" s="17">
        <v>1.3456270702003199</v>
      </c>
      <c r="P85" s="17">
        <v>10.682927526041199</v>
      </c>
      <c r="Q85" s="17">
        <v>0</v>
      </c>
      <c r="R85" s="17">
        <v>4.6442391199259201E-4</v>
      </c>
      <c r="S85" s="17">
        <v>2.2674876183468601E-3</v>
      </c>
      <c r="T85" s="17">
        <v>0.65182478236835395</v>
      </c>
      <c r="U85" s="17">
        <v>4.4090343037031201E-4</v>
      </c>
      <c r="V85" s="17">
        <v>0.13933715897335799</v>
      </c>
      <c r="W85" s="17">
        <v>1.5433740068453499E-2</v>
      </c>
      <c r="X85" s="17">
        <v>9.4593844405496102E-3</v>
      </c>
      <c r="Y85" s="17">
        <v>3.3418720909348099</v>
      </c>
      <c r="Z85" s="5">
        <v>1.5273414231165599E-7</v>
      </c>
      <c r="AA85" s="5">
        <v>6.1093611961286804E-7</v>
      </c>
      <c r="AB85" s="17">
        <v>662.24095147957598</v>
      </c>
      <c r="AC85" s="17">
        <v>3.3256626645832901</v>
      </c>
      <c r="AD85" s="17">
        <v>81.345661502229405</v>
      </c>
      <c r="AE85" s="17">
        <v>5.1799842814861297</v>
      </c>
      <c r="AF85" s="17">
        <v>0.120351886295518</v>
      </c>
      <c r="AG85" s="17">
        <v>18.5221749433687</v>
      </c>
      <c r="AH85" s="17">
        <v>0.31116384803430303</v>
      </c>
      <c r="AI85" s="17">
        <v>31.999197060332701</v>
      </c>
      <c r="AJ85" s="17">
        <v>0.24306618202462699</v>
      </c>
      <c r="AK85" s="17">
        <v>5.5869895468038102</v>
      </c>
      <c r="AL85" s="17">
        <v>6.0384058937502101E-2</v>
      </c>
      <c r="AM85" s="17">
        <v>0</v>
      </c>
      <c r="AN85" s="17">
        <v>0</v>
      </c>
      <c r="AO85" s="17">
        <v>5.8727803118857604</v>
      </c>
      <c r="AP85" s="17">
        <v>5.8727803118857604</v>
      </c>
      <c r="AQ85" s="17">
        <v>0</v>
      </c>
      <c r="AR85" s="17">
        <v>0</v>
      </c>
      <c r="AS85" s="17">
        <v>0.38376159479167898</v>
      </c>
      <c r="AT85" s="5">
        <v>1.2786171885454299E-6</v>
      </c>
      <c r="AU85" s="5">
        <v>2.4690660037738E-6</v>
      </c>
      <c r="AV85" s="17">
        <v>33.8415198600946</v>
      </c>
      <c r="AW85" s="17">
        <v>1.15632807728773</v>
      </c>
      <c r="AX85" s="17">
        <v>0.176929741641077</v>
      </c>
      <c r="AY85" s="17">
        <v>0</v>
      </c>
      <c r="AZ85" s="17">
        <v>3.84331251113823</v>
      </c>
      <c r="BA85" s="17">
        <v>0.47366709293005699</v>
      </c>
      <c r="BB85" s="17">
        <v>1.5821888649834299E-3</v>
      </c>
      <c r="BC85" s="17">
        <v>1.1602728290480899E-2</v>
      </c>
      <c r="BD85" s="17">
        <v>1.12082440856054E-4</v>
      </c>
      <c r="BE85" s="17">
        <v>2.2756159517298E-4</v>
      </c>
      <c r="BF85" s="17">
        <v>0</v>
      </c>
      <c r="BG85" s="17">
        <v>0</v>
      </c>
      <c r="BH85" s="17">
        <v>0.375498205841866</v>
      </c>
      <c r="BI85" s="17">
        <v>2.0301603878007199</v>
      </c>
      <c r="BJ85" s="17">
        <v>3.6956811421485103E-2</v>
      </c>
      <c r="BK85" s="17">
        <v>3.55075151555636E-2</v>
      </c>
      <c r="BL85" s="17">
        <v>141.43152405771599</v>
      </c>
      <c r="BM85" s="17">
        <v>3807.1709582407102</v>
      </c>
      <c r="BN85" s="17">
        <v>389.17756002469099</v>
      </c>
      <c r="BO85" s="17">
        <v>4230.19003812549</v>
      </c>
      <c r="BP85" s="17">
        <v>0</v>
      </c>
      <c r="BQ85" s="17">
        <v>7.2873548633369696</v>
      </c>
      <c r="BR85" s="17">
        <v>0</v>
      </c>
      <c r="BS85" s="17">
        <v>0.23738793284179499</v>
      </c>
      <c r="BT85" s="17">
        <v>9.1239674762144402E-4</v>
      </c>
      <c r="BU85" s="17">
        <v>2.6918305273222099E-3</v>
      </c>
      <c r="BV85" s="17">
        <v>2.1602202130564302E-3</v>
      </c>
      <c r="BW85" s="17">
        <v>6.9174692793152401E-2</v>
      </c>
      <c r="BX85" s="17">
        <v>0</v>
      </c>
      <c r="BY85" s="17">
        <v>53.1181873745399</v>
      </c>
      <c r="BZ85" s="17">
        <v>6.1494449585916801E-2</v>
      </c>
      <c r="CA85" s="17">
        <v>2.1623267907978999E-2</v>
      </c>
      <c r="CB85" s="17">
        <v>81.349969808473404</v>
      </c>
      <c r="CC85" s="17">
        <v>2.76355788322117E-2</v>
      </c>
      <c r="CD85" s="17">
        <v>0</v>
      </c>
      <c r="CE85" s="5">
        <v>6.6135699685951599E-7</v>
      </c>
      <c r="CF85" s="17">
        <v>4.0082144279832603E-3</v>
      </c>
      <c r="CG85" s="17">
        <v>108.804979713858</v>
      </c>
      <c r="CH85" s="17">
        <v>105.479317049274</v>
      </c>
      <c r="CI85" s="17">
        <v>3.3256626645832901</v>
      </c>
      <c r="CJ85" s="17">
        <v>0</v>
      </c>
      <c r="CK85" s="17">
        <v>0</v>
      </c>
      <c r="CL85" s="17">
        <v>0.43151611010764002</v>
      </c>
      <c r="CM85" s="17">
        <v>0</v>
      </c>
      <c r="CN85" s="17">
        <v>4.63022744469981</v>
      </c>
      <c r="CO85" s="17">
        <v>0</v>
      </c>
      <c r="CP85" s="17">
        <v>0.120351886295518</v>
      </c>
      <c r="CQ85" s="17">
        <v>18.520904523112701</v>
      </c>
      <c r="CR85" s="17">
        <v>0.120633105478585</v>
      </c>
      <c r="CS85" s="17">
        <v>0</v>
      </c>
      <c r="CT85" s="17">
        <v>0.31116384803430303</v>
      </c>
      <c r="CU85" s="17">
        <v>4.21917797423899E-4</v>
      </c>
      <c r="CV85" s="17">
        <v>11.8130521462502</v>
      </c>
      <c r="CW85" s="17">
        <v>17.897439009553501</v>
      </c>
      <c r="CX85" s="17">
        <v>0</v>
      </c>
      <c r="CY85" s="17">
        <v>0</v>
      </c>
      <c r="CZ85" s="17">
        <v>6.6977127018169096</v>
      </c>
      <c r="DA85" s="17">
        <v>0.279912279742415</v>
      </c>
      <c r="DB85" s="17">
        <v>0</v>
      </c>
      <c r="DC85" s="17">
        <v>137.54870266175001</v>
      </c>
      <c r="DD85" s="17">
        <v>0.26615735737666701</v>
      </c>
      <c r="DE85" s="17">
        <v>10.4330193055492</v>
      </c>
      <c r="DF85" s="17"/>
      <c r="DG85" s="25">
        <f t="shared" ref="DG85:DG91" si="184">(AV85/BO85)</f>
        <v>7.9999998948252164E-3</v>
      </c>
      <c r="DH85" s="97">
        <f t="shared" ref="DH85:DH91" si="185">BL85/DC85</f>
        <v>1.0282287024219656</v>
      </c>
      <c r="DI85" s="25">
        <f t="shared" ref="DI85:DI91" si="186">BI85/CH85</f>
        <v>1.9246999739791104E-2</v>
      </c>
      <c r="DJ85" s="40">
        <f t="shared" ref="DJ85:DJ91" si="187">(AB85-B85)/(B85+1E-50)</f>
        <v>-4.543969752524221E-7</v>
      </c>
      <c r="DK85" s="40"/>
      <c r="DL85" s="40">
        <f t="shared" ref="DL85:DL91" si="188">(BO85-D85)/(D85+1E-50)</f>
        <v>-1.9981001646452631E-7</v>
      </c>
      <c r="DM85" s="40">
        <f t="shared" ref="DM85:DM91" si="189">(CG85-E85)/(E85+1E-50)</f>
        <v>-3.6695128704935772E-7</v>
      </c>
      <c r="DN85" s="40">
        <f t="shared" ref="DN85:DN91" si="190">(CH85-F85)/(F85+1E-50)</f>
        <v>-3.7316046790534369E-7</v>
      </c>
      <c r="DO85" s="40">
        <f t="shared" ref="DO85:DO91" si="191">(CV85-G85)/(G85+1E-50)</f>
        <v>-7.6387903770941443E-7</v>
      </c>
      <c r="DP85" s="40">
        <f t="shared" ref="DP85:DP91" si="192">(DC85-H85)/(H85+1E-50)</f>
        <v>-3.9824604754045442E-7</v>
      </c>
      <c r="DQ85" s="40">
        <f t="shared" ref="DQ85:DQ91" si="193">(O85/0.009783-$DC85)/($DC85)</f>
        <v>-8.8344198929039826E-6</v>
      </c>
      <c r="DR85" s="40">
        <f t="shared" ref="DR85:DR91" si="194">(M85/0.001848-$DC85)/($DC85)</f>
        <v>2.8458628144801128E-6</v>
      </c>
      <c r="DS85" s="40">
        <f t="shared" ref="DS85:DS91" si="195">((R85+S85)/0.0000259-$CH85)/($CH85)</f>
        <v>-1.0180541654424986E-6</v>
      </c>
      <c r="DT85" s="40">
        <f t="shared" ref="DT85:DT91" si="196">(T85/0.004739-$DC85)/($DC85)</f>
        <v>-2.8411039317371149E-5</v>
      </c>
      <c r="DU85" s="40">
        <f t="shared" ref="DU85:DU91" si="197">((U85)/0.00000418-$CH85)/($CH85)</f>
        <v>-2.6059135724521374E-7</v>
      </c>
      <c r="DV85" s="40">
        <f t="shared" ref="DV85:DV91" si="198">(V85/0.001013-$DC85)/($DC85)</f>
        <v>2.3193938872880337E-6</v>
      </c>
      <c r="DW85" s="40">
        <f t="shared" ref="DW85:DW91" si="199">((X85+W85)/0.000236-$CH85)/($CH85)</f>
        <v>2.2839140748399531E-7</v>
      </c>
      <c r="DX85" s="40">
        <f t="shared" ref="DX85:DX91" si="200">((AA85+Z85)/0.00000000724-$CH85)/($CH85)</f>
        <v>8.4955255782639498E-9</v>
      </c>
      <c r="DY85" s="40">
        <f t="shared" ref="DY85:DY91" si="201">(AL85/0.000439-$DC85)/($DC85)</f>
        <v>2.9555734488236277E-6</v>
      </c>
      <c r="DZ85" s="40">
        <f t="shared" ref="DZ85:DZ91" si="202">(AP85/0.042696-$DC85)/($DC85)</f>
        <v>1.537670017410631E-7</v>
      </c>
      <c r="EA85" s="40">
        <f t="shared" ref="EA85:EA91" si="203">(AS85/0.00279-$DC85)/($DC85)</f>
        <v>1.8614857138379111E-6</v>
      </c>
      <c r="EB85" s="40">
        <f t="shared" ref="EB85:EB91" si="204">((AT85+AU85+CE85)/0.0000000418-$CH85)/($CH85)</f>
        <v>1.0742755741833413E-6</v>
      </c>
      <c r="EC85" s="40">
        <f t="shared" ref="EC85:EC91" si="205">((BB85+BC85)/0.000125-$CH85)/($CH85)</f>
        <v>1.9145403290411968E-7</v>
      </c>
      <c r="ED85" s="40">
        <f t="shared" ref="ED85:ED91" si="206">((BD85+BE85)/0.00000322-$CH85)/($CH85)</f>
        <v>1.8699917914027875E-6</v>
      </c>
      <c r="EE85" s="40">
        <f t="shared" ref="EE85:EE91" si="207">(BH85/0.00273-$DC85)/($DC85)</f>
        <v>-2.5971286351752568E-5</v>
      </c>
      <c r="EF85" s="40">
        <f t="shared" ref="EF85:EF91" si="208">((BJ85+BK85)/0.000687-$CH85)/($CH85)</f>
        <v>4.9354236503982692E-7</v>
      </c>
      <c r="EG85" s="40">
        <f t="shared" ref="EG85:EG91" si="209">(DA85/0.002035-$DC85)/($DC85)</f>
        <v>2.3929902513246157E-6</v>
      </c>
      <c r="EH85" s="40">
        <f t="shared" ref="EH85:EH91" si="210">(DD85/0.001935-$DC85)/($DC85)</f>
        <v>2.3209112853191445E-6</v>
      </c>
      <c r="EI85" s="69">
        <f t="shared" ref="EI85:EI91" si="211">(BS85-$DC85*0.0017-$CH85*0.0000337)/(BS85)</f>
        <v>2.0444689569030423E-6</v>
      </c>
      <c r="EJ85" s="40">
        <f t="shared" ref="EJ85:EJ91" si="212">((BT85)/0.00000865-$CH85)/($CH85)</f>
        <v>7.1804913384616821E-7</v>
      </c>
      <c r="EK85" s="40">
        <f t="shared" ref="EK85:EK91" si="213">((BU85)/0.0000255-$CH85)/($CH85)</f>
        <v>7.8370259359434734E-4</v>
      </c>
      <c r="EL85" s="40">
        <f t="shared" ref="EL85:EL91" si="214">((BV85)/0.0000205-$CH85)/($CH85)</f>
        <v>-9.7385244138202792E-4</v>
      </c>
      <c r="EM85" s="69">
        <f t="shared" ref="EM85:EM91" si="215">(BW85-$DC85*0.000333-$CH85*0.000222)/(BW85)</f>
        <v>-6.5679479466629082E-4</v>
      </c>
      <c r="EN85" s="40">
        <f t="shared" ref="EN85:EN91" si="216">(SUM(AC85:AH85)-$CG85)/($CG85)</f>
        <v>1.7841223249901992E-7</v>
      </c>
      <c r="EO85" s="40">
        <f t="shared" ref="EO85:EO91" si="217">(SUM(AD85:AH85)-$CH85)/($CH85)</f>
        <v>1.8403740744011889E-7</v>
      </c>
    </row>
    <row r="86" spans="1:145" x14ac:dyDescent="0.25">
      <c r="A86" s="10" t="s">
        <v>372</v>
      </c>
      <c r="B86" s="15">
        <v>158.27535685999999</v>
      </c>
      <c r="D86" s="15">
        <v>1023.30961614</v>
      </c>
      <c r="E86" s="15">
        <v>26.532401309999901</v>
      </c>
      <c r="F86" s="15">
        <v>25.731367379999998</v>
      </c>
      <c r="G86" s="15">
        <v>1.4148054999999999</v>
      </c>
      <c r="H86" s="15">
        <v>36.832957139999898</v>
      </c>
      <c r="J86" s="10" t="s">
        <v>417</v>
      </c>
      <c r="K86" s="17">
        <v>0</v>
      </c>
      <c r="L86" s="17">
        <v>0.97463101117225104</v>
      </c>
      <c r="M86" s="17">
        <v>6.8067378992586899E-2</v>
      </c>
      <c r="N86" s="17">
        <v>0.36033412676724103</v>
      </c>
      <c r="O86" s="17">
        <v>0.36033412676724103</v>
      </c>
      <c r="P86" s="17">
        <v>2.8606825273235299</v>
      </c>
      <c r="Q86" s="17">
        <v>0</v>
      </c>
      <c r="R86" s="17">
        <v>1.13296086244812E-4</v>
      </c>
      <c r="S86" s="17">
        <v>5.5314704277517797E-4</v>
      </c>
      <c r="T86" s="17">
        <v>0.174546389503001</v>
      </c>
      <c r="U86" s="17">
        <v>1.07555645258684E-4</v>
      </c>
      <c r="V86" s="17">
        <v>3.7311891041760997E-2</v>
      </c>
      <c r="W86" s="17">
        <v>3.7650046021483999E-3</v>
      </c>
      <c r="X86" s="17">
        <v>2.3075905135115701E-3</v>
      </c>
      <c r="Y86" s="17">
        <v>0.89489011028180498</v>
      </c>
      <c r="Z86" s="5">
        <v>3.7259103710929899E-8</v>
      </c>
      <c r="AA86" s="5">
        <v>1.4903652507481901E-7</v>
      </c>
      <c r="AB86" s="17">
        <v>158.27535155453401</v>
      </c>
      <c r="AC86" s="17">
        <v>0.80103215992327903</v>
      </c>
      <c r="AD86" s="17">
        <v>19.844003813996</v>
      </c>
      <c r="AE86" s="17">
        <v>1.2636398639748201</v>
      </c>
      <c r="AF86" s="17">
        <v>2.9359465048474101E-2</v>
      </c>
      <c r="AG86" s="17">
        <v>4.5184267817479302</v>
      </c>
      <c r="AH86" s="17">
        <v>7.59074466619266E-2</v>
      </c>
      <c r="AI86" s="17">
        <v>8.5687877908827801</v>
      </c>
      <c r="AJ86" s="17">
        <v>6.5088469394665796E-2</v>
      </c>
      <c r="AK86" s="17">
        <v>1.4960924461251</v>
      </c>
      <c r="AL86" s="17">
        <v>1.6169690701124902E-2</v>
      </c>
      <c r="AM86" s="17">
        <v>0</v>
      </c>
      <c r="AN86" s="17">
        <v>0</v>
      </c>
      <c r="AO86" s="17">
        <v>1.5726181585982899</v>
      </c>
      <c r="AP86" s="17">
        <v>1.5726181585982899</v>
      </c>
      <c r="AQ86" s="17">
        <v>0</v>
      </c>
      <c r="AR86" s="17">
        <v>0</v>
      </c>
      <c r="AS86" s="17">
        <v>0.10276414227252401</v>
      </c>
      <c r="AT86" s="5">
        <v>3.1191449261947599E-7</v>
      </c>
      <c r="AU86" s="5">
        <v>6.0231104032914997E-7</v>
      </c>
      <c r="AV86" s="17">
        <v>8.1864689230972694</v>
      </c>
      <c r="AW86" s="17">
        <v>0.30964246458219602</v>
      </c>
      <c r="AX86" s="17">
        <v>4.7378371876408899E-2</v>
      </c>
      <c r="AY86" s="17">
        <v>0</v>
      </c>
      <c r="AZ86" s="17">
        <v>1.0291650047702501</v>
      </c>
      <c r="BA86" s="17">
        <v>0.12683926983581001</v>
      </c>
      <c r="BB86" s="17">
        <v>3.8597121865992001E-4</v>
      </c>
      <c r="BC86" s="17">
        <v>2.83044715245512E-3</v>
      </c>
      <c r="BD86" s="5">
        <v>2.73425233000986E-5</v>
      </c>
      <c r="BE86" s="5">
        <v>5.55132194646075E-5</v>
      </c>
      <c r="BF86" s="17">
        <v>0</v>
      </c>
      <c r="BG86" s="17">
        <v>0</v>
      </c>
      <c r="BH86" s="17">
        <v>0.100551179624167</v>
      </c>
      <c r="BI86" s="17">
        <v>0.49525151220533797</v>
      </c>
      <c r="BJ86" s="17">
        <v>9.0154915480304496E-3</v>
      </c>
      <c r="BK86" s="17">
        <v>8.6619324614053295E-3</v>
      </c>
      <c r="BL86" s="17">
        <v>37.872648908436503</v>
      </c>
      <c r="BM86" s="17">
        <v>920.97915904694196</v>
      </c>
      <c r="BN86" s="17">
        <v>94.144424433825506</v>
      </c>
      <c r="BO86" s="17">
        <v>1023.31005240386</v>
      </c>
      <c r="BP86" s="17">
        <v>0</v>
      </c>
      <c r="BQ86" s="17">
        <v>1.95141757453</v>
      </c>
      <c r="BR86" s="17">
        <v>0</v>
      </c>
      <c r="BS86" s="17">
        <v>6.34831402415163E-2</v>
      </c>
      <c r="BT86" s="17">
        <v>2.22576273637681E-4</v>
      </c>
      <c r="BU86" s="17">
        <v>6.5664648776159195E-4</v>
      </c>
      <c r="BV86" s="17">
        <v>5.2698009689313601E-4</v>
      </c>
      <c r="BW86" s="17">
        <v>1.7966337185910199E-2</v>
      </c>
      <c r="BX86" s="17">
        <v>0</v>
      </c>
      <c r="BY86" s="17">
        <v>14.2240403158121</v>
      </c>
      <c r="BZ86" s="17">
        <v>1.5001374802272901E-2</v>
      </c>
      <c r="CA86" s="17">
        <v>5.2749157007666502E-3</v>
      </c>
      <c r="CB86" s="17">
        <v>19.845070189652599</v>
      </c>
      <c r="CC86" s="17">
        <v>6.7416292156506196E-3</v>
      </c>
      <c r="CD86" s="17">
        <v>0</v>
      </c>
      <c r="CE86" s="5">
        <v>1.6133562614020201E-7</v>
      </c>
      <c r="CF86" s="17">
        <v>9.7779129945931693E-4</v>
      </c>
      <c r="CG86" s="17">
        <v>26.5323811564454</v>
      </c>
      <c r="CH86" s="17">
        <v>25.7313489965222</v>
      </c>
      <c r="CI86" s="17">
        <v>0.80103215992327903</v>
      </c>
      <c r="CJ86" s="17">
        <v>0</v>
      </c>
      <c r="CK86" s="17">
        <v>0</v>
      </c>
      <c r="CL86" s="17">
        <v>0.105266967597568</v>
      </c>
      <c r="CM86" s="17">
        <v>0</v>
      </c>
      <c r="CN86" s="17">
        <v>1.1295291478584799</v>
      </c>
      <c r="CO86" s="17">
        <v>0</v>
      </c>
      <c r="CP86" s="17">
        <v>2.9359465048474101E-2</v>
      </c>
      <c r="CQ86" s="17">
        <v>4.5181171425894302</v>
      </c>
      <c r="CR86" s="17">
        <v>3.2303226121243103E-2</v>
      </c>
      <c r="CS86" s="17">
        <v>0</v>
      </c>
      <c r="CT86" s="17">
        <v>7.59074466619266E-2</v>
      </c>
      <c r="CU86" s="17">
        <v>1.0292609555934001E-4</v>
      </c>
      <c r="CV86" s="17">
        <v>1.41479513880851</v>
      </c>
      <c r="CW86" s="17">
        <v>4.79260178033367</v>
      </c>
      <c r="CX86" s="17">
        <v>0</v>
      </c>
      <c r="CY86" s="17">
        <v>0</v>
      </c>
      <c r="CZ86" s="17">
        <v>1.79351923503254</v>
      </c>
      <c r="DA86" s="17">
        <v>7.49552285144926E-2</v>
      </c>
      <c r="DB86" s="17">
        <v>0</v>
      </c>
      <c r="DC86" s="17">
        <v>36.832928234042598</v>
      </c>
      <c r="DD86" s="17">
        <v>7.12718306607803E-2</v>
      </c>
      <c r="DE86" s="17">
        <v>2.7937725394307602</v>
      </c>
      <c r="DF86" s="17"/>
      <c r="DG86" s="25">
        <f t="shared" si="184"/>
        <v>7.9999887657376343E-3</v>
      </c>
      <c r="DH86" s="97">
        <f t="shared" si="185"/>
        <v>1.0282280210736259</v>
      </c>
      <c r="DI86" s="25">
        <f t="shared" si="186"/>
        <v>1.9247009252110148E-2</v>
      </c>
      <c r="DJ86" s="40">
        <f t="shared" si="187"/>
        <v>-3.3520480263853489E-8</v>
      </c>
      <c r="DK86" s="40"/>
      <c r="DL86" s="40">
        <f t="shared" si="188"/>
        <v>4.2632635630824524E-7</v>
      </c>
      <c r="DM86" s="40">
        <f t="shared" si="189"/>
        <v>-7.5958275567367465E-7</v>
      </c>
      <c r="DN86" s="40">
        <f t="shared" si="190"/>
        <v>-7.1443843330692129E-7</v>
      </c>
      <c r="DO86" s="40">
        <f t="shared" si="191"/>
        <v>-7.3234034571492576E-6</v>
      </c>
      <c r="DP86" s="40">
        <f t="shared" si="192"/>
        <v>-7.8478513660419153E-7</v>
      </c>
      <c r="DQ86" s="40">
        <f t="shared" si="193"/>
        <v>-6.6885984372248406E-6</v>
      </c>
      <c r="DR86" s="40">
        <f t="shared" si="194"/>
        <v>1.8748527904888012E-6</v>
      </c>
      <c r="DS86" s="40">
        <f t="shared" si="195"/>
        <v>1.78561701377918E-6</v>
      </c>
      <c r="DT86" s="40">
        <f t="shared" si="196"/>
        <v>-2.782791995541495E-5</v>
      </c>
      <c r="DU86" s="40">
        <f t="shared" si="197"/>
        <v>-1.2956351292900515E-5</v>
      </c>
      <c r="DV86" s="40">
        <f t="shared" si="198"/>
        <v>3.6112123685939266E-6</v>
      </c>
      <c r="DW86" s="40">
        <f t="shared" si="199"/>
        <v>-5.3478248938431892E-7</v>
      </c>
      <c r="DX86" s="40">
        <f t="shared" si="200"/>
        <v>3.5537778599260027E-6</v>
      </c>
      <c r="DY86" s="40">
        <f t="shared" si="201"/>
        <v>2.177311706703453E-6</v>
      </c>
      <c r="DZ86" s="40">
        <f t="shared" si="202"/>
        <v>-3.4673528387303568E-7</v>
      </c>
      <c r="EA86" s="40">
        <f t="shared" si="203"/>
        <v>2.6517057576167645E-6</v>
      </c>
      <c r="EB86" s="40">
        <f t="shared" si="204"/>
        <v>-8.5805316902296372E-6</v>
      </c>
      <c r="EC86" s="40">
        <f t="shared" si="205"/>
        <v>-7.8798895481399601E-8</v>
      </c>
      <c r="ED86" s="40">
        <f t="shared" si="206"/>
        <v>9.6433099616149236E-6</v>
      </c>
      <c r="EE86" s="40">
        <f t="shared" si="207"/>
        <v>-2.6995023854127181E-5</v>
      </c>
      <c r="EF86" s="40">
        <f t="shared" si="208"/>
        <v>-7.2132488122568899E-7</v>
      </c>
      <c r="EG86" s="40">
        <f t="shared" si="209"/>
        <v>2.929200049065282E-6</v>
      </c>
      <c r="EH86" s="40">
        <f t="shared" si="210"/>
        <v>1.6069194638569564E-6</v>
      </c>
      <c r="EI86" s="69">
        <f t="shared" si="211"/>
        <v>2.4860870192115304E-7</v>
      </c>
      <c r="EJ86" s="40">
        <f t="shared" si="212"/>
        <v>4.7092985976582437E-7</v>
      </c>
      <c r="EK86" s="40">
        <f t="shared" si="213"/>
        <v>7.5758409703921808E-4</v>
      </c>
      <c r="EL86" s="40">
        <f t="shared" si="214"/>
        <v>-9.7168658419371948E-4</v>
      </c>
      <c r="EM86" s="69">
        <f t="shared" si="215"/>
        <v>-6.3381829785789088E-4</v>
      </c>
      <c r="EN86" s="40">
        <f t="shared" si="216"/>
        <v>-4.3814736798365462E-7</v>
      </c>
      <c r="EO86" s="40">
        <f t="shared" si="217"/>
        <v>-4.5178715852661252E-7</v>
      </c>
    </row>
    <row r="87" spans="1:145" x14ac:dyDescent="0.25">
      <c r="A87" s="15" t="s">
        <v>418</v>
      </c>
      <c r="B87" s="15">
        <v>35.301620829999997</v>
      </c>
      <c r="D87" s="15">
        <v>250.911191529999</v>
      </c>
      <c r="E87" s="15">
        <v>6.9602873100000098</v>
      </c>
      <c r="F87" s="15">
        <v>6.7468216600000099</v>
      </c>
      <c r="G87" s="15">
        <v>0.82449935000000096</v>
      </c>
      <c r="H87" s="15">
        <v>10.7605858199999</v>
      </c>
      <c r="J87" s="15" t="s">
        <v>419</v>
      </c>
      <c r="K87" s="17">
        <v>0</v>
      </c>
      <c r="L87" s="17">
        <v>0.284744405014214</v>
      </c>
      <c r="M87" s="17">
        <v>1.9886293213123098E-2</v>
      </c>
      <c r="N87" s="17">
        <v>0.10527374224578601</v>
      </c>
      <c r="O87" s="17">
        <v>0.10527374224578601</v>
      </c>
      <c r="P87" s="17">
        <v>0.83576707133550399</v>
      </c>
      <c r="Q87" s="17">
        <v>0</v>
      </c>
      <c r="R87" s="5">
        <v>2.9706951834521001E-5</v>
      </c>
      <c r="S87" s="17">
        <v>1.4503870191857199E-4</v>
      </c>
      <c r="T87" s="17">
        <v>5.0994845950401199E-2</v>
      </c>
      <c r="U87" s="5">
        <v>2.82021857992846E-5</v>
      </c>
      <c r="V87" s="17">
        <v>1.0900871460208799E-2</v>
      </c>
      <c r="W87" s="17">
        <v>9.872114673412809E-4</v>
      </c>
      <c r="X87" s="17">
        <v>6.0506596780149499E-4</v>
      </c>
      <c r="Y87" s="17">
        <v>0.261447909507388</v>
      </c>
      <c r="Z87" s="5">
        <v>9.7695659650457194E-9</v>
      </c>
      <c r="AA87" s="5">
        <v>3.9078080766326602E-8</v>
      </c>
      <c r="AB87" s="17">
        <v>35.301701630428198</v>
      </c>
      <c r="AC87" s="17">
        <v>0.21346939069759699</v>
      </c>
      <c r="AD87" s="17">
        <v>5.2032344835948496</v>
      </c>
      <c r="AE87" s="17">
        <v>0.33133562095934099</v>
      </c>
      <c r="AF87" s="17">
        <v>7.6982538842683699E-3</v>
      </c>
      <c r="AG87" s="17">
        <v>1.18476138791977</v>
      </c>
      <c r="AH87" s="17">
        <v>1.9903461862795301E-2</v>
      </c>
      <c r="AI87" s="17">
        <v>2.5034225818608098</v>
      </c>
      <c r="AJ87" s="17">
        <v>1.9016011269842401E-2</v>
      </c>
      <c r="AK87" s="17">
        <v>0.43709256488728299</v>
      </c>
      <c r="AL87" s="17">
        <v>4.7241199149374103E-3</v>
      </c>
      <c r="AM87" s="17">
        <v>0</v>
      </c>
      <c r="AN87" s="17">
        <v>0</v>
      </c>
      <c r="AO87" s="17">
        <v>0.45945032286924897</v>
      </c>
      <c r="AP87" s="17">
        <v>0.45945032286924897</v>
      </c>
      <c r="AQ87" s="17">
        <v>0</v>
      </c>
      <c r="AR87" s="17">
        <v>0</v>
      </c>
      <c r="AS87" s="17">
        <v>3.0023218393326601E-2</v>
      </c>
      <c r="AT87" s="5">
        <v>8.1789037812981899E-8</v>
      </c>
      <c r="AU87" s="5">
        <v>1.57932585236914E-7</v>
      </c>
      <c r="AV87" s="17">
        <v>2.0073113733141499</v>
      </c>
      <c r="AW87" s="17">
        <v>9.0464105526347899E-2</v>
      </c>
      <c r="AX87" s="17">
        <v>1.3841876410768001E-2</v>
      </c>
      <c r="AY87" s="17">
        <v>0</v>
      </c>
      <c r="AZ87" s="17">
        <v>0.30067743817201797</v>
      </c>
      <c r="BA87" s="17">
        <v>3.7056747581320201E-2</v>
      </c>
      <c r="BB87" s="17">
        <v>1.0120403908794701E-4</v>
      </c>
      <c r="BC87" s="17">
        <v>7.4216186555112705E-4</v>
      </c>
      <c r="BD87" s="5">
        <v>7.1692826490737801E-6</v>
      </c>
      <c r="BE87" s="5">
        <v>1.45557680406973E-5</v>
      </c>
      <c r="BF87" s="17">
        <v>0</v>
      </c>
      <c r="BG87" s="17">
        <v>0</v>
      </c>
      <c r="BH87" s="17">
        <v>2.9376665404097599E-2</v>
      </c>
      <c r="BI87" s="17">
        <v>0.12985795566505101</v>
      </c>
      <c r="BJ87" s="17">
        <v>2.3639173685631901E-3</v>
      </c>
      <c r="BK87" s="17">
        <v>2.2712222027480599E-3</v>
      </c>
      <c r="BL87" s="17">
        <v>11.064738262868</v>
      </c>
      <c r="BM87" s="17">
        <v>225.822621846701</v>
      </c>
      <c r="BN87" s="17">
        <v>23.084116137943099</v>
      </c>
      <c r="BO87" s="17">
        <v>250.91404935795799</v>
      </c>
      <c r="BP87" s="17">
        <v>0</v>
      </c>
      <c r="BQ87" s="17">
        <v>0.57011676620204199</v>
      </c>
      <c r="BR87" s="17">
        <v>0</v>
      </c>
      <c r="BS87" s="17">
        <v>1.85215525497004E-2</v>
      </c>
      <c r="BT87" s="5">
        <v>5.8360501984049499E-5</v>
      </c>
      <c r="BU87" s="17">
        <v>1.72180274938408E-4</v>
      </c>
      <c r="BV87" s="17">
        <v>1.38177641402801E-4</v>
      </c>
      <c r="BW87" s="17">
        <v>5.07814681622822E-3</v>
      </c>
      <c r="BX87" s="17">
        <v>0</v>
      </c>
      <c r="BY87" s="17">
        <v>4.1556441801352504</v>
      </c>
      <c r="BZ87" s="17">
        <v>3.9334625021357197E-3</v>
      </c>
      <c r="CA87" s="17">
        <v>1.3831201563076899E-3</v>
      </c>
      <c r="CB87" s="17">
        <v>5.2035106665123401</v>
      </c>
      <c r="CC87" s="17">
        <v>1.76769387280433E-3</v>
      </c>
      <c r="CD87" s="17">
        <v>0</v>
      </c>
      <c r="CE87" s="5">
        <v>4.2303216102559002E-8</v>
      </c>
      <c r="CF87" s="17">
        <v>2.5638328014682702E-4</v>
      </c>
      <c r="CG87" s="17">
        <v>6.9604020512472102</v>
      </c>
      <c r="CH87" s="17">
        <v>6.7469326605496098</v>
      </c>
      <c r="CI87" s="17">
        <v>0.21346939069759699</v>
      </c>
      <c r="CJ87" s="17">
        <v>0</v>
      </c>
      <c r="CK87" s="17">
        <v>0</v>
      </c>
      <c r="CL87" s="17">
        <v>2.7601725667862599E-2</v>
      </c>
      <c r="CM87" s="17">
        <v>0</v>
      </c>
      <c r="CN87" s="17">
        <v>0.29617000578713198</v>
      </c>
      <c r="CO87" s="17">
        <v>0</v>
      </c>
      <c r="CP87" s="17">
        <v>7.6982538842683699E-3</v>
      </c>
      <c r="CQ87" s="17">
        <v>1.18468089937554</v>
      </c>
      <c r="CR87" s="17">
        <v>9.4375804043743995E-3</v>
      </c>
      <c r="CS87" s="17">
        <v>0</v>
      </c>
      <c r="CT87" s="17">
        <v>1.9903461862795301E-2</v>
      </c>
      <c r="CU87" s="5">
        <v>2.6987648274607699E-5</v>
      </c>
      <c r="CV87" s="17">
        <v>0.82450107431670405</v>
      </c>
      <c r="CW87" s="17">
        <v>1.4001870526447899</v>
      </c>
      <c r="CX87" s="17">
        <v>0</v>
      </c>
      <c r="CY87" s="17">
        <v>0</v>
      </c>
      <c r="CZ87" s="17">
        <v>0.523988007193395</v>
      </c>
      <c r="DA87" s="17">
        <v>2.18987202200197E-2</v>
      </c>
      <c r="DB87" s="17">
        <v>0</v>
      </c>
      <c r="DC87" s="17">
        <v>10.7609723397102</v>
      </c>
      <c r="DD87" s="17">
        <v>2.0822486907400298E-2</v>
      </c>
      <c r="DE87" s="17">
        <v>0.81621487332038101</v>
      </c>
      <c r="DF87" s="17"/>
      <c r="DG87" s="25">
        <f t="shared" si="184"/>
        <v>7.9999959286874665E-3</v>
      </c>
      <c r="DH87" s="97">
        <f t="shared" si="185"/>
        <v>1.0282284828515766</v>
      </c>
      <c r="DI87" s="25">
        <f t="shared" si="186"/>
        <v>1.9246961871184985E-2</v>
      </c>
      <c r="DJ87" s="40">
        <f t="shared" si="187"/>
        <v>2.2888588767579574E-6</v>
      </c>
      <c r="DK87" s="40"/>
      <c r="DL87" s="40">
        <f t="shared" si="188"/>
        <v>1.1389798683607654E-5</v>
      </c>
      <c r="DM87" s="40">
        <f t="shared" si="189"/>
        <v>1.6485130870331261E-5</v>
      </c>
      <c r="DN87" s="40">
        <f t="shared" si="190"/>
        <v>1.6452272669067881E-5</v>
      </c>
      <c r="DO87" s="40">
        <f t="shared" si="191"/>
        <v>2.0913499847985592E-6</v>
      </c>
      <c r="DP87" s="40">
        <f t="shared" si="192"/>
        <v>3.5919950527410206E-5</v>
      </c>
      <c r="DQ87" s="40">
        <f t="shared" si="193"/>
        <v>-8.0755819566853543E-6</v>
      </c>
      <c r="DR87" s="40">
        <f t="shared" si="194"/>
        <v>8.2113603990842434E-7</v>
      </c>
      <c r="DS87" s="40">
        <f t="shared" si="195"/>
        <v>5.5992759065573813E-7</v>
      </c>
      <c r="DT87" s="40">
        <f t="shared" si="196"/>
        <v>-2.7491581100157347E-5</v>
      </c>
      <c r="DU87" s="40">
        <f t="shared" si="197"/>
        <v>2.5807180911543543E-7</v>
      </c>
      <c r="DV87" s="40">
        <f t="shared" si="198"/>
        <v>5.9445579571953102E-7</v>
      </c>
      <c r="DW87" s="40">
        <f t="shared" si="199"/>
        <v>8.3355710834960385E-7</v>
      </c>
      <c r="DX87" s="40">
        <f t="shared" si="200"/>
        <v>-2.9833693501295432E-6</v>
      </c>
      <c r="DY87" s="40">
        <f t="shared" si="201"/>
        <v>1.1231383093661673E-5</v>
      </c>
      <c r="DZ87" s="40">
        <f t="shared" si="202"/>
        <v>-3.31149984523714E-7</v>
      </c>
      <c r="EA87" s="40">
        <f t="shared" si="203"/>
        <v>3.516142238501121E-6</v>
      </c>
      <c r="EB87" s="40">
        <f t="shared" si="204"/>
        <v>1.0828743172910493E-5</v>
      </c>
      <c r="EC87" s="40">
        <f t="shared" si="205"/>
        <v>-8.0383743110642003E-7</v>
      </c>
      <c r="ED87" s="40">
        <f t="shared" si="206"/>
        <v>-3.3361007028377803E-6</v>
      </c>
      <c r="EE87" s="40">
        <f t="shared" si="207"/>
        <v>-2.6860166240227351E-5</v>
      </c>
      <c r="EF87" s="40">
        <f t="shared" si="208"/>
        <v>-6.831475342303482E-7</v>
      </c>
      <c r="EG87" s="40">
        <f t="shared" si="209"/>
        <v>6.4620042838670006E-6</v>
      </c>
      <c r="EH87" s="40">
        <f t="shared" si="210"/>
        <v>2.6077876764817265E-7</v>
      </c>
      <c r="EI87" s="69">
        <f t="shared" si="211"/>
        <v>2.8504172699449901E-5</v>
      </c>
      <c r="EJ87" s="40">
        <f t="shared" si="212"/>
        <v>-7.9767304151827517E-6</v>
      </c>
      <c r="EK87" s="40">
        <f t="shared" si="213"/>
        <v>7.7590578670669232E-4</v>
      </c>
      <c r="EL87" s="40">
        <f t="shared" si="214"/>
        <v>-9.7228022325163805E-4</v>
      </c>
      <c r="EM87" s="69">
        <f t="shared" si="215"/>
        <v>-6.0573741733110377E-4</v>
      </c>
      <c r="EN87" s="40">
        <f t="shared" si="216"/>
        <v>7.8683875917008723E-8</v>
      </c>
      <c r="EO87" s="40">
        <f t="shared" si="217"/>
        <v>8.1173392775633312E-8</v>
      </c>
    </row>
    <row r="88" spans="1:145" x14ac:dyDescent="0.25">
      <c r="A88" s="10"/>
      <c r="J88" s="17"/>
      <c r="N88" s="17"/>
      <c r="O88" s="17"/>
      <c r="P88" s="17"/>
      <c r="T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M88" s="17"/>
      <c r="AO88" s="17"/>
      <c r="AP88" s="17"/>
      <c r="AT88" s="17"/>
      <c r="AU88" s="17"/>
      <c r="AV88" s="17"/>
      <c r="AW88" s="17"/>
      <c r="AX88" s="17"/>
      <c r="BB88" s="17"/>
      <c r="BC88" s="17"/>
      <c r="BD88" s="17"/>
      <c r="BE88" s="17"/>
      <c r="BF88" s="17"/>
      <c r="BH88" s="17"/>
      <c r="BI88" s="17"/>
      <c r="BJ88" s="17"/>
      <c r="BK88" s="17"/>
      <c r="BM88" s="17"/>
      <c r="BN88" s="17"/>
      <c r="BO88" s="17"/>
      <c r="BP88" s="17"/>
      <c r="BQ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S88" s="17"/>
      <c r="CT88" s="17"/>
      <c r="CU88" s="17"/>
      <c r="CV88" s="17"/>
      <c r="CX88" s="17"/>
      <c r="CY88" s="17"/>
      <c r="CZ88" s="17"/>
      <c r="DA88" s="17"/>
      <c r="DB88" s="17"/>
      <c r="DC88" s="17"/>
      <c r="DE88" s="17"/>
      <c r="DF88" s="17"/>
      <c r="DG88" s="25"/>
      <c r="DH88" s="97"/>
      <c r="DI88" s="25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69"/>
      <c r="EJ88" s="40"/>
      <c r="EK88" s="40"/>
      <c r="EL88" s="40"/>
      <c r="EM88" s="69"/>
      <c r="EN88" s="40"/>
      <c r="EO88" s="40"/>
    </row>
    <row r="89" spans="1:145" x14ac:dyDescent="0.25">
      <c r="A89" s="10" t="s">
        <v>432</v>
      </c>
      <c r="B89" s="15">
        <v>196.46532631999901</v>
      </c>
      <c r="D89" s="15">
        <v>1265.0795420299901</v>
      </c>
      <c r="E89" s="15">
        <v>32.464985050000003</v>
      </c>
      <c r="F89" s="15">
        <v>31.486553820000001</v>
      </c>
      <c r="G89" s="15">
        <v>1.4533147200000001</v>
      </c>
      <c r="H89" s="15">
        <v>41.359769999999997</v>
      </c>
      <c r="J89" s="10" t="s">
        <v>432</v>
      </c>
      <c r="K89" s="17">
        <v>0</v>
      </c>
      <c r="L89" s="17">
        <v>1.0944147512875499</v>
      </c>
      <c r="M89" s="17">
        <v>7.6433024375898995E-2</v>
      </c>
      <c r="N89" s="17">
        <v>0.404619104189751</v>
      </c>
      <c r="O89" s="17">
        <v>0.404619104189751</v>
      </c>
      <c r="P89" s="17">
        <v>3.2122724428313898</v>
      </c>
      <c r="Q89" s="17">
        <v>0</v>
      </c>
      <c r="R89" s="17">
        <v>1.38636430276073E-4</v>
      </c>
      <c r="S89" s="17">
        <v>6.7686612984121204E-4</v>
      </c>
      <c r="T89" s="17">
        <v>0.195998291984435</v>
      </c>
      <c r="U89" s="17">
        <v>1.3161264368215901E-4</v>
      </c>
      <c r="V89" s="17">
        <v>4.1897535376180101E-2</v>
      </c>
      <c r="W89" s="17">
        <v>4.6071140946995302E-3</v>
      </c>
      <c r="X89" s="17">
        <v>2.8237114811201598E-3</v>
      </c>
      <c r="Y89" s="17">
        <v>1.0048728357699901</v>
      </c>
      <c r="Z89" s="5">
        <v>4.5593434635713701E-8</v>
      </c>
      <c r="AA89" s="5">
        <v>1.8236923009088499E-7</v>
      </c>
      <c r="AB89" s="17">
        <v>196.46528855746001</v>
      </c>
      <c r="AC89" s="17">
        <v>0.97842974696451002</v>
      </c>
      <c r="AD89" s="17">
        <v>24.282405132360001</v>
      </c>
      <c r="AE89" s="17">
        <v>1.54627145510562</v>
      </c>
      <c r="AF89" s="17">
        <v>3.5926124219426002E-2</v>
      </c>
      <c r="AG89" s="17">
        <v>5.5290372966925103</v>
      </c>
      <c r="AH89" s="17">
        <v>9.2885361861141796E-2</v>
      </c>
      <c r="AI89" s="17">
        <v>9.6219008464425695</v>
      </c>
      <c r="AJ89" s="17">
        <v>7.3087966579143099E-2</v>
      </c>
      <c r="AK89" s="17">
        <v>1.6799621103258899</v>
      </c>
      <c r="AL89" s="17">
        <v>1.8156973907912901E-2</v>
      </c>
      <c r="AM89" s="17">
        <v>0</v>
      </c>
      <c r="AN89" s="17">
        <v>0</v>
      </c>
      <c r="AO89" s="17">
        <v>1.7658975778038599</v>
      </c>
      <c r="AP89" s="17">
        <v>1.7658975778038599</v>
      </c>
      <c r="AQ89" s="17">
        <v>0</v>
      </c>
      <c r="AR89" s="17">
        <v>0</v>
      </c>
      <c r="AS89" s="17">
        <v>0.115393918583309</v>
      </c>
      <c r="AT89" s="5">
        <v>3.8168085700821701E-7</v>
      </c>
      <c r="AU89" s="5">
        <v>7.37031187850327E-7</v>
      </c>
      <c r="AV89" s="17">
        <v>10.1206327639897</v>
      </c>
      <c r="AW89" s="17">
        <v>0.34769804992256198</v>
      </c>
      <c r="AX89" s="17">
        <v>5.3201247770630997E-2</v>
      </c>
      <c r="AY89" s="17">
        <v>0</v>
      </c>
      <c r="AZ89" s="17">
        <v>1.15565218089854</v>
      </c>
      <c r="BA89" s="17">
        <v>0.14242769756775001</v>
      </c>
      <c r="BB89" s="17">
        <v>4.7229793261572802E-4</v>
      </c>
      <c r="BC89" s="17">
        <v>3.4635149390697599E-3</v>
      </c>
      <c r="BD89" s="5">
        <v>3.3457696059789297E-5</v>
      </c>
      <c r="BE89" s="5">
        <v>6.7929297772780601E-5</v>
      </c>
      <c r="BF89" s="17">
        <v>0</v>
      </c>
      <c r="BG89" s="17">
        <v>0</v>
      </c>
      <c r="BH89" s="17">
        <v>0.11290898679029</v>
      </c>
      <c r="BI89" s="17">
        <v>0.60602190512409304</v>
      </c>
      <c r="BJ89" s="17">
        <v>1.1031944311248499E-2</v>
      </c>
      <c r="BK89" s="17">
        <v>1.05993127090946E-2</v>
      </c>
      <c r="BL89" s="17">
        <v>42.527263678301502</v>
      </c>
      <c r="BM89" s="17">
        <v>1138.5716353334701</v>
      </c>
      <c r="BN89" s="17">
        <v>116.387288017328</v>
      </c>
      <c r="BO89" s="17">
        <v>1265.07955611479</v>
      </c>
      <c r="BP89" s="17">
        <v>0</v>
      </c>
      <c r="BQ89" s="17">
        <v>2.1912453937179301</v>
      </c>
      <c r="BR89" s="17">
        <v>0</v>
      </c>
      <c r="BS89" s="17">
        <v>7.1372987891113598E-2</v>
      </c>
      <c r="BT89" s="17">
        <v>2.7235922904369001E-4</v>
      </c>
      <c r="BU89" s="17">
        <v>8.0354285399339702E-4</v>
      </c>
      <c r="BV89" s="17">
        <v>6.4484138295937401E-4</v>
      </c>
      <c r="BW89" s="17">
        <v>2.07491878282819E-2</v>
      </c>
      <c r="BX89" s="17">
        <v>0</v>
      </c>
      <c r="BY89" s="17">
        <v>15.9722018459299</v>
      </c>
      <c r="BZ89" s="17">
        <v>1.83566485336507E-2</v>
      </c>
      <c r="CA89" s="17">
        <v>6.4547326069103799E-3</v>
      </c>
      <c r="CB89" s="17">
        <v>24.283710378809101</v>
      </c>
      <c r="CC89" s="17">
        <v>8.2494788824771098E-3</v>
      </c>
      <c r="CD89" s="17">
        <v>0</v>
      </c>
      <c r="CE89" s="5">
        <v>1.97420625341027E-7</v>
      </c>
      <c r="CF89" s="17">
        <v>1.1964894701742201E-3</v>
      </c>
      <c r="CG89" s="17">
        <v>32.464970097334003</v>
      </c>
      <c r="CH89" s="17">
        <v>31.486540350369498</v>
      </c>
      <c r="CI89" s="17">
        <v>0.97842974696451002</v>
      </c>
      <c r="CJ89" s="17">
        <v>0</v>
      </c>
      <c r="CK89" s="17">
        <v>0</v>
      </c>
      <c r="CL89" s="17">
        <v>0.128811531275318</v>
      </c>
      <c r="CM89" s="17">
        <v>0</v>
      </c>
      <c r="CN89" s="17">
        <v>1.3821637923907399</v>
      </c>
      <c r="CO89" s="17">
        <v>0</v>
      </c>
      <c r="CP89" s="17">
        <v>3.5926124219426002E-2</v>
      </c>
      <c r="CQ89" s="17">
        <v>5.5286598654078203</v>
      </c>
      <c r="CR89" s="17">
        <v>3.6273297612284101E-2</v>
      </c>
      <c r="CS89" s="17">
        <v>0</v>
      </c>
      <c r="CT89" s="17">
        <v>9.2885361861141796E-2</v>
      </c>
      <c r="CU89" s="17">
        <v>1.2594691270247999E-4</v>
      </c>
      <c r="CV89" s="17">
        <v>1.4533148868202099</v>
      </c>
      <c r="CW89" s="17">
        <v>5.3816179018112003</v>
      </c>
      <c r="CX89" s="17">
        <v>0</v>
      </c>
      <c r="CY89" s="17">
        <v>0</v>
      </c>
      <c r="CZ89" s="17">
        <v>2.0139460430009302</v>
      </c>
      <c r="DA89" s="17">
        <v>8.4167260654441994E-2</v>
      </c>
      <c r="DB89" s="17">
        <v>0</v>
      </c>
      <c r="DC89" s="17">
        <v>41.3597559483457</v>
      </c>
      <c r="DD89" s="17">
        <v>8.0031325250637997E-2</v>
      </c>
      <c r="DE89" s="17">
        <v>3.13711925528971</v>
      </c>
      <c r="DF89" s="17"/>
      <c r="DG89" s="25">
        <f t="shared" si="184"/>
        <v>7.9999970871961357E-3</v>
      </c>
      <c r="DH89" s="97">
        <f t="shared" si="185"/>
        <v>1.0282281097454711</v>
      </c>
      <c r="DI89" s="25">
        <f t="shared" si="186"/>
        <v>1.924701470471275E-2</v>
      </c>
      <c r="DJ89" s="40">
        <f t="shared" si="187"/>
        <v>-1.9220968759113254E-7</v>
      </c>
      <c r="DK89" s="40"/>
      <c r="DL89" s="40">
        <f t="shared" si="188"/>
        <v>1.1133529093201286E-8</v>
      </c>
      <c r="DM89" s="40">
        <f t="shared" si="189"/>
        <v>-4.6057824996907924E-7</v>
      </c>
      <c r="DN89" s="40">
        <f t="shared" si="190"/>
        <v>-4.2778992517026277E-7</v>
      </c>
      <c r="DO89" s="40">
        <f t="shared" si="191"/>
        <v>1.1478601817790357E-7</v>
      </c>
      <c r="DP89" s="40">
        <f t="shared" si="192"/>
        <v>-3.3974208021515539E-7</v>
      </c>
      <c r="DQ89" s="40">
        <f t="shared" si="193"/>
        <v>-8.3738620028376999E-6</v>
      </c>
      <c r="DR89" s="40">
        <f t="shared" si="194"/>
        <v>2.5562753428645285E-6</v>
      </c>
      <c r="DS89" s="40">
        <f t="shared" si="195"/>
        <v>1.4286213637116365E-6</v>
      </c>
      <c r="DT89" s="40">
        <f t="shared" si="196"/>
        <v>-2.8527265262206121E-5</v>
      </c>
      <c r="DU89" s="40">
        <f t="shared" si="197"/>
        <v>-8.3196662947773654E-6</v>
      </c>
      <c r="DV89" s="40">
        <f t="shared" si="198"/>
        <v>2.4488494665840426E-6</v>
      </c>
      <c r="DW89" s="40">
        <f t="shared" si="199"/>
        <v>2.7629945485683829E-7</v>
      </c>
      <c r="DX89" s="40">
        <f t="shared" si="200"/>
        <v>4.9389657413549288E-7</v>
      </c>
      <c r="DY89" s="40">
        <f t="shared" si="201"/>
        <v>2.260656546595307E-6</v>
      </c>
      <c r="DZ89" s="40">
        <f t="shared" si="202"/>
        <v>8.1422302217435363E-7</v>
      </c>
      <c r="EA89" s="40">
        <f t="shared" si="203"/>
        <v>1.728754615481266E-6</v>
      </c>
      <c r="EB89" s="40">
        <f t="shared" si="204"/>
        <v>-3.5835513236169678E-6</v>
      </c>
      <c r="EC89" s="40">
        <f t="shared" si="205"/>
        <v>-1.1870750224626927E-6</v>
      </c>
      <c r="ED89" s="40">
        <f t="shared" si="206"/>
        <v>3.2933758775032258E-6</v>
      </c>
      <c r="EE89" s="40">
        <f t="shared" si="207"/>
        <v>-2.7870775172989965E-5</v>
      </c>
      <c r="EF89" s="40">
        <f t="shared" si="208"/>
        <v>1.7565506792283226E-7</v>
      </c>
      <c r="EG89" s="40">
        <f t="shared" si="209"/>
        <v>1.8688959490441432E-6</v>
      </c>
      <c r="EH89" s="40">
        <f t="shared" si="210"/>
        <v>2.4676721995129307E-6</v>
      </c>
      <c r="EI89" s="69">
        <f t="shared" si="211"/>
        <v>4.2925079573250683E-6</v>
      </c>
      <c r="EJ89" s="40">
        <f t="shared" si="212"/>
        <v>2.4049655721904298E-6</v>
      </c>
      <c r="EK89" s="40">
        <f t="shared" si="213"/>
        <v>7.9221533017696084E-4</v>
      </c>
      <c r="EL89" s="40">
        <f t="shared" si="214"/>
        <v>-9.8020082535669128E-4</v>
      </c>
      <c r="EM89" s="69">
        <f t="shared" si="215"/>
        <v>-6.5654908577572255E-4</v>
      </c>
      <c r="EN89" s="40">
        <f t="shared" si="216"/>
        <v>-4.6142444449495813E-7</v>
      </c>
      <c r="EO89" s="40">
        <f t="shared" si="217"/>
        <v>-4.7576299680967295E-7</v>
      </c>
    </row>
    <row r="90" spans="1:145" x14ac:dyDescent="0.25">
      <c r="A90" s="10" t="s">
        <v>541</v>
      </c>
      <c r="B90" s="15">
        <v>0.36625496999999901</v>
      </c>
      <c r="D90" s="15">
        <v>2.6315975800000002</v>
      </c>
      <c r="E90" s="15">
        <v>7.2684449999999901E-2</v>
      </c>
      <c r="F90" s="15">
        <v>7.0503880000000005E-2</v>
      </c>
      <c r="G90" s="15">
        <v>1.6121599999999901E-3</v>
      </c>
      <c r="H90" s="15">
        <v>0.14077347000000001</v>
      </c>
      <c r="J90" s="10" t="s">
        <v>541</v>
      </c>
      <c r="K90" s="17">
        <v>0</v>
      </c>
      <c r="L90" s="17">
        <v>3.7249824549017E-3</v>
      </c>
      <c r="M90" s="17">
        <v>2.6013974360113899E-4</v>
      </c>
      <c r="N90" s="17">
        <v>1.3771797880057499E-3</v>
      </c>
      <c r="O90" s="17">
        <v>1.3771797880057499E-3</v>
      </c>
      <c r="P90" s="17">
        <v>1.09333606375766E-2</v>
      </c>
      <c r="Q90" s="17">
        <v>0</v>
      </c>
      <c r="R90" s="5">
        <v>3.1041265012097803E-7</v>
      </c>
      <c r="S90" s="5">
        <v>1.5155563639169499E-6</v>
      </c>
      <c r="T90" s="17">
        <v>6.6709630648434403E-4</v>
      </c>
      <c r="U90" s="5">
        <v>2.9467892146364799E-7</v>
      </c>
      <c r="V90" s="17">
        <v>1.4261015928702499E-4</v>
      </c>
      <c r="W90" s="5">
        <v>1.03162309782458E-5</v>
      </c>
      <c r="X90" s="5">
        <v>6.3229881446452397E-6</v>
      </c>
      <c r="Y90" s="17">
        <v>3.4202314637036498E-3</v>
      </c>
      <c r="Z90" s="5">
        <v>1.02091083957516E-10</v>
      </c>
      <c r="AA90" s="5">
        <v>4.0836235167027602E-10</v>
      </c>
      <c r="AB90" s="17">
        <v>0.36625411134443298</v>
      </c>
      <c r="AC90" s="17">
        <v>2.1805499429553999E-3</v>
      </c>
      <c r="AD90" s="17">
        <v>5.4372371677221303E-2</v>
      </c>
      <c r="AE90" s="17">
        <v>3.4623591659915E-3</v>
      </c>
      <c r="AF90" s="5">
        <v>8.0444892717582302E-5</v>
      </c>
      <c r="AG90" s="17">
        <v>1.23805497224932E-2</v>
      </c>
      <c r="AH90" s="17">
        <v>2.07987014776478E-4</v>
      </c>
      <c r="AI90" s="17">
        <v>3.2749552467137302E-2</v>
      </c>
      <c r="AJ90" s="17">
        <v>2.4876277583954699E-4</v>
      </c>
      <c r="AK90" s="17">
        <v>5.7179110094412898E-3</v>
      </c>
      <c r="AL90" s="5">
        <v>6.1801550111608894E-5</v>
      </c>
      <c r="AM90" s="17">
        <v>0</v>
      </c>
      <c r="AN90" s="17">
        <v>0</v>
      </c>
      <c r="AO90" s="17">
        <v>6.0104592706008101E-3</v>
      </c>
      <c r="AP90" s="17">
        <v>6.0104592706008101E-3</v>
      </c>
      <c r="AQ90" s="17">
        <v>0</v>
      </c>
      <c r="AR90" s="17">
        <v>0</v>
      </c>
      <c r="AS90" s="17">
        <v>3.9275532581557201E-4</v>
      </c>
      <c r="AT90" s="5">
        <v>8.5465909106742302E-10</v>
      </c>
      <c r="AU90" s="5">
        <v>1.6503487883948701E-9</v>
      </c>
      <c r="AV90" s="17">
        <v>2.10527510926657E-2</v>
      </c>
      <c r="AW90" s="17">
        <v>1.1834321632302101E-3</v>
      </c>
      <c r="AX90" s="17">
        <v>1.81073777802763E-4</v>
      </c>
      <c r="AY90" s="17">
        <v>0</v>
      </c>
      <c r="AZ90" s="17">
        <v>3.9334053494943103E-3</v>
      </c>
      <c r="BA90" s="17">
        <v>4.8476282963232401E-4</v>
      </c>
      <c r="BB90" s="5">
        <v>1.0575329177620799E-6</v>
      </c>
      <c r="BC90" s="5">
        <v>7.7553310515495696E-6</v>
      </c>
      <c r="BD90" s="5">
        <v>7.4917354233149798E-8</v>
      </c>
      <c r="BE90" s="5">
        <v>1.52100398485424E-7</v>
      </c>
      <c r="BF90" s="17">
        <v>0</v>
      </c>
      <c r="BG90" s="17">
        <v>0</v>
      </c>
      <c r="BH90" s="17">
        <v>3.84303954169215E-4</v>
      </c>
      <c r="BI90" s="17">
        <v>1.35698859659275E-3</v>
      </c>
      <c r="BJ90" s="5">
        <v>2.4702249265585201E-5</v>
      </c>
      <c r="BK90" s="5">
        <v>2.3733615524947998E-5</v>
      </c>
      <c r="BL90" s="17">
        <v>0.14474697002265199</v>
      </c>
      <c r="BM90" s="17">
        <v>2.3684367797086501</v>
      </c>
      <c r="BN90" s="17">
        <v>0.2421079052233</v>
      </c>
      <c r="BO90" s="17">
        <v>2.6315974360246202</v>
      </c>
      <c r="BP90" s="17">
        <v>0</v>
      </c>
      <c r="BQ90" s="17">
        <v>7.4582079234114303E-3</v>
      </c>
      <c r="BR90" s="17">
        <v>0</v>
      </c>
      <c r="BS90" s="17">
        <v>2.4169787772064099E-4</v>
      </c>
      <c r="BT90" s="5">
        <v>6.0985381812970897E-7</v>
      </c>
      <c r="BU90" s="5">
        <v>1.7991888313849899E-6</v>
      </c>
      <c r="BV90" s="5">
        <v>1.4439007258717901E-6</v>
      </c>
      <c r="BW90" s="5">
        <v>6.2493792556093806E-5</v>
      </c>
      <c r="BX90" s="17">
        <v>0</v>
      </c>
      <c r="BY90" s="17">
        <v>5.4363439335967802E-2</v>
      </c>
      <c r="BZ90" s="5">
        <v>4.1103732976184498E-5</v>
      </c>
      <c r="CA90" s="5">
        <v>1.4453138003825E-5</v>
      </c>
      <c r="CB90" s="17">
        <v>5.4375645540876399E-2</v>
      </c>
      <c r="CC90" s="5">
        <v>1.8471910360069798E-5</v>
      </c>
      <c r="CD90" s="17">
        <v>0</v>
      </c>
      <c r="CE90" s="5">
        <v>4.4205922716976101E-10</v>
      </c>
      <c r="CF90" s="5">
        <v>2.6791734872159398E-6</v>
      </c>
      <c r="CG90" s="17">
        <v>7.2684622144546004E-2</v>
      </c>
      <c r="CH90" s="17">
        <v>7.0504072201590606E-2</v>
      </c>
      <c r="CI90" s="17">
        <v>2.1805499429553999E-3</v>
      </c>
      <c r="CJ90" s="17">
        <v>0</v>
      </c>
      <c r="CK90" s="17">
        <v>0</v>
      </c>
      <c r="CL90" s="17">
        <v>2.8843003356536902E-4</v>
      </c>
      <c r="CM90" s="17">
        <v>0</v>
      </c>
      <c r="CN90" s="17">
        <v>3.0949201100106301E-3</v>
      </c>
      <c r="CO90" s="17">
        <v>0</v>
      </c>
      <c r="CP90" s="5">
        <v>8.0444892717582302E-5</v>
      </c>
      <c r="CQ90" s="17">
        <v>1.23796546459652E-2</v>
      </c>
      <c r="CR90" s="17">
        <v>1.2345684255361301E-4</v>
      </c>
      <c r="CS90" s="17">
        <v>0</v>
      </c>
      <c r="CT90" s="17">
        <v>2.07987014776478E-4</v>
      </c>
      <c r="CU90" s="5">
        <v>2.8200885155728901E-7</v>
      </c>
      <c r="CV90" s="17">
        <v>1.6121141332804199E-3</v>
      </c>
      <c r="CW90" s="17">
        <v>1.8317012729311001E-2</v>
      </c>
      <c r="CX90" s="17">
        <v>0</v>
      </c>
      <c r="CY90" s="17">
        <v>0</v>
      </c>
      <c r="CZ90" s="17">
        <v>6.8547387396616999E-3</v>
      </c>
      <c r="DA90" s="17">
        <v>2.8649097282693102E-4</v>
      </c>
      <c r="DB90" s="17">
        <v>0</v>
      </c>
      <c r="DC90" s="17">
        <v>0.14077326013988301</v>
      </c>
      <c r="DD90" s="17">
        <v>2.7239730586374298E-4</v>
      </c>
      <c r="DE90" s="17">
        <v>1.0677599716706E-2</v>
      </c>
      <c r="DF90" s="17"/>
      <c r="DG90" s="25">
        <f t="shared" si="184"/>
        <v>7.9999892097739299E-3</v>
      </c>
      <c r="DH90" s="97">
        <f t="shared" si="185"/>
        <v>1.0282277321617785</v>
      </c>
      <c r="DI90" s="25">
        <f t="shared" si="186"/>
        <v>1.9246953462670142E-2</v>
      </c>
      <c r="DJ90" s="40">
        <f t="shared" si="187"/>
        <v>-2.3444202437399585E-6</v>
      </c>
      <c r="DK90" s="40"/>
      <c r="DL90" s="40">
        <f t="shared" si="188"/>
        <v>-5.4710257053245911E-8</v>
      </c>
      <c r="DM90" s="40">
        <f t="shared" si="189"/>
        <v>2.3683820418800071E-6</v>
      </c>
      <c r="DN90" s="40">
        <f t="shared" si="190"/>
        <v>2.7261136635516236E-6</v>
      </c>
      <c r="DO90" s="40">
        <f t="shared" si="191"/>
        <v>-2.8450476112914156E-5</v>
      </c>
      <c r="DP90" s="40">
        <f t="shared" si="192"/>
        <v>-1.4907646803507131E-6</v>
      </c>
      <c r="DQ90" s="40">
        <f t="shared" si="193"/>
        <v>-3.642171124127458E-6</v>
      </c>
      <c r="DR90" s="40">
        <f t="shared" si="194"/>
        <v>-3.5522480989398934E-5</v>
      </c>
      <c r="DS90" s="40">
        <f t="shared" si="195"/>
        <v>-4.7345759582850518E-5</v>
      </c>
      <c r="DT90" s="40">
        <f t="shared" si="196"/>
        <v>-4.2230976998246662E-5</v>
      </c>
      <c r="DU90" s="40">
        <f t="shared" si="197"/>
        <v>-9.5350083037890624E-5</v>
      </c>
      <c r="DV90" s="40">
        <f t="shared" si="198"/>
        <v>4.8012666763726907E-5</v>
      </c>
      <c r="DW90" s="40">
        <f t="shared" si="199"/>
        <v>1.5510783097755253E-5</v>
      </c>
      <c r="DX90" s="40">
        <f t="shared" si="200"/>
        <v>7.7439362948450732E-6</v>
      </c>
      <c r="DY90" s="40">
        <f t="shared" si="201"/>
        <v>3.3801430621696569E-5</v>
      </c>
      <c r="DZ90" s="40">
        <f t="shared" si="202"/>
        <v>6.9140660498334976E-7</v>
      </c>
      <c r="EA90" s="40">
        <f t="shared" si="203"/>
        <v>-5.2703646672233781E-6</v>
      </c>
      <c r="EB90" s="40">
        <f t="shared" si="204"/>
        <v>-1.0557585000413968E-6</v>
      </c>
      <c r="EC90" s="40">
        <f t="shared" si="205"/>
        <v>-1.6459291799439012E-5</v>
      </c>
      <c r="ED90" s="40">
        <f t="shared" si="206"/>
        <v>-2.3608920207215543E-5</v>
      </c>
      <c r="EE90" s="40">
        <f t="shared" si="207"/>
        <v>-1.8334142562225562E-5</v>
      </c>
      <c r="EF90" s="40">
        <f t="shared" si="208"/>
        <v>-8.9356945300367419E-6</v>
      </c>
      <c r="EG90" s="40">
        <f t="shared" si="209"/>
        <v>6.0698239617733357E-5</v>
      </c>
      <c r="EH90" s="40">
        <f t="shared" si="210"/>
        <v>3.8454752486114357E-6</v>
      </c>
      <c r="EI90" s="69">
        <f t="shared" si="211"/>
        <v>3.0402623786310357E-5</v>
      </c>
      <c r="EJ90" s="40">
        <f t="shared" si="212"/>
        <v>-1.0504725168028383E-5</v>
      </c>
      <c r="EK90" s="40">
        <f t="shared" si="213"/>
        <v>7.4254659298818868E-4</v>
      </c>
      <c r="EL90" s="40">
        <f t="shared" si="214"/>
        <v>-9.9129666648684121E-4</v>
      </c>
      <c r="EM90" s="69">
        <f t="shared" si="215"/>
        <v>-5.6977017690822151E-4</v>
      </c>
      <c r="EN90" s="40">
        <f t="shared" si="216"/>
        <v>-4.9491677872696505E-6</v>
      </c>
      <c r="EO90" s="40">
        <f t="shared" si="217"/>
        <v>-5.1022356484472357E-6</v>
      </c>
    </row>
    <row r="91" spans="1:145" x14ac:dyDescent="0.25">
      <c r="A91" s="10" t="s">
        <v>542</v>
      </c>
      <c r="B91" s="15">
        <v>0.17164410999999999</v>
      </c>
      <c r="D91" s="15">
        <v>1.2179737499999901</v>
      </c>
      <c r="E91" s="15">
        <v>3.2974070000000001E-2</v>
      </c>
      <c r="F91" s="15">
        <v>3.1984869999999901E-2</v>
      </c>
      <c r="G91" s="15">
        <v>6.6484999999999895E-4</v>
      </c>
      <c r="H91" s="15">
        <v>5.1255229999999999E-2</v>
      </c>
      <c r="J91" s="10" t="s">
        <v>542</v>
      </c>
      <c r="K91" s="17">
        <v>0</v>
      </c>
      <c r="L91" s="17">
        <v>1.3562682267674101E-3</v>
      </c>
      <c r="M91" s="5">
        <v>9.4721475563418604E-5</v>
      </c>
      <c r="N91" s="17">
        <v>5.0142953226739798E-4</v>
      </c>
      <c r="O91" s="17">
        <v>5.0142953226739798E-4</v>
      </c>
      <c r="P91" s="17">
        <v>3.98080917343209E-3</v>
      </c>
      <c r="Q91" s="17">
        <v>0</v>
      </c>
      <c r="R91" s="5">
        <v>1.4082904809934001E-7</v>
      </c>
      <c r="S91" s="5">
        <v>6.8757640393084098E-7</v>
      </c>
      <c r="T91" s="17">
        <v>2.4289365698286399E-4</v>
      </c>
      <c r="U91" s="5">
        <v>1.3369770610845601E-7</v>
      </c>
      <c r="V91" s="5">
        <v>5.1927105971990202E-5</v>
      </c>
      <c r="W91" s="5">
        <v>4.6800376990360198E-6</v>
      </c>
      <c r="X91" s="5">
        <v>2.86847776363145E-6</v>
      </c>
      <c r="Y91" s="17">
        <v>1.2452914499247599E-3</v>
      </c>
      <c r="Z91" s="5">
        <v>4.6313265761669301E-11</v>
      </c>
      <c r="AA91" s="5">
        <v>1.8525218119788101E-10</v>
      </c>
      <c r="AB91" s="17">
        <v>0.17164243676868501</v>
      </c>
      <c r="AC91" s="17">
        <v>9.8921829615789491E-4</v>
      </c>
      <c r="AD91" s="17">
        <v>2.4666688712886499E-2</v>
      </c>
      <c r="AE91" s="17">
        <v>1.57073254077172E-3</v>
      </c>
      <c r="AF91" s="5">
        <v>3.6494651035896701E-5</v>
      </c>
      <c r="AG91" s="17">
        <v>5.6165379718579999E-3</v>
      </c>
      <c r="AH91" s="5">
        <v>9.4354955163500199E-5</v>
      </c>
      <c r="AI91" s="17">
        <v>1.1923921952413199E-2</v>
      </c>
      <c r="AJ91" s="5">
        <v>9.0577068271631401E-5</v>
      </c>
      <c r="AK91" s="17">
        <v>2.0819009378461898E-3</v>
      </c>
      <c r="AL91" s="5">
        <v>2.2501102911754399E-5</v>
      </c>
      <c r="AM91" s="17">
        <v>0</v>
      </c>
      <c r="AN91" s="17">
        <v>0</v>
      </c>
      <c r="AO91" s="17">
        <v>2.18839275737583E-3</v>
      </c>
      <c r="AP91" s="17">
        <v>2.18839275737583E-3</v>
      </c>
      <c r="AQ91" s="17">
        <v>0</v>
      </c>
      <c r="AR91" s="17">
        <v>0</v>
      </c>
      <c r="AS91" s="17">
        <v>1.43000429901288E-4</v>
      </c>
      <c r="AT91" s="5">
        <v>3.8770318931640099E-10</v>
      </c>
      <c r="AU91" s="5">
        <v>7.4868050320496898E-10</v>
      </c>
      <c r="AV91" s="17">
        <v>9.7437237167722103E-3</v>
      </c>
      <c r="AW91" s="17">
        <v>4.3088702161080703E-4</v>
      </c>
      <c r="AX91" s="5">
        <v>6.5926212333757705E-5</v>
      </c>
      <c r="AY91" s="17">
        <v>0</v>
      </c>
      <c r="AZ91" s="17">
        <v>1.43213272308735E-3</v>
      </c>
      <c r="BA91" s="17">
        <v>1.7650953443895101E-4</v>
      </c>
      <c r="BB91" s="5">
        <v>4.7978306519618302E-7</v>
      </c>
      <c r="BC91" s="5">
        <v>3.5184554418338001E-6</v>
      </c>
      <c r="BD91" s="5">
        <v>3.39874446777669E-8</v>
      </c>
      <c r="BE91" s="5">
        <v>6.9007313833451794E-8</v>
      </c>
      <c r="BF91" s="17">
        <v>0</v>
      </c>
      <c r="BG91" s="17">
        <v>0</v>
      </c>
      <c r="BH91" s="17">
        <v>1.3991711365763301E-4</v>
      </c>
      <c r="BI91" s="17">
        <v>6.1560806230261697E-4</v>
      </c>
      <c r="BJ91" s="5">
        <v>1.1206424268478799E-5</v>
      </c>
      <c r="BK91" s="5">
        <v>1.07671533369709E-5</v>
      </c>
      <c r="BL91" s="17">
        <v>5.2701973687836502E-2</v>
      </c>
      <c r="BM91" s="17">
        <v>1.09616638282158</v>
      </c>
      <c r="BN91" s="17">
        <v>0.112053279099632</v>
      </c>
      <c r="BO91" s="17">
        <v>1.2179633856379899</v>
      </c>
      <c r="BP91" s="17">
        <v>0</v>
      </c>
      <c r="BQ91" s="17">
        <v>2.7155296990139799E-3</v>
      </c>
      <c r="BR91" s="17">
        <v>0</v>
      </c>
      <c r="BS91" s="5">
        <v>8.8207525477162804E-5</v>
      </c>
      <c r="BT91" s="5">
        <v>2.7667238766072999E-7</v>
      </c>
      <c r="BU91" s="5">
        <v>8.1627848784977703E-7</v>
      </c>
      <c r="BV91" s="5">
        <v>6.5504839696423497E-7</v>
      </c>
      <c r="BW91" s="5">
        <v>2.41532080005732E-5</v>
      </c>
      <c r="BX91" s="17">
        <v>0</v>
      </c>
      <c r="BY91" s="17">
        <v>1.97937317746655E-2</v>
      </c>
      <c r="BZ91" s="5">
        <v>1.8647243946934701E-5</v>
      </c>
      <c r="CA91" s="5">
        <v>6.5569316071143103E-6</v>
      </c>
      <c r="CB91" s="17">
        <v>2.46678902318711E-2</v>
      </c>
      <c r="CC91" s="5">
        <v>8.3798784150972497E-6</v>
      </c>
      <c r="CD91" s="17">
        <v>0</v>
      </c>
      <c r="CE91" s="5">
        <v>2.00534620832575E-10</v>
      </c>
      <c r="CF91" s="5">
        <v>1.21543014930802E-6</v>
      </c>
      <c r="CG91" s="17">
        <v>3.2973939641859101E-2</v>
      </c>
      <c r="CH91" s="17">
        <v>3.1984721345701198E-2</v>
      </c>
      <c r="CI91" s="17">
        <v>9.8921829615789491E-4</v>
      </c>
      <c r="CJ91" s="17">
        <v>0</v>
      </c>
      <c r="CK91" s="17">
        <v>0</v>
      </c>
      <c r="CL91" s="17">
        <v>1.3084982666159599E-4</v>
      </c>
      <c r="CM91" s="17">
        <v>0</v>
      </c>
      <c r="CN91" s="17">
        <v>1.40404548135165E-3</v>
      </c>
      <c r="CO91" s="17">
        <v>0</v>
      </c>
      <c r="CP91" s="5">
        <v>3.6494651035896701E-5</v>
      </c>
      <c r="CQ91" s="17">
        <v>5.6161587768757196E-3</v>
      </c>
      <c r="CR91" s="5">
        <v>4.49523184267817E-5</v>
      </c>
      <c r="CS91" s="17">
        <v>0</v>
      </c>
      <c r="CT91" s="5">
        <v>9.4354955163500199E-5</v>
      </c>
      <c r="CU91" s="5">
        <v>1.2793862332379801E-7</v>
      </c>
      <c r="CV91" s="17">
        <v>6.6484344428093499E-4</v>
      </c>
      <c r="CW91" s="17">
        <v>6.6691703506341002E-3</v>
      </c>
      <c r="CX91" s="17">
        <v>0</v>
      </c>
      <c r="CY91" s="17">
        <v>0</v>
      </c>
      <c r="CZ91" s="17">
        <v>2.4958110603680601E-3</v>
      </c>
      <c r="DA91" s="17">
        <v>1.0429737605714299E-4</v>
      </c>
      <c r="DB91" s="17">
        <v>0</v>
      </c>
      <c r="DC91" s="17">
        <v>5.1255047206468299E-2</v>
      </c>
      <c r="DD91" s="5">
        <v>9.9181188864454306E-5</v>
      </c>
      <c r="DE91" s="17">
        <v>3.8877137689666301E-3</v>
      </c>
      <c r="DF91" s="17"/>
      <c r="DG91" s="25">
        <f t="shared" si="184"/>
        <v>8.0000136553105682E-3</v>
      </c>
      <c r="DH91" s="97">
        <f t="shared" si="185"/>
        <v>1.0282299316892562</v>
      </c>
      <c r="DI91" s="25">
        <f t="shared" si="186"/>
        <v>1.9246941552153174E-2</v>
      </c>
      <c r="DJ91" s="40">
        <f t="shared" si="187"/>
        <v>-9.7482594361948448E-6</v>
      </c>
      <c r="DK91" s="40"/>
      <c r="DL91" s="40">
        <f t="shared" si="188"/>
        <v>-8.509511802034004E-6</v>
      </c>
      <c r="DM91" s="40">
        <f t="shared" si="189"/>
        <v>-3.9533530710599096E-6</v>
      </c>
      <c r="DN91" s="40">
        <f t="shared" si="190"/>
        <v>-4.6476442988175729E-6</v>
      </c>
      <c r="DO91" s="40">
        <f t="shared" si="191"/>
        <v>-9.8604483176047674E-6</v>
      </c>
      <c r="DP91" s="40">
        <f t="shared" si="192"/>
        <v>-3.5663391170038993E-6</v>
      </c>
      <c r="DQ91" s="40">
        <f t="shared" si="193"/>
        <v>2.802887280179302E-6</v>
      </c>
      <c r="DR91" s="40">
        <f t="shared" si="194"/>
        <v>2.2680966259320532E-5</v>
      </c>
      <c r="DS91" s="40">
        <f t="shared" si="195"/>
        <v>1.4113598205985348E-6</v>
      </c>
      <c r="DT91" s="40">
        <f t="shared" si="196"/>
        <v>-1.6516126361231533E-5</v>
      </c>
      <c r="DU91" s="40">
        <f t="shared" si="197"/>
        <v>1.1749654710297992E-5</v>
      </c>
      <c r="DV91" s="40">
        <f t="shared" si="198"/>
        <v>1.1061250178862688E-4</v>
      </c>
      <c r="DW91" s="40">
        <f t="shared" si="199"/>
        <v>1.6059717891301245E-5</v>
      </c>
      <c r="DX91" s="40">
        <f t="shared" si="200"/>
        <v>-1.6995266313475334E-5</v>
      </c>
      <c r="DY91" s="40">
        <f t="shared" si="201"/>
        <v>6.0969878582697809E-6</v>
      </c>
      <c r="DZ91" s="40">
        <f t="shared" si="202"/>
        <v>3.3183588880870117E-6</v>
      </c>
      <c r="EA91" s="40">
        <f t="shared" si="203"/>
        <v>-8.0544896414434892E-6</v>
      </c>
      <c r="EB91" s="40">
        <f t="shared" si="204"/>
        <v>-3.2191578531868195E-5</v>
      </c>
      <c r="EC91" s="40">
        <f t="shared" si="205"/>
        <v>3.7102419178315171E-5</v>
      </c>
      <c r="ED91" s="40">
        <f t="shared" si="206"/>
        <v>3.8409041932434166E-5</v>
      </c>
      <c r="EE91" s="40">
        <f t="shared" si="207"/>
        <v>-6.550031987712226E-5</v>
      </c>
      <c r="EF91" s="40">
        <f t="shared" si="208"/>
        <v>3.369556100041322E-6</v>
      </c>
      <c r="EG91" s="40">
        <f t="shared" si="209"/>
        <v>-6.3708071387139886E-5</v>
      </c>
      <c r="EH91" s="40">
        <f t="shared" si="210"/>
        <v>2.6946560975589771E-5</v>
      </c>
      <c r="EI91" s="69">
        <f t="shared" si="211"/>
        <v>-4.4666066326162962E-5</v>
      </c>
      <c r="EJ91" s="40">
        <f t="shared" si="212"/>
        <v>1.6438558310724191E-5</v>
      </c>
      <c r="EK91" s="40">
        <f t="shared" si="213"/>
        <v>8.1913317811174182E-4</v>
      </c>
      <c r="EL91" s="40">
        <f t="shared" si="214"/>
        <v>-9.7362130017764612E-4</v>
      </c>
      <c r="EM91" s="69">
        <f t="shared" si="215"/>
        <v>-6.3473381780360962E-4</v>
      </c>
      <c r="EN91" s="40">
        <f t="shared" si="216"/>
        <v>2.653186588022761E-6</v>
      </c>
      <c r="EO91" s="40">
        <f t="shared" si="217"/>
        <v>2.7352439145370197E-6</v>
      </c>
    </row>
    <row r="92" spans="1:145" x14ac:dyDescent="0.25">
      <c r="A92" s="10"/>
      <c r="J92" s="17"/>
      <c r="N92" s="17"/>
      <c r="O92" s="17"/>
      <c r="P92" s="17"/>
      <c r="T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M92" s="17"/>
      <c r="AO92" s="17"/>
      <c r="AP92" s="17"/>
      <c r="AT92" s="17"/>
      <c r="AU92" s="17"/>
      <c r="AV92" s="17"/>
      <c r="AW92" s="17"/>
      <c r="AX92" s="17"/>
      <c r="BB92" s="17"/>
      <c r="BC92" s="17"/>
      <c r="BD92" s="17"/>
      <c r="BE92" s="17"/>
      <c r="BF92" s="17"/>
      <c r="BH92" s="17"/>
      <c r="BI92" s="17"/>
      <c r="BJ92" s="17"/>
      <c r="BK92" s="17"/>
      <c r="BM92" s="17"/>
      <c r="BN92" s="17"/>
      <c r="BO92" s="17"/>
      <c r="BP92" s="17"/>
      <c r="BQ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S92" s="17"/>
      <c r="CT92" s="17"/>
      <c r="CU92" s="17"/>
      <c r="CV92" s="17"/>
      <c r="CX92" s="17"/>
      <c r="CY92" s="17"/>
      <c r="CZ92" s="17"/>
      <c r="DA92" s="17"/>
      <c r="DB92" s="17"/>
      <c r="DC92" s="17"/>
      <c r="DE92" s="17"/>
      <c r="DF92" s="17"/>
      <c r="DJ92" s="17"/>
      <c r="DK92" s="17"/>
      <c r="DL92" s="17"/>
      <c r="DM92" s="17"/>
      <c r="DN92" s="17"/>
      <c r="DO92" s="17"/>
      <c r="DP92" s="17"/>
      <c r="DQ92" s="17"/>
      <c r="DT92" s="17"/>
      <c r="DV92" s="17"/>
      <c r="DW92" s="17"/>
      <c r="DX92" s="17"/>
      <c r="DZ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</row>
    <row r="93" spans="1:145" x14ac:dyDescent="0.25">
      <c r="A93" s="10"/>
      <c r="J93" s="17"/>
      <c r="N93" s="17"/>
      <c r="O93" s="17"/>
      <c r="P93" s="17"/>
      <c r="T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M93" s="17"/>
      <c r="AO93" s="17"/>
      <c r="AP93" s="17"/>
      <c r="AT93" s="17"/>
      <c r="AU93" s="17"/>
      <c r="AV93" s="17"/>
      <c r="AW93" s="17"/>
      <c r="AX93" s="17"/>
      <c r="BB93" s="17"/>
      <c r="BC93" s="17"/>
      <c r="BD93" s="17"/>
      <c r="BE93" s="17"/>
      <c r="BF93" s="17"/>
      <c r="BH93" s="17"/>
      <c r="BI93" s="17"/>
      <c r="BJ93" s="17"/>
      <c r="BK93" s="17"/>
      <c r="BM93" s="17"/>
      <c r="BN93" s="17"/>
      <c r="BO93" s="17"/>
      <c r="BP93" s="17"/>
      <c r="BQ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S93" s="17"/>
      <c r="CT93" s="17"/>
      <c r="CU93" s="17"/>
      <c r="CV93" s="17"/>
      <c r="CX93" s="17"/>
      <c r="CY93" s="17"/>
      <c r="CZ93" s="17"/>
      <c r="DA93" s="17"/>
      <c r="DB93" s="17"/>
      <c r="DC93" s="17"/>
      <c r="DE93" s="17"/>
      <c r="DF93" s="17"/>
      <c r="DJ93" s="17"/>
      <c r="DK93" s="17"/>
      <c r="DL93" s="17"/>
      <c r="DM93" s="17"/>
      <c r="DN93" s="17"/>
      <c r="DO93" s="17"/>
      <c r="DP93" s="17"/>
      <c r="DQ93" s="17"/>
      <c r="DT93" s="17"/>
      <c r="DV93" s="17"/>
      <c r="DW93" s="17"/>
      <c r="DX93" s="17"/>
      <c r="DZ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</row>
    <row r="94" spans="1:145" x14ac:dyDescent="0.25">
      <c r="A94" s="10"/>
      <c r="J94" s="17"/>
      <c r="N94" s="17"/>
      <c r="O94" s="17"/>
      <c r="P94" s="17"/>
      <c r="T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M94" s="17"/>
      <c r="AO94" s="17"/>
      <c r="AP94" s="17"/>
      <c r="AT94" s="17"/>
      <c r="AU94" s="17"/>
      <c r="AV94" s="17"/>
      <c r="AW94" s="17"/>
      <c r="AX94" s="17"/>
      <c r="BB94" s="17"/>
      <c r="BC94" s="17"/>
      <c r="BD94" s="17"/>
      <c r="BE94" s="17"/>
      <c r="BF94" s="17"/>
      <c r="BH94" s="17"/>
      <c r="BI94" s="17"/>
      <c r="BJ94" s="17"/>
      <c r="BK94" s="17"/>
      <c r="BM94" s="17"/>
      <c r="BN94" s="17"/>
      <c r="BO94" s="17"/>
      <c r="BP94" s="17"/>
      <c r="BQ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S94" s="17"/>
      <c r="CT94" s="17"/>
      <c r="CU94" s="17"/>
      <c r="CV94" s="17"/>
      <c r="CX94" s="17"/>
      <c r="CY94" s="17"/>
      <c r="CZ94" s="17"/>
      <c r="DA94" s="17"/>
      <c r="DB94" s="17"/>
      <c r="DC94" s="17"/>
      <c r="DE94" s="17"/>
      <c r="DF94" s="17"/>
      <c r="DJ94" s="17"/>
      <c r="DK94" s="17"/>
      <c r="DL94" s="17"/>
      <c r="DM94" s="17"/>
      <c r="DN94" s="17"/>
      <c r="DO94" s="17"/>
      <c r="DP94" s="17"/>
      <c r="DQ94" s="17"/>
      <c r="DT94" s="17"/>
      <c r="DV94" s="17"/>
      <c r="DW94" s="17"/>
      <c r="DX94" s="17"/>
      <c r="DZ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</row>
    <row r="95" spans="1:145" x14ac:dyDescent="0.25">
      <c r="A95" s="12"/>
      <c r="J95" s="17"/>
      <c r="N95" s="17"/>
      <c r="O95" s="17"/>
      <c r="P95" s="17"/>
      <c r="T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M95" s="17"/>
      <c r="AO95" s="17"/>
      <c r="AP95" s="17"/>
      <c r="AT95" s="17"/>
      <c r="AU95" s="17"/>
      <c r="AV95" s="17"/>
      <c r="AW95" s="17"/>
      <c r="AX95" s="17"/>
      <c r="BB95" s="17"/>
      <c r="BC95" s="17"/>
      <c r="BD95" s="17"/>
      <c r="BE95" s="17"/>
      <c r="BF95" s="17"/>
      <c r="BH95" s="17"/>
      <c r="BI95" s="17"/>
      <c r="BJ95" s="17"/>
      <c r="BK95" s="17"/>
      <c r="BM95" s="17"/>
      <c r="BN95" s="17"/>
      <c r="BO95" s="17"/>
      <c r="BP95" s="17"/>
      <c r="BQ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S95" s="17"/>
      <c r="CT95" s="17"/>
      <c r="CU95" s="17"/>
      <c r="CV95" s="17"/>
      <c r="CX95" s="17"/>
      <c r="CY95" s="17"/>
      <c r="CZ95" s="17"/>
      <c r="DA95" s="17"/>
      <c r="DB95" s="17"/>
      <c r="DC95" s="17"/>
      <c r="DE95" s="17"/>
      <c r="DF95" s="17"/>
      <c r="DJ95" s="17"/>
      <c r="DK95" s="17"/>
      <c r="DL95" s="17"/>
      <c r="DM95" s="17"/>
      <c r="DN95" s="17"/>
      <c r="DO95" s="17"/>
      <c r="DP95" s="17"/>
      <c r="DQ95" s="17"/>
      <c r="DT95" s="17"/>
      <c r="DV95" s="17"/>
      <c r="DW95" s="17"/>
      <c r="DX95" s="17"/>
      <c r="DZ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</row>
    <row r="96" spans="1:145" x14ac:dyDescent="0.25">
      <c r="A96" s="12"/>
      <c r="J96" s="17"/>
      <c r="N96" s="17"/>
      <c r="O96" s="17"/>
      <c r="P96" s="17"/>
      <c r="T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M96" s="17"/>
      <c r="AO96" s="17"/>
      <c r="AP96" s="17"/>
      <c r="AT96" s="17"/>
      <c r="AU96" s="17"/>
      <c r="AV96" s="17"/>
      <c r="AW96" s="17"/>
      <c r="AX96" s="17"/>
      <c r="BB96" s="17"/>
      <c r="BC96" s="17"/>
      <c r="BD96" s="17"/>
      <c r="BE96" s="17"/>
      <c r="BF96" s="17"/>
      <c r="BH96" s="17"/>
      <c r="BI96" s="17"/>
      <c r="BJ96" s="17"/>
      <c r="BK96" s="17"/>
      <c r="BM96" s="17"/>
      <c r="BN96" s="17"/>
      <c r="BO96" s="17"/>
      <c r="BP96" s="17"/>
      <c r="BQ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S96" s="17"/>
      <c r="CT96" s="17"/>
      <c r="CU96" s="17"/>
      <c r="CV96" s="17"/>
      <c r="CX96" s="17"/>
      <c r="CY96" s="17"/>
      <c r="CZ96" s="17"/>
      <c r="DA96" s="17"/>
      <c r="DB96" s="17"/>
      <c r="DC96" s="17"/>
      <c r="DE96" s="17"/>
      <c r="DF96" s="17"/>
      <c r="DJ96" s="17"/>
      <c r="DK96" s="17"/>
      <c r="DL96" s="17"/>
      <c r="DM96" s="17"/>
      <c r="DN96" s="17"/>
      <c r="DO96" s="17"/>
      <c r="DP96" s="17"/>
      <c r="DQ96" s="17"/>
      <c r="DT96" s="17"/>
      <c r="DV96" s="17"/>
      <c r="DW96" s="17"/>
      <c r="DX96" s="17"/>
      <c r="DZ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</row>
    <row r="97" spans="1:2" x14ac:dyDescent="0.25">
      <c r="A97" s="9"/>
      <c r="B97" s="2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S88"/>
  <sheetViews>
    <sheetView zoomScale="85" zoomScaleNormal="85" workbookViewId="0">
      <pane xSplit="1" ySplit="2" topLeftCell="B56" activePane="bottomRight" state="frozen"/>
      <selection pane="topRight" activeCell="AY55" sqref="AY55"/>
      <selection pane="bottomLeft" activeCell="AY55" sqref="AY55"/>
      <selection pane="bottomRight" activeCell="S82" sqref="S82"/>
    </sheetView>
  </sheetViews>
  <sheetFormatPr defaultRowHeight="15" x14ac:dyDescent="0.25"/>
  <cols>
    <col min="1" max="1" width="19.28515625" style="17" customWidth="1"/>
    <col min="2" max="2" width="9.5703125" style="17" bestFit="1" customWidth="1"/>
    <col min="3" max="3" width="9.140625" style="17"/>
    <col min="4" max="4" width="10.5703125" style="17" bestFit="1" customWidth="1"/>
    <col min="5" max="8" width="9.5703125" style="17" bestFit="1" customWidth="1"/>
    <col min="9" max="9" width="9.140625" style="17"/>
    <col min="10" max="10" width="22.28515625" style="17" bestFit="1" customWidth="1"/>
    <col min="11" max="17" width="9" style="17" customWidth="1"/>
    <col min="18" max="18" width="10.7109375" style="17" bestFit="1" customWidth="1"/>
    <col min="19" max="19" width="10.5703125" style="17" bestFit="1" customWidth="1"/>
    <col min="20" max="109" width="9" style="17" customWidth="1"/>
    <col min="110" max="113" width="9.140625" style="17"/>
    <col min="114" max="114" width="9" style="17" customWidth="1"/>
    <col min="115" max="127" width="9.140625" style="17"/>
    <col min="128" max="128" width="10.28515625" style="17" bestFit="1" customWidth="1"/>
    <col min="129" max="138" width="9.140625" style="17"/>
    <col min="139" max="139" width="9" style="17" customWidth="1"/>
    <col min="140" max="16384" width="9.140625" style="17"/>
  </cols>
  <sheetData>
    <row r="1" spans="1:149" x14ac:dyDescent="0.25">
      <c r="B1" s="17" t="s">
        <v>328</v>
      </c>
      <c r="J1" s="17" t="s">
        <v>347</v>
      </c>
      <c r="DJ1" s="17" t="s">
        <v>349</v>
      </c>
    </row>
    <row r="2" spans="1:149" x14ac:dyDescent="0.25">
      <c r="A2" s="17" t="s">
        <v>157</v>
      </c>
      <c r="B2" s="17" t="s">
        <v>50</v>
      </c>
      <c r="C2" s="17" t="s">
        <v>76</v>
      </c>
      <c r="D2" s="17" t="s">
        <v>158</v>
      </c>
      <c r="E2" s="17" t="s">
        <v>159</v>
      </c>
      <c r="F2" s="17" t="s">
        <v>160</v>
      </c>
      <c r="G2" s="17" t="s">
        <v>136</v>
      </c>
      <c r="H2" s="17" t="s">
        <v>161</v>
      </c>
      <c r="J2" s="17" t="s">
        <v>335</v>
      </c>
      <c r="K2" s="17" t="s">
        <v>358</v>
      </c>
      <c r="L2" s="17" t="s">
        <v>32</v>
      </c>
      <c r="M2" s="17" t="s">
        <v>34</v>
      </c>
      <c r="N2" s="17" t="s">
        <v>36</v>
      </c>
      <c r="O2" s="17" t="s">
        <v>38</v>
      </c>
      <c r="P2" s="17" t="s">
        <v>40</v>
      </c>
      <c r="Q2" s="17" t="s">
        <v>360</v>
      </c>
      <c r="R2" s="17" t="s">
        <v>377</v>
      </c>
      <c r="S2" s="17" t="s">
        <v>378</v>
      </c>
      <c r="T2" s="17" t="s">
        <v>279</v>
      </c>
      <c r="U2" s="17" t="s">
        <v>280</v>
      </c>
      <c r="V2" s="17" t="s">
        <v>44</v>
      </c>
      <c r="W2" s="17" t="s">
        <v>379</v>
      </c>
      <c r="X2" s="17" t="s">
        <v>380</v>
      </c>
      <c r="Y2" s="17" t="s">
        <v>46</v>
      </c>
      <c r="Z2" s="17" t="s">
        <v>381</v>
      </c>
      <c r="AA2" s="17" t="s">
        <v>382</v>
      </c>
      <c r="AB2" s="17" t="s">
        <v>50</v>
      </c>
      <c r="AC2" s="17" t="s">
        <v>383</v>
      </c>
      <c r="AD2" s="17" t="s">
        <v>384</v>
      </c>
      <c r="AE2" s="17" t="s">
        <v>385</v>
      </c>
      <c r="AF2" s="17" t="s">
        <v>386</v>
      </c>
      <c r="AG2" s="17" t="s">
        <v>387</v>
      </c>
      <c r="AH2" s="17" t="s">
        <v>388</v>
      </c>
      <c r="AI2" s="17" t="s">
        <v>52</v>
      </c>
      <c r="AJ2" s="17" t="s">
        <v>54</v>
      </c>
      <c r="AK2" s="17" t="s">
        <v>363</v>
      </c>
      <c r="AL2" s="17" t="s">
        <v>389</v>
      </c>
      <c r="AM2" s="17" t="s">
        <v>56</v>
      </c>
      <c r="AN2" s="17" t="s">
        <v>364</v>
      </c>
      <c r="AO2" s="17" t="s">
        <v>58</v>
      </c>
      <c r="AP2" s="17" t="s">
        <v>60</v>
      </c>
      <c r="AQ2" s="17" t="s">
        <v>365</v>
      </c>
      <c r="AR2" s="17" t="s">
        <v>366</v>
      </c>
      <c r="AS2" s="17" t="s">
        <v>286</v>
      </c>
      <c r="AT2" s="17" t="s">
        <v>390</v>
      </c>
      <c r="AU2" s="17" t="s">
        <v>287</v>
      </c>
      <c r="AV2" s="17" t="s">
        <v>64</v>
      </c>
      <c r="AW2" s="17" t="s">
        <v>66</v>
      </c>
      <c r="AX2" s="17" t="s">
        <v>68</v>
      </c>
      <c r="AY2" s="17" t="s">
        <v>367</v>
      </c>
      <c r="AZ2" s="17" t="s">
        <v>368</v>
      </c>
      <c r="BA2" s="17" t="s">
        <v>70</v>
      </c>
      <c r="BB2" s="17" t="s">
        <v>391</v>
      </c>
      <c r="BC2" s="17" t="s">
        <v>392</v>
      </c>
      <c r="BD2" s="17" t="s">
        <v>393</v>
      </c>
      <c r="BE2" s="17" t="s">
        <v>394</v>
      </c>
      <c r="BF2" s="17" t="s">
        <v>72</v>
      </c>
      <c r="BG2" s="17" t="s">
        <v>369</v>
      </c>
      <c r="BH2" s="17" t="s">
        <v>74</v>
      </c>
      <c r="BI2" s="17" t="s">
        <v>76</v>
      </c>
      <c r="BJ2" s="17" t="s">
        <v>395</v>
      </c>
      <c r="BK2" s="17" t="s">
        <v>396</v>
      </c>
      <c r="BL2" s="17" t="s">
        <v>370</v>
      </c>
      <c r="BM2" s="17" t="s">
        <v>80</v>
      </c>
      <c r="BN2" s="17" t="s">
        <v>82</v>
      </c>
      <c r="BO2" s="17" t="s">
        <v>158</v>
      </c>
      <c r="BP2" s="17" t="s">
        <v>86</v>
      </c>
      <c r="BQ2" s="17" t="s">
        <v>88</v>
      </c>
      <c r="BR2" s="17" t="s">
        <v>371</v>
      </c>
      <c r="BS2" s="17" t="s">
        <v>397</v>
      </c>
      <c r="BT2" s="17" t="s">
        <v>398</v>
      </c>
      <c r="BU2" s="17" t="s">
        <v>399</v>
      </c>
      <c r="BV2" s="17" t="s">
        <v>400</v>
      </c>
      <c r="BW2" s="17" t="s">
        <v>288</v>
      </c>
      <c r="BX2" s="17" t="s">
        <v>90</v>
      </c>
      <c r="BY2" s="17" t="s">
        <v>92</v>
      </c>
      <c r="BZ2" s="17" t="s">
        <v>94</v>
      </c>
      <c r="CA2" s="17" t="s">
        <v>96</v>
      </c>
      <c r="CB2" s="17" t="s">
        <v>98</v>
      </c>
      <c r="CC2" s="17" t="s">
        <v>100</v>
      </c>
      <c r="CD2" s="17" t="s">
        <v>102</v>
      </c>
      <c r="CE2" s="17" t="s">
        <v>401</v>
      </c>
      <c r="CF2" s="17" t="s">
        <v>104</v>
      </c>
      <c r="CG2" s="17" t="s">
        <v>159</v>
      </c>
      <c r="CH2" s="17" t="s">
        <v>160</v>
      </c>
      <c r="CI2" s="17" t="s">
        <v>106</v>
      </c>
      <c r="CJ2" s="17" t="s">
        <v>110</v>
      </c>
      <c r="CK2" s="17" t="s">
        <v>112</v>
      </c>
      <c r="CL2" s="17" t="s">
        <v>114</v>
      </c>
      <c r="CM2" s="17" t="s">
        <v>116</v>
      </c>
      <c r="CN2" s="17" t="s">
        <v>118</v>
      </c>
      <c r="CO2" s="17" t="s">
        <v>120</v>
      </c>
      <c r="CP2" s="17" t="s">
        <v>122</v>
      </c>
      <c r="CQ2" s="17" t="s">
        <v>124</v>
      </c>
      <c r="CR2" s="17" t="s">
        <v>126</v>
      </c>
      <c r="CS2" s="17" t="s">
        <v>128</v>
      </c>
      <c r="CT2" s="17" t="s">
        <v>130</v>
      </c>
      <c r="CU2" s="17" t="s">
        <v>132</v>
      </c>
      <c r="CV2" s="17" t="s">
        <v>136</v>
      </c>
      <c r="CW2" s="17" t="s">
        <v>138</v>
      </c>
      <c r="CX2" s="17" t="s">
        <v>140</v>
      </c>
      <c r="CY2" s="17" t="s">
        <v>142</v>
      </c>
      <c r="CZ2" s="17" t="s">
        <v>144</v>
      </c>
      <c r="DA2" s="17" t="s">
        <v>290</v>
      </c>
      <c r="DB2" s="17" t="s">
        <v>148</v>
      </c>
      <c r="DC2" s="17" t="s">
        <v>150</v>
      </c>
      <c r="DD2" s="17" t="s">
        <v>291</v>
      </c>
      <c r="DE2" s="17" t="s">
        <v>152</v>
      </c>
      <c r="DG2" s="17" t="s">
        <v>370</v>
      </c>
      <c r="DH2" s="17" t="s">
        <v>64</v>
      </c>
      <c r="DI2" s="17" t="s">
        <v>76</v>
      </c>
      <c r="DJ2" s="17" t="s">
        <v>50</v>
      </c>
      <c r="DK2" s="17" t="s">
        <v>76</v>
      </c>
      <c r="DL2" s="17" t="s">
        <v>158</v>
      </c>
      <c r="DM2" s="17" t="s">
        <v>159</v>
      </c>
      <c r="DN2" s="17" t="s">
        <v>160</v>
      </c>
      <c r="DO2" s="17" t="s">
        <v>136</v>
      </c>
      <c r="DP2" s="17" t="s">
        <v>161</v>
      </c>
      <c r="DQ2" s="17" t="s">
        <v>351</v>
      </c>
      <c r="DR2" s="17" t="s">
        <v>402</v>
      </c>
      <c r="DS2" s="17" t="s">
        <v>403</v>
      </c>
      <c r="DT2" s="17" t="s">
        <v>42</v>
      </c>
      <c r="DU2" s="17" t="s">
        <v>404</v>
      </c>
      <c r="DV2" s="17" t="s">
        <v>405</v>
      </c>
      <c r="DW2" s="17" t="s">
        <v>406</v>
      </c>
      <c r="DX2" s="17" t="s">
        <v>407</v>
      </c>
      <c r="DY2" s="17" t="s">
        <v>389</v>
      </c>
      <c r="DZ2" s="17" t="s">
        <v>408</v>
      </c>
      <c r="EA2" s="17" t="s">
        <v>286</v>
      </c>
      <c r="EB2" s="17" t="s">
        <v>409</v>
      </c>
      <c r="EC2" s="17" t="s">
        <v>410</v>
      </c>
      <c r="ED2" s="17" t="s">
        <v>411</v>
      </c>
      <c r="EE2" s="17" t="s">
        <v>412</v>
      </c>
      <c r="EF2" s="17" t="s">
        <v>413</v>
      </c>
      <c r="EG2" s="17" t="s">
        <v>356</v>
      </c>
      <c r="EH2" s="17" t="s">
        <v>291</v>
      </c>
      <c r="EI2" s="17" t="s">
        <v>397</v>
      </c>
      <c r="EJ2" s="17" t="s">
        <v>398</v>
      </c>
      <c r="EK2" s="17" t="s">
        <v>399</v>
      </c>
      <c r="EL2" s="17" t="s">
        <v>400</v>
      </c>
      <c r="EM2" s="17" t="s">
        <v>288</v>
      </c>
      <c r="EN2" s="17" t="s">
        <v>414</v>
      </c>
      <c r="EO2" s="17" t="s">
        <v>415</v>
      </c>
      <c r="ES2" s="28"/>
    </row>
    <row r="3" spans="1:149" x14ac:dyDescent="0.25">
      <c r="A3" s="15" t="s">
        <v>171</v>
      </c>
      <c r="B3" s="15">
        <v>129.49243292</v>
      </c>
      <c r="C3" s="15"/>
      <c r="D3" s="15">
        <v>1303.3548105</v>
      </c>
      <c r="E3" s="15">
        <v>22.77425315</v>
      </c>
      <c r="F3" s="15">
        <v>20.952312880000001</v>
      </c>
      <c r="G3" s="15">
        <v>51.238346300000003</v>
      </c>
      <c r="H3" s="15">
        <v>59.960485470000002</v>
      </c>
      <c r="I3" s="15"/>
      <c r="J3" s="17" t="s">
        <v>171</v>
      </c>
      <c r="K3" s="17">
        <v>0</v>
      </c>
      <c r="L3" s="17">
        <v>1.5866052167809499</v>
      </c>
      <c r="M3" s="17">
        <v>0.11080719571716</v>
      </c>
      <c r="N3" s="17">
        <v>0.58658769192121696</v>
      </c>
      <c r="O3" s="17">
        <v>0.58658769192121696</v>
      </c>
      <c r="P3" s="17">
        <v>4.6569200284561596</v>
      </c>
      <c r="Q3" s="17">
        <v>0</v>
      </c>
      <c r="R3" s="5">
        <v>9.22522963673341E-5</v>
      </c>
      <c r="S3" s="17">
        <v>4.5041204903079301E-4</v>
      </c>
      <c r="T3" s="17">
        <v>0.28414469569681799</v>
      </c>
      <c r="U3" s="5">
        <v>8.7581626775290998E-5</v>
      </c>
      <c r="V3" s="17">
        <v>6.0740106732161403E-2</v>
      </c>
      <c r="W3" s="17">
        <v>3.0657446981596898E-3</v>
      </c>
      <c r="X3" s="17">
        <v>1.8790027701075199E-3</v>
      </c>
      <c r="Y3" s="17">
        <v>1.45679498741044</v>
      </c>
      <c r="Z3" s="5">
        <v>3.0338661099996103E-8</v>
      </c>
      <c r="AA3" s="5">
        <v>1.2135601914714199E-7</v>
      </c>
      <c r="AB3" s="17">
        <v>129.49239252236299</v>
      </c>
      <c r="AC3" s="17">
        <v>1.8219407056994901</v>
      </c>
      <c r="AD3" s="17">
        <v>16.1584183796028</v>
      </c>
      <c r="AE3" s="17">
        <v>1.0289478887988599</v>
      </c>
      <c r="AF3" s="17">
        <v>2.3906571074257098E-2</v>
      </c>
      <c r="AG3" s="17">
        <v>3.6792242974696401</v>
      </c>
      <c r="AH3" s="17">
        <v>6.1809330114585198E-2</v>
      </c>
      <c r="AI3" s="17">
        <v>13.9491426754883</v>
      </c>
      <c r="AJ3" s="17">
        <v>0.105957682171537</v>
      </c>
      <c r="AK3" s="17">
        <v>2.4354910707371502</v>
      </c>
      <c r="AL3" s="17">
        <v>2.63226894555691E-2</v>
      </c>
      <c r="AM3" s="17">
        <v>0</v>
      </c>
      <c r="AN3" s="17">
        <v>0</v>
      </c>
      <c r="AO3" s="17">
        <v>2.5600750111383599</v>
      </c>
      <c r="AP3" s="17">
        <v>2.5600750111383599</v>
      </c>
      <c r="AQ3" s="17">
        <v>0</v>
      </c>
      <c r="AR3" s="17">
        <v>0</v>
      </c>
      <c r="AS3" s="17">
        <v>0.16729001794019299</v>
      </c>
      <c r="AT3" s="5">
        <v>2.5398422150171399E-7</v>
      </c>
      <c r="AU3" s="5">
        <v>4.9044757235074404E-7</v>
      </c>
      <c r="AV3" s="17">
        <v>10.4268370652072</v>
      </c>
      <c r="AW3" s="17">
        <v>0.50406913240416196</v>
      </c>
      <c r="AX3" s="17">
        <v>7.7127409409376999E-2</v>
      </c>
      <c r="AY3" s="17">
        <v>0</v>
      </c>
      <c r="AZ3" s="17">
        <v>1.67538211441147</v>
      </c>
      <c r="BA3" s="17">
        <v>0.206481494159405</v>
      </c>
      <c r="BB3" s="17">
        <v>3.1428442313309802E-4</v>
      </c>
      <c r="BC3" s="17">
        <v>2.3047553464839001E-3</v>
      </c>
      <c r="BD3" s="5">
        <v>2.2263867116409502E-5</v>
      </c>
      <c r="BE3" s="5">
        <v>4.5202845450486901E-5</v>
      </c>
      <c r="BF3" s="17">
        <v>0</v>
      </c>
      <c r="BG3" s="17">
        <v>0</v>
      </c>
      <c r="BH3" s="17">
        <v>0.163687707368672</v>
      </c>
      <c r="BI3" s="17">
        <v>0.40326885812706298</v>
      </c>
      <c r="BJ3" s="17">
        <v>7.3410658829235502E-3</v>
      </c>
      <c r="BK3" s="17">
        <v>7.05317627165351E-3</v>
      </c>
      <c r="BL3" s="17">
        <v>61.653060923626299</v>
      </c>
      <c r="BM3" s="17">
        <v>1173.0189828182699</v>
      </c>
      <c r="BN3" s="17">
        <v>119.90861654723101</v>
      </c>
      <c r="BO3" s="17">
        <v>1303.3544364307099</v>
      </c>
      <c r="BP3" s="17">
        <v>0</v>
      </c>
      <c r="BQ3" s="17">
        <v>3.1767134823856198</v>
      </c>
      <c r="BR3" s="17">
        <v>0</v>
      </c>
      <c r="BS3" s="17">
        <v>0.10263934573367001</v>
      </c>
      <c r="BT3" s="17">
        <v>1.81240020228288E-4</v>
      </c>
      <c r="BU3" s="17">
        <v>5.3470225012097804E-4</v>
      </c>
      <c r="BV3" s="17">
        <v>4.2910413143074398E-4</v>
      </c>
      <c r="BW3" s="17">
        <v>2.46061842955075E-2</v>
      </c>
      <c r="BX3" s="17">
        <v>0</v>
      </c>
      <c r="BY3" s="17">
        <v>23.155353698546499</v>
      </c>
      <c r="BZ3" s="17">
        <v>1.22151982451208E-2</v>
      </c>
      <c r="CA3" s="17">
        <v>4.2952240678582601E-3</v>
      </c>
      <c r="CB3" s="17">
        <v>16.159277245765701</v>
      </c>
      <c r="CC3" s="17">
        <v>5.4895053180993901E-3</v>
      </c>
      <c r="CD3" s="17">
        <v>0</v>
      </c>
      <c r="CE3" s="5">
        <v>1.3137160646395099E-7</v>
      </c>
      <c r="CF3" s="17">
        <v>7.9618794435534095E-4</v>
      </c>
      <c r="CG3" s="17">
        <v>22.7742454461135</v>
      </c>
      <c r="CH3" s="17">
        <v>20.952304740414</v>
      </c>
      <c r="CI3" s="17">
        <v>1.8219407056994901</v>
      </c>
      <c r="CJ3" s="17">
        <v>0</v>
      </c>
      <c r="CK3" s="17">
        <v>0</v>
      </c>
      <c r="CL3" s="17">
        <v>8.5715866488092193E-2</v>
      </c>
      <c r="CM3" s="17">
        <v>0</v>
      </c>
      <c r="CN3" s="17">
        <v>0.91974211875196199</v>
      </c>
      <c r="CO3" s="17">
        <v>0</v>
      </c>
      <c r="CP3" s="17">
        <v>2.3906571074257098E-2</v>
      </c>
      <c r="CQ3" s="17">
        <v>3.67897368254545</v>
      </c>
      <c r="CR3" s="17">
        <v>5.2586518282837502E-2</v>
      </c>
      <c r="CS3" s="17">
        <v>0</v>
      </c>
      <c r="CT3" s="17">
        <v>6.1809330114585198E-2</v>
      </c>
      <c r="CU3" s="5">
        <v>8.3810098469441096E-5</v>
      </c>
      <c r="CV3" s="17">
        <v>51.238275532333503</v>
      </c>
      <c r="CW3" s="17">
        <v>7.8018798952835402</v>
      </c>
      <c r="CX3" s="17">
        <v>0</v>
      </c>
      <c r="CY3" s="17">
        <v>0</v>
      </c>
      <c r="CZ3" s="17">
        <v>2.91967894914159</v>
      </c>
      <c r="DA3" s="17">
        <v>0.12201978779144999</v>
      </c>
      <c r="DB3" s="17">
        <v>0</v>
      </c>
      <c r="DC3" s="17">
        <v>59.9604600924838</v>
      </c>
      <c r="DD3" s="17">
        <v>0.11602388550218901</v>
      </c>
      <c r="DE3" s="17">
        <v>4.54798108988828</v>
      </c>
      <c r="DG3" s="26">
        <f t="shared" ref="DG3:DG34" si="0">BL3/DC3</f>
        <v>1.0282286164671153</v>
      </c>
      <c r="DH3" s="25">
        <f t="shared" ref="DH3:DH34" si="1">(AV3/BO3)</f>
        <v>8.0000012074701067E-3</v>
      </c>
      <c r="DI3" s="25">
        <f t="shared" ref="DI3:DI34" si="2">BI3/CH3</f>
        <v>1.9246992783052405E-2</v>
      </c>
      <c r="DJ3" s="40">
        <f t="shared" ref="DJ3:DJ34" si="3">(AB3-B3)/(B3+1E-50)</f>
        <v>-3.1196909423259319E-7</v>
      </c>
      <c r="DK3" s="40"/>
      <c r="DL3" s="40">
        <f t="shared" ref="DL3:DL34" si="4">(BO3-D3)/(D3+1E-50)</f>
        <v>-2.8700495600500469E-7</v>
      </c>
      <c r="DM3" s="40">
        <f t="shared" ref="DM3:DM34" si="5">(CG3-E3)/(E3+1E-50)</f>
        <v>-3.3827175137901106E-7</v>
      </c>
      <c r="DN3" s="40">
        <f t="shared" ref="DN3:DN34" si="6">(CH3-F3)/(F3+1E-50)</f>
        <v>-3.8848150308673844E-7</v>
      </c>
      <c r="DO3" s="40">
        <f t="shared" ref="DO3:DO34" si="7">(CV3-G3)/(G3+1E-50)</f>
        <v>-1.381146574985383E-6</v>
      </c>
      <c r="DP3" s="40">
        <f t="shared" ref="DP3:DP34" si="8">(DC3-H3)/(H3+1E-50)</f>
        <v>-4.2323733711158547E-7</v>
      </c>
      <c r="DQ3" s="40">
        <f>(O3/0.009783-$DC3)/($DC3)</f>
        <v>-9.3577009229641471E-6</v>
      </c>
      <c r="DR3" s="40">
        <f>(M3/0.001848-$DC3)/($DC3)</f>
        <v>2.3957549346131987E-6</v>
      </c>
      <c r="DS3" s="40">
        <f>((R3+S3)/0.0000259-$CH3)/($CH3)</f>
        <v>-6.4013487536513971E-7</v>
      </c>
      <c r="DT3" s="40">
        <f>(T3/0.004739-$DC3)/($DC3)</f>
        <v>-2.7888820635102479E-5</v>
      </c>
      <c r="DU3" s="40">
        <f>((U3)/0.00000418-$CH3)/($CH3)</f>
        <v>1.1337670409803079E-5</v>
      </c>
      <c r="DV3" s="40">
        <f>(V3/0.001013-$DC3)/($DC3)</f>
        <v>2.6450216982335374E-6</v>
      </c>
      <c r="DW3" s="40">
        <f>((X3+W3)/0.000236-$CH3)/($CH3)</f>
        <v>7.1783889410495277E-7</v>
      </c>
      <c r="DX3" s="40">
        <f>((AA3+Z3)/0.00000000724-$CH3)/($CH3)</f>
        <v>-4.0037389672899442E-8</v>
      </c>
      <c r="DY3" s="40">
        <f>(AL3/0.000439-$DC3)/($DC3)</f>
        <v>1.8035791676443969E-6</v>
      </c>
      <c r="DZ3" s="40">
        <f>(AP3/0.042696-$DC3)/($DC3)</f>
        <v>1.2527108288378278E-6</v>
      </c>
      <c r="EA3" s="40">
        <f>(AS3/0.00279-$DC3)/($DC3)</f>
        <v>1.9982234163398241E-6</v>
      </c>
      <c r="EB3" s="40">
        <f>((AT3+AU3+CE3)/0.0000000418-$CH3)/($CH3)</f>
        <v>-3.3544321022531047E-6</v>
      </c>
      <c r="EC3" s="40">
        <f>((BB3+BC3)/0.000125-$CH3)/($CH3)</f>
        <v>6.4033633293700882E-7</v>
      </c>
      <c r="ED3" s="40">
        <f>((BD3+BE3)/0.00000322-$CH3)/($CH3)</f>
        <v>4.3177444106530702E-6</v>
      </c>
      <c r="EE3" s="40">
        <f>(BH3/0.00273-$DC3)/($DC3)</f>
        <v>-2.6566248317874576E-5</v>
      </c>
      <c r="EF3" s="40">
        <f>((BJ3+BK3)/0.000687-$CH3)/($CH3)</f>
        <v>6.1121092206509267E-7</v>
      </c>
      <c r="EG3" s="40">
        <f>(DA3/0.002035-$DC3)/($DC3)</f>
        <v>2.0611719493247796E-6</v>
      </c>
      <c r="EH3" s="40">
        <f>(DD3/0.001935-$DC3)/($DC3)</f>
        <v>3.4064070293061864E-6</v>
      </c>
      <c r="EI3" s="69">
        <f>(BS3-$DC3*0.0017-$CH3*0.0000337)/(BS3)</f>
        <v>4.5879744481213387E-6</v>
      </c>
      <c r="EJ3" s="40">
        <f>((BT3)/0.00000865-$CH3)/($CH3)</f>
        <v>1.4258774367233523E-5</v>
      </c>
      <c r="EK3" s="40">
        <f>((BU3)/0.0000255-$CH3)/($CH3)</f>
        <v>7.8325276422182906E-4</v>
      </c>
      <c r="EL3" s="40">
        <f>((BV3)/0.0000205-$CH3)/($CH3)</f>
        <v>-9.7344375172554352E-4</v>
      </c>
      <c r="EM3" s="69">
        <f>(BW3-$DC3*0.000333-$CH3*0.000222)/(BW3)</f>
        <v>-4.9014375884828354E-4</v>
      </c>
      <c r="EN3" s="40">
        <f>(SUM(AC3:AH3)-$CG3)/($CG3)</f>
        <v>7.5815733909759648E-8</v>
      </c>
      <c r="EO3" s="40">
        <f>(SUM(AD3:AH3)-$CH3)/($CH3)</f>
        <v>8.2408411140841424E-8</v>
      </c>
      <c r="EP3" s="40"/>
      <c r="EQ3" s="40"/>
      <c r="ER3" s="40"/>
      <c r="ES3" s="40"/>
    </row>
    <row r="4" spans="1:149" x14ac:dyDescent="0.25">
      <c r="A4" s="15" t="s">
        <v>173</v>
      </c>
      <c r="B4" s="15"/>
      <c r="C4" s="15"/>
      <c r="D4" s="15"/>
      <c r="E4" s="15"/>
      <c r="F4" s="15"/>
      <c r="G4" s="15"/>
      <c r="H4" s="15"/>
      <c r="I4" s="15"/>
      <c r="M4" s="5"/>
      <c r="R4" s="5"/>
      <c r="S4" s="5"/>
      <c r="U4" s="5"/>
      <c r="V4" s="5"/>
      <c r="W4" s="5"/>
      <c r="X4" s="5"/>
      <c r="Z4" s="5"/>
      <c r="AA4" s="5"/>
      <c r="AF4" s="5"/>
      <c r="AJ4" s="5"/>
      <c r="AL4" s="5"/>
      <c r="AT4" s="5"/>
      <c r="AU4" s="5"/>
      <c r="AX4" s="5"/>
      <c r="BB4" s="5"/>
      <c r="BC4" s="5"/>
      <c r="BD4" s="5"/>
      <c r="BE4" s="5"/>
      <c r="BJ4" s="5"/>
      <c r="BK4" s="5"/>
      <c r="BM4" s="5"/>
      <c r="BS4" s="5"/>
      <c r="BT4" s="5"/>
      <c r="BU4" s="5"/>
      <c r="BV4" s="5"/>
      <c r="BW4" s="5"/>
      <c r="BZ4" s="5"/>
      <c r="CA4" s="5"/>
      <c r="CC4" s="5"/>
      <c r="CE4" s="5"/>
      <c r="CF4" s="5"/>
      <c r="CP4" s="5"/>
      <c r="CR4" s="5"/>
      <c r="CU4" s="5"/>
      <c r="DD4" s="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si="3"/>
        <v>0</v>
      </c>
      <c r="DK4" s="40"/>
      <c r="DL4" s="40">
        <f t="shared" si="4"/>
        <v>0</v>
      </c>
      <c r="DM4" s="40">
        <f t="shared" si="5"/>
        <v>0</v>
      </c>
      <c r="DN4" s="40">
        <f t="shared" si="6"/>
        <v>0</v>
      </c>
      <c r="DO4" s="40">
        <f t="shared" si="7"/>
        <v>0</v>
      </c>
      <c r="DP4" s="40">
        <f t="shared" si="8"/>
        <v>0</v>
      </c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69"/>
      <c r="EJ4" s="40"/>
      <c r="EK4" s="40"/>
      <c r="EL4" s="40"/>
      <c r="EM4" s="69"/>
      <c r="EN4" s="40"/>
      <c r="EO4" s="40"/>
      <c r="EP4" s="40"/>
      <c r="EQ4" s="40"/>
      <c r="ER4" s="40"/>
      <c r="ES4" s="40"/>
    </row>
    <row r="5" spans="1:149" x14ac:dyDescent="0.25">
      <c r="A5" s="15" t="s">
        <v>174</v>
      </c>
      <c r="B5" s="15"/>
      <c r="C5" s="15"/>
      <c r="D5" s="15"/>
      <c r="E5" s="15"/>
      <c r="F5" s="15"/>
      <c r="G5" s="15"/>
      <c r="H5" s="15"/>
      <c r="I5" s="15"/>
      <c r="Z5" s="5"/>
      <c r="AA5" s="5"/>
      <c r="AB5" s="5"/>
      <c r="AJ5" s="5"/>
      <c r="AT5" s="5"/>
      <c r="AU5" s="5"/>
      <c r="BD5" s="5"/>
      <c r="BE5" s="5"/>
      <c r="BM5" s="5"/>
      <c r="CE5" s="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6"/>
        <v>0</v>
      </c>
      <c r="DO5" s="40">
        <f t="shared" si="7"/>
        <v>0</v>
      </c>
      <c r="DP5" s="40">
        <f t="shared" si="8"/>
        <v>0</v>
      </c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69"/>
      <c r="EJ5" s="40"/>
      <c r="EK5" s="40"/>
      <c r="EL5" s="40"/>
      <c r="EM5" s="69"/>
      <c r="EN5" s="40"/>
      <c r="EO5" s="40"/>
      <c r="EP5" s="40"/>
      <c r="EQ5" s="40"/>
      <c r="ER5" s="40"/>
      <c r="ES5" s="40"/>
    </row>
    <row r="6" spans="1:149" x14ac:dyDescent="0.25">
      <c r="A6" s="15" t="s">
        <v>175</v>
      </c>
      <c r="B6" s="15">
        <v>1121.3230275000001</v>
      </c>
      <c r="C6" s="15"/>
      <c r="D6" s="15">
        <v>11075.146481</v>
      </c>
      <c r="E6" s="15">
        <v>217.14357416999999</v>
      </c>
      <c r="F6" s="15">
        <v>199.77208820999999</v>
      </c>
      <c r="G6" s="15">
        <v>502.50565583999997</v>
      </c>
      <c r="H6" s="15">
        <v>501.01548478000001</v>
      </c>
      <c r="I6" s="15"/>
      <c r="J6" s="17" t="s">
        <v>175</v>
      </c>
      <c r="K6" s="17">
        <v>0</v>
      </c>
      <c r="L6" s="17">
        <v>13.2572917159093</v>
      </c>
      <c r="M6" s="17">
        <v>0.92587863279747096</v>
      </c>
      <c r="N6" s="17">
        <v>4.9013892103183503</v>
      </c>
      <c r="O6" s="17">
        <v>4.9013892103183503</v>
      </c>
      <c r="P6" s="17">
        <v>38.9121218546073</v>
      </c>
      <c r="Q6" s="17">
        <v>0</v>
      </c>
      <c r="R6" s="17">
        <v>8.7959351907273501E-4</v>
      </c>
      <c r="S6" s="17">
        <v>4.2945007495714697E-3</v>
      </c>
      <c r="T6" s="17">
        <v>2.3742439964139899</v>
      </c>
      <c r="U6" s="17">
        <v>8.35044002413286E-4</v>
      </c>
      <c r="V6" s="17">
        <v>0.50753004967498405</v>
      </c>
      <c r="W6" s="17">
        <v>2.92306483385417E-2</v>
      </c>
      <c r="X6" s="17">
        <v>1.7915557582080799E-2</v>
      </c>
      <c r="Y6" s="17">
        <v>12.172611182069801</v>
      </c>
      <c r="Z6" s="5">
        <v>2.8926964010648301E-7</v>
      </c>
      <c r="AA6" s="5">
        <v>1.15708195646973E-6</v>
      </c>
      <c r="AB6" s="17">
        <v>1121.3227775318101</v>
      </c>
      <c r="AC6" s="17">
        <v>17.371478213705</v>
      </c>
      <c r="AD6" s="17">
        <v>154.064183152168</v>
      </c>
      <c r="AE6" s="17">
        <v>9.8106034900268408</v>
      </c>
      <c r="AF6" s="17">
        <v>0.22793986725970999</v>
      </c>
      <c r="AG6" s="17">
        <v>35.0799769615899</v>
      </c>
      <c r="AH6" s="17">
        <v>0.58932782119413296</v>
      </c>
      <c r="AI6" s="17">
        <v>116.555818448281</v>
      </c>
      <c r="AJ6" s="17">
        <v>0.88535847846787796</v>
      </c>
      <c r="AK6" s="17">
        <v>20.3503577036408</v>
      </c>
      <c r="AL6" s="17">
        <v>0.21994611580189699</v>
      </c>
      <c r="AM6" s="5">
        <v>0</v>
      </c>
      <c r="AN6" s="17">
        <v>0</v>
      </c>
      <c r="AO6" s="17">
        <v>21.391330883938199</v>
      </c>
      <c r="AP6" s="17">
        <v>21.391330883938199</v>
      </c>
      <c r="AQ6" s="17">
        <v>0</v>
      </c>
      <c r="AR6" s="17">
        <v>0</v>
      </c>
      <c r="AS6" s="17">
        <v>1.39783646116701</v>
      </c>
      <c r="AT6" s="5">
        <v>2.4216192399629001E-6</v>
      </c>
      <c r="AU6" s="5">
        <v>4.6762517379010196E-6</v>
      </c>
      <c r="AV6" s="17">
        <v>88.601222724141095</v>
      </c>
      <c r="AW6" s="17">
        <v>4.2118734842637098</v>
      </c>
      <c r="AX6" s="5">
        <v>0.64445795770701997</v>
      </c>
      <c r="AY6" s="5">
        <v>0</v>
      </c>
      <c r="AZ6" s="17">
        <v>13.999095099725301</v>
      </c>
      <c r="BA6" s="17">
        <v>1.7253130941242401</v>
      </c>
      <c r="BB6" s="17">
        <v>2.99658013271824E-3</v>
      </c>
      <c r="BC6" s="17">
        <v>2.1974924889631101E-2</v>
      </c>
      <c r="BD6" s="17">
        <v>2.1227835831390501E-4</v>
      </c>
      <c r="BE6" s="17">
        <v>4.3098822664616298E-4</v>
      </c>
      <c r="BF6" s="17">
        <v>0</v>
      </c>
      <c r="BG6" s="17">
        <v>0</v>
      </c>
      <c r="BH6" s="17">
        <v>1.3677350268689901</v>
      </c>
      <c r="BI6" s="17">
        <v>3.8450142727668499</v>
      </c>
      <c r="BJ6" s="17">
        <v>6.9994145215143494E-2</v>
      </c>
      <c r="BK6" s="17">
        <v>6.7249220846905503E-2</v>
      </c>
      <c r="BL6" s="17">
        <v>515.15817167611897</v>
      </c>
      <c r="BM6" s="17">
        <v>9967.6289594779391</v>
      </c>
      <c r="BN6" s="17">
        <v>1018.91342103121</v>
      </c>
      <c r="BO6" s="17">
        <v>11075.1436032333</v>
      </c>
      <c r="BP6" s="17">
        <v>0</v>
      </c>
      <c r="BQ6" s="17">
        <v>26.543877607713899</v>
      </c>
      <c r="BR6" s="17">
        <v>0</v>
      </c>
      <c r="BS6" s="17">
        <v>0.858460712851292</v>
      </c>
      <c r="BT6" s="17">
        <v>1.7280404240533E-3</v>
      </c>
      <c r="BU6" s="17">
        <v>5.0982003716075501E-3</v>
      </c>
      <c r="BV6" s="17">
        <v>4.0913357920812198E-3</v>
      </c>
      <c r="BW6" s="17">
        <v>0.21107732161069601</v>
      </c>
      <c r="BX6" s="17">
        <v>0</v>
      </c>
      <c r="BY6" s="17">
        <v>193.48073989748099</v>
      </c>
      <c r="BZ6" s="17">
        <v>0.11646705908166401</v>
      </c>
      <c r="CA6" s="17">
        <v>4.0953248675848902E-2</v>
      </c>
      <c r="CB6" s="17">
        <v>154.07237123662699</v>
      </c>
      <c r="CC6" s="17">
        <v>5.23402705060158E-2</v>
      </c>
      <c r="CD6" s="17">
        <v>0</v>
      </c>
      <c r="CE6" s="5">
        <v>1.2525669095168E-6</v>
      </c>
      <c r="CF6" s="17">
        <v>7.5913374778022102E-3</v>
      </c>
      <c r="CG6" s="17">
        <v>217.143501578056</v>
      </c>
      <c r="CH6" s="17">
        <v>199.77202336435101</v>
      </c>
      <c r="CI6" s="17">
        <v>17.371478213705</v>
      </c>
      <c r="CJ6" s="17">
        <v>0</v>
      </c>
      <c r="CK6" s="17">
        <v>0</v>
      </c>
      <c r="CL6" s="17">
        <v>0.817267531440665</v>
      </c>
      <c r="CM6" s="17">
        <v>0</v>
      </c>
      <c r="CN6" s="17">
        <v>8.7693936769236593</v>
      </c>
      <c r="CO6" s="17">
        <v>0</v>
      </c>
      <c r="CP6" s="17">
        <v>0.22793986725970999</v>
      </c>
      <c r="CQ6" s="17">
        <v>35.077572226282399</v>
      </c>
      <c r="CR6" s="17">
        <v>0.43940035517320902</v>
      </c>
      <c r="CS6" s="17">
        <v>0</v>
      </c>
      <c r="CT6" s="17">
        <v>0.58932782119413296</v>
      </c>
      <c r="CU6" s="17">
        <v>7.9908888212437299E-4</v>
      </c>
      <c r="CV6" s="17">
        <v>502.50555488108802</v>
      </c>
      <c r="CW6" s="17">
        <v>65.1906709114471</v>
      </c>
      <c r="CX6" s="17">
        <v>0</v>
      </c>
      <c r="CY6" s="17">
        <v>0</v>
      </c>
      <c r="CZ6" s="17">
        <v>24.396132053116499</v>
      </c>
      <c r="DA6" s="17">
        <v>1.0195685629723601</v>
      </c>
      <c r="DB6" s="17">
        <v>0</v>
      </c>
      <c r="DC6" s="17">
        <v>501.01532689253003</v>
      </c>
      <c r="DD6" s="17">
        <v>0.96946761630072598</v>
      </c>
      <c r="DE6" s="17">
        <v>38.001835983639701</v>
      </c>
      <c r="DG6" s="26">
        <f t="shared" si="0"/>
        <v>1.0282283675258155</v>
      </c>
      <c r="DH6" s="25">
        <f t="shared" si="1"/>
        <v>8.0000066724439291E-3</v>
      </c>
      <c r="DI6" s="25">
        <f t="shared" si="2"/>
        <v>1.9247010707571309E-2</v>
      </c>
      <c r="DJ6" s="40">
        <f t="shared" si="3"/>
        <v>-2.2292255120836696E-7</v>
      </c>
      <c r="DK6" s="40"/>
      <c r="DL6" s="40">
        <f t="shared" si="4"/>
        <v>-2.5984005758493816E-7</v>
      </c>
      <c r="DM6" s="40">
        <f t="shared" si="5"/>
        <v>-3.3430390131318078E-7</v>
      </c>
      <c r="DN6" s="40">
        <f t="shared" si="6"/>
        <v>-3.2459814361201706E-7</v>
      </c>
      <c r="DO6" s="40">
        <f t="shared" si="7"/>
        <v>-2.0091099629284695E-7</v>
      </c>
      <c r="DP6" s="40">
        <f t="shared" si="8"/>
        <v>-3.1513491055274984E-7</v>
      </c>
      <c r="DQ6" s="40">
        <f t="shared" ref="DQ6:DQ50" si="9">(O6/0.009783-$DC6)/($DC6)</f>
        <v>-8.9224257028260246E-6</v>
      </c>
      <c r="DR6" s="40">
        <f t="shared" ref="DR6:DR50" si="10">(M6/0.001848-$DC6)/($DC6)</f>
        <v>2.4935296597819203E-6</v>
      </c>
      <c r="DS6" s="40">
        <f t="shared" ref="DS6:DS50" si="11">((R6+S6)/0.0000259-$CH6)/($CH6)</f>
        <v>-2.1965046977268049E-7</v>
      </c>
      <c r="DT6" s="40">
        <f t="shared" ref="DT6:DT50" si="12">(T6/0.004739-$DC6)/($DC6)</f>
        <v>-2.8487300797969615E-5</v>
      </c>
      <c r="DU6" s="40">
        <f t="shared" ref="DU6:DU50" si="13">((U6)/0.00000418-$CH6)/($CH6)</f>
        <v>-3.6587754823304113E-6</v>
      </c>
      <c r="DV6" s="40">
        <f t="shared" ref="DV6:DV50" si="14">(V6/0.001013-$DC6)/($DC6)</f>
        <v>3.0018664422388604E-6</v>
      </c>
      <c r="DW6" s="40">
        <f t="shared" ref="DW6:DW50" si="15">((X6+W6)/0.000236-$CH6)/($CH6)</f>
        <v>1.7830994029962436E-7</v>
      </c>
      <c r="DX6" s="40">
        <f t="shared" ref="DX6:DX50" si="16">((AA6+Z6)/0.00000000724-$CH6)/($CH6)</f>
        <v>1.4847160988595484E-6</v>
      </c>
      <c r="DY6" s="40">
        <f t="shared" ref="DY6:DY50" si="17">(AL6/0.000439-$DC6)/($DC6)</f>
        <v>1.7608710973194877E-6</v>
      </c>
      <c r="DZ6" s="40">
        <f t="shared" ref="DZ6:DZ50" si="18">(AP6/0.042696-$DC6)/($DC6)</f>
        <v>-9.1219417665640381E-7</v>
      </c>
      <c r="EA6" s="40">
        <f t="shared" ref="EA6:EA50" si="19">(AS6/0.00279-$DC6)/($DC6)</f>
        <v>2.6463372097608539E-6</v>
      </c>
      <c r="EB6" s="40">
        <f t="shared" ref="EB6:EB50" si="20">((AT6+AU6+CE6)/0.0000000418-$CH6)/($CH6)</f>
        <v>-3.9146595215979925E-6</v>
      </c>
      <c r="EC6" s="40">
        <f t="shared" ref="EC6:EC50" si="21">((BB6+BC6)/0.000125-$CH6)/($CH6)</f>
        <v>8.416816042598858E-8</v>
      </c>
      <c r="ED6" s="40">
        <f t="shared" ref="ED6:ED50" si="22">((BD6+BE6)/0.00000322-$CH6)/($CH6)</f>
        <v>1.0411353093683665E-6</v>
      </c>
      <c r="EE6" s="40">
        <f t="shared" ref="EE6:EE50" si="23">(BH6/0.00273-$DC6)/($DC6)</f>
        <v>-2.6916439186069556E-5</v>
      </c>
      <c r="EF6" s="40">
        <f t="shared" ref="EF6:EF50" si="24">((BJ6+BK6)/0.000687-$CH6)/($CH6)</f>
        <v>-1.0193030901473535E-7</v>
      </c>
      <c r="EG6" s="40">
        <f t="shared" ref="EG6:EG50" si="25">(DA6/0.002035-$DC6)/($DC6)</f>
        <v>2.3272114005768305E-6</v>
      </c>
      <c r="EH6" s="40">
        <f t="shared" ref="EH6:EH50" si="26">(DD6/0.001935-$DC6)/($DC6)</f>
        <v>3.0519562082887592E-6</v>
      </c>
      <c r="EI6" s="69">
        <f t="shared" ref="EI6:EI50" si="27">(BS6-$DC6*0.0017-$CH6*0.0000337)/(BS6)</f>
        <v>2.7257468831822348E-6</v>
      </c>
      <c r="EJ6" s="40">
        <f t="shared" ref="EJ6:EJ50" si="28">((BT6)/0.00000865-$CH6)/($CH6)</f>
        <v>7.1885129456829675E-6</v>
      </c>
      <c r="EK6" s="40">
        <f t="shared" ref="EK6:EK50" si="29">((BU6)/0.0000255-$CH6)/($CH6)</f>
        <v>7.8791299476847938E-4</v>
      </c>
      <c r="EL6" s="40">
        <f t="shared" ref="EL6:EL50" si="30">((BV6)/0.0000205-$CH6)/($CH6)</f>
        <v>-9.7444902340985517E-4</v>
      </c>
      <c r="EM6" s="69">
        <f t="shared" ref="EM6:EM50" si="31">(BW6-$DC6*0.000333-$CH6*0.000222)/(BW6)</f>
        <v>-5.2194821576150398E-4</v>
      </c>
      <c r="EN6" s="40">
        <f t="shared" ref="EN6:EN50" si="32">(SUM(AC6:AH6)-$CG6)/($CG6)</f>
        <v>3.650990017370619E-8</v>
      </c>
      <c r="EO6" s="40">
        <f t="shared" ref="EO6:EO50" si="33">(SUM(AD6:AH6)-$CH6)/($CH6)</f>
        <v>3.9684673721928953E-8</v>
      </c>
      <c r="EP6" s="40"/>
      <c r="EQ6" s="40"/>
      <c r="ER6" s="40"/>
      <c r="ES6" s="40"/>
    </row>
    <row r="7" spans="1:149" x14ac:dyDescent="0.25">
      <c r="A7" s="15" t="s">
        <v>176</v>
      </c>
      <c r="B7" s="15"/>
      <c r="C7" s="15"/>
      <c r="D7" s="15"/>
      <c r="E7" s="15"/>
      <c r="F7" s="15"/>
      <c r="G7" s="15"/>
      <c r="H7" s="15"/>
      <c r="I7" s="15"/>
      <c r="M7" s="5"/>
      <c r="N7" s="5"/>
      <c r="O7" s="5"/>
      <c r="R7" s="5"/>
      <c r="S7" s="5"/>
      <c r="T7" s="5"/>
      <c r="U7" s="5"/>
      <c r="V7" s="5"/>
      <c r="W7" s="5"/>
      <c r="X7" s="5"/>
      <c r="Y7" s="5"/>
      <c r="Z7" s="5"/>
      <c r="AA7" s="5"/>
      <c r="AF7" s="5"/>
      <c r="AH7" s="5"/>
      <c r="AJ7" s="5"/>
      <c r="AL7" s="5"/>
      <c r="AS7" s="5"/>
      <c r="AT7" s="5"/>
      <c r="AU7" s="5"/>
      <c r="AW7" s="5"/>
      <c r="AX7" s="5"/>
      <c r="BA7" s="5"/>
      <c r="BB7" s="5"/>
      <c r="BC7" s="5"/>
      <c r="BD7" s="5"/>
      <c r="BE7" s="5"/>
      <c r="BH7" s="5"/>
      <c r="BI7" s="5"/>
      <c r="BJ7" s="5"/>
      <c r="BK7" s="5"/>
      <c r="BM7" s="5"/>
      <c r="BS7" s="5"/>
      <c r="BT7" s="5"/>
      <c r="BU7" s="5"/>
      <c r="BV7" s="5"/>
      <c r="BW7" s="5"/>
      <c r="BZ7" s="5"/>
      <c r="CA7" s="5"/>
      <c r="CC7" s="5"/>
      <c r="CE7" s="5"/>
      <c r="CF7" s="5"/>
      <c r="CL7" s="5"/>
      <c r="CP7" s="5"/>
      <c r="CR7" s="5"/>
      <c r="CT7" s="5"/>
      <c r="CU7" s="5"/>
      <c r="DA7" s="5"/>
      <c r="DD7" s="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69"/>
      <c r="EJ7" s="40"/>
      <c r="EK7" s="40"/>
      <c r="EL7" s="40"/>
      <c r="EM7" s="69"/>
      <c r="EN7" s="40"/>
      <c r="EO7" s="40"/>
      <c r="EP7" s="40"/>
      <c r="EQ7" s="40"/>
      <c r="ER7" s="40"/>
      <c r="ES7" s="40"/>
    </row>
    <row r="8" spans="1:149" x14ac:dyDescent="0.25">
      <c r="A8" s="15" t="s">
        <v>177</v>
      </c>
      <c r="B8" s="15">
        <v>10.9291883</v>
      </c>
      <c r="C8" s="15"/>
      <c r="D8" s="15">
        <v>107.55397538</v>
      </c>
      <c r="E8" s="15">
        <v>2.05008225</v>
      </c>
      <c r="F8" s="15">
        <v>1.8860756999999999</v>
      </c>
      <c r="G8" s="15">
        <v>4.7144419400000004</v>
      </c>
      <c r="H8" s="15">
        <v>4.7371348400000004</v>
      </c>
      <c r="I8" s="15"/>
      <c r="J8" s="17" t="s">
        <v>177</v>
      </c>
      <c r="K8" s="17">
        <v>0</v>
      </c>
      <c r="L8" s="17">
        <v>0.125348749746865</v>
      </c>
      <c r="M8" s="17">
        <v>8.75422591021335E-3</v>
      </c>
      <c r="N8" s="17">
        <v>4.6342930212391102E-2</v>
      </c>
      <c r="O8" s="17">
        <v>4.6342930212391102E-2</v>
      </c>
      <c r="P8" s="17">
        <v>0.36791578584301898</v>
      </c>
      <c r="Q8" s="17">
        <v>0</v>
      </c>
      <c r="R8" s="5">
        <v>8.3042248273505408E-6</v>
      </c>
      <c r="S8" s="5">
        <v>4.0545323831412497E-5</v>
      </c>
      <c r="T8" s="17">
        <v>2.2448522119344699E-2</v>
      </c>
      <c r="U8" s="5">
        <v>7.8837951992729003E-6</v>
      </c>
      <c r="V8" s="17">
        <v>4.7987704140390296E-3</v>
      </c>
      <c r="W8" s="17">
        <v>2.7597088465968899E-4</v>
      </c>
      <c r="X8" s="17">
        <v>1.69143731432949E-4</v>
      </c>
      <c r="Y8" s="17">
        <v>0.115092970339015</v>
      </c>
      <c r="Z8" s="5">
        <v>2.73105031498536E-9</v>
      </c>
      <c r="AA8" s="5">
        <v>1.0924051984986501E-8</v>
      </c>
      <c r="AB8" s="17">
        <v>10.9291792875764</v>
      </c>
      <c r="AC8" s="5">
        <v>0.16400655753787799</v>
      </c>
      <c r="AD8" s="17">
        <v>1.4545413614643099</v>
      </c>
      <c r="AE8" s="17">
        <v>9.2623376488808806E-2</v>
      </c>
      <c r="AF8" s="17">
        <v>2.1520133710323701E-3</v>
      </c>
      <c r="AG8" s="17">
        <v>0.331194268313519</v>
      </c>
      <c r="AH8" s="17">
        <v>5.5639249987598904E-3</v>
      </c>
      <c r="AI8" s="17">
        <v>1.1020421093308399</v>
      </c>
      <c r="AJ8" s="17">
        <v>8.3711359509449496E-3</v>
      </c>
      <c r="AK8" s="17">
        <v>0.192414117385869</v>
      </c>
      <c r="AL8" s="17">
        <v>2.0795834862233102E-3</v>
      </c>
      <c r="AM8" s="17">
        <v>0</v>
      </c>
      <c r="AN8" s="17">
        <v>0</v>
      </c>
      <c r="AO8" s="17">
        <v>0.20225683194100399</v>
      </c>
      <c r="AP8" s="17">
        <v>0.20225683194100399</v>
      </c>
      <c r="AQ8" s="5">
        <v>0</v>
      </c>
      <c r="AR8" s="5">
        <v>0</v>
      </c>
      <c r="AS8" s="17">
        <v>1.3216649923113799E-2</v>
      </c>
      <c r="AT8" s="5">
        <v>2.2862850794391401E-8</v>
      </c>
      <c r="AU8" s="5">
        <v>4.4149765579942299E-8</v>
      </c>
      <c r="AV8" s="17">
        <v>0.86043073904440703</v>
      </c>
      <c r="AW8" s="5">
        <v>3.9823526126644401E-2</v>
      </c>
      <c r="AX8" s="17">
        <v>6.09344098673259E-3</v>
      </c>
      <c r="AY8" s="17">
        <v>0</v>
      </c>
      <c r="AZ8" s="17">
        <v>0.13236253315916199</v>
      </c>
      <c r="BA8" s="17">
        <v>1.6312927240199001E-2</v>
      </c>
      <c r="BB8" s="5">
        <v>2.82916902285641E-5</v>
      </c>
      <c r="BC8" s="5">
        <v>2.07469023407574E-4</v>
      </c>
      <c r="BD8" s="5">
        <v>2.0041452404966999E-6</v>
      </c>
      <c r="BE8" s="5">
        <v>4.0689944719103498E-6</v>
      </c>
      <c r="BF8" s="17">
        <v>0</v>
      </c>
      <c r="BG8" s="17">
        <v>0</v>
      </c>
      <c r="BH8" s="5">
        <v>1.29320832303774E-2</v>
      </c>
      <c r="BI8" s="17">
        <v>3.6301263325562001E-2</v>
      </c>
      <c r="BJ8" s="17">
        <v>6.6082448453182001E-4</v>
      </c>
      <c r="BK8" s="17">
        <v>6.3491000181881304E-4</v>
      </c>
      <c r="BL8" s="17">
        <v>4.8708556689098597</v>
      </c>
      <c r="BM8" s="17">
        <v>96.7985817137629</v>
      </c>
      <c r="BN8" s="17">
        <v>9.8949848557901507</v>
      </c>
      <c r="BO8" s="17">
        <v>107.553997308597</v>
      </c>
      <c r="BP8" s="17">
        <v>0</v>
      </c>
      <c r="BQ8" s="17">
        <v>0.250974242106075</v>
      </c>
      <c r="BR8" s="17">
        <v>0</v>
      </c>
      <c r="BS8" s="17">
        <v>8.1166520683212309E-3</v>
      </c>
      <c r="BT8" s="5">
        <v>1.6314717602253098E-5</v>
      </c>
      <c r="BU8" s="5">
        <v>4.8131606320651202E-5</v>
      </c>
      <c r="BV8" s="5">
        <v>3.8626975432794798E-5</v>
      </c>
      <c r="BW8" s="17">
        <v>1.99510964224496E-3</v>
      </c>
      <c r="BX8" s="17">
        <v>0</v>
      </c>
      <c r="BY8" s="17">
        <v>1.8293748270374799</v>
      </c>
      <c r="BZ8" s="17">
        <v>1.09958251073375E-3</v>
      </c>
      <c r="CA8" s="17">
        <v>3.8664612840820701E-4</v>
      </c>
      <c r="CB8" s="17">
        <v>1.4546166956023201</v>
      </c>
      <c r="CC8" s="17">
        <v>4.9415156776181203E-4</v>
      </c>
      <c r="CD8" s="17">
        <v>0</v>
      </c>
      <c r="CE8" s="5">
        <v>1.18257022547771E-8</v>
      </c>
      <c r="CF8" s="5">
        <v>7.1671560927484405E-5</v>
      </c>
      <c r="CG8" s="17">
        <v>2.05007997842656</v>
      </c>
      <c r="CH8" s="17">
        <v>1.88607342088868</v>
      </c>
      <c r="CI8" s="17">
        <v>0.16400655753787799</v>
      </c>
      <c r="CJ8" s="17">
        <v>0</v>
      </c>
      <c r="CK8" s="17">
        <v>0</v>
      </c>
      <c r="CL8" s="17">
        <v>7.7159317008107502E-3</v>
      </c>
      <c r="CM8" s="17">
        <v>0</v>
      </c>
      <c r="CN8" s="17">
        <v>8.2793113642752006E-2</v>
      </c>
      <c r="CO8" s="17">
        <v>0</v>
      </c>
      <c r="CP8" s="17">
        <v>2.1520133710323701E-3</v>
      </c>
      <c r="CQ8" s="17">
        <v>0.331172145483005</v>
      </c>
      <c r="CR8" s="17">
        <v>4.1545287116519702E-3</v>
      </c>
      <c r="CS8" s="17">
        <v>0</v>
      </c>
      <c r="CT8" s="17">
        <v>5.5639249987598904E-3</v>
      </c>
      <c r="CU8" s="5">
        <v>7.5443221614113998E-6</v>
      </c>
      <c r="CV8" s="17">
        <v>4.7144324970099802</v>
      </c>
      <c r="CW8" s="17">
        <v>0.61638202564420697</v>
      </c>
      <c r="CX8" s="17">
        <v>0</v>
      </c>
      <c r="CY8" s="17">
        <v>0</v>
      </c>
      <c r="CZ8" s="17">
        <v>0.23066708512016801</v>
      </c>
      <c r="DA8" s="17">
        <v>9.64007865630318E-3</v>
      </c>
      <c r="DB8" s="17">
        <v>0</v>
      </c>
      <c r="DC8" s="17">
        <v>4.7371333079801801</v>
      </c>
      <c r="DD8" s="17">
        <v>9.1664395338988108E-3</v>
      </c>
      <c r="DE8" s="17">
        <v>0.35930975119187297</v>
      </c>
      <c r="DG8" s="26">
        <f t="shared" si="0"/>
        <v>1.0282285408148448</v>
      </c>
      <c r="DH8" s="25">
        <f t="shared" si="1"/>
        <v>7.9999884762593666E-3</v>
      </c>
      <c r="DI8" s="25">
        <f t="shared" si="2"/>
        <v>1.9247004344325882E-2</v>
      </c>
      <c r="DJ8" s="40">
        <f t="shared" si="3"/>
        <v>-8.2461966551499665E-7</v>
      </c>
      <c r="DK8" s="40"/>
      <c r="DL8" s="40">
        <f t="shared" si="4"/>
        <v>2.0388457916206957E-7</v>
      </c>
      <c r="DM8" s="40">
        <f t="shared" si="5"/>
        <v>-1.1080401481529964E-6</v>
      </c>
      <c r="DN8" s="40">
        <f t="shared" si="6"/>
        <v>-1.2083880407831294E-6</v>
      </c>
      <c r="DO8" s="40">
        <f t="shared" si="7"/>
        <v>-2.0029921123914803E-6</v>
      </c>
      <c r="DP8" s="40">
        <f t="shared" si="8"/>
        <v>-3.234064201428449E-7</v>
      </c>
      <c r="DQ8" s="40">
        <f t="shared" si="9"/>
        <v>-9.6009316874744436E-6</v>
      </c>
      <c r="DR8" s="40">
        <f t="shared" si="10"/>
        <v>4.0632575154670514E-7</v>
      </c>
      <c r="DS8" s="40">
        <f t="shared" si="11"/>
        <v>5.0575491999220518E-6</v>
      </c>
      <c r="DT8" s="40">
        <f t="shared" si="12"/>
        <v>-3.3525678752275646E-5</v>
      </c>
      <c r="DU8" s="40">
        <f t="shared" si="13"/>
        <v>1.0527882506906328E-6</v>
      </c>
      <c r="DV8" s="40">
        <f t="shared" si="14"/>
        <v>1.133075069302407E-5</v>
      </c>
      <c r="DW8" s="40">
        <f t="shared" si="15"/>
        <v>2.8953590701526398E-6</v>
      </c>
      <c r="DX8" s="40">
        <f t="shared" si="16"/>
        <v>-5.0726028480564358E-6</v>
      </c>
      <c r="DY8" s="40">
        <f t="shared" si="17"/>
        <v>-8.6728057256341927E-6</v>
      </c>
      <c r="DZ8" s="40">
        <f t="shared" si="18"/>
        <v>9.306170555803106E-7</v>
      </c>
      <c r="EA8" s="40">
        <f t="shared" si="19"/>
        <v>3.6313304549438145E-6</v>
      </c>
      <c r="EB8" s="40">
        <f t="shared" si="20"/>
        <v>5.7032993118855016E-6</v>
      </c>
      <c r="EC8" s="40">
        <f t="shared" si="21"/>
        <v>6.5152290937695077E-6</v>
      </c>
      <c r="ED8" s="40">
        <f t="shared" si="22"/>
        <v>-2.7502756981860973E-6</v>
      </c>
      <c r="EE8" s="40">
        <f t="shared" si="23"/>
        <v>-2.2478503177144151E-5</v>
      </c>
      <c r="EF8" s="40">
        <f t="shared" si="24"/>
        <v>1.5791841328984352E-6</v>
      </c>
      <c r="EG8" s="40">
        <f t="shared" si="25"/>
        <v>1.2836595882475683E-6</v>
      </c>
      <c r="EH8" s="40">
        <f t="shared" si="26"/>
        <v>9.445736775066294E-6</v>
      </c>
      <c r="EI8" s="69">
        <f t="shared" si="27"/>
        <v>-4.3404015259408464E-6</v>
      </c>
      <c r="EJ8" s="40">
        <f t="shared" si="28"/>
        <v>1.1187052833673098E-5</v>
      </c>
      <c r="EK8" s="40">
        <f t="shared" si="29"/>
        <v>7.637838772532159E-4</v>
      </c>
      <c r="EL8" s="40">
        <f t="shared" si="30"/>
        <v>-9.7064983241576747E-4</v>
      </c>
      <c r="EM8" s="69">
        <f t="shared" si="31"/>
        <v>-5.3332845834466269E-4</v>
      </c>
      <c r="EN8" s="40">
        <f t="shared" si="32"/>
        <v>7.4326258683205164E-7</v>
      </c>
      <c r="EO8" s="40">
        <f t="shared" si="33"/>
        <v>8.0789418528379395E-7</v>
      </c>
      <c r="EP8" s="40"/>
      <c r="EQ8" s="40"/>
      <c r="ER8" s="40"/>
      <c r="ES8" s="40"/>
    </row>
    <row r="9" spans="1:149" x14ac:dyDescent="0.25">
      <c r="A9" s="15" t="s">
        <v>178</v>
      </c>
      <c r="B9" s="15">
        <v>199.01077627999999</v>
      </c>
      <c r="C9" s="15"/>
      <c r="D9" s="15">
        <v>1989.2444575</v>
      </c>
      <c r="E9" s="15">
        <v>30.827856270000002</v>
      </c>
      <c r="F9" s="15">
        <v>28.36162779</v>
      </c>
      <c r="G9" s="15">
        <v>66.273363430000003</v>
      </c>
      <c r="H9" s="15">
        <v>92.656771660000004</v>
      </c>
      <c r="I9" s="15"/>
      <c r="J9" s="17" t="s">
        <v>178</v>
      </c>
      <c r="K9" s="17">
        <v>0</v>
      </c>
      <c r="L9" s="17">
        <v>2.4517763691597598</v>
      </c>
      <c r="M9" s="17">
        <v>0.171229969112595</v>
      </c>
      <c r="N9" s="17">
        <v>0.90645342497144399</v>
      </c>
      <c r="O9" s="17">
        <v>0.90645342497144399</v>
      </c>
      <c r="P9" s="17">
        <v>7.1963254923196498</v>
      </c>
      <c r="Q9" s="17">
        <v>0</v>
      </c>
      <c r="R9" s="5">
        <v>1.24876458495235E-4</v>
      </c>
      <c r="S9" s="17">
        <v>6.0969015140241401E-4</v>
      </c>
      <c r="T9" s="17">
        <v>0.43908817022428598</v>
      </c>
      <c r="U9" s="5">
        <v>1.18551589805519E-4</v>
      </c>
      <c r="V9" s="17">
        <v>9.3861614465053894E-2</v>
      </c>
      <c r="W9" s="17">
        <v>4.1498707540358303E-3</v>
      </c>
      <c r="X9" s="17">
        <v>2.5434684215457702E-3</v>
      </c>
      <c r="Y9" s="17">
        <v>2.2511790933646298</v>
      </c>
      <c r="Z9" s="5">
        <v>4.1067782205393503E-8</v>
      </c>
      <c r="AA9" s="5">
        <v>1.64269989032005E-7</v>
      </c>
      <c r="AB9" s="17">
        <v>199.01070101467701</v>
      </c>
      <c r="AC9" s="17">
        <v>2.4662263264934898</v>
      </c>
      <c r="AD9" s="17">
        <v>21.872481357165199</v>
      </c>
      <c r="AE9" s="17">
        <v>1.3928102096044299</v>
      </c>
      <c r="AF9" s="17">
        <v>3.2360603074345302E-2</v>
      </c>
      <c r="AG9" s="17">
        <v>4.9802995199435598</v>
      </c>
      <c r="AH9" s="17">
        <v>8.3666876105755697E-2</v>
      </c>
      <c r="AI9" s="17">
        <v>21.555575644934599</v>
      </c>
      <c r="AJ9" s="17">
        <v>0.16373630738140499</v>
      </c>
      <c r="AK9" s="17">
        <v>3.7635577198234098</v>
      </c>
      <c r="AL9" s="17">
        <v>4.0676406734679198E-2</v>
      </c>
      <c r="AM9" s="17">
        <v>0</v>
      </c>
      <c r="AN9" s="17">
        <v>0</v>
      </c>
      <c r="AO9" s="17">
        <v>3.9560680944151398</v>
      </c>
      <c r="AP9" s="17">
        <v>3.9560680944151398</v>
      </c>
      <c r="AQ9" s="17">
        <v>0</v>
      </c>
      <c r="AR9" s="17">
        <v>0</v>
      </c>
      <c r="AS9" s="17">
        <v>0.25851293606045</v>
      </c>
      <c r="AT9" s="5">
        <v>3.4379859246129401E-7</v>
      </c>
      <c r="AU9" s="5">
        <v>6.63891928210894E-7</v>
      </c>
      <c r="AV9" s="17">
        <v>15.913951769484701</v>
      </c>
      <c r="AW9" s="17">
        <v>0.77893585760787398</v>
      </c>
      <c r="AX9" s="17">
        <v>0.11918467572634001</v>
      </c>
      <c r="AY9" s="17">
        <v>0</v>
      </c>
      <c r="AZ9" s="17">
        <v>2.58896456921864</v>
      </c>
      <c r="BA9" s="17">
        <v>0.31907548896641802</v>
      </c>
      <c r="BB9" s="5">
        <v>4.2542465979926902E-4</v>
      </c>
      <c r="BC9" s="5">
        <v>3.1197788764144E-3</v>
      </c>
      <c r="BD9" s="5">
        <v>3.01370492236974E-5</v>
      </c>
      <c r="BE9" s="5">
        <v>6.11868924199584E-5</v>
      </c>
      <c r="BF9" s="17">
        <v>0</v>
      </c>
      <c r="BG9" s="17">
        <v>0</v>
      </c>
      <c r="BH9" s="17">
        <v>0.25294561237322</v>
      </c>
      <c r="BI9" s="17">
        <v>0.54587594878663104</v>
      </c>
      <c r="BJ9" s="17">
        <v>9.9370664197490095E-3</v>
      </c>
      <c r="BK9" s="17">
        <v>9.5473792004938298E-3</v>
      </c>
      <c r="BL9" s="17">
        <v>95.272302121397502</v>
      </c>
      <c r="BM9" s="17">
        <v>1790.3192546173</v>
      </c>
      <c r="BN9" s="17">
        <v>183.010447174501</v>
      </c>
      <c r="BO9" s="17">
        <v>1989.2436535612901</v>
      </c>
      <c r="BP9" s="17">
        <v>0</v>
      </c>
      <c r="BQ9" s="17">
        <v>4.9089706097433199</v>
      </c>
      <c r="BR9" s="17">
        <v>0</v>
      </c>
      <c r="BS9" s="17">
        <v>0.15847225425905401</v>
      </c>
      <c r="BT9" s="17">
        <v>2.4532819744594502E-4</v>
      </c>
      <c r="BU9" s="17">
        <v>7.2379307858926197E-4</v>
      </c>
      <c r="BV9" s="17">
        <v>5.8084847566924002E-4</v>
      </c>
      <c r="BW9" s="17">
        <v>3.71330408240877E-2</v>
      </c>
      <c r="BX9" s="17">
        <v>0</v>
      </c>
      <c r="BY9" s="17">
        <v>35.781897390168403</v>
      </c>
      <c r="BZ9" s="17">
        <v>1.6534825972651601E-2</v>
      </c>
      <c r="CA9" s="17">
        <v>5.8141343827334E-3</v>
      </c>
      <c r="CB9" s="17">
        <v>21.873644405496101</v>
      </c>
      <c r="CC9" s="17">
        <v>7.43075105959644E-3</v>
      </c>
      <c r="CD9" s="17">
        <v>0</v>
      </c>
      <c r="CE9" s="5">
        <v>1.7782605532498799E-7</v>
      </c>
      <c r="CF9" s="17">
        <v>1.07774257731333E-3</v>
      </c>
      <c r="CG9" s="17">
        <v>30.827844576244001</v>
      </c>
      <c r="CH9" s="17">
        <v>28.361618249750499</v>
      </c>
      <c r="CI9" s="17">
        <v>2.4662263264934898</v>
      </c>
      <c r="CJ9" s="17">
        <v>0</v>
      </c>
      <c r="CK9" s="17">
        <v>0</v>
      </c>
      <c r="CL9" s="17">
        <v>0.116027311959523</v>
      </c>
      <c r="CM9" s="17">
        <v>0</v>
      </c>
      <c r="CN9" s="17">
        <v>1.24498889421672</v>
      </c>
      <c r="CO9" s="17">
        <v>0</v>
      </c>
      <c r="CP9" s="17">
        <v>3.2360603074345302E-2</v>
      </c>
      <c r="CQ9" s="17">
        <v>4.9799592585856196</v>
      </c>
      <c r="CR9" s="17">
        <v>8.1261838352265497E-2</v>
      </c>
      <c r="CS9" s="17">
        <v>0</v>
      </c>
      <c r="CT9" s="17">
        <v>8.3666876105755697E-2</v>
      </c>
      <c r="CU9" s="5">
        <v>1.1344632021031999E-4</v>
      </c>
      <c r="CV9" s="17">
        <v>66.273352579683305</v>
      </c>
      <c r="CW9" s="17">
        <v>12.056228897025999</v>
      </c>
      <c r="CX9" s="17">
        <v>0</v>
      </c>
      <c r="CY9" s="17">
        <v>0</v>
      </c>
      <c r="CZ9" s="17">
        <v>4.5117707257150403</v>
      </c>
      <c r="DA9" s="17">
        <v>0.18855679694809699</v>
      </c>
      <c r="DB9" s="17">
        <v>0</v>
      </c>
      <c r="DC9" s="17">
        <v>92.656746308636002</v>
      </c>
      <c r="DD9" s="17">
        <v>0.17929128488566201</v>
      </c>
      <c r="DE9" s="17">
        <v>7.0279817485959297</v>
      </c>
      <c r="DG9" s="26">
        <f t="shared" si="0"/>
        <v>1.0282284444140655</v>
      </c>
      <c r="DH9" s="25">
        <f t="shared" si="1"/>
        <v>8.0000012773670907E-3</v>
      </c>
      <c r="DI9" s="25">
        <f t="shared" si="2"/>
        <v>1.9246995851212867E-2</v>
      </c>
      <c r="DJ9" s="40">
        <f t="shared" si="3"/>
        <v>-3.7819722320389456E-7</v>
      </c>
      <c r="DK9" s="40"/>
      <c r="DL9" s="40">
        <f t="shared" si="4"/>
        <v>-4.041427421449165E-7</v>
      </c>
      <c r="DM9" s="40">
        <f t="shared" si="5"/>
        <v>-3.7932433246200277E-7</v>
      </c>
      <c r="DN9" s="40">
        <f t="shared" si="6"/>
        <v>-3.3637877103727891E-7</v>
      </c>
      <c r="DO9" s="40">
        <f t="shared" si="7"/>
        <v>-1.6372062827190561E-7</v>
      </c>
      <c r="DP9" s="40">
        <f t="shared" si="8"/>
        <v>-2.7360508625166862E-7</v>
      </c>
      <c r="DQ9" s="40">
        <f t="shared" si="9"/>
        <v>-8.3005957942396616E-6</v>
      </c>
      <c r="DR9" s="40">
        <f t="shared" si="10"/>
        <v>1.7633289875127886E-6</v>
      </c>
      <c r="DS9" s="40">
        <f t="shared" si="11"/>
        <v>9.4917161149906534E-7</v>
      </c>
      <c r="DT9" s="40">
        <f t="shared" si="12"/>
        <v>-2.767142670064758E-5</v>
      </c>
      <c r="DU9" s="40">
        <f t="shared" si="13"/>
        <v>2.1527815399153206E-7</v>
      </c>
      <c r="DV9" s="40">
        <f t="shared" si="14"/>
        <v>3.5206678569107907E-6</v>
      </c>
      <c r="DW9" s="40">
        <f t="shared" si="15"/>
        <v>-4.0807111821055477E-7</v>
      </c>
      <c r="DX9" s="40">
        <f t="shared" si="16"/>
        <v>-1.6796238399426447E-6</v>
      </c>
      <c r="DY9" s="40">
        <f t="shared" si="17"/>
        <v>2.3380976342407994E-6</v>
      </c>
      <c r="DZ9" s="40">
        <f t="shared" si="18"/>
        <v>-1.0985588480189422E-6</v>
      </c>
      <c r="EA9" s="40">
        <f t="shared" si="19"/>
        <v>2.3745845085966909E-6</v>
      </c>
      <c r="EB9" s="40">
        <f t="shared" si="20"/>
        <v>7.871322582311956E-7</v>
      </c>
      <c r="EC9" s="40">
        <f t="shared" si="21"/>
        <v>3.5399809571644661E-7</v>
      </c>
      <c r="ED9" s="40">
        <f t="shared" si="22"/>
        <v>-5.1368581181231237E-6</v>
      </c>
      <c r="EE9" s="40">
        <f t="shared" si="23"/>
        <v>-2.8879087186282502E-5</v>
      </c>
      <c r="EF9" s="40">
        <f t="shared" si="24"/>
        <v>7.1250034042204562E-7</v>
      </c>
      <c r="EG9" s="40">
        <f t="shared" si="25"/>
        <v>1.6876111860535679E-6</v>
      </c>
      <c r="EH9" s="40">
        <f t="shared" si="26"/>
        <v>2.681556668340089E-6</v>
      </c>
      <c r="EI9" s="69">
        <f t="shared" si="27"/>
        <v>-6.3143153099359743E-9</v>
      </c>
      <c r="EJ9" s="40">
        <f t="shared" si="28"/>
        <v>8.135459667047437E-7</v>
      </c>
      <c r="EK9" s="40">
        <f t="shared" si="29"/>
        <v>7.9064768696030961E-4</v>
      </c>
      <c r="EL9" s="40">
        <f t="shared" si="30"/>
        <v>-9.7125155703603363E-4</v>
      </c>
      <c r="EM9" s="69">
        <f t="shared" si="31"/>
        <v>-4.8299163587669965E-4</v>
      </c>
      <c r="EN9" s="40">
        <f t="shared" si="32"/>
        <v>1.0255104942712053E-8</v>
      </c>
      <c r="EO9" s="40">
        <f t="shared" si="33"/>
        <v>1.1146853087197201E-8</v>
      </c>
      <c r="EP9" s="40"/>
      <c r="EQ9" s="40"/>
      <c r="ER9" s="40"/>
      <c r="ES9" s="40"/>
    </row>
    <row r="10" spans="1:149" x14ac:dyDescent="0.25">
      <c r="A10" s="15" t="s">
        <v>179</v>
      </c>
      <c r="B10" s="15"/>
      <c r="C10" s="15"/>
      <c r="D10" s="15"/>
      <c r="E10" s="15"/>
      <c r="F10" s="15"/>
      <c r="G10" s="15"/>
      <c r="H10" s="15"/>
      <c r="I10" s="15"/>
      <c r="R10" s="5"/>
      <c r="S10" s="5"/>
      <c r="U10" s="5"/>
      <c r="Z10" s="5"/>
      <c r="AA10" s="5"/>
      <c r="AT10" s="5"/>
      <c r="AU10" s="5"/>
      <c r="BB10" s="5"/>
      <c r="BC10" s="5"/>
      <c r="BD10" s="5"/>
      <c r="BE10" s="5"/>
      <c r="BT10" s="5"/>
      <c r="BU10" s="5"/>
      <c r="BV10" s="5"/>
      <c r="CE10" s="5"/>
      <c r="CF10" s="5"/>
      <c r="CU10" s="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6"/>
        <v>0</v>
      </c>
      <c r="DO10" s="40">
        <f t="shared" si="7"/>
        <v>0</v>
      </c>
      <c r="DP10" s="40">
        <f t="shared" si="8"/>
        <v>0</v>
      </c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69"/>
      <c r="EJ10" s="40"/>
      <c r="EK10" s="40"/>
      <c r="EL10" s="40"/>
      <c r="EM10" s="69"/>
      <c r="EN10" s="40"/>
      <c r="EO10" s="40"/>
      <c r="EP10" s="40"/>
      <c r="EQ10" s="40"/>
      <c r="ER10" s="40"/>
      <c r="ES10" s="40"/>
    </row>
    <row r="11" spans="1:149" x14ac:dyDescent="0.25">
      <c r="A11" s="15" t="s">
        <v>180</v>
      </c>
      <c r="B11" s="15">
        <v>1052.2341243000001</v>
      </c>
      <c r="C11" s="15"/>
      <c r="D11" s="15">
        <v>10924.368278</v>
      </c>
      <c r="E11" s="15">
        <v>189.93192232999999</v>
      </c>
      <c r="F11" s="15">
        <v>174.73736843</v>
      </c>
      <c r="G11" s="15">
        <v>430.92618696</v>
      </c>
      <c r="H11" s="15">
        <v>443.49482948999997</v>
      </c>
      <c r="I11" s="15"/>
      <c r="J11" s="17" t="s">
        <v>180</v>
      </c>
      <c r="K11" s="17">
        <v>0</v>
      </c>
      <c r="L11" s="17">
        <v>11.735253916748</v>
      </c>
      <c r="M11" s="17">
        <v>0.81957931950497098</v>
      </c>
      <c r="N11" s="17">
        <v>4.33866869549776</v>
      </c>
      <c r="O11" s="17">
        <v>4.33866869549776</v>
      </c>
      <c r="P11" s="17">
        <v>34.444683415259803</v>
      </c>
      <c r="Q11" s="17">
        <v>0</v>
      </c>
      <c r="R11" s="17">
        <v>7.6936770663095099E-4</v>
      </c>
      <c r="S11" s="17">
        <v>3.7563427099213502E-3</v>
      </c>
      <c r="T11" s="17">
        <v>2.1016618019248399</v>
      </c>
      <c r="U11" s="17">
        <v>7.3039685394620901E-4</v>
      </c>
      <c r="V11" s="17">
        <v>0.44926169204630101</v>
      </c>
      <c r="W11" s="17">
        <v>2.55675662747951E-2</v>
      </c>
      <c r="X11" s="17">
        <v>1.5670431200912702E-2</v>
      </c>
      <c r="Y11" s="17">
        <v>10.7751107474012</v>
      </c>
      <c r="Z11" s="5">
        <v>2.5301890139276897E-7</v>
      </c>
      <c r="AA11" s="5">
        <v>1.01208282984176E-6</v>
      </c>
      <c r="AB11" s="17">
        <v>1052.2342620162301</v>
      </c>
      <c r="AC11" s="17">
        <v>15.1945439934522</v>
      </c>
      <c r="AD11" s="5">
        <v>134.75744021935901</v>
      </c>
      <c r="AE11" s="5">
        <v>8.5811731754823999</v>
      </c>
      <c r="AF11" s="17">
        <v>0.19937545663784101</v>
      </c>
      <c r="AG11" s="17">
        <v>30.6838638796937</v>
      </c>
      <c r="AH11" s="17">
        <v>0.51547476013161597</v>
      </c>
      <c r="AI11" s="17">
        <v>103.174185601812</v>
      </c>
      <c r="AJ11" s="17">
        <v>0.78371248032368201</v>
      </c>
      <c r="AK11" s="17">
        <v>18.013963128574801</v>
      </c>
      <c r="AL11" s="5">
        <v>0.19469520257405601</v>
      </c>
      <c r="AM11" s="17">
        <v>0</v>
      </c>
      <c r="AN11" s="17">
        <v>0</v>
      </c>
      <c r="AO11" s="17">
        <v>18.935447724199701</v>
      </c>
      <c r="AP11" s="17">
        <v>18.935447724199701</v>
      </c>
      <c r="AQ11" s="17">
        <v>0</v>
      </c>
      <c r="AR11" s="17">
        <v>0</v>
      </c>
      <c r="AS11" s="17">
        <v>1.2373539251169801</v>
      </c>
      <c r="AT11" s="5">
        <v>2.1181676846277801E-6</v>
      </c>
      <c r="AU11" s="5">
        <v>4.0902583505182202E-6</v>
      </c>
      <c r="AV11" s="17">
        <v>87.394956568285394</v>
      </c>
      <c r="AW11" s="17">
        <v>3.7283176264187898</v>
      </c>
      <c r="AX11" s="17">
        <v>0.57046915861161995</v>
      </c>
      <c r="AY11" s="17">
        <v>0</v>
      </c>
      <c r="AZ11" s="17">
        <v>12.391885466638101</v>
      </c>
      <c r="BA11" s="17">
        <v>1.52723296567954</v>
      </c>
      <c r="BB11" s="17">
        <v>2.6210637885326501E-3</v>
      </c>
      <c r="BC11" s="17">
        <v>1.92210975986155E-2</v>
      </c>
      <c r="BD11" s="17">
        <v>1.8567566973660201E-4</v>
      </c>
      <c r="BE11" s="17">
        <v>3.7697635428275299E-4</v>
      </c>
      <c r="BF11" s="17">
        <v>0</v>
      </c>
      <c r="BG11" s="17">
        <v>0</v>
      </c>
      <c r="BH11" s="17">
        <v>1.21070607099386</v>
      </c>
      <c r="BI11" s="17">
        <v>3.3631696079851401</v>
      </c>
      <c r="BJ11" s="17">
        <v>6.12227134476429E-2</v>
      </c>
      <c r="BK11" s="17">
        <v>5.8821783248179799E-2</v>
      </c>
      <c r="BL11" s="17">
        <v>456.01387715846198</v>
      </c>
      <c r="BM11" s="5">
        <v>9831.9278216791499</v>
      </c>
      <c r="BN11" s="17">
        <v>1005.04169887839</v>
      </c>
      <c r="BO11" s="17">
        <v>10924.3644771258</v>
      </c>
      <c r="BP11" s="17">
        <v>0</v>
      </c>
      <c r="BQ11" s="17">
        <v>23.496420061300601</v>
      </c>
      <c r="BR11" s="17">
        <v>0</v>
      </c>
      <c r="BS11" s="17">
        <v>0.75983077773904895</v>
      </c>
      <c r="BT11" s="17">
        <v>1.51148417214923E-3</v>
      </c>
      <c r="BU11" s="17">
        <v>4.4593123600059504E-3</v>
      </c>
      <c r="BV11" s="17">
        <v>3.5786324200598502E-3</v>
      </c>
      <c r="BW11" s="17">
        <v>0.18637932341685501</v>
      </c>
      <c r="BX11" s="17">
        <v>0</v>
      </c>
      <c r="BY11" s="17">
        <v>171.267531631743</v>
      </c>
      <c r="BZ11" s="17">
        <v>0.10187187953063501</v>
      </c>
      <c r="CA11" s="17">
        <v>3.5821114152019697E-2</v>
      </c>
      <c r="CB11" s="17">
        <v>134.76458537883599</v>
      </c>
      <c r="CC11" s="17">
        <v>4.5781164016159802E-2</v>
      </c>
      <c r="CD11" s="17">
        <v>0</v>
      </c>
      <c r="CE11" s="5">
        <v>1.09560939933971E-6</v>
      </c>
      <c r="CF11" s="17">
        <v>6.6400246812943304E-3</v>
      </c>
      <c r="CG11" s="17">
        <v>189.93187098835199</v>
      </c>
      <c r="CH11" s="17">
        <v>174.7373269949</v>
      </c>
      <c r="CI11" s="17">
        <v>15.1945439934522</v>
      </c>
      <c r="CJ11" s="17">
        <v>0</v>
      </c>
      <c r="CK11" s="17">
        <v>0</v>
      </c>
      <c r="CL11" s="17">
        <v>0.71485003762187305</v>
      </c>
      <c r="CM11" s="17">
        <v>0</v>
      </c>
      <c r="CN11" s="17">
        <v>7.6704444123304496</v>
      </c>
      <c r="CO11" s="17">
        <v>0</v>
      </c>
      <c r="CP11" s="17">
        <v>0.19937545663784101</v>
      </c>
      <c r="CQ11" s="17">
        <v>30.681783815429</v>
      </c>
      <c r="CR11" s="17">
        <v>0.38895331286982698</v>
      </c>
      <c r="CS11" s="17">
        <v>0</v>
      </c>
      <c r="CT11" s="17">
        <v>0.51547476013161597</v>
      </c>
      <c r="CU11" s="17">
        <v>6.9895153269729899E-4</v>
      </c>
      <c r="CV11" s="17">
        <v>430.92601350154598</v>
      </c>
      <c r="CW11" s="17">
        <v>57.706242531953798</v>
      </c>
      <c r="CX11" s="17">
        <v>0</v>
      </c>
      <c r="CY11" s="17">
        <v>0</v>
      </c>
      <c r="CZ11" s="17">
        <v>21.595261991020799</v>
      </c>
      <c r="DA11" s="17">
        <v>0.90251455060707997</v>
      </c>
      <c r="DB11" s="17">
        <v>0</v>
      </c>
      <c r="DC11" s="17">
        <v>443.49470327331198</v>
      </c>
      <c r="DD11" s="17">
        <v>0.858163267719804</v>
      </c>
      <c r="DE11" s="17">
        <v>33.638883485335697</v>
      </c>
      <c r="DG11" s="26">
        <f t="shared" si="0"/>
        <v>1.0282284631422864</v>
      </c>
      <c r="DH11" s="25">
        <f t="shared" si="1"/>
        <v>8.0000037303111851E-3</v>
      </c>
      <c r="DI11" s="25">
        <f t="shared" si="2"/>
        <v>1.9247001575589513E-2</v>
      </c>
      <c r="DJ11" s="40">
        <f t="shared" si="3"/>
        <v>1.3087983638649677E-7</v>
      </c>
      <c r="DK11" s="40"/>
      <c r="DL11" s="40">
        <f t="shared" si="4"/>
        <v>-3.4792622353240576E-7</v>
      </c>
      <c r="DM11" s="40">
        <f t="shared" si="5"/>
        <v>-2.703160552128799E-7</v>
      </c>
      <c r="DN11" s="40">
        <f t="shared" si="6"/>
        <v>-2.3712787009472534E-7</v>
      </c>
      <c r="DO11" s="40">
        <f t="shared" si="7"/>
        <v>-4.0252474614778718E-7</v>
      </c>
      <c r="DP11" s="40">
        <f t="shared" si="8"/>
        <v>-2.8459562456102036E-7</v>
      </c>
      <c r="DQ11" s="40">
        <f t="shared" si="9"/>
        <v>-9.216250267260623E-6</v>
      </c>
      <c r="DR11" s="40">
        <f t="shared" si="10"/>
        <v>1.3517390710117325E-6</v>
      </c>
      <c r="DS11" s="40">
        <f t="shared" si="11"/>
        <v>3.015532212481806E-6</v>
      </c>
      <c r="DT11" s="40">
        <f t="shared" si="12"/>
        <v>-2.8356226195944415E-5</v>
      </c>
      <c r="DU11" s="40">
        <f t="shared" si="13"/>
        <v>-7.0822537218332162E-6</v>
      </c>
      <c r="DV11" s="40">
        <f t="shared" si="14"/>
        <v>3.4671013888425439E-6</v>
      </c>
      <c r="DW11" s="40">
        <f t="shared" si="15"/>
        <v>-2.8359973798181227E-7</v>
      </c>
      <c r="DX11" s="40">
        <f t="shared" si="16"/>
        <v>2.7537714640651822E-6</v>
      </c>
      <c r="DY11" s="40">
        <f t="shared" si="17"/>
        <v>5.2792389574022788E-6</v>
      </c>
      <c r="DZ11" s="40">
        <f t="shared" si="18"/>
        <v>-1.1231619225913691E-7</v>
      </c>
      <c r="EA11" s="40">
        <f t="shared" si="19"/>
        <v>2.9926728693586989E-6</v>
      </c>
      <c r="EB11" s="40">
        <f t="shared" si="20"/>
        <v>2.0764042723024377E-6</v>
      </c>
      <c r="EC11" s="40">
        <f t="shared" si="21"/>
        <v>-2.0543815924719443E-7</v>
      </c>
      <c r="ED11" s="40">
        <f t="shared" si="22"/>
        <v>-3.8547730566084886E-6</v>
      </c>
      <c r="EE11" s="40">
        <f t="shared" si="23"/>
        <v>-2.8469305474394513E-5</v>
      </c>
      <c r="EF11" s="40">
        <f t="shared" si="24"/>
        <v>-3.9110210401705158E-7</v>
      </c>
      <c r="EG11" s="40">
        <f t="shared" si="25"/>
        <v>3.135079383250253E-6</v>
      </c>
      <c r="EH11" s="40">
        <f t="shared" si="26"/>
        <v>1.1849576747062473E-6</v>
      </c>
      <c r="EI11" s="69">
        <f t="shared" si="27"/>
        <v>1.4927727642803753E-6</v>
      </c>
      <c r="EJ11" s="40">
        <f t="shared" si="28"/>
        <v>4.1639004013772441E-6</v>
      </c>
      <c r="EK11" s="40">
        <f t="shared" si="29"/>
        <v>7.8785407505574856E-4</v>
      </c>
      <c r="EL11" s="40">
        <f t="shared" si="30"/>
        <v>-9.7227005214643952E-4</v>
      </c>
      <c r="EM11" s="69">
        <f t="shared" si="31"/>
        <v>-5.1561173344729229E-4</v>
      </c>
      <c r="EN11" s="40">
        <f t="shared" si="32"/>
        <v>2.613593979883795E-9</v>
      </c>
      <c r="EO11" s="40">
        <f t="shared" si="33"/>
        <v>2.8408616279453293E-9</v>
      </c>
      <c r="EP11" s="40"/>
      <c r="EQ11" s="40"/>
      <c r="ER11" s="40"/>
      <c r="ES11" s="40"/>
    </row>
    <row r="12" spans="1:149" x14ac:dyDescent="0.25">
      <c r="A12" s="15" t="s">
        <v>181</v>
      </c>
      <c r="B12" s="15">
        <v>271.98509763999999</v>
      </c>
      <c r="C12" s="15"/>
      <c r="D12" s="15">
        <v>2218.9167462</v>
      </c>
      <c r="E12" s="15">
        <v>41.29029354</v>
      </c>
      <c r="F12" s="15">
        <v>37.987070080000002</v>
      </c>
      <c r="G12" s="15">
        <v>83.839865189999998</v>
      </c>
      <c r="H12" s="15">
        <v>161.82617331</v>
      </c>
      <c r="I12" s="15"/>
      <c r="J12" s="17" t="s">
        <v>181</v>
      </c>
      <c r="K12" s="17">
        <v>0</v>
      </c>
      <c r="L12" s="17">
        <v>4.2820530293302399</v>
      </c>
      <c r="M12" s="17">
        <v>0.29905528264125703</v>
      </c>
      <c r="N12" s="17">
        <v>1.5831293980110901</v>
      </c>
      <c r="O12" s="17">
        <v>1.5831293980110901</v>
      </c>
      <c r="P12" s="17">
        <v>12.568469676224799</v>
      </c>
      <c r="Q12" s="17">
        <v>0</v>
      </c>
      <c r="R12" s="17">
        <v>1.6725602614681601E-4</v>
      </c>
      <c r="S12" s="17">
        <v>8.1660960520731605E-4</v>
      </c>
      <c r="T12" s="17">
        <v>0.76687202410093003</v>
      </c>
      <c r="U12" s="17">
        <v>1.5878760471860399E-4</v>
      </c>
      <c r="V12" s="17">
        <v>0.16393025193511401</v>
      </c>
      <c r="W12" s="17">
        <v>5.5582761344157997E-3</v>
      </c>
      <c r="X12" s="17">
        <v>3.40667694792131E-3</v>
      </c>
      <c r="Y12" s="17">
        <v>3.9317144914394899</v>
      </c>
      <c r="Z12" s="5">
        <v>5.5004918754168102E-8</v>
      </c>
      <c r="AA12" s="5">
        <v>2.20021647348666E-7</v>
      </c>
      <c r="AB12" s="5">
        <v>271.98503275208401</v>
      </c>
      <c r="AC12" s="17">
        <v>3.3032213393078602</v>
      </c>
      <c r="AD12" s="17">
        <v>29.295619768845299</v>
      </c>
      <c r="AE12" s="17">
        <v>1.8655060429790999</v>
      </c>
      <c r="AF12" s="17">
        <v>4.3343221459790401E-2</v>
      </c>
      <c r="AG12" s="17">
        <v>6.67052961788389</v>
      </c>
      <c r="AH12" s="17">
        <v>0.11206182110594801</v>
      </c>
      <c r="AI12" s="17">
        <v>37.647077268238903</v>
      </c>
      <c r="AJ12" s="5">
        <v>0.28596783791956498</v>
      </c>
      <c r="AK12" s="17">
        <v>6.5730925850877702</v>
      </c>
      <c r="AL12" s="17">
        <v>7.1041771760545505E-2</v>
      </c>
      <c r="AM12" s="17">
        <v>0</v>
      </c>
      <c r="AN12" s="17">
        <v>0</v>
      </c>
      <c r="AO12" s="17">
        <v>6.9093305128309996</v>
      </c>
      <c r="AP12" s="17">
        <v>6.9093305128309996</v>
      </c>
      <c r="AQ12" s="17">
        <v>0</v>
      </c>
      <c r="AR12" s="17">
        <v>0</v>
      </c>
      <c r="AS12" s="17">
        <v>0.45149579327022599</v>
      </c>
      <c r="AT12" s="5">
        <v>4.60477395188634E-7</v>
      </c>
      <c r="AU12" s="5">
        <v>8.8922031678736996E-7</v>
      </c>
      <c r="AV12" s="17">
        <v>17.7513176681713</v>
      </c>
      <c r="AW12" s="17">
        <v>1.3604205743126401</v>
      </c>
      <c r="AX12" s="17">
        <v>0.20815765923259799</v>
      </c>
      <c r="AY12" s="17">
        <v>0</v>
      </c>
      <c r="AZ12" s="17">
        <v>4.52165717225237</v>
      </c>
      <c r="BA12" s="17">
        <v>0.55726938966237305</v>
      </c>
      <c r="BB12" s="17">
        <v>5.6980535723143502E-4</v>
      </c>
      <c r="BC12" s="17">
        <v>4.1785808726996099E-3</v>
      </c>
      <c r="BD12" s="5">
        <v>4.0365406229159398E-5</v>
      </c>
      <c r="BE12" s="5">
        <v>8.1953955687097906E-5</v>
      </c>
      <c r="BF12" s="17">
        <v>0</v>
      </c>
      <c r="BG12" s="17">
        <v>0</v>
      </c>
      <c r="BH12" s="17">
        <v>0.44177332722212298</v>
      </c>
      <c r="BI12" s="17">
        <v>0.73113736909230098</v>
      </c>
      <c r="BJ12" s="17">
        <v>1.3309527701626399E-2</v>
      </c>
      <c r="BK12" s="17">
        <v>1.2787582674977999E-2</v>
      </c>
      <c r="BL12" s="17">
        <v>166.394230629915</v>
      </c>
      <c r="BM12" s="5">
        <v>1997.0243995789101</v>
      </c>
      <c r="BN12" s="17">
        <v>204.14029544558099</v>
      </c>
      <c r="BO12" s="17">
        <v>2218.9160126926699</v>
      </c>
      <c r="BP12" s="17">
        <v>0</v>
      </c>
      <c r="BQ12" s="17">
        <v>8.5735808480783895</v>
      </c>
      <c r="BR12" s="17">
        <v>0</v>
      </c>
      <c r="BS12" s="17">
        <v>0.276385881369621</v>
      </c>
      <c r="BT12" s="17">
        <v>3.2858747081488299E-4</v>
      </c>
      <c r="BU12" s="17">
        <v>9.6942252926139605E-4</v>
      </c>
      <c r="BV12" s="17">
        <v>7.77974947376774E-4</v>
      </c>
      <c r="BW12" s="17">
        <v>6.2293584870781502E-2</v>
      </c>
      <c r="BX12" s="17">
        <v>0</v>
      </c>
      <c r="BY12" s="17">
        <v>62.493561140706603</v>
      </c>
      <c r="BZ12" s="17">
        <v>2.2146456267464702E-2</v>
      </c>
      <c r="CA12" s="17">
        <v>7.7873403076549998E-3</v>
      </c>
      <c r="CB12" s="17">
        <v>29.297173866410901</v>
      </c>
      <c r="CC12" s="17">
        <v>9.9525988348572805E-3</v>
      </c>
      <c r="CD12" s="17">
        <v>0</v>
      </c>
      <c r="CE12" s="5">
        <v>2.38178090224155E-7</v>
      </c>
      <c r="CF12" s="17">
        <v>1.4435077106653999E-3</v>
      </c>
      <c r="CG12" s="17">
        <v>41.290276121474598</v>
      </c>
      <c r="CH12" s="17">
        <v>37.987054782166702</v>
      </c>
      <c r="CI12" s="17">
        <v>3.3032213393078602</v>
      </c>
      <c r="CJ12" s="17">
        <v>0</v>
      </c>
      <c r="CK12" s="17">
        <v>0</v>
      </c>
      <c r="CL12" s="17">
        <v>0.155405009066508</v>
      </c>
      <c r="CM12" s="17">
        <v>0</v>
      </c>
      <c r="CN12" s="17">
        <v>1.66751783274635</v>
      </c>
      <c r="CO12" s="17">
        <v>0</v>
      </c>
      <c r="CP12" s="17">
        <v>4.3343221459790401E-2</v>
      </c>
      <c r="CQ12" s="17">
        <v>6.6700711798585699</v>
      </c>
      <c r="CR12" s="17">
        <v>0.14192467016113999</v>
      </c>
      <c r="CS12" s="17">
        <v>0</v>
      </c>
      <c r="CT12" s="17">
        <v>0.11206182110594801</v>
      </c>
      <c r="CU12" s="17">
        <v>1.51948398022454E-4</v>
      </c>
      <c r="CV12" s="17">
        <v>83.839908647519493</v>
      </c>
      <c r="CW12" s="17">
        <v>21.056343982107499</v>
      </c>
      <c r="CX12" s="17">
        <v>0</v>
      </c>
      <c r="CY12" s="17">
        <v>0</v>
      </c>
      <c r="CZ12" s="17">
        <v>7.8798635794026</v>
      </c>
      <c r="DA12" s="17">
        <v>0.329316762835481</v>
      </c>
      <c r="DB12" s="17">
        <v>0</v>
      </c>
      <c r="DC12" s="17">
        <v>161.82612609335399</v>
      </c>
      <c r="DD12" s="17">
        <v>0.313133945485572</v>
      </c>
      <c r="DE12" s="17">
        <v>12.274455884706899</v>
      </c>
      <c r="DG12" s="26">
        <f t="shared" si="0"/>
        <v>1.0282284736515646</v>
      </c>
      <c r="DH12" s="25">
        <f t="shared" si="1"/>
        <v>7.9999952979878455E-3</v>
      </c>
      <c r="DI12" s="25">
        <f t="shared" si="2"/>
        <v>1.9247013838923323E-2</v>
      </c>
      <c r="DJ12" s="40">
        <f t="shared" si="3"/>
        <v>-2.3857158552292011E-7</v>
      </c>
      <c r="DK12" s="40"/>
      <c r="DL12" s="40">
        <f t="shared" si="4"/>
        <v>-3.3057000960159425E-7</v>
      </c>
      <c r="DM12" s="40">
        <f t="shared" si="5"/>
        <v>-4.2185520879420125E-7</v>
      </c>
      <c r="DN12" s="40">
        <f t="shared" si="6"/>
        <v>-4.0271158760988836E-7</v>
      </c>
      <c r="DO12" s="40">
        <f t="shared" si="7"/>
        <v>5.1833956790573586E-7</v>
      </c>
      <c r="DP12" s="40">
        <f t="shared" si="8"/>
        <v>-2.9177385242545969E-7</v>
      </c>
      <c r="DQ12" s="40">
        <f t="shared" si="9"/>
        <v>-9.8497359844853973E-6</v>
      </c>
      <c r="DR12" s="40">
        <f t="shared" si="10"/>
        <v>2.0117415877459141E-6</v>
      </c>
      <c r="DS12" s="40">
        <f t="shared" si="11"/>
        <v>9.2746085637476105E-7</v>
      </c>
      <c r="DT12" s="40">
        <f t="shared" si="12"/>
        <v>-2.8670787805409895E-5</v>
      </c>
      <c r="DU12" s="40">
        <f t="shared" si="13"/>
        <v>1.080529987957154E-5</v>
      </c>
      <c r="DV12" s="40">
        <f t="shared" si="14"/>
        <v>2.3559010720483252E-6</v>
      </c>
      <c r="DW12" s="40">
        <f t="shared" si="15"/>
        <v>9.0951431754302487E-7</v>
      </c>
      <c r="DX12" s="40">
        <f t="shared" si="16"/>
        <v>1.0525537804598418E-6</v>
      </c>
      <c r="DY12" s="40">
        <f t="shared" si="17"/>
        <v>1.4414858776488715E-6</v>
      </c>
      <c r="DZ12" s="40">
        <f t="shared" si="18"/>
        <v>3.2320785282697683E-7</v>
      </c>
      <c r="EA12" s="40">
        <f t="shared" si="19"/>
        <v>1.9966333721728854E-6</v>
      </c>
      <c r="EB12" s="40">
        <f t="shared" si="20"/>
        <v>1.0651012944832472E-5</v>
      </c>
      <c r="EC12" s="40">
        <f t="shared" si="21"/>
        <v>9.2287443336250595E-7</v>
      </c>
      <c r="ED12" s="40">
        <f t="shared" si="22"/>
        <v>8.5475152968762661E-6</v>
      </c>
      <c r="EE12" s="40">
        <f t="shared" si="23"/>
        <v>-2.715575207074984E-5</v>
      </c>
      <c r="EF12" s="40">
        <f t="shared" si="24"/>
        <v>1.4335902936467588E-7</v>
      </c>
      <c r="EG12" s="40">
        <f t="shared" si="25"/>
        <v>1.8105260722426688E-6</v>
      </c>
      <c r="EH12" s="40">
        <f t="shared" si="26"/>
        <v>1.2502490615391508E-6</v>
      </c>
      <c r="EI12" s="69">
        <f t="shared" si="27"/>
        <v>4.7153810960604094E-6</v>
      </c>
      <c r="EJ12" s="40">
        <f t="shared" si="28"/>
        <v>-1.6831132567352867E-6</v>
      </c>
      <c r="EK12" s="40">
        <f t="shared" si="29"/>
        <v>7.7697502370890849E-4</v>
      </c>
      <c r="EL12" s="40">
        <f t="shared" si="30"/>
        <v>-9.7552572490387443E-4</v>
      </c>
      <c r="EM12" s="69">
        <f t="shared" si="31"/>
        <v>-4.4372594712165699E-4</v>
      </c>
      <c r="EN12" s="40">
        <f t="shared" si="32"/>
        <v>1.3780744090792889E-7</v>
      </c>
      <c r="EO12" s="40">
        <f t="shared" si="33"/>
        <v>1.4979069461527658E-7</v>
      </c>
      <c r="EP12" s="40"/>
      <c r="EQ12" s="40"/>
      <c r="ER12" s="40"/>
      <c r="ES12" s="40"/>
    </row>
    <row r="13" spans="1:149" x14ac:dyDescent="0.25">
      <c r="A13" s="15" t="s">
        <v>182</v>
      </c>
      <c r="B13" s="15"/>
      <c r="C13" s="15"/>
      <c r="D13" s="15"/>
      <c r="E13" s="15"/>
      <c r="F13" s="15"/>
      <c r="G13" s="15"/>
      <c r="H13" s="15"/>
      <c r="I13" s="15"/>
      <c r="M13" s="5"/>
      <c r="R13" s="5"/>
      <c r="S13" s="5"/>
      <c r="U13" s="5"/>
      <c r="V13" s="5"/>
      <c r="W13" s="5"/>
      <c r="X13" s="5"/>
      <c r="Z13" s="5"/>
      <c r="AA13" s="5"/>
      <c r="AF13" s="5"/>
      <c r="AH13" s="5"/>
      <c r="AJ13" s="5"/>
      <c r="AL13" s="5"/>
      <c r="AT13" s="5"/>
      <c r="AU13" s="5"/>
      <c r="AX13" s="5"/>
      <c r="BB13" s="5"/>
      <c r="BC13" s="5"/>
      <c r="BD13" s="5"/>
      <c r="BE13" s="5"/>
      <c r="BJ13" s="5"/>
      <c r="BK13" s="5"/>
      <c r="BM13" s="5"/>
      <c r="BS13" s="5"/>
      <c r="BT13" s="5"/>
      <c r="BU13" s="5"/>
      <c r="BV13" s="5"/>
      <c r="BW13" s="5"/>
      <c r="BZ13" s="5"/>
      <c r="CA13" s="5"/>
      <c r="CC13" s="5"/>
      <c r="CE13" s="5"/>
      <c r="CF13" s="5"/>
      <c r="CP13" s="5"/>
      <c r="CR13" s="5"/>
      <c r="CT13" s="5"/>
      <c r="CU13" s="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6"/>
        <v>0</v>
      </c>
      <c r="DO13" s="40">
        <f t="shared" si="7"/>
        <v>0</v>
      </c>
      <c r="DP13" s="40">
        <f t="shared" si="8"/>
        <v>0</v>
      </c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69"/>
      <c r="EJ13" s="40"/>
      <c r="EK13" s="40"/>
      <c r="EL13" s="40"/>
      <c r="EM13" s="69"/>
      <c r="EN13" s="40"/>
      <c r="EO13" s="40"/>
      <c r="EP13" s="40"/>
      <c r="EQ13" s="40"/>
      <c r="ER13" s="40"/>
      <c r="ES13" s="40"/>
    </row>
    <row r="14" spans="1:149" x14ac:dyDescent="0.25">
      <c r="A14" s="15" t="s">
        <v>183</v>
      </c>
      <c r="B14" s="15">
        <v>12.02821595</v>
      </c>
      <c r="C14" s="15"/>
      <c r="D14" s="15">
        <v>135.02985859</v>
      </c>
      <c r="E14" s="15">
        <v>1.8605600200000001</v>
      </c>
      <c r="F14" s="15">
        <v>1.71171524</v>
      </c>
      <c r="G14" s="15">
        <v>3.8968653</v>
      </c>
      <c r="H14" s="15">
        <v>5.6867575500000003</v>
      </c>
      <c r="I14" s="15"/>
      <c r="J14" s="17" t="s">
        <v>183</v>
      </c>
      <c r="K14" s="17">
        <v>0</v>
      </c>
      <c r="L14" s="17">
        <v>0.15047629489061201</v>
      </c>
      <c r="M14" s="17">
        <v>1.05091746451241E-2</v>
      </c>
      <c r="N14" s="17">
        <v>5.5633022553692998E-2</v>
      </c>
      <c r="O14" s="17">
        <v>5.5633022553692998E-2</v>
      </c>
      <c r="P14" s="17">
        <v>0.44167050305064498</v>
      </c>
      <c r="Q14" s="17">
        <v>0</v>
      </c>
      <c r="R14" s="5">
        <v>7.5366698082530002E-6</v>
      </c>
      <c r="S14" s="5">
        <v>3.6797006454030798E-5</v>
      </c>
      <c r="T14" s="17">
        <v>2.69487987437468E-2</v>
      </c>
      <c r="U14" s="5">
        <v>7.1550269847036596E-6</v>
      </c>
      <c r="V14" s="17">
        <v>5.7606815899328102E-3</v>
      </c>
      <c r="W14" s="17">
        <v>2.5045765747890399E-4</v>
      </c>
      <c r="X14" s="17">
        <v>1.5350819402878101E-4</v>
      </c>
      <c r="Y14" s="17">
        <v>0.13816489185315001</v>
      </c>
      <c r="Z14" s="5">
        <v>2.4785451368794601E-9</v>
      </c>
      <c r="AA14" s="5">
        <v>9.9142302837899592E-9</v>
      </c>
      <c r="AB14" s="17">
        <v>12.028190854125601</v>
      </c>
      <c r="AC14" s="17">
        <v>0.148844893709662</v>
      </c>
      <c r="AD14" s="17">
        <v>1.3200760054454099</v>
      </c>
      <c r="AE14" s="17">
        <v>8.4060558651212203E-2</v>
      </c>
      <c r="AF14" s="17">
        <v>1.95306582450106E-3</v>
      </c>
      <c r="AG14" s="17">
        <v>0.30057752398904303</v>
      </c>
      <c r="AH14" s="17">
        <v>5.0495612251084303E-3</v>
      </c>
      <c r="AI14" s="17">
        <v>1.32296142398419</v>
      </c>
      <c r="AJ14" s="5">
        <v>1.00492229747515E-2</v>
      </c>
      <c r="AK14" s="17">
        <v>0.230986090935696</v>
      </c>
      <c r="AL14" s="17">
        <v>2.4964881053842298E-3</v>
      </c>
      <c r="AM14" s="17">
        <v>0</v>
      </c>
      <c r="AN14" s="17">
        <v>0</v>
      </c>
      <c r="AO14" s="17">
        <v>0.24280184975368799</v>
      </c>
      <c r="AP14" s="17">
        <v>0.24280184975368799</v>
      </c>
      <c r="AQ14" s="17">
        <v>0</v>
      </c>
      <c r="AR14" s="17">
        <v>0</v>
      </c>
      <c r="AS14" s="17">
        <v>1.58661657639841E-2</v>
      </c>
      <c r="AT14" s="5">
        <v>2.0749492521260801E-8</v>
      </c>
      <c r="AU14" s="5">
        <v>4.0067741556771702E-8</v>
      </c>
      <c r="AV14" s="17">
        <v>1.08023914681128</v>
      </c>
      <c r="AW14" s="17">
        <v>4.78067058996786E-2</v>
      </c>
      <c r="AX14" s="17">
        <v>7.3149806244635802E-3</v>
      </c>
      <c r="AY14" s="17">
        <v>0</v>
      </c>
      <c r="AZ14" s="17">
        <v>0.15889626721118699</v>
      </c>
      <c r="BA14" s="17">
        <v>1.9583108116425999E-2</v>
      </c>
      <c r="BB14" s="5">
        <v>2.5675650721738101E-5</v>
      </c>
      <c r="BC14" s="17">
        <v>1.88288808787623E-4</v>
      </c>
      <c r="BD14" s="5">
        <v>1.81886263551535E-6</v>
      </c>
      <c r="BE14" s="5">
        <v>3.6928499479157998E-6</v>
      </c>
      <c r="BF14" s="17">
        <v>0</v>
      </c>
      <c r="BG14" s="17">
        <v>0</v>
      </c>
      <c r="BH14" s="17">
        <v>1.5524458942518801E-2</v>
      </c>
      <c r="BI14" s="17">
        <v>3.2945380666567402E-2</v>
      </c>
      <c r="BJ14" s="17">
        <v>5.99734067472456E-4</v>
      </c>
      <c r="BK14" s="17">
        <v>5.7621349559351101E-4</v>
      </c>
      <c r="BL14" s="17">
        <v>5.8472844237944797</v>
      </c>
      <c r="BM14" s="5">
        <v>121.526822328411</v>
      </c>
      <c r="BN14" s="17">
        <v>12.422727867414</v>
      </c>
      <c r="BO14" s="17">
        <v>135.02978934263601</v>
      </c>
      <c r="BP14" s="17">
        <v>0</v>
      </c>
      <c r="BQ14" s="17">
        <v>0.30128521208463499</v>
      </c>
      <c r="BR14" s="17">
        <v>0</v>
      </c>
      <c r="BS14" s="17">
        <v>9.7252672545291192E-3</v>
      </c>
      <c r="BT14" s="5">
        <v>1.48064383471949E-5</v>
      </c>
      <c r="BU14" s="5">
        <v>4.36827697812463E-5</v>
      </c>
      <c r="BV14" s="5">
        <v>3.5055820393855703E-5</v>
      </c>
      <c r="BW14" s="17">
        <v>2.27261784487177E-3</v>
      </c>
      <c r="BX14" s="17">
        <v>0</v>
      </c>
      <c r="BY14" s="17">
        <v>2.1960957709089</v>
      </c>
      <c r="BZ14" s="17">
        <v>9.9793157955653999E-4</v>
      </c>
      <c r="CA14" s="17">
        <v>3.5090177857879002E-4</v>
      </c>
      <c r="CB14" s="17">
        <v>1.32014262691733</v>
      </c>
      <c r="CC14" s="17">
        <v>4.4846883491239301E-4</v>
      </c>
      <c r="CD14" s="17">
        <v>0</v>
      </c>
      <c r="CE14" s="5">
        <v>1.0732452256155E-8</v>
      </c>
      <c r="CF14" s="5">
        <v>6.5045288447229601E-5</v>
      </c>
      <c r="CG14" s="17">
        <v>1.86055752863583</v>
      </c>
      <c r="CH14" s="17">
        <v>1.71171263492617</v>
      </c>
      <c r="CI14" s="17">
        <v>0.148844893709662</v>
      </c>
      <c r="CJ14" s="17">
        <v>0</v>
      </c>
      <c r="CK14" s="17">
        <v>0</v>
      </c>
      <c r="CL14" s="17">
        <v>7.0026243820168902E-3</v>
      </c>
      <c r="CM14" s="17">
        <v>0</v>
      </c>
      <c r="CN14" s="17">
        <v>7.5139086404647296E-2</v>
      </c>
      <c r="CO14" s="17">
        <v>0</v>
      </c>
      <c r="CP14" s="17">
        <v>1.95306582450106E-3</v>
      </c>
      <c r="CQ14" s="17">
        <v>0.30055647580151701</v>
      </c>
      <c r="CR14" s="17">
        <v>4.9874504016711001E-3</v>
      </c>
      <c r="CS14" s="17">
        <v>0</v>
      </c>
      <c r="CT14" s="17">
        <v>5.0495612251084303E-3</v>
      </c>
      <c r="CU14" s="5">
        <v>6.8468895539498502E-6</v>
      </c>
      <c r="CV14" s="17">
        <v>3.8968686157729602</v>
      </c>
      <c r="CW14" s="17">
        <v>0.73994422146735195</v>
      </c>
      <c r="CX14" s="17">
        <v>0</v>
      </c>
      <c r="CY14" s="17">
        <v>0</v>
      </c>
      <c r="CZ14" s="17">
        <v>0.27690737099114299</v>
      </c>
      <c r="DA14" s="17">
        <v>1.15726469244927E-2</v>
      </c>
      <c r="DB14" s="17">
        <v>0</v>
      </c>
      <c r="DC14" s="17">
        <v>5.6867567364980598</v>
      </c>
      <c r="DD14" s="17">
        <v>1.10039172592525E-2</v>
      </c>
      <c r="DE14" s="17">
        <v>0.43133800828221303</v>
      </c>
      <c r="DG14" s="26">
        <f t="shared" si="0"/>
        <v>1.0282283372992096</v>
      </c>
      <c r="DH14" s="25">
        <f t="shared" si="1"/>
        <v>8.0000061621231574E-3</v>
      </c>
      <c r="DI14" s="25">
        <f t="shared" si="2"/>
        <v>1.9247027797974051E-2</v>
      </c>
      <c r="DJ14" s="40">
        <f t="shared" si="3"/>
        <v>-2.086417013408224E-6</v>
      </c>
      <c r="DK14" s="40"/>
      <c r="DL14" s="40">
        <f t="shared" si="4"/>
        <v>-5.1283001196119362E-7</v>
      </c>
      <c r="DM14" s="40">
        <f t="shared" si="5"/>
        <v>-1.3390399359846171E-6</v>
      </c>
      <c r="DN14" s="40">
        <f t="shared" si="6"/>
        <v>-1.5219084162541764E-6</v>
      </c>
      <c r="DO14" s="40">
        <f t="shared" si="7"/>
        <v>8.5088210778021536E-7</v>
      </c>
      <c r="DP14" s="40">
        <f t="shared" si="8"/>
        <v>-1.4305198231592957E-7</v>
      </c>
      <c r="DQ14" s="40">
        <f t="shared" si="9"/>
        <v>-9.3217051579042034E-6</v>
      </c>
      <c r="DR14" s="40">
        <f t="shared" si="10"/>
        <v>4.5861162598228635E-6</v>
      </c>
      <c r="DS14" s="40">
        <f t="shared" si="11"/>
        <v>7.1958839985180781E-6</v>
      </c>
      <c r="DT14" s="40">
        <f t="shared" si="12"/>
        <v>-2.7511805867987184E-5</v>
      </c>
      <c r="DU14" s="40">
        <f t="shared" si="13"/>
        <v>9.5277574674438779E-6</v>
      </c>
      <c r="DV14" s="40">
        <f t="shared" si="14"/>
        <v>-5.1801824697207552E-7</v>
      </c>
      <c r="DW14" s="40">
        <f t="shared" si="15"/>
        <v>4.1332008726140229E-6</v>
      </c>
      <c r="DX14" s="40">
        <f t="shared" si="16"/>
        <v>-1.9411430077686559E-6</v>
      </c>
      <c r="DY14" s="40">
        <f t="shared" si="17"/>
        <v>7.6029323781689602E-7</v>
      </c>
      <c r="DZ14" s="40">
        <f t="shared" si="18"/>
        <v>3.4650558093042022E-7</v>
      </c>
      <c r="EA14" s="40">
        <f t="shared" si="19"/>
        <v>7.2147223266830809E-6</v>
      </c>
      <c r="EB14" s="40">
        <f t="shared" si="20"/>
        <v>1.3723946725870302E-6</v>
      </c>
      <c r="EC14" s="40">
        <f t="shared" si="21"/>
        <v>1.77667013526549E-6</v>
      </c>
      <c r="ED14" s="40">
        <f t="shared" si="22"/>
        <v>-3.8119373704536866E-7</v>
      </c>
      <c r="EE14" s="40">
        <f t="shared" si="23"/>
        <v>-2.49244419961936E-5</v>
      </c>
      <c r="EF14" s="40">
        <f t="shared" si="24"/>
        <v>8.3581321192207537E-7</v>
      </c>
      <c r="EG14" s="40">
        <f t="shared" si="25"/>
        <v>8.3789415033905837E-6</v>
      </c>
      <c r="EH14" s="40">
        <f t="shared" si="26"/>
        <v>3.9053634784208134E-6</v>
      </c>
      <c r="EI14" s="69">
        <f t="shared" si="27"/>
        <v>9.8801074449629578E-6</v>
      </c>
      <c r="EJ14" s="40">
        <f t="shared" si="28"/>
        <v>8.3785256129415174E-6</v>
      </c>
      <c r="EK14" s="40">
        <f t="shared" si="29"/>
        <v>7.8118276954815291E-4</v>
      </c>
      <c r="EL14" s="40">
        <f t="shared" si="30"/>
        <v>-9.7715917939037345E-4</v>
      </c>
      <c r="EM14" s="69">
        <f t="shared" si="31"/>
        <v>-4.7185818685421669E-4</v>
      </c>
      <c r="EN14" s="40">
        <f t="shared" si="32"/>
        <v>2.1930034647057803E-6</v>
      </c>
      <c r="EO14" s="40">
        <f t="shared" si="33"/>
        <v>2.3836998229451237E-6</v>
      </c>
      <c r="EP14" s="40"/>
      <c r="EQ14" s="40"/>
      <c r="ER14" s="40"/>
      <c r="ES14" s="40"/>
    </row>
    <row r="15" spans="1:149" x14ac:dyDescent="0.25">
      <c r="A15" s="15" t="s">
        <v>184</v>
      </c>
      <c r="B15" s="15">
        <v>5.7940684100000004</v>
      </c>
      <c r="C15" s="15"/>
      <c r="D15" s="15">
        <v>62.492339190000003</v>
      </c>
      <c r="E15" s="15">
        <v>1.0333787400000001</v>
      </c>
      <c r="F15" s="15">
        <v>0.95070845000000004</v>
      </c>
      <c r="G15" s="15">
        <v>2.2821114100000002</v>
      </c>
      <c r="H15" s="15">
        <v>2.7877262900000002</v>
      </c>
      <c r="I15" s="15"/>
      <c r="J15" s="17" t="s">
        <v>184</v>
      </c>
      <c r="K15" s="17">
        <v>0</v>
      </c>
      <c r="L15" s="17">
        <v>7.3765579091651601E-2</v>
      </c>
      <c r="M15" s="17">
        <v>5.1517410145268004E-3</v>
      </c>
      <c r="N15" s="17">
        <v>2.72720403996097E-2</v>
      </c>
      <c r="O15" s="17">
        <v>2.72720403996097E-2</v>
      </c>
      <c r="P15" s="17">
        <v>0.21651303134972399</v>
      </c>
      <c r="Q15" s="17">
        <v>0</v>
      </c>
      <c r="R15" s="5">
        <v>4.1859775789943599E-6</v>
      </c>
      <c r="S15" s="5">
        <v>2.0437523437887501E-5</v>
      </c>
      <c r="T15" s="17">
        <v>1.3210595308685E-2</v>
      </c>
      <c r="U15" s="5">
        <v>3.9740178991195801E-6</v>
      </c>
      <c r="V15" s="17">
        <v>2.8239883628613698E-3</v>
      </c>
      <c r="W15" s="17">
        <v>1.3910827339517299E-4</v>
      </c>
      <c r="X15" s="5">
        <v>8.5260201612680903E-5</v>
      </c>
      <c r="Y15" s="17">
        <v>6.7730332477058106E-2</v>
      </c>
      <c r="Z15" s="5">
        <v>1.3766065135556601E-9</v>
      </c>
      <c r="AA15" s="5">
        <v>5.50655128777481E-9</v>
      </c>
      <c r="AB15" s="17">
        <v>5.7940645297265698</v>
      </c>
      <c r="AC15" s="17">
        <v>8.2670305836185495E-2</v>
      </c>
      <c r="AD15" s="17">
        <v>0.73318752272138499</v>
      </c>
      <c r="AE15" s="17">
        <v>4.66883539741067E-2</v>
      </c>
      <c r="AF15" s="17">
        <v>1.0847588970276101E-3</v>
      </c>
      <c r="AG15" s="17">
        <v>0.166944026962526</v>
      </c>
      <c r="AH15" s="17">
        <v>2.8045876860838702E-3</v>
      </c>
      <c r="AI15" s="17">
        <v>0.64853383588022195</v>
      </c>
      <c r="AJ15" s="17">
        <v>4.9263143276079297E-3</v>
      </c>
      <c r="AK15" s="17">
        <v>0.113232445729592</v>
      </c>
      <c r="AL15" s="17">
        <v>1.2238345110710601E-3</v>
      </c>
      <c r="AM15" s="17">
        <v>0</v>
      </c>
      <c r="AN15" s="17">
        <v>0</v>
      </c>
      <c r="AO15" s="17">
        <v>0.119024717575577</v>
      </c>
      <c r="AP15" s="17">
        <v>0.119024717575577</v>
      </c>
      <c r="AQ15" s="17">
        <v>0</v>
      </c>
      <c r="AR15" s="17">
        <v>0</v>
      </c>
      <c r="AS15" s="17">
        <v>7.7778032614626604E-3</v>
      </c>
      <c r="AT15" s="5">
        <v>1.1524569572702299E-8</v>
      </c>
      <c r="AU15" s="5">
        <v>2.2254198444771401E-8</v>
      </c>
      <c r="AV15" s="17">
        <v>0.499937898885012</v>
      </c>
      <c r="AW15" s="17">
        <v>2.34355664370553E-2</v>
      </c>
      <c r="AX15" s="17">
        <v>3.5858925450575098E-3</v>
      </c>
      <c r="AY15" s="17">
        <v>0</v>
      </c>
      <c r="AZ15" s="17">
        <v>7.7893083049930298E-2</v>
      </c>
      <c r="BA15" s="17">
        <v>9.5998570666402105E-3</v>
      </c>
      <c r="BB15" s="5">
        <v>1.42606301911958E-5</v>
      </c>
      <c r="BC15" s="17">
        <v>1.0457713366071901E-4</v>
      </c>
      <c r="BD15" s="5">
        <v>1.0102218621339599E-6</v>
      </c>
      <c r="BE15" s="5">
        <v>2.0510327221018801E-6</v>
      </c>
      <c r="BF15" s="17">
        <v>0</v>
      </c>
      <c r="BG15" s="17">
        <v>0</v>
      </c>
      <c r="BH15" s="17">
        <v>7.6104089189801298E-3</v>
      </c>
      <c r="BI15" s="17">
        <v>1.8298262857079799E-2</v>
      </c>
      <c r="BJ15" s="17">
        <v>3.33100206683311E-4</v>
      </c>
      <c r="BK15" s="17">
        <v>3.2003612493592797E-4</v>
      </c>
      <c r="BL15" s="17">
        <v>2.8664196310565102</v>
      </c>
      <c r="BM15" s="5">
        <v>56.243152788019998</v>
      </c>
      <c r="BN15" s="17">
        <v>5.7492870744114999</v>
      </c>
      <c r="BO15" s="17">
        <v>62.492377761316597</v>
      </c>
      <c r="BP15" s="17">
        <v>0</v>
      </c>
      <c r="BQ15" s="17">
        <v>0.14769413373788101</v>
      </c>
      <c r="BR15" s="17">
        <v>0</v>
      </c>
      <c r="BS15" s="17">
        <v>4.7712442163395496E-3</v>
      </c>
      <c r="BT15" s="5">
        <v>8.2235423403164693E-6</v>
      </c>
      <c r="BU15" s="5">
        <v>2.4261899991732602E-5</v>
      </c>
      <c r="BV15" s="5">
        <v>1.94706227020949E-5</v>
      </c>
      <c r="BW15" s="17">
        <v>1.13881104251062E-3</v>
      </c>
      <c r="BX15" s="17">
        <v>0</v>
      </c>
      <c r="BY15" s="17">
        <v>1.07655517759883</v>
      </c>
      <c r="BZ15" s="17">
        <v>5.5426437716672998E-4</v>
      </c>
      <c r="CA15" s="17">
        <v>1.9489339550367299E-4</v>
      </c>
      <c r="CB15" s="17">
        <v>0.73322446943015995</v>
      </c>
      <c r="CC15" s="17">
        <v>2.49084128375138E-4</v>
      </c>
      <c r="CD15" s="17">
        <v>0</v>
      </c>
      <c r="CE15" s="5">
        <v>5.96092168631536E-9</v>
      </c>
      <c r="CF15" s="5">
        <v>3.6127051152741698E-5</v>
      </c>
      <c r="CG15" s="17">
        <v>1.03337798761521</v>
      </c>
      <c r="CH15" s="17">
        <v>0.95070768177902998</v>
      </c>
      <c r="CI15" s="17">
        <v>8.2670305836185495E-2</v>
      </c>
      <c r="CJ15" s="17">
        <v>0</v>
      </c>
      <c r="CK15" s="17">
        <v>0</v>
      </c>
      <c r="CL15" s="17">
        <v>3.88934007947662E-3</v>
      </c>
      <c r="CM15" s="17">
        <v>0</v>
      </c>
      <c r="CN15" s="17">
        <v>4.1733201386707199E-2</v>
      </c>
      <c r="CO15" s="17">
        <v>0</v>
      </c>
      <c r="CP15" s="17">
        <v>1.0847588970276101E-3</v>
      </c>
      <c r="CQ15" s="17">
        <v>0.16693315255433</v>
      </c>
      <c r="CR15" s="17">
        <v>2.4448654222457302E-3</v>
      </c>
      <c r="CS15" s="17">
        <v>0</v>
      </c>
      <c r="CT15" s="17">
        <v>2.8045876860838702E-3</v>
      </c>
      <c r="CU15" s="5">
        <v>3.8027930466222399E-6</v>
      </c>
      <c r="CV15" s="17">
        <v>2.2821102482955502</v>
      </c>
      <c r="CW15" s="17">
        <v>0.36273093158048197</v>
      </c>
      <c r="CX15" s="17">
        <v>0</v>
      </c>
      <c r="CY15" s="17">
        <v>0</v>
      </c>
      <c r="CZ15" s="17">
        <v>0.13574369168467201</v>
      </c>
      <c r="DA15" s="17">
        <v>5.6729276242239403E-3</v>
      </c>
      <c r="DB15" s="17">
        <v>0</v>
      </c>
      <c r="DC15" s="17">
        <v>2.78772514316264</v>
      </c>
      <c r="DD15" s="17">
        <v>5.3942606364468099E-3</v>
      </c>
      <c r="DE15" s="17">
        <v>0.211447491186251</v>
      </c>
      <c r="DG15" s="26">
        <f t="shared" si="0"/>
        <v>1.0282289264014717</v>
      </c>
      <c r="DH15" s="25">
        <f t="shared" si="1"/>
        <v>7.9999820265196971E-3</v>
      </c>
      <c r="DI15" s="25">
        <f t="shared" si="2"/>
        <v>1.9246991696584195E-2</v>
      </c>
      <c r="DJ15" s="40">
        <f t="shared" si="3"/>
        <v>-6.6969755204661565E-7</v>
      </c>
      <c r="DK15" s="40"/>
      <c r="DL15" s="40">
        <f t="shared" si="4"/>
        <v>6.172167195845373E-7</v>
      </c>
      <c r="DM15" s="40">
        <f t="shared" si="5"/>
        <v>-7.2808231958200374E-7</v>
      </c>
      <c r="DN15" s="40">
        <f t="shared" si="6"/>
        <v>-8.0805105924945487E-7</v>
      </c>
      <c r="DO15" s="40">
        <f t="shared" si="7"/>
        <v>-5.0904808804671913E-7</v>
      </c>
      <c r="DP15" s="40">
        <f t="shared" si="8"/>
        <v>-4.1138807791227338E-7</v>
      </c>
      <c r="DQ15" s="40">
        <f t="shared" si="9"/>
        <v>-1.0071603736072168E-5</v>
      </c>
      <c r="DR15" s="40">
        <f t="shared" si="10"/>
        <v>4.8430390823504804E-6</v>
      </c>
      <c r="DS15" s="40">
        <f t="shared" si="11"/>
        <v>6.9876337710960497E-6</v>
      </c>
      <c r="DT15" s="40">
        <f t="shared" si="12"/>
        <v>-3.2862296180774274E-5</v>
      </c>
      <c r="DU15" s="40">
        <f t="shared" si="13"/>
        <v>1.5045272643151863E-5</v>
      </c>
      <c r="DV15" s="40">
        <f t="shared" si="14"/>
        <v>8.0712165393912435E-6</v>
      </c>
      <c r="DW15" s="40">
        <f t="shared" si="15"/>
        <v>6.5165907587664125E-6</v>
      </c>
      <c r="DX15" s="40">
        <f t="shared" si="16"/>
        <v>4.9665315052322235E-6</v>
      </c>
      <c r="DY15" s="40">
        <f t="shared" si="17"/>
        <v>1.8935290060210267E-5</v>
      </c>
      <c r="DZ15" s="40">
        <f t="shared" si="18"/>
        <v>4.0857943029729162E-8</v>
      </c>
      <c r="EA15" s="40">
        <f t="shared" si="19"/>
        <v>6.4429968311300823E-6</v>
      </c>
      <c r="EB15" s="40">
        <f t="shared" si="20"/>
        <v>2.7329282949325609E-6</v>
      </c>
      <c r="EC15" s="40">
        <f t="shared" si="21"/>
        <v>-5.8598071924069426E-6</v>
      </c>
      <c r="ED15" s="40">
        <f t="shared" si="22"/>
        <v>-7.8892171294284034E-6</v>
      </c>
      <c r="EE15" s="40">
        <f t="shared" si="23"/>
        <v>-1.060665708595216E-5</v>
      </c>
      <c r="EF15" s="40">
        <f t="shared" si="24"/>
        <v>2.361483725258767E-7</v>
      </c>
      <c r="EG15" s="40">
        <f t="shared" si="25"/>
        <v>-1.6400806114470838E-5</v>
      </c>
      <c r="EH15" s="40">
        <f t="shared" si="26"/>
        <v>2.3143961400657363E-6</v>
      </c>
      <c r="EI15" s="69">
        <f t="shared" si="27"/>
        <v>1.5221205164792445E-5</v>
      </c>
      <c r="EJ15" s="40">
        <f t="shared" si="28"/>
        <v>-9.6194933881664997E-6</v>
      </c>
      <c r="EK15" s="40">
        <f t="shared" si="29"/>
        <v>7.7771194496316137E-4</v>
      </c>
      <c r="EL15" s="40">
        <f t="shared" si="30"/>
        <v>-9.689713502516004E-4</v>
      </c>
      <c r="EM15" s="69">
        <f t="shared" si="31"/>
        <v>-4.9045495401275896E-4</v>
      </c>
      <c r="EN15" s="40">
        <f t="shared" si="32"/>
        <v>1.5178009628977245E-6</v>
      </c>
      <c r="EO15" s="40">
        <f t="shared" si="33"/>
        <v>1.6497837654509624E-6</v>
      </c>
      <c r="EP15" s="40"/>
      <c r="EQ15" s="40"/>
      <c r="ER15" s="40"/>
      <c r="ES15" s="40"/>
    </row>
    <row r="16" spans="1:149" x14ac:dyDescent="0.25">
      <c r="A16" s="15" t="s">
        <v>185</v>
      </c>
      <c r="B16" s="15"/>
      <c r="C16" s="15"/>
      <c r="D16" s="15"/>
      <c r="E16" s="15"/>
      <c r="F16" s="15"/>
      <c r="G16" s="15"/>
      <c r="H16" s="15"/>
      <c r="I16" s="15"/>
      <c r="R16" s="5"/>
      <c r="U16" s="5"/>
      <c r="Z16" s="5"/>
      <c r="AA16" s="5"/>
      <c r="AB16" s="5"/>
      <c r="AJ16" s="5"/>
      <c r="AT16" s="5"/>
      <c r="AU16" s="5"/>
      <c r="BD16" s="5"/>
      <c r="BE16" s="5"/>
      <c r="BM16" s="5"/>
      <c r="CE16" s="5"/>
      <c r="CU16" s="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6"/>
        <v>0</v>
      </c>
      <c r="DO16" s="40">
        <f t="shared" si="7"/>
        <v>0</v>
      </c>
      <c r="DP16" s="40">
        <f t="shared" si="8"/>
        <v>0</v>
      </c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69"/>
      <c r="EJ16" s="40"/>
      <c r="EK16" s="40"/>
      <c r="EL16" s="40"/>
      <c r="EM16" s="69"/>
      <c r="EN16" s="40"/>
      <c r="EO16" s="40"/>
      <c r="EP16" s="40"/>
      <c r="EQ16" s="40"/>
      <c r="ER16" s="40"/>
      <c r="ES16" s="40"/>
    </row>
    <row r="17" spans="1:149" x14ac:dyDescent="0.25">
      <c r="A17" s="15" t="s">
        <v>186</v>
      </c>
      <c r="B17" s="15"/>
      <c r="C17" s="15"/>
      <c r="D17" s="15"/>
      <c r="E17" s="15"/>
      <c r="F17" s="15"/>
      <c r="G17" s="15"/>
      <c r="H17" s="15"/>
      <c r="I17" s="15"/>
      <c r="R17" s="5"/>
      <c r="S17" s="5"/>
      <c r="U17" s="5"/>
      <c r="V17" s="5"/>
      <c r="W17" s="5"/>
      <c r="X17" s="5"/>
      <c r="Z17" s="5"/>
      <c r="AA17" s="5"/>
      <c r="AF17" s="5"/>
      <c r="AJ17" s="5"/>
      <c r="AL17" s="5"/>
      <c r="AT17" s="5"/>
      <c r="AU17" s="5"/>
      <c r="AX17" s="5"/>
      <c r="BB17" s="5"/>
      <c r="BC17" s="5"/>
      <c r="BD17" s="5"/>
      <c r="BE17" s="5"/>
      <c r="BJ17" s="5"/>
      <c r="BK17" s="5"/>
      <c r="BT17" s="5"/>
      <c r="BU17" s="5"/>
      <c r="BV17" s="5"/>
      <c r="BW17" s="5"/>
      <c r="BZ17" s="5"/>
      <c r="CA17" s="5"/>
      <c r="CC17" s="5"/>
      <c r="CE17" s="5"/>
      <c r="CF17" s="5"/>
      <c r="CP17" s="5"/>
      <c r="CR17" s="5"/>
      <c r="CU17" s="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6"/>
        <v>0</v>
      </c>
      <c r="DO17" s="40">
        <f t="shared" si="7"/>
        <v>0</v>
      </c>
      <c r="DP17" s="40">
        <f t="shared" si="8"/>
        <v>0</v>
      </c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69"/>
      <c r="EJ17" s="40"/>
      <c r="EK17" s="40"/>
      <c r="EL17" s="40"/>
      <c r="EM17" s="69"/>
      <c r="EN17" s="40"/>
      <c r="EO17" s="40"/>
      <c r="EP17" s="40"/>
      <c r="EQ17" s="40"/>
      <c r="ER17" s="40"/>
      <c r="ES17" s="40"/>
    </row>
    <row r="18" spans="1:149" x14ac:dyDescent="0.25">
      <c r="A18" s="15" t="s">
        <v>187</v>
      </c>
      <c r="B18" s="15"/>
      <c r="C18" s="15"/>
      <c r="D18" s="15"/>
      <c r="E18" s="15"/>
      <c r="F18" s="15"/>
      <c r="G18" s="15"/>
      <c r="H18" s="15"/>
      <c r="I18" s="15"/>
      <c r="V18" s="5"/>
      <c r="Z18" s="5"/>
      <c r="AA18" s="5"/>
      <c r="AJ18" s="5"/>
      <c r="AT18" s="5"/>
      <c r="AU18" s="5"/>
      <c r="BM18" s="5"/>
      <c r="CE18" s="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6"/>
        <v>0</v>
      </c>
      <c r="DO18" s="40">
        <f t="shared" si="7"/>
        <v>0</v>
      </c>
      <c r="DP18" s="40">
        <f t="shared" si="8"/>
        <v>0</v>
      </c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69"/>
      <c r="EJ18" s="40"/>
      <c r="EK18" s="40"/>
      <c r="EL18" s="40"/>
      <c r="EM18" s="69"/>
      <c r="EN18" s="40"/>
      <c r="EO18" s="40"/>
      <c r="EP18" s="40"/>
      <c r="EQ18" s="40"/>
      <c r="ER18" s="40"/>
      <c r="ES18" s="40"/>
    </row>
    <row r="19" spans="1:149" x14ac:dyDescent="0.25">
      <c r="A19" s="15" t="s">
        <v>188</v>
      </c>
      <c r="B19" s="15">
        <v>1353.2956167</v>
      </c>
      <c r="C19" s="15"/>
      <c r="D19" s="15">
        <v>13231.736794</v>
      </c>
      <c r="E19" s="15">
        <v>226.35824536000001</v>
      </c>
      <c r="F19" s="15">
        <v>208.24958568</v>
      </c>
      <c r="G19" s="15">
        <v>501.35083499000001</v>
      </c>
      <c r="H19" s="15">
        <v>613.01715799999999</v>
      </c>
      <c r="I19" s="15"/>
      <c r="J19" s="17" t="s">
        <v>188</v>
      </c>
      <c r="K19" s="17">
        <v>0</v>
      </c>
      <c r="L19" s="17">
        <v>16.220956771156501</v>
      </c>
      <c r="M19" s="17">
        <v>1.13285775996229</v>
      </c>
      <c r="N19" s="17">
        <v>5.9970920382956203</v>
      </c>
      <c r="O19" s="17">
        <v>5.9970920382956203</v>
      </c>
      <c r="P19" s="17">
        <v>47.610937387815603</v>
      </c>
      <c r="Q19" s="17">
        <v>0</v>
      </c>
      <c r="R19" s="17">
        <v>9.1692310735957895E-4</v>
      </c>
      <c r="S19" s="17">
        <v>4.4767392752305202E-3</v>
      </c>
      <c r="T19" s="17">
        <v>2.9050054724052101</v>
      </c>
      <c r="U19" s="17">
        <v>8.7048374664737795E-4</v>
      </c>
      <c r="V19" s="17">
        <v>0.62098770718080898</v>
      </c>
      <c r="W19" s="17">
        <v>3.04710703145444E-2</v>
      </c>
      <c r="X19" s="17">
        <v>1.8675816127801899E-2</v>
      </c>
      <c r="Y19" s="17">
        <v>14.8938306130824</v>
      </c>
      <c r="Z19" s="5">
        <v>3.0154415215639501E-7</v>
      </c>
      <c r="AA19" s="5">
        <v>1.2061854031757501E-6</v>
      </c>
      <c r="AB19" s="17">
        <v>1353.29535311276</v>
      </c>
      <c r="AC19" s="17">
        <v>18.108654508286602</v>
      </c>
      <c r="AD19" s="17">
        <v>160.602030313662</v>
      </c>
      <c r="AE19" s="17">
        <v>10.226926214498601</v>
      </c>
      <c r="AF19" s="17">
        <v>0.23761267003973799</v>
      </c>
      <c r="AG19" s="17">
        <v>36.568618652314498</v>
      </c>
      <c r="AH19" s="17">
        <v>0.61433607948764601</v>
      </c>
      <c r="AI19" s="17">
        <v>142.61167385416201</v>
      </c>
      <c r="AJ19" s="17">
        <v>1.0832792989662301</v>
      </c>
      <c r="AK19" s="17">
        <v>24.899704188428501</v>
      </c>
      <c r="AL19" s="17">
        <v>0.26911529403692502</v>
      </c>
      <c r="AM19" s="17">
        <v>0</v>
      </c>
      <c r="AN19" s="17">
        <v>0</v>
      </c>
      <c r="AO19" s="17">
        <v>26.1733523325349</v>
      </c>
      <c r="AP19" s="17">
        <v>26.1733523325349</v>
      </c>
      <c r="AQ19" s="17">
        <v>0</v>
      </c>
      <c r="AR19" s="17">
        <v>0</v>
      </c>
      <c r="AS19" s="17">
        <v>1.7103203810232701</v>
      </c>
      <c r="AT19" s="5">
        <v>2.5243909568658902E-6</v>
      </c>
      <c r="AU19" s="5">
        <v>4.8747088388715098E-6</v>
      </c>
      <c r="AV19" s="17">
        <v>105.853849139392</v>
      </c>
      <c r="AW19" s="17">
        <v>5.1534390599347404</v>
      </c>
      <c r="AX19" s="17">
        <v>0.788526000961703</v>
      </c>
      <c r="AY19" s="17">
        <v>0</v>
      </c>
      <c r="AZ19" s="17">
        <v>17.128570497763</v>
      </c>
      <c r="BA19" s="17">
        <v>2.1110061986987199</v>
      </c>
      <c r="BB19" s="17">
        <v>3.1237432349851399E-3</v>
      </c>
      <c r="BC19" s="17">
        <v>2.29074524576574E-2</v>
      </c>
      <c r="BD19" s="17">
        <v>2.21286486808093E-4</v>
      </c>
      <c r="BE19" s="17">
        <v>4.4927755151374802E-4</v>
      </c>
      <c r="BF19" s="17">
        <v>0</v>
      </c>
      <c r="BG19" s="17">
        <v>0</v>
      </c>
      <c r="BH19" s="17">
        <v>1.6734912608847601</v>
      </c>
      <c r="BI19" s="17">
        <v>4.0081799454664697</v>
      </c>
      <c r="BJ19" s="17">
        <v>7.2964396515594901E-2</v>
      </c>
      <c r="BK19" s="17">
        <v>7.0103042123712295E-2</v>
      </c>
      <c r="BL19" s="17">
        <v>630.32151133561501</v>
      </c>
      <c r="BM19" s="5">
        <v>11908.5599012168</v>
      </c>
      <c r="BN19" s="17">
        <v>1217.3194210106999</v>
      </c>
      <c r="BO19" s="17">
        <v>13231.733171366899</v>
      </c>
      <c r="BP19" s="17">
        <v>0</v>
      </c>
      <c r="BQ19" s="17">
        <v>32.4777742138075</v>
      </c>
      <c r="BR19" s="17">
        <v>0</v>
      </c>
      <c r="BS19" s="17">
        <v>1.0491502800763</v>
      </c>
      <c r="BT19" s="17">
        <v>1.80135288194094E-3</v>
      </c>
      <c r="BU19" s="17">
        <v>5.3145587742284102E-3</v>
      </c>
      <c r="BV19" s="17">
        <v>4.2649475770247499E-3</v>
      </c>
      <c r="BW19" s="17">
        <v>0.25024253232313098</v>
      </c>
      <c r="BX19" s="17">
        <v>0</v>
      </c>
      <c r="BY19" s="17">
        <v>236.73312391438</v>
      </c>
      <c r="BZ19" s="17">
        <v>0.121409432317553</v>
      </c>
      <c r="CA19" s="17">
        <v>4.2691155870081599E-2</v>
      </c>
      <c r="CB19" s="17">
        <v>160.61056740697799</v>
      </c>
      <c r="CC19" s="17">
        <v>5.4561365473415002E-2</v>
      </c>
      <c r="CD19" s="17">
        <v>0</v>
      </c>
      <c r="CE19" s="5">
        <v>1.3057280636253899E-6</v>
      </c>
      <c r="CF19" s="17">
        <v>7.9134967443244691E-3</v>
      </c>
      <c r="CG19" s="17">
        <v>226.35816852088499</v>
      </c>
      <c r="CH19" s="17">
        <v>208.24951401259801</v>
      </c>
      <c r="CI19" s="17">
        <v>18.108654508286602</v>
      </c>
      <c r="CJ19" s="17">
        <v>0</v>
      </c>
      <c r="CK19" s="17">
        <v>0</v>
      </c>
      <c r="CL19" s="17">
        <v>0.85194857284897796</v>
      </c>
      <c r="CM19" s="17">
        <v>0</v>
      </c>
      <c r="CN19" s="17">
        <v>9.1415282225786303</v>
      </c>
      <c r="CO19" s="17">
        <v>0</v>
      </c>
      <c r="CP19" s="17">
        <v>0.23761267003973799</v>
      </c>
      <c r="CQ19" s="17">
        <v>36.566112612642399</v>
      </c>
      <c r="CR19" s="17">
        <v>0.53762817066929802</v>
      </c>
      <c r="CS19" s="17">
        <v>0</v>
      </c>
      <c r="CT19" s="17">
        <v>0.61433607948764601</v>
      </c>
      <c r="CU19" s="17">
        <v>8.3299761717841399E-4</v>
      </c>
      <c r="CV19" s="17">
        <v>501.35069483379903</v>
      </c>
      <c r="CW19" s="17">
        <v>79.763942195884297</v>
      </c>
      <c r="CX19" s="17">
        <v>0</v>
      </c>
      <c r="CY19" s="17">
        <v>0</v>
      </c>
      <c r="CZ19" s="17">
        <v>29.849869704619501</v>
      </c>
      <c r="DA19" s="17">
        <v>1.2474922726359301</v>
      </c>
      <c r="DB19" s="17">
        <v>0</v>
      </c>
      <c r="DC19" s="17">
        <v>613.01692055809997</v>
      </c>
      <c r="DD19" s="17">
        <v>1.18619207277024</v>
      </c>
      <c r="DE19" s="17">
        <v>46.497089745819203</v>
      </c>
      <c r="DG19" s="26">
        <f t="shared" si="0"/>
        <v>1.028228569550349</v>
      </c>
      <c r="DH19" s="25">
        <f t="shared" si="1"/>
        <v>7.9999987732866894E-3</v>
      </c>
      <c r="DI19" s="25">
        <f t="shared" si="2"/>
        <v>1.9247007439469922E-2</v>
      </c>
      <c r="DJ19" s="40">
        <f t="shared" si="3"/>
        <v>-1.9477432475921898E-7</v>
      </c>
      <c r="DK19" s="40"/>
      <c r="DL19" s="40">
        <f t="shared" si="4"/>
        <v>-2.7378364289268854E-7</v>
      </c>
      <c r="DM19" s="40">
        <f t="shared" si="5"/>
        <v>-3.394579901533332E-7</v>
      </c>
      <c r="DN19" s="40">
        <f t="shared" si="6"/>
        <v>-3.4414187067266377E-7</v>
      </c>
      <c r="DO19" s="40">
        <f t="shared" si="7"/>
        <v>-2.795571308610981E-7</v>
      </c>
      <c r="DP19" s="40">
        <f t="shared" si="8"/>
        <v>-3.8733320418116191E-7</v>
      </c>
      <c r="DQ19" s="40">
        <f t="shared" si="9"/>
        <v>-8.7534198943674288E-6</v>
      </c>
      <c r="DR19" s="40">
        <f t="shared" si="10"/>
        <v>2.1986664925544557E-6</v>
      </c>
      <c r="DS19" s="40">
        <f t="shared" si="11"/>
        <v>-5.6244137970331877E-9</v>
      </c>
      <c r="DT19" s="40">
        <f t="shared" si="12"/>
        <v>-2.81279405329631E-5</v>
      </c>
      <c r="DU19" s="40">
        <f t="shared" si="13"/>
        <v>8.9384255220971372E-7</v>
      </c>
      <c r="DV19" s="40">
        <f t="shared" si="14"/>
        <v>2.5228509164828777E-6</v>
      </c>
      <c r="DW19" s="40">
        <f t="shared" si="15"/>
        <v>2.3101630274340295E-8</v>
      </c>
      <c r="DX19" s="40">
        <f t="shared" si="16"/>
        <v>2.0387523687692684E-6</v>
      </c>
      <c r="DY19" s="40">
        <f t="shared" si="17"/>
        <v>3.2176346886200747E-6</v>
      </c>
      <c r="DZ19" s="40">
        <f t="shared" si="18"/>
        <v>-6.9183347149284142E-7</v>
      </c>
      <c r="EA19" s="40">
        <f t="shared" si="19"/>
        <v>1.8550162249621642E-6</v>
      </c>
      <c r="EB19" s="40">
        <f t="shared" si="20"/>
        <v>-2.0981040095419587E-7</v>
      </c>
      <c r="EC19" s="40">
        <f t="shared" si="21"/>
        <v>2.4743655493817792E-7</v>
      </c>
      <c r="ED19" s="40">
        <f t="shared" si="22"/>
        <v>8.9954394145607819E-7</v>
      </c>
      <c r="EE19" s="40">
        <f t="shared" si="23"/>
        <v>-2.6848680678292537E-5</v>
      </c>
      <c r="EF19" s="40">
        <f t="shared" si="24"/>
        <v>1.5735695089431581E-7</v>
      </c>
      <c r="EG19" s="40">
        <f t="shared" si="25"/>
        <v>2.2760114200227935E-6</v>
      </c>
      <c r="EH19" s="40">
        <f t="shared" si="26"/>
        <v>3.6516060364111682E-6</v>
      </c>
      <c r="EI19" s="69">
        <f t="shared" si="27"/>
        <v>3.3422335886171544E-6</v>
      </c>
      <c r="EJ19" s="40">
        <f t="shared" si="28"/>
        <v>-3.005658587892761E-6</v>
      </c>
      <c r="EK19" s="40">
        <f t="shared" si="29"/>
        <v>7.9018462908270919E-4</v>
      </c>
      <c r="EL19" s="40">
        <f t="shared" si="30"/>
        <v>-9.7618831939134823E-4</v>
      </c>
      <c r="EM19" s="69">
        <f t="shared" si="31"/>
        <v>-4.934985766272597E-4</v>
      </c>
      <c r="EN19" s="40">
        <f t="shared" si="32"/>
        <v>4.3812883645986245E-8</v>
      </c>
      <c r="EO19" s="40">
        <f t="shared" si="33"/>
        <v>4.7622701760677637E-8</v>
      </c>
      <c r="EP19" s="40"/>
      <c r="EQ19" s="40"/>
      <c r="ER19" s="40"/>
      <c r="ES19" s="40"/>
    </row>
    <row r="20" spans="1:149" x14ac:dyDescent="0.25">
      <c r="A20" s="15" t="s">
        <v>189</v>
      </c>
      <c r="B20" s="15">
        <v>33.496288659999998</v>
      </c>
      <c r="C20" s="15"/>
      <c r="D20" s="15">
        <v>356.72439441</v>
      </c>
      <c r="E20" s="15">
        <v>5.9319766899999999</v>
      </c>
      <c r="F20" s="15">
        <v>5.4574185899999996</v>
      </c>
      <c r="G20" s="15">
        <v>13.379569139999999</v>
      </c>
      <c r="H20" s="15">
        <v>14.154186019999999</v>
      </c>
      <c r="I20" s="15"/>
      <c r="J20" s="17" t="s">
        <v>189</v>
      </c>
      <c r="K20" s="17">
        <v>0</v>
      </c>
      <c r="L20" s="17">
        <v>0.37453203962967802</v>
      </c>
      <c r="M20" s="17">
        <v>2.6157166344809302E-2</v>
      </c>
      <c r="N20" s="17">
        <v>0.13846874628678499</v>
      </c>
      <c r="O20" s="17">
        <v>0.13846874628678499</v>
      </c>
      <c r="P20" s="17">
        <v>1.09929891738454</v>
      </c>
      <c r="Q20" s="17">
        <v>0</v>
      </c>
      <c r="R20" s="5">
        <v>2.4027855894883601E-5</v>
      </c>
      <c r="S20" s="17">
        <v>1.1731819750106E-4</v>
      </c>
      <c r="T20" s="17">
        <v>6.7074717995632804E-2</v>
      </c>
      <c r="U20" s="5">
        <v>2.281196950867E-5</v>
      </c>
      <c r="V20" s="17">
        <v>1.43381613357894E-2</v>
      </c>
      <c r="W20" s="17">
        <v>7.9853005836736702E-4</v>
      </c>
      <c r="X20" s="17">
        <v>4.8942419881280999E-4</v>
      </c>
      <c r="Y20" s="17">
        <v>0.34388791770888999</v>
      </c>
      <c r="Z20" s="5">
        <v>7.9024067417340404E-9</v>
      </c>
      <c r="AA20" s="5">
        <v>3.1607963744991297E-8</v>
      </c>
      <c r="AB20" s="17">
        <v>33.496241173299801</v>
      </c>
      <c r="AC20" s="17">
        <v>0.47455935051836101</v>
      </c>
      <c r="AD20" s="17">
        <v>4.20876025397245</v>
      </c>
      <c r="AE20" s="17">
        <v>0.26801016683476903</v>
      </c>
      <c r="AF20" s="17">
        <v>6.22689656575009E-3</v>
      </c>
      <c r="AG20" s="17">
        <v>0.95832411040746901</v>
      </c>
      <c r="AH20" s="17">
        <v>1.6099386916670799E-2</v>
      </c>
      <c r="AI20" s="17">
        <v>3.2928120557152001</v>
      </c>
      <c r="AJ20" s="17">
        <v>2.5012332048790401E-2</v>
      </c>
      <c r="AK20" s="5">
        <v>0.57491866273790804</v>
      </c>
      <c r="AL20" s="17">
        <v>6.2137164149837099E-3</v>
      </c>
      <c r="AM20" s="17">
        <v>0</v>
      </c>
      <c r="AN20" s="17">
        <v>0</v>
      </c>
      <c r="AO20" s="17">
        <v>0.60432174699524299</v>
      </c>
      <c r="AP20" s="17">
        <v>0.60432174699524299</v>
      </c>
      <c r="AQ20" s="17">
        <v>0</v>
      </c>
      <c r="AR20" s="17">
        <v>0</v>
      </c>
      <c r="AS20" s="17">
        <v>3.9490298329105902E-2</v>
      </c>
      <c r="AT20" s="5">
        <v>6.6154549518564507E-8</v>
      </c>
      <c r="AU20" s="5">
        <v>1.27750418771423E-7</v>
      </c>
      <c r="AV20" s="17">
        <v>2.8538030036651798</v>
      </c>
      <c r="AW20" s="17">
        <v>0.118988975540799</v>
      </c>
      <c r="AX20" s="17">
        <v>1.8206672638900499E-2</v>
      </c>
      <c r="AY20" s="17">
        <v>0</v>
      </c>
      <c r="AZ20" s="17">
        <v>0.39549022852010202</v>
      </c>
      <c r="BA20" s="17">
        <v>4.8741204328863398E-2</v>
      </c>
      <c r="BB20" s="5">
        <v>8.1861334788383805E-5</v>
      </c>
      <c r="BC20" s="17">
        <v>6.0031708449764895E-4</v>
      </c>
      <c r="BD20" s="5">
        <v>5.7989291533700397E-6</v>
      </c>
      <c r="BE20" s="5">
        <v>1.17752683521001E-5</v>
      </c>
      <c r="BF20" s="17">
        <v>0</v>
      </c>
      <c r="BG20" s="17">
        <v>0</v>
      </c>
      <c r="BH20" s="17">
        <v>3.8640049003479199E-2</v>
      </c>
      <c r="BI20" s="17">
        <v>0.10503882378125701</v>
      </c>
      <c r="BJ20" s="17">
        <v>1.9121216863153599E-3</v>
      </c>
      <c r="BK20" s="17">
        <v>1.8371264471965399E-3</v>
      </c>
      <c r="BL20" s="17">
        <v>14.553729797119599</v>
      </c>
      <c r="BM20" s="17">
        <v>321.05200489646501</v>
      </c>
      <c r="BN20" s="17">
        <v>32.818679775789903</v>
      </c>
      <c r="BO20" s="17">
        <v>356.72448767591999</v>
      </c>
      <c r="BP20" s="17">
        <v>0</v>
      </c>
      <c r="BQ20" s="17">
        <v>0.74988807858430195</v>
      </c>
      <c r="BR20" s="17">
        <v>0</v>
      </c>
      <c r="BS20" s="17">
        <v>2.4246649340542398E-2</v>
      </c>
      <c r="BT20" s="5">
        <v>4.7206859762010997E-5</v>
      </c>
      <c r="BU20" s="17">
        <v>1.3926967452945001E-4</v>
      </c>
      <c r="BV20" s="17">
        <v>1.11768717408687E-4</v>
      </c>
      <c r="BW20" s="17">
        <v>5.9221487965960603E-3</v>
      </c>
      <c r="BX20" s="17">
        <v>0</v>
      </c>
      <c r="BY20" s="17">
        <v>5.46600551967129</v>
      </c>
      <c r="BZ20" s="17">
        <v>3.18169065626084E-3</v>
      </c>
      <c r="CA20" s="17">
        <v>1.1187578035351099E-3</v>
      </c>
      <c r="CB20" s="17">
        <v>4.2089851254154302</v>
      </c>
      <c r="CC20" s="17">
        <v>1.4298600362660299E-3</v>
      </c>
      <c r="CD20" s="17">
        <v>0</v>
      </c>
      <c r="CE20" s="5">
        <v>3.4219372718905102E-8</v>
      </c>
      <c r="CF20" s="17">
        <v>2.07380594917244E-4</v>
      </c>
      <c r="CG20" s="17">
        <v>5.9319778220317101</v>
      </c>
      <c r="CH20" s="17">
        <v>5.4574184715133498</v>
      </c>
      <c r="CI20" s="17">
        <v>0.47455935051836101</v>
      </c>
      <c r="CJ20" s="17">
        <v>0</v>
      </c>
      <c r="CK20" s="17">
        <v>0</v>
      </c>
      <c r="CL20" s="17">
        <v>2.2326438543406199E-2</v>
      </c>
      <c r="CM20" s="17">
        <v>0</v>
      </c>
      <c r="CN20" s="17">
        <v>0.23956283988381599</v>
      </c>
      <c r="CO20" s="17">
        <v>0</v>
      </c>
      <c r="CP20" s="17">
        <v>6.22689656575009E-3</v>
      </c>
      <c r="CQ20" s="17">
        <v>0.95825826419087601</v>
      </c>
      <c r="CR20" s="17">
        <v>1.24134908605093E-2</v>
      </c>
      <c r="CS20" s="17">
        <v>0</v>
      </c>
      <c r="CT20" s="17">
        <v>1.6099386916670799E-2</v>
      </c>
      <c r="CU20" s="5">
        <v>2.1830906419308002E-5</v>
      </c>
      <c r="CV20" s="17">
        <v>13.3796588188737</v>
      </c>
      <c r="CW20" s="17">
        <v>1.8417156935011401</v>
      </c>
      <c r="CX20" s="17">
        <v>0</v>
      </c>
      <c r="CY20" s="17">
        <v>0</v>
      </c>
      <c r="CZ20" s="17">
        <v>0.68921568113978904</v>
      </c>
      <c r="DA20" s="17">
        <v>2.8803626933872999E-2</v>
      </c>
      <c r="DB20" s="17">
        <v>0</v>
      </c>
      <c r="DC20" s="17">
        <v>14.154177246096401</v>
      </c>
      <c r="DD20" s="17">
        <v>2.7388509332768301E-2</v>
      </c>
      <c r="DE20" s="17">
        <v>1.07359074186042</v>
      </c>
      <c r="DG20" s="26">
        <f t="shared" si="0"/>
        <v>1.0282285959880424</v>
      </c>
      <c r="DH20" s="25">
        <f t="shared" si="1"/>
        <v>8.0000199096447403E-3</v>
      </c>
      <c r="DI20" s="25">
        <f t="shared" si="2"/>
        <v>1.9246979928246109E-2</v>
      </c>
      <c r="DJ20" s="40">
        <f t="shared" si="3"/>
        <v>-1.4176704971392332E-6</v>
      </c>
      <c r="DK20" s="40"/>
      <c r="DL20" s="40">
        <f t="shared" si="4"/>
        <v>2.6145091686372584E-7</v>
      </c>
      <c r="DM20" s="40">
        <f t="shared" si="5"/>
        <v>1.9083549536829114E-7</v>
      </c>
      <c r="DN20" s="40">
        <f t="shared" si="6"/>
        <v>-2.1711116321928466E-8</v>
      </c>
      <c r="DO20" s="40">
        <f t="shared" si="7"/>
        <v>6.7026727664310973E-6</v>
      </c>
      <c r="DP20" s="40">
        <f t="shared" si="8"/>
        <v>-6.1988047817989265E-7</v>
      </c>
      <c r="DQ20" s="40">
        <f t="shared" si="9"/>
        <v>-1.1336088639514287E-5</v>
      </c>
      <c r="DR20" s="40">
        <f t="shared" si="10"/>
        <v>9.4351333180936916E-6</v>
      </c>
      <c r="DS20" s="40">
        <f t="shared" si="11"/>
        <v>-7.6762519875003586E-6</v>
      </c>
      <c r="DT20" s="40">
        <f t="shared" si="12"/>
        <v>-2.8742844699298203E-5</v>
      </c>
      <c r="DU20" s="40">
        <f t="shared" si="13"/>
        <v>-1.7404103003416175E-6</v>
      </c>
      <c r="DV20" s="40">
        <f t="shared" si="14"/>
        <v>-1.4098375155617102E-6</v>
      </c>
      <c r="DW20" s="40">
        <f t="shared" si="15"/>
        <v>2.7158670478174195E-6</v>
      </c>
      <c r="DX20" s="40">
        <f t="shared" si="16"/>
        <v>-3.3894940014968308E-5</v>
      </c>
      <c r="DY20" s="40">
        <f t="shared" si="17"/>
        <v>5.2471204492501416E-6</v>
      </c>
      <c r="DZ20" s="40">
        <f t="shared" si="18"/>
        <v>-8.2814538241631593E-6</v>
      </c>
      <c r="EA20" s="40">
        <f t="shared" si="19"/>
        <v>3.6417304187274728E-6</v>
      </c>
      <c r="EB20" s="40">
        <f t="shared" si="20"/>
        <v>1.8625714181122605E-5</v>
      </c>
      <c r="EC20" s="40">
        <f t="shared" si="21"/>
        <v>1.6276514176864263E-6</v>
      </c>
      <c r="ED20" s="40">
        <f t="shared" si="22"/>
        <v>7.4548203803975776E-5</v>
      </c>
      <c r="EE20" s="40">
        <f t="shared" si="23"/>
        <v>-2.2123663736973709E-5</v>
      </c>
      <c r="EF20" s="40">
        <f t="shared" si="24"/>
        <v>4.3837667993515604E-7</v>
      </c>
      <c r="EG20" s="40">
        <f t="shared" si="25"/>
        <v>-4.296729772522504E-6</v>
      </c>
      <c r="EH20" s="40">
        <f t="shared" si="26"/>
        <v>6.4392955916096868E-6</v>
      </c>
      <c r="EI20" s="69">
        <f t="shared" si="27"/>
        <v>2.6107511995925053E-5</v>
      </c>
      <c r="EJ20" s="40">
        <f t="shared" si="28"/>
        <v>4.0245037705295473E-6</v>
      </c>
      <c r="EK20" s="40">
        <f t="shared" si="29"/>
        <v>7.5812261937520723E-4</v>
      </c>
      <c r="EL20" s="40">
        <f t="shared" si="30"/>
        <v>-9.6857424799370797E-4</v>
      </c>
      <c r="EM20" s="69">
        <f t="shared" si="31"/>
        <v>-4.6252249379142928E-4</v>
      </c>
      <c r="EN20" s="40">
        <f t="shared" si="32"/>
        <v>3.9500885389311393E-7</v>
      </c>
      <c r="EO20" s="40">
        <f t="shared" si="33"/>
        <v>4.293575382102171E-7</v>
      </c>
      <c r="EP20" s="40"/>
      <c r="EQ20" s="40"/>
      <c r="ER20" s="40"/>
      <c r="ES20" s="40"/>
    </row>
    <row r="21" spans="1:149" x14ac:dyDescent="0.25">
      <c r="A21" s="15" t="s">
        <v>190</v>
      </c>
      <c r="B21" s="15">
        <v>381.25890829000002</v>
      </c>
      <c r="C21" s="15"/>
      <c r="D21" s="15">
        <v>3982.0642803999999</v>
      </c>
      <c r="E21" s="15">
        <v>62.03240692</v>
      </c>
      <c r="F21" s="15">
        <v>57.069814309999998</v>
      </c>
      <c r="G21" s="15">
        <v>135.04887754000001</v>
      </c>
      <c r="H21" s="15">
        <v>171.92698508000001</v>
      </c>
      <c r="I21" s="15"/>
      <c r="J21" s="17" t="s">
        <v>190</v>
      </c>
      <c r="K21" s="17">
        <v>0</v>
      </c>
      <c r="L21" s="17">
        <v>4.5493328722242303</v>
      </c>
      <c r="M21" s="17">
        <v>0.31772156580761002</v>
      </c>
      <c r="N21" s="17">
        <v>1.68194545326556</v>
      </c>
      <c r="O21" s="17">
        <v>1.68194545326556</v>
      </c>
      <c r="P21" s="17">
        <v>13.3529669492005</v>
      </c>
      <c r="Q21" s="17">
        <v>0</v>
      </c>
      <c r="R21" s="17">
        <v>2.5127877467109698E-4</v>
      </c>
      <c r="S21" s="17">
        <v>1.2268286800376899E-3</v>
      </c>
      <c r="T21" s="17">
        <v>0.81473937943496899</v>
      </c>
      <c r="U21" s="17">
        <v>2.3855246312351101E-4</v>
      </c>
      <c r="V21" s="5">
        <v>0.174162463067986</v>
      </c>
      <c r="W21" s="17">
        <v>8.3504495147075797E-3</v>
      </c>
      <c r="X21" s="17">
        <v>5.1180192088713904E-3</v>
      </c>
      <c r="Y21" s="17">
        <v>4.1771230652856204</v>
      </c>
      <c r="Z21" s="5">
        <v>8.2636768917034496E-8</v>
      </c>
      <c r="AA21" s="5">
        <v>3.3054709749389597E-7</v>
      </c>
      <c r="AB21" s="5">
        <v>381.25882618826301</v>
      </c>
      <c r="AC21" s="17">
        <v>4.96259023098927</v>
      </c>
      <c r="AD21" s="17">
        <v>44.012228816613998</v>
      </c>
      <c r="AE21" s="17">
        <v>2.8026395350452198</v>
      </c>
      <c r="AF21" s="17">
        <v>6.5116619873564902E-2</v>
      </c>
      <c r="AG21" s="17">
        <v>10.021455720498</v>
      </c>
      <c r="AH21" s="17">
        <v>0.16835593490853501</v>
      </c>
      <c r="AI21" s="17">
        <v>39.996922757903</v>
      </c>
      <c r="AJ21" s="17">
        <v>0.30381686824505999</v>
      </c>
      <c r="AK21" s="17">
        <v>6.98337413827457</v>
      </c>
      <c r="AL21" s="17">
        <v>7.54759175925825E-2</v>
      </c>
      <c r="AM21" s="17">
        <v>0</v>
      </c>
      <c r="AN21" s="17">
        <v>0</v>
      </c>
      <c r="AO21" s="17">
        <v>7.3405937246062498</v>
      </c>
      <c r="AP21" s="17">
        <v>7.3405937246062498</v>
      </c>
      <c r="AQ21" s="17">
        <v>0</v>
      </c>
      <c r="AR21" s="17">
        <v>0</v>
      </c>
      <c r="AS21" s="17">
        <v>0.47967734252591798</v>
      </c>
      <c r="AT21" s="5">
        <v>6.9179869905897904E-7</v>
      </c>
      <c r="AU21" s="5">
        <v>1.3358867374366301E-6</v>
      </c>
      <c r="AV21" s="17">
        <v>31.856506398143701</v>
      </c>
      <c r="AW21" s="17">
        <v>1.4453343251012101</v>
      </c>
      <c r="AX21" s="17">
        <v>0.22115051640059499</v>
      </c>
      <c r="AY21" s="17">
        <v>0</v>
      </c>
      <c r="AZ21" s="17">
        <v>4.8038894221534498</v>
      </c>
      <c r="BA21" s="17">
        <v>0.59205300319916998</v>
      </c>
      <c r="BB21" s="17">
        <v>8.5604755601117696E-4</v>
      </c>
      <c r="BC21" s="17">
        <v>6.2776784040741301E-3</v>
      </c>
      <c r="BD21" s="5">
        <v>6.0642195946802403E-5</v>
      </c>
      <c r="BE21" s="17">
        <v>1.2312341825537201E-4</v>
      </c>
      <c r="BF21" s="17">
        <v>0</v>
      </c>
      <c r="BG21" s="17">
        <v>0</v>
      </c>
      <c r="BH21" s="17">
        <v>0.46934770222729699</v>
      </c>
      <c r="BI21" s="17">
        <v>1.09842193181104</v>
      </c>
      <c r="BJ21" s="17">
        <v>1.9995540589846601E-2</v>
      </c>
      <c r="BK21" s="17">
        <v>1.9211409171227399E-2</v>
      </c>
      <c r="BL21" s="17">
        <v>176.78016449235801</v>
      </c>
      <c r="BM21" s="5">
        <v>3583.8563643071602</v>
      </c>
      <c r="BN21" s="17">
        <v>366.349856258866</v>
      </c>
      <c r="BO21" s="17">
        <v>3982.06272696417</v>
      </c>
      <c r="BP21" s="17">
        <v>0</v>
      </c>
      <c r="BQ21" s="17">
        <v>9.1087188197622293</v>
      </c>
      <c r="BR21" s="17">
        <v>0</v>
      </c>
      <c r="BS21" s="17">
        <v>0.29419952048314202</v>
      </c>
      <c r="BT21" s="17">
        <v>4.9365382202792103E-4</v>
      </c>
      <c r="BU21" s="17">
        <v>1.45642165372663E-3</v>
      </c>
      <c r="BV21" s="17">
        <v>1.1687922165379699E-3</v>
      </c>
      <c r="BW21" s="17">
        <v>6.9886712058951597E-2</v>
      </c>
      <c r="BX21" s="17">
        <v>0</v>
      </c>
      <c r="BY21" s="17">
        <v>66.394235993987905</v>
      </c>
      <c r="BZ21" s="17">
        <v>3.32716874827075E-2</v>
      </c>
      <c r="CA21" s="17">
        <v>1.16993135545671E-2</v>
      </c>
      <c r="CB21" s="17">
        <v>44.014568265568698</v>
      </c>
      <c r="CC21" s="17">
        <v>1.49522892761674E-2</v>
      </c>
      <c r="CD21" s="17">
        <v>0</v>
      </c>
      <c r="CE21" s="5">
        <v>3.57828620402674E-7</v>
      </c>
      <c r="CF21" s="17">
        <v>2.1686508198437999E-3</v>
      </c>
      <c r="CG21" s="17">
        <v>62.032390631938902</v>
      </c>
      <c r="CH21" s="17">
        <v>57.069800400949603</v>
      </c>
      <c r="CI21" s="17">
        <v>4.96259023098927</v>
      </c>
      <c r="CJ21" s="17">
        <v>0</v>
      </c>
      <c r="CK21" s="17">
        <v>0</v>
      </c>
      <c r="CL21" s="17">
        <v>0.23347246605708799</v>
      </c>
      <c r="CM21" s="17">
        <v>0</v>
      </c>
      <c r="CN21" s="17">
        <v>2.5051941642553599</v>
      </c>
      <c r="CO21" s="17">
        <v>0</v>
      </c>
      <c r="CP21" s="17">
        <v>6.5116619873564902E-2</v>
      </c>
      <c r="CQ21" s="17">
        <v>10.020772729928201</v>
      </c>
      <c r="CR21" s="17">
        <v>0.15078337404481701</v>
      </c>
      <c r="CS21" s="17">
        <v>0</v>
      </c>
      <c r="CT21" s="17">
        <v>0.16835593490853501</v>
      </c>
      <c r="CU21" s="17">
        <v>2.2827922475569999E-4</v>
      </c>
      <c r="CV21" s="17">
        <v>135.04890517722399</v>
      </c>
      <c r="CW21" s="17">
        <v>22.37064117369</v>
      </c>
      <c r="CX21" s="17">
        <v>0</v>
      </c>
      <c r="CY21" s="17">
        <v>0</v>
      </c>
      <c r="CZ21" s="17">
        <v>8.3717021822053397</v>
      </c>
      <c r="DA21" s="17">
        <v>0.34987188793559898</v>
      </c>
      <c r="DB21" s="17">
        <v>0</v>
      </c>
      <c r="DC21" s="17">
        <v>171.92697496872199</v>
      </c>
      <c r="DD21" s="17">
        <v>0.33267949168396399</v>
      </c>
      <c r="DE21" s="17">
        <v>13.0405896432262</v>
      </c>
      <c r="DG21" s="26">
        <f t="shared" si="0"/>
        <v>1.0282282028432068</v>
      </c>
      <c r="DH21" s="25">
        <f t="shared" si="1"/>
        <v>8.000001150767995E-3</v>
      </c>
      <c r="DI21" s="25">
        <f t="shared" si="2"/>
        <v>1.9246990949573446E-2</v>
      </c>
      <c r="DJ21" s="40">
        <f t="shared" si="3"/>
        <v>-2.1534378665515377E-7</v>
      </c>
      <c r="DK21" s="40"/>
      <c r="DL21" s="40">
        <f t="shared" si="4"/>
        <v>-3.9010817519076753E-7</v>
      </c>
      <c r="DM21" s="40">
        <f t="shared" si="5"/>
        <v>-2.6257341776564765E-7</v>
      </c>
      <c r="DN21" s="40">
        <f t="shared" si="6"/>
        <v>-2.4371991679256129E-7</v>
      </c>
      <c r="DO21" s="40">
        <f t="shared" si="7"/>
        <v>2.0464608431414811E-7</v>
      </c>
      <c r="DP21" s="40">
        <f t="shared" si="8"/>
        <v>-5.8811465873443192E-8</v>
      </c>
      <c r="DQ21" s="40">
        <f t="shared" si="9"/>
        <v>-9.5976349783579289E-6</v>
      </c>
      <c r="DR21" s="40">
        <f t="shared" si="10"/>
        <v>1.6242720215435431E-6</v>
      </c>
      <c r="DS21" s="40">
        <f t="shared" si="11"/>
        <v>-2.5415994702610075E-7</v>
      </c>
      <c r="DT21" s="40">
        <f t="shared" si="12"/>
        <v>-2.7682861524284323E-5</v>
      </c>
      <c r="DU21" s="40">
        <f t="shared" si="13"/>
        <v>2.9236737766948091E-6</v>
      </c>
      <c r="DV21" s="40">
        <f t="shared" si="14"/>
        <v>2.5115961357555134E-6</v>
      </c>
      <c r="DW21" s="40">
        <f t="shared" si="15"/>
        <v>-3.0968953711968568E-7</v>
      </c>
      <c r="DX21" s="40">
        <f t="shared" si="16"/>
        <v>-3.6024799208842853E-6</v>
      </c>
      <c r="DY21" s="40">
        <f t="shared" si="17"/>
        <v>-3.2352940295706484E-7</v>
      </c>
      <c r="DZ21" s="40">
        <f t="shared" si="18"/>
        <v>-5.4308724475050625E-8</v>
      </c>
      <c r="EA21" s="40">
        <f t="shared" si="19"/>
        <v>2.256445176701863E-6</v>
      </c>
      <c r="EB21" s="40">
        <f t="shared" si="20"/>
        <v>-1.5090483191444472E-6</v>
      </c>
      <c r="EC21" s="40">
        <f t="shared" si="21"/>
        <v>1.2755840737809299E-7</v>
      </c>
      <c r="ED21" s="40">
        <f t="shared" si="22"/>
        <v>4.6630873585442944E-6</v>
      </c>
      <c r="EE21" s="40">
        <f t="shared" si="23"/>
        <v>-2.7568219755517045E-5</v>
      </c>
      <c r="EF21" s="40">
        <f t="shared" si="24"/>
        <v>-7.9434338828039203E-8</v>
      </c>
      <c r="EG21" s="40">
        <f t="shared" si="25"/>
        <v>1.4115879667214405E-6</v>
      </c>
      <c r="EH21" s="40">
        <f t="shared" si="26"/>
        <v>2.3900523090684939E-6</v>
      </c>
      <c r="EI21" s="69">
        <f t="shared" si="27"/>
        <v>1.3962048679133203E-6</v>
      </c>
      <c r="EJ21" s="40">
        <f t="shared" si="28"/>
        <v>9.8367944369782073E-8</v>
      </c>
      <c r="EK21" s="40">
        <f t="shared" si="29"/>
        <v>7.8455250731738384E-4</v>
      </c>
      <c r="EL21" s="40">
        <f t="shared" si="30"/>
        <v>-9.7329822940567723E-4</v>
      </c>
      <c r="EM21" s="69">
        <f t="shared" si="31"/>
        <v>-4.9317378981240468E-4</v>
      </c>
      <c r="EN21" s="40">
        <f t="shared" si="32"/>
        <v>-6.0839349866370261E-8</v>
      </c>
      <c r="EO21" s="40">
        <f t="shared" si="33"/>
        <v>-6.6129726560683754E-8</v>
      </c>
      <c r="EP21" s="40"/>
      <c r="EQ21" s="40"/>
      <c r="ER21" s="40"/>
      <c r="ES21" s="40"/>
    </row>
    <row r="22" spans="1:149" x14ac:dyDescent="0.25">
      <c r="A22" s="15" t="s">
        <v>439</v>
      </c>
      <c r="B22" s="15">
        <v>52.308561769999997</v>
      </c>
      <c r="C22" s="15"/>
      <c r="D22" s="15">
        <v>494.75737838999999</v>
      </c>
      <c r="E22" s="15">
        <v>9.0441179900000002</v>
      </c>
      <c r="F22" s="15">
        <v>8.3205885399999993</v>
      </c>
      <c r="G22" s="15">
        <v>19.922264460000001</v>
      </c>
      <c r="H22" s="15">
        <v>26.282922360000001</v>
      </c>
      <c r="I22" s="15"/>
      <c r="J22" s="17" t="s">
        <v>191</v>
      </c>
      <c r="K22" s="17">
        <v>0</v>
      </c>
      <c r="L22" s="17">
        <v>0.69546888907197901</v>
      </c>
      <c r="M22" s="17">
        <v>4.8570932423491198E-2</v>
      </c>
      <c r="N22" s="17">
        <v>0.25712328092806502</v>
      </c>
      <c r="O22" s="17">
        <v>0.25712328092806502</v>
      </c>
      <c r="P22" s="17">
        <v>2.0413038172969098</v>
      </c>
      <c r="Q22" s="17">
        <v>0</v>
      </c>
      <c r="R22" s="5">
        <v>3.6635375540821297E-5</v>
      </c>
      <c r="S22" s="17">
        <v>1.78867799147913E-4</v>
      </c>
      <c r="T22" s="17">
        <v>0.124550746958386</v>
      </c>
      <c r="U22" s="5">
        <v>3.4780309439160902E-5</v>
      </c>
      <c r="V22" s="17">
        <v>2.66246851789038E-2</v>
      </c>
      <c r="W22" s="17">
        <v>1.2174683198024601E-3</v>
      </c>
      <c r="X22" s="17">
        <v>7.4619264383780502E-4</v>
      </c>
      <c r="Y22" s="17">
        <v>0.63856777861441605</v>
      </c>
      <c r="Z22" s="5">
        <v>1.2048245924480599E-8</v>
      </c>
      <c r="AA22" s="5">
        <v>4.8192562884086403E-8</v>
      </c>
      <c r="AB22" s="17">
        <v>52.3085200716502</v>
      </c>
      <c r="AC22" s="17">
        <v>0.72353003125051596</v>
      </c>
      <c r="AD22" s="17">
        <v>6.4168366694775596</v>
      </c>
      <c r="AE22" s="17">
        <v>0.40861542055920202</v>
      </c>
      <c r="AF22" s="17">
        <v>9.4937864470863095E-3</v>
      </c>
      <c r="AG22" s="17">
        <v>1.4610951599728801</v>
      </c>
      <c r="AH22" s="17">
        <v>2.4545743024851598E-2</v>
      </c>
      <c r="AI22" s="17">
        <v>6.1144242141559904</v>
      </c>
      <c r="AJ22" s="5">
        <v>4.6445343131412797E-2</v>
      </c>
      <c r="AK22" s="17">
        <v>1.06756509146708</v>
      </c>
      <c r="AL22" s="17">
        <v>1.15382342607823E-2</v>
      </c>
      <c r="AM22" s="17">
        <v>0</v>
      </c>
      <c r="AN22" s="17">
        <v>0</v>
      </c>
      <c r="AO22" s="17">
        <v>1.12217619948711</v>
      </c>
      <c r="AP22" s="17">
        <v>1.12217619948711</v>
      </c>
      <c r="AQ22" s="17">
        <v>0</v>
      </c>
      <c r="AR22" s="17">
        <v>0</v>
      </c>
      <c r="AS22" s="17">
        <v>7.3329510266968698E-2</v>
      </c>
      <c r="AT22" s="5">
        <v>1.00862552499286E-7</v>
      </c>
      <c r="AU22" s="5">
        <v>1.9476771402024701E-7</v>
      </c>
      <c r="AV22" s="17">
        <v>3.95805919575389</v>
      </c>
      <c r="AW22" s="17">
        <v>0.220952101138083</v>
      </c>
      <c r="AX22" s="17">
        <v>3.3807748932664201E-2</v>
      </c>
      <c r="AY22" s="17">
        <v>0</v>
      </c>
      <c r="AZ22" s="17">
        <v>0.73438283854061404</v>
      </c>
      <c r="BA22" s="17">
        <v>9.0508694376514195E-2</v>
      </c>
      <c r="BB22" s="5">
        <v>1.2480772360654101E-4</v>
      </c>
      <c r="BC22" s="5">
        <v>9.1526471337158299E-4</v>
      </c>
      <c r="BD22" s="5">
        <v>8.8414740400249094E-6</v>
      </c>
      <c r="BE22" s="5">
        <v>1.7950854917133701E-5</v>
      </c>
      <c r="BF22" s="17">
        <v>0</v>
      </c>
      <c r="BG22" s="17">
        <v>0</v>
      </c>
      <c r="BH22" s="17">
        <v>7.1750525220533407E-2</v>
      </c>
      <c r="BI22" s="17">
        <v>0.16014626887239</v>
      </c>
      <c r="BJ22" s="17">
        <v>2.9152883730440798E-3</v>
      </c>
      <c r="BK22" s="17">
        <v>2.80096218742593E-3</v>
      </c>
      <c r="BL22" s="17">
        <v>27.024840747256601</v>
      </c>
      <c r="BM22" s="17">
        <v>445.28144190986399</v>
      </c>
      <c r="BN22" s="17">
        <v>45.517628499589399</v>
      </c>
      <c r="BO22" s="17">
        <v>494.75712960520701</v>
      </c>
      <c r="BP22" s="17">
        <v>0</v>
      </c>
      <c r="BQ22" s="17">
        <v>1.39247360189432</v>
      </c>
      <c r="BR22" s="17">
        <v>0</v>
      </c>
      <c r="BS22" s="17">
        <v>4.49615800632285E-2</v>
      </c>
      <c r="BT22" s="5">
        <v>7.1973461544491994E-5</v>
      </c>
      <c r="BU22" s="17">
        <v>2.1234135026923899E-4</v>
      </c>
      <c r="BV22" s="17">
        <v>1.704065429812E-4</v>
      </c>
      <c r="BW22" s="17">
        <v>1.05942575634297E-2</v>
      </c>
      <c r="BX22" s="17">
        <v>0</v>
      </c>
      <c r="BY22" s="17">
        <v>10.1498618424742</v>
      </c>
      <c r="BZ22" s="17">
        <v>4.8509115858397104E-3</v>
      </c>
      <c r="CA22" s="17">
        <v>1.7057182871189399E-3</v>
      </c>
      <c r="CB22" s="17">
        <v>6.4171754229842799</v>
      </c>
      <c r="CC22" s="17">
        <v>2.17999104691986E-3</v>
      </c>
      <c r="CD22" s="17">
        <v>0</v>
      </c>
      <c r="CE22" s="5">
        <v>5.2170323682600503E-8</v>
      </c>
      <c r="CF22" s="17">
        <v>3.1618363233519001E-4</v>
      </c>
      <c r="CG22" s="17">
        <v>9.0441136045316792</v>
      </c>
      <c r="CH22" s="17">
        <v>8.3205835732811604</v>
      </c>
      <c r="CI22" s="17">
        <v>0.72353003125051596</v>
      </c>
      <c r="CJ22" s="17">
        <v>0</v>
      </c>
      <c r="CK22" s="17">
        <v>0</v>
      </c>
      <c r="CL22" s="17">
        <v>3.4039524396898099E-2</v>
      </c>
      <c r="CM22" s="17">
        <v>0</v>
      </c>
      <c r="CN22" s="17">
        <v>0.36524861709574102</v>
      </c>
      <c r="CO22" s="17">
        <v>0</v>
      </c>
      <c r="CP22" s="17">
        <v>9.4937864470863095E-3</v>
      </c>
      <c r="CQ22" s="17">
        <v>1.4609943925439599</v>
      </c>
      <c r="CR22" s="17">
        <v>2.30506546132257E-2</v>
      </c>
      <c r="CS22" s="17">
        <v>0</v>
      </c>
      <c r="CT22" s="17">
        <v>2.4545743024851598E-2</v>
      </c>
      <c r="CU22" s="5">
        <v>3.3282236115015097E-5</v>
      </c>
      <c r="CV22" s="17">
        <v>19.922259540005602</v>
      </c>
      <c r="CW22" s="17">
        <v>3.4198560508240199</v>
      </c>
      <c r="CX22" s="17">
        <v>0</v>
      </c>
      <c r="CY22" s="17">
        <v>0</v>
      </c>
      <c r="CZ22" s="17">
        <v>1.2798034303404799</v>
      </c>
      <c r="DA22" s="17">
        <v>5.34857641777918E-2</v>
      </c>
      <c r="DB22" s="17">
        <v>0</v>
      </c>
      <c r="DC22" s="17">
        <v>26.282915948786599</v>
      </c>
      <c r="DD22" s="17">
        <v>5.0857811333724599E-2</v>
      </c>
      <c r="DE22" s="17">
        <v>1.9935484221776401</v>
      </c>
      <c r="DG22" s="26">
        <f t="shared" si="0"/>
        <v>1.0282284050946127</v>
      </c>
      <c r="DH22" s="25">
        <f t="shared" si="1"/>
        <v>8.0000043635798344E-3</v>
      </c>
      <c r="DI22" s="25">
        <f t="shared" si="2"/>
        <v>1.9246999619912178E-2</v>
      </c>
      <c r="DJ22" s="40">
        <f t="shared" si="3"/>
        <v>-7.9716108388539066E-7</v>
      </c>
      <c r="DK22" s="40"/>
      <c r="DL22" s="40">
        <f t="shared" si="4"/>
        <v>-5.0284200668705859E-7</v>
      </c>
      <c r="DM22" s="40">
        <f t="shared" si="5"/>
        <v>-4.8489729189537336E-7</v>
      </c>
      <c r="DN22" s="40">
        <f t="shared" si="6"/>
        <v>-5.9691917404588467E-7</v>
      </c>
      <c r="DO22" s="40">
        <f t="shared" si="7"/>
        <v>-2.469595968531679E-7</v>
      </c>
      <c r="DP22" s="40">
        <f t="shared" si="8"/>
        <v>-2.4393076668308222E-7</v>
      </c>
      <c r="DQ22" s="40">
        <f t="shared" si="9"/>
        <v>-9.6676383152875208E-6</v>
      </c>
      <c r="DR22" s="40">
        <f t="shared" si="10"/>
        <v>2.1360585436359301E-6</v>
      </c>
      <c r="DS22" s="40">
        <f t="shared" si="11"/>
        <v>2.7907138304464262E-7</v>
      </c>
      <c r="DT22" s="40">
        <f t="shared" si="12"/>
        <v>-3.2047940977190522E-5</v>
      </c>
      <c r="DU22" s="40">
        <f t="shared" si="13"/>
        <v>7.7660304821223294E-6</v>
      </c>
      <c r="DV22" s="40">
        <f t="shared" si="14"/>
        <v>3.4300160020390283E-6</v>
      </c>
      <c r="DW22" s="40">
        <f t="shared" si="15"/>
        <v>1.6501582087553267E-6</v>
      </c>
      <c r="DX22" s="40">
        <f t="shared" si="16"/>
        <v>-3.5899453625600113E-6</v>
      </c>
      <c r="DY22" s="40">
        <f t="shared" si="17"/>
        <v>2.9605367113416509E-6</v>
      </c>
      <c r="DZ22" s="40">
        <f t="shared" si="18"/>
        <v>7.3084629419005351E-7</v>
      </c>
      <c r="EA22" s="40">
        <f t="shared" si="19"/>
        <v>2.383355213927637E-6</v>
      </c>
      <c r="EB22" s="40">
        <f t="shared" si="20"/>
        <v>5.6595387700845322E-7</v>
      </c>
      <c r="EC22" s="40">
        <f t="shared" si="21"/>
        <v>-4.9004449415717322E-7</v>
      </c>
      <c r="ED22" s="40">
        <f t="shared" si="22"/>
        <v>1.8606551937673799E-6</v>
      </c>
      <c r="EE22" s="40">
        <f t="shared" si="23"/>
        <v>-2.5578526478940896E-5</v>
      </c>
      <c r="EF22" s="40">
        <f t="shared" si="24"/>
        <v>1.6874071607293285E-6</v>
      </c>
      <c r="EG22" s="40">
        <f t="shared" si="25"/>
        <v>5.6504807616601931E-7</v>
      </c>
      <c r="EH22" s="40">
        <f t="shared" si="26"/>
        <v>7.2550408632417446E-6</v>
      </c>
      <c r="EI22" s="69">
        <f t="shared" si="27"/>
        <v>4.8771389128427529E-6</v>
      </c>
      <c r="EJ22" s="40">
        <f t="shared" si="28"/>
        <v>5.7470903619855682E-6</v>
      </c>
      <c r="EK22" s="40">
        <f t="shared" si="29"/>
        <v>7.8458462986626229E-4</v>
      </c>
      <c r="EL22" s="40">
        <f t="shared" si="30"/>
        <v>-9.6979754415540043E-4</v>
      </c>
      <c r="EM22" s="69">
        <f t="shared" si="31"/>
        <v>-4.8356392639914149E-4</v>
      </c>
      <c r="EN22" s="40">
        <f t="shared" si="32"/>
        <v>3.5450687115053458E-7</v>
      </c>
      <c r="EO22" s="40">
        <f t="shared" si="33"/>
        <v>3.8533359969135931E-7</v>
      </c>
      <c r="EP22" s="40"/>
      <c r="EQ22" s="40"/>
      <c r="ER22" s="40"/>
      <c r="ES22" s="40"/>
    </row>
    <row r="23" spans="1:149" x14ac:dyDescent="0.25">
      <c r="A23" s="15" t="s">
        <v>192</v>
      </c>
      <c r="B23" s="15">
        <v>467.40908945000001</v>
      </c>
      <c r="C23" s="15"/>
      <c r="D23" s="15">
        <v>5280.7720797000002</v>
      </c>
      <c r="E23" s="15">
        <v>70.106699930000005</v>
      </c>
      <c r="F23" s="15">
        <v>64.498164110000005</v>
      </c>
      <c r="G23" s="15">
        <v>145.42406373</v>
      </c>
      <c r="H23" s="15">
        <v>217.99158709</v>
      </c>
      <c r="I23" s="15"/>
      <c r="J23" s="17" t="s">
        <v>192</v>
      </c>
      <c r="K23" s="17">
        <v>0</v>
      </c>
      <c r="L23" s="17">
        <v>5.7682404089598904</v>
      </c>
      <c r="M23" s="17">
        <v>0.40284925990339099</v>
      </c>
      <c r="N23" s="17">
        <v>2.13259172834672</v>
      </c>
      <c r="O23" s="17">
        <v>2.13259172834672</v>
      </c>
      <c r="P23" s="17">
        <v>16.930645083346199</v>
      </c>
      <c r="Q23" s="17">
        <v>0</v>
      </c>
      <c r="R23" s="17">
        <v>2.8398476519122298E-4</v>
      </c>
      <c r="S23" s="17">
        <v>1.3865191031597699E-3</v>
      </c>
      <c r="T23" s="17">
        <v>1.0330327163819599</v>
      </c>
      <c r="U23" s="17">
        <v>2.6960254445566097E-4</v>
      </c>
      <c r="V23" s="5">
        <v>0.22082591957646</v>
      </c>
      <c r="W23" s="17">
        <v>9.4373636347602693E-3</v>
      </c>
      <c r="X23" s="17">
        <v>5.7842006459542404E-3</v>
      </c>
      <c r="Y23" s="17">
        <v>5.2963083704515803</v>
      </c>
      <c r="Z23" s="5">
        <v>9.3393568566499596E-8</v>
      </c>
      <c r="AA23" s="5">
        <v>3.7357432272359E-7</v>
      </c>
      <c r="AB23" s="17">
        <v>467.40894072984003</v>
      </c>
      <c r="AC23" s="17">
        <v>5.6085343813003901</v>
      </c>
      <c r="AD23" s="17">
        <v>49.740975259952499</v>
      </c>
      <c r="AE23" s="17">
        <v>3.1674401009716799</v>
      </c>
      <c r="AF23" s="17">
        <v>7.3592373606265499E-2</v>
      </c>
      <c r="AG23" s="17">
        <v>11.3258747229065</v>
      </c>
      <c r="AH23" s="17">
        <v>0.19026955123816999</v>
      </c>
      <c r="AI23" s="17">
        <v>50.713345465038998</v>
      </c>
      <c r="AJ23" s="5">
        <v>0.38521913309470701</v>
      </c>
      <c r="AK23" s="17">
        <v>8.8544364266053002</v>
      </c>
      <c r="AL23" s="17">
        <v>9.56983768912162E-2</v>
      </c>
      <c r="AM23" s="17">
        <v>0</v>
      </c>
      <c r="AN23" s="17">
        <v>0</v>
      </c>
      <c r="AO23" s="17">
        <v>9.3073668642116196</v>
      </c>
      <c r="AP23" s="17">
        <v>9.3073668642116196</v>
      </c>
      <c r="AQ23" s="17">
        <v>0</v>
      </c>
      <c r="AR23" s="17">
        <v>0</v>
      </c>
      <c r="AS23" s="17">
        <v>0.60819781126233896</v>
      </c>
      <c r="AT23" s="5">
        <v>7.8184509366788904E-7</v>
      </c>
      <c r="AU23" s="5">
        <v>1.5097712010478499E-6</v>
      </c>
      <c r="AV23" s="17">
        <v>42.246163394236</v>
      </c>
      <c r="AW23" s="17">
        <v>1.83258555348028</v>
      </c>
      <c r="AX23" s="5">
        <v>0.28040365481288498</v>
      </c>
      <c r="AY23" s="17">
        <v>0</v>
      </c>
      <c r="AZ23" s="17">
        <v>6.0909986939651199</v>
      </c>
      <c r="BA23" s="5">
        <v>0.75068229833758204</v>
      </c>
      <c r="BB23" s="17">
        <v>9.6747166002524303E-4</v>
      </c>
      <c r="BC23" s="17">
        <v>7.0947967349548301E-3</v>
      </c>
      <c r="BD23" s="5">
        <v>6.8535757326234405E-5</v>
      </c>
      <c r="BE23" s="17">
        <v>1.39148415582268E-4</v>
      </c>
      <c r="BF23" s="17">
        <v>0</v>
      </c>
      <c r="BG23" s="17">
        <v>0</v>
      </c>
      <c r="BH23" s="17">
        <v>0.59510028014514305</v>
      </c>
      <c r="BI23" s="17">
        <v>1.24139571789656</v>
      </c>
      <c r="BJ23" s="17">
        <v>2.2598225169066899E-2</v>
      </c>
      <c r="BK23" s="17">
        <v>2.1712011395691001E-2</v>
      </c>
      <c r="BL23" s="17">
        <v>224.14507299944299</v>
      </c>
      <c r="BM23" s="17">
        <v>4752.6934911489898</v>
      </c>
      <c r="BN23" s="17">
        <v>485.83095212178301</v>
      </c>
      <c r="BO23" s="17">
        <v>5280.7706066650098</v>
      </c>
      <c r="BP23" s="17">
        <v>0</v>
      </c>
      <c r="BQ23" s="17">
        <v>11.549225077572901</v>
      </c>
      <c r="BR23" s="17">
        <v>0</v>
      </c>
      <c r="BS23" s="17">
        <v>0.37276018128231803</v>
      </c>
      <c r="BT23" s="17">
        <v>5.5790942267299295E-4</v>
      </c>
      <c r="BU23" s="17">
        <v>1.6459946167099301E-3</v>
      </c>
      <c r="BV23" s="17">
        <v>1.32091971367251E-3</v>
      </c>
      <c r="BW23" s="17">
        <v>8.6868808883700702E-2</v>
      </c>
      <c r="BX23" s="17">
        <v>0</v>
      </c>
      <c r="BY23" s="17">
        <v>84.183352264091596</v>
      </c>
      <c r="BZ23" s="17">
        <v>3.7602412768068201E-2</v>
      </c>
      <c r="CA23" s="17">
        <v>1.3222118237184201E-2</v>
      </c>
      <c r="CB23" s="17">
        <v>49.743606019389603</v>
      </c>
      <c r="CC23" s="17">
        <v>1.6898509836472099E-2</v>
      </c>
      <c r="CD23" s="17">
        <v>0</v>
      </c>
      <c r="CE23" s="5">
        <v>4.0440396887073699E-7</v>
      </c>
      <c r="CF23" s="17">
        <v>2.4509271871779102E-3</v>
      </c>
      <c r="CG23" s="17">
        <v>70.106670388170997</v>
      </c>
      <c r="CH23" s="17">
        <v>64.498136006870595</v>
      </c>
      <c r="CI23" s="17">
        <v>5.6085343813003901</v>
      </c>
      <c r="CJ23" s="17">
        <v>0</v>
      </c>
      <c r="CK23" s="17">
        <v>0</v>
      </c>
      <c r="CL23" s="17">
        <v>0.263861985592795</v>
      </c>
      <c r="CM23" s="17">
        <v>0</v>
      </c>
      <c r="CN23" s="17">
        <v>2.8312750028935598</v>
      </c>
      <c r="CO23" s="17">
        <v>0</v>
      </c>
      <c r="CP23" s="17">
        <v>7.3592373606265499E-2</v>
      </c>
      <c r="CQ23" s="17">
        <v>11.3250991134112</v>
      </c>
      <c r="CR23" s="17">
        <v>0.19118310661094901</v>
      </c>
      <c r="CS23" s="17">
        <v>0</v>
      </c>
      <c r="CT23" s="17">
        <v>0.19026955123816999</v>
      </c>
      <c r="CU23" s="17">
        <v>2.5799270996544198E-4</v>
      </c>
      <c r="CV23" s="17">
        <v>145.42405923554699</v>
      </c>
      <c r="CW23" s="17">
        <v>28.3644363793371</v>
      </c>
      <c r="CX23" s="17">
        <v>0</v>
      </c>
      <c r="CY23" s="17">
        <v>0</v>
      </c>
      <c r="CZ23" s="17">
        <v>10.6147473022196</v>
      </c>
      <c r="DA23" s="17">
        <v>0.44361366727353901</v>
      </c>
      <c r="DB23" s="17">
        <v>0</v>
      </c>
      <c r="DC23" s="17">
        <v>217.991571851386</v>
      </c>
      <c r="DD23" s="17">
        <v>0.42181463541448999</v>
      </c>
      <c r="DE23" s="17">
        <v>16.534577692034901</v>
      </c>
      <c r="DG23" s="26">
        <f t="shared" si="0"/>
        <v>1.0282281608219794</v>
      </c>
      <c r="DH23" s="25">
        <f t="shared" si="1"/>
        <v>7.9999997236986434E-3</v>
      </c>
      <c r="DI23" s="25">
        <f t="shared" si="2"/>
        <v>1.9247001460078191E-2</v>
      </c>
      <c r="DJ23" s="40">
        <f t="shared" si="3"/>
        <v>-3.1817986286776983E-7</v>
      </c>
      <c r="DK23" s="40"/>
      <c r="DL23" s="40">
        <f t="shared" si="4"/>
        <v>-2.7894311061118953E-7</v>
      </c>
      <c r="DM23" s="40">
        <f t="shared" si="5"/>
        <v>-4.2138381976953035E-7</v>
      </c>
      <c r="DN23" s="40">
        <f t="shared" si="6"/>
        <v>-4.3571983477614134E-7</v>
      </c>
      <c r="DO23" s="40">
        <f t="shared" si="7"/>
        <v>-3.0905841121444425E-8</v>
      </c>
      <c r="DP23" s="40">
        <f t="shared" si="8"/>
        <v>-6.9904596781684706E-8</v>
      </c>
      <c r="DQ23" s="40">
        <f t="shared" si="9"/>
        <v>-9.2933358694471148E-6</v>
      </c>
      <c r="DR23" s="40">
        <f t="shared" si="10"/>
        <v>2.073042807935355E-6</v>
      </c>
      <c r="DS23" s="40">
        <f t="shared" si="11"/>
        <v>1.2845081305008258E-6</v>
      </c>
      <c r="DT23" s="40">
        <f t="shared" si="12"/>
        <v>-2.8403542171171659E-5</v>
      </c>
      <c r="DU23" s="40">
        <f t="shared" si="13"/>
        <v>1.2460837904087117E-6</v>
      </c>
      <c r="DV23" s="40">
        <f t="shared" si="14"/>
        <v>2.0708255346213103E-6</v>
      </c>
      <c r="DW23" s="40">
        <f t="shared" si="15"/>
        <v>2.7481368679271282E-7</v>
      </c>
      <c r="DX23" s="40">
        <f t="shared" si="16"/>
        <v>2.9693786011098717E-6</v>
      </c>
      <c r="DY23" s="40">
        <f t="shared" si="17"/>
        <v>8.0302845204889896E-7</v>
      </c>
      <c r="DZ23" s="40">
        <f t="shared" si="18"/>
        <v>-1.383371900066701E-7</v>
      </c>
      <c r="EA23" s="40">
        <f t="shared" si="19"/>
        <v>2.1798826591450315E-6</v>
      </c>
      <c r="EB23" s="40">
        <f t="shared" si="20"/>
        <v>-6.7562529435433908E-7</v>
      </c>
      <c r="EC23" s="40">
        <f t="shared" si="21"/>
        <v>1.7291926061455944E-7</v>
      </c>
      <c r="ED23" s="40">
        <f t="shared" si="22"/>
        <v>8.4246442105740711E-7</v>
      </c>
      <c r="EE23" s="40">
        <f t="shared" si="23"/>
        <v>-2.8080208411277211E-5</v>
      </c>
      <c r="EF23" s="40">
        <f t="shared" si="24"/>
        <v>3.865482502642885E-7</v>
      </c>
      <c r="EG23" s="40">
        <f t="shared" si="25"/>
        <v>1.8452034716903892E-6</v>
      </c>
      <c r="EH23" s="40">
        <f t="shared" si="26"/>
        <v>2.2376752509477244E-6</v>
      </c>
      <c r="EI23" s="69">
        <f t="shared" si="27"/>
        <v>2.473310124369236E-6</v>
      </c>
      <c r="EJ23" s="40">
        <f t="shared" si="28"/>
        <v>9.7903723238750638E-7</v>
      </c>
      <c r="EK23" s="40">
        <f t="shared" si="29"/>
        <v>7.8564272853767856E-4</v>
      </c>
      <c r="EL23" s="40">
        <f t="shared" si="30"/>
        <v>-9.7720688918823736E-4</v>
      </c>
      <c r="EM23" s="69">
        <f t="shared" si="31"/>
        <v>-4.7163920931583093E-4</v>
      </c>
      <c r="EN23" s="40">
        <f t="shared" si="32"/>
        <v>2.2824938657304999E-7</v>
      </c>
      <c r="EO23" s="40">
        <f t="shared" si="33"/>
        <v>2.4809716242474539E-7</v>
      </c>
      <c r="EP23" s="40"/>
      <c r="EQ23" s="40"/>
      <c r="ER23" s="40"/>
      <c r="ES23" s="40"/>
    </row>
    <row r="24" spans="1:149" x14ac:dyDescent="0.25">
      <c r="A24" s="15" t="s">
        <v>193</v>
      </c>
      <c r="B24" s="15">
        <v>29.953513359999999</v>
      </c>
      <c r="C24" s="15"/>
      <c r="D24" s="15">
        <v>340.98116378999998</v>
      </c>
      <c r="E24" s="15">
        <v>4.8987435899999996</v>
      </c>
      <c r="F24" s="15">
        <v>4.5068440599999997</v>
      </c>
      <c r="G24" s="15">
        <v>10.4511942</v>
      </c>
      <c r="H24" s="15">
        <v>14.28377989</v>
      </c>
      <c r="I24" s="15"/>
      <c r="J24" s="17" t="s">
        <v>193</v>
      </c>
      <c r="K24" s="17">
        <v>0</v>
      </c>
      <c r="L24" s="17">
        <v>0.37796068112303399</v>
      </c>
      <c r="M24" s="17">
        <v>2.6396507650679801E-2</v>
      </c>
      <c r="N24" s="17">
        <v>0.13973689156190999</v>
      </c>
      <c r="O24" s="17">
        <v>0.13973689156190999</v>
      </c>
      <c r="P24" s="17">
        <v>1.10937155478761</v>
      </c>
      <c r="Q24" s="17">
        <v>0</v>
      </c>
      <c r="R24" s="5">
        <v>1.9843519017620399E-5</v>
      </c>
      <c r="S24" s="5">
        <v>9.6882471601713002E-5</v>
      </c>
      <c r="T24" s="17">
        <v>6.7688928759955205E-2</v>
      </c>
      <c r="U24" s="5">
        <v>1.8838525810382598E-5</v>
      </c>
      <c r="V24" s="17">
        <v>1.44694305444891E-2</v>
      </c>
      <c r="W24" s="17">
        <v>6.5944023545362802E-4</v>
      </c>
      <c r="X24" s="17">
        <v>4.0417247860138699E-4</v>
      </c>
      <c r="Y24" s="17">
        <v>0.34703725433930199</v>
      </c>
      <c r="Z24" s="5">
        <v>6.52591136317289E-9</v>
      </c>
      <c r="AA24" s="5">
        <v>2.6103693733913101E-8</v>
      </c>
      <c r="AB24" s="5">
        <v>29.9534870836709</v>
      </c>
      <c r="AC24" s="17">
        <v>0.39189917161328702</v>
      </c>
      <c r="AD24" s="17">
        <v>3.4756767010036498</v>
      </c>
      <c r="AE24" s="17">
        <v>0.221326445322618</v>
      </c>
      <c r="AF24" s="17">
        <v>5.1423044913661399E-3</v>
      </c>
      <c r="AG24" s="17">
        <v>0.79140150134757503</v>
      </c>
      <c r="AH24" s="17">
        <v>1.32951874204269E-2</v>
      </c>
      <c r="AI24" s="17">
        <v>3.3229657536364599</v>
      </c>
      <c r="AJ24" s="17">
        <v>2.5241274611022001E-2</v>
      </c>
      <c r="AK24" s="17">
        <v>0.580182047518642</v>
      </c>
      <c r="AL24" s="17">
        <v>6.2706744579606099E-3</v>
      </c>
      <c r="AM24" s="17">
        <v>0</v>
      </c>
      <c r="AN24" s="17">
        <v>0</v>
      </c>
      <c r="AO24" s="17">
        <v>0.60986036198327698</v>
      </c>
      <c r="AP24" s="17">
        <v>0.60986036198327698</v>
      </c>
      <c r="AQ24" s="17">
        <v>0</v>
      </c>
      <c r="AR24" s="17">
        <v>0</v>
      </c>
      <c r="AS24" s="17">
        <v>3.98517642793366E-2</v>
      </c>
      <c r="AT24" s="5">
        <v>5.4631912845549701E-8</v>
      </c>
      <c r="AU24" s="5">
        <v>1.0549514956695699E-7</v>
      </c>
      <c r="AV24" s="17">
        <v>2.7278434755865599</v>
      </c>
      <c r="AW24" s="17">
        <v>0.120079183405479</v>
      </c>
      <c r="AX24" s="17">
        <v>1.8373266284096398E-2</v>
      </c>
      <c r="AY24" s="17">
        <v>0</v>
      </c>
      <c r="AZ24" s="17">
        <v>0.399109435706682</v>
      </c>
      <c r="BA24" s="17">
        <v>4.9188027377436799E-2</v>
      </c>
      <c r="BB24" s="5">
        <v>6.7602874827074898E-5</v>
      </c>
      <c r="BC24" s="17">
        <v>4.9575372167749601E-4</v>
      </c>
      <c r="BD24" s="5">
        <v>4.78895980422956E-6</v>
      </c>
      <c r="BE24" s="5">
        <v>9.7231053203040102E-6</v>
      </c>
      <c r="BF24" s="17">
        <v>0</v>
      </c>
      <c r="BG24" s="17">
        <v>0</v>
      </c>
      <c r="BH24" s="17">
        <v>3.8993604583645501E-2</v>
      </c>
      <c r="BI24" s="17">
        <v>8.6743195930267705E-2</v>
      </c>
      <c r="BJ24" s="17">
        <v>1.5790644466123201E-3</v>
      </c>
      <c r="BK24" s="17">
        <v>1.5171398997999299E-3</v>
      </c>
      <c r="BL24" s="17">
        <v>14.686985587283701</v>
      </c>
      <c r="BM24" s="17">
        <v>306.88297773882903</v>
      </c>
      <c r="BN24" s="17">
        <v>31.370257731333702</v>
      </c>
      <c r="BO24" s="17">
        <v>340.981078945749</v>
      </c>
      <c r="BP24" s="17">
        <v>0</v>
      </c>
      <c r="BQ24" s="17">
        <v>0.75675687428143101</v>
      </c>
      <c r="BR24" s="17">
        <v>0</v>
      </c>
      <c r="BS24" s="17">
        <v>2.44343284644256E-2</v>
      </c>
      <c r="BT24" s="5">
        <v>3.8984167670320802E-5</v>
      </c>
      <c r="BU24" s="17">
        <v>1.15013735985493E-4</v>
      </c>
      <c r="BV24" s="5">
        <v>9.2299178227153202E-5</v>
      </c>
      <c r="BW24" s="17">
        <v>5.7542541554368703E-3</v>
      </c>
      <c r="BX24" s="17">
        <v>0</v>
      </c>
      <c r="BY24" s="17">
        <v>5.5160702542370004</v>
      </c>
      <c r="BZ24" s="17">
        <v>2.6274891890849098E-3</v>
      </c>
      <c r="CA24" s="17">
        <v>9.2390334937195704E-4</v>
      </c>
      <c r="CB24" s="17">
        <v>3.4758597342328099</v>
      </c>
      <c r="CC24" s="17">
        <v>1.18079208761167E-3</v>
      </c>
      <c r="CD24" s="17">
        <v>0</v>
      </c>
      <c r="CE24" s="5">
        <v>2.82579045067985E-8</v>
      </c>
      <c r="CF24" s="17">
        <v>1.71258731129813E-4</v>
      </c>
      <c r="CG24" s="17">
        <v>4.8987398361237204</v>
      </c>
      <c r="CH24" s="17">
        <v>4.5068406645104302</v>
      </c>
      <c r="CI24" s="17">
        <v>0.39189917161328702</v>
      </c>
      <c r="CJ24" s="17">
        <v>0</v>
      </c>
      <c r="CK24" s="17">
        <v>0</v>
      </c>
      <c r="CL24" s="17">
        <v>1.8437487943473399E-2</v>
      </c>
      <c r="CM24" s="17">
        <v>0</v>
      </c>
      <c r="CN24" s="17">
        <v>0.197836974927936</v>
      </c>
      <c r="CO24" s="17">
        <v>0</v>
      </c>
      <c r="CP24" s="17">
        <v>5.1423044913661399E-3</v>
      </c>
      <c r="CQ24" s="17">
        <v>0.79134750464348402</v>
      </c>
      <c r="CR24" s="17">
        <v>1.2527106860788E-2</v>
      </c>
      <c r="CS24" s="17">
        <v>0</v>
      </c>
      <c r="CT24" s="17">
        <v>1.32951874204269E-2</v>
      </c>
      <c r="CU24" s="5">
        <v>1.8027493730606199E-5</v>
      </c>
      <c r="CV24" s="17">
        <v>10.4511834988453</v>
      </c>
      <c r="CW24" s="17">
        <v>1.85856348853724</v>
      </c>
      <c r="CX24" s="17">
        <v>0</v>
      </c>
      <c r="CY24" s="17">
        <v>0</v>
      </c>
      <c r="CZ24" s="17">
        <v>0.69552550174065897</v>
      </c>
      <c r="DA24" s="17">
        <v>2.90673101575885E-2</v>
      </c>
      <c r="DB24" s="17">
        <v>0</v>
      </c>
      <c r="DC24" s="17">
        <v>14.2837789645992</v>
      </c>
      <c r="DD24" s="17">
        <v>2.7639347894404101E-2</v>
      </c>
      <c r="DE24" s="17">
        <v>1.0834176371495301</v>
      </c>
      <c r="DG24" s="26">
        <f t="shared" si="0"/>
        <v>1.028228287744007</v>
      </c>
      <c r="DH24" s="25">
        <f t="shared" si="1"/>
        <v>7.9999848789866924E-3</v>
      </c>
      <c r="DI24" s="25">
        <f t="shared" si="2"/>
        <v>1.9247007468743176E-2</v>
      </c>
      <c r="DJ24" s="40">
        <f t="shared" si="3"/>
        <v>-8.7723696324187818E-7</v>
      </c>
      <c r="DK24" s="40"/>
      <c r="DL24" s="40">
        <f t="shared" si="4"/>
        <v>-2.4882386473998886E-7</v>
      </c>
      <c r="DM24" s="40">
        <f t="shared" si="5"/>
        <v>-7.6629368534791533E-7</v>
      </c>
      <c r="DN24" s="40">
        <f t="shared" si="6"/>
        <v>-7.5340737871307409E-7</v>
      </c>
      <c r="DO24" s="40">
        <f t="shared" si="7"/>
        <v>-1.0239169319180227E-6</v>
      </c>
      <c r="DP24" s="40">
        <f t="shared" si="8"/>
        <v>-6.4786828603613619E-8</v>
      </c>
      <c r="DQ24" s="40">
        <f t="shared" si="9"/>
        <v>-9.4322717291202555E-6</v>
      </c>
      <c r="DR24" s="40">
        <f t="shared" si="10"/>
        <v>3.1869507016254181E-6</v>
      </c>
      <c r="DS24" s="40">
        <f t="shared" si="11"/>
        <v>-1.0131244115863903E-5</v>
      </c>
      <c r="DT24" s="40">
        <f t="shared" si="12"/>
        <v>-2.806515036276E-5</v>
      </c>
      <c r="DU24" s="40">
        <f t="shared" si="13"/>
        <v>-3.6184903757161364E-6</v>
      </c>
      <c r="DV24" s="40">
        <f t="shared" si="14"/>
        <v>-2.5948880534921237E-6</v>
      </c>
      <c r="DW24" s="40">
        <f t="shared" si="15"/>
        <v>-1.5821236075501721E-6</v>
      </c>
      <c r="DX24" s="40">
        <f t="shared" si="16"/>
        <v>2.4114977792874048E-6</v>
      </c>
      <c r="DY24" s="40">
        <f t="shared" si="17"/>
        <v>1.522865784592332E-5</v>
      </c>
      <c r="DZ24" s="40">
        <f t="shared" si="18"/>
        <v>2.2187173980074034E-7</v>
      </c>
      <c r="EA24" s="40">
        <f t="shared" si="19"/>
        <v>5.2615276250160836E-7</v>
      </c>
      <c r="EB24" s="40">
        <f t="shared" si="20"/>
        <v>-5.1641711261136474E-6</v>
      </c>
      <c r="EC24" s="40">
        <f t="shared" si="21"/>
        <v>2.6864775210896789E-6</v>
      </c>
      <c r="ED24" s="40">
        <f t="shared" si="22"/>
        <v>2.6312526941638655E-6</v>
      </c>
      <c r="EE24" s="40">
        <f t="shared" si="23"/>
        <v>-2.8516419864791219E-5</v>
      </c>
      <c r="EF24" s="40">
        <f t="shared" si="24"/>
        <v>1.5534830775234504E-6</v>
      </c>
      <c r="EG24" s="40">
        <f t="shared" si="25"/>
        <v>-6.1937019562934516E-6</v>
      </c>
      <c r="EH24" s="40">
        <f t="shared" si="26"/>
        <v>8.5240763928982024E-6</v>
      </c>
      <c r="EI24" s="69">
        <f t="shared" si="27"/>
        <v>9.6971001238485271E-7</v>
      </c>
      <c r="EJ24" s="40">
        <f t="shared" si="28"/>
        <v>-1.0459871877446203E-7</v>
      </c>
      <c r="EK24" s="40">
        <f t="shared" si="29"/>
        <v>7.7702395461604903E-4</v>
      </c>
      <c r="EL24" s="40">
        <f t="shared" si="30"/>
        <v>-9.8555217083558309E-4</v>
      </c>
      <c r="EM24" s="69">
        <f t="shared" si="31"/>
        <v>-4.801434245598655E-4</v>
      </c>
      <c r="EN24" s="40">
        <f t="shared" si="32"/>
        <v>3.0111319495663951E-7</v>
      </c>
      <c r="EO24" s="40">
        <f t="shared" si="33"/>
        <v>3.2729695052162404E-7</v>
      </c>
      <c r="EP24" s="40"/>
      <c r="EQ24" s="40"/>
      <c r="ER24" s="40"/>
      <c r="ES24" s="40"/>
    </row>
    <row r="25" spans="1:149" x14ac:dyDescent="0.25">
      <c r="A25" s="15" t="s">
        <v>194</v>
      </c>
      <c r="B25" s="15">
        <v>22.619575380000001</v>
      </c>
      <c r="C25" s="15"/>
      <c r="D25" s="15">
        <v>230.26347077</v>
      </c>
      <c r="E25" s="15">
        <v>3.91869851</v>
      </c>
      <c r="F25" s="15">
        <v>3.6052026399999999</v>
      </c>
      <c r="G25" s="15">
        <v>8.7371856799999996</v>
      </c>
      <c r="H25" s="15">
        <v>10.08111587</v>
      </c>
      <c r="I25" s="15"/>
      <c r="J25" s="17" t="s">
        <v>194</v>
      </c>
      <c r="K25" s="17">
        <v>0</v>
      </c>
      <c r="L25" s="17">
        <v>0.26675545358031699</v>
      </c>
      <c r="M25" s="17">
        <v>1.86299664385761E-2</v>
      </c>
      <c r="N25" s="17">
        <v>9.8622541248995499E-2</v>
      </c>
      <c r="O25" s="17">
        <v>9.8622541248995499E-2</v>
      </c>
      <c r="P25" s="17">
        <v>0.78296396294581505</v>
      </c>
      <c r="Q25" s="17">
        <v>0</v>
      </c>
      <c r="R25" s="5">
        <v>1.5873865749543898E-5</v>
      </c>
      <c r="S25" s="5">
        <v>7.7500921091067405E-5</v>
      </c>
      <c r="T25" s="17">
        <v>4.7773028179262399E-2</v>
      </c>
      <c r="U25" s="5">
        <v>1.50695802688188E-5</v>
      </c>
      <c r="V25" s="17">
        <v>1.0212177010096E-2</v>
      </c>
      <c r="W25" s="17">
        <v>5.2751298136543201E-4</v>
      </c>
      <c r="X25" s="17">
        <v>3.2331317206523401E-4</v>
      </c>
      <c r="Y25" s="17">
        <v>0.244930250153607</v>
      </c>
      <c r="Z25" s="5">
        <v>5.2202790500283799E-9</v>
      </c>
      <c r="AA25" s="5">
        <v>2.0881345921724899E-8</v>
      </c>
      <c r="AB25" s="17">
        <v>22.6195637013398</v>
      </c>
      <c r="AC25" s="17">
        <v>0.31349575775613497</v>
      </c>
      <c r="AD25" s="17">
        <v>2.7803313381504302</v>
      </c>
      <c r="AE25" s="17">
        <v>0.17704803882339301</v>
      </c>
      <c r="AF25" s="17">
        <v>4.1135355192160302E-3</v>
      </c>
      <c r="AG25" s="17">
        <v>0.63307364440549596</v>
      </c>
      <c r="AH25" s="17">
        <v>1.06353384260101E-2</v>
      </c>
      <c r="AI25" s="17">
        <v>2.3452565775214498</v>
      </c>
      <c r="AJ25" s="5">
        <v>1.7814678013125199E-2</v>
      </c>
      <c r="AK25" s="17">
        <v>0.40947759069197498</v>
      </c>
      <c r="AL25" s="17">
        <v>4.4256208241400599E-3</v>
      </c>
      <c r="AM25" s="17">
        <v>0</v>
      </c>
      <c r="AN25" s="17">
        <v>0</v>
      </c>
      <c r="AO25" s="17">
        <v>0.43042327680307702</v>
      </c>
      <c r="AP25" s="17">
        <v>0.43042327680307702</v>
      </c>
      <c r="AQ25" s="17">
        <v>0</v>
      </c>
      <c r="AR25" s="17">
        <v>0</v>
      </c>
      <c r="AS25" s="17">
        <v>2.81265594444353E-2</v>
      </c>
      <c r="AT25" s="5">
        <v>4.3702108824870202E-8</v>
      </c>
      <c r="AU25" s="5">
        <v>8.4391552573587506E-8</v>
      </c>
      <c r="AV25" s="17">
        <v>1.8421058379492501</v>
      </c>
      <c r="AW25" s="17">
        <v>8.4748626632494994E-2</v>
      </c>
      <c r="AX25" s="17">
        <v>1.2967455031185401E-2</v>
      </c>
      <c r="AY25" s="17">
        <v>0</v>
      </c>
      <c r="AZ25" s="17">
        <v>0.28168107178782997</v>
      </c>
      <c r="BA25" s="17">
        <v>3.4715560455915798E-2</v>
      </c>
      <c r="BB25" s="5">
        <v>5.4077988392665203E-5</v>
      </c>
      <c r="BC25" s="17">
        <v>3.9657199137992701E-4</v>
      </c>
      <c r="BD25" s="5">
        <v>3.8308449985394403E-6</v>
      </c>
      <c r="BE25" s="5">
        <v>7.7778933293650207E-6</v>
      </c>
      <c r="BF25" s="17">
        <v>0</v>
      </c>
      <c r="BG25" s="17">
        <v>0</v>
      </c>
      <c r="BH25" s="17">
        <v>2.7520800672884801E-2</v>
      </c>
      <c r="BI25" s="17">
        <v>6.9389456847280304E-2</v>
      </c>
      <c r="BJ25" s="17">
        <v>1.2631553663255001E-3</v>
      </c>
      <c r="BK25" s="17">
        <v>1.2136205294399701E-3</v>
      </c>
      <c r="BL25" s="17">
        <v>10.365686734238301</v>
      </c>
      <c r="BM25" s="5">
        <v>207.23718011430901</v>
      </c>
      <c r="BN25" s="17">
        <v>21.184230956420102</v>
      </c>
      <c r="BO25" s="17">
        <v>230.26351690867901</v>
      </c>
      <c r="BP25" s="17">
        <v>0</v>
      </c>
      <c r="BQ25" s="17">
        <v>0.53409839495802902</v>
      </c>
      <c r="BR25" s="17">
        <v>0</v>
      </c>
      <c r="BS25" s="17">
        <v>1.7259442923659399E-2</v>
      </c>
      <c r="BT25" s="5">
        <v>3.1184783740031002E-5</v>
      </c>
      <c r="BU25" s="5">
        <v>9.2004833792445794E-5</v>
      </c>
      <c r="BV25" s="5">
        <v>7.3835307528232806E-5</v>
      </c>
      <c r="BW25" s="17">
        <v>4.15531731675457E-3</v>
      </c>
      <c r="BX25" s="17">
        <v>0</v>
      </c>
      <c r="BY25" s="17">
        <v>3.8930981986077802</v>
      </c>
      <c r="BZ25" s="17">
        <v>2.1018309054933598E-3</v>
      </c>
      <c r="CA25" s="17">
        <v>7.3906617503596297E-4</v>
      </c>
      <c r="CB25" s="17">
        <v>2.7804792164773402</v>
      </c>
      <c r="CC25" s="17">
        <v>9.4456305714931299E-4</v>
      </c>
      <c r="CD25" s="17">
        <v>0</v>
      </c>
      <c r="CE25" s="5">
        <v>2.2604397779945601E-8</v>
      </c>
      <c r="CF25" s="17">
        <v>1.36998027414474E-4</v>
      </c>
      <c r="CG25" s="17">
        <v>3.9186974844521201</v>
      </c>
      <c r="CH25" s="17">
        <v>3.6052017266959799</v>
      </c>
      <c r="CI25" s="17">
        <v>0.31349575775613497</v>
      </c>
      <c r="CJ25" s="17">
        <v>0</v>
      </c>
      <c r="CK25" s="17">
        <v>0</v>
      </c>
      <c r="CL25" s="17">
        <v>1.4748877461598199E-2</v>
      </c>
      <c r="CM25" s="17">
        <v>0</v>
      </c>
      <c r="CN25" s="17">
        <v>0.158257510761311</v>
      </c>
      <c r="CO25" s="17">
        <v>0</v>
      </c>
      <c r="CP25" s="17">
        <v>4.1135355192160302E-3</v>
      </c>
      <c r="CQ25" s="17">
        <v>0.63303036910883503</v>
      </c>
      <c r="CR25" s="17">
        <v>8.8413865070872903E-3</v>
      </c>
      <c r="CS25" s="17">
        <v>0</v>
      </c>
      <c r="CT25" s="17">
        <v>1.06353384260101E-2</v>
      </c>
      <c r="CU25" s="5">
        <v>1.4420776578095901E-5</v>
      </c>
      <c r="CV25" s="17">
        <v>8.73720355429157</v>
      </c>
      <c r="CW25" s="17">
        <v>1.31172556061614</v>
      </c>
      <c r="CX25" s="17">
        <v>0</v>
      </c>
      <c r="CY25" s="17">
        <v>0</v>
      </c>
      <c r="CZ25" s="17">
        <v>0.49088325447863401</v>
      </c>
      <c r="DA25" s="17">
        <v>2.05152290007652E-2</v>
      </c>
      <c r="DB25" s="17">
        <v>0</v>
      </c>
      <c r="DC25" s="17">
        <v>10.081114645854999</v>
      </c>
      <c r="DD25" s="17">
        <v>1.9506923289825E-2</v>
      </c>
      <c r="DE25" s="17">
        <v>0.76464977150222901</v>
      </c>
      <c r="DG25" s="26">
        <f t="shared" si="0"/>
        <v>1.0282282364976683</v>
      </c>
      <c r="DH25" s="25">
        <f t="shared" si="1"/>
        <v>7.9999900230821944E-3</v>
      </c>
      <c r="DI25" s="25">
        <f t="shared" si="2"/>
        <v>1.9247038614638882E-2</v>
      </c>
      <c r="DJ25" s="40">
        <f t="shared" si="3"/>
        <v>-5.163076673407856E-7</v>
      </c>
      <c r="DK25" s="40"/>
      <c r="DL25" s="40">
        <f t="shared" si="4"/>
        <v>2.0037341944174801E-7</v>
      </c>
      <c r="DM25" s="40">
        <f t="shared" si="5"/>
        <v>-2.6170624694254943E-7</v>
      </c>
      <c r="DN25" s="40">
        <f t="shared" si="6"/>
        <v>-2.5332945500315699E-7</v>
      </c>
      <c r="DO25" s="40">
        <f t="shared" si="7"/>
        <v>2.0457722000029378E-6</v>
      </c>
      <c r="DP25" s="40">
        <f t="shared" si="8"/>
        <v>-1.2142951398077334E-7</v>
      </c>
      <c r="DQ25" s="40">
        <f t="shared" si="9"/>
        <v>-1.0173345606511744E-5</v>
      </c>
      <c r="DR25" s="40">
        <f t="shared" si="10"/>
        <v>3.5734510942489451E-6</v>
      </c>
      <c r="DS25" s="40">
        <f t="shared" si="11"/>
        <v>6.6526766864986542E-7</v>
      </c>
      <c r="DT25" s="40">
        <f t="shared" si="12"/>
        <v>-2.8762839053885941E-5</v>
      </c>
      <c r="DU25" s="40">
        <f t="shared" si="13"/>
        <v>-1.0812975910846275E-5</v>
      </c>
      <c r="DV25" s="40">
        <f t="shared" si="14"/>
        <v>7.7102570275665132E-7</v>
      </c>
      <c r="DW25" s="40">
        <f t="shared" si="15"/>
        <v>-1.7090061163626417E-6</v>
      </c>
      <c r="DX25" s="40">
        <f t="shared" si="16"/>
        <v>-1.3611979059263285E-6</v>
      </c>
      <c r="DY25" s="40">
        <f t="shared" si="17"/>
        <v>2.5972942615437892E-6</v>
      </c>
      <c r="DZ25" s="40">
        <f t="shared" si="18"/>
        <v>1.3669456141127686E-8</v>
      </c>
      <c r="EA25" s="40">
        <f t="shared" si="19"/>
        <v>8.8736311687782154E-6</v>
      </c>
      <c r="EB25" s="40">
        <f t="shared" si="20"/>
        <v>4.1606715013010843E-6</v>
      </c>
      <c r="EC25" s="40">
        <f t="shared" si="21"/>
        <v>-5.2383067166019479E-7</v>
      </c>
      <c r="ED25" s="40">
        <f t="shared" si="22"/>
        <v>-9.6755094388433065E-7</v>
      </c>
      <c r="EE25" s="40">
        <f t="shared" si="23"/>
        <v>-2.333854005176322E-5</v>
      </c>
      <c r="EF25" s="40">
        <f t="shared" si="24"/>
        <v>9.3247333734598429E-7</v>
      </c>
      <c r="EG25" s="40">
        <f t="shared" si="25"/>
        <v>7.8330936018647465E-6</v>
      </c>
      <c r="EH25" s="40">
        <f t="shared" si="26"/>
        <v>-1.7198943279785101E-6</v>
      </c>
      <c r="EI25" s="69">
        <f t="shared" si="27"/>
        <v>3.0549952556690309E-6</v>
      </c>
      <c r="EJ25" s="40">
        <f t="shared" si="28"/>
        <v>-6.7723560532847838E-6</v>
      </c>
      <c r="EK25" s="40">
        <f t="shared" si="29"/>
        <v>7.8524622520553106E-4</v>
      </c>
      <c r="EL25" s="40">
        <f t="shared" si="30"/>
        <v>-9.6510778296665504E-4</v>
      </c>
      <c r="EM25" s="69">
        <f t="shared" si="31"/>
        <v>-4.9301737640879964E-4</v>
      </c>
      <c r="EN25" s="40">
        <f t="shared" si="32"/>
        <v>4.3031788157541831E-8</v>
      </c>
      <c r="EO25" s="40">
        <f t="shared" si="33"/>
        <v>4.677368372616625E-8</v>
      </c>
      <c r="EP25" s="40"/>
      <c r="EQ25" s="40"/>
      <c r="ER25" s="40"/>
      <c r="ES25" s="40"/>
    </row>
    <row r="26" spans="1:149" x14ac:dyDescent="0.25">
      <c r="A26" s="15" t="s">
        <v>195</v>
      </c>
      <c r="B26" s="15"/>
      <c r="C26" s="15"/>
      <c r="D26" s="15"/>
      <c r="E26" s="15"/>
      <c r="F26" s="15"/>
      <c r="G26" s="15"/>
      <c r="H26" s="15"/>
      <c r="I26" s="15"/>
      <c r="T26" s="5"/>
      <c r="Z26" s="5"/>
      <c r="AA26" s="5"/>
      <c r="AC26" s="5"/>
      <c r="AT26" s="5"/>
      <c r="AU26" s="5"/>
      <c r="BD26" s="5"/>
      <c r="BM26" s="5"/>
      <c r="CE26" s="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6"/>
        <v>0</v>
      </c>
      <c r="DO26" s="40">
        <f t="shared" si="7"/>
        <v>0</v>
      </c>
      <c r="DP26" s="40">
        <f t="shared" si="8"/>
        <v>0</v>
      </c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69"/>
      <c r="EJ26" s="40"/>
      <c r="EK26" s="40"/>
      <c r="EL26" s="40"/>
      <c r="EM26" s="69"/>
      <c r="EN26" s="40"/>
      <c r="EO26" s="40"/>
      <c r="EP26" s="40"/>
      <c r="EQ26" s="40"/>
      <c r="ER26" s="40"/>
      <c r="ES26" s="40"/>
    </row>
    <row r="27" spans="1:149" x14ac:dyDescent="0.25">
      <c r="A27" s="15" t="s">
        <v>196</v>
      </c>
      <c r="B27" s="15"/>
      <c r="C27" s="15"/>
      <c r="D27" s="15"/>
      <c r="E27" s="15"/>
      <c r="F27" s="15"/>
      <c r="G27" s="15"/>
      <c r="H27" s="15"/>
      <c r="I27" s="15"/>
      <c r="T27" s="5"/>
      <c r="X27" s="5"/>
      <c r="AB27" s="5"/>
      <c r="AJ27" s="5"/>
      <c r="AK27" s="5"/>
      <c r="AL27" s="5"/>
      <c r="AP27" s="5"/>
      <c r="BM27" s="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69"/>
      <c r="EJ27" s="40"/>
      <c r="EK27" s="40"/>
      <c r="EL27" s="40"/>
      <c r="EM27" s="69"/>
      <c r="EN27" s="40"/>
      <c r="EO27" s="40"/>
      <c r="EP27" s="40"/>
      <c r="EQ27" s="40"/>
      <c r="ER27" s="40"/>
      <c r="ES27" s="40"/>
    </row>
    <row r="28" spans="1:149" x14ac:dyDescent="0.25">
      <c r="A28" s="15" t="s">
        <v>197</v>
      </c>
      <c r="B28" s="15"/>
      <c r="C28" s="15"/>
      <c r="D28" s="15"/>
      <c r="E28" s="15"/>
      <c r="F28" s="15"/>
      <c r="G28" s="15"/>
      <c r="H28" s="15"/>
      <c r="I28" s="15"/>
      <c r="L28" s="5"/>
      <c r="M28" s="5"/>
      <c r="N28" s="5"/>
      <c r="O28" s="5"/>
      <c r="P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E28" s="5"/>
      <c r="AF28" s="5"/>
      <c r="AG28" s="5"/>
      <c r="AH28" s="5"/>
      <c r="AJ28" s="5"/>
      <c r="AK28" s="5"/>
      <c r="AL28" s="5"/>
      <c r="AO28" s="5"/>
      <c r="AP28" s="5"/>
      <c r="AS28" s="5"/>
      <c r="AT28" s="5"/>
      <c r="AU28" s="5"/>
      <c r="AW28" s="5"/>
      <c r="AX28" s="5"/>
      <c r="AY28" s="5"/>
      <c r="AZ28" s="5"/>
      <c r="BA28" s="5"/>
      <c r="BB28" s="5"/>
      <c r="BC28" s="5"/>
      <c r="BD28" s="5"/>
      <c r="BE28" s="5"/>
      <c r="BH28" s="5"/>
      <c r="BI28" s="5"/>
      <c r="BJ28" s="5"/>
      <c r="BK28" s="5"/>
      <c r="BM28" s="5"/>
      <c r="BQ28" s="5"/>
      <c r="BS28" s="5"/>
      <c r="BT28" s="5"/>
      <c r="BU28" s="5"/>
      <c r="BV28" s="5"/>
      <c r="BW28" s="5"/>
      <c r="BZ28" s="5"/>
      <c r="CA28" s="5"/>
      <c r="CC28" s="5"/>
      <c r="CE28" s="5"/>
      <c r="CF28" s="5"/>
      <c r="CI28" s="5"/>
      <c r="CL28" s="5"/>
      <c r="CN28" s="5"/>
      <c r="CP28" s="5"/>
      <c r="CQ28" s="5"/>
      <c r="CR28" s="5"/>
      <c r="CT28" s="5"/>
      <c r="CU28" s="5"/>
      <c r="CV28" s="5"/>
      <c r="CW28" s="5"/>
      <c r="CZ28" s="5"/>
      <c r="DA28" s="5"/>
      <c r="DD28" s="5"/>
      <c r="DE28" s="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6"/>
        <v>0</v>
      </c>
      <c r="DO28" s="40">
        <f t="shared" si="7"/>
        <v>0</v>
      </c>
      <c r="DP28" s="40">
        <f t="shared" si="8"/>
        <v>0</v>
      </c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69"/>
      <c r="EJ28" s="40"/>
      <c r="EK28" s="40"/>
      <c r="EL28" s="40"/>
      <c r="EM28" s="69"/>
      <c r="EN28" s="40"/>
      <c r="EO28" s="40"/>
      <c r="EP28" s="40"/>
      <c r="EQ28" s="40"/>
      <c r="ER28" s="40"/>
      <c r="ES28" s="40"/>
    </row>
    <row r="29" spans="1:149" x14ac:dyDescent="0.25">
      <c r="A29" s="15" t="s">
        <v>198</v>
      </c>
      <c r="B29" s="15"/>
      <c r="C29" s="15"/>
      <c r="D29" s="15"/>
      <c r="E29" s="15"/>
      <c r="F29" s="15"/>
      <c r="G29" s="15"/>
      <c r="H29" s="15"/>
      <c r="I29" s="15"/>
      <c r="M29" s="5"/>
      <c r="N29" s="5"/>
      <c r="O29" s="5"/>
      <c r="R29" s="5"/>
      <c r="S29" s="5"/>
      <c r="T29" s="5"/>
      <c r="U29" s="5"/>
      <c r="V29" s="5"/>
      <c r="W29" s="5"/>
      <c r="X29" s="5"/>
      <c r="Z29" s="5"/>
      <c r="AA29" s="5"/>
      <c r="AB29" s="5"/>
      <c r="AF29" s="5"/>
      <c r="AH29" s="5"/>
      <c r="AJ29" s="5"/>
      <c r="AK29" s="5"/>
      <c r="AL29" s="5"/>
      <c r="AS29" s="5"/>
      <c r="AT29" s="5"/>
      <c r="AU29" s="5"/>
      <c r="AW29" s="5"/>
      <c r="AX29" s="5"/>
      <c r="BA29" s="5"/>
      <c r="BB29" s="5"/>
      <c r="BC29" s="5"/>
      <c r="BD29" s="5"/>
      <c r="BE29" s="5"/>
      <c r="BH29" s="5"/>
      <c r="BJ29" s="5"/>
      <c r="BK29" s="5"/>
      <c r="BS29" s="5"/>
      <c r="BT29" s="5"/>
      <c r="BU29" s="5"/>
      <c r="BV29" s="5"/>
      <c r="BW29" s="5"/>
      <c r="BZ29" s="5"/>
      <c r="CA29" s="5"/>
      <c r="CC29" s="5"/>
      <c r="CE29" s="5"/>
      <c r="CF29" s="5"/>
      <c r="CL29" s="5"/>
      <c r="CP29" s="5"/>
      <c r="CR29" s="5"/>
      <c r="CT29" s="5"/>
      <c r="CU29" s="5"/>
      <c r="DA29" s="5"/>
      <c r="DD29" s="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69"/>
      <c r="EJ29" s="40"/>
      <c r="EK29" s="40"/>
      <c r="EL29" s="40"/>
      <c r="EM29" s="69"/>
      <c r="EN29" s="40"/>
      <c r="EO29" s="40"/>
      <c r="EP29" s="40"/>
      <c r="EQ29" s="40"/>
      <c r="ER29" s="40"/>
      <c r="ES29" s="40"/>
    </row>
    <row r="30" spans="1:149" x14ac:dyDescent="0.25">
      <c r="A30" s="15" t="s">
        <v>199</v>
      </c>
      <c r="B30" s="15">
        <v>5.5255206599999998</v>
      </c>
      <c r="C30" s="15"/>
      <c r="D30" s="15">
        <v>56.477519749999999</v>
      </c>
      <c r="E30" s="15">
        <v>1.13692985</v>
      </c>
      <c r="F30" s="15">
        <v>1.04597546</v>
      </c>
      <c r="G30" s="15">
        <v>2.6930021599999998</v>
      </c>
      <c r="H30" s="15">
        <v>2.2873957900000002</v>
      </c>
      <c r="I30" s="15"/>
      <c r="J30" s="17" t="s">
        <v>199</v>
      </c>
      <c r="K30" s="17">
        <v>0</v>
      </c>
      <c r="L30" s="17">
        <v>6.05265146240292E-2</v>
      </c>
      <c r="M30" s="17">
        <v>4.2270002148567199E-3</v>
      </c>
      <c r="N30" s="17">
        <v>2.2377452421541301E-2</v>
      </c>
      <c r="O30" s="17">
        <v>2.2377452421541301E-2</v>
      </c>
      <c r="P30" s="17">
        <v>0.177654020436845</v>
      </c>
      <c r="Q30" s="17">
        <v>0</v>
      </c>
      <c r="R30" s="5">
        <v>4.6054866427465103E-6</v>
      </c>
      <c r="S30" s="5">
        <v>2.2484898890524E-5</v>
      </c>
      <c r="T30" s="5">
        <v>1.08394192887536E-2</v>
      </c>
      <c r="U30" s="5">
        <v>4.3722441018050303E-6</v>
      </c>
      <c r="V30" s="17">
        <v>2.3171145365048999E-3</v>
      </c>
      <c r="W30" s="17">
        <v>1.5304634666578399E-4</v>
      </c>
      <c r="X30" s="5">
        <v>9.3803485507366199E-5</v>
      </c>
      <c r="Y30" s="17">
        <v>5.5574309521211201E-2</v>
      </c>
      <c r="Z30" s="5">
        <v>1.5146078253057501E-9</v>
      </c>
      <c r="AA30" s="5">
        <v>6.0582939532730401E-9</v>
      </c>
      <c r="AB30" s="5">
        <v>5.5255080584445304</v>
      </c>
      <c r="AC30" s="17">
        <v>9.0954412495797499E-2</v>
      </c>
      <c r="AD30" s="17">
        <v>0.80665764425117303</v>
      </c>
      <c r="AE30" s="17">
        <v>5.1366743497742999E-2</v>
      </c>
      <c r="AF30" s="17">
        <v>1.19345635124037E-3</v>
      </c>
      <c r="AG30" s="17">
        <v>0.183673432651553</v>
      </c>
      <c r="AH30" s="17">
        <v>3.0856321477978599E-3</v>
      </c>
      <c r="AI30" s="17">
        <v>0.53213654480398098</v>
      </c>
      <c r="AJ30" s="5">
        <v>4.0420961359810799E-3</v>
      </c>
      <c r="AK30" s="5">
        <v>9.2909938465252404E-2</v>
      </c>
      <c r="AL30" s="5">
        <v>1.00418186040333E-3</v>
      </c>
      <c r="AM30" s="17">
        <v>0</v>
      </c>
      <c r="AN30" s="17">
        <v>0</v>
      </c>
      <c r="AO30" s="17">
        <v>9.7662589742555095E-2</v>
      </c>
      <c r="AP30" s="17">
        <v>9.7662589742555095E-2</v>
      </c>
      <c r="AQ30" s="17">
        <v>0</v>
      </c>
      <c r="AR30" s="17">
        <v>0</v>
      </c>
      <c r="AS30" s="17">
        <v>6.3817424237338598E-3</v>
      </c>
      <c r="AT30" s="5">
        <v>1.26793065365829E-8</v>
      </c>
      <c r="AU30" s="5">
        <v>2.4484180991197998E-8</v>
      </c>
      <c r="AV30" s="17">
        <v>0.45181987621047498</v>
      </c>
      <c r="AW30" s="17">
        <v>1.92294103914857E-2</v>
      </c>
      <c r="AX30" s="17">
        <v>2.9423129083351201E-3</v>
      </c>
      <c r="AY30" s="17">
        <v>0</v>
      </c>
      <c r="AZ30" s="17">
        <v>6.3913303840064495E-2</v>
      </c>
      <c r="BA30" s="17">
        <v>7.8769370840567204E-3</v>
      </c>
      <c r="BB30" s="5">
        <v>1.56898118906287E-5</v>
      </c>
      <c r="BC30" s="5">
        <v>1.15056906805116E-4</v>
      </c>
      <c r="BD30" s="5">
        <v>1.11143173663585E-6</v>
      </c>
      <c r="BE30" s="5">
        <v>2.2565579236870099E-6</v>
      </c>
      <c r="BF30" s="17">
        <v>0</v>
      </c>
      <c r="BG30" s="17">
        <v>0</v>
      </c>
      <c r="BH30" s="17">
        <v>6.2445370910514299E-3</v>
      </c>
      <c r="BI30" s="17">
        <v>2.0131968231397099E-2</v>
      </c>
      <c r="BJ30" s="17">
        <v>3.66479207658856E-4</v>
      </c>
      <c r="BK30" s="17">
        <v>3.5210814773171901E-4</v>
      </c>
      <c r="BL30" s="17">
        <v>2.3519645717246198</v>
      </c>
      <c r="BM30" s="17">
        <v>50.829817203767597</v>
      </c>
      <c r="BN30" s="17">
        <v>5.19592940800388</v>
      </c>
      <c r="BO30" s="17">
        <v>56.477566487982003</v>
      </c>
      <c r="BP30" s="17">
        <v>0</v>
      </c>
      <c r="BQ30" s="17">
        <v>0.121186933960548</v>
      </c>
      <c r="BR30" s="17">
        <v>0</v>
      </c>
      <c r="BS30" s="17">
        <v>3.9238762766139199E-3</v>
      </c>
      <c r="BT30" s="5">
        <v>9.0475431846866898E-6</v>
      </c>
      <c r="BU30" s="5">
        <v>2.6692950346401202E-5</v>
      </c>
      <c r="BV30" s="5">
        <v>2.1421713441029101E-5</v>
      </c>
      <c r="BW30" s="17">
        <v>9.9337264086156603E-4</v>
      </c>
      <c r="BX30" s="17">
        <v>0</v>
      </c>
      <c r="BY30" s="17">
        <v>0.88333886065576395</v>
      </c>
      <c r="BZ30" s="17">
        <v>6.0980442798326605E-4</v>
      </c>
      <c r="CA30" s="17">
        <v>2.1442371732336801E-4</v>
      </c>
      <c r="CB30" s="17">
        <v>0.80669706179004297</v>
      </c>
      <c r="CC30" s="17">
        <v>2.7404626399245898E-4</v>
      </c>
      <c r="CD30" s="17">
        <v>0</v>
      </c>
      <c r="CE30" s="5">
        <v>6.55832140081681E-9</v>
      </c>
      <c r="CF30" s="5">
        <v>3.9747301818261997E-5</v>
      </c>
      <c r="CG30" s="17">
        <v>1.13692762085925</v>
      </c>
      <c r="CH30" s="17">
        <v>1.0459732083634501</v>
      </c>
      <c r="CI30" s="17">
        <v>9.0954412495797499E-2</v>
      </c>
      <c r="CJ30" s="17">
        <v>0</v>
      </c>
      <c r="CK30" s="17">
        <v>0</v>
      </c>
      <c r="CL30" s="17">
        <v>4.2790774759282803E-3</v>
      </c>
      <c r="CM30" s="17">
        <v>0</v>
      </c>
      <c r="CN30" s="17">
        <v>4.5915215198663997E-2</v>
      </c>
      <c r="CO30" s="17">
        <v>0</v>
      </c>
      <c r="CP30" s="17">
        <v>1.19345635124037E-3</v>
      </c>
      <c r="CQ30" s="17">
        <v>0.18366055986375401</v>
      </c>
      <c r="CR30" s="17">
        <v>2.00607686534499E-3</v>
      </c>
      <c r="CS30" s="17">
        <v>0</v>
      </c>
      <c r="CT30" s="17">
        <v>3.0856321477978599E-3</v>
      </c>
      <c r="CU30" s="5">
        <v>4.1838249089215496E-6</v>
      </c>
      <c r="CV30" s="17">
        <v>2.6930108835573701</v>
      </c>
      <c r="CW30" s="17">
        <v>0.29762965467881303</v>
      </c>
      <c r="CX30" s="17">
        <v>0</v>
      </c>
      <c r="CY30" s="17">
        <v>0</v>
      </c>
      <c r="CZ30" s="17">
        <v>0.11138078899607</v>
      </c>
      <c r="DA30" s="17">
        <v>4.6549491538947297E-3</v>
      </c>
      <c r="DB30" s="17">
        <v>0</v>
      </c>
      <c r="DC30" s="17">
        <v>2.28739397146117</v>
      </c>
      <c r="DD30" s="17">
        <v>4.4262626578812402E-3</v>
      </c>
      <c r="DE30" s="17">
        <v>0.173497788916814</v>
      </c>
      <c r="DG30" s="26">
        <f t="shared" si="0"/>
        <v>1.0282288932597836</v>
      </c>
      <c r="DH30" s="25">
        <f t="shared" si="1"/>
        <v>7.9999883901977053E-3</v>
      </c>
      <c r="DI30" s="25">
        <f t="shared" si="2"/>
        <v>1.9247116532646154E-2</v>
      </c>
      <c r="DJ30" s="40">
        <f t="shared" si="3"/>
        <v>-2.2806096012928792E-6</v>
      </c>
      <c r="DK30" s="40"/>
      <c r="DL30" s="40">
        <f t="shared" si="4"/>
        <v>8.2755018652743657E-7</v>
      </c>
      <c r="DM30" s="40">
        <f t="shared" si="5"/>
        <v>-1.9606669224028902E-6</v>
      </c>
      <c r="DN30" s="40">
        <f t="shared" si="6"/>
        <v>-2.1526667077610352E-6</v>
      </c>
      <c r="DO30" s="40">
        <f t="shared" si="7"/>
        <v>3.2393428790451933E-6</v>
      </c>
      <c r="DP30" s="40">
        <f t="shared" si="8"/>
        <v>-7.9502587096632424E-7</v>
      </c>
      <c r="DQ30" s="40">
        <f t="shared" si="9"/>
        <v>-5.4876930186202609E-6</v>
      </c>
      <c r="DR30" s="40">
        <f t="shared" si="10"/>
        <v>-2.4566322964081909E-5</v>
      </c>
      <c r="DS30" s="40">
        <f t="shared" si="11"/>
        <v>-1.1832963736806714E-5</v>
      </c>
      <c r="DT30" s="40">
        <f t="shared" si="12"/>
        <v>-4.9884132353829237E-5</v>
      </c>
      <c r="DU30" s="40">
        <f t="shared" si="13"/>
        <v>1.7403458791684327E-5</v>
      </c>
      <c r="DV30" s="40">
        <f t="shared" si="14"/>
        <v>-6.7137297606630796E-6</v>
      </c>
      <c r="DW30" s="40">
        <f t="shared" si="15"/>
        <v>6.2790998062146939E-7</v>
      </c>
      <c r="DX30" s="40">
        <f t="shared" si="16"/>
        <v>7.361832949274052E-6</v>
      </c>
      <c r="DY30" s="40">
        <f t="shared" si="17"/>
        <v>1.5840939260439398E-5</v>
      </c>
      <c r="DZ30" s="40">
        <f t="shared" si="18"/>
        <v>1.7137628544252076E-7</v>
      </c>
      <c r="EA30" s="40">
        <f t="shared" si="19"/>
        <v>-1.3594322309895257E-5</v>
      </c>
      <c r="EB30" s="40">
        <f t="shared" si="20"/>
        <v>2.9463416130179051E-6</v>
      </c>
      <c r="EC30" s="40">
        <f t="shared" si="21"/>
        <v>5.1741526756940352E-7</v>
      </c>
      <c r="ED30" s="40">
        <f t="shared" si="22"/>
        <v>-1.3084966176094072E-5</v>
      </c>
      <c r="EE30" s="40">
        <f t="shared" si="23"/>
        <v>-7.7588876375491216E-6</v>
      </c>
      <c r="EF30" s="40">
        <f t="shared" si="24"/>
        <v>5.234248200820072E-6</v>
      </c>
      <c r="EG30" s="40">
        <f t="shared" si="25"/>
        <v>2.2003296165862901E-5</v>
      </c>
      <c r="EH30" s="40">
        <f t="shared" si="26"/>
        <v>3.5092484688720991E-5</v>
      </c>
      <c r="EI30" s="69">
        <f t="shared" si="27"/>
        <v>1.4584559769075708E-5</v>
      </c>
      <c r="EJ30" s="40">
        <f t="shared" si="28"/>
        <v>-1.3823192193369758E-5</v>
      </c>
      <c r="EK30" s="40">
        <f t="shared" si="29"/>
        <v>7.7359358310265811E-4</v>
      </c>
      <c r="EL30" s="40">
        <f t="shared" si="30"/>
        <v>-9.6711568293466536E-4</v>
      </c>
      <c r="EM30" s="69">
        <f t="shared" si="31"/>
        <v>-5.3917721271746241E-4</v>
      </c>
      <c r="EN30" s="40">
        <f t="shared" si="32"/>
        <v>3.2548563222514258E-6</v>
      </c>
      <c r="EO30" s="40">
        <f t="shared" si="33"/>
        <v>3.5378879951699938E-6</v>
      </c>
      <c r="EP30" s="40"/>
      <c r="EQ30" s="40"/>
      <c r="ER30" s="40"/>
      <c r="ES30" s="40"/>
    </row>
    <row r="31" spans="1:149" x14ac:dyDescent="0.25">
      <c r="A31" s="15" t="s">
        <v>200</v>
      </c>
      <c r="B31" s="15">
        <v>348.28144404</v>
      </c>
      <c r="C31" s="15"/>
      <c r="D31" s="15">
        <v>3290.3694663000001</v>
      </c>
      <c r="E31" s="15">
        <v>62.047738860000003</v>
      </c>
      <c r="F31" s="15">
        <v>57.08391984</v>
      </c>
      <c r="G31" s="15">
        <v>138.21006059000001</v>
      </c>
      <c r="H31" s="15">
        <v>173.71785709</v>
      </c>
      <c r="I31" s="15"/>
      <c r="J31" s="17" t="s">
        <v>200</v>
      </c>
      <c r="K31" s="17">
        <v>0</v>
      </c>
      <c r="L31" s="17">
        <v>4.5967224429817604</v>
      </c>
      <c r="M31" s="17">
        <v>0.32103106857013403</v>
      </c>
      <c r="N31" s="17">
        <v>1.6994660321072701</v>
      </c>
      <c r="O31" s="17">
        <v>1.6994660321072701</v>
      </c>
      <c r="P31" s="17">
        <v>13.4920539114188</v>
      </c>
      <c r="Q31" s="17">
        <v>0</v>
      </c>
      <c r="R31" s="17">
        <v>2.5133738193422499E-4</v>
      </c>
      <c r="S31" s="17">
        <v>1.2271329413184699E-3</v>
      </c>
      <c r="T31" s="17">
        <v>0.82322521352747502</v>
      </c>
      <c r="U31" s="17">
        <v>2.3861098202325901E-4</v>
      </c>
      <c r="V31" s="17">
        <v>0.17597660894063</v>
      </c>
      <c r="W31" s="17">
        <v>8.3525175206821001E-3</v>
      </c>
      <c r="X31" s="17">
        <v>5.1192847527240801E-3</v>
      </c>
      <c r="Y31" s="17">
        <v>4.2206356954721604</v>
      </c>
      <c r="Z31" s="5">
        <v>8.2657603861395397E-8</v>
      </c>
      <c r="AA31" s="5">
        <v>3.3062871489277202E-7</v>
      </c>
      <c r="AB31" s="5">
        <v>348.28132112589998</v>
      </c>
      <c r="AC31" s="17">
        <v>4.9638177738829397</v>
      </c>
      <c r="AD31" s="17">
        <v>44.0231114569795</v>
      </c>
      <c r="AE31" s="17">
        <v>2.8033327851540699</v>
      </c>
      <c r="AF31" s="17">
        <v>6.5132734188726601E-2</v>
      </c>
      <c r="AG31" s="17">
        <v>10.023933870269</v>
      </c>
      <c r="AH31" s="17">
        <v>0.16839742929611901</v>
      </c>
      <c r="AI31" s="17">
        <v>40.413552548307599</v>
      </c>
      <c r="AJ31" s="5">
        <v>0.30698169432147898</v>
      </c>
      <c r="AK31" s="17">
        <v>7.0561128664059503</v>
      </c>
      <c r="AL31" s="5">
        <v>7.6262366215805094E-2</v>
      </c>
      <c r="AM31" s="17">
        <v>0</v>
      </c>
      <c r="AN31" s="17">
        <v>0</v>
      </c>
      <c r="AO31" s="17">
        <v>7.4170539085780396</v>
      </c>
      <c r="AP31" s="17">
        <v>7.4170539085780396</v>
      </c>
      <c r="AQ31" s="17">
        <v>0</v>
      </c>
      <c r="AR31" s="17">
        <v>0</v>
      </c>
      <c r="AS31" s="17">
        <v>0.48467380983433</v>
      </c>
      <c r="AT31" s="5">
        <v>6.9196951125529599E-7</v>
      </c>
      <c r="AU31" s="5">
        <v>1.33621845085665E-6</v>
      </c>
      <c r="AV31" s="17">
        <v>26.322958880051999</v>
      </c>
      <c r="AW31" s="17">
        <v>1.4603899050317799</v>
      </c>
      <c r="AX31" s="17">
        <v>0.223453911746752</v>
      </c>
      <c r="AY31" s="17">
        <v>0</v>
      </c>
      <c r="AZ31" s="17">
        <v>4.8539262724803702</v>
      </c>
      <c r="BA31" s="17">
        <v>0.598220066900222</v>
      </c>
      <c r="BB31" s="5">
        <v>8.5625892372558998E-4</v>
      </c>
      <c r="BC31" s="17">
        <v>6.2792309036194304E-3</v>
      </c>
      <c r="BD31" s="5">
        <v>6.0657544304634702E-5</v>
      </c>
      <c r="BE31" s="17">
        <v>1.23152756491785E-4</v>
      </c>
      <c r="BF31" s="17">
        <v>0</v>
      </c>
      <c r="BG31" s="17">
        <v>0</v>
      </c>
      <c r="BH31" s="17">
        <v>0.47423599496083302</v>
      </c>
      <c r="BI31" s="17">
        <v>1.0986938407568401</v>
      </c>
      <c r="BJ31" s="17">
        <v>2.00004915245512E-2</v>
      </c>
      <c r="BK31" s="17">
        <v>1.9216160169094498E-2</v>
      </c>
      <c r="BL31" s="17">
        <v>178.62158660614901</v>
      </c>
      <c r="BM31" s="5">
        <v>2961.3313055837498</v>
      </c>
      <c r="BN31" s="17">
        <v>302.71389049245698</v>
      </c>
      <c r="BO31" s="17">
        <v>3290.3681549562598</v>
      </c>
      <c r="BP31" s="17">
        <v>0</v>
      </c>
      <c r="BQ31" s="17">
        <v>9.2035989840997097</v>
      </c>
      <c r="BR31" s="17">
        <v>0</v>
      </c>
      <c r="BS31" s="17">
        <v>0.29724407747211401</v>
      </c>
      <c r="BT31" s="17">
        <v>4.9377502127133897E-4</v>
      </c>
      <c r="BU31" s="17">
        <v>1.45678299006972E-3</v>
      </c>
      <c r="BV31" s="17">
        <v>1.16907695680418E-3</v>
      </c>
      <c r="BW31" s="17">
        <v>7.0486119523184301E-2</v>
      </c>
      <c r="BX31" s="17">
        <v>0</v>
      </c>
      <c r="BY31" s="17">
        <v>67.085877175565003</v>
      </c>
      <c r="BZ31" s="17">
        <v>3.3279922371952798E-2</v>
      </c>
      <c r="CA31" s="17">
        <v>1.17022055835358E-2</v>
      </c>
      <c r="CB31" s="17">
        <v>44.025451562029701</v>
      </c>
      <c r="CC31" s="17">
        <v>1.49559916542932E-2</v>
      </c>
      <c r="CD31" s="17">
        <v>0</v>
      </c>
      <c r="CE31" s="5">
        <v>3.57915288359044E-7</v>
      </c>
      <c r="CF31" s="17">
        <v>2.1691905451479E-3</v>
      </c>
      <c r="CG31" s="17">
        <v>62.047723124179598</v>
      </c>
      <c r="CH31" s="17">
        <v>57.083905350296703</v>
      </c>
      <c r="CI31" s="17">
        <v>4.9638177738829397</v>
      </c>
      <c r="CJ31" s="17">
        <v>0</v>
      </c>
      <c r="CK31" s="17">
        <v>0</v>
      </c>
      <c r="CL31" s="17">
        <v>0.23353029472489001</v>
      </c>
      <c r="CM31" s="17">
        <v>0</v>
      </c>
      <c r="CN31" s="17">
        <v>2.5058099829692901</v>
      </c>
      <c r="CO31" s="17">
        <v>0</v>
      </c>
      <c r="CP31" s="17">
        <v>6.5132734188726601E-2</v>
      </c>
      <c r="CQ31" s="17">
        <v>10.0232477018469</v>
      </c>
      <c r="CR31" s="17">
        <v>0.15235398215354201</v>
      </c>
      <c r="CS31" s="17">
        <v>0</v>
      </c>
      <c r="CT31" s="17">
        <v>0.16839742929611901</v>
      </c>
      <c r="CU31" s="17">
        <v>2.28335086051907E-4</v>
      </c>
      <c r="CV31" s="17">
        <v>138.20997953184801</v>
      </c>
      <c r="CW31" s="17">
        <v>22.603656801545</v>
      </c>
      <c r="CX31" s="17">
        <v>0</v>
      </c>
      <c r="CY31" s="17">
        <v>0</v>
      </c>
      <c r="CZ31" s="17">
        <v>8.4589061883189292</v>
      </c>
      <c r="DA31" s="17">
        <v>0.35351660411116897</v>
      </c>
      <c r="DB31" s="17">
        <v>0</v>
      </c>
      <c r="DC31" s="17">
        <v>173.71779649244601</v>
      </c>
      <c r="DD31" s="17">
        <v>0.33614487772777102</v>
      </c>
      <c r="DE31" s="17">
        <v>13.1764311296365</v>
      </c>
      <c r="DG31" s="26">
        <f t="shared" si="0"/>
        <v>1.0282284844311633</v>
      </c>
      <c r="DH31" s="25">
        <f t="shared" si="1"/>
        <v>8.000004145554929E-3</v>
      </c>
      <c r="DI31" s="25">
        <f t="shared" si="2"/>
        <v>1.9246998501848814E-2</v>
      </c>
      <c r="DJ31" s="40">
        <f t="shared" si="3"/>
        <v>-3.5291601697839019E-7</v>
      </c>
      <c r="DK31" s="40"/>
      <c r="DL31" s="40">
        <f t="shared" si="4"/>
        <v>-3.9853996754986394E-7</v>
      </c>
      <c r="DM31" s="40">
        <f t="shared" si="5"/>
        <v>-2.536082812047759E-7</v>
      </c>
      <c r="DN31" s="40">
        <f t="shared" si="6"/>
        <v>-2.538316103269299E-7</v>
      </c>
      <c r="DO31" s="40">
        <f t="shared" si="7"/>
        <v>-5.8648517813845657E-7</v>
      </c>
      <c r="DP31" s="40">
        <f t="shared" si="8"/>
        <v>-3.4882743200829466E-7</v>
      </c>
      <c r="DQ31" s="40">
        <f t="shared" si="9"/>
        <v>-8.9268291414934928E-6</v>
      </c>
      <c r="DR31" s="40">
        <f t="shared" si="10"/>
        <v>1.8087132394832998E-6</v>
      </c>
      <c r="DS31" s="40">
        <f t="shared" si="11"/>
        <v>-1.9109714589125069E-6</v>
      </c>
      <c r="DT31" s="40">
        <f t="shared" si="12"/>
        <v>-2.8453190394138803E-5</v>
      </c>
      <c r="DU31" s="40">
        <f t="shared" si="13"/>
        <v>1.0798300012514327E-6</v>
      </c>
      <c r="DV31" s="40">
        <f t="shared" si="14"/>
        <v>2.733858211677276E-6</v>
      </c>
      <c r="DW31" s="40">
        <f t="shared" si="15"/>
        <v>4.5334408485791215E-8</v>
      </c>
      <c r="DX31" s="40">
        <f t="shared" si="16"/>
        <v>-2.797040925202721E-6</v>
      </c>
      <c r="DY31" s="40">
        <f t="shared" si="17"/>
        <v>3.3247914653233732E-6</v>
      </c>
      <c r="DZ31" s="40">
        <f t="shared" si="18"/>
        <v>-1.5241405505832409E-7</v>
      </c>
      <c r="EA31" s="40">
        <f t="shared" si="19"/>
        <v>2.3884582725837598E-6</v>
      </c>
      <c r="EB31" s="40">
        <f t="shared" si="20"/>
        <v>-1.6735087756400201E-6</v>
      </c>
      <c r="EC31" s="40">
        <f t="shared" si="21"/>
        <v>2.3243790663490915E-7</v>
      </c>
      <c r="ED31" s="40">
        <f t="shared" si="22"/>
        <v>6.8314207389748288E-7</v>
      </c>
      <c r="EE31" s="40">
        <f t="shared" si="23"/>
        <v>-2.8654666215511747E-5</v>
      </c>
      <c r="EF31" s="40">
        <f t="shared" si="24"/>
        <v>2.2230336927547975E-7</v>
      </c>
      <c r="EG31" s="40">
        <f t="shared" si="25"/>
        <v>2.5126154270318756E-6</v>
      </c>
      <c r="EH31" s="40">
        <f t="shared" si="26"/>
        <v>2.8009277769436956E-6</v>
      </c>
      <c r="EI31" s="69">
        <f t="shared" si="27"/>
        <v>3.2237698931069543E-7</v>
      </c>
      <c r="EJ31" s="40">
        <f t="shared" si="28"/>
        <v>-1.5391778137405333E-6</v>
      </c>
      <c r="EK31" s="40">
        <f t="shared" si="29"/>
        <v>7.854991357828826E-4</v>
      </c>
      <c r="EL31" s="40">
        <f t="shared" si="30"/>
        <v>-9.7682727914778365E-4</v>
      </c>
      <c r="EM31" s="69">
        <f t="shared" si="31"/>
        <v>-4.899361292649109E-4</v>
      </c>
      <c r="EN31" s="40">
        <f t="shared" si="32"/>
        <v>4.715065451256862E-8</v>
      </c>
      <c r="EO31" s="40">
        <f t="shared" si="33"/>
        <v>5.1250710611584609E-8</v>
      </c>
      <c r="EP31" s="40"/>
      <c r="EQ31" s="40"/>
      <c r="ER31" s="40"/>
      <c r="ES31" s="40"/>
    </row>
    <row r="32" spans="1:149" x14ac:dyDescent="0.25">
      <c r="A32" s="15" t="s">
        <v>201</v>
      </c>
      <c r="B32" s="15"/>
      <c r="C32" s="15"/>
      <c r="D32" s="15"/>
      <c r="E32" s="15"/>
      <c r="F32" s="15"/>
      <c r="G32" s="15"/>
      <c r="H32" s="15"/>
      <c r="I32" s="15"/>
      <c r="AJ32" s="5"/>
      <c r="BM32" s="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69"/>
      <c r="EJ32" s="40"/>
      <c r="EK32" s="40"/>
      <c r="EL32" s="40"/>
      <c r="EM32" s="69"/>
      <c r="EN32" s="40"/>
      <c r="EO32" s="40"/>
      <c r="EP32" s="40"/>
      <c r="EQ32" s="40"/>
      <c r="ER32" s="40"/>
      <c r="ES32" s="40"/>
    </row>
    <row r="33" spans="1:149" x14ac:dyDescent="0.25">
      <c r="A33" s="15" t="s">
        <v>202</v>
      </c>
      <c r="B33" s="15">
        <v>246.54602403999999</v>
      </c>
      <c r="C33" s="15"/>
      <c r="D33" s="15">
        <v>2170.4413037999998</v>
      </c>
      <c r="E33" s="15">
        <v>34.205552320000002</v>
      </c>
      <c r="F33" s="15">
        <v>31.469108120000001</v>
      </c>
      <c r="G33" s="15">
        <v>67.110777630000001</v>
      </c>
      <c r="H33" s="15">
        <v>138.37683375</v>
      </c>
      <c r="I33" s="15"/>
      <c r="J33" s="17" t="s">
        <v>202</v>
      </c>
      <c r="K33" s="17">
        <v>0</v>
      </c>
      <c r="L33" s="17">
        <v>3.6615698489691701</v>
      </c>
      <c r="M33" s="17">
        <v>0.25572089354202499</v>
      </c>
      <c r="N33" s="17">
        <v>1.3537274642355599</v>
      </c>
      <c r="O33" s="17">
        <v>1.3537274642355599</v>
      </c>
      <c r="P33" s="17">
        <v>10.7472377650887</v>
      </c>
      <c r="Q33" s="17">
        <v>0</v>
      </c>
      <c r="R33" s="17">
        <v>1.3855809705848299E-4</v>
      </c>
      <c r="S33" s="17">
        <v>6.7649091993364095E-4</v>
      </c>
      <c r="T33" s="5">
        <v>0.65574882904018295</v>
      </c>
      <c r="U33" s="17">
        <v>1.31540447126677E-4</v>
      </c>
      <c r="V33" s="5">
        <v>0.14017588920190099</v>
      </c>
      <c r="W33" s="17">
        <v>4.6045610222832101E-3</v>
      </c>
      <c r="X33" s="17">
        <v>2.8221550610955798E-3</v>
      </c>
      <c r="Y33" s="17">
        <v>3.3619929141149298</v>
      </c>
      <c r="Z33" s="5">
        <v>4.5567240166008E-8</v>
      </c>
      <c r="AA33" s="5">
        <v>1.8226906515209101E-7</v>
      </c>
      <c r="AB33" s="5">
        <v>246.545979274789</v>
      </c>
      <c r="AC33" s="17">
        <v>2.7364426620810498</v>
      </c>
      <c r="AD33" s="17">
        <v>24.268973651570501</v>
      </c>
      <c r="AE33" s="17">
        <v>1.54541701968176</v>
      </c>
      <c r="AF33" s="17">
        <v>3.59062435004988E-2</v>
      </c>
      <c r="AG33" s="17">
        <v>5.5259747972023296</v>
      </c>
      <c r="AH33" s="17">
        <v>9.2833853756400297E-2</v>
      </c>
      <c r="AI33" s="17">
        <v>32.191844330373797</v>
      </c>
      <c r="AJ33" s="17">
        <v>0.244529437071734</v>
      </c>
      <c r="AK33" s="17">
        <v>5.6206207833066903</v>
      </c>
      <c r="AL33" s="17">
        <v>6.0747621999364503E-2</v>
      </c>
      <c r="AM33" s="17">
        <v>0</v>
      </c>
      <c r="AN33" s="17">
        <v>0</v>
      </c>
      <c r="AO33" s="17">
        <v>5.90813872593312</v>
      </c>
      <c r="AP33" s="17">
        <v>5.90813872593312</v>
      </c>
      <c r="AQ33" s="17">
        <v>0</v>
      </c>
      <c r="AR33" s="17">
        <v>0</v>
      </c>
      <c r="AS33" s="17">
        <v>0.38607218020593898</v>
      </c>
      <c r="AT33" s="5">
        <v>3.8146833495622903E-7</v>
      </c>
      <c r="AU33" s="5">
        <v>7.3662501630056305E-7</v>
      </c>
      <c r="AV33" s="17">
        <v>17.363535166322201</v>
      </c>
      <c r="AW33" s="17">
        <v>1.16328844827932</v>
      </c>
      <c r="AX33" s="5">
        <v>0.17799467411584499</v>
      </c>
      <c r="AY33" s="5">
        <v>0</v>
      </c>
      <c r="AZ33" s="17">
        <v>3.8664484738137301</v>
      </c>
      <c r="BA33" s="5">
        <v>0.47651838944266001</v>
      </c>
      <c r="BB33" s="17">
        <v>4.72037637086151E-4</v>
      </c>
      <c r="BC33" s="17">
        <v>3.46159608844943E-3</v>
      </c>
      <c r="BD33" s="5">
        <v>3.3439200283293899E-5</v>
      </c>
      <c r="BE33" s="5">
        <v>6.7891466558640102E-5</v>
      </c>
      <c r="BF33" s="17">
        <v>0</v>
      </c>
      <c r="BG33" s="17">
        <v>0</v>
      </c>
      <c r="BH33" s="17">
        <v>0.37775882142963702</v>
      </c>
      <c r="BI33" s="17">
        <v>0.60568554425613297</v>
      </c>
      <c r="BJ33" s="17">
        <v>1.1025828946686699E-2</v>
      </c>
      <c r="BK33" s="17">
        <v>1.05934399510573E-2</v>
      </c>
      <c r="BL33" s="17">
        <v>142.28295483942</v>
      </c>
      <c r="BM33" s="5">
        <v>1953.39655243109</v>
      </c>
      <c r="BN33" s="17">
        <v>199.680505921063</v>
      </c>
      <c r="BO33" s="17">
        <v>2170.44059351847</v>
      </c>
      <c r="BP33" s="17">
        <v>0</v>
      </c>
      <c r="BQ33" s="17">
        <v>7.3312296481313002</v>
      </c>
      <c r="BR33" s="17">
        <v>0</v>
      </c>
      <c r="BS33" s="17">
        <v>0.23630190266902501</v>
      </c>
      <c r="BT33" s="17">
        <v>2.7220601602716098E-4</v>
      </c>
      <c r="BU33" s="17">
        <v>8.0309533710014997E-4</v>
      </c>
      <c r="BV33" s="17">
        <v>6.44489467308652E-4</v>
      </c>
      <c r="BW33" s="17">
        <v>5.3042500158798897E-2</v>
      </c>
      <c r="BX33" s="17">
        <v>0</v>
      </c>
      <c r="BY33" s="17">
        <v>53.437951943451402</v>
      </c>
      <c r="BZ33" s="17">
        <v>1.83464915568489E-2</v>
      </c>
      <c r="CA33" s="17">
        <v>6.45116464778407E-3</v>
      </c>
      <c r="CB33" s="17">
        <v>24.270254445675299</v>
      </c>
      <c r="CC33" s="17">
        <v>8.2449053092808998E-3</v>
      </c>
      <c r="CD33" s="17">
        <v>0</v>
      </c>
      <c r="CE33" s="5">
        <v>1.9731147134266901E-7</v>
      </c>
      <c r="CF33" s="17">
        <v>1.1958234598235099E-3</v>
      </c>
      <c r="CG33" s="17">
        <v>34.205538273217897</v>
      </c>
      <c r="CH33" s="17">
        <v>31.4690956111369</v>
      </c>
      <c r="CI33" s="17">
        <v>2.7364426620810498</v>
      </c>
      <c r="CJ33" s="17">
        <v>0</v>
      </c>
      <c r="CK33" s="17">
        <v>0</v>
      </c>
      <c r="CL33" s="17">
        <v>0.128740153177135</v>
      </c>
      <c r="CM33" s="17">
        <v>0</v>
      </c>
      <c r="CN33" s="17">
        <v>1.3813990946719801</v>
      </c>
      <c r="CO33" s="17">
        <v>0</v>
      </c>
      <c r="CP33" s="17">
        <v>3.59062435004988E-2</v>
      </c>
      <c r="CQ33" s="17">
        <v>5.5255975586016</v>
      </c>
      <c r="CR33" s="17">
        <v>0.121359308197154</v>
      </c>
      <c r="CS33" s="17">
        <v>0</v>
      </c>
      <c r="CT33" s="17">
        <v>9.2833853756400297E-2</v>
      </c>
      <c r="CU33" s="17">
        <v>1.25876780204699E-4</v>
      </c>
      <c r="CV33" s="17">
        <v>67.110774143752394</v>
      </c>
      <c r="CW33" s="17">
        <v>18.005185875543901</v>
      </c>
      <c r="CX33" s="17">
        <v>0</v>
      </c>
      <c r="CY33" s="17">
        <v>0</v>
      </c>
      <c r="CZ33" s="17">
        <v>6.7380330560696597</v>
      </c>
      <c r="DA33" s="17">
        <v>0.28159705825335801</v>
      </c>
      <c r="DB33" s="17">
        <v>0</v>
      </c>
      <c r="DC33" s="17">
        <v>138.37678409034501</v>
      </c>
      <c r="DD33" s="17">
        <v>0.267759642843727</v>
      </c>
      <c r="DE33" s="17">
        <v>10.4958218032502</v>
      </c>
      <c r="DG33" s="26">
        <f t="shared" si="0"/>
        <v>1.0282285122808221</v>
      </c>
      <c r="DH33" s="25">
        <f t="shared" si="1"/>
        <v>8.0000048000274555E-3</v>
      </c>
      <c r="DI33" s="25">
        <f t="shared" si="2"/>
        <v>1.9246995583876301E-2</v>
      </c>
      <c r="DJ33" s="40">
        <f t="shared" si="3"/>
        <v>-1.8156938916885362E-7</v>
      </c>
      <c r="DK33" s="40"/>
      <c r="DL33" s="40">
        <f t="shared" si="4"/>
        <v>-3.2725212543075352E-7</v>
      </c>
      <c r="DM33" s="40">
        <f t="shared" si="5"/>
        <v>-4.1065795324895573E-7</v>
      </c>
      <c r="DN33" s="40">
        <f t="shared" si="6"/>
        <v>-3.9749658786614255E-7</v>
      </c>
      <c r="DO33" s="40">
        <f t="shared" si="7"/>
        <v>-5.1947656250738176E-8</v>
      </c>
      <c r="DP33" s="40">
        <f t="shared" si="8"/>
        <v>-3.5887260638249018E-7</v>
      </c>
      <c r="DQ33" s="40">
        <f t="shared" si="9"/>
        <v>-9.3182734878443295E-6</v>
      </c>
      <c r="DR33" s="40">
        <f t="shared" si="10"/>
        <v>2.3327951452601954E-6</v>
      </c>
      <c r="DS33" s="40">
        <f t="shared" si="11"/>
        <v>-6.8626049019332578E-7</v>
      </c>
      <c r="DT33" s="40">
        <f t="shared" si="12"/>
        <v>-2.859361234000596E-5</v>
      </c>
      <c r="DU33" s="40">
        <f t="shared" si="13"/>
        <v>-2.8320324916759475E-6</v>
      </c>
      <c r="DV33" s="40">
        <f t="shared" si="14"/>
        <v>1.4761360752081688E-6</v>
      </c>
      <c r="DW33" s="40">
        <f t="shared" si="15"/>
        <v>1.2817458720265671E-6</v>
      </c>
      <c r="DX33" s="40">
        <f t="shared" si="16"/>
        <v>2.3303344982940294E-7</v>
      </c>
      <c r="DY33" s="40">
        <f t="shared" si="17"/>
        <v>3.5192234420659875E-6</v>
      </c>
      <c r="DZ33" s="40">
        <f t="shared" si="18"/>
        <v>6.0127462315080768E-7</v>
      </c>
      <c r="EA33" s="40">
        <f t="shared" si="19"/>
        <v>2.4674044793773707E-6</v>
      </c>
      <c r="EB33" s="40">
        <f t="shared" si="20"/>
        <v>-2.5649422513726867E-6</v>
      </c>
      <c r="EC33" s="40">
        <f t="shared" si="21"/>
        <v>-8.2006971449993116E-7</v>
      </c>
      <c r="ED33" s="40">
        <f t="shared" si="22"/>
        <v>1.7662411081449387E-6</v>
      </c>
      <c r="EE33" s="40">
        <f t="shared" si="23"/>
        <v>-2.5939520837299613E-5</v>
      </c>
      <c r="EF33" s="40">
        <f t="shared" si="24"/>
        <v>9.8473705438399697E-9</v>
      </c>
      <c r="EG33" s="40">
        <f t="shared" si="25"/>
        <v>1.0746910248521849E-6</v>
      </c>
      <c r="EH33" s="40">
        <f t="shared" si="26"/>
        <v>2.112454656066866E-6</v>
      </c>
      <c r="EI33" s="69">
        <f t="shared" si="27"/>
        <v>3.6444621623947324E-6</v>
      </c>
      <c r="EJ33" s="40">
        <f t="shared" si="28"/>
        <v>-6.1019923879387088E-6</v>
      </c>
      <c r="EK33" s="40">
        <f t="shared" si="29"/>
        <v>7.8931969991173222E-4</v>
      </c>
      <c r="EL33" s="40">
        <f t="shared" si="30"/>
        <v>-9.7190625027137776E-4</v>
      </c>
      <c r="EM33" s="69">
        <f t="shared" si="31"/>
        <v>-4.3565384152722023E-4</v>
      </c>
      <c r="EN33" s="40">
        <f t="shared" si="32"/>
        <v>2.9102230651035791E-7</v>
      </c>
      <c r="EO33" s="40">
        <f t="shared" si="33"/>
        <v>3.1632858832099938E-7</v>
      </c>
      <c r="EP33" s="40"/>
      <c r="EQ33" s="40"/>
      <c r="ER33" s="40"/>
      <c r="ES33" s="40"/>
    </row>
    <row r="34" spans="1:149" x14ac:dyDescent="0.25">
      <c r="A34" s="15" t="s">
        <v>203</v>
      </c>
      <c r="B34" s="15">
        <v>38.832815230000001</v>
      </c>
      <c r="C34" s="15"/>
      <c r="D34" s="15">
        <v>343.17463942000001</v>
      </c>
      <c r="E34" s="15">
        <v>6.5832833099999997</v>
      </c>
      <c r="F34" s="15">
        <v>6.0566206400000002</v>
      </c>
      <c r="G34" s="15">
        <v>14.36255646</v>
      </c>
      <c r="H34" s="15">
        <v>20.039091429999999</v>
      </c>
      <c r="I34" s="15"/>
      <c r="J34" s="17" t="s">
        <v>203</v>
      </c>
      <c r="K34" s="17">
        <v>0</v>
      </c>
      <c r="L34" s="17">
        <v>0.53025164634519895</v>
      </c>
      <c r="M34" s="17">
        <v>3.7032294502811702E-2</v>
      </c>
      <c r="N34" s="17">
        <v>0.196040410921099</v>
      </c>
      <c r="O34" s="17">
        <v>0.196040410921099</v>
      </c>
      <c r="P34" s="17">
        <v>1.5563672678615701</v>
      </c>
      <c r="Q34" s="17">
        <v>0</v>
      </c>
      <c r="R34" s="5">
        <v>2.6667391987301299E-5</v>
      </c>
      <c r="S34" s="17">
        <v>1.30198802228872E-4</v>
      </c>
      <c r="T34" s="17">
        <v>9.4962408288410793E-2</v>
      </c>
      <c r="U34" s="5">
        <v>2.5316859853873198E-5</v>
      </c>
      <c r="V34" s="17">
        <v>2.02997140716735E-2</v>
      </c>
      <c r="W34" s="17">
        <v>8.8620212305097598E-4</v>
      </c>
      <c r="X34" s="17">
        <v>5.4315640911170202E-4</v>
      </c>
      <c r="Y34" s="17">
        <v>0.48686799185039398</v>
      </c>
      <c r="Z34" s="5">
        <v>8.7699011667961795E-9</v>
      </c>
      <c r="AA34" s="5">
        <v>3.5080404437904E-8</v>
      </c>
      <c r="AB34" s="17">
        <v>38.83285161461</v>
      </c>
      <c r="AC34" s="17">
        <v>0.52666296841327798</v>
      </c>
      <c r="AD34" s="17">
        <v>4.6708646295959397</v>
      </c>
      <c r="AE34" s="17">
        <v>0.297434561418012</v>
      </c>
      <c r="AF34" s="17">
        <v>6.9105979375761297E-3</v>
      </c>
      <c r="AG34" s="17">
        <v>1.0635416293258799</v>
      </c>
      <c r="AH34" s="17">
        <v>1.7867026350744299E-2</v>
      </c>
      <c r="AI34" s="17">
        <v>4.6618778199292299</v>
      </c>
      <c r="AJ34" s="17">
        <v>3.5411647298235698E-2</v>
      </c>
      <c r="AK34" s="17">
        <v>0.81395243868747802</v>
      </c>
      <c r="AL34" s="17">
        <v>8.7971364623687497E-3</v>
      </c>
      <c r="AM34" s="17">
        <v>0</v>
      </c>
      <c r="AN34" s="17">
        <v>0</v>
      </c>
      <c r="AO34" s="17">
        <v>0.85558899417141998</v>
      </c>
      <c r="AP34" s="17">
        <v>0.85558899417141998</v>
      </c>
      <c r="AQ34" s="17">
        <v>0</v>
      </c>
      <c r="AR34" s="17">
        <v>0</v>
      </c>
      <c r="AS34" s="17">
        <v>5.5909226507878697E-2</v>
      </c>
      <c r="AT34" s="5">
        <v>7.3417599892006602E-8</v>
      </c>
      <c r="AU34" s="5">
        <v>1.41774020347029E-7</v>
      </c>
      <c r="AV34" s="17">
        <v>2.7453975727111901</v>
      </c>
      <c r="AW34" s="17">
        <v>0.16846211426798199</v>
      </c>
      <c r="AX34" s="17">
        <v>2.5776417758795599E-2</v>
      </c>
      <c r="AY34" s="17">
        <v>0</v>
      </c>
      <c r="AZ34" s="17">
        <v>0.55992133554085399</v>
      </c>
      <c r="BA34" s="17">
        <v>6.9007160964301595E-2</v>
      </c>
      <c r="BB34" s="5">
        <v>9.0850008212216903E-5</v>
      </c>
      <c r="BC34" s="17">
        <v>6.6622677623637901E-4</v>
      </c>
      <c r="BD34" s="5">
        <v>6.4357584064992196E-6</v>
      </c>
      <c r="BE34" s="5">
        <v>1.3066470774979701E-5</v>
      </c>
      <c r="BF34" s="17">
        <v>0</v>
      </c>
      <c r="BG34" s="17">
        <v>0</v>
      </c>
      <c r="BH34" s="17">
        <v>5.4705025020790603E-2</v>
      </c>
      <c r="BI34" s="17">
        <v>0.116571790748303</v>
      </c>
      <c r="BJ34" s="17">
        <v>2.1220589405689001E-3</v>
      </c>
      <c r="BK34" s="17">
        <v>2.03884078771143E-3</v>
      </c>
      <c r="BL34" s="17">
        <v>20.604759756830099</v>
      </c>
      <c r="BM34" s="5">
        <v>308.85712882598301</v>
      </c>
      <c r="BN34" s="17">
        <v>31.572080592161399</v>
      </c>
      <c r="BO34" s="17">
        <v>343.17460699085598</v>
      </c>
      <c r="BP34" s="17">
        <v>0</v>
      </c>
      <c r="BQ34" s="17">
        <v>1.0616748907223901</v>
      </c>
      <c r="BR34" s="17">
        <v>0</v>
      </c>
      <c r="BS34" s="17">
        <v>3.4270707472125302E-2</v>
      </c>
      <c r="BT34" s="5">
        <v>5.2389859598648497E-5</v>
      </c>
      <c r="BU34" s="17">
        <v>1.5456584957643601E-4</v>
      </c>
      <c r="BV34" s="17">
        <v>1.24039241482167E-4</v>
      </c>
      <c r="BW34" s="17">
        <v>8.0137361966963697E-3</v>
      </c>
      <c r="BX34" s="17">
        <v>0</v>
      </c>
      <c r="BY34" s="17">
        <v>7.7386391043006597</v>
      </c>
      <c r="BZ34" s="17">
        <v>3.5310130568737301E-3</v>
      </c>
      <c r="CA34" s="17">
        <v>1.2416063801760299E-3</v>
      </c>
      <c r="CB34" s="17">
        <v>4.6711105783274602</v>
      </c>
      <c r="CC34" s="17">
        <v>1.58683372189795E-3</v>
      </c>
      <c r="CD34" s="17">
        <v>0</v>
      </c>
      <c r="CE34" s="5">
        <v>3.7974944691545799E-8</v>
      </c>
      <c r="CF34" s="17">
        <v>2.3015193042212899E-4</v>
      </c>
      <c r="CG34" s="17">
        <v>6.5832804537687402</v>
      </c>
      <c r="CH34" s="17">
        <v>6.0566174853554697</v>
      </c>
      <c r="CI34" s="17">
        <v>0.52666296841327798</v>
      </c>
      <c r="CJ34" s="17">
        <v>0</v>
      </c>
      <c r="CK34" s="17">
        <v>0</v>
      </c>
      <c r="CL34" s="17">
        <v>2.4777625732347801E-2</v>
      </c>
      <c r="CM34" s="17">
        <v>0</v>
      </c>
      <c r="CN34" s="17">
        <v>0.265867250781262</v>
      </c>
      <c r="CO34" s="17">
        <v>0</v>
      </c>
      <c r="CP34" s="17">
        <v>6.9105979375761297E-3</v>
      </c>
      <c r="CQ34" s="17">
        <v>1.0634705748000599</v>
      </c>
      <c r="CR34" s="17">
        <v>1.7574674976821698E-2</v>
      </c>
      <c r="CS34" s="17">
        <v>0</v>
      </c>
      <c r="CT34" s="17">
        <v>1.7867026350744299E-2</v>
      </c>
      <c r="CU34" s="5">
        <v>2.4226336634754701E-5</v>
      </c>
      <c r="CV34" s="17">
        <v>14.362558407381</v>
      </c>
      <c r="CW34" s="17">
        <v>2.6074271589743199</v>
      </c>
      <c r="CX34" s="17">
        <v>0</v>
      </c>
      <c r="CY34" s="17">
        <v>0</v>
      </c>
      <c r="CZ34" s="17">
        <v>0.97576992414160202</v>
      </c>
      <c r="DA34" s="17">
        <v>4.0779737063282098E-2</v>
      </c>
      <c r="DB34" s="17">
        <v>0</v>
      </c>
      <c r="DC34" s="17">
        <v>20.039086592040199</v>
      </c>
      <c r="DD34" s="17">
        <v>3.8775921872043699E-2</v>
      </c>
      <c r="DE34" s="17">
        <v>1.5199576877169401</v>
      </c>
      <c r="DG34" s="26">
        <f t="shared" si="0"/>
        <v>1.0282284904649592</v>
      </c>
      <c r="DH34" s="25">
        <f t="shared" si="1"/>
        <v>8.0000020886870065E-3</v>
      </c>
      <c r="DI34" s="25">
        <f t="shared" si="2"/>
        <v>1.9247012219306643E-2</v>
      </c>
      <c r="DJ34" s="40">
        <f t="shared" si="3"/>
        <v>9.3695524733819586E-7</v>
      </c>
      <c r="DK34" s="40"/>
      <c r="DL34" s="40">
        <f t="shared" si="4"/>
        <v>-9.4497495743595002E-8</v>
      </c>
      <c r="DM34" s="40">
        <f t="shared" si="5"/>
        <v>-4.3386120952267956E-7</v>
      </c>
      <c r="DN34" s="40">
        <f t="shared" si="6"/>
        <v>-5.2085886140125615E-7</v>
      </c>
      <c r="DO34" s="40">
        <f t="shared" si="7"/>
        <v>1.3558735208393198E-7</v>
      </c>
      <c r="DP34" s="40">
        <f t="shared" si="8"/>
        <v>-2.4142610540931064E-7</v>
      </c>
      <c r="DQ34" s="40">
        <f t="shared" si="9"/>
        <v>-1.006521543296718E-5</v>
      </c>
      <c r="DR34" s="40">
        <f t="shared" si="10"/>
        <v>1.6871983675691651E-6</v>
      </c>
      <c r="DS34" s="40">
        <f t="shared" si="11"/>
        <v>-1.2663932007305614E-6</v>
      </c>
      <c r="DT34" s="40">
        <f t="shared" si="12"/>
        <v>-2.9727419470146272E-5</v>
      </c>
      <c r="DU34" s="40">
        <f t="shared" si="13"/>
        <v>7.8511572532867454E-6</v>
      </c>
      <c r="DV34" s="40">
        <f t="shared" si="14"/>
        <v>5.8796216593517214E-6</v>
      </c>
      <c r="DW34" s="40">
        <f t="shared" si="15"/>
        <v>-2.2348305216015647E-6</v>
      </c>
      <c r="DX34" s="40">
        <f t="shared" si="16"/>
        <v>9.0082447426467938E-6</v>
      </c>
      <c r="DY34" s="40">
        <f t="shared" si="17"/>
        <v>-2.5635022467129362E-6</v>
      </c>
      <c r="DZ34" s="40">
        <f t="shared" si="18"/>
        <v>1.7886824180425994E-7</v>
      </c>
      <c r="EA34" s="40">
        <f t="shared" si="19"/>
        <v>3.1285826097870333E-6</v>
      </c>
      <c r="EB34" s="40">
        <f t="shared" si="20"/>
        <v>-1.8152977208235924E-7</v>
      </c>
      <c r="EC34" s="40">
        <f t="shared" si="21"/>
        <v>-5.2996028077634733E-7</v>
      </c>
      <c r="ED34" s="40">
        <f t="shared" si="22"/>
        <v>-4.0570256844899051E-6</v>
      </c>
      <c r="EE34" s="40">
        <f t="shared" si="23"/>
        <v>-3.0734357629931509E-5</v>
      </c>
      <c r="EF34" s="40">
        <f t="shared" si="24"/>
        <v>8.4497207878008176E-7</v>
      </c>
      <c r="EG34" s="40">
        <f t="shared" si="25"/>
        <v>4.8026160781184479E-6</v>
      </c>
      <c r="EH34" s="40">
        <f t="shared" si="26"/>
        <v>7.4612953250487094E-6</v>
      </c>
      <c r="EI34" s="69">
        <f t="shared" si="27"/>
        <v>4.4427562696488363E-6</v>
      </c>
      <c r="EJ34" s="40">
        <f t="shared" si="28"/>
        <v>2.2590362323594529E-6</v>
      </c>
      <c r="EK34" s="40">
        <f t="shared" si="29"/>
        <v>7.906030715488831E-4</v>
      </c>
      <c r="EL34" s="40">
        <f t="shared" si="30"/>
        <v>-9.7790209182279319E-4</v>
      </c>
      <c r="EM34" s="69">
        <f t="shared" si="31"/>
        <v>-4.8026539774513296E-4</v>
      </c>
      <c r="EN34" s="40">
        <f t="shared" si="32"/>
        <v>1.457134778552163E-7</v>
      </c>
      <c r="EO34" s="40">
        <f t="shared" si="33"/>
        <v>1.5838422765524923E-7</v>
      </c>
      <c r="EP34" s="40"/>
      <c r="EQ34" s="40"/>
      <c r="ER34" s="40"/>
      <c r="ES34" s="40"/>
    </row>
    <row r="35" spans="1:149" x14ac:dyDescent="0.25">
      <c r="A35" s="15" t="s">
        <v>204</v>
      </c>
      <c r="B35" s="15"/>
      <c r="C35" s="15"/>
      <c r="D35" s="15"/>
      <c r="E35" s="15"/>
      <c r="F35" s="15"/>
      <c r="G35" s="15"/>
      <c r="H35" s="15"/>
      <c r="I35" s="15"/>
      <c r="Z35" s="5"/>
      <c r="AC35" s="5"/>
      <c r="AF35" s="5"/>
      <c r="AR35" s="5"/>
      <c r="BH35" s="5"/>
      <c r="BM35" s="5"/>
      <c r="DG35" s="26" t="e">
        <f t="shared" ref="DG35:DG51" si="34">BL35/DC35</f>
        <v>#DIV/0!</v>
      </c>
      <c r="DH35" s="25" t="e">
        <f t="shared" ref="DH35:DH51" si="35">(AV35/BO35)</f>
        <v>#DIV/0!</v>
      </c>
      <c r="DI35" s="25" t="e">
        <f t="shared" ref="DI35:DI51" si="36">BI35/CH35</f>
        <v>#DIV/0!</v>
      </c>
      <c r="DJ35" s="40">
        <f t="shared" ref="DJ35:DJ51" si="37">(AB35-B35)/(B35+1E-50)</f>
        <v>0</v>
      </c>
      <c r="DK35" s="40"/>
      <c r="DL35" s="40">
        <f t="shared" ref="DL35:DL51" si="38">(BO35-D35)/(D35+1E-50)</f>
        <v>0</v>
      </c>
      <c r="DM35" s="40">
        <f t="shared" ref="DM35:DM51" si="39">(CG35-E35)/(E35+1E-50)</f>
        <v>0</v>
      </c>
      <c r="DN35" s="40">
        <f t="shared" ref="DN35:DN51" si="40">(CH35-F35)/(F35+1E-50)</f>
        <v>0</v>
      </c>
      <c r="DO35" s="40">
        <f t="shared" ref="DO35:DO51" si="41">(CV35-G35)/(G35+1E-50)</f>
        <v>0</v>
      </c>
      <c r="DP35" s="40">
        <f t="shared" ref="DP35:DP51" si="42">(DC35-H35)/(H35+1E-50)</f>
        <v>0</v>
      </c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69"/>
      <c r="EJ35" s="40"/>
      <c r="EK35" s="40"/>
      <c r="EL35" s="40"/>
      <c r="EM35" s="69"/>
      <c r="EN35" s="40"/>
      <c r="EO35" s="40"/>
      <c r="EP35" s="40"/>
      <c r="EQ35" s="40"/>
      <c r="ER35" s="40"/>
      <c r="ES35" s="40"/>
    </row>
    <row r="36" spans="1:149" x14ac:dyDescent="0.25">
      <c r="A36" s="15" t="s">
        <v>205</v>
      </c>
      <c r="B36" s="15">
        <v>54.31145549</v>
      </c>
      <c r="C36" s="15"/>
      <c r="D36" s="15">
        <v>601.88142668</v>
      </c>
      <c r="E36" s="15">
        <v>8.72687554</v>
      </c>
      <c r="F36" s="15">
        <v>8.0287254499999996</v>
      </c>
      <c r="G36" s="15">
        <v>18.585771250000001</v>
      </c>
      <c r="H36" s="15">
        <v>25.570472819999999</v>
      </c>
      <c r="I36" s="15"/>
      <c r="J36" s="17" t="s">
        <v>205</v>
      </c>
      <c r="K36" s="17">
        <v>0</v>
      </c>
      <c r="L36" s="17">
        <v>0.67661748313423398</v>
      </c>
      <c r="M36" s="17">
        <v>4.7254416474208E-2</v>
      </c>
      <c r="N36" s="17">
        <v>0.25015363346409097</v>
      </c>
      <c r="O36" s="17">
        <v>0.25015363346409097</v>
      </c>
      <c r="P36" s="17">
        <v>1.98596860136576</v>
      </c>
      <c r="Q36" s="17">
        <v>0</v>
      </c>
      <c r="R36" s="5">
        <v>3.5350636286975601E-5</v>
      </c>
      <c r="S36" s="17">
        <v>1.7259302865457401E-4</v>
      </c>
      <c r="T36" s="17">
        <v>0.121174935693624</v>
      </c>
      <c r="U36" s="5">
        <v>3.3559765593741501E-5</v>
      </c>
      <c r="V36" s="17">
        <v>2.5902949867749499E-2</v>
      </c>
      <c r="W36" s="17">
        <v>1.1747626812612601E-3</v>
      </c>
      <c r="X36" s="17">
        <v>7.2001672095548203E-4</v>
      </c>
      <c r="Y36" s="17">
        <v>0.62125819280124694</v>
      </c>
      <c r="Z36" s="5">
        <v>1.16255655682137E-8</v>
      </c>
      <c r="AA36" s="5">
        <v>4.6502453766321101E-8</v>
      </c>
      <c r="AB36" s="17">
        <v>54.311431595980899</v>
      </c>
      <c r="AC36" s="17">
        <v>0.69814970661992803</v>
      </c>
      <c r="AD36" s="17">
        <v>6.1917525598417003</v>
      </c>
      <c r="AE36" s="17">
        <v>0.394282627027563</v>
      </c>
      <c r="AF36" s="17">
        <v>9.1607823652286903E-3</v>
      </c>
      <c r="AG36" s="17">
        <v>1.4098449494865899</v>
      </c>
      <c r="AH36" s="17">
        <v>2.36847480282412E-2</v>
      </c>
      <c r="AI36" s="17">
        <v>5.94869235574662</v>
      </c>
      <c r="AJ36" s="17">
        <v>4.5186296121840601E-2</v>
      </c>
      <c r="AK36" s="17">
        <v>1.03862744909472</v>
      </c>
      <c r="AL36" s="17">
        <v>1.12254616840065E-2</v>
      </c>
      <c r="AM36" s="17">
        <v>0</v>
      </c>
      <c r="AN36" s="17">
        <v>0</v>
      </c>
      <c r="AO36" s="17">
        <v>1.0917563743490899</v>
      </c>
      <c r="AP36" s="17">
        <v>1.0917563743490899</v>
      </c>
      <c r="AQ36" s="17">
        <v>0</v>
      </c>
      <c r="AR36" s="17">
        <v>0</v>
      </c>
      <c r="AS36" s="17">
        <v>7.1341722237553501E-2</v>
      </c>
      <c r="AT36" s="5">
        <v>9.7324168889999202E-8</v>
      </c>
      <c r="AU36" s="5">
        <v>1.8793596065927E-7</v>
      </c>
      <c r="AV36" s="17">
        <v>4.8150526329249201</v>
      </c>
      <c r="AW36" s="17">
        <v>0.214962699531143</v>
      </c>
      <c r="AX36" s="5">
        <v>3.2891436542289598E-2</v>
      </c>
      <c r="AY36" s="17">
        <v>0</v>
      </c>
      <c r="AZ36" s="17">
        <v>0.71447562032905498</v>
      </c>
      <c r="BA36" s="5">
        <v>8.8055193615811503E-2</v>
      </c>
      <c r="BB36" s="17">
        <v>1.2043072239951E-4</v>
      </c>
      <c r="BC36" s="17">
        <v>8.8315867877004103E-4</v>
      </c>
      <c r="BD36" s="5">
        <v>8.5313236660659001E-6</v>
      </c>
      <c r="BE36" s="5">
        <v>1.7321096071914701E-5</v>
      </c>
      <c r="BF36" s="17">
        <v>0</v>
      </c>
      <c r="BG36" s="17">
        <v>0</v>
      </c>
      <c r="BH36" s="17">
        <v>6.9805414001907998E-2</v>
      </c>
      <c r="BI36" s="17">
        <v>0.154528678318093</v>
      </c>
      <c r="BJ36" s="17">
        <v>2.81302293798949E-3</v>
      </c>
      <c r="BK36" s="17">
        <v>2.7027085820422502E-3</v>
      </c>
      <c r="BL36" s="17">
        <v>26.292281902809201</v>
      </c>
      <c r="BM36" s="5">
        <v>541.69307186295998</v>
      </c>
      <c r="BN36" s="17">
        <v>55.373065443762798</v>
      </c>
      <c r="BO36" s="17">
        <v>601.88118993964804</v>
      </c>
      <c r="BP36" s="17">
        <v>0</v>
      </c>
      <c r="BQ36" s="17">
        <v>1.3547274961611999</v>
      </c>
      <c r="BR36" s="17">
        <v>0</v>
      </c>
      <c r="BS36" s="17">
        <v>4.3740572045834002E-2</v>
      </c>
      <c r="BT36" s="5">
        <v>6.9448658843344996E-5</v>
      </c>
      <c r="BU36" s="17">
        <v>2.04892871738399E-4</v>
      </c>
      <c r="BV36" s="17">
        <v>1.6442811051769999E-4</v>
      </c>
      <c r="BW36" s="17">
        <v>1.0292312155514001E-2</v>
      </c>
      <c r="BX36" s="17">
        <v>0</v>
      </c>
      <c r="BY36" s="17">
        <v>9.8747324129400198</v>
      </c>
      <c r="BZ36" s="17">
        <v>4.6807457519690001E-3</v>
      </c>
      <c r="CA36" s="17">
        <v>1.6458884042394801E-3</v>
      </c>
      <c r="CB36" s="17">
        <v>6.1920810815875402</v>
      </c>
      <c r="CC36" s="17">
        <v>2.1035275682468198E-3</v>
      </c>
      <c r="CD36" s="17">
        <v>0</v>
      </c>
      <c r="CE36" s="5">
        <v>5.0339958564129699E-8</v>
      </c>
      <c r="CF36" s="17">
        <v>3.0509162166482E-4</v>
      </c>
      <c r="CG36" s="17">
        <v>8.7268731140490896</v>
      </c>
      <c r="CH36" s="17">
        <v>8.02872340742916</v>
      </c>
      <c r="CI36" s="17">
        <v>0.69814970661992803</v>
      </c>
      <c r="CJ36" s="17">
        <v>0</v>
      </c>
      <c r="CK36" s="17">
        <v>0</v>
      </c>
      <c r="CL36" s="17">
        <v>3.2845515225670599E-2</v>
      </c>
      <c r="CM36" s="17">
        <v>0</v>
      </c>
      <c r="CN36" s="17">
        <v>0.35243689864801497</v>
      </c>
      <c r="CO36" s="17">
        <v>0</v>
      </c>
      <c r="CP36" s="17">
        <v>9.1607823652286903E-3</v>
      </c>
      <c r="CQ36" s="17">
        <v>1.4097470134537</v>
      </c>
      <c r="CR36" s="17">
        <v>2.2425779964174899E-2</v>
      </c>
      <c r="CS36" s="17">
        <v>0</v>
      </c>
      <c r="CT36" s="17">
        <v>2.36847480282412E-2</v>
      </c>
      <c r="CU36" s="5">
        <v>3.2114774638028599E-5</v>
      </c>
      <c r="CV36" s="17">
        <v>18.585754126005099</v>
      </c>
      <c r="CW36" s="17">
        <v>3.3271545248787602</v>
      </c>
      <c r="CX36" s="17">
        <v>0</v>
      </c>
      <c r="CY36" s="17">
        <v>0</v>
      </c>
      <c r="CZ36" s="17">
        <v>1.2451124066568999</v>
      </c>
      <c r="DA36" s="17">
        <v>5.2036031127953797E-2</v>
      </c>
      <c r="DB36" s="17">
        <v>0</v>
      </c>
      <c r="DC36" s="17">
        <v>25.570467698429699</v>
      </c>
      <c r="DD36" s="17">
        <v>4.94791169985173E-2</v>
      </c>
      <c r="DE36" s="17">
        <v>1.9395115255273101</v>
      </c>
      <c r="DG36" s="26">
        <f t="shared" si="34"/>
        <v>1.0282284318336434</v>
      </c>
      <c r="DH36" s="25">
        <f t="shared" si="35"/>
        <v>8.0000051727945453E-3</v>
      </c>
      <c r="DI36" s="25">
        <f t="shared" si="36"/>
        <v>1.924697993395863E-2</v>
      </c>
      <c r="DJ36" s="40">
        <f t="shared" si="37"/>
        <v>-4.3994437058454086E-7</v>
      </c>
      <c r="DK36" s="40"/>
      <c r="DL36" s="40">
        <f t="shared" si="38"/>
        <v>-3.9333387187490536E-7</v>
      </c>
      <c r="DM36" s="40">
        <f t="shared" si="39"/>
        <v>-2.7798619325543403E-7</v>
      </c>
      <c r="DN36" s="40">
        <f t="shared" si="40"/>
        <v>-2.5440785742370935E-7</v>
      </c>
      <c r="DO36" s="40">
        <f t="shared" si="41"/>
        <v>-9.2134970730198913E-7</v>
      </c>
      <c r="DP36" s="40">
        <f t="shared" si="42"/>
        <v>-2.0029235815686421E-7</v>
      </c>
      <c r="DQ36" s="40">
        <f t="shared" si="9"/>
        <v>-9.0025051472329789E-6</v>
      </c>
      <c r="DR36" s="40">
        <f t="shared" si="10"/>
        <v>4.0666736727283075E-6</v>
      </c>
      <c r="DS36" s="40">
        <f t="shared" si="11"/>
        <v>-1.30473083515253E-6</v>
      </c>
      <c r="DT36" s="40">
        <f t="shared" si="12"/>
        <v>-2.8971564976904129E-5</v>
      </c>
      <c r="DU36" s="40">
        <f t="shared" si="13"/>
        <v>-8.8870305426436127E-6</v>
      </c>
      <c r="DV36" s="40">
        <f t="shared" si="14"/>
        <v>2.5514240336260828E-6</v>
      </c>
      <c r="DW36" s="40">
        <f t="shared" si="15"/>
        <v>3.5785891611593603E-7</v>
      </c>
      <c r="DX36" s="40">
        <f t="shared" si="16"/>
        <v>1.0642855930587956E-6</v>
      </c>
      <c r="DY36" s="40">
        <f t="shared" si="17"/>
        <v>2.3486301520483719E-6</v>
      </c>
      <c r="DZ36" s="40">
        <f t="shared" si="18"/>
        <v>-2.8807065500365156E-7</v>
      </c>
      <c r="EA36" s="40">
        <f t="shared" si="19"/>
        <v>1.6450279586882044E-6</v>
      </c>
      <c r="EB36" s="40">
        <f t="shared" si="20"/>
        <v>-1.6397976551839716E-6</v>
      </c>
      <c r="EC36" s="40">
        <f t="shared" si="21"/>
        <v>-1.0210929354749101E-6</v>
      </c>
      <c r="ED36" s="40">
        <f t="shared" si="22"/>
        <v>-2.693510102347661E-6</v>
      </c>
      <c r="EE36" s="40">
        <f t="shared" si="23"/>
        <v>-2.8117584338229766E-5</v>
      </c>
      <c r="EF36" s="40">
        <f t="shared" si="24"/>
        <v>-2.648554775659527E-7</v>
      </c>
      <c r="EG36" s="40">
        <f t="shared" si="25"/>
        <v>2.4860076402729845E-6</v>
      </c>
      <c r="EH36" s="40">
        <f t="shared" si="26"/>
        <v>5.2952327988794967E-6</v>
      </c>
      <c r="EI36" s="69">
        <f t="shared" si="27"/>
        <v>4.7777078208161002E-6</v>
      </c>
      <c r="EJ36" s="40">
        <f t="shared" si="28"/>
        <v>2.8995472337860543E-6</v>
      </c>
      <c r="EK36" s="40">
        <f t="shared" si="29"/>
        <v>7.8358292196865323E-4</v>
      </c>
      <c r="EL36" s="40">
        <f t="shared" si="30"/>
        <v>-9.7648992791326877E-4</v>
      </c>
      <c r="EM36" s="69">
        <f t="shared" si="31"/>
        <v>-4.8873221452653073E-4</v>
      </c>
      <c r="EN36" s="40">
        <f t="shared" si="32"/>
        <v>2.5889228965994455E-7</v>
      </c>
      <c r="EO36" s="40">
        <f t="shared" si="33"/>
        <v>2.8140465790037503E-7</v>
      </c>
      <c r="EP36" s="40"/>
      <c r="EQ36" s="40"/>
      <c r="ER36" s="40"/>
      <c r="ES36" s="40"/>
    </row>
    <row r="37" spans="1:149" x14ac:dyDescent="0.25">
      <c r="A37" s="15" t="s">
        <v>206</v>
      </c>
      <c r="B37" s="15"/>
      <c r="C37" s="15"/>
      <c r="D37" s="15"/>
      <c r="E37" s="15"/>
      <c r="F37" s="15"/>
      <c r="G37" s="15"/>
      <c r="H37" s="15"/>
      <c r="I37" s="15"/>
      <c r="R37" s="5"/>
      <c r="S37" s="5"/>
      <c r="U37" s="5"/>
      <c r="Z37" s="5"/>
      <c r="AA37" s="5"/>
      <c r="AJ37" s="5"/>
      <c r="AT37" s="5"/>
      <c r="AU37" s="5"/>
      <c r="BB37" s="5"/>
      <c r="BD37" s="5"/>
      <c r="BE37" s="5"/>
      <c r="BM37" s="5"/>
      <c r="BT37" s="5"/>
      <c r="BU37" s="5"/>
      <c r="BV37" s="5"/>
      <c r="CE37" s="5"/>
      <c r="CF37" s="5"/>
      <c r="CU37" s="5"/>
      <c r="DG37" s="26" t="e">
        <f t="shared" si="34"/>
        <v>#DIV/0!</v>
      </c>
      <c r="DH37" s="25" t="e">
        <f t="shared" si="35"/>
        <v>#DIV/0!</v>
      </c>
      <c r="DI37" s="25" t="e">
        <f t="shared" si="36"/>
        <v>#DIV/0!</v>
      </c>
      <c r="DJ37" s="40">
        <f t="shared" si="37"/>
        <v>0</v>
      </c>
      <c r="DK37" s="40"/>
      <c r="DL37" s="40">
        <f t="shared" si="38"/>
        <v>0</v>
      </c>
      <c r="DM37" s="40">
        <f t="shared" si="39"/>
        <v>0</v>
      </c>
      <c r="DN37" s="40">
        <f t="shared" si="40"/>
        <v>0</v>
      </c>
      <c r="DO37" s="40">
        <f t="shared" si="41"/>
        <v>0</v>
      </c>
      <c r="DP37" s="40">
        <f t="shared" si="42"/>
        <v>0</v>
      </c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69"/>
      <c r="EJ37" s="40"/>
      <c r="EK37" s="40"/>
      <c r="EL37" s="40"/>
      <c r="EM37" s="69"/>
      <c r="EN37" s="40"/>
      <c r="EO37" s="40"/>
      <c r="EP37" s="40"/>
      <c r="EQ37" s="40"/>
      <c r="ER37" s="40"/>
      <c r="ES37" s="40"/>
    </row>
    <row r="38" spans="1:149" x14ac:dyDescent="0.25">
      <c r="A38" s="15" t="s">
        <v>207</v>
      </c>
      <c r="B38" s="15">
        <v>136.11093360999999</v>
      </c>
      <c r="C38" s="15"/>
      <c r="D38" s="15">
        <v>1393.3208492000001</v>
      </c>
      <c r="E38" s="15">
        <v>24.854620390000001</v>
      </c>
      <c r="F38" s="15">
        <v>22.866250749999999</v>
      </c>
      <c r="G38" s="15">
        <v>56.762897719999998</v>
      </c>
      <c r="H38" s="15">
        <v>59.279128200000002</v>
      </c>
      <c r="I38" s="15"/>
      <c r="J38" s="17" t="s">
        <v>207</v>
      </c>
      <c r="K38" s="17">
        <v>0</v>
      </c>
      <c r="L38" s="17">
        <v>1.5685767630354199</v>
      </c>
      <c r="M38" s="17">
        <v>0.109547816804118</v>
      </c>
      <c r="N38" s="17">
        <v>0.57992198328736899</v>
      </c>
      <c r="O38" s="17">
        <v>0.57992198328736899</v>
      </c>
      <c r="P38" s="17">
        <v>4.6039999373832199</v>
      </c>
      <c r="Q38" s="17">
        <v>0</v>
      </c>
      <c r="R38" s="17">
        <v>1.0068072102162099E-4</v>
      </c>
      <c r="S38" s="17">
        <v>4.9155489740240396E-4</v>
      </c>
      <c r="T38" s="5">
        <v>0.28091548404627198</v>
      </c>
      <c r="U38" s="5">
        <v>9.5581300569798195E-5</v>
      </c>
      <c r="V38" s="5">
        <v>6.0049956354520803E-2</v>
      </c>
      <c r="W38" s="17">
        <v>3.3457836361932801E-3</v>
      </c>
      <c r="X38" s="17">
        <v>2.0506418668739001E-3</v>
      </c>
      <c r="Y38" s="17">
        <v>1.44023983173729</v>
      </c>
      <c r="Z38" s="5">
        <v>3.3110367642763002E-8</v>
      </c>
      <c r="AA38" s="5">
        <v>1.3244218907940501E-7</v>
      </c>
      <c r="AB38" s="17">
        <v>136.11086804433401</v>
      </c>
      <c r="AC38" s="17">
        <v>1.98836984914874</v>
      </c>
      <c r="AD38" s="17">
        <v>17.6344487574199</v>
      </c>
      <c r="AE38" s="17">
        <v>1.12293851750194</v>
      </c>
      <c r="AF38" s="17">
        <v>2.6090373529103698E-2</v>
      </c>
      <c r="AG38" s="17">
        <v>4.0153117644140899</v>
      </c>
      <c r="AH38" s="17">
        <v>6.7455422311876803E-2</v>
      </c>
      <c r="AI38" s="17">
        <v>13.790628461239701</v>
      </c>
      <c r="AJ38" s="17">
        <v>0.10475393102496</v>
      </c>
      <c r="AK38" s="5">
        <v>2.40781396690454</v>
      </c>
      <c r="AL38" s="17">
        <v>2.6023616500223199E-2</v>
      </c>
      <c r="AM38" s="17">
        <v>0</v>
      </c>
      <c r="AN38" s="17">
        <v>0</v>
      </c>
      <c r="AO38" s="17">
        <v>2.5309819256458099</v>
      </c>
      <c r="AP38" s="17">
        <v>2.5309819256458099</v>
      </c>
      <c r="AQ38" s="17">
        <v>0</v>
      </c>
      <c r="AR38" s="17">
        <v>0</v>
      </c>
      <c r="AS38" s="17">
        <v>0.165389534817457</v>
      </c>
      <c r="AT38" s="5">
        <v>2.7718582808491099E-7</v>
      </c>
      <c r="AU38" s="5">
        <v>5.3525512414504204E-7</v>
      </c>
      <c r="AV38" s="17">
        <v>11.146557932505401</v>
      </c>
      <c r="AW38" s="17">
        <v>0.49833979555845798</v>
      </c>
      <c r="AX38" s="17">
        <v>7.6250968491037602E-2</v>
      </c>
      <c r="AY38" s="17">
        <v>0</v>
      </c>
      <c r="AZ38" s="17">
        <v>1.6563444191368699</v>
      </c>
      <c r="BA38" s="5">
        <v>0.204135428901491</v>
      </c>
      <c r="BB38" s="17">
        <v>3.4299339682644598E-4</v>
      </c>
      <c r="BC38" s="17">
        <v>2.5152871509118799E-3</v>
      </c>
      <c r="BD38" s="5">
        <v>2.4297692686717699E-5</v>
      </c>
      <c r="BE38" s="5">
        <v>4.9331348027138899E-5</v>
      </c>
      <c r="BF38" s="17">
        <v>0</v>
      </c>
      <c r="BG38" s="17">
        <v>0</v>
      </c>
      <c r="BH38" s="17">
        <v>0.161827532748367</v>
      </c>
      <c r="BI38" s="17">
        <v>0.44010660924728601</v>
      </c>
      <c r="BJ38" s="17">
        <v>8.0116498950048697E-3</v>
      </c>
      <c r="BK38" s="17">
        <v>7.69746261236682E-3</v>
      </c>
      <c r="BL38" s="17">
        <v>60.9524684711497</v>
      </c>
      <c r="BM38" s="5">
        <v>1253.9883396021701</v>
      </c>
      <c r="BN38" s="17">
        <v>128.18543534009001</v>
      </c>
      <c r="BO38" s="17">
        <v>1393.32033287477</v>
      </c>
      <c r="BP38" s="17">
        <v>0</v>
      </c>
      <c r="BQ38" s="17">
        <v>3.14062035737473</v>
      </c>
      <c r="BR38" s="17">
        <v>0</v>
      </c>
      <c r="BS38" s="17">
        <v>0.101545387008823</v>
      </c>
      <c r="BT38" s="17">
        <v>1.9779218006073701E-4</v>
      </c>
      <c r="BU38" s="17">
        <v>5.8354829605868704E-4</v>
      </c>
      <c r="BV38" s="17">
        <v>4.6829994284297002E-4</v>
      </c>
      <c r="BW38" s="17">
        <v>2.4803572139750901E-2</v>
      </c>
      <c r="BX38" s="17">
        <v>0</v>
      </c>
      <c r="BY38" s="17">
        <v>22.8922456884935</v>
      </c>
      <c r="BZ38" s="17">
        <v>1.3331017399979E-2</v>
      </c>
      <c r="CA38" s="17">
        <v>4.6875801374581796E-3</v>
      </c>
      <c r="CB38" s="17">
        <v>17.6353872352386</v>
      </c>
      <c r="CC38" s="17">
        <v>5.9909496199782803E-3</v>
      </c>
      <c r="CD38" s="17">
        <v>0</v>
      </c>
      <c r="CE38" s="5">
        <v>1.4337030043486099E-7</v>
      </c>
      <c r="CF38" s="17">
        <v>8.6891736415394796E-4</v>
      </c>
      <c r="CG38" s="17">
        <v>24.854615270657799</v>
      </c>
      <c r="CH38" s="17">
        <v>22.866245421508999</v>
      </c>
      <c r="CI38" s="17">
        <v>1.98836984914874</v>
      </c>
      <c r="CJ38" s="17">
        <v>0</v>
      </c>
      <c r="CK38" s="17">
        <v>0</v>
      </c>
      <c r="CL38" s="17">
        <v>9.3545726395387899E-2</v>
      </c>
      <c r="CM38" s="17">
        <v>0</v>
      </c>
      <c r="CN38" s="17">
        <v>1.00375960107365</v>
      </c>
      <c r="CO38" s="17">
        <v>0</v>
      </c>
      <c r="CP38" s="17">
        <v>2.6090373529103698E-2</v>
      </c>
      <c r="CQ38" s="17">
        <v>4.0150371332197903</v>
      </c>
      <c r="CR38" s="17">
        <v>5.19889700297601E-2</v>
      </c>
      <c r="CS38" s="17">
        <v>0</v>
      </c>
      <c r="CT38" s="17">
        <v>6.7455422311876803E-2</v>
      </c>
      <c r="CU38" s="5">
        <v>9.14652190016369E-5</v>
      </c>
      <c r="CV38" s="17">
        <v>56.762880458561298</v>
      </c>
      <c r="CW38" s="17">
        <v>7.7132317614298396</v>
      </c>
      <c r="CX38" s="17">
        <v>0</v>
      </c>
      <c r="CY38" s="17">
        <v>0</v>
      </c>
      <c r="CZ38" s="17">
        <v>2.8865005355904199</v>
      </c>
      <c r="DA38" s="17">
        <v>0.12063339630763199</v>
      </c>
      <c r="DB38" s="17">
        <v>0</v>
      </c>
      <c r="DC38" s="17">
        <v>59.279121039258698</v>
      </c>
      <c r="DD38" s="17">
        <v>0.11470561658669901</v>
      </c>
      <c r="DE38" s="17">
        <v>4.4962988594099897</v>
      </c>
      <c r="DG38" s="26">
        <f t="shared" si="34"/>
        <v>1.0282282767111677</v>
      </c>
      <c r="DH38" s="25">
        <f t="shared" si="35"/>
        <v>7.9999966048778254E-3</v>
      </c>
      <c r="DI38" s="25">
        <f t="shared" si="36"/>
        <v>1.9246999283638506E-2</v>
      </c>
      <c r="DJ38" s="40">
        <f t="shared" si="37"/>
        <v>-4.8170756190123542E-7</v>
      </c>
      <c r="DK38" s="40"/>
      <c r="DL38" s="40">
        <f t="shared" si="38"/>
        <v>-3.705716672751176E-7</v>
      </c>
      <c r="DM38" s="40">
        <f t="shared" si="39"/>
        <v>-2.059714500314397E-7</v>
      </c>
      <c r="DN38" s="40">
        <f t="shared" si="40"/>
        <v>-2.3302862624059458E-7</v>
      </c>
      <c r="DO38" s="40">
        <f t="shared" si="41"/>
        <v>-3.0409720773736855E-7</v>
      </c>
      <c r="DP38" s="40">
        <f t="shared" si="42"/>
        <v>-1.2079700768611129E-7</v>
      </c>
      <c r="DQ38" s="40">
        <f t="shared" si="9"/>
        <v>-9.7561131727891327E-6</v>
      </c>
      <c r="DR38" s="40">
        <f t="shared" si="10"/>
        <v>1.0256415629415538E-8</v>
      </c>
      <c r="DS38" s="40">
        <f t="shared" si="11"/>
        <v>-2.3300359118963671E-7</v>
      </c>
      <c r="DT38" s="40">
        <f t="shared" si="12"/>
        <v>-2.9440581792772463E-5</v>
      </c>
      <c r="DU38" s="40">
        <f t="shared" si="13"/>
        <v>4.1295684219206688E-6</v>
      </c>
      <c r="DV38" s="40">
        <f t="shared" si="14"/>
        <v>3.442841195440693E-6</v>
      </c>
      <c r="DW38" s="40">
        <f t="shared" si="15"/>
        <v>-1.5596242017734517E-6</v>
      </c>
      <c r="DX38" s="40">
        <f t="shared" si="16"/>
        <v>5.6772048544889164E-6</v>
      </c>
      <c r="DY38" s="40">
        <f t="shared" si="17"/>
        <v>3.1649809053094413E-6</v>
      </c>
      <c r="DZ38" s="40">
        <f t="shared" si="18"/>
        <v>2.2669215653690257E-7</v>
      </c>
      <c r="EA38" s="40">
        <f t="shared" si="19"/>
        <v>4.7591987737294002E-6</v>
      </c>
      <c r="EB38" s="40">
        <f t="shared" si="20"/>
        <v>2.2954853987514771E-6</v>
      </c>
      <c r="EC38" s="40">
        <f t="shared" si="21"/>
        <v>-4.5464498983736583E-8</v>
      </c>
      <c r="ED38" s="40">
        <f t="shared" si="22"/>
        <v>-3.6608166155878264E-6</v>
      </c>
      <c r="EE38" s="40">
        <f t="shared" si="23"/>
        <v>-2.7606955343523999E-5</v>
      </c>
      <c r="EF38" s="40">
        <f t="shared" si="24"/>
        <v>1.211268451536258E-7</v>
      </c>
      <c r="EG38" s="40">
        <f t="shared" si="25"/>
        <v>3.1914377031089963E-6</v>
      </c>
      <c r="EH38" s="40">
        <f t="shared" si="26"/>
        <v>4.5104859066686679E-6</v>
      </c>
      <c r="EI38" s="69">
        <f t="shared" si="27"/>
        <v>2.8437665842686277E-6</v>
      </c>
      <c r="EJ38" s="40">
        <f t="shared" si="28"/>
        <v>-4.2611984159567828E-6</v>
      </c>
      <c r="EK38" s="40">
        <f t="shared" si="29"/>
        <v>7.8725135768486143E-4</v>
      </c>
      <c r="EL38" s="40">
        <f t="shared" si="30"/>
        <v>-9.7723829253547638E-4</v>
      </c>
      <c r="EM38" s="69">
        <f t="shared" si="31"/>
        <v>-5.112832065394049E-4</v>
      </c>
      <c r="EN38" s="40">
        <f t="shared" si="32"/>
        <v>-2.3590473747840337E-8</v>
      </c>
      <c r="EO38" s="40">
        <f t="shared" si="33"/>
        <v>-2.5641817353515411E-8</v>
      </c>
      <c r="EP38" s="40"/>
      <c r="EQ38" s="40"/>
      <c r="ER38" s="40"/>
      <c r="ES38" s="40"/>
    </row>
    <row r="39" spans="1:149" x14ac:dyDescent="0.25">
      <c r="A39" s="15" t="s">
        <v>208</v>
      </c>
      <c r="B39" s="15">
        <v>76.405303799999999</v>
      </c>
      <c r="C39" s="15"/>
      <c r="D39" s="15">
        <v>755.85800320999999</v>
      </c>
      <c r="E39" s="15">
        <v>16.685504730000002</v>
      </c>
      <c r="F39" s="15">
        <v>15.350664399999999</v>
      </c>
      <c r="G39" s="15">
        <v>39.995088260000003</v>
      </c>
      <c r="H39" s="15">
        <v>35.356803169999999</v>
      </c>
      <c r="I39" s="15"/>
      <c r="J39" s="17" t="s">
        <v>208</v>
      </c>
      <c r="K39" s="17">
        <v>0</v>
      </c>
      <c r="L39" s="17">
        <v>0.93557121736254401</v>
      </c>
      <c r="M39" s="17">
        <v>6.5339461615761402E-2</v>
      </c>
      <c r="N39" s="17">
        <v>0.34589196853434701</v>
      </c>
      <c r="O39" s="17">
        <v>0.34589196853434701</v>
      </c>
      <c r="P39" s="17">
        <v>2.7460397768150901</v>
      </c>
      <c r="Q39" s="17">
        <v>0</v>
      </c>
      <c r="R39" s="5">
        <v>6.7588677061459297E-5</v>
      </c>
      <c r="S39" s="17">
        <v>3.2999235326862701E-4</v>
      </c>
      <c r="T39" s="17">
        <v>0.167551001122521</v>
      </c>
      <c r="U39" s="5">
        <v>6.4165721536756795E-5</v>
      </c>
      <c r="V39" s="17">
        <v>3.5816668979013498E-2</v>
      </c>
      <c r="W39" s="17">
        <v>2.2461054801391099E-3</v>
      </c>
      <c r="X39" s="17">
        <v>1.3766481919343901E-3</v>
      </c>
      <c r="Y39" s="17">
        <v>0.85902541237167696</v>
      </c>
      <c r="Z39" s="5">
        <v>2.2227691121436E-8</v>
      </c>
      <c r="AA39" s="5">
        <v>8.8911624200135497E-8</v>
      </c>
      <c r="AB39" s="17">
        <v>76.405286608133906</v>
      </c>
      <c r="AC39" s="17">
        <v>1.3348404636319999</v>
      </c>
      <c r="AD39" s="17">
        <v>11.8384297833407</v>
      </c>
      <c r="AE39" s="17">
        <v>0.75385551403517403</v>
      </c>
      <c r="AF39" s="17">
        <v>1.7515104074692499E-2</v>
      </c>
      <c r="AG39" s="17">
        <v>2.6955785952148599</v>
      </c>
      <c r="AH39" s="17">
        <v>4.5284476275511597E-2</v>
      </c>
      <c r="AI39" s="17">
        <v>8.2253688300729095</v>
      </c>
      <c r="AJ39" s="5">
        <v>6.2480065041455701E-2</v>
      </c>
      <c r="AK39" s="17">
        <v>1.43613032733676</v>
      </c>
      <c r="AL39" s="17">
        <v>1.5521705689491599E-2</v>
      </c>
      <c r="AM39" s="17">
        <v>0</v>
      </c>
      <c r="AN39" s="17">
        <v>0</v>
      </c>
      <c r="AO39" s="17">
        <v>1.5095932309462701</v>
      </c>
      <c r="AP39" s="17">
        <v>1.5095932309462701</v>
      </c>
      <c r="AQ39" s="17">
        <v>0</v>
      </c>
      <c r="AR39" s="17">
        <v>0</v>
      </c>
      <c r="AS39" s="17">
        <v>9.8645816428760399E-2</v>
      </c>
      <c r="AT39" s="5">
        <v>1.86081143114304E-7</v>
      </c>
      <c r="AU39" s="5">
        <v>3.5932881382230701E-7</v>
      </c>
      <c r="AV39" s="17">
        <v>6.04686768828849</v>
      </c>
      <c r="AW39" s="17">
        <v>0.29723322241769801</v>
      </c>
      <c r="AX39" s="17">
        <v>4.5479510101883301E-2</v>
      </c>
      <c r="AY39" s="17">
        <v>0</v>
      </c>
      <c r="AZ39" s="17">
        <v>0.98792057607790096</v>
      </c>
      <c r="BA39" s="17">
        <v>0.121755754389545</v>
      </c>
      <c r="BB39" s="17">
        <v>2.3026060461758E-4</v>
      </c>
      <c r="BC39" s="17">
        <v>1.68857627496045E-3</v>
      </c>
      <c r="BD39" s="5">
        <v>1.63116712247226E-5</v>
      </c>
      <c r="BE39" s="5">
        <v>3.3117665801352502E-5</v>
      </c>
      <c r="BF39" s="17">
        <v>0</v>
      </c>
      <c r="BG39" s="17">
        <v>0</v>
      </c>
      <c r="BH39" s="17">
        <v>9.6521104131311694E-2</v>
      </c>
      <c r="BI39" s="17">
        <v>0.29545407463747703</v>
      </c>
      <c r="BJ39" s="17">
        <v>5.3784127394081701E-3</v>
      </c>
      <c r="BK39" s="17">
        <v>5.1674890347613699E-3</v>
      </c>
      <c r="BL39" s="17">
        <v>36.354861406438602</v>
      </c>
      <c r="BM39" s="5">
        <v>680.27202363354695</v>
      </c>
      <c r="BN39" s="17">
        <v>69.538949966544806</v>
      </c>
      <c r="BO39" s="17">
        <v>755.85784128837997</v>
      </c>
      <c r="BP39" s="17">
        <v>0</v>
      </c>
      <c r="BQ39" s="17">
        <v>1.87320789063972</v>
      </c>
      <c r="BR39" s="17">
        <v>0</v>
      </c>
      <c r="BS39" s="17">
        <v>6.0623846487210399E-2</v>
      </c>
      <c r="BT39" s="17">
        <v>1.3278271558370101E-4</v>
      </c>
      <c r="BU39" s="17">
        <v>3.9174941480734298E-4</v>
      </c>
      <c r="BV39" s="17">
        <v>3.14381573359347E-4</v>
      </c>
      <c r="BW39" s="17">
        <v>1.5173477652738901E-2</v>
      </c>
      <c r="BX39" s="17">
        <v>0</v>
      </c>
      <c r="BY39" s="17">
        <v>13.6539845421088</v>
      </c>
      <c r="BZ39" s="17">
        <v>8.9494425833760403E-3</v>
      </c>
      <c r="CA39" s="17">
        <v>3.1468838781505402E-3</v>
      </c>
      <c r="CB39" s="17">
        <v>11.8390560536164</v>
      </c>
      <c r="CC39" s="17">
        <v>4.0218731989616202E-3</v>
      </c>
      <c r="CD39" s="17">
        <v>0</v>
      </c>
      <c r="CE39" s="5">
        <v>9.6248422758312795E-8</v>
      </c>
      <c r="CF39" s="17">
        <v>5.8332513324184105E-4</v>
      </c>
      <c r="CG39" s="17">
        <v>16.685498332013999</v>
      </c>
      <c r="CH39" s="17">
        <v>15.350657868381999</v>
      </c>
      <c r="CI39" s="17">
        <v>1.3348404636319999</v>
      </c>
      <c r="CJ39" s="17">
        <v>0</v>
      </c>
      <c r="CK39" s="17">
        <v>0</v>
      </c>
      <c r="CL39" s="17">
        <v>6.2799522037952499E-2</v>
      </c>
      <c r="CM39" s="17">
        <v>0</v>
      </c>
      <c r="CN39" s="17">
        <v>0.67384830282687602</v>
      </c>
      <c r="CO39" s="17">
        <v>0</v>
      </c>
      <c r="CP39" s="17">
        <v>1.7515104074692499E-2</v>
      </c>
      <c r="CQ39" s="17">
        <v>2.69539148167132</v>
      </c>
      <c r="CR39" s="17">
        <v>3.1008626745742E-2</v>
      </c>
      <c r="CS39" s="17">
        <v>0</v>
      </c>
      <c r="CT39" s="17">
        <v>4.5284476275511597E-2</v>
      </c>
      <c r="CU39" s="5">
        <v>6.1403085588937204E-5</v>
      </c>
      <c r="CV39" s="17">
        <v>39.995036270661402</v>
      </c>
      <c r="CW39" s="17">
        <v>4.6005265087325498</v>
      </c>
      <c r="CX39" s="17">
        <v>0</v>
      </c>
      <c r="CY39" s="17">
        <v>0</v>
      </c>
      <c r="CZ39" s="17">
        <v>1.7216418671626601</v>
      </c>
      <c r="DA39" s="17">
        <v>7.1951176024907804E-2</v>
      </c>
      <c r="DB39" s="17">
        <v>0</v>
      </c>
      <c r="DC39" s="17">
        <v>35.356795046214302</v>
      </c>
      <c r="DD39" s="17">
        <v>6.8415501408698301E-2</v>
      </c>
      <c r="DE39" s="17">
        <v>2.6817986684747801</v>
      </c>
      <c r="DG39" s="26">
        <f t="shared" si="34"/>
        <v>1.0282284171661979</v>
      </c>
      <c r="DH39" s="25">
        <f t="shared" si="35"/>
        <v>8.0000065594099563E-3</v>
      </c>
      <c r="DI39" s="25">
        <f t="shared" si="36"/>
        <v>1.9246997566536129E-2</v>
      </c>
      <c r="DJ39" s="40">
        <f t="shared" si="37"/>
        <v>-2.250088048534532E-7</v>
      </c>
      <c r="DK39" s="40"/>
      <c r="DL39" s="40">
        <f t="shared" si="38"/>
        <v>-2.1422227367052815E-7</v>
      </c>
      <c r="DM39" s="40">
        <f t="shared" si="39"/>
        <v>-3.8344575761159254E-7</v>
      </c>
      <c r="DN39" s="40">
        <f t="shared" si="40"/>
        <v>-4.2549415647692632E-7</v>
      </c>
      <c r="DO39" s="40">
        <f t="shared" si="41"/>
        <v>-1.2998930834535474E-6</v>
      </c>
      <c r="DP39" s="40">
        <f t="shared" si="42"/>
        <v>-2.2976584332067231E-7</v>
      </c>
      <c r="DQ39" s="40">
        <f t="shared" si="9"/>
        <v>-1.0284616309653069E-5</v>
      </c>
      <c r="DR39" s="40">
        <f t="shared" si="10"/>
        <v>1.5973581891746095E-6</v>
      </c>
      <c r="DS39" s="40">
        <f t="shared" si="11"/>
        <v>-2.5364853264403459E-6</v>
      </c>
      <c r="DT39" s="40">
        <f t="shared" si="12"/>
        <v>-2.8949161957985987E-5</v>
      </c>
      <c r="DU39" s="40">
        <f t="shared" si="13"/>
        <v>-4.4187249436523279E-7</v>
      </c>
      <c r="DV39" s="40">
        <f t="shared" si="14"/>
        <v>6.5779078530707626E-6</v>
      </c>
      <c r="DW39" s="40">
        <f t="shared" si="15"/>
        <v>-4.3747494359374166E-7</v>
      </c>
      <c r="DX39" s="40">
        <f t="shared" si="16"/>
        <v>4.9699535165273011E-6</v>
      </c>
      <c r="DY39" s="40">
        <f t="shared" si="17"/>
        <v>4.6814792878241172E-6</v>
      </c>
      <c r="DZ39" s="40">
        <f t="shared" si="18"/>
        <v>-3.2482043934023167E-7</v>
      </c>
      <c r="EA39" s="40">
        <f t="shared" si="19"/>
        <v>3.6316909984423452E-6</v>
      </c>
      <c r="EB39" s="40">
        <f t="shared" si="20"/>
        <v>1.372689570097912E-6</v>
      </c>
      <c r="EC39" s="40">
        <f t="shared" si="21"/>
        <v>2.4212800883916699E-6</v>
      </c>
      <c r="ED39" s="40">
        <f t="shared" si="22"/>
        <v>4.4243128832340695E-6</v>
      </c>
      <c r="EE39" s="40">
        <f t="shared" si="23"/>
        <v>-3.0524463476177421E-5</v>
      </c>
      <c r="EF39" s="40">
        <f t="shared" si="24"/>
        <v>-1.720183753401463E-8</v>
      </c>
      <c r="EG39" s="40">
        <f t="shared" si="25"/>
        <v>1.3635078797504831E-6</v>
      </c>
      <c r="EH39" s="40">
        <f t="shared" si="26"/>
        <v>1.5054253284591281E-6</v>
      </c>
      <c r="EI39" s="69">
        <f t="shared" si="27"/>
        <v>-3.6720729008215514E-7</v>
      </c>
      <c r="EJ39" s="40">
        <f t="shared" si="28"/>
        <v>-3.5770928630141375E-6</v>
      </c>
      <c r="EK39" s="40">
        <f t="shared" si="29"/>
        <v>7.8591295754291707E-4</v>
      </c>
      <c r="EL39" s="40">
        <f t="shared" si="30"/>
        <v>-9.7529129867694416E-4</v>
      </c>
      <c r="EM39" s="69">
        <f t="shared" si="31"/>
        <v>-5.3917398624764279E-4</v>
      </c>
      <c r="EN39" s="40">
        <f t="shared" si="32"/>
        <v>3.3589400976151217E-7</v>
      </c>
      <c r="EO39" s="40">
        <f t="shared" si="33"/>
        <v>3.6510219872419976E-7</v>
      </c>
      <c r="EP39" s="40"/>
      <c r="EQ39" s="40"/>
      <c r="ER39" s="40"/>
      <c r="ES39" s="40"/>
    </row>
    <row r="40" spans="1:149" x14ac:dyDescent="0.25">
      <c r="A40" s="15" t="s">
        <v>209</v>
      </c>
      <c r="B40" s="15">
        <v>16.03080323</v>
      </c>
      <c r="C40" s="15"/>
      <c r="D40" s="15">
        <v>159.17978432999999</v>
      </c>
      <c r="E40" s="15">
        <v>2.44508736</v>
      </c>
      <c r="F40" s="15">
        <v>2.2494803499999998</v>
      </c>
      <c r="G40" s="15">
        <v>5.1980530900000002</v>
      </c>
      <c r="H40" s="15">
        <v>7.3746781099999996</v>
      </c>
      <c r="I40" s="15"/>
      <c r="J40" s="17" t="s">
        <v>209</v>
      </c>
      <c r="K40" s="17">
        <v>0</v>
      </c>
      <c r="L40" s="17">
        <v>0.19514009999835699</v>
      </c>
      <c r="M40" s="17">
        <v>1.36283705161762E-2</v>
      </c>
      <c r="N40" s="17">
        <v>7.2145773657355403E-2</v>
      </c>
      <c r="O40" s="17">
        <v>7.2145773657355403E-2</v>
      </c>
      <c r="P40" s="17">
        <v>0.57276506912151204</v>
      </c>
      <c r="Q40" s="17">
        <v>0</v>
      </c>
      <c r="R40" s="5">
        <v>9.9043884433715206E-6</v>
      </c>
      <c r="S40" s="5">
        <v>4.8356784007671998E-5</v>
      </c>
      <c r="T40" s="5">
        <v>3.4947688153535598E-2</v>
      </c>
      <c r="U40" s="5">
        <v>9.4028030468660694E-6</v>
      </c>
      <c r="V40" s="17">
        <v>7.4705332222459496E-3</v>
      </c>
      <c r="W40" s="17">
        <v>3.2914249464001199E-4</v>
      </c>
      <c r="X40" s="17">
        <v>2.01733133815043E-4</v>
      </c>
      <c r="Y40" s="17">
        <v>0.179174518408902</v>
      </c>
      <c r="Z40" s="5">
        <v>3.2572422824451401E-9</v>
      </c>
      <c r="AA40" s="5">
        <v>1.3028988354084299E-8</v>
      </c>
      <c r="AB40" s="5">
        <v>16.030793324845501</v>
      </c>
      <c r="AC40" s="17">
        <v>0.19560689286088201</v>
      </c>
      <c r="AD40" s="17">
        <v>1.7347980874904201</v>
      </c>
      <c r="AE40" s="17">
        <v>0.110469669582279</v>
      </c>
      <c r="AF40" s="17">
        <v>2.5666544640839499E-3</v>
      </c>
      <c r="AG40" s="17">
        <v>0.395008671439673</v>
      </c>
      <c r="AH40" s="17">
        <v>6.6359636788527101E-3</v>
      </c>
      <c r="AI40" s="17">
        <v>1.7156382071023</v>
      </c>
      <c r="AJ40" s="17">
        <v>1.3032009902901801E-2</v>
      </c>
      <c r="AK40" s="17">
        <v>0.29954645953540798</v>
      </c>
      <c r="AL40" s="5">
        <v>3.2374962010692401E-3</v>
      </c>
      <c r="AM40" s="17">
        <v>0</v>
      </c>
      <c r="AN40" s="17">
        <v>0</v>
      </c>
      <c r="AO40" s="17">
        <v>0.31486923464195199</v>
      </c>
      <c r="AP40" s="17">
        <v>0.31486923464195199</v>
      </c>
      <c r="AQ40" s="17">
        <v>0</v>
      </c>
      <c r="AR40" s="17">
        <v>0</v>
      </c>
      <c r="AS40" s="17">
        <v>2.0575328841663999E-2</v>
      </c>
      <c r="AT40" s="5">
        <v>2.7268178530828798E-8</v>
      </c>
      <c r="AU40" s="5">
        <v>5.2655396051753499E-8</v>
      </c>
      <c r="AV40" s="17">
        <v>1.27343821381526</v>
      </c>
      <c r="AW40" s="5">
        <v>6.1996508242640698E-2</v>
      </c>
      <c r="AX40" s="17">
        <v>9.4860467716287207E-3</v>
      </c>
      <c r="AY40" s="17">
        <v>0</v>
      </c>
      <c r="AZ40" s="17">
        <v>0.20605911190237799</v>
      </c>
      <c r="BA40" s="17">
        <v>2.5395633386574901E-2</v>
      </c>
      <c r="BB40" s="5">
        <v>3.3741839977512799E-5</v>
      </c>
      <c r="BC40" s="5">
        <v>2.4744276525736199E-4</v>
      </c>
      <c r="BD40" s="5">
        <v>2.3902835695034601E-6</v>
      </c>
      <c r="BE40" s="5">
        <v>4.8530872864961301E-6</v>
      </c>
      <c r="BF40" s="17">
        <v>0</v>
      </c>
      <c r="BG40" s="17">
        <v>0</v>
      </c>
      <c r="BH40" s="17">
        <v>2.0132378620769099E-2</v>
      </c>
      <c r="BI40" s="17">
        <v>4.3295739645165997E-2</v>
      </c>
      <c r="BJ40" s="17">
        <v>7.8814921873708197E-4</v>
      </c>
      <c r="BK40" s="17">
        <v>7.5724149980433905E-4</v>
      </c>
      <c r="BL40" s="17">
        <v>7.5828500019290397</v>
      </c>
      <c r="BM40" s="17">
        <v>143.261776667383</v>
      </c>
      <c r="BN40" s="17">
        <v>14.6445402651057</v>
      </c>
      <c r="BO40" s="17">
        <v>159.17975514630399</v>
      </c>
      <c r="BP40" s="17">
        <v>0</v>
      </c>
      <c r="BQ40" s="17">
        <v>0.39071121920005197</v>
      </c>
      <c r="BR40" s="17">
        <v>0</v>
      </c>
      <c r="BS40" s="17">
        <v>1.26129331288546E-2</v>
      </c>
      <c r="BT40" s="5">
        <v>1.9457862457602301E-5</v>
      </c>
      <c r="BU40" s="5">
        <v>5.7406708999818103E-5</v>
      </c>
      <c r="BV40" s="5">
        <v>4.6069271568643599E-5</v>
      </c>
      <c r="BW40" s="17">
        <v>2.9537454618407499E-3</v>
      </c>
      <c r="BX40" s="17">
        <v>0</v>
      </c>
      <c r="BY40" s="17">
        <v>2.8479287104217899</v>
      </c>
      <c r="BZ40" s="17">
        <v>1.3114464083952E-3</v>
      </c>
      <c r="CA40" s="17">
        <v>4.6114219040217699E-4</v>
      </c>
      <c r="CB40" s="17">
        <v>1.7348898548807501</v>
      </c>
      <c r="CC40" s="17">
        <v>5.8936359948632297E-4</v>
      </c>
      <c r="CD40" s="17">
        <v>0</v>
      </c>
      <c r="CE40" s="5">
        <v>1.41043327435969E-8</v>
      </c>
      <c r="CF40" s="5">
        <v>8.54799695762165E-5</v>
      </c>
      <c r="CG40" s="17">
        <v>2.4450855537137501</v>
      </c>
      <c r="CH40" s="17">
        <v>2.2494786608528599</v>
      </c>
      <c r="CI40" s="17">
        <v>0.19560689286088201</v>
      </c>
      <c r="CJ40" s="17">
        <v>0</v>
      </c>
      <c r="CK40" s="17">
        <v>0</v>
      </c>
      <c r="CL40" s="17">
        <v>9.2026180106593494E-3</v>
      </c>
      <c r="CM40" s="17">
        <v>0</v>
      </c>
      <c r="CN40" s="17">
        <v>9.8745358664439994E-2</v>
      </c>
      <c r="CO40" s="17">
        <v>0</v>
      </c>
      <c r="CP40" s="17">
        <v>2.5666544640839499E-3</v>
      </c>
      <c r="CQ40" s="17">
        <v>0.39498178100387399</v>
      </c>
      <c r="CR40" s="17">
        <v>6.4677249074444497E-3</v>
      </c>
      <c r="CS40" s="17">
        <v>0</v>
      </c>
      <c r="CT40" s="17">
        <v>6.6359636788527101E-3</v>
      </c>
      <c r="CU40" s="5">
        <v>8.9979823409778495E-6</v>
      </c>
      <c r="CV40" s="17">
        <v>5.1980564581645403</v>
      </c>
      <c r="CW40" s="17">
        <v>0.95957121570455794</v>
      </c>
      <c r="CX40" s="17">
        <v>0</v>
      </c>
      <c r="CY40" s="17">
        <v>0</v>
      </c>
      <c r="CZ40" s="17">
        <v>0.35909803800706502</v>
      </c>
      <c r="DA40" s="17">
        <v>1.50073939375796E-2</v>
      </c>
      <c r="DB40" s="17">
        <v>0</v>
      </c>
      <c r="DC40" s="17">
        <v>7.37467605725403</v>
      </c>
      <c r="DD40" s="17">
        <v>1.42700128556248E-2</v>
      </c>
      <c r="DE40" s="17">
        <v>0.55936628328174498</v>
      </c>
      <c r="DG40" s="26">
        <f t="shared" si="34"/>
        <v>1.0282282154577138</v>
      </c>
      <c r="DH40" s="25">
        <f t="shared" si="35"/>
        <v>8.0000010845903604E-3</v>
      </c>
      <c r="DI40" s="25">
        <f t="shared" si="36"/>
        <v>1.924701060678255E-2</v>
      </c>
      <c r="DJ40" s="40">
        <f t="shared" si="37"/>
        <v>-6.1788260745054249E-7</v>
      </c>
      <c r="DK40" s="40"/>
      <c r="DL40" s="40">
        <f t="shared" si="38"/>
        <v>-1.8333795414462991E-7</v>
      </c>
      <c r="DM40" s="40">
        <f t="shared" si="39"/>
        <v>-7.3874098711375E-7</v>
      </c>
      <c r="DN40" s="40">
        <f t="shared" si="40"/>
        <v>-7.5090548798894165E-7</v>
      </c>
      <c r="DO40" s="40">
        <f t="shared" si="41"/>
        <v>6.47966552446825E-7</v>
      </c>
      <c r="DP40" s="40">
        <f t="shared" si="42"/>
        <v>-2.7835058548061158E-7</v>
      </c>
      <c r="DQ40" s="40">
        <f t="shared" si="9"/>
        <v>-9.4559150905247114E-6</v>
      </c>
      <c r="DR40" s="40">
        <f t="shared" si="10"/>
        <v>-2.2627473646712091E-6</v>
      </c>
      <c r="DS40" s="40">
        <f t="shared" si="11"/>
        <v>-5.5759817463645877E-6</v>
      </c>
      <c r="DT40" s="40">
        <f t="shared" si="12"/>
        <v>-2.5800233872033509E-5</v>
      </c>
      <c r="DU40" s="40">
        <f t="shared" si="13"/>
        <v>-1.888316203933306E-6</v>
      </c>
      <c r="DV40" s="40">
        <f t="shared" si="14"/>
        <v>-1.8236619973639079E-6</v>
      </c>
      <c r="DW40" s="40">
        <f t="shared" si="15"/>
        <v>-2.515660521215069E-6</v>
      </c>
      <c r="DX40" s="40">
        <f t="shared" si="16"/>
        <v>3.1511013610453248E-7</v>
      </c>
      <c r="DY40" s="40">
        <f t="shared" si="17"/>
        <v>4.1427045622967372E-6</v>
      </c>
      <c r="DZ40" s="40">
        <f t="shared" si="18"/>
        <v>2.0866264599252359E-7</v>
      </c>
      <c r="EA40" s="40">
        <f t="shared" si="19"/>
        <v>-8.4363463799547254E-7</v>
      </c>
      <c r="EB40" s="40">
        <f t="shared" si="20"/>
        <v>-3.1979496010105474E-6</v>
      </c>
      <c r="EC40" s="40">
        <f t="shared" si="21"/>
        <v>-8.0862018982929125E-7</v>
      </c>
      <c r="ED40" s="40">
        <f t="shared" si="22"/>
        <v>6.8432769182655233E-6</v>
      </c>
      <c r="EE40" s="40">
        <f t="shared" si="23"/>
        <v>-2.419007523317563E-5</v>
      </c>
      <c r="EF40" s="40">
        <f t="shared" si="24"/>
        <v>-7.2568293981334776E-7</v>
      </c>
      <c r="EG40" s="40">
        <f t="shared" si="25"/>
        <v>-4.7868796384086213E-6</v>
      </c>
      <c r="EH40" s="40">
        <f t="shared" si="26"/>
        <v>1.0290707872144419E-6</v>
      </c>
      <c r="EI40" s="69">
        <f t="shared" si="27"/>
        <v>1.3985696285425185E-5</v>
      </c>
      <c r="EJ40" s="40">
        <f t="shared" si="28"/>
        <v>-6.5761557179842786E-6</v>
      </c>
      <c r="EK40" s="40">
        <f t="shared" si="29"/>
        <v>7.8455037907144542E-4</v>
      </c>
      <c r="EL40" s="40">
        <f t="shared" si="30"/>
        <v>-9.7672449944142918E-4</v>
      </c>
      <c r="EM40" s="69">
        <f t="shared" si="31"/>
        <v>-4.7598141151304168E-4</v>
      </c>
      <c r="EN40" s="40">
        <f t="shared" si="32"/>
        <v>1.5778688828258687E-7</v>
      </c>
      <c r="EO40" s="40">
        <f t="shared" si="33"/>
        <v>1.7150749432245927E-7</v>
      </c>
      <c r="EP40" s="40"/>
      <c r="EQ40" s="40"/>
      <c r="ER40" s="40"/>
      <c r="ES40" s="40"/>
    </row>
    <row r="41" spans="1:149" x14ac:dyDescent="0.25">
      <c r="A41" s="15" t="s">
        <v>210</v>
      </c>
      <c r="B41" s="15">
        <v>225.26192746000001</v>
      </c>
      <c r="C41" s="15"/>
      <c r="D41" s="15">
        <v>2290.0077243999999</v>
      </c>
      <c r="E41" s="15">
        <v>40.655184040000002</v>
      </c>
      <c r="F41" s="15">
        <v>37.40276935</v>
      </c>
      <c r="G41" s="15">
        <v>91.557645019999995</v>
      </c>
      <c r="H41" s="15">
        <v>107.57452048</v>
      </c>
      <c r="I41" s="15"/>
      <c r="J41" s="17" t="s">
        <v>210</v>
      </c>
      <c r="K41" s="17">
        <v>0</v>
      </c>
      <c r="L41" s="17">
        <v>2.8465117720277999</v>
      </c>
      <c r="M41" s="17">
        <v>0.19879788823444799</v>
      </c>
      <c r="N41" s="17">
        <v>1.0523912771205299</v>
      </c>
      <c r="O41" s="17">
        <v>1.0523912771205299</v>
      </c>
      <c r="P41" s="17">
        <v>8.3549367361414699</v>
      </c>
      <c r="Q41" s="17">
        <v>0</v>
      </c>
      <c r="R41" s="17">
        <v>1.6468417305180299E-4</v>
      </c>
      <c r="S41" s="17">
        <v>8.0404698214807304E-4</v>
      </c>
      <c r="T41" s="5">
        <v>0.50978078207256305</v>
      </c>
      <c r="U41" s="17">
        <v>1.5634411197596701E-4</v>
      </c>
      <c r="V41" s="17">
        <v>0.10897319625601801</v>
      </c>
      <c r="W41" s="17">
        <v>5.4727734684766596E-3</v>
      </c>
      <c r="X41" s="5">
        <v>3.3542817495879999E-3</v>
      </c>
      <c r="Y41" s="17">
        <v>2.61362284747735</v>
      </c>
      <c r="Z41" s="5">
        <v>5.4159523096171102E-8</v>
      </c>
      <c r="AA41" s="5">
        <v>2.1663708184107901E-7</v>
      </c>
      <c r="AB41" s="5">
        <v>225.26184998429099</v>
      </c>
      <c r="AC41" s="17">
        <v>3.2524132821861</v>
      </c>
      <c r="AD41" s="17">
        <v>28.845009686227101</v>
      </c>
      <c r="AE41" s="5">
        <v>1.8368115600456301</v>
      </c>
      <c r="AF41" s="17">
        <v>4.2676519221547901E-2</v>
      </c>
      <c r="AG41" s="17">
        <v>6.5679254500460198</v>
      </c>
      <c r="AH41" s="17">
        <v>0.110338020988001</v>
      </c>
      <c r="AI41" s="17">
        <v>25.026041245269202</v>
      </c>
      <c r="AJ41" s="5">
        <v>0.19009772240292999</v>
      </c>
      <c r="AK41" s="5">
        <v>4.3694871824380703</v>
      </c>
      <c r="AL41" s="5">
        <v>4.7225357049584603E-2</v>
      </c>
      <c r="AM41" s="17">
        <v>0</v>
      </c>
      <c r="AN41" s="17">
        <v>0</v>
      </c>
      <c r="AO41" s="17">
        <v>4.5930030437637699</v>
      </c>
      <c r="AP41" s="17">
        <v>4.5930030437637699</v>
      </c>
      <c r="AQ41" s="17">
        <v>0</v>
      </c>
      <c r="AR41" s="17">
        <v>0</v>
      </c>
      <c r="AS41" s="17">
        <v>0.30013323816084903</v>
      </c>
      <c r="AT41" s="5">
        <v>4.5339324758650402E-7</v>
      </c>
      <c r="AU41" s="5">
        <v>8.7552361872599198E-7</v>
      </c>
      <c r="AV41" s="17">
        <v>18.320064343436002</v>
      </c>
      <c r="AW41" s="17">
        <v>0.90434413747329201</v>
      </c>
      <c r="AX41" s="17">
        <v>0.13837353466295901</v>
      </c>
      <c r="AY41" s="17">
        <v>0</v>
      </c>
      <c r="AZ41" s="17">
        <v>3.0057868349238701</v>
      </c>
      <c r="BA41" s="17">
        <v>0.37044650205358298</v>
      </c>
      <c r="BB41" s="17">
        <v>5.6104180128639701E-4</v>
      </c>
      <c r="BC41" s="17">
        <v>4.1143070189652601E-3</v>
      </c>
      <c r="BD41" s="5">
        <v>3.9743911616704402E-5</v>
      </c>
      <c r="BE41" s="5">
        <v>8.06918089143889E-5</v>
      </c>
      <c r="BF41" s="17">
        <v>0</v>
      </c>
      <c r="BG41" s="17">
        <v>0</v>
      </c>
      <c r="BH41" s="17">
        <v>0.29367025345301501</v>
      </c>
      <c r="BI41" s="17">
        <v>0.71989189265695497</v>
      </c>
      <c r="BJ41" s="17">
        <v>1.3104805887443E-2</v>
      </c>
      <c r="BK41" s="17">
        <v>1.25908900422736E-2</v>
      </c>
      <c r="BL41" s="17">
        <v>110.61115171767599</v>
      </c>
      <c r="BM41" s="5">
        <v>2061.0061347222399</v>
      </c>
      <c r="BN41" s="17">
        <v>210.680672639428</v>
      </c>
      <c r="BO41" s="17">
        <v>2290.0068717051099</v>
      </c>
      <c r="BP41" s="17">
        <v>0</v>
      </c>
      <c r="BQ41" s="17">
        <v>5.6993133236710198</v>
      </c>
      <c r="BR41" s="17">
        <v>0</v>
      </c>
      <c r="BS41" s="17">
        <v>0.184137624530718</v>
      </c>
      <c r="BT41" s="17">
        <v>3.2353463833550999E-4</v>
      </c>
      <c r="BU41" s="17">
        <v>9.5450119114403296E-4</v>
      </c>
      <c r="BV41" s="17">
        <v>7.6600860430893296E-4</v>
      </c>
      <c r="BW41" s="17">
        <v>4.41036851936484E-2</v>
      </c>
      <c r="BX41" s="17">
        <v>0</v>
      </c>
      <c r="BY41" s="17">
        <v>41.542809791001801</v>
      </c>
      <c r="BZ41" s="17">
        <v>2.1805807280764099E-2</v>
      </c>
      <c r="CA41" s="17">
        <v>7.6675613838412199E-3</v>
      </c>
      <c r="CB41" s="17">
        <v>28.846541959688398</v>
      </c>
      <c r="CC41" s="17">
        <v>9.7995221768437408E-3</v>
      </c>
      <c r="CD41" s="17">
        <v>0</v>
      </c>
      <c r="CE41" s="5">
        <v>2.34515396220175E-7</v>
      </c>
      <c r="CF41" s="17">
        <v>1.4213051401863999E-3</v>
      </c>
      <c r="CG41" s="17">
        <v>40.655172896849997</v>
      </c>
      <c r="CH41" s="17">
        <v>37.4027596146639</v>
      </c>
      <c r="CI41" s="17">
        <v>3.2524132821861</v>
      </c>
      <c r="CJ41" s="17">
        <v>0</v>
      </c>
      <c r="CK41" s="17">
        <v>0</v>
      </c>
      <c r="CL41" s="17">
        <v>0.153014742858402</v>
      </c>
      <c r="CM41" s="17">
        <v>0</v>
      </c>
      <c r="CN41" s="17">
        <v>1.64186884814012</v>
      </c>
      <c r="CO41" s="17">
        <v>0</v>
      </c>
      <c r="CP41" s="17">
        <v>4.2676519221547901E-2</v>
      </c>
      <c r="CQ41" s="17">
        <v>6.5674757170808604</v>
      </c>
      <c r="CR41" s="17">
        <v>9.4345013361679497E-2</v>
      </c>
      <c r="CS41" s="17">
        <v>0</v>
      </c>
      <c r="CT41" s="17">
        <v>0.110338020988001</v>
      </c>
      <c r="CU41" s="17">
        <v>1.49610704850719E-4</v>
      </c>
      <c r="CV41" s="17">
        <v>91.557614223339201</v>
      </c>
      <c r="CW41" s="17">
        <v>13.9972767828159</v>
      </c>
      <c r="CX41" s="17">
        <v>0</v>
      </c>
      <c r="CY41" s="17">
        <v>0</v>
      </c>
      <c r="CZ41" s="17">
        <v>5.2381647827802</v>
      </c>
      <c r="DA41" s="17">
        <v>0.21891446990827601</v>
      </c>
      <c r="DB41" s="17">
        <v>0</v>
      </c>
      <c r="DC41" s="17">
        <v>107.574511511984</v>
      </c>
      <c r="DD41" s="17">
        <v>0.20815707349071799</v>
      </c>
      <c r="DE41" s="17">
        <v>8.1594923946409992</v>
      </c>
      <c r="DG41" s="26">
        <f t="shared" si="34"/>
        <v>1.0282282500102611</v>
      </c>
      <c r="DH41" s="25">
        <f t="shared" si="35"/>
        <v>8.0000040916013131E-3</v>
      </c>
      <c r="DI41" s="25">
        <f t="shared" si="36"/>
        <v>1.9247026157254946E-2</v>
      </c>
      <c r="DJ41" s="40">
        <f t="shared" si="37"/>
        <v>-3.4393610093562659E-7</v>
      </c>
      <c r="DK41" s="40"/>
      <c r="DL41" s="40">
        <f t="shared" si="38"/>
        <v>-3.723545911720676E-7</v>
      </c>
      <c r="DM41" s="40">
        <f t="shared" si="39"/>
        <v>-2.7408927711497965E-7</v>
      </c>
      <c r="DN41" s="40">
        <f t="shared" si="40"/>
        <v>-2.6028383109381649E-7</v>
      </c>
      <c r="DO41" s="40">
        <f t="shared" si="41"/>
        <v>-3.3636361865943148E-7</v>
      </c>
      <c r="DP41" s="40">
        <f t="shared" si="42"/>
        <v>-8.336561450107438E-8</v>
      </c>
      <c r="DQ41" s="40">
        <f t="shared" si="9"/>
        <v>-9.6626636603795509E-6</v>
      </c>
      <c r="DR41" s="40">
        <f t="shared" si="10"/>
        <v>9.6057602362405609E-7</v>
      </c>
      <c r="DS41" s="40">
        <f t="shared" si="11"/>
        <v>-3.2911072637321786E-7</v>
      </c>
      <c r="DT41" s="40">
        <f t="shared" si="12"/>
        <v>-2.9086132631737359E-5</v>
      </c>
      <c r="DU41" s="40">
        <f t="shared" si="13"/>
        <v>3.6892262363988285E-6</v>
      </c>
      <c r="DV41" s="40">
        <f t="shared" si="14"/>
        <v>1.9830087962416581E-6</v>
      </c>
      <c r="DW41" s="40">
        <f t="shared" si="15"/>
        <v>4.4737521729669466E-7</v>
      </c>
      <c r="DX41" s="40">
        <f t="shared" si="16"/>
        <v>2.3092184911239096E-6</v>
      </c>
      <c r="DY41" s="40">
        <f t="shared" si="17"/>
        <v>3.1020681942488807E-6</v>
      </c>
      <c r="DZ41" s="40">
        <f t="shared" si="18"/>
        <v>3.7018236531766128E-7</v>
      </c>
      <c r="EA41" s="40">
        <f t="shared" si="19"/>
        <v>1.1696232859577442E-6</v>
      </c>
      <c r="EB41" s="40">
        <f t="shared" si="20"/>
        <v>-1.9760076911992673E-6</v>
      </c>
      <c r="EC41" s="40">
        <f t="shared" si="21"/>
        <v>8.2740818264594006E-7</v>
      </c>
      <c r="ED41" s="40">
        <f t="shared" si="22"/>
        <v>-9.6766710229840161E-6</v>
      </c>
      <c r="EE41" s="40">
        <f t="shared" si="23"/>
        <v>-2.7795623527851314E-5</v>
      </c>
      <c r="EF41" s="40">
        <f t="shared" si="24"/>
        <v>2.897080475134968E-9</v>
      </c>
      <c r="EG41" s="40">
        <f t="shared" si="25"/>
        <v>1.5484673700323949E-6</v>
      </c>
      <c r="EH41" s="40">
        <f t="shared" si="26"/>
        <v>1.8914359576254649E-6</v>
      </c>
      <c r="EI41" s="69">
        <f t="shared" si="27"/>
        <v>2.6173973529622712E-6</v>
      </c>
      <c r="EJ41" s="40">
        <f t="shared" si="28"/>
        <v>2.3727613607978055E-6</v>
      </c>
      <c r="EK41" s="40">
        <f t="shared" si="29"/>
        <v>7.662441536847931E-4</v>
      </c>
      <c r="EL41" s="40">
        <f t="shared" si="30"/>
        <v>-9.7549576866077831E-4</v>
      </c>
      <c r="EM41" s="69">
        <f t="shared" si="31"/>
        <v>-4.9972636528873354E-4</v>
      </c>
      <c r="EN41" s="40">
        <f t="shared" si="32"/>
        <v>3.9893186789451844E-8</v>
      </c>
      <c r="EO41" s="40">
        <f t="shared" si="33"/>
        <v>4.3362158726657461E-8</v>
      </c>
      <c r="EP41" s="40"/>
      <c r="EQ41" s="40"/>
      <c r="ER41" s="40"/>
      <c r="ES41" s="40"/>
    </row>
    <row r="42" spans="1:149" x14ac:dyDescent="0.25">
      <c r="A42" s="15" t="s">
        <v>211</v>
      </c>
      <c r="B42" s="15"/>
      <c r="C42" s="15"/>
      <c r="D42" s="15"/>
      <c r="E42" s="15"/>
      <c r="F42" s="15"/>
      <c r="G42" s="15"/>
      <c r="H42" s="15"/>
      <c r="I42" s="15"/>
      <c r="AC42" s="5"/>
      <c r="DG42" s="26" t="e">
        <f t="shared" si="34"/>
        <v>#DIV/0!</v>
      </c>
      <c r="DH42" s="25" t="e">
        <f t="shared" si="35"/>
        <v>#DIV/0!</v>
      </c>
      <c r="DI42" s="25" t="e">
        <f t="shared" si="36"/>
        <v>#DIV/0!</v>
      </c>
      <c r="DJ42" s="40">
        <f t="shared" si="37"/>
        <v>0</v>
      </c>
      <c r="DK42" s="40"/>
      <c r="DL42" s="40">
        <f t="shared" si="38"/>
        <v>0</v>
      </c>
      <c r="DM42" s="40">
        <f t="shared" si="39"/>
        <v>0</v>
      </c>
      <c r="DN42" s="40">
        <f t="shared" si="40"/>
        <v>0</v>
      </c>
      <c r="DO42" s="40">
        <f t="shared" si="41"/>
        <v>0</v>
      </c>
      <c r="DP42" s="40">
        <f t="shared" si="42"/>
        <v>0</v>
      </c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69"/>
      <c r="EJ42" s="40"/>
      <c r="EK42" s="40"/>
      <c r="EL42" s="40"/>
      <c r="EM42" s="69"/>
      <c r="EN42" s="40"/>
      <c r="EO42" s="40"/>
      <c r="EP42" s="40"/>
      <c r="EQ42" s="40"/>
      <c r="ER42" s="40"/>
      <c r="ES42" s="40"/>
    </row>
    <row r="43" spans="1:149" x14ac:dyDescent="0.25">
      <c r="A43" s="15" t="s">
        <v>212</v>
      </c>
      <c r="B43" s="15"/>
      <c r="C43" s="15"/>
      <c r="D43" s="15"/>
      <c r="E43" s="15"/>
      <c r="F43" s="15"/>
      <c r="G43" s="15"/>
      <c r="H43" s="15"/>
      <c r="I43" s="15"/>
      <c r="V43" s="5"/>
      <c r="Z43" s="5"/>
      <c r="AA43" s="5"/>
      <c r="AB43" s="5"/>
      <c r="AJ43" s="5"/>
      <c r="AT43" s="5"/>
      <c r="AU43" s="5"/>
      <c r="BD43" s="5"/>
      <c r="BE43" s="5"/>
      <c r="BM43" s="5"/>
      <c r="CE43" s="5"/>
      <c r="DG43" s="26" t="e">
        <f t="shared" si="34"/>
        <v>#DIV/0!</v>
      </c>
      <c r="DH43" s="25" t="e">
        <f t="shared" si="35"/>
        <v>#DIV/0!</v>
      </c>
      <c r="DI43" s="25" t="e">
        <f t="shared" si="36"/>
        <v>#DIV/0!</v>
      </c>
      <c r="DJ43" s="40">
        <f t="shared" si="37"/>
        <v>0</v>
      </c>
      <c r="DK43" s="40"/>
      <c r="DL43" s="40">
        <f t="shared" si="38"/>
        <v>0</v>
      </c>
      <c r="DM43" s="40">
        <f t="shared" si="39"/>
        <v>0</v>
      </c>
      <c r="DN43" s="40">
        <f t="shared" si="40"/>
        <v>0</v>
      </c>
      <c r="DO43" s="40">
        <f t="shared" si="41"/>
        <v>0</v>
      </c>
      <c r="DP43" s="40">
        <f t="shared" si="42"/>
        <v>0</v>
      </c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69"/>
      <c r="EJ43" s="40"/>
      <c r="EK43" s="40"/>
      <c r="EL43" s="40"/>
      <c r="EM43" s="69"/>
      <c r="EN43" s="40"/>
      <c r="EO43" s="40"/>
      <c r="EP43" s="40"/>
      <c r="EQ43" s="40"/>
      <c r="ER43" s="40"/>
      <c r="ES43" s="40"/>
    </row>
    <row r="44" spans="1:149" x14ac:dyDescent="0.25">
      <c r="A44" s="15" t="s">
        <v>213</v>
      </c>
      <c r="B44" s="15">
        <v>1604.7132907</v>
      </c>
      <c r="C44" s="15"/>
      <c r="D44" s="15">
        <v>15503.867736</v>
      </c>
      <c r="E44" s="15">
        <v>338.6183059</v>
      </c>
      <c r="F44" s="15">
        <v>311.52884131000002</v>
      </c>
      <c r="G44" s="15">
        <v>809.02440277000005</v>
      </c>
      <c r="H44" s="15">
        <v>713.72470817999999</v>
      </c>
      <c r="I44" s="15"/>
      <c r="J44" s="17" t="s">
        <v>213</v>
      </c>
      <c r="K44" s="17">
        <v>0</v>
      </c>
      <c r="L44" s="17">
        <v>18.8857608578389</v>
      </c>
      <c r="M44" s="17">
        <v>1.3189663055387999</v>
      </c>
      <c r="N44" s="17">
        <v>6.9823031969042102</v>
      </c>
      <c r="O44" s="17">
        <v>6.9823031969042102</v>
      </c>
      <c r="P44" s="17">
        <v>55.432511224689499</v>
      </c>
      <c r="Q44" s="17">
        <v>0</v>
      </c>
      <c r="R44" s="17">
        <v>1.37166107516107E-3</v>
      </c>
      <c r="S44" s="17">
        <v>6.6969370476804603E-3</v>
      </c>
      <c r="T44" s="17">
        <v>3.3822460129596701</v>
      </c>
      <c r="U44" s="17">
        <v>1.30218982708096E-3</v>
      </c>
      <c r="V44" s="5">
        <v>0.72300481671482597</v>
      </c>
      <c r="W44" s="17">
        <v>4.5582911080981198E-2</v>
      </c>
      <c r="X44" s="17">
        <v>2.79378910905713E-2</v>
      </c>
      <c r="Y44" s="17">
        <v>17.340596932216201</v>
      </c>
      <c r="Z44" s="5">
        <v>4.5109391764634497E-7</v>
      </c>
      <c r="AA44" s="5">
        <v>1.80437724216119E-6</v>
      </c>
      <c r="AB44" s="17">
        <v>1604.7129532516501</v>
      </c>
      <c r="AC44" s="17">
        <v>27.089446389104701</v>
      </c>
      <c r="AD44" s="17">
        <v>234.67945370359899</v>
      </c>
      <c r="AE44" s="17">
        <v>17.953662697024299</v>
      </c>
      <c r="AF44" s="17">
        <v>0.34637659704470403</v>
      </c>
      <c r="AG44" s="17">
        <v>56.692627818691797</v>
      </c>
      <c r="AH44" s="17">
        <v>1.85660831020133</v>
      </c>
      <c r="AI44" s="17">
        <v>166.04018259513299</v>
      </c>
      <c r="AJ44" s="17">
        <v>1.2612421114377701</v>
      </c>
      <c r="AK44" s="17">
        <v>28.990245285794799</v>
      </c>
      <c r="AL44" s="17">
        <v>0.31332601859479797</v>
      </c>
      <c r="AM44" s="17">
        <v>0</v>
      </c>
      <c r="AN44" s="17">
        <v>0</v>
      </c>
      <c r="AO44" s="17">
        <v>30.473190989577098</v>
      </c>
      <c r="AP44" s="17">
        <v>30.473190989577098</v>
      </c>
      <c r="AQ44" s="17">
        <v>0</v>
      </c>
      <c r="AR44" s="17">
        <v>0</v>
      </c>
      <c r="AS44" s="17">
        <v>1.9912963865167199</v>
      </c>
      <c r="AT44" s="5">
        <v>3.7763309818637299E-6</v>
      </c>
      <c r="AU44" s="5">
        <v>7.2922865119315901E-6</v>
      </c>
      <c r="AV44" s="17">
        <v>124.030868914278</v>
      </c>
      <c r="AW44" s="17">
        <v>6.0000506961217699</v>
      </c>
      <c r="AX44" s="17">
        <v>0.91806697595286102</v>
      </c>
      <c r="AY44" s="17">
        <v>0</v>
      </c>
      <c r="AZ44" s="17">
        <v>19.942496112769899</v>
      </c>
      <c r="BA44" s="17">
        <v>2.4578039354106802</v>
      </c>
      <c r="BB44" s="17">
        <v>4.6729288228971998E-3</v>
      </c>
      <c r="BC44" s="17">
        <v>3.4268162406785797E-2</v>
      </c>
      <c r="BD44" s="17">
        <v>3.3103021954728102E-4</v>
      </c>
      <c r="BE44" s="17">
        <v>6.7209209817181595E-4</v>
      </c>
      <c r="BF44" s="17">
        <v>0</v>
      </c>
      <c r="BG44" s="17">
        <v>0</v>
      </c>
      <c r="BH44" s="17">
        <v>1.9484144082199499</v>
      </c>
      <c r="BI44" s="17">
        <v>5.9959951567871999</v>
      </c>
      <c r="BJ44" s="17">
        <v>0.109150304707419</v>
      </c>
      <c r="BK44" s="17">
        <v>0.10486986588623</v>
      </c>
      <c r="BL44" s="17">
        <v>733.87185721214496</v>
      </c>
      <c r="BM44" s="17">
        <v>13953.4763822108</v>
      </c>
      <c r="BN44" s="17">
        <v>1426.3556813441501</v>
      </c>
      <c r="BO44" s="17">
        <v>15503.862932469299</v>
      </c>
      <c r="BP44" s="17">
        <v>0</v>
      </c>
      <c r="BQ44" s="17">
        <v>37.8132456988128</v>
      </c>
      <c r="BR44" s="17">
        <v>0</v>
      </c>
      <c r="BS44" s="17">
        <v>1.22383347422796</v>
      </c>
      <c r="BT44" s="17">
        <v>2.6947289488428402E-3</v>
      </c>
      <c r="BU44" s="17">
        <v>7.9501921932130706E-3</v>
      </c>
      <c r="BV44" s="17">
        <v>6.3800847575654299E-3</v>
      </c>
      <c r="BW44" s="17">
        <v>0.30666512911051202</v>
      </c>
      <c r="BX44" s="17">
        <v>0</v>
      </c>
      <c r="BY44" s="17">
        <v>275.624071479674</v>
      </c>
      <c r="BZ44" s="17">
        <v>0.32914118630709199</v>
      </c>
      <c r="CA44" s="17">
        <v>6.22324713768415E-2</v>
      </c>
      <c r="CB44" s="17">
        <v>234.692165381482</v>
      </c>
      <c r="CC44" s="17">
        <v>8.5742779139866707E-2</v>
      </c>
      <c r="CD44" s="17">
        <v>0</v>
      </c>
      <c r="CE44" s="5">
        <v>1.9532885512767499E-6</v>
      </c>
      <c r="CF44" s="17">
        <v>1.1535774603856901E-2</v>
      </c>
      <c r="CG44" s="17">
        <v>338.61823877826401</v>
      </c>
      <c r="CH44" s="17">
        <v>311.52879238915898</v>
      </c>
      <c r="CI44" s="17">
        <v>27.089446389104701</v>
      </c>
      <c r="CJ44" s="17">
        <v>2.6519572744258299E-2</v>
      </c>
      <c r="CK44" s="17">
        <v>0</v>
      </c>
      <c r="CL44" s="17">
        <v>3.2276847594481799</v>
      </c>
      <c r="CM44" s="17">
        <v>0</v>
      </c>
      <c r="CN44" s="17">
        <v>14.1723040893533</v>
      </c>
      <c r="CO44" s="17">
        <v>0</v>
      </c>
      <c r="CP44" s="17">
        <v>0.34637659704470403</v>
      </c>
      <c r="CQ44" s="17">
        <v>56.689212917541603</v>
      </c>
      <c r="CR44" s="17">
        <v>0.62595087364172797</v>
      </c>
      <c r="CS44" s="17">
        <v>2.70837588804929E-2</v>
      </c>
      <c r="CT44" s="17">
        <v>1.85645032147797</v>
      </c>
      <c r="CU44" s="17">
        <v>2.34277975951983E-3</v>
      </c>
      <c r="CV44" s="17">
        <v>809.02426764463701</v>
      </c>
      <c r="CW44" s="17">
        <v>92.867711552766806</v>
      </c>
      <c r="CX44" s="17">
        <v>0</v>
      </c>
      <c r="CY44" s="17">
        <v>0</v>
      </c>
      <c r="CZ44" s="17">
        <v>34.753648238407202</v>
      </c>
      <c r="DA44" s="17">
        <v>1.4524337856418801</v>
      </c>
      <c r="DB44" s="17">
        <v>0</v>
      </c>
      <c r="DC44" s="17">
        <v>713.72442789287697</v>
      </c>
      <c r="DD44" s="17">
        <v>1.38105941427598</v>
      </c>
      <c r="DE44" s="17">
        <v>54.135715074688598</v>
      </c>
      <c r="DG44" s="26">
        <f t="shared" si="34"/>
        <v>1.0282285830943871</v>
      </c>
      <c r="DH44" s="25">
        <f t="shared" si="35"/>
        <v>7.9999977718148985E-3</v>
      </c>
      <c r="DI44" s="25">
        <f t="shared" si="36"/>
        <v>1.9247001571838843E-2</v>
      </c>
      <c r="DJ44" s="40">
        <f t="shared" si="37"/>
        <v>-2.1028575750308569E-7</v>
      </c>
      <c r="DK44" s="40"/>
      <c r="DL44" s="40">
        <f t="shared" si="38"/>
        <v>-3.0982789473424913E-7</v>
      </c>
      <c r="DM44" s="40">
        <f t="shared" si="39"/>
        <v>-1.9822240797788676E-7</v>
      </c>
      <c r="DN44" s="40">
        <f t="shared" si="40"/>
        <v>-1.5703470931572336E-7</v>
      </c>
      <c r="DO44" s="40">
        <f t="shared" si="41"/>
        <v>-1.6702260473473416E-7</v>
      </c>
      <c r="DP44" s="40">
        <f t="shared" si="42"/>
        <v>-3.9271041033942202E-7</v>
      </c>
      <c r="DQ44" s="40">
        <f t="shared" si="9"/>
        <v>-9.0057111160588257E-6</v>
      </c>
      <c r="DR44" s="40">
        <f t="shared" si="10"/>
        <v>2.7012080384586592E-6</v>
      </c>
      <c r="DS44" s="40">
        <f t="shared" si="11"/>
        <v>2.9744485840639051E-7</v>
      </c>
      <c r="DT44" s="40">
        <f t="shared" si="12"/>
        <v>-2.7806436638586139E-5</v>
      </c>
      <c r="DU44" s="40">
        <f t="shared" si="13"/>
        <v>-4.0324805325158254E-7</v>
      </c>
      <c r="DV44" s="40">
        <f t="shared" si="14"/>
        <v>2.7264890504538351E-6</v>
      </c>
      <c r="DW44" s="40">
        <f t="shared" si="15"/>
        <v>9.7492294240016995E-8</v>
      </c>
      <c r="DX44" s="40">
        <f t="shared" si="16"/>
        <v>1.1983807690440822E-6</v>
      </c>
      <c r="DY44" s="40">
        <f t="shared" si="17"/>
        <v>3.1748176790591245E-6</v>
      </c>
      <c r="DZ44" s="40">
        <f t="shared" si="18"/>
        <v>4.2057519410666062E-7</v>
      </c>
      <c r="EA44" s="40">
        <f t="shared" si="19"/>
        <v>2.6277903073216037E-6</v>
      </c>
      <c r="EB44" s="40">
        <f t="shared" si="20"/>
        <v>1.937662354946306E-7</v>
      </c>
      <c r="EC44" s="40">
        <f t="shared" si="21"/>
        <v>-2.0078945040598898E-7</v>
      </c>
      <c r="ED44" s="40">
        <f t="shared" si="22"/>
        <v>-3.9254818015136322E-7</v>
      </c>
      <c r="EE44" s="40">
        <f t="shared" si="23"/>
        <v>-2.7344527152401166E-5</v>
      </c>
      <c r="EF44" s="40">
        <f t="shared" si="24"/>
        <v>-5.1293131210608407E-7</v>
      </c>
      <c r="EG44" s="40">
        <f t="shared" si="25"/>
        <v>3.149812632297555E-6</v>
      </c>
      <c r="EH44" s="40">
        <f t="shared" si="26"/>
        <v>1.9161437272455422E-6</v>
      </c>
      <c r="EI44" s="69">
        <f t="shared" si="27"/>
        <v>2.7998143755724727E-6</v>
      </c>
      <c r="EJ44" s="40">
        <f t="shared" si="28"/>
        <v>1.8163925198791909E-6</v>
      </c>
      <c r="EK44" s="40">
        <f t="shared" si="29"/>
        <v>7.8147024573475203E-4</v>
      </c>
      <c r="EL44" s="40">
        <f t="shared" si="30"/>
        <v>-9.7951035700424307E-4</v>
      </c>
      <c r="EM44" s="69">
        <f t="shared" si="31"/>
        <v>-5.3640689010336635E-4</v>
      </c>
      <c r="EN44" s="40">
        <f t="shared" si="32"/>
        <v>-1.8682572568326939E-7</v>
      </c>
      <c r="EO44" s="40">
        <f t="shared" si="33"/>
        <v>-2.0307143157815148E-7</v>
      </c>
      <c r="EP44" s="40"/>
      <c r="EQ44" s="40"/>
      <c r="ER44" s="40"/>
      <c r="ES44" s="40"/>
    </row>
    <row r="45" spans="1:149" x14ac:dyDescent="0.25">
      <c r="A45" s="15" t="s">
        <v>214</v>
      </c>
      <c r="B45" s="15"/>
      <c r="C45" s="15"/>
      <c r="D45" s="15"/>
      <c r="E45" s="15"/>
      <c r="F45" s="15"/>
      <c r="G45" s="15"/>
      <c r="H45" s="15"/>
      <c r="I45" s="15"/>
      <c r="M45" s="5"/>
      <c r="R45" s="5"/>
      <c r="S45" s="5"/>
      <c r="U45" s="5"/>
      <c r="V45" s="5"/>
      <c r="W45" s="5"/>
      <c r="X45" s="5"/>
      <c r="Z45" s="5"/>
      <c r="AA45" s="5"/>
      <c r="AF45" s="5"/>
      <c r="AH45" s="5"/>
      <c r="AJ45" s="5"/>
      <c r="AL45" s="5"/>
      <c r="AS45" s="5"/>
      <c r="AT45" s="5"/>
      <c r="AU45" s="5"/>
      <c r="AX45" s="5"/>
      <c r="BA45" s="5"/>
      <c r="BB45" s="5"/>
      <c r="BC45" s="5"/>
      <c r="BD45" s="5"/>
      <c r="BE45" s="5"/>
      <c r="BH45" s="5"/>
      <c r="BJ45" s="5"/>
      <c r="BK45" s="5"/>
      <c r="BM45" s="5"/>
      <c r="BS45" s="5"/>
      <c r="BT45" s="5"/>
      <c r="BU45" s="5"/>
      <c r="BV45" s="5"/>
      <c r="BW45" s="5"/>
      <c r="BZ45" s="5"/>
      <c r="CA45" s="5"/>
      <c r="CC45" s="5"/>
      <c r="CE45" s="5"/>
      <c r="CF45" s="5"/>
      <c r="CL45" s="5"/>
      <c r="CP45" s="5"/>
      <c r="CR45" s="5"/>
      <c r="CT45" s="5"/>
      <c r="CU45" s="5"/>
      <c r="DA45" s="5"/>
      <c r="DD45" s="5"/>
      <c r="DG45" s="26" t="e">
        <f t="shared" si="34"/>
        <v>#DIV/0!</v>
      </c>
      <c r="DH45" s="25" t="e">
        <f t="shared" si="35"/>
        <v>#DIV/0!</v>
      </c>
      <c r="DI45" s="25" t="e">
        <f t="shared" si="36"/>
        <v>#DIV/0!</v>
      </c>
      <c r="DJ45" s="40">
        <f t="shared" si="37"/>
        <v>0</v>
      </c>
      <c r="DK45" s="40"/>
      <c r="DL45" s="40">
        <f t="shared" si="38"/>
        <v>0</v>
      </c>
      <c r="DM45" s="40">
        <f t="shared" si="39"/>
        <v>0</v>
      </c>
      <c r="DN45" s="40">
        <f t="shared" si="40"/>
        <v>0</v>
      </c>
      <c r="DO45" s="40">
        <f t="shared" si="41"/>
        <v>0</v>
      </c>
      <c r="DP45" s="40">
        <f t="shared" si="42"/>
        <v>0</v>
      </c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69"/>
      <c r="EJ45" s="40"/>
      <c r="EK45" s="40"/>
      <c r="EL45" s="40"/>
      <c r="EM45" s="69"/>
      <c r="EN45" s="40"/>
      <c r="EO45" s="40"/>
      <c r="EP45" s="40"/>
      <c r="EQ45" s="40"/>
      <c r="ER45" s="40"/>
      <c r="ES45" s="40"/>
    </row>
    <row r="46" spans="1:149" x14ac:dyDescent="0.25">
      <c r="A46" s="15" t="s">
        <v>215</v>
      </c>
      <c r="B46" s="15"/>
      <c r="C46" s="15"/>
      <c r="D46" s="15"/>
      <c r="E46" s="15"/>
      <c r="F46" s="15"/>
      <c r="G46" s="15"/>
      <c r="H46" s="15"/>
      <c r="I46" s="15"/>
      <c r="L46" s="5"/>
      <c r="M46" s="5"/>
      <c r="N46" s="5"/>
      <c r="O46" s="5"/>
      <c r="P46" s="5"/>
      <c r="R46" s="5"/>
      <c r="S46" s="5"/>
      <c r="T46" s="5"/>
      <c r="U46" s="5"/>
      <c r="V46" s="5"/>
      <c r="W46" s="5"/>
      <c r="X46" s="5"/>
      <c r="Y46" s="5"/>
      <c r="Z46" s="5"/>
      <c r="AA46" s="5"/>
      <c r="AC46" s="5"/>
      <c r="AE46" s="5"/>
      <c r="AF46" s="5"/>
      <c r="AH46" s="5"/>
      <c r="AJ46" s="5"/>
      <c r="AK46" s="5"/>
      <c r="AL46" s="5"/>
      <c r="AO46" s="5"/>
      <c r="AP46" s="5"/>
      <c r="AS46" s="5"/>
      <c r="AT46" s="5"/>
      <c r="AU46" s="5"/>
      <c r="AW46" s="5"/>
      <c r="AX46" s="5"/>
      <c r="AZ46" s="5"/>
      <c r="BA46" s="5"/>
      <c r="BB46" s="5"/>
      <c r="BC46" s="5"/>
      <c r="BD46" s="5"/>
      <c r="BE46" s="5"/>
      <c r="BH46" s="5"/>
      <c r="BI46" s="5"/>
      <c r="BJ46" s="5"/>
      <c r="BK46" s="5"/>
      <c r="BM46" s="5"/>
      <c r="BQ46" s="5"/>
      <c r="BS46" s="5"/>
      <c r="BT46" s="5"/>
      <c r="BU46" s="5"/>
      <c r="BV46" s="5"/>
      <c r="BW46" s="5"/>
      <c r="BZ46" s="5"/>
      <c r="CA46" s="5"/>
      <c r="CC46" s="5"/>
      <c r="CE46" s="5"/>
      <c r="CF46" s="5"/>
      <c r="CI46" s="5"/>
      <c r="CL46" s="5"/>
      <c r="CN46" s="5"/>
      <c r="CP46" s="5"/>
      <c r="CR46" s="5"/>
      <c r="CT46" s="5"/>
      <c r="CU46" s="5"/>
      <c r="CV46" s="5"/>
      <c r="CZ46" s="5"/>
      <c r="DA46" s="5"/>
      <c r="DD46" s="5"/>
      <c r="DE46" s="5"/>
      <c r="DG46" s="26" t="e">
        <f t="shared" si="34"/>
        <v>#DIV/0!</v>
      </c>
      <c r="DH46" s="25" t="e">
        <f t="shared" si="35"/>
        <v>#DIV/0!</v>
      </c>
      <c r="DI46" s="25" t="e">
        <f t="shared" si="36"/>
        <v>#DIV/0!</v>
      </c>
      <c r="DJ46" s="40">
        <f t="shared" si="37"/>
        <v>0</v>
      </c>
      <c r="DK46" s="40"/>
      <c r="DL46" s="40">
        <f t="shared" si="38"/>
        <v>0</v>
      </c>
      <c r="DM46" s="40">
        <f t="shared" si="39"/>
        <v>0</v>
      </c>
      <c r="DN46" s="40">
        <f t="shared" si="40"/>
        <v>0</v>
      </c>
      <c r="DO46" s="40">
        <f t="shared" si="41"/>
        <v>0</v>
      </c>
      <c r="DP46" s="40">
        <f t="shared" si="42"/>
        <v>0</v>
      </c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69"/>
      <c r="EJ46" s="40"/>
      <c r="EK46" s="40"/>
      <c r="EL46" s="40"/>
      <c r="EM46" s="69"/>
      <c r="EN46" s="40"/>
      <c r="EO46" s="40"/>
      <c r="EP46" s="40"/>
      <c r="EQ46" s="40"/>
      <c r="ER46" s="40"/>
      <c r="ES46" s="40"/>
    </row>
    <row r="47" spans="1:149" x14ac:dyDescent="0.25">
      <c r="A47" s="15" t="s">
        <v>216</v>
      </c>
      <c r="B47" s="15">
        <v>591.09313508000002</v>
      </c>
      <c r="C47" s="15"/>
      <c r="D47" s="15">
        <v>5976.0404269000001</v>
      </c>
      <c r="E47" s="15">
        <v>98.811514419999995</v>
      </c>
      <c r="F47" s="15">
        <v>90.906593279999996</v>
      </c>
      <c r="G47" s="15">
        <v>217.81435730999999</v>
      </c>
      <c r="H47" s="15">
        <v>270.68022545000002</v>
      </c>
      <c r="I47" s="15"/>
      <c r="J47" s="17" t="s">
        <v>216</v>
      </c>
      <c r="K47" s="17">
        <v>0</v>
      </c>
      <c r="L47" s="17">
        <v>7.1624251111134303</v>
      </c>
      <c r="M47" s="17">
        <v>0.50021814765420103</v>
      </c>
      <c r="N47" s="17">
        <v>2.64804072405324</v>
      </c>
      <c r="O47" s="17">
        <v>2.64804072405324</v>
      </c>
      <c r="P47" s="17">
        <v>21.022778286506</v>
      </c>
      <c r="Q47" s="17">
        <v>0</v>
      </c>
      <c r="R47" s="17">
        <v>4.0026167567805898E-4</v>
      </c>
      <c r="S47" s="17">
        <v>1.95421593576833E-3</v>
      </c>
      <c r="T47" s="5">
        <v>1.2827178166603099</v>
      </c>
      <c r="U47" s="17">
        <v>3.7998917499515298E-4</v>
      </c>
      <c r="V47" s="17">
        <v>0.27419985443997902</v>
      </c>
      <c r="W47" s="17">
        <v>1.33014481385825E-2</v>
      </c>
      <c r="X47" s="5">
        <v>8.1525047511808498E-3</v>
      </c>
      <c r="Y47" s="17">
        <v>6.5764205470091301</v>
      </c>
      <c r="Z47" s="5">
        <v>1.3163257317085201E-7</v>
      </c>
      <c r="AA47" s="5">
        <v>5.2652991631254897E-7</v>
      </c>
      <c r="AB47" s="5">
        <v>591.09299017774697</v>
      </c>
      <c r="AC47" s="17">
        <v>7.90491743084376</v>
      </c>
      <c r="AD47" s="17">
        <v>70.107148650165001</v>
      </c>
      <c r="AE47" s="17">
        <v>4.4643300604617497</v>
      </c>
      <c r="AF47" s="17">
        <v>0.103724434166129</v>
      </c>
      <c r="AG47" s="17">
        <v>15.963194749582501</v>
      </c>
      <c r="AH47" s="17">
        <v>0.26817447688178198</v>
      </c>
      <c r="AI47" s="17">
        <v>62.970771631042098</v>
      </c>
      <c r="AJ47" s="17">
        <v>0.47832653395257102</v>
      </c>
      <c r="AK47" s="5">
        <v>10.994556332659601</v>
      </c>
      <c r="AL47" s="5">
        <v>0.118828856545385</v>
      </c>
      <c r="AM47" s="17">
        <v>0</v>
      </c>
      <c r="AN47" s="17">
        <v>0</v>
      </c>
      <c r="AO47" s="17">
        <v>11.556950861020599</v>
      </c>
      <c r="AP47" s="5">
        <v>11.556950861020599</v>
      </c>
      <c r="AQ47" s="17">
        <v>0</v>
      </c>
      <c r="AR47" s="17">
        <v>0</v>
      </c>
      <c r="AS47" s="17">
        <v>0.75519907284242405</v>
      </c>
      <c r="AT47" s="5">
        <v>1.1019737588269399E-6</v>
      </c>
      <c r="AU47" s="5">
        <v>2.12794077544683E-6</v>
      </c>
      <c r="AV47" s="17">
        <v>47.808324702260201</v>
      </c>
      <c r="AW47" s="17">
        <v>2.27552017144045</v>
      </c>
      <c r="AX47" s="17">
        <v>0.34817687090397997</v>
      </c>
      <c r="AY47" s="17">
        <v>0</v>
      </c>
      <c r="AZ47" s="17">
        <v>7.5631922046100204</v>
      </c>
      <c r="BA47" s="17">
        <v>0.93212280305755302</v>
      </c>
      <c r="BB47" s="5">
        <v>1.36359893726196E-3</v>
      </c>
      <c r="BC47" s="5">
        <v>9.9997215793911891E-3</v>
      </c>
      <c r="BD47" s="5">
        <v>9.6597361319907096E-5</v>
      </c>
      <c r="BE47" s="17">
        <v>1.9612114235354399E-4</v>
      </c>
      <c r="BF47" s="17">
        <v>0</v>
      </c>
      <c r="BG47" s="17">
        <v>0</v>
      </c>
      <c r="BH47" s="17">
        <v>0.73893625071241298</v>
      </c>
      <c r="BI47" s="17">
        <v>1.7496785534031001</v>
      </c>
      <c r="BJ47" s="17">
        <v>3.1850945274668301E-2</v>
      </c>
      <c r="BK47" s="17">
        <v>3.0601872770162599E-2</v>
      </c>
      <c r="BL47" s="17">
        <v>278.32104145945902</v>
      </c>
      <c r="BM47" s="17">
        <v>5378.4348484844804</v>
      </c>
      <c r="BN47" s="17">
        <v>549.79559767831199</v>
      </c>
      <c r="BO47" s="17">
        <v>5976.0387708650596</v>
      </c>
      <c r="BP47" s="17">
        <v>0</v>
      </c>
      <c r="BQ47" s="17">
        <v>14.3406858506721</v>
      </c>
      <c r="BR47" s="17">
        <v>0</v>
      </c>
      <c r="BS47" s="17">
        <v>0.46322247704182701</v>
      </c>
      <c r="BT47" s="17">
        <v>7.8634360993490803E-4</v>
      </c>
      <c r="BU47" s="17">
        <v>2.3199547217725102E-3</v>
      </c>
      <c r="BV47" s="17">
        <v>1.86176522143686E-3</v>
      </c>
      <c r="BW47" s="17">
        <v>0.11026323628552</v>
      </c>
      <c r="BX47" s="17">
        <v>0</v>
      </c>
      <c r="BY47" s="17">
        <v>104.530474401167</v>
      </c>
      <c r="BZ47" s="17">
        <v>5.2998595972155602E-2</v>
      </c>
      <c r="CA47" s="17">
        <v>1.8635850170362098E-2</v>
      </c>
      <c r="CB47" s="17">
        <v>70.110863860072598</v>
      </c>
      <c r="CC47" s="17">
        <v>2.3817529302733099E-2</v>
      </c>
      <c r="CD47" s="17">
        <v>0</v>
      </c>
      <c r="CE47" s="5">
        <v>5.6998601479301303E-7</v>
      </c>
      <c r="CF47" s="17">
        <v>3.45445117081962E-3</v>
      </c>
      <c r="CG47" s="17">
        <v>98.811475175871394</v>
      </c>
      <c r="CH47" s="17">
        <v>90.906557745027598</v>
      </c>
      <c r="CI47" s="17">
        <v>7.90491743084376</v>
      </c>
      <c r="CJ47" s="17">
        <v>0</v>
      </c>
      <c r="CK47" s="17">
        <v>0</v>
      </c>
      <c r="CL47" s="17">
        <v>0.37189868546106902</v>
      </c>
      <c r="CM47" s="17">
        <v>0</v>
      </c>
      <c r="CN47" s="17">
        <v>3.99052446931992</v>
      </c>
      <c r="CO47" s="17">
        <v>0</v>
      </c>
      <c r="CP47" s="17">
        <v>0.103724434166129</v>
      </c>
      <c r="CQ47" s="17">
        <v>15.962101767886301</v>
      </c>
      <c r="CR47" s="17">
        <v>0.23739210036098199</v>
      </c>
      <c r="CS47" s="17">
        <v>0</v>
      </c>
      <c r="CT47" s="17">
        <v>0.26817447688178198</v>
      </c>
      <c r="CU47" s="17">
        <v>3.6362462367653799E-4</v>
      </c>
      <c r="CV47" s="17">
        <v>217.814239761018</v>
      </c>
      <c r="CW47" s="17">
        <v>35.220117512529903</v>
      </c>
      <c r="CX47" s="17">
        <v>0</v>
      </c>
      <c r="CY47" s="17">
        <v>0</v>
      </c>
      <c r="CZ47" s="17">
        <v>13.180330001698101</v>
      </c>
      <c r="DA47" s="17">
        <v>0.55083529676591303</v>
      </c>
      <c r="DB47" s="17">
        <v>0</v>
      </c>
      <c r="DC47" s="17">
        <v>270.68014634137398</v>
      </c>
      <c r="DD47" s="17">
        <v>0.52376750794253102</v>
      </c>
      <c r="DE47" s="17">
        <v>20.530984232934198</v>
      </c>
      <c r="DG47" s="26">
        <f t="shared" si="34"/>
        <v>1.0282285022428226</v>
      </c>
      <c r="DH47" s="25">
        <f t="shared" si="35"/>
        <v>8.0000024322699845E-3</v>
      </c>
      <c r="DI47" s="25">
        <f t="shared" si="36"/>
        <v>1.9247000401341276E-2</v>
      </c>
      <c r="DJ47" s="40">
        <f t="shared" si="37"/>
        <v>-2.4514284544256765E-7</v>
      </c>
      <c r="DK47" s="40"/>
      <c r="DL47" s="40">
        <f t="shared" si="38"/>
        <v>-2.771124058950655E-7</v>
      </c>
      <c r="DM47" s="40">
        <f t="shared" si="39"/>
        <v>-3.9716149308475058E-7</v>
      </c>
      <c r="DN47" s="40">
        <f t="shared" si="40"/>
        <v>-3.9089543580242708E-7</v>
      </c>
      <c r="DO47" s="40">
        <f t="shared" si="41"/>
        <v>-5.3967508589304286E-7</v>
      </c>
      <c r="DP47" s="40">
        <f t="shared" si="42"/>
        <v>-2.9225860850270276E-7</v>
      </c>
      <c r="DQ47" s="40">
        <f t="shared" si="9"/>
        <v>-8.7413316081254531E-6</v>
      </c>
      <c r="DR47" s="40">
        <f t="shared" si="10"/>
        <v>2.4733576895381705E-6</v>
      </c>
      <c r="DS47" s="40">
        <f t="shared" si="11"/>
        <v>-9.4889316202464835E-7</v>
      </c>
      <c r="DT47" s="40">
        <f t="shared" si="12"/>
        <v>-2.759443600568437E-5</v>
      </c>
      <c r="DU47" s="40">
        <f t="shared" si="13"/>
        <v>-6.2206749788611344E-7</v>
      </c>
      <c r="DV47" s="40">
        <f t="shared" si="14"/>
        <v>3.1590057012894773E-6</v>
      </c>
      <c r="DW47" s="40">
        <f t="shared" si="15"/>
        <v>2.4526660219988165E-7</v>
      </c>
      <c r="DX47" s="40">
        <f t="shared" si="16"/>
        <v>-1.5020441452570738E-6</v>
      </c>
      <c r="DY47" s="40">
        <f t="shared" si="17"/>
        <v>2.2915489867586294E-6</v>
      </c>
      <c r="DZ47" s="40">
        <f t="shared" si="18"/>
        <v>-7.4995250113622014E-7</v>
      </c>
      <c r="EA47" s="40">
        <f t="shared" si="19"/>
        <v>1.9392937353178115E-6</v>
      </c>
      <c r="EB47" s="40">
        <f t="shared" si="20"/>
        <v>1.6935536720012528E-6</v>
      </c>
      <c r="EC47" s="40">
        <f t="shared" si="21"/>
        <v>7.0272131614369124E-8</v>
      </c>
      <c r="ED47" s="40">
        <f t="shared" si="22"/>
        <v>-2.0916486298048178E-6</v>
      </c>
      <c r="EE47" s="40">
        <f t="shared" si="23"/>
        <v>-2.7807849594883137E-5</v>
      </c>
      <c r="EF47" s="40">
        <f t="shared" si="24"/>
        <v>2.0613961055290246E-7</v>
      </c>
      <c r="EG47" s="40">
        <f t="shared" si="25"/>
        <v>2.1766285380368625E-6</v>
      </c>
      <c r="EH47" s="40">
        <f t="shared" si="26"/>
        <v>2.7202448155201137E-6</v>
      </c>
      <c r="EI47" s="69">
        <f t="shared" si="27"/>
        <v>5.779653657880195E-6</v>
      </c>
      <c r="EJ47" s="40">
        <f t="shared" si="28"/>
        <v>2.3977367098562305E-6</v>
      </c>
      <c r="EK47" s="40">
        <f t="shared" si="29"/>
        <v>7.9266883334152389E-4</v>
      </c>
      <c r="EL47" s="40">
        <f t="shared" si="30"/>
        <v>-9.7618991832986151E-4</v>
      </c>
      <c r="EM47" s="69">
        <f t="shared" si="31"/>
        <v>-4.9434668698206639E-4</v>
      </c>
      <c r="EN47" s="40">
        <f t="shared" si="32"/>
        <v>1.4802156822994834E-7</v>
      </c>
      <c r="EO47" s="40">
        <f t="shared" si="33"/>
        <v>1.6089300838233181E-7</v>
      </c>
      <c r="EP47" s="40"/>
      <c r="EQ47" s="40"/>
      <c r="ER47" s="40"/>
      <c r="ES47" s="40"/>
    </row>
    <row r="48" spans="1:149" x14ac:dyDescent="0.25">
      <c r="A48" s="15" t="s">
        <v>217</v>
      </c>
      <c r="B48" s="15">
        <v>675.66162449000001</v>
      </c>
      <c r="C48" s="15"/>
      <c r="D48" s="15">
        <v>6958.7557290000004</v>
      </c>
      <c r="E48" s="15">
        <v>106.9479836</v>
      </c>
      <c r="F48" s="15">
        <v>98.392144880000004</v>
      </c>
      <c r="G48" s="15">
        <v>230.01482596</v>
      </c>
      <c r="H48" s="15">
        <v>314.14049793999999</v>
      </c>
      <c r="I48" s="15"/>
      <c r="J48" s="17" t="s">
        <v>217</v>
      </c>
      <c r="K48" s="17">
        <v>0</v>
      </c>
      <c r="L48" s="17">
        <v>8.3124240001251799</v>
      </c>
      <c r="M48" s="17">
        <v>0.58053266396270697</v>
      </c>
      <c r="N48" s="17">
        <v>3.0732079416803</v>
      </c>
      <c r="O48" s="17">
        <v>3.0732079416803</v>
      </c>
      <c r="P48" s="17">
        <v>24.398194484826099</v>
      </c>
      <c r="Q48" s="17">
        <v>0</v>
      </c>
      <c r="R48" s="17">
        <v>4.3322041384061602E-4</v>
      </c>
      <c r="S48" s="17">
        <v>2.1151314504759202E-3</v>
      </c>
      <c r="T48" s="17">
        <v>1.4886687661101401</v>
      </c>
      <c r="U48" s="17">
        <v>4.1127963725497499E-4</v>
      </c>
      <c r="V48" s="17">
        <v>0.31822502569666899</v>
      </c>
      <c r="W48" s="17">
        <v>1.4396737331415299E-2</v>
      </c>
      <c r="X48" s="17">
        <v>8.8238041237454299E-3</v>
      </c>
      <c r="Y48" s="17">
        <v>7.6323339877536496</v>
      </c>
      <c r="Z48" s="5">
        <v>1.4247153964185899E-7</v>
      </c>
      <c r="AA48" s="5">
        <v>5.69886124428864E-7</v>
      </c>
      <c r="AB48" s="17">
        <v>675.66146718827997</v>
      </c>
      <c r="AC48" s="17">
        <v>8.5558372080667109</v>
      </c>
      <c r="AD48" s="17">
        <v>75.880001945799293</v>
      </c>
      <c r="AE48" s="17">
        <v>4.8319371607775699</v>
      </c>
      <c r="AF48" s="17">
        <v>0.112265467914482</v>
      </c>
      <c r="AG48" s="17">
        <v>17.277655065615001</v>
      </c>
      <c r="AH48" s="17">
        <v>0.29025669989031999</v>
      </c>
      <c r="AI48" s="17">
        <v>73.0813274273589</v>
      </c>
      <c r="AJ48" s="17">
        <v>0.55512658313070296</v>
      </c>
      <c r="AK48" s="17">
        <v>12.7598381932058</v>
      </c>
      <c r="AL48" s="17">
        <v>0.13790784102967901</v>
      </c>
      <c r="AM48" s="17">
        <v>0</v>
      </c>
      <c r="AN48" s="17">
        <v>0</v>
      </c>
      <c r="AO48" s="17">
        <v>13.412537494746299</v>
      </c>
      <c r="AP48" s="17">
        <v>13.412537494746299</v>
      </c>
      <c r="AQ48" s="17">
        <v>0</v>
      </c>
      <c r="AR48" s="17">
        <v>0</v>
      </c>
      <c r="AS48" s="17">
        <v>0.87645364921212299</v>
      </c>
      <c r="AT48" s="5">
        <v>1.19271055726886E-6</v>
      </c>
      <c r="AU48" s="5">
        <v>2.3031633725744098E-6</v>
      </c>
      <c r="AV48" s="17">
        <v>55.670021781885701</v>
      </c>
      <c r="AW48" s="17">
        <v>2.64087647567818</v>
      </c>
      <c r="AX48" s="17">
        <v>0.40407989861749399</v>
      </c>
      <c r="AY48" s="17">
        <v>0</v>
      </c>
      <c r="AZ48" s="17">
        <v>8.7775388355321002</v>
      </c>
      <c r="BA48" s="17">
        <v>1.08178381984728</v>
      </c>
      <c r="BB48" s="5">
        <v>1.4758814231937199E-3</v>
      </c>
      <c r="BC48" s="17">
        <v>1.08231286474092E-2</v>
      </c>
      <c r="BD48" s="17">
        <v>1.04551251012748E-4</v>
      </c>
      <c r="BE48" s="17">
        <v>2.1227213494491199E-4</v>
      </c>
      <c r="BF48" s="17">
        <v>0</v>
      </c>
      <c r="BG48" s="17">
        <v>0</v>
      </c>
      <c r="BH48" s="17">
        <v>0.85757947824053904</v>
      </c>
      <c r="BI48" s="17">
        <v>1.8937524533694801</v>
      </c>
      <c r="BJ48" s="17">
        <v>3.4473664363938901E-2</v>
      </c>
      <c r="BK48" s="17">
        <v>3.3121734955935102E-2</v>
      </c>
      <c r="BL48" s="17">
        <v>323.008094081141</v>
      </c>
      <c r="BM48" s="5">
        <v>6262.8781406129901</v>
      </c>
      <c r="BN48" s="17">
        <v>640.20539320711805</v>
      </c>
      <c r="BO48" s="17">
        <v>6958.7535556019902</v>
      </c>
      <c r="BP48" s="17">
        <v>0</v>
      </c>
      <c r="BQ48" s="17">
        <v>16.643209821721001</v>
      </c>
      <c r="BR48" s="17">
        <v>0</v>
      </c>
      <c r="BS48" s="17">
        <v>0.53735546301007997</v>
      </c>
      <c r="BT48" s="17">
        <v>8.5109170606921395E-4</v>
      </c>
      <c r="BU48" s="17">
        <v>2.5109687231071902E-3</v>
      </c>
      <c r="BV48" s="17">
        <v>2.0150737964714999E-3</v>
      </c>
      <c r="BW48" s="17">
        <v>0.12639082399074</v>
      </c>
      <c r="BX48" s="17">
        <v>0</v>
      </c>
      <c r="BY48" s="17">
        <v>121.31386369845001</v>
      </c>
      <c r="BZ48" s="17">
        <v>5.7362634145185401E-2</v>
      </c>
      <c r="CA48" s="17">
        <v>2.0170392712621998E-2</v>
      </c>
      <c r="CB48" s="17">
        <v>75.884034208788705</v>
      </c>
      <c r="CC48" s="17">
        <v>2.5778734007947599E-2</v>
      </c>
      <c r="CD48" s="17">
        <v>0</v>
      </c>
      <c r="CE48" s="5">
        <v>6.1691854875245899E-7</v>
      </c>
      <c r="CF48" s="17">
        <v>3.73890097400199E-3</v>
      </c>
      <c r="CG48" s="17">
        <v>106.947951187488</v>
      </c>
      <c r="CH48" s="17">
        <v>98.392113979421495</v>
      </c>
      <c r="CI48" s="17">
        <v>8.5558372080667109</v>
      </c>
      <c r="CJ48" s="17">
        <v>0</v>
      </c>
      <c r="CK48" s="17">
        <v>0</v>
      </c>
      <c r="CL48" s="17">
        <v>0.40252213292768202</v>
      </c>
      <c r="CM48" s="17">
        <v>0</v>
      </c>
      <c r="CN48" s="17">
        <v>4.31911515876034</v>
      </c>
      <c r="CO48" s="17">
        <v>0</v>
      </c>
      <c r="CP48" s="17">
        <v>0.112265467914482</v>
      </c>
      <c r="CQ48" s="17">
        <v>17.276476080512701</v>
      </c>
      <c r="CR48" s="17">
        <v>0.275507352708944</v>
      </c>
      <c r="CS48" s="17">
        <v>0</v>
      </c>
      <c r="CT48" s="17">
        <v>0.29025669989031999</v>
      </c>
      <c r="CU48" s="17">
        <v>3.9356878741381298E-4</v>
      </c>
      <c r="CV48" s="17">
        <v>230.014712155073</v>
      </c>
      <c r="CW48" s="17">
        <v>40.875041119695801</v>
      </c>
      <c r="CX48" s="17">
        <v>0</v>
      </c>
      <c r="CY48" s="17">
        <v>0</v>
      </c>
      <c r="CZ48" s="17">
        <v>15.296559971669399</v>
      </c>
      <c r="DA48" s="17">
        <v>0.63927692981113904</v>
      </c>
      <c r="DB48" s="17">
        <v>0</v>
      </c>
      <c r="DC48" s="17">
        <v>314.14041331260898</v>
      </c>
      <c r="DD48" s="17">
        <v>0.60786316654751404</v>
      </c>
      <c r="DE48" s="17">
        <v>23.827425726015299</v>
      </c>
      <c r="DG48" s="26">
        <f t="shared" si="34"/>
        <v>1.0282283984891418</v>
      </c>
      <c r="DH48" s="25">
        <f t="shared" si="35"/>
        <v>7.9999990425109659E-3</v>
      </c>
      <c r="DI48" s="25">
        <f t="shared" si="36"/>
        <v>1.9246994263844706E-2</v>
      </c>
      <c r="DJ48" s="40">
        <f t="shared" si="37"/>
        <v>-2.3281138714348829E-7</v>
      </c>
      <c r="DK48" s="40"/>
      <c r="DL48" s="40">
        <f t="shared" si="38"/>
        <v>-3.1232566493783439E-7</v>
      </c>
      <c r="DM48" s="40">
        <f t="shared" si="39"/>
        <v>-3.0306800472312874E-7</v>
      </c>
      <c r="DN48" s="40">
        <f t="shared" si="40"/>
        <v>-3.1405533994705428E-7</v>
      </c>
      <c r="DO48" s="40">
        <f t="shared" si="41"/>
        <v>-4.947721370650002E-7</v>
      </c>
      <c r="DP48" s="40">
        <f t="shared" si="42"/>
        <v>-2.6939344515967625E-7</v>
      </c>
      <c r="DQ48" s="40">
        <f t="shared" si="9"/>
        <v>-9.0203811193883204E-6</v>
      </c>
      <c r="DR48" s="40">
        <f t="shared" si="10"/>
        <v>2.032897505959293E-6</v>
      </c>
      <c r="DS48" s="40">
        <f t="shared" si="11"/>
        <v>-1.5255917378751164E-6</v>
      </c>
      <c r="DT48" s="40">
        <f t="shared" si="12"/>
        <v>-2.8650669148139617E-5</v>
      </c>
      <c r="DU48" s="40">
        <f t="shared" si="13"/>
        <v>1.4608597567733485E-6</v>
      </c>
      <c r="DV48" s="40">
        <f t="shared" si="14"/>
        <v>2.4731334085824314E-6</v>
      </c>
      <c r="DW48" s="40">
        <f t="shared" si="15"/>
        <v>1.1007570793331127E-7</v>
      </c>
      <c r="DX48" s="40">
        <f t="shared" si="16"/>
        <v>-1.7422963053332521E-6</v>
      </c>
      <c r="DY48" s="40">
        <f t="shared" si="17"/>
        <v>1.4472399178415007E-6</v>
      </c>
      <c r="DZ48" s="40">
        <f t="shared" si="18"/>
        <v>-1.1869854338989917E-7</v>
      </c>
      <c r="EA48" s="40">
        <f t="shared" si="19"/>
        <v>2.1633477680050015E-6</v>
      </c>
      <c r="EB48" s="40">
        <f t="shared" si="20"/>
        <v>5.1406848479181307E-7</v>
      </c>
      <c r="EC48" s="40">
        <f t="shared" si="21"/>
        <v>-3.3960646625134072E-7</v>
      </c>
      <c r="ED48" s="40">
        <f t="shared" si="22"/>
        <v>2.458612187060725E-6</v>
      </c>
      <c r="EE48" s="40">
        <f t="shared" si="23"/>
        <v>-2.7810179945941634E-5</v>
      </c>
      <c r="EF48" s="40">
        <f t="shared" si="24"/>
        <v>2.517333411963291E-7</v>
      </c>
      <c r="EG48" s="40">
        <f t="shared" si="25"/>
        <v>1.8594792566264809E-6</v>
      </c>
      <c r="EH48" s="40">
        <f t="shared" si="26"/>
        <v>2.4130285165088577E-6</v>
      </c>
      <c r="EI48" s="69">
        <f t="shared" si="27"/>
        <v>1.7607293557537136E-6</v>
      </c>
      <c r="EJ48" s="40">
        <f t="shared" si="28"/>
        <v>-9.3823936826843983E-8</v>
      </c>
      <c r="EK48" s="40">
        <f t="shared" si="29"/>
        <v>7.8510063390561642E-4</v>
      </c>
      <c r="EL48" s="40">
        <f t="shared" si="30"/>
        <v>-9.7397261668991011E-4</v>
      </c>
      <c r="EM48" s="69">
        <f t="shared" si="31"/>
        <v>-4.8249504089654656E-4</v>
      </c>
      <c r="EN48" s="40">
        <f t="shared" si="32"/>
        <v>2.2072188886289206E-8</v>
      </c>
      <c r="EO48" s="40">
        <f t="shared" si="33"/>
        <v>2.3991507763953136E-8</v>
      </c>
      <c r="EP48" s="40"/>
      <c r="EQ48" s="40"/>
      <c r="ER48" s="40"/>
      <c r="ES48" s="40"/>
    </row>
    <row r="49" spans="1:149" x14ac:dyDescent="0.25">
      <c r="A49" s="15" t="s">
        <v>218</v>
      </c>
      <c r="B49" s="15"/>
      <c r="C49" s="15"/>
      <c r="D49" s="15"/>
      <c r="E49" s="15"/>
      <c r="F49" s="15"/>
      <c r="G49" s="15"/>
      <c r="H49" s="15"/>
      <c r="I49" s="15"/>
      <c r="Z49" s="5"/>
      <c r="AA49" s="5"/>
      <c r="AC49" s="5"/>
      <c r="AJ49" s="5"/>
      <c r="AT49" s="5"/>
      <c r="AU49" s="5"/>
      <c r="BD49" s="5"/>
      <c r="BE49" s="5"/>
      <c r="BM49" s="5"/>
      <c r="CE49" s="5"/>
      <c r="DG49" s="26" t="e">
        <f t="shared" si="34"/>
        <v>#DIV/0!</v>
      </c>
      <c r="DH49" s="25" t="e">
        <f t="shared" si="35"/>
        <v>#DIV/0!</v>
      </c>
      <c r="DI49" s="25" t="e">
        <f t="shared" si="36"/>
        <v>#DIV/0!</v>
      </c>
      <c r="DJ49" s="40">
        <f t="shared" si="37"/>
        <v>0</v>
      </c>
      <c r="DK49" s="40"/>
      <c r="DL49" s="40">
        <f t="shared" si="38"/>
        <v>0</v>
      </c>
      <c r="DM49" s="40">
        <f t="shared" si="39"/>
        <v>0</v>
      </c>
      <c r="DN49" s="40">
        <f t="shared" si="40"/>
        <v>0</v>
      </c>
      <c r="DO49" s="40">
        <f t="shared" si="41"/>
        <v>0</v>
      </c>
      <c r="DP49" s="40">
        <f t="shared" si="42"/>
        <v>0</v>
      </c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69"/>
      <c r="EJ49" s="40"/>
      <c r="EK49" s="40"/>
      <c r="EL49" s="40"/>
      <c r="EM49" s="69"/>
      <c r="EN49" s="40"/>
      <c r="EO49" s="40"/>
      <c r="EP49" s="40"/>
      <c r="EQ49" s="40"/>
      <c r="ER49" s="40"/>
      <c r="ES49" s="40"/>
    </row>
    <row r="50" spans="1:149" x14ac:dyDescent="0.25">
      <c r="A50" s="15" t="s">
        <v>219</v>
      </c>
      <c r="B50" s="15">
        <v>53.79479843</v>
      </c>
      <c r="C50" s="15"/>
      <c r="D50" s="15">
        <v>616.92348445000005</v>
      </c>
      <c r="E50" s="15">
        <v>8.5786270699999996</v>
      </c>
      <c r="F50" s="15">
        <v>7.8923369900000004</v>
      </c>
      <c r="G50" s="15">
        <v>18.290032480000001</v>
      </c>
      <c r="H50" s="15">
        <v>24.821019530000001</v>
      </c>
      <c r="I50" s="15"/>
      <c r="J50" s="17" t="s">
        <v>219</v>
      </c>
      <c r="K50" s="17">
        <v>0</v>
      </c>
      <c r="L50" s="17">
        <v>0.65678525916504504</v>
      </c>
      <c r="M50" s="17">
        <v>4.5869401799931799E-2</v>
      </c>
      <c r="N50" s="17">
        <v>0.242821676509868</v>
      </c>
      <c r="O50" s="17">
        <v>0.242821676509868</v>
      </c>
      <c r="P50" s="17">
        <v>1.9277615254451901</v>
      </c>
      <c r="Q50" s="17">
        <v>0</v>
      </c>
      <c r="R50" s="5">
        <v>3.4749708648180903E-5</v>
      </c>
      <c r="S50" s="17">
        <v>1.6966059931546401E-4</v>
      </c>
      <c r="T50" s="5">
        <v>0.11762329875666799</v>
      </c>
      <c r="U50" s="5">
        <v>3.2989821782724198E-5</v>
      </c>
      <c r="V50" s="17">
        <v>2.5143755840363501E-2</v>
      </c>
      <c r="W50" s="17">
        <v>1.15480561098342E-3</v>
      </c>
      <c r="X50" s="17">
        <v>7.0778331409800598E-4</v>
      </c>
      <c r="Y50" s="17">
        <v>0.60304940919713101</v>
      </c>
      <c r="Z50" s="5">
        <v>1.14281607037153E-8</v>
      </c>
      <c r="AA50" s="5">
        <v>4.5712173139987903E-8</v>
      </c>
      <c r="AB50" s="5">
        <v>53.794804168058299</v>
      </c>
      <c r="AC50" s="17">
        <v>0.68628993733361898</v>
      </c>
      <c r="AD50" s="17">
        <v>6.08657210083941</v>
      </c>
      <c r="AE50" s="17">
        <v>0.38758459178667998</v>
      </c>
      <c r="AF50" s="17">
        <v>9.0051547556452092E-3</v>
      </c>
      <c r="AG50" s="17">
        <v>1.38589396716215</v>
      </c>
      <c r="AH50" s="17">
        <v>2.32824077338139E-2</v>
      </c>
      <c r="AI50" s="17">
        <v>5.7743381217405698</v>
      </c>
      <c r="AJ50" s="17">
        <v>4.3861969828182003E-2</v>
      </c>
      <c r="AK50" s="17">
        <v>1.00818589627368</v>
      </c>
      <c r="AL50" s="17">
        <v>1.08963429154691E-2</v>
      </c>
      <c r="AM50" s="17">
        <v>0</v>
      </c>
      <c r="AN50" s="17">
        <v>0</v>
      </c>
      <c r="AO50" s="17">
        <v>1.059758144233</v>
      </c>
      <c r="AP50" s="17">
        <v>1.059758144233</v>
      </c>
      <c r="AQ50" s="17">
        <v>0</v>
      </c>
      <c r="AR50" s="17">
        <v>0</v>
      </c>
      <c r="AS50" s="17">
        <v>6.9250648542709001E-2</v>
      </c>
      <c r="AT50" s="5">
        <v>9.5671046067617904E-8</v>
      </c>
      <c r="AU50" s="5">
        <v>1.8474424612572999E-7</v>
      </c>
      <c r="AV50" s="17">
        <v>4.9353877851154904</v>
      </c>
      <c r="AW50" s="17">
        <v>0.20866245923055299</v>
      </c>
      <c r="AX50" s="17">
        <v>3.19272563161608E-2</v>
      </c>
      <c r="AY50" s="17">
        <v>0</v>
      </c>
      <c r="AZ50" s="17">
        <v>0.69353537435568102</v>
      </c>
      <c r="BA50" s="17">
        <v>8.5474431078739199E-2</v>
      </c>
      <c r="BB50" s="5">
        <v>1.18384550020117E-4</v>
      </c>
      <c r="BC50" s="5">
        <v>8.6815740703384602E-4</v>
      </c>
      <c r="BD50" s="5">
        <v>8.3864031933949502E-6</v>
      </c>
      <c r="BE50" s="5">
        <v>1.7026882913628401E-5</v>
      </c>
      <c r="BF50" s="17">
        <v>0</v>
      </c>
      <c r="BG50" s="17">
        <v>0</v>
      </c>
      <c r="BH50" s="17">
        <v>6.7759503127925003E-2</v>
      </c>
      <c r="BI50" s="17">
        <v>0.15190375032876399</v>
      </c>
      <c r="BJ50" s="17">
        <v>2.7652339203139299E-3</v>
      </c>
      <c r="BK50" s="17">
        <v>2.6567966577930599E-3</v>
      </c>
      <c r="BL50" s="17">
        <v>25.5216746434299</v>
      </c>
      <c r="BM50" s="5">
        <v>555.23105500906604</v>
      </c>
      <c r="BN50" s="17">
        <v>56.756959901012401</v>
      </c>
      <c r="BO50" s="17">
        <v>616.923402695194</v>
      </c>
      <c r="BP50" s="17">
        <v>0</v>
      </c>
      <c r="BQ50" s="17">
        <v>1.31502132443547</v>
      </c>
      <c r="BR50" s="17">
        <v>0</v>
      </c>
      <c r="BS50" s="17">
        <v>4.2461447072989503E-2</v>
      </c>
      <c r="BT50" s="5">
        <v>6.8268631717676099E-5</v>
      </c>
      <c r="BU50" s="17">
        <v>2.0141144810198499E-4</v>
      </c>
      <c r="BV50" s="17">
        <v>1.61635408980968E-4</v>
      </c>
      <c r="BW50" s="17">
        <v>1.00126159954143E-2</v>
      </c>
      <c r="BX50" s="17">
        <v>0</v>
      </c>
      <c r="BY50" s="17">
        <v>9.5853114799748607</v>
      </c>
      <c r="BZ50" s="17">
        <v>4.6012287714192798E-3</v>
      </c>
      <c r="CA50" s="17">
        <v>1.6179300934208499E-3</v>
      </c>
      <c r="CB50" s="17">
        <v>6.08689233882835</v>
      </c>
      <c r="CC50" s="17">
        <v>2.0677916648754102E-3</v>
      </c>
      <c r="CD50" s="17">
        <v>0</v>
      </c>
      <c r="CE50" s="5">
        <v>4.94847676934693E-8</v>
      </c>
      <c r="CF50" s="17">
        <v>2.9990841856952999E-4</v>
      </c>
      <c r="CG50" s="17">
        <v>8.5786246039253697</v>
      </c>
      <c r="CH50" s="17">
        <v>7.8923346665917498</v>
      </c>
      <c r="CI50" s="17">
        <v>0.68628993733361898</v>
      </c>
      <c r="CJ50" s="17">
        <v>0</v>
      </c>
      <c r="CK50" s="17">
        <v>0</v>
      </c>
      <c r="CL50" s="17">
        <v>3.2287550687015297E-2</v>
      </c>
      <c r="CM50" s="17">
        <v>0</v>
      </c>
      <c r="CN50" s="17">
        <v>0.34644988332038101</v>
      </c>
      <c r="CO50" s="17">
        <v>0</v>
      </c>
      <c r="CP50" s="17">
        <v>9.0051547556452092E-3</v>
      </c>
      <c r="CQ50" s="17">
        <v>1.3857989029800899</v>
      </c>
      <c r="CR50" s="17">
        <v>2.17686453934295E-2</v>
      </c>
      <c r="CS50" s="17">
        <v>0</v>
      </c>
      <c r="CT50" s="17">
        <v>2.32824077338139E-2</v>
      </c>
      <c r="CU50" s="5">
        <v>3.1569338161455498E-5</v>
      </c>
      <c r="CV50" s="17">
        <v>18.290029828976401</v>
      </c>
      <c r="CW50" s="17">
        <v>3.22964019113321</v>
      </c>
      <c r="CX50" s="17">
        <v>0</v>
      </c>
      <c r="CY50" s="17">
        <v>0</v>
      </c>
      <c r="CZ50" s="17">
        <v>1.2086194327992199</v>
      </c>
      <c r="DA50" s="17">
        <v>5.0510824816444699E-2</v>
      </c>
      <c r="DB50" s="17">
        <v>0</v>
      </c>
      <c r="DC50" s="17">
        <v>24.821011545274601</v>
      </c>
      <c r="DD50" s="17">
        <v>4.8028879423986197E-2</v>
      </c>
      <c r="DE50" s="17">
        <v>1.88266531434141</v>
      </c>
      <c r="DG50" s="26">
        <f t="shared" si="34"/>
        <v>1.028228627865438</v>
      </c>
      <c r="DH50" s="25">
        <f t="shared" si="35"/>
        <v>8.0000009134909393E-3</v>
      </c>
      <c r="DI50" s="25">
        <f t="shared" si="36"/>
        <v>1.9246998099532262E-2</v>
      </c>
      <c r="DJ50" s="40">
        <f t="shared" si="37"/>
        <v>1.0666567151838448E-7</v>
      </c>
      <c r="DK50" s="40"/>
      <c r="DL50" s="40">
        <f t="shared" si="38"/>
        <v>-1.3252017163791455E-7</v>
      </c>
      <c r="DM50" s="40">
        <f t="shared" si="39"/>
        <v>-2.8746728464985158E-7</v>
      </c>
      <c r="DN50" s="40">
        <f t="shared" si="40"/>
        <v>-2.9438786681633824E-7</v>
      </c>
      <c r="DO50" s="40">
        <f t="shared" si="41"/>
        <v>-1.449436244934128E-7</v>
      </c>
      <c r="DP50" s="40">
        <f t="shared" si="42"/>
        <v>-3.2169207998599653E-7</v>
      </c>
      <c r="DQ50" s="40">
        <f t="shared" si="9"/>
        <v>-9.3872021174070278E-6</v>
      </c>
      <c r="DR50" s="40">
        <f t="shared" si="10"/>
        <v>3.7599119678050803E-6</v>
      </c>
      <c r="DS50" s="40">
        <f t="shared" si="11"/>
        <v>-5.6743444657033743E-6</v>
      </c>
      <c r="DT50" s="40">
        <f t="shared" si="12"/>
        <v>-2.9542223072689633E-5</v>
      </c>
      <c r="DU50" s="40">
        <f t="shared" si="13"/>
        <v>-4.1565262237786552E-6</v>
      </c>
      <c r="DV50" s="40">
        <f t="shared" si="14"/>
        <v>2.8295375634534724E-6</v>
      </c>
      <c r="DW50" s="40">
        <f t="shared" si="15"/>
        <v>-1.1039644491683559E-6</v>
      </c>
      <c r="DX50" s="40">
        <f t="shared" si="16"/>
        <v>-2.960114318635167E-6</v>
      </c>
      <c r="DY50" s="40">
        <f t="shared" si="17"/>
        <v>-7.4476641088789963E-6</v>
      </c>
      <c r="DZ50" s="40">
        <f t="shared" si="18"/>
        <v>2.2202802513758411E-7</v>
      </c>
      <c r="EA50" s="40">
        <f t="shared" si="19"/>
        <v>3.802333036225072E-7</v>
      </c>
      <c r="EB50" s="40">
        <f t="shared" si="20"/>
        <v>1.4271714718662979E-6</v>
      </c>
      <c r="EC50" s="40">
        <f t="shared" si="21"/>
        <v>1.2541788921853594E-7</v>
      </c>
      <c r="ED50" s="40">
        <f t="shared" si="22"/>
        <v>-1.2402710479438604E-6</v>
      </c>
      <c r="EE50" s="40">
        <f t="shared" si="23"/>
        <v>-2.7425521462417676E-5</v>
      </c>
      <c r="EF50" s="40">
        <f t="shared" si="24"/>
        <v>-6.1560690955506646E-7</v>
      </c>
      <c r="EG50" s="40">
        <f t="shared" si="25"/>
        <v>1.3130234601172685E-6</v>
      </c>
      <c r="EH50" s="40">
        <f t="shared" si="26"/>
        <v>4.6239868474698385E-6</v>
      </c>
      <c r="EI50" s="69">
        <f t="shared" si="27"/>
        <v>-5.7518586457435668E-6</v>
      </c>
      <c r="EJ50" s="40">
        <f t="shared" si="28"/>
        <v>-9.249970672960884E-7</v>
      </c>
      <c r="EK50" s="40">
        <f t="shared" si="29"/>
        <v>7.7967984511032734E-4</v>
      </c>
      <c r="EL50" s="40">
        <f t="shared" si="30"/>
        <v>-9.7316830616379392E-4</v>
      </c>
      <c r="EM50" s="69">
        <f t="shared" si="31"/>
        <v>-4.872997374258475E-4</v>
      </c>
      <c r="EN50" s="40">
        <f t="shared" si="32"/>
        <v>4.1448205423455722E-7</v>
      </c>
      <c r="EO50" s="40">
        <f t="shared" si="33"/>
        <v>4.5052397022560631E-7</v>
      </c>
      <c r="EP50" s="40"/>
      <c r="EQ50" s="40"/>
      <c r="ER50" s="40"/>
      <c r="ES50" s="40"/>
    </row>
    <row r="51" spans="1:149" x14ac:dyDescent="0.25">
      <c r="A51" s="15" t="s">
        <v>220</v>
      </c>
      <c r="B51" s="15"/>
      <c r="C51" s="15"/>
      <c r="D51" s="15"/>
      <c r="E51" s="15"/>
      <c r="F51" s="15"/>
      <c r="G51" s="15"/>
      <c r="H51" s="15"/>
      <c r="I51" s="15"/>
      <c r="R51" s="5"/>
      <c r="S51" s="5"/>
      <c r="U51" s="5"/>
      <c r="W51" s="5"/>
      <c r="X51" s="5"/>
      <c r="Z51" s="5"/>
      <c r="AA51" s="5"/>
      <c r="AL51" s="5"/>
      <c r="AT51" s="5"/>
      <c r="AU51" s="5"/>
      <c r="AX51" s="5"/>
      <c r="BB51" s="5"/>
      <c r="BC51" s="5"/>
      <c r="BD51" s="5"/>
      <c r="BE51" s="5"/>
      <c r="BI51" s="5"/>
      <c r="BJ51" s="5"/>
      <c r="BK51" s="5"/>
      <c r="BT51" s="5"/>
      <c r="BU51" s="5"/>
      <c r="BV51" s="5"/>
      <c r="BW51" s="5"/>
      <c r="BZ51" s="5"/>
      <c r="CA51" s="5"/>
      <c r="CC51" s="5"/>
      <c r="CE51" s="5"/>
      <c r="CF51" s="5"/>
      <c r="CR51" s="5"/>
      <c r="CU51" s="5"/>
      <c r="DG51" s="26" t="e">
        <f t="shared" si="34"/>
        <v>#DIV/0!</v>
      </c>
      <c r="DH51" s="25" t="e">
        <f t="shared" si="35"/>
        <v>#DIV/0!</v>
      </c>
      <c r="DI51" s="25" t="e">
        <f t="shared" si="36"/>
        <v>#DIV/0!</v>
      </c>
      <c r="DJ51" s="40">
        <f t="shared" si="37"/>
        <v>0</v>
      </c>
      <c r="DK51" s="40"/>
      <c r="DL51" s="40">
        <f t="shared" si="38"/>
        <v>0</v>
      </c>
      <c r="DM51" s="40">
        <f t="shared" si="39"/>
        <v>0</v>
      </c>
      <c r="DN51" s="40">
        <f t="shared" si="40"/>
        <v>0</v>
      </c>
      <c r="DO51" s="40">
        <f t="shared" si="41"/>
        <v>0</v>
      </c>
      <c r="DP51" s="40">
        <f t="shared" si="42"/>
        <v>0</v>
      </c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69"/>
      <c r="EJ51" s="40"/>
      <c r="EK51" s="40"/>
      <c r="EL51" s="40"/>
      <c r="EM51" s="69"/>
      <c r="EN51" s="40"/>
      <c r="EO51" s="40"/>
      <c r="EP51" s="40"/>
      <c r="EQ51" s="40"/>
      <c r="ER51" s="40"/>
      <c r="ES51" s="40"/>
    </row>
    <row r="52" spans="1:149" x14ac:dyDescent="0.25">
      <c r="A52" s="30"/>
      <c r="B52" s="15"/>
      <c r="C52" s="15"/>
      <c r="D52" s="15"/>
      <c r="E52" s="15"/>
      <c r="F52" s="15"/>
      <c r="G52" s="15"/>
      <c r="H52" s="15"/>
      <c r="I52" s="15"/>
      <c r="AX52" s="5"/>
      <c r="BI52" s="5"/>
    </row>
    <row r="53" spans="1:149" x14ac:dyDescent="0.25">
      <c r="A53" s="30"/>
      <c r="B53" s="15"/>
      <c r="C53" s="15"/>
      <c r="D53" s="15"/>
      <c r="E53" s="15"/>
      <c r="F53" s="15"/>
      <c r="G53" s="15"/>
      <c r="H53" s="15"/>
      <c r="I53" s="15"/>
      <c r="AX53" s="5"/>
      <c r="BI53" s="5"/>
    </row>
    <row r="54" spans="1:149" x14ac:dyDescent="0.25">
      <c r="A54" s="30" t="s">
        <v>338</v>
      </c>
      <c r="B54" s="15"/>
      <c r="C54" s="15"/>
      <c r="D54" s="15"/>
      <c r="E54" s="15"/>
      <c r="F54" s="15"/>
      <c r="G54" s="15"/>
      <c r="H54" s="15"/>
      <c r="I54" s="15"/>
      <c r="AC54" s="5"/>
      <c r="AJ54" s="5"/>
      <c r="BM54" s="5"/>
    </row>
    <row r="55" spans="1:149" x14ac:dyDescent="0.25">
      <c r="A55" s="15" t="s">
        <v>340</v>
      </c>
      <c r="B55" s="15"/>
      <c r="C55" s="15"/>
      <c r="D55" s="15"/>
      <c r="E55" s="15"/>
      <c r="F55" s="15"/>
      <c r="G55" s="15"/>
      <c r="H55" s="15"/>
      <c r="I55" s="15"/>
      <c r="BM55" s="5"/>
    </row>
    <row r="56" spans="1:149" x14ac:dyDescent="0.25">
      <c r="A56" s="15" t="s">
        <v>341</v>
      </c>
      <c r="B56" s="15"/>
      <c r="C56" s="15"/>
      <c r="D56" s="15"/>
      <c r="E56" s="15"/>
      <c r="F56" s="15"/>
      <c r="G56" s="15"/>
      <c r="H56" s="15"/>
      <c r="I56" s="15"/>
      <c r="BM56" s="5"/>
    </row>
    <row r="57" spans="1:149" x14ac:dyDescent="0.25">
      <c r="A57" s="17" t="s">
        <v>342</v>
      </c>
      <c r="B57" s="15"/>
      <c r="C57" s="15"/>
      <c r="D57" s="15"/>
      <c r="E57" s="15"/>
      <c r="F57" s="15"/>
      <c r="G57" s="15"/>
      <c r="H57" s="15"/>
      <c r="I57" s="15"/>
      <c r="BM57" s="5"/>
    </row>
    <row r="58" spans="1:149" x14ac:dyDescent="0.25">
      <c r="A58" s="17" t="s">
        <v>416</v>
      </c>
      <c r="B58" s="15"/>
      <c r="C58" s="15"/>
      <c r="D58" s="15"/>
      <c r="E58" s="15"/>
      <c r="F58" s="15"/>
      <c r="G58" s="15"/>
      <c r="H58" s="15"/>
      <c r="I58" s="15"/>
      <c r="BM58" s="5"/>
    </row>
    <row r="59" spans="1:149" x14ac:dyDescent="0.25">
      <c r="A59" s="17" t="s">
        <v>440</v>
      </c>
      <c r="B59" s="15">
        <v>27480.718959000002</v>
      </c>
      <c r="C59" s="15"/>
      <c r="D59" s="15">
        <v>269174.94147999998</v>
      </c>
      <c r="E59" s="15">
        <v>5337.5554924999997</v>
      </c>
      <c r="F59" s="15">
        <v>4910.5510522000004</v>
      </c>
      <c r="G59" s="15">
        <v>12096.409002</v>
      </c>
      <c r="H59" s="15">
        <v>13333.066123000001</v>
      </c>
      <c r="I59" s="15"/>
      <c r="J59" s="17" t="s">
        <v>417</v>
      </c>
      <c r="K59" s="17">
        <v>0</v>
      </c>
      <c r="L59" s="17">
        <v>352.80472814366999</v>
      </c>
      <c r="M59" s="17">
        <v>24.639661890691698</v>
      </c>
      <c r="N59" s="17">
        <v>130.43596245145301</v>
      </c>
      <c r="O59" s="17">
        <v>130.43596245145301</v>
      </c>
      <c r="P59" s="17">
        <v>1035.5298897881901</v>
      </c>
      <c r="Q59" s="17">
        <v>0</v>
      </c>
      <c r="R59" s="17">
        <v>2.1621002441618801E-2</v>
      </c>
      <c r="S59" s="17">
        <v>0.105561741100216</v>
      </c>
      <c r="T59" s="17">
        <v>63.183726240651701</v>
      </c>
      <c r="U59" s="17">
        <v>2.05259754790681E-2</v>
      </c>
      <c r="V59" s="17">
        <v>13.5063959129221</v>
      </c>
      <c r="W59" s="17">
        <v>0.71851042257092002</v>
      </c>
      <c r="X59" s="17">
        <v>0.44037609396098898</v>
      </c>
      <c r="Y59" s="17">
        <v>323.94004892779299</v>
      </c>
      <c r="Z59" s="5">
        <v>7.1104958305086596E-6</v>
      </c>
      <c r="AA59" s="5">
        <v>2.84419024785462E-5</v>
      </c>
      <c r="AB59" s="17">
        <v>27480.781890353101</v>
      </c>
      <c r="AC59" s="5">
        <v>427.00578118024401</v>
      </c>
      <c r="AD59" s="17">
        <v>2416.4288551949098</v>
      </c>
      <c r="AE59" s="17">
        <v>894.23547104504496</v>
      </c>
      <c r="AF59" s="17">
        <v>3.36983942194811</v>
      </c>
      <c r="AG59" s="17">
        <v>1351.3856971841401</v>
      </c>
      <c r="AH59" s="17">
        <v>245.136760319008</v>
      </c>
      <c r="AI59" s="17">
        <v>3101.7810288476999</v>
      </c>
      <c r="AJ59" s="17">
        <v>23.561220076906</v>
      </c>
      <c r="AK59" s="17">
        <v>541.56632810066299</v>
      </c>
      <c r="AL59" s="17">
        <v>5.8532573080215098</v>
      </c>
      <c r="AM59" s="17">
        <v>0</v>
      </c>
      <c r="AN59" s="17">
        <v>0</v>
      </c>
      <c r="AO59" s="17">
        <v>569.26669674498498</v>
      </c>
      <c r="AP59" s="17">
        <v>569.26669674498498</v>
      </c>
      <c r="AQ59" s="17">
        <v>0</v>
      </c>
      <c r="AR59" s="17">
        <v>0</v>
      </c>
      <c r="AS59" s="17">
        <v>37.199282115213499</v>
      </c>
      <c r="AT59" s="5">
        <v>5.95253266635471E-5</v>
      </c>
      <c r="AU59" s="5">
        <v>1.1494660958827501E-4</v>
      </c>
      <c r="AV59" s="17">
        <v>2153.3992359662002</v>
      </c>
      <c r="AW59" s="17">
        <v>112.086741803876</v>
      </c>
      <c r="AX59" s="17">
        <v>17.150477055680199</v>
      </c>
      <c r="AY59" s="17">
        <v>0</v>
      </c>
      <c r="AZ59" s="17">
        <v>372.54326388027101</v>
      </c>
      <c r="BA59" s="17">
        <v>45.914485128876699</v>
      </c>
      <c r="BB59" s="17">
        <v>7.3658194414590095E-2</v>
      </c>
      <c r="BC59" s="17">
        <v>0.54016225907615301</v>
      </c>
      <c r="BD59" s="17">
        <v>5.2179441679481003E-3</v>
      </c>
      <c r="BE59" s="17">
        <v>1.0594015443377E-2</v>
      </c>
      <c r="BF59" s="17">
        <v>0</v>
      </c>
      <c r="BG59" s="17">
        <v>0</v>
      </c>
      <c r="BH59" s="17">
        <v>36.398242034101202</v>
      </c>
      <c r="BI59" s="17">
        <v>94.513205790439599</v>
      </c>
      <c r="BJ59" s="17">
        <v>1.7205083979563101</v>
      </c>
      <c r="BK59" s="17">
        <v>1.65303861285184</v>
      </c>
      <c r="BL59" s="17">
        <v>13709.425833099</v>
      </c>
      <c r="BM59" s="17">
        <v>242257.67993231799</v>
      </c>
      <c r="BN59" s="17">
        <v>24764.215653477499</v>
      </c>
      <c r="BO59" s="17">
        <v>269175.29482176102</v>
      </c>
      <c r="BP59" s="17">
        <v>0</v>
      </c>
      <c r="BQ59" s="17">
        <v>706.39011115428502</v>
      </c>
      <c r="BR59" s="17">
        <v>0</v>
      </c>
      <c r="BS59" s="17">
        <v>22.831403886858698</v>
      </c>
      <c r="BT59" s="17">
        <v>4.2476341469490697E-2</v>
      </c>
      <c r="BU59" s="17">
        <v>0.12531753928030101</v>
      </c>
      <c r="BV59" s="17">
        <v>0.100568419305874</v>
      </c>
      <c r="BW59" s="17">
        <v>5.5272862051290499</v>
      </c>
      <c r="BX59" s="17">
        <v>0</v>
      </c>
      <c r="BY59" s="17">
        <v>5148.9266262173596</v>
      </c>
      <c r="BZ59" s="17">
        <v>39.152850244437403</v>
      </c>
      <c r="CA59" s="17">
        <v>0.60544638579782495</v>
      </c>
      <c r="CB59" s="17">
        <v>2416.5934981288201</v>
      </c>
      <c r="CC59" s="17">
        <v>2.3006426836863398</v>
      </c>
      <c r="CD59" s="17">
        <v>0</v>
      </c>
      <c r="CE59" s="5">
        <v>3.07891358432954E-5</v>
      </c>
      <c r="CF59" s="17">
        <v>0.11222892695536101</v>
      </c>
      <c r="CG59" s="17">
        <v>5337.5626392548302</v>
      </c>
      <c r="CH59" s="17">
        <v>4910.5568580745903</v>
      </c>
      <c r="CI59" s="17">
        <v>427.00578118024401</v>
      </c>
      <c r="CJ59" s="17">
        <v>6.52382608784316</v>
      </c>
      <c r="CK59" s="17">
        <v>0</v>
      </c>
      <c r="CL59" s="17">
        <v>500.582115180475</v>
      </c>
      <c r="CM59" s="17">
        <v>0</v>
      </c>
      <c r="CN59" s="17">
        <v>337.853306216482</v>
      </c>
      <c r="CO59" s="17">
        <v>0</v>
      </c>
      <c r="CP59" s="17">
        <v>3.36983942194811</v>
      </c>
      <c r="CQ59" s="17">
        <v>1351.4129632875299</v>
      </c>
      <c r="CR59" s="17">
        <v>11.693346764207901</v>
      </c>
      <c r="CS59" s="17">
        <v>6.6626399371682696</v>
      </c>
      <c r="CT59" s="17">
        <v>245.09807807668699</v>
      </c>
      <c r="CU59" s="17">
        <v>0.28942349675093798</v>
      </c>
      <c r="CV59" s="17">
        <v>12096.4393652893</v>
      </c>
      <c r="CW59" s="17">
        <v>1734.8630034883199</v>
      </c>
      <c r="CX59" s="17">
        <v>0</v>
      </c>
      <c r="CY59" s="17">
        <v>0</v>
      </c>
      <c r="CZ59" s="17">
        <v>649.23423738296106</v>
      </c>
      <c r="DA59" s="17">
        <v>27.132925721317299</v>
      </c>
      <c r="DB59" s="17">
        <v>0</v>
      </c>
      <c r="DC59" s="17">
        <v>13333.0830181275</v>
      </c>
      <c r="DD59" s="17">
        <v>25.799516466594401</v>
      </c>
      <c r="DE59" s="17">
        <v>1011.3059200228701</v>
      </c>
      <c r="DG59" s="26">
        <f>BL59/DC59</f>
        <v>1.0282262410321625</v>
      </c>
      <c r="DH59" s="25">
        <f>(AV59/BO59)</f>
        <v>7.9999883993518428E-3</v>
      </c>
      <c r="DI59" s="25">
        <f>BI59/CH59</f>
        <v>1.924694256111268E-2</v>
      </c>
      <c r="DJ59" s="40">
        <f>(AB59-B59)/(B59+1E-50)</f>
        <v>2.2900184377586899E-6</v>
      </c>
      <c r="DK59" s="40"/>
      <c r="DL59" s="40">
        <f>(BO59-D59)/(D59+1E-50)</f>
        <v>1.3126844538439758E-6</v>
      </c>
      <c r="DM59" s="40">
        <f>(CG59-E59)/(E59+1E-50)</f>
        <v>1.3389565392890138E-6</v>
      </c>
      <c r="DN59" s="40">
        <f>(CH59-F59)/(F59+1E-50)</f>
        <v>1.1823264900779317E-6</v>
      </c>
      <c r="DO59" s="40">
        <f>(CV59-G59)/(G59+1E-50)</f>
        <v>2.5101076934636152E-6</v>
      </c>
      <c r="DP59" s="40">
        <f>(DC59-H59)/(H59+1E-50)</f>
        <v>1.2671599572988311E-6</v>
      </c>
      <c r="DQ59" s="40">
        <f>(O59/0.009783-$DC59)/($DC59)</f>
        <v>-1.2179888951568237E-5</v>
      </c>
      <c r="DR59" s="40">
        <f>(M59/0.001848-$DC59)/($DC59)</f>
        <v>5.0517665965229548E-6</v>
      </c>
      <c r="DS59" s="40">
        <f>((R59+S59)/0.0000259-$CH59)/($CH59)</f>
        <v>-5.3393931620075306E-6</v>
      </c>
      <c r="DT59" s="40">
        <f>(T59/0.004739-$DC59)/($DC59)</f>
        <v>-2.7762426474876572E-5</v>
      </c>
      <c r="DU59" s="40">
        <f>((U59)/0.00000418-$CH59)/($CH59)</f>
        <v>-7.4143397214659934E-6</v>
      </c>
      <c r="DV59" s="40">
        <f>(V59/0.001013-$DC59)/($DC59)</f>
        <v>-1.2723171528359252E-6</v>
      </c>
      <c r="DW59" s="40">
        <f>((X59+W59)/0.000236-$CH59)/($CH59)</f>
        <v>-4.2298817783513329E-6</v>
      </c>
      <c r="DX59" s="40">
        <f>((AA59+Z59)/0.00000000724-$CH59)/($CH59)</f>
        <v>-9.3786567106394594E-7</v>
      </c>
      <c r="DY59" s="40">
        <f>(AL59/0.000439-$DC59)/($DC59)</f>
        <v>5.7853700369007592E-6</v>
      </c>
      <c r="DZ59" s="40">
        <f>(AP59/0.042696-$DC59)/($DC59)</f>
        <v>-4.595007897159333E-6</v>
      </c>
      <c r="EA59" s="40">
        <f>(AS59/0.00279-$DC59)/($DC59)</f>
        <v>-5.2434753806288888E-7</v>
      </c>
      <c r="EB59" s="40">
        <f>((AT59+AU59+CE59)/0.0000000418-$CH59)/($CH59)</f>
        <v>-9.9664390518961832E-7</v>
      </c>
      <c r="EC59" s="40">
        <f>((BB59+BC59)/0.000125-$CH59)/($CH59)</f>
        <v>1.3786321082574292E-6</v>
      </c>
      <c r="ED59" s="40">
        <f>((BD59+BE59)/0.00000322-$CH59)/($CH59)</f>
        <v>-2.1168536379207929E-6</v>
      </c>
      <c r="EE59" s="40">
        <f>(BH59/0.00273-$DC59)/($DC59)</f>
        <v>-2.9522680261127748E-5</v>
      </c>
      <c r="EF59" s="40">
        <f>((BJ59+BK59)/0.000687-$CH59)/($CH59)</f>
        <v>-1.6453542644510777E-6</v>
      </c>
      <c r="EG59" s="40">
        <f>(DA59/0.002035-$DC59)/($DC59)</f>
        <v>3.7511549868903673E-6</v>
      </c>
      <c r="EH59" s="40">
        <f t="shared" ref="EH59:EH60" si="43">(DD59/0.001935-$DC59)/($DC59)</f>
        <v>3.2036170692099502E-8</v>
      </c>
      <c r="EI59" s="69">
        <f>(BS59-$DC59*0.0017-$CH59*0.0000337)/(BS59)</f>
        <v>-1.4147622141987815E-5</v>
      </c>
      <c r="EJ59" s="40">
        <f>((BT59)/0.00000865-$CH59)/($CH59)</f>
        <v>5.8025618351262207E-7</v>
      </c>
      <c r="EK59" s="40">
        <f>((BU59)/0.0000255-$CH59)/($CH59)</f>
        <v>7.8533802717542262E-4</v>
      </c>
      <c r="EL59" s="40">
        <f>((BV59)/0.0000205-$CH59)/($CH59)</f>
        <v>-9.7347545435334034E-4</v>
      </c>
      <c r="EM59" s="69">
        <f>(BW59-$DC59*0.000333-$CH59*0.000222)/(BW59)</f>
        <v>-5.0188506565706473E-4</v>
      </c>
      <c r="EN59" s="40">
        <f>(SUM(AC59:AH59)-$CG59)/($CG59)</f>
        <v>-4.401063756764886E-8</v>
      </c>
      <c r="EO59" s="40">
        <f>(SUM(AD59:AH59)-$CH59)/($CH59)</f>
        <v>-4.78376577724738E-8</v>
      </c>
      <c r="EP59" s="40"/>
      <c r="EQ59" s="40"/>
      <c r="ER59" s="40"/>
    </row>
    <row r="60" spans="1:149" x14ac:dyDescent="0.25">
      <c r="A60" s="15" t="s">
        <v>441</v>
      </c>
      <c r="B60" s="15">
        <v>15651.819211</v>
      </c>
      <c r="C60" s="15"/>
      <c r="D60" s="15">
        <v>165498.82537000001</v>
      </c>
      <c r="E60" s="15">
        <v>8996.1206516000002</v>
      </c>
      <c r="F60" s="15">
        <v>8276.4309998000008</v>
      </c>
      <c r="G60" s="15">
        <v>24264.238934000001</v>
      </c>
      <c r="H60" s="15">
        <v>7291.4363507999997</v>
      </c>
      <c r="I60" s="15"/>
      <c r="J60" s="17" t="s">
        <v>419</v>
      </c>
      <c r="K60" s="17">
        <v>0</v>
      </c>
      <c r="L60" s="17">
        <v>192.93813902136799</v>
      </c>
      <c r="M60" s="17">
        <v>13.474818187397201</v>
      </c>
      <c r="N60" s="17">
        <v>71.331273649894996</v>
      </c>
      <c r="O60" s="17">
        <v>71.331273649894996</v>
      </c>
      <c r="P60" s="17">
        <v>566.29517088576097</v>
      </c>
      <c r="Q60" s="17">
        <v>0</v>
      </c>
      <c r="R60" s="17">
        <v>3.6440803143790897E-2</v>
      </c>
      <c r="S60" s="17">
        <v>0.177917492022024</v>
      </c>
      <c r="T60" s="17">
        <v>34.553185699523198</v>
      </c>
      <c r="U60" s="17">
        <v>3.45954819372013E-2</v>
      </c>
      <c r="V60" s="17">
        <v>7.3861877105640001</v>
      </c>
      <c r="W60" s="17">
        <v>1.2110026069655</v>
      </c>
      <c r="X60" s="17">
        <v>0.74222600682330397</v>
      </c>
      <c r="Y60" s="17">
        <v>177.152540651576</v>
      </c>
      <c r="Z60" s="5">
        <v>1.19841597910018E-5</v>
      </c>
      <c r="AA60" s="5">
        <v>4.79366060946774E-5</v>
      </c>
      <c r="AB60" s="17">
        <v>15651.8710225588</v>
      </c>
      <c r="AC60" s="5">
        <v>719.69409403815098</v>
      </c>
      <c r="AD60" s="17">
        <v>587.37409414838203</v>
      </c>
      <c r="AE60" s="17">
        <v>3167.9307851210001</v>
      </c>
      <c r="AF60" s="17">
        <v>9.3135196238914903E-4</v>
      </c>
      <c r="AG60" s="17">
        <v>3521.42964169381</v>
      </c>
      <c r="AH60" s="17">
        <v>999.69872418525495</v>
      </c>
      <c r="AI60" s="17">
        <v>1696.2798976762101</v>
      </c>
      <c r="AJ60" s="17">
        <v>12.8848640627325</v>
      </c>
      <c r="AK60" s="17">
        <v>296.16516424411702</v>
      </c>
      <c r="AL60" s="17">
        <v>3.20098712502962</v>
      </c>
      <c r="AM60" s="17">
        <v>0</v>
      </c>
      <c r="AN60" s="17">
        <v>0</v>
      </c>
      <c r="AO60" s="17">
        <v>311.31319289185802</v>
      </c>
      <c r="AP60" s="17">
        <v>311.31319289185802</v>
      </c>
      <c r="AQ60" s="17">
        <v>0</v>
      </c>
      <c r="AR60" s="17">
        <v>0</v>
      </c>
      <c r="AS60" s="17">
        <v>20.3430830916516</v>
      </c>
      <c r="AT60" s="5">
        <v>1.0032630953884801E-4</v>
      </c>
      <c r="AU60" s="5">
        <v>1.9373573167545701E-4</v>
      </c>
      <c r="AV60" s="17">
        <v>1323.99067158297</v>
      </c>
      <c r="AW60" s="17">
        <v>61.296283819728004</v>
      </c>
      <c r="AX60" s="17">
        <v>9.3791211360857893</v>
      </c>
      <c r="AY60" s="17">
        <v>0</v>
      </c>
      <c r="AZ60" s="17">
        <v>203.73153006786899</v>
      </c>
      <c r="BA60" s="17">
        <v>25.109068198878902</v>
      </c>
      <c r="BB60" s="17">
        <v>0.124147390003141</v>
      </c>
      <c r="BC60" s="17">
        <v>0.91040548509951003</v>
      </c>
      <c r="BD60" s="5">
        <v>8.7944983658239505E-3</v>
      </c>
      <c r="BE60" s="17">
        <v>1.7855515688641199E-2</v>
      </c>
      <c r="BF60" s="17">
        <v>0</v>
      </c>
      <c r="BG60" s="17">
        <v>0</v>
      </c>
      <c r="BH60" s="17">
        <v>19.9050311658096</v>
      </c>
      <c r="BI60" s="17">
        <v>159.29464640619</v>
      </c>
      <c r="BJ60" s="17">
        <v>2.8997871437468601</v>
      </c>
      <c r="BK60" s="17">
        <v>2.7861409745531498</v>
      </c>
      <c r="BL60" s="17">
        <v>7497.2578966803903</v>
      </c>
      <c r="BM60" s="17">
        <v>148948.88490109501</v>
      </c>
      <c r="BN60" s="17">
        <v>15225.9674161279</v>
      </c>
      <c r="BO60" s="17">
        <v>165498.84298880599</v>
      </c>
      <c r="BP60" s="17">
        <v>0</v>
      </c>
      <c r="BQ60" s="17">
        <v>386.30021540259099</v>
      </c>
      <c r="BR60" s="17">
        <v>0</v>
      </c>
      <c r="BS60" s="17">
        <v>12.674333856931</v>
      </c>
      <c r="BT60" s="17">
        <v>7.1591730462915407E-2</v>
      </c>
      <c r="BU60" s="17">
        <v>0.21121275241543899</v>
      </c>
      <c r="BV60" s="17">
        <v>0.169501676945716</v>
      </c>
      <c r="BW60" s="17">
        <v>4.2622021704503501</v>
      </c>
      <c r="BX60" s="17">
        <v>0</v>
      </c>
      <c r="BY60" s="17">
        <v>2815.8036939698</v>
      </c>
      <c r="BZ60" s="17">
        <v>158.27191840693999</v>
      </c>
      <c r="CA60" s="17">
        <v>1.6733319774908E-4</v>
      </c>
      <c r="CB60" s="17">
        <v>587.55783759652002</v>
      </c>
      <c r="CC60" s="17">
        <v>6.4563512403754402</v>
      </c>
      <c r="CD60" s="17">
        <v>0</v>
      </c>
      <c r="CE60" s="5">
        <v>5.18931199259247E-5</v>
      </c>
      <c r="CF60" s="5">
        <v>3.1018435159311397E-5</v>
      </c>
      <c r="CG60" s="17">
        <v>8996.1828647411003</v>
      </c>
      <c r="CH60" s="17">
        <v>8276.4887707029502</v>
      </c>
      <c r="CI60" s="17">
        <v>719.69409403815098</v>
      </c>
      <c r="CJ60" s="17">
        <v>27.585199600963399</v>
      </c>
      <c r="CK60" s="17">
        <v>0</v>
      </c>
      <c r="CL60" s="17">
        <v>2065.60083996097</v>
      </c>
      <c r="CM60" s="17">
        <v>0</v>
      </c>
      <c r="CN60" s="17">
        <v>880.42821012252205</v>
      </c>
      <c r="CO60" s="17">
        <v>0</v>
      </c>
      <c r="CP60" s="17">
        <v>9.3135196238914903E-4</v>
      </c>
      <c r="CQ60" s="17">
        <v>3521.7118812590502</v>
      </c>
      <c r="CR60" s="17">
        <v>6.3947251833308503</v>
      </c>
      <c r="CS60" s="17">
        <v>28.172302562321899</v>
      </c>
      <c r="CT60" s="17">
        <v>999.52925257802997</v>
      </c>
      <c r="CU60" s="17">
        <v>1.1738476716435999</v>
      </c>
      <c r="CV60" s="17">
        <v>24264.266006161899</v>
      </c>
      <c r="CW60" s="17">
        <v>948.74396750422397</v>
      </c>
      <c r="CX60" s="17">
        <v>0</v>
      </c>
      <c r="CY60" s="17">
        <v>0</v>
      </c>
      <c r="CZ60" s="17">
        <v>355.048481574981</v>
      </c>
      <c r="DA60" s="17">
        <v>14.8381332434729</v>
      </c>
      <c r="DB60" s="17">
        <v>0</v>
      </c>
      <c r="DC60" s="17">
        <v>7291.4169678731396</v>
      </c>
      <c r="DD60" s="17">
        <v>14.1090784721418</v>
      </c>
      <c r="DE60" s="17">
        <v>553.05090257885604</v>
      </c>
      <c r="DG60" s="26">
        <f>BL60/DC60</f>
        <v>1.0282305798330025</v>
      </c>
      <c r="DH60" s="25">
        <f>(AV60/BO60)</f>
        <v>7.9999995629729086E-3</v>
      </c>
      <c r="DI60" s="25">
        <f>BI60/CH60</f>
        <v>1.9246645627075572E-2</v>
      </c>
      <c r="DJ60" s="40">
        <f>(AB60-B60)/(B60+1E-50)</f>
        <v>3.3102579388196052E-6</v>
      </c>
      <c r="DK60" s="40"/>
      <c r="DL60" s="40">
        <f>(BO60-D60)/(D60+1E-50)</f>
        <v>1.0645879779253236E-7</v>
      </c>
      <c r="DM60" s="40">
        <f>(CG60-E60)/(E60+1E-50)</f>
        <v>6.9155521040070552E-6</v>
      </c>
      <c r="DN60" s="40">
        <f>(CH60-F60)/(F60+1E-50)</f>
        <v>6.9801709155565338E-6</v>
      </c>
      <c r="DO60" s="40">
        <f>(CV60-G60)/(G60+1E-50)</f>
        <v>1.1157226885105253E-6</v>
      </c>
      <c r="DP60" s="40">
        <f>(DC60-H60)/(H60+1E-50)</f>
        <v>-2.6583139353555085E-6</v>
      </c>
      <c r="DQ60" s="40">
        <f>(O60/0.009783-$DC60)/($DC60)</f>
        <v>-9.2321459358353299E-6</v>
      </c>
      <c r="DR60" s="40">
        <f>(M60/0.001848-$DC60)/($DC60)</f>
        <v>2.0752530148879963E-5</v>
      </c>
      <c r="DS60" s="40">
        <f>((R60+S60)/0.0000259-$CH60)/($CH60)</f>
        <v>-1.2894111469246902E-5</v>
      </c>
      <c r="DT60" s="40">
        <f>(T60/0.004739-$DC60)/($DC60)</f>
        <v>-2.4289825204178679E-5</v>
      </c>
      <c r="DU60" s="40">
        <f>((U60)/0.00000418-$CH60)/($CH60)</f>
        <v>-6.9697730150667714E-6</v>
      </c>
      <c r="DV60" s="40">
        <f>(V60/0.001013-$DC60)/($DC60)</f>
        <v>-2.3933658165230957E-6</v>
      </c>
      <c r="DW60" s="40">
        <f>((X60+W60)/0.000236-$CH60)/($CH60)</f>
        <v>-1.1640128697993731E-5</v>
      </c>
      <c r="DX60" s="40">
        <f>((AA60+Z60)/0.00000000724-$CH60)/($CH60)</f>
        <v>-1.6902272130931333E-5</v>
      </c>
      <c r="DY60" s="40">
        <f>(AL60/0.000439-$DC60)/($DC60)</f>
        <v>1.7206280067979893E-5</v>
      </c>
      <c r="DZ60" s="40">
        <f>(AP60/0.042696-$DC60)/($DC60)</f>
        <v>-3.681065439238438E-6</v>
      </c>
      <c r="EA60" s="40">
        <f>(AS60/0.00279-$DC60)/($DC60)</f>
        <v>1.4624788640963381E-6</v>
      </c>
      <c r="EB60" s="40">
        <f>((AT60+AU60+CE60)/0.0000000418-$CH60)/($CH60)</f>
        <v>-5.9818814883068157E-6</v>
      </c>
      <c r="EC60" s="40">
        <f>((BB60+BC60)/0.000125-$CH60)/($CH60)</f>
        <v>-7.9465922766572194E-6</v>
      </c>
      <c r="ED60" s="40">
        <f>((BD60+BE60)/0.00000322-$CH60)/($CH60)</f>
        <v>-1.0498465796154455E-5</v>
      </c>
      <c r="EE60" s="40">
        <f>(BH60/0.00273-$DC60)/($DC60)</f>
        <v>-2.6985237264918358E-5</v>
      </c>
      <c r="EF60" s="40">
        <f>((BJ60+BK60)/0.000687-$CH60)/($CH60)</f>
        <v>-3.4589084633085855E-6</v>
      </c>
      <c r="EG60" s="40">
        <f>(DA60/0.002035-$DC60)/($DC60)</f>
        <v>6.720152698306868E-6</v>
      </c>
      <c r="EH60" s="40">
        <f t="shared" si="43"/>
        <v>1.3228488068699382E-5</v>
      </c>
      <c r="EI60" s="69">
        <f>(BS60-$DC60*0.0017-$CH60*0.0000337)/(BS60)</f>
        <v>5.7912108491818131E-7</v>
      </c>
      <c r="EJ60" s="40">
        <f>((BT60)/0.00000865-$CH60)/($CH60)</f>
        <v>1.4330772738140606E-6</v>
      </c>
      <c r="EK60" s="40">
        <f>((BU60)/0.0000255-$CH60)/($CH60)</f>
        <v>7.6895714752209146E-4</v>
      </c>
      <c r="EL60" s="40">
        <f>((BV60)/0.0000205-$CH60)/($CH60)</f>
        <v>-9.8040192778317894E-4</v>
      </c>
      <c r="EM60" s="69">
        <f>(BW60-$DC60*0.000333-$CH60*0.000222)/(BW60)</f>
        <v>-7.5552186843360182E-4</v>
      </c>
      <c r="EN60" s="40">
        <f>(SUM(AC60:AH60)-$CG60)/($CG60)</f>
        <v>-6.0685963548021977E-6</v>
      </c>
      <c r="EO60" s="40">
        <f>(SUM(AD60:AH60)-$CH60)/($CH60)</f>
        <v>-6.5962999591510304E-6</v>
      </c>
    </row>
    <row r="61" spans="1:149" x14ac:dyDescent="0.25">
      <c r="A61" s="70" t="s">
        <v>420</v>
      </c>
      <c r="B61" s="1">
        <f t="shared" ref="B61:H61" si="44">SUM(B3:B60)+SUM(B66:B85)</f>
        <v>72205.037402040005</v>
      </c>
      <c r="C61" s="1">
        <f t="shared" si="44"/>
        <v>0</v>
      </c>
      <c r="D61" s="1">
        <f t="shared" si="44"/>
        <v>734343.09535562003</v>
      </c>
      <c r="E61" s="1">
        <f t="shared" si="44"/>
        <v>23425.406889389997</v>
      </c>
      <c r="F61" s="1">
        <f t="shared" si="44"/>
        <v>21551.374338619989</v>
      </c>
      <c r="G61" s="1">
        <f t="shared" si="44"/>
        <v>59094.473235570018</v>
      </c>
      <c r="H61" s="1">
        <f t="shared" si="44"/>
        <v>34316.313773620001</v>
      </c>
      <c r="I61" s="1"/>
      <c r="J61" s="70" t="s">
        <v>420</v>
      </c>
      <c r="K61" s="1">
        <f t="shared" ref="K61:AP61" si="45">SUM(K3:K60)+SUM(K66:K81)</f>
        <v>0</v>
      </c>
      <c r="L61" s="1">
        <f t="shared" si="45"/>
        <v>891.02139281499808</v>
      </c>
      <c r="M61" s="1">
        <f t="shared" si="45"/>
        <v>62.228475412744665</v>
      </c>
      <c r="N61" s="1">
        <f t="shared" si="45"/>
        <v>329.42103593042793</v>
      </c>
      <c r="O61" s="1">
        <f t="shared" si="45"/>
        <v>329.42103593042793</v>
      </c>
      <c r="P61" s="1">
        <f t="shared" si="45"/>
        <v>2615.2697271204283</v>
      </c>
      <c r="Q61" s="1">
        <f t="shared" si="45"/>
        <v>0</v>
      </c>
      <c r="R61" s="1">
        <f t="shared" si="45"/>
        <v>9.3312860719676635E-2</v>
      </c>
      <c r="S61" s="1">
        <f t="shared" si="45"/>
        <v>0.45558745084147023</v>
      </c>
      <c r="T61" s="1">
        <f t="shared" si="45"/>
        <v>159.57281161597842</v>
      </c>
      <c r="U61" s="1">
        <f t="shared" si="45"/>
        <v>8.858713914981034E-2</v>
      </c>
      <c r="V61" s="1">
        <f t="shared" si="45"/>
        <v>34.110904413872028</v>
      </c>
      <c r="W61" s="105">
        <f t="shared" si="45"/>
        <v>3.1009723096124793</v>
      </c>
      <c r="X61" s="105">
        <f t="shared" si="45"/>
        <v>1.9005976867222207</v>
      </c>
      <c r="Y61" s="1">
        <f t="shared" si="45"/>
        <v>818.12205663302586</v>
      </c>
      <c r="Z61" s="1">
        <f t="shared" si="45"/>
        <v>3.068757780375774E-5</v>
      </c>
      <c r="AA61" s="1">
        <f t="shared" si="45"/>
        <v>1.2275016302161056E-4</v>
      </c>
      <c r="AB61" s="1">
        <f t="shared" si="45"/>
        <v>70914.727176108441</v>
      </c>
      <c r="AC61" s="1">
        <f t="shared" si="45"/>
        <v>1842.8916357125588</v>
      </c>
      <c r="AD61" s="1">
        <f t="shared" si="45"/>
        <v>5338.6882854365858</v>
      </c>
      <c r="AE61" s="1">
        <f t="shared" si="45"/>
        <v>6284.8260643874082</v>
      </c>
      <c r="AF61" s="1">
        <f t="shared" si="45"/>
        <v>6.2501472175355541</v>
      </c>
      <c r="AG61" s="1">
        <f t="shared" si="45"/>
        <v>7648.8097991558388</v>
      </c>
      <c r="AH61" s="1">
        <f t="shared" si="45"/>
        <v>1914.580097546456</v>
      </c>
      <c r="AI61" s="1">
        <f t="shared" si="45"/>
        <v>7833.6866143216412</v>
      </c>
      <c r="AJ61" s="1">
        <f t="shared" si="45"/>
        <v>59.504747733884734</v>
      </c>
      <c r="AK61" s="1">
        <f t="shared" si="45"/>
        <v>1367.745385573543</v>
      </c>
      <c r="AL61" s="1">
        <f t="shared" si="45"/>
        <v>14.782634168337482</v>
      </c>
      <c r="AM61" s="1">
        <f t="shared" si="45"/>
        <v>0</v>
      </c>
      <c r="AN61" s="1">
        <f t="shared" si="45"/>
        <v>0</v>
      </c>
      <c r="AO61" s="1">
        <f t="shared" si="45"/>
        <v>1437.7053805660014</v>
      </c>
      <c r="AP61" s="1">
        <f t="shared" si="45"/>
        <v>1437.7053805660014</v>
      </c>
      <c r="AQ61" s="1"/>
      <c r="AR61" s="1"/>
      <c r="AS61" s="1">
        <f t="shared" ref="AS61:CA61" si="46">SUM(AS3:AS60)+SUM(AS66:AS81)</f>
        <v>93.948267576344179</v>
      </c>
      <c r="AT61" s="1">
        <f t="shared" si="46"/>
        <v>2.5690217058784581E-4</v>
      </c>
      <c r="AU61" s="1">
        <f t="shared" si="46"/>
        <v>4.9609090578973047E-4</v>
      </c>
      <c r="AV61" s="1">
        <f t="shared" si="46"/>
        <v>5770.7122663385862</v>
      </c>
      <c r="AW61" s="1">
        <f t="shared" si="46"/>
        <v>283.07898900166481</v>
      </c>
      <c r="AX61" s="1">
        <f t="shared" si="46"/>
        <v>43.314169893420228</v>
      </c>
      <c r="AY61" s="1"/>
      <c r="AZ61" s="1">
        <f t="shared" si="46"/>
        <v>940.8732518729505</v>
      </c>
      <c r="BA61" s="1">
        <f t="shared" si="46"/>
        <v>115.95837679228669</v>
      </c>
      <c r="BB61" s="1">
        <f t="shared" si="46"/>
        <v>0.31789827209929544</v>
      </c>
      <c r="BC61" s="1">
        <f t="shared" si="46"/>
        <v>2.3312435599091668</v>
      </c>
      <c r="BD61" s="1">
        <f t="shared" si="46"/>
        <v>2.2519774096685888E-2</v>
      </c>
      <c r="BE61" s="1">
        <f t="shared" si="46"/>
        <v>4.5722091988809235E-2</v>
      </c>
      <c r="BF61" s="1">
        <f t="shared" si="46"/>
        <v>0</v>
      </c>
      <c r="BG61" s="1"/>
      <c r="BH61" s="1">
        <f t="shared" si="46"/>
        <v>91.925111247850893</v>
      </c>
      <c r="BI61" s="1">
        <f t="shared" si="46"/>
        <v>407.9025916035763</v>
      </c>
      <c r="BJ61" s="1">
        <f t="shared" si="46"/>
        <v>7.4254180676999519</v>
      </c>
      <c r="BK61" s="1">
        <f t="shared" si="46"/>
        <v>7.1342936651553899</v>
      </c>
      <c r="BL61" s="1">
        <f t="shared" si="46"/>
        <v>34623.699362776824</v>
      </c>
      <c r="BM61" s="1">
        <f t="shared" si="46"/>
        <v>649205.1062303941</v>
      </c>
      <c r="BN61" s="1">
        <f t="shared" si="46"/>
        <v>66363.35969215972</v>
      </c>
      <c r="BO61" s="1">
        <f t="shared" si="46"/>
        <v>721339.17818889196</v>
      </c>
      <c r="BP61" s="1">
        <f t="shared" si="46"/>
        <v>0</v>
      </c>
      <c r="BQ61" s="1">
        <f t="shared" si="46"/>
        <v>1784.0129556701763</v>
      </c>
      <c r="BR61" s="1"/>
      <c r="BS61" s="1">
        <f t="shared" si="46"/>
        <v>57.958295313415725</v>
      </c>
      <c r="BT61" s="1">
        <f t="shared" si="46"/>
        <v>0.18332172739230856</v>
      </c>
      <c r="BU61" s="1">
        <f t="shared" si="46"/>
        <v>0.54084922090942222</v>
      </c>
      <c r="BV61" s="1">
        <f t="shared" si="46"/>
        <v>0.43403601685775051</v>
      </c>
      <c r="BW61" s="1">
        <f t="shared" si="46"/>
        <v>15.908402081639117</v>
      </c>
      <c r="BX61" s="1">
        <f t="shared" si="46"/>
        <v>0</v>
      </c>
      <c r="BY61" s="1">
        <f t="shared" si="46"/>
        <v>13003.815959618272</v>
      </c>
      <c r="BZ61" s="1">
        <f t="shared" si="46"/>
        <v>303.75232011739587</v>
      </c>
      <c r="CA61" s="1">
        <f t="shared" si="46"/>
        <v>1.1229429337105432</v>
      </c>
      <c r="CB61" s="1">
        <f t="shared" ref="CB61:DE61" si="47">SUM(CB3:CB60)+SUM(CB66:CB81)</f>
        <v>5339.2596934782723</v>
      </c>
      <c r="CC61" s="1">
        <f t="shared" si="47"/>
        <v>13.695372610797982</v>
      </c>
      <c r="CD61" s="1">
        <f t="shared" si="47"/>
        <v>0</v>
      </c>
      <c r="CE61" s="1">
        <f t="shared" si="47"/>
        <v>1.32881060488974E-4</v>
      </c>
      <c r="CF61" s="1">
        <f t="shared" si="47"/>
        <v>0.20815510378158691</v>
      </c>
      <c r="CG61" s="1">
        <f t="shared" si="47"/>
        <v>23036.113443293783</v>
      </c>
      <c r="CH61" s="1">
        <f t="shared" si="47"/>
        <v>21193.22180758122</v>
      </c>
      <c r="CI61" s="1">
        <f t="shared" si="47"/>
        <v>1842.8916357125588</v>
      </c>
      <c r="CJ61" s="1">
        <f t="shared" si="47"/>
        <v>52.38444111898891</v>
      </c>
      <c r="CK61" s="1">
        <f t="shared" si="47"/>
        <v>0</v>
      </c>
      <c r="CL61" s="1">
        <f t="shared" si="47"/>
        <v>3944.956805111251</v>
      </c>
      <c r="CM61" s="1">
        <f t="shared" si="47"/>
        <v>0</v>
      </c>
      <c r="CN61" s="1">
        <f t="shared" si="47"/>
        <v>1912.3168877577318</v>
      </c>
      <c r="CO61" s="1">
        <f t="shared" si="47"/>
        <v>0</v>
      </c>
      <c r="CP61" s="1">
        <f t="shared" si="47"/>
        <v>6.2501472175355541</v>
      </c>
      <c r="CQ61" s="1">
        <f t="shared" si="47"/>
        <v>7649.2657466993824</v>
      </c>
      <c r="CR61" s="1">
        <f t="shared" si="47"/>
        <v>29.532004351158335</v>
      </c>
      <c r="CS61" s="1">
        <f t="shared" si="47"/>
        <v>53.499083732821759</v>
      </c>
      <c r="CT61" s="1">
        <f t="shared" si="47"/>
        <v>1914.2591649855103</v>
      </c>
      <c r="CU61" s="1">
        <f t="shared" si="47"/>
        <v>2.2510467140068209</v>
      </c>
      <c r="CV61" s="1">
        <f t="shared" si="47"/>
        <v>58138.224939278247</v>
      </c>
      <c r="CW61" s="1">
        <f t="shared" si="47"/>
        <v>4381.462586883742</v>
      </c>
      <c r="CX61" s="1">
        <f t="shared" si="47"/>
        <v>0</v>
      </c>
      <c r="CY61" s="1">
        <f t="shared" si="47"/>
        <v>0</v>
      </c>
      <c r="CZ61" s="1">
        <f t="shared" si="47"/>
        <v>1639.6681441014375</v>
      </c>
      <c r="DA61" s="1">
        <f t="shared" si="47"/>
        <v>68.525159572488448</v>
      </c>
      <c r="DB61" s="1">
        <f t="shared" si="47"/>
        <v>0</v>
      </c>
      <c r="DC61" s="1">
        <f t="shared" si="47"/>
        <v>33673.169257736372</v>
      </c>
      <c r="DD61" s="1">
        <f t="shared" si="47"/>
        <v>65.157778094430071</v>
      </c>
      <c r="DE61" s="1">
        <f t="shared" si="47"/>
        <v>2554.0928313805189</v>
      </c>
    </row>
    <row r="62" spans="1:149" x14ac:dyDescent="0.25">
      <c r="A62" s="71" t="s">
        <v>222</v>
      </c>
      <c r="B62" s="1">
        <f>SUM(B3:B51)</f>
        <v>9215.7075611700002</v>
      </c>
      <c r="C62" s="1">
        <f t="shared" ref="C62:H62" si="48">SUM(C3:C51)</f>
        <v>0</v>
      </c>
      <c r="D62" s="1">
        <f t="shared" si="48"/>
        <v>91849.704601259989</v>
      </c>
      <c r="E62" s="1">
        <f t="shared" si="48"/>
        <v>1639.5000168500001</v>
      </c>
      <c r="F62" s="1">
        <f t="shared" si="48"/>
        <v>1508.3400155300001</v>
      </c>
      <c r="G62" s="1">
        <f t="shared" si="48"/>
        <v>3689.6102968100008</v>
      </c>
      <c r="H62" s="1">
        <f t="shared" si="48"/>
        <v>4232.8463296400005</v>
      </c>
      <c r="I62" s="1"/>
      <c r="J62" s="71" t="s">
        <v>222</v>
      </c>
      <c r="K62" s="1">
        <f>SUM(K3:K51)</f>
        <v>0</v>
      </c>
      <c r="L62" s="1">
        <f t="shared" ref="L62:CB62" si="49">SUM(L3:L51)</f>
        <v>112.00470100412409</v>
      </c>
      <c r="M62" s="1">
        <f t="shared" si="49"/>
        <v>7.8223144293043436</v>
      </c>
      <c r="N62" s="1">
        <f t="shared" si="49"/>
        <v>41.409546628716001</v>
      </c>
      <c r="O62" s="1">
        <f t="shared" si="49"/>
        <v>41.409546628716001</v>
      </c>
      <c r="P62" s="1">
        <f t="shared" si="49"/>
        <v>328.750376066988</v>
      </c>
      <c r="Q62" s="1">
        <f t="shared" si="49"/>
        <v>0</v>
      </c>
      <c r="R62" s="1">
        <f t="shared" si="49"/>
        <v>6.6412099691683484E-3</v>
      </c>
      <c r="S62" s="1">
        <f t="shared" si="49"/>
        <v>3.2424788207719442E-2</v>
      </c>
      <c r="T62" s="1">
        <f t="shared" si="49"/>
        <v>20.058885250368139</v>
      </c>
      <c r="U62" s="1">
        <f t="shared" si="49"/>
        <v>6.3048563539381429E-3</v>
      </c>
      <c r="V62" s="1">
        <f t="shared" si="49"/>
        <v>4.2878837832370751</v>
      </c>
      <c r="W62" s="1">
        <f t="shared" si="49"/>
        <v>0.22070027500983785</v>
      </c>
      <c r="X62" s="1">
        <f t="shared" si="49"/>
        <v>0.13526789217678839</v>
      </c>
      <c r="Y62" s="1">
        <f t="shared" si="49"/>
        <v>102.84087653592188</v>
      </c>
      <c r="Z62" s="1">
        <f t="shared" si="49"/>
        <v>2.1840733721368813E-6</v>
      </c>
      <c r="AA62" s="1">
        <f t="shared" si="49"/>
        <v>8.7363139367934626E-6</v>
      </c>
      <c r="AB62" s="1">
        <f t="shared" si="49"/>
        <v>9215.7056369864786</v>
      </c>
      <c r="AC62" s="1">
        <f t="shared" si="49"/>
        <v>131.15994474412585</v>
      </c>
      <c r="AD62" s="1">
        <f t="shared" si="49"/>
        <v>1157.6600097767234</v>
      </c>
      <c r="AE62" s="1">
        <f t="shared" si="49"/>
        <v>76.727842526055724</v>
      </c>
      <c r="AF62" s="1">
        <f t="shared" si="49"/>
        <v>1.7119378636551501</v>
      </c>
      <c r="AG62" s="1">
        <f t="shared" si="49"/>
        <v>266.8526183687996</v>
      </c>
      <c r="AH62" s="1">
        <f t="shared" si="49"/>
        <v>5.3872003715250916</v>
      </c>
      <c r="AI62" s="1">
        <f t="shared" si="49"/>
        <v>984.7251378042032</v>
      </c>
      <c r="AJ62" s="1">
        <f t="shared" si="49"/>
        <v>7.4799804852984639</v>
      </c>
      <c r="AK62" s="1">
        <f t="shared" si="49"/>
        <v>171.93078012774785</v>
      </c>
      <c r="AL62" s="1">
        <f t="shared" si="49"/>
        <v>1.8582239296556637</v>
      </c>
      <c r="AM62" s="1">
        <f t="shared" si="49"/>
        <v>0</v>
      </c>
      <c r="AN62" s="1">
        <f t="shared" si="49"/>
        <v>0</v>
      </c>
      <c r="AO62" s="1">
        <f t="shared" si="49"/>
        <v>180.72551564976314</v>
      </c>
      <c r="AP62" s="1">
        <f t="shared" si="49"/>
        <v>180.72551564976314</v>
      </c>
      <c r="AQ62" s="1"/>
      <c r="AR62" s="1"/>
      <c r="AS62" s="1">
        <f t="shared" si="49"/>
        <v>11.809665776206936</v>
      </c>
      <c r="AT62" s="1">
        <f t="shared" si="49"/>
        <v>1.8284043582785516E-5</v>
      </c>
      <c r="AU62" s="1">
        <f t="shared" si="49"/>
        <v>3.5307248711616304E-5</v>
      </c>
      <c r="AV62" s="1">
        <f t="shared" si="49"/>
        <v>734.79751951456228</v>
      </c>
      <c r="AW62" s="1">
        <f t="shared" si="49"/>
        <v>35.584166342368377</v>
      </c>
      <c r="AX62" s="1">
        <f t="shared" si="49"/>
        <v>5.4447263047952585</v>
      </c>
      <c r="AY62" s="1"/>
      <c r="AZ62" s="1">
        <f t="shared" si="49"/>
        <v>118.27181696941572</v>
      </c>
      <c r="BA62" s="1">
        <f t="shared" si="49"/>
        <v>14.576359367921942</v>
      </c>
      <c r="BB62" s="1">
        <f t="shared" si="49"/>
        <v>2.2625097184587443E-2</v>
      </c>
      <c r="BC62" s="1">
        <f t="shared" si="49"/>
        <v>0.16591736026190881</v>
      </c>
      <c r="BD62" s="1">
        <f t="shared" si="49"/>
        <v>1.6027622810033215E-3</v>
      </c>
      <c r="BE62" s="1">
        <f t="shared" si="49"/>
        <v>3.2540921751329612E-3</v>
      </c>
      <c r="BF62" s="1">
        <f t="shared" si="49"/>
        <v>0</v>
      </c>
      <c r="BG62" s="1"/>
      <c r="BH62" s="1">
        <f t="shared" si="49"/>
        <v>11.555349620414995</v>
      </c>
      <c r="BI62" s="1">
        <f t="shared" si="49"/>
        <v>29.031016356598652</v>
      </c>
      <c r="BJ62" s="1">
        <f t="shared" si="49"/>
        <v>0.52847701713696693</v>
      </c>
      <c r="BK62" s="1">
        <f t="shared" si="49"/>
        <v>0.50775222471601611</v>
      </c>
      <c r="BL62" s="1">
        <f t="shared" ref="BL62" si="50">SUM(BL3:BL51)</f>
        <v>4352.3317405968955</v>
      </c>
      <c r="BM62" s="1">
        <f t="shared" si="49"/>
        <v>82664.707913184422</v>
      </c>
      <c r="BN62" s="1">
        <f t="shared" si="49"/>
        <v>8450.1712074282204</v>
      </c>
      <c r="BO62" s="1">
        <f t="shared" si="49"/>
        <v>91849.676640127262</v>
      </c>
      <c r="BP62" s="1">
        <f t="shared" si="49"/>
        <v>0</v>
      </c>
      <c r="BQ62" s="1">
        <f t="shared" si="49"/>
        <v>224.25688469761317</v>
      </c>
      <c r="BR62" s="1"/>
      <c r="BS62" s="1">
        <f t="shared" si="49"/>
        <v>7.2466879065696679</v>
      </c>
      <c r="BT62" s="1">
        <f t="shared" si="49"/>
        <v>1.3047157774267487E-2</v>
      </c>
      <c r="BU62" s="1">
        <f t="shared" si="49"/>
        <v>3.8492874200956102E-2</v>
      </c>
      <c r="BV62" s="1">
        <f t="shared" si="49"/>
        <v>3.089079250461545E-2</v>
      </c>
      <c r="BW62" s="1">
        <f t="shared" si="49"/>
        <v>1.7435143511507758</v>
      </c>
      <c r="BX62" s="1">
        <f t="shared" si="49"/>
        <v>0</v>
      </c>
      <c r="BY62" s="1">
        <f t="shared" si="49"/>
        <v>1634.6280868098449</v>
      </c>
      <c r="BZ62" s="1">
        <f t="shared" si="49"/>
        <v>1.0268819885039948</v>
      </c>
      <c r="CA62" s="1">
        <f t="shared" si="49"/>
        <v>0.30757863684165809</v>
      </c>
      <c r="CB62" s="1">
        <f t="shared" si="49"/>
        <v>1157.7217027381378</v>
      </c>
      <c r="CC62" s="1">
        <f t="shared" ref="CC62:DE62" si="51">SUM(CC3:CC51)</f>
        <v>0.39930721230818367</v>
      </c>
      <c r="CD62" s="1">
        <f t="shared" si="51"/>
        <v>0</v>
      </c>
      <c r="CE62" s="1">
        <f t="shared" si="51"/>
        <v>9.4573001076847437E-6</v>
      </c>
      <c r="CF62" s="1">
        <f t="shared" si="51"/>
        <v>5.7014607662384031E-2</v>
      </c>
      <c r="CG62" s="1">
        <f t="shared" si="51"/>
        <v>1639.4995168779112</v>
      </c>
      <c r="CH62" s="1">
        <f t="shared" si="51"/>
        <v>1508.3395721337847</v>
      </c>
      <c r="CI62" s="1">
        <f t="shared" si="51"/>
        <v>131.15994474412585</v>
      </c>
      <c r="CJ62" s="1">
        <f t="shared" si="51"/>
        <v>2.6519572744258299E-2</v>
      </c>
      <c r="CK62" s="1">
        <f t="shared" si="51"/>
        <v>0</v>
      </c>
      <c r="CL62" s="1">
        <f t="shared" si="51"/>
        <v>8.1238374097455228</v>
      </c>
      <c r="CM62" s="1">
        <f t="shared" si="51"/>
        <v>0</v>
      </c>
      <c r="CN62" s="1">
        <f t="shared" si="51"/>
        <v>66.708699822527834</v>
      </c>
      <c r="CO62" s="1">
        <f t="shared" si="51"/>
        <v>0</v>
      </c>
      <c r="CP62" s="1">
        <f t="shared" si="51"/>
        <v>1.7119378636551501</v>
      </c>
      <c r="CQ62" s="1">
        <f t="shared" si="51"/>
        <v>266.8348361134714</v>
      </c>
      <c r="CR62" s="1">
        <f t="shared" si="51"/>
        <v>3.7122899588482694</v>
      </c>
      <c r="CS62" s="1">
        <f t="shared" si="51"/>
        <v>2.70837588804929E-2</v>
      </c>
      <c r="CT62" s="1">
        <f t="shared" si="51"/>
        <v>5.3870423828017318</v>
      </c>
      <c r="CU62" s="1">
        <f t="shared" si="51"/>
        <v>7.1300265040206709E-3</v>
      </c>
      <c r="CV62" s="1">
        <f t="shared" si="51"/>
        <v>3689.6093950548093</v>
      </c>
      <c r="CW62" s="1">
        <f t="shared" si="51"/>
        <v>550.76547459932931</v>
      </c>
      <c r="CX62" s="1">
        <f t="shared" si="51"/>
        <v>0</v>
      </c>
      <c r="CY62" s="1">
        <f t="shared" si="51"/>
        <v>0</v>
      </c>
      <c r="CZ62" s="1">
        <f t="shared" si="51"/>
        <v>206.11153773523395</v>
      </c>
      <c r="DA62" s="1">
        <f t="shared" si="51"/>
        <v>8.6138595253980057</v>
      </c>
      <c r="DB62" s="1">
        <f t="shared" si="51"/>
        <v>0</v>
      </c>
      <c r="DC62" s="1">
        <f t="shared" si="51"/>
        <v>4232.84506362307</v>
      </c>
      <c r="DD62" s="1">
        <f t="shared" si="51"/>
        <v>8.19057640367466</v>
      </c>
      <c r="DE62" s="1">
        <f t="shared" si="51"/>
        <v>321.05966358543179</v>
      </c>
    </row>
    <row r="63" spans="1:149" x14ac:dyDescent="0.25">
      <c r="A63" s="2" t="s">
        <v>421</v>
      </c>
      <c r="B63" s="1">
        <f t="shared" ref="B63:H63" si="52">SUM(B66:B72)</f>
        <v>7159.5702041000004</v>
      </c>
      <c r="C63" s="1">
        <f t="shared" si="52"/>
        <v>0</v>
      </c>
      <c r="D63" s="1">
        <f t="shared" si="52"/>
        <v>71622.740191029996</v>
      </c>
      <c r="E63" s="1">
        <f t="shared" si="52"/>
        <v>1051.27947445</v>
      </c>
      <c r="F63" s="1">
        <f t="shared" si="52"/>
        <v>967.17711594999992</v>
      </c>
      <c r="G63" s="1">
        <f t="shared" si="52"/>
        <v>2167.1985833899998</v>
      </c>
      <c r="H63" s="1">
        <f t="shared" si="52"/>
        <v>3496.5260649699999</v>
      </c>
      <c r="I63" s="15"/>
      <c r="J63" s="2" t="s">
        <v>421</v>
      </c>
      <c r="K63" s="1">
        <f t="shared" ref="K63:AP63" si="53">SUM(K66:K72)</f>
        <v>0</v>
      </c>
      <c r="L63" s="1">
        <f t="shared" si="53"/>
        <v>92.520851082602178</v>
      </c>
      <c r="M63" s="1">
        <f t="shared" si="53"/>
        <v>6.4615935833194911</v>
      </c>
      <c r="N63" s="1">
        <f t="shared" si="53"/>
        <v>34.206184651215331</v>
      </c>
      <c r="O63" s="1">
        <f t="shared" si="53"/>
        <v>34.206184651215331</v>
      </c>
      <c r="P63" s="1">
        <f t="shared" si="53"/>
        <v>271.56298281345579</v>
      </c>
      <c r="Q63" s="1">
        <f t="shared" si="53"/>
        <v>0</v>
      </c>
      <c r="R63" s="1">
        <f t="shared" si="53"/>
        <v>4.2584711399879741E-3</v>
      </c>
      <c r="S63" s="1">
        <f t="shared" si="53"/>
        <v>2.0791406723104956E-2</v>
      </c>
      <c r="T63" s="1">
        <f t="shared" si="53"/>
        <v>16.569554890070265</v>
      </c>
      <c r="U63" s="1">
        <f t="shared" si="53"/>
        <v>4.0427695488209694E-3</v>
      </c>
      <c r="V63" s="1">
        <f t="shared" si="53"/>
        <v>3.5419857470333813</v>
      </c>
      <c r="W63" s="1">
        <f t="shared" si="53"/>
        <v>0.14151720760704817</v>
      </c>
      <c r="X63" s="1">
        <f t="shared" si="53"/>
        <v>8.6736461462325568E-2</v>
      </c>
      <c r="Y63" s="1">
        <f t="shared" si="53"/>
        <v>84.951180024321872</v>
      </c>
      <c r="Z63" s="1">
        <f t="shared" si="53"/>
        <v>1.4004808305582634E-6</v>
      </c>
      <c r="AA63" s="1">
        <f t="shared" si="53"/>
        <v>5.6018783461697341E-6</v>
      </c>
      <c r="AB63" s="1">
        <f t="shared" si="53"/>
        <v>7159.5632979548618</v>
      </c>
      <c r="AC63" s="1">
        <f t="shared" si="53"/>
        <v>84.102333503970897</v>
      </c>
      <c r="AD63" s="1">
        <f t="shared" si="53"/>
        <v>734.2785533871247</v>
      </c>
      <c r="AE63" s="1">
        <f t="shared" si="53"/>
        <v>53.028648258844512</v>
      </c>
      <c r="AF63" s="1">
        <f t="shared" si="53"/>
        <v>1.084633185414219</v>
      </c>
      <c r="AG63" s="1">
        <f t="shared" si="53"/>
        <v>173.97923316919903</v>
      </c>
      <c r="AH63" s="1">
        <f t="shared" si="53"/>
        <v>4.8067561594492823</v>
      </c>
      <c r="AI63" s="1">
        <f t="shared" si="53"/>
        <v>813.42888812568253</v>
      </c>
      <c r="AJ63" s="1">
        <f t="shared" si="53"/>
        <v>6.178804359356846</v>
      </c>
      <c r="AK63" s="1">
        <f t="shared" si="53"/>
        <v>142.02262599851562</v>
      </c>
      <c r="AL63" s="1">
        <f t="shared" si="53"/>
        <v>1.5349775403485164</v>
      </c>
      <c r="AM63" s="1">
        <f t="shared" si="53"/>
        <v>0</v>
      </c>
      <c r="AN63" s="1">
        <f t="shared" si="53"/>
        <v>0</v>
      </c>
      <c r="AO63" s="1">
        <f t="shared" si="53"/>
        <v>149.28766493206317</v>
      </c>
      <c r="AP63" s="1">
        <f t="shared" si="53"/>
        <v>149.28766493206317</v>
      </c>
      <c r="AQ63" s="1"/>
      <c r="AR63" s="1"/>
      <c r="AS63" s="1">
        <f t="shared" ref="AS63:CA63" si="54">SUM(AS66:AS72)</f>
        <v>9.7553373790040379</v>
      </c>
      <c r="AT63" s="1">
        <f t="shared" si="54"/>
        <v>1.1724170870377761E-5</v>
      </c>
      <c r="AU63" s="1">
        <f t="shared" si="54"/>
        <v>2.2639761120317574E-5</v>
      </c>
      <c r="AV63" s="1">
        <f t="shared" si="54"/>
        <v>572.9813046422048</v>
      </c>
      <c r="AW63" s="1">
        <f t="shared" si="54"/>
        <v>29.394177512441999</v>
      </c>
      <c r="AX63" s="1">
        <f t="shared" si="54"/>
        <v>4.4975925910101067</v>
      </c>
      <c r="AY63" s="1"/>
      <c r="AZ63" s="1">
        <f t="shared" si="54"/>
        <v>97.697971329638136</v>
      </c>
      <c r="BA63" s="1">
        <f t="shared" si="54"/>
        <v>12.040733875065616</v>
      </c>
      <c r="BB63" s="1">
        <f t="shared" si="54"/>
        <v>1.450764818002943E-2</v>
      </c>
      <c r="BC63" s="1">
        <f t="shared" si="54"/>
        <v>0.10638929410980105</v>
      </c>
      <c r="BD63" s="1">
        <f t="shared" si="54"/>
        <v>1.0277232759359984E-3</v>
      </c>
      <c r="BE63" s="1">
        <f t="shared" si="54"/>
        <v>2.0865905885789531E-3</v>
      </c>
      <c r="BF63" s="1">
        <f t="shared" si="54"/>
        <v>0</v>
      </c>
      <c r="BG63" s="1"/>
      <c r="BH63" s="1">
        <f t="shared" si="54"/>
        <v>9.5452433109779928</v>
      </c>
      <c r="BI63" s="1">
        <f t="shared" si="54"/>
        <v>18.615260309683222</v>
      </c>
      <c r="BJ63" s="1">
        <f t="shared" si="54"/>
        <v>0.33886962173977675</v>
      </c>
      <c r="BK63" s="1">
        <f t="shared" si="54"/>
        <v>0.32558086335532344</v>
      </c>
      <c r="BL63" s="1">
        <f t="shared" si="54"/>
        <v>3595.2257667642034</v>
      </c>
      <c r="BM63" s="1">
        <f t="shared" si="54"/>
        <v>64460.42021042663</v>
      </c>
      <c r="BN63" s="1">
        <f t="shared" si="54"/>
        <v>6589.2836463852291</v>
      </c>
      <c r="BO63" s="1">
        <f t="shared" si="54"/>
        <v>71622.685161454094</v>
      </c>
      <c r="BP63" s="1">
        <f t="shared" si="54"/>
        <v>0</v>
      </c>
      <c r="BQ63" s="1">
        <f t="shared" si="54"/>
        <v>185.24679491092328</v>
      </c>
      <c r="BR63" s="1"/>
      <c r="BS63" s="1">
        <f t="shared" si="54"/>
        <v>5.9767001534556972</v>
      </c>
      <c r="BT63" s="1">
        <f t="shared" si="54"/>
        <v>8.3660830330227892E-3</v>
      </c>
      <c r="BU63" s="1">
        <f t="shared" si="54"/>
        <v>2.4682450469106047E-2</v>
      </c>
      <c r="BV63" s="1">
        <f t="shared" si="54"/>
        <v>1.9807692701965286E-2</v>
      </c>
      <c r="BW63" s="1">
        <f t="shared" si="54"/>
        <v>1.3784222868654565</v>
      </c>
      <c r="BX63" s="1">
        <f t="shared" si="54"/>
        <v>0</v>
      </c>
      <c r="BY63" s="1">
        <f t="shared" si="54"/>
        <v>1350.277349434295</v>
      </c>
      <c r="BZ63" s="1">
        <f t="shared" si="54"/>
        <v>0.87123684473067586</v>
      </c>
      <c r="CA63" s="1">
        <f t="shared" si="54"/>
        <v>0.19487316478557282</v>
      </c>
      <c r="CB63" s="1">
        <f t="shared" ref="CB63:DE63" si="55">SUM(CB66:CB72)</f>
        <v>734.31877776296869</v>
      </c>
      <c r="CC63" s="1">
        <f t="shared" si="55"/>
        <v>0.26198959691903956</v>
      </c>
      <c r="CD63" s="1">
        <f t="shared" si="55"/>
        <v>0</v>
      </c>
      <c r="CE63" s="1">
        <f t="shared" si="55"/>
        <v>6.0641972679662662E-6</v>
      </c>
      <c r="CF63" s="1">
        <f t="shared" si="55"/>
        <v>3.6122781184984187E-2</v>
      </c>
      <c r="CG63" s="1">
        <f t="shared" si="55"/>
        <v>1051.2813514488303</v>
      </c>
      <c r="CH63" s="1">
        <f t="shared" si="55"/>
        <v>967.1790179448592</v>
      </c>
      <c r="CI63" s="1">
        <f t="shared" si="55"/>
        <v>84.102333503970897</v>
      </c>
      <c r="CJ63" s="1">
        <f t="shared" si="55"/>
        <v>5.525626358460508E-2</v>
      </c>
      <c r="CK63" s="1">
        <f t="shared" si="55"/>
        <v>0</v>
      </c>
      <c r="CL63" s="1">
        <f t="shared" si="55"/>
        <v>8.0264669085357383</v>
      </c>
      <c r="CM63" s="1">
        <f t="shared" si="55"/>
        <v>0</v>
      </c>
      <c r="CN63" s="1">
        <f t="shared" si="55"/>
        <v>43.492128712886469</v>
      </c>
      <c r="CO63" s="1">
        <f t="shared" si="55"/>
        <v>0</v>
      </c>
      <c r="CP63" s="1">
        <f t="shared" si="55"/>
        <v>1.084633185414219</v>
      </c>
      <c r="CQ63" s="1">
        <f t="shared" si="55"/>
        <v>173.96852253013421</v>
      </c>
      <c r="CR63" s="1">
        <f t="shared" si="55"/>
        <v>3.0665224050047093</v>
      </c>
      <c r="CS63" s="1">
        <f t="shared" si="55"/>
        <v>5.6431941643655913E-2</v>
      </c>
      <c r="CT63" s="1">
        <f t="shared" si="55"/>
        <v>4.8064245181633147</v>
      </c>
      <c r="CU63" s="1">
        <f t="shared" si="55"/>
        <v>6.1537339074719871E-3</v>
      </c>
      <c r="CV63" s="1">
        <f t="shared" si="55"/>
        <v>2167.2000700822864</v>
      </c>
      <c r="CW63" s="1">
        <f t="shared" si="55"/>
        <v>454.95803979245136</v>
      </c>
      <c r="CX63" s="1">
        <f t="shared" si="55"/>
        <v>0</v>
      </c>
      <c r="CY63" s="1">
        <f t="shared" si="55"/>
        <v>0</v>
      </c>
      <c r="CZ63" s="1">
        <f t="shared" si="55"/>
        <v>170.25762439956009</v>
      </c>
      <c r="DA63" s="1">
        <f t="shared" si="55"/>
        <v>7.1154352995245551</v>
      </c>
      <c r="DB63" s="1">
        <f t="shared" si="55"/>
        <v>0</v>
      </c>
      <c r="DC63" s="1">
        <f t="shared" si="55"/>
        <v>3496.527588658304</v>
      </c>
      <c r="DD63" s="1">
        <f t="shared" si="55"/>
        <v>6.7657832557417308</v>
      </c>
      <c r="DE63" s="1">
        <f t="shared" si="55"/>
        <v>265.21000724046155</v>
      </c>
    </row>
    <row r="64" spans="1:149" x14ac:dyDescent="0.25">
      <c r="A64" s="2" t="s">
        <v>422</v>
      </c>
      <c r="B64" s="1">
        <f>SUM(B73:B81)</f>
        <v>11406.783316159999</v>
      </c>
      <c r="C64" s="1">
        <f t="shared" ref="C64:H64" si="56">SUM(C73:C81)</f>
        <v>0</v>
      </c>
      <c r="D64" s="1">
        <f t="shared" si="56"/>
        <v>123192.93338507009</v>
      </c>
      <c r="E64" s="1">
        <f t="shared" si="56"/>
        <v>6011.5810357400005</v>
      </c>
      <c r="F64" s="1">
        <f t="shared" si="56"/>
        <v>5530.6545537799902</v>
      </c>
      <c r="G64" s="1">
        <f t="shared" si="56"/>
        <v>15920.72177319002</v>
      </c>
      <c r="H64" s="1">
        <f t="shared" si="56"/>
        <v>5319.2960238900005</v>
      </c>
      <c r="J64" s="2" t="s">
        <v>422</v>
      </c>
      <c r="K64" s="1">
        <f>SUM(K73:K77)</f>
        <v>0</v>
      </c>
      <c r="L64" s="1">
        <f t="shared" ref="L64:CA64" si="57">SUM(L73:L77)</f>
        <v>91.080113867464874</v>
      </c>
      <c r="M64" s="1">
        <f t="shared" si="57"/>
        <v>6.3609695242641564</v>
      </c>
      <c r="N64" s="1">
        <f t="shared" si="57"/>
        <v>33.673341685651302</v>
      </c>
      <c r="O64" s="1">
        <f t="shared" si="57"/>
        <v>33.673341685651302</v>
      </c>
      <c r="P64" s="1">
        <f t="shared" si="57"/>
        <v>267.3334150824283</v>
      </c>
      <c r="Q64" s="1">
        <f t="shared" si="57"/>
        <v>0</v>
      </c>
      <c r="R64" s="1">
        <f t="shared" si="57"/>
        <v>1.6557774720007457E-2</v>
      </c>
      <c r="S64" s="1">
        <f t="shared" si="57"/>
        <v>8.0840878721319273E-2</v>
      </c>
      <c r="T64" s="1">
        <f t="shared" si="57"/>
        <v>16.311536937055017</v>
      </c>
      <c r="U64" s="1">
        <f t="shared" si="57"/>
        <v>1.5719199333067736E-2</v>
      </c>
      <c r="V64" s="1">
        <f t="shared" si="57"/>
        <v>3.4868173019856301</v>
      </c>
      <c r="W64" s="1">
        <f t="shared" si="57"/>
        <v>0.55024483883441633</v>
      </c>
      <c r="X64" s="1">
        <f t="shared" si="57"/>
        <v>0.33725157503045072</v>
      </c>
      <c r="Y64" s="1">
        <f t="shared" si="57"/>
        <v>83.628465378467652</v>
      </c>
      <c r="Z64" s="1">
        <f t="shared" si="57"/>
        <v>5.4452996449897251E-6</v>
      </c>
      <c r="AA64" s="1">
        <f t="shared" si="57"/>
        <v>2.1781226792969435E-5</v>
      </c>
      <c r="AB64" s="1">
        <f t="shared" si="57"/>
        <v>7374.699946148573</v>
      </c>
      <c r="AC64" s="1">
        <f t="shared" si="57"/>
        <v>327.01066336403193</v>
      </c>
      <c r="AD64" s="1">
        <f t="shared" si="57"/>
        <v>266.6251830505347</v>
      </c>
      <c r="AE64" s="1">
        <f t="shared" si="57"/>
        <v>1439.5387998630902</v>
      </c>
      <c r="AF64" s="1">
        <f t="shared" si="57"/>
        <v>0</v>
      </c>
      <c r="AG64" s="1">
        <f t="shared" si="57"/>
        <v>1600.1332000696641</v>
      </c>
      <c r="AH64" s="1">
        <f t="shared" si="57"/>
        <v>454.27825081642709</v>
      </c>
      <c r="AI64" s="1">
        <f t="shared" si="57"/>
        <v>800.75629741047294</v>
      </c>
      <c r="AJ64" s="1">
        <f t="shared" si="57"/>
        <v>6.0825735741359699</v>
      </c>
      <c r="AK64" s="1">
        <f t="shared" si="57"/>
        <v>139.81107015227354</v>
      </c>
      <c r="AL64" s="1">
        <f t="shared" si="57"/>
        <v>1.5110784298321811</v>
      </c>
      <c r="AM64" s="1">
        <f t="shared" si="57"/>
        <v>0</v>
      </c>
      <c r="AN64" s="1">
        <f t="shared" si="57"/>
        <v>0</v>
      </c>
      <c r="AO64" s="1">
        <f t="shared" si="57"/>
        <v>146.96202379222458</v>
      </c>
      <c r="AP64" s="1">
        <f t="shared" si="57"/>
        <v>146.96202379222458</v>
      </c>
      <c r="AQ64" s="1"/>
      <c r="AR64" s="1"/>
      <c r="AS64" s="1">
        <f t="shared" si="57"/>
        <v>9.6034167692290815</v>
      </c>
      <c r="AT64" s="1">
        <f t="shared" si="57"/>
        <v>4.5585343526476462E-5</v>
      </c>
      <c r="AU64" s="1">
        <f t="shared" si="57"/>
        <v>8.8027843925836768E-5</v>
      </c>
      <c r="AV64" s="1">
        <f t="shared" si="57"/>
        <v>633.19639566341982</v>
      </c>
      <c r="AW64" s="1">
        <f t="shared" si="57"/>
        <v>28.936341944145497</v>
      </c>
      <c r="AX64" s="1">
        <f t="shared" si="57"/>
        <v>4.427567775944345</v>
      </c>
      <c r="AY64" s="1"/>
      <c r="AZ64" s="1">
        <f t="shared" si="57"/>
        <v>96.176041529175663</v>
      </c>
      <c r="BA64" s="1">
        <f t="shared" si="57"/>
        <v>11.853254113783033</v>
      </c>
      <c r="BB64" s="1">
        <f t="shared" si="57"/>
        <v>5.6408887705815279E-2</v>
      </c>
      <c r="BC64" s="1">
        <f t="shared" si="57"/>
        <v>0.41366122739463229</v>
      </c>
      <c r="BD64" s="1">
        <f t="shared" si="57"/>
        <v>3.9959778335951256E-3</v>
      </c>
      <c r="BE64" s="1">
        <f t="shared" si="57"/>
        <v>8.1131185803116103E-3</v>
      </c>
      <c r="BF64" s="1">
        <f t="shared" si="57"/>
        <v>0</v>
      </c>
      <c r="BG64" s="1"/>
      <c r="BH64" s="1">
        <f t="shared" si="57"/>
        <v>9.3965719039348201</v>
      </c>
      <c r="BI64" s="1">
        <f t="shared" si="57"/>
        <v>72.379941002188048</v>
      </c>
      <c r="BJ64" s="1">
        <f t="shared" si="57"/>
        <v>1.3175985276575257</v>
      </c>
      <c r="BK64" s="1">
        <f t="shared" si="57"/>
        <v>1.2659242772367243</v>
      </c>
      <c r="BL64" s="1">
        <f t="shared" si="57"/>
        <v>3539.2351402992699</v>
      </c>
      <c r="BM64" s="1">
        <f t="shared" si="57"/>
        <v>71234.491980176404</v>
      </c>
      <c r="BN64" s="1">
        <f t="shared" si="57"/>
        <v>7281.7521314320602</v>
      </c>
      <c r="BO64" s="1">
        <f t="shared" si="57"/>
        <v>79149.440507271865</v>
      </c>
      <c r="BP64" s="1">
        <f t="shared" si="57"/>
        <v>0</v>
      </c>
      <c r="BQ64" s="1">
        <f t="shared" si="57"/>
        <v>182.36253585540908</v>
      </c>
      <c r="BR64" s="1"/>
      <c r="BS64" s="1">
        <f t="shared" si="57"/>
        <v>5.9782204701373827</v>
      </c>
      <c r="BT64" s="1">
        <f t="shared" si="57"/>
        <v>3.2529185146753084E-2</v>
      </c>
      <c r="BU64" s="1">
        <f t="shared" si="57"/>
        <v>9.5971043738104084E-2</v>
      </c>
      <c r="BV64" s="1">
        <f t="shared" si="57"/>
        <v>7.7016668112819237E-2</v>
      </c>
      <c r="BW64" s="1">
        <f t="shared" si="57"/>
        <v>1.9796109720851116</v>
      </c>
      <c r="BX64" s="1">
        <f t="shared" si="57"/>
        <v>0</v>
      </c>
      <c r="BY64" s="1">
        <f t="shared" si="57"/>
        <v>1329.2413107934547</v>
      </c>
      <c r="BZ64" s="1">
        <f t="shared" si="57"/>
        <v>71.921994609368554</v>
      </c>
      <c r="CA64" s="1">
        <f t="shared" si="57"/>
        <v>0</v>
      </c>
      <c r="CB64" s="1">
        <f t="shared" ref="CB64:DE64" si="58">SUM(CB73:CB77)</f>
        <v>266.70712526364446</v>
      </c>
      <c r="CC64" s="1">
        <f t="shared" si="58"/>
        <v>2.9337795971383915</v>
      </c>
      <c r="CD64" s="1">
        <f t="shared" si="58"/>
        <v>0</v>
      </c>
      <c r="CE64" s="1">
        <f t="shared" si="58"/>
        <v>2.3578933356404724E-5</v>
      </c>
      <c r="CF64" s="1">
        <f t="shared" si="58"/>
        <v>0</v>
      </c>
      <c r="CG64" s="1">
        <f t="shared" si="58"/>
        <v>4087.6005408194387</v>
      </c>
      <c r="CH64" s="1">
        <f t="shared" si="58"/>
        <v>3760.5898774554016</v>
      </c>
      <c r="CI64" s="1">
        <f t="shared" si="58"/>
        <v>327.01066336403193</v>
      </c>
      <c r="CJ64" s="1">
        <f t="shared" si="58"/>
        <v>12.535285924315311</v>
      </c>
      <c r="CK64" s="1">
        <f t="shared" si="58"/>
        <v>0</v>
      </c>
      <c r="CL64" s="1">
        <f t="shared" si="58"/>
        <v>938.6375601812191</v>
      </c>
      <c r="CM64" s="1">
        <f t="shared" si="58"/>
        <v>0</v>
      </c>
      <c r="CN64" s="1">
        <f t="shared" si="58"/>
        <v>400.06380632539015</v>
      </c>
      <c r="CO64" s="1">
        <f t="shared" si="58"/>
        <v>0</v>
      </c>
      <c r="CP64" s="1">
        <f t="shared" si="58"/>
        <v>0</v>
      </c>
      <c r="CQ64" s="1">
        <f t="shared" si="58"/>
        <v>1600.2548173411064</v>
      </c>
      <c r="CR64" s="1">
        <f t="shared" si="58"/>
        <v>3.0187563149582863</v>
      </c>
      <c r="CS64" s="1">
        <f t="shared" si="58"/>
        <v>12.801916000132204</v>
      </c>
      <c r="CT64" s="1">
        <f t="shared" si="58"/>
        <v>454.20017198101766</v>
      </c>
      <c r="CU64" s="1">
        <f t="shared" si="58"/>
        <v>0.533420232062919</v>
      </c>
      <c r="CV64" s="1">
        <f t="shared" si="58"/>
        <v>10887.726556381762</v>
      </c>
      <c r="CW64" s="1">
        <f t="shared" si="58"/>
        <v>447.87238385547795</v>
      </c>
      <c r="CX64" s="1">
        <f t="shared" si="58"/>
        <v>0</v>
      </c>
      <c r="CY64" s="1">
        <f t="shared" si="58"/>
        <v>0</v>
      </c>
      <c r="CZ64" s="1">
        <f t="shared" si="58"/>
        <v>167.60715577751563</v>
      </c>
      <c r="DA64" s="1">
        <f t="shared" si="58"/>
        <v>7.0046337011049182</v>
      </c>
      <c r="DB64" s="1">
        <f t="shared" si="58"/>
        <v>0</v>
      </c>
      <c r="DC64" s="1">
        <f t="shared" si="58"/>
        <v>3442.0665312308947</v>
      </c>
      <c r="DD64" s="1">
        <f t="shared" si="58"/>
        <v>6.6603983102778637</v>
      </c>
      <c r="DE64" s="1">
        <f t="shared" si="58"/>
        <v>261.0789676329577</v>
      </c>
    </row>
    <row r="65" spans="1:145" x14ac:dyDescent="0.25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25">
      <c r="A66" s="17">
        <v>110</v>
      </c>
      <c r="B66" s="15">
        <v>325.09083929000002</v>
      </c>
      <c r="C66" s="15"/>
      <c r="D66" s="15">
        <v>3190.1778880000002</v>
      </c>
      <c r="E66" s="15">
        <v>44.511218909999997</v>
      </c>
      <c r="F66" s="15">
        <v>40.950321420000002</v>
      </c>
      <c r="G66" s="15">
        <v>86.602170860000001</v>
      </c>
      <c r="H66" s="15">
        <v>168.74878181</v>
      </c>
      <c r="J66" s="28" t="s">
        <v>423</v>
      </c>
      <c r="K66" s="28">
        <v>0</v>
      </c>
      <c r="L66" s="28">
        <v>4.4652281946306402</v>
      </c>
      <c r="M66" s="28">
        <v>0.31184825229788798</v>
      </c>
      <c r="N66" s="28">
        <v>1.65085380670976</v>
      </c>
      <c r="O66" s="28">
        <v>1.65085380670976</v>
      </c>
      <c r="P66" s="28">
        <v>13.1061282395542</v>
      </c>
      <c r="Q66" s="28">
        <v>0</v>
      </c>
      <c r="R66" s="28">
        <v>1.80304788990117E-4</v>
      </c>
      <c r="S66" s="28">
        <v>8.8030743453650496E-4</v>
      </c>
      <c r="T66" s="28">
        <v>0.79967837487945503</v>
      </c>
      <c r="U66" s="28">
        <v>1.7117056139993501E-4</v>
      </c>
      <c r="V66" s="28">
        <v>0.17094265696615299</v>
      </c>
      <c r="W66" s="28">
        <v>5.9918525989737402E-3</v>
      </c>
      <c r="X66" s="28">
        <v>3.6724192970562699E-3</v>
      </c>
      <c r="Y66" s="28">
        <v>4.0999085733560401</v>
      </c>
      <c r="Z66" s="5">
        <v>5.9297122417147498E-8</v>
      </c>
      <c r="AA66" s="5">
        <v>2.3718425679436901E-7</v>
      </c>
      <c r="AB66" s="28">
        <v>325.09071159686198</v>
      </c>
      <c r="AC66" s="28">
        <v>3.5608966197633301</v>
      </c>
      <c r="AD66" s="28">
        <v>31.580868290370699</v>
      </c>
      <c r="AE66" s="28">
        <v>2.01102983404708</v>
      </c>
      <c r="AF66" s="28">
        <v>4.6724325247882101E-2</v>
      </c>
      <c r="AG66" s="28">
        <v>7.19086999895279</v>
      </c>
      <c r="AH66" s="28">
        <v>0.120803367560089</v>
      </c>
      <c r="AI66" s="28">
        <v>39.257525011193998</v>
      </c>
      <c r="AJ66" s="28">
        <v>0.29820035700193398</v>
      </c>
      <c r="AK66" s="28">
        <v>6.8542844134658303</v>
      </c>
      <c r="AL66" s="28">
        <v>7.4080884577566897E-2</v>
      </c>
      <c r="AM66" s="28">
        <v>0</v>
      </c>
      <c r="AN66" s="28">
        <v>0</v>
      </c>
      <c r="AO66" s="28">
        <v>7.2048925808297097</v>
      </c>
      <c r="AP66" s="28">
        <v>7.2048925808297097</v>
      </c>
      <c r="AQ66" s="28">
        <v>0</v>
      </c>
      <c r="AR66" s="28">
        <v>0</v>
      </c>
      <c r="AS66" s="28">
        <v>0.47080898620182199</v>
      </c>
      <c r="AT66" s="5">
        <v>4.9640013502207398E-7</v>
      </c>
      <c r="AU66" s="5">
        <v>9.5857735207261997E-7</v>
      </c>
      <c r="AV66" s="28">
        <v>25.5213913369378</v>
      </c>
      <c r="AW66" s="28">
        <v>1.4186178512210801</v>
      </c>
      <c r="AX66" s="28">
        <v>0.21706256919966699</v>
      </c>
      <c r="AY66" s="28">
        <v>0</v>
      </c>
      <c r="AZ66" s="28">
        <v>4.7150880473173604</v>
      </c>
      <c r="BA66" s="28">
        <v>0.58110839286363702</v>
      </c>
      <c r="BB66" s="28">
        <v>6.1425442440075602E-4</v>
      </c>
      <c r="BC66" s="28">
        <v>4.5045364506688199E-3</v>
      </c>
      <c r="BD66" s="5">
        <v>4.3513274580157197E-5</v>
      </c>
      <c r="BE66" s="5">
        <v>8.8346897270126794E-5</v>
      </c>
      <c r="BF66" s="28">
        <v>0</v>
      </c>
      <c r="BG66" s="28">
        <v>0</v>
      </c>
      <c r="BH66" s="28">
        <v>0.46067166471072601</v>
      </c>
      <c r="BI66" s="28">
        <v>0.78817028500250796</v>
      </c>
      <c r="BJ66" s="28">
        <v>1.43477691981238E-2</v>
      </c>
      <c r="BK66" s="28">
        <v>1.37851087705374E-2</v>
      </c>
      <c r="BL66" s="28">
        <v>173.51229032666899</v>
      </c>
      <c r="BM66" s="28">
        <v>2871.1592001631402</v>
      </c>
      <c r="BN66" s="28">
        <v>293.49628686541303</v>
      </c>
      <c r="BO66" s="28">
        <v>3190.1768783654902</v>
      </c>
      <c r="BP66" s="28">
        <v>0</v>
      </c>
      <c r="BQ66" s="28">
        <v>8.9403428347029497</v>
      </c>
      <c r="BR66" s="28">
        <v>0</v>
      </c>
      <c r="BS66" s="28">
        <v>0.28825352524567699</v>
      </c>
      <c r="BT66" s="28">
        <v>3.54220592271697E-4</v>
      </c>
      <c r="BU66" s="28">
        <v>1.0450529759641E-3</v>
      </c>
      <c r="BV66" s="28">
        <v>8.3865853602076699E-4</v>
      </c>
      <c r="BW66" s="28">
        <v>6.5255230190093494E-2</v>
      </c>
      <c r="BX66" s="28">
        <v>0</v>
      </c>
      <c r="BY66" s="28">
        <v>65.166939999007894</v>
      </c>
      <c r="BZ66" s="28">
        <v>2.3874045536467201E-2</v>
      </c>
      <c r="CA66" s="28">
        <v>8.3948196894789804E-3</v>
      </c>
      <c r="CB66" s="28">
        <v>31.582564526529801</v>
      </c>
      <c r="CC66" s="28">
        <v>1.07289785435164E-2</v>
      </c>
      <c r="CD66" s="28">
        <v>0</v>
      </c>
      <c r="CE66" s="5">
        <v>2.5675909544359701E-7</v>
      </c>
      <c r="CF66" s="28">
        <v>1.55611236958283E-3</v>
      </c>
      <c r="CG66" s="28">
        <v>44.511198795394499</v>
      </c>
      <c r="CH66" s="28">
        <v>40.950302175631201</v>
      </c>
      <c r="CI66" s="28">
        <v>3.5608966197633301</v>
      </c>
      <c r="CJ66" s="28">
        <v>0</v>
      </c>
      <c r="CK66" s="28">
        <v>0</v>
      </c>
      <c r="CL66" s="28">
        <v>0.16752767076175101</v>
      </c>
      <c r="CM66" s="28">
        <v>0</v>
      </c>
      <c r="CN66" s="28">
        <v>1.7975924425558101</v>
      </c>
      <c r="CO66" s="28">
        <v>0</v>
      </c>
      <c r="CP66" s="28">
        <v>4.6724325247882101E-2</v>
      </c>
      <c r="CQ66" s="28">
        <v>7.1903720850763602</v>
      </c>
      <c r="CR66" s="28">
        <v>0.147995991799688</v>
      </c>
      <c r="CS66" s="28">
        <v>0</v>
      </c>
      <c r="CT66" s="28">
        <v>0.120803367560089</v>
      </c>
      <c r="CU66" s="28">
        <v>1.6380176039065901E-4</v>
      </c>
      <c r="CV66" s="28">
        <v>86.602251668623197</v>
      </c>
      <c r="CW66" s="28">
        <v>21.9570790825377</v>
      </c>
      <c r="CX66" s="28">
        <v>0</v>
      </c>
      <c r="CY66" s="28">
        <v>0</v>
      </c>
      <c r="CZ66" s="28">
        <v>8.2169514129510492</v>
      </c>
      <c r="DA66" s="28">
        <v>0.34340373772344102</v>
      </c>
      <c r="DB66" s="28">
        <v>0</v>
      </c>
      <c r="DC66" s="28">
        <v>168.748637598725</v>
      </c>
      <c r="DD66" s="28">
        <v>0.32652971221966798</v>
      </c>
      <c r="DE66" s="28">
        <v>12.799529917464399</v>
      </c>
      <c r="DG66" s="26">
        <f t="shared" ref="DG66:DG77" si="59">BL66/DC66</f>
        <v>1.0282292811114226</v>
      </c>
      <c r="DH66" s="25">
        <f t="shared" ref="DH66:DH77" si="60">(AV66/BO66)</f>
        <v>7.9999925740838126E-3</v>
      </c>
      <c r="DI66" s="25">
        <f t="shared" ref="DI66:DI77" si="61">BI66/CH66</f>
        <v>1.9246995580695231E-2</v>
      </c>
      <c r="DJ66" s="40">
        <f t="shared" ref="DJ66:DJ77" si="62">(AB66-B66)/(B66+1E-50)</f>
        <v>-3.9279217562441359E-7</v>
      </c>
      <c r="DK66" s="40"/>
      <c r="DL66" s="40">
        <f t="shared" ref="DL66:DL77" si="63">(BO66-D66)/(D66+1E-50)</f>
        <v>-3.1648219798441022E-7</v>
      </c>
      <c r="DM66" s="40">
        <f t="shared" ref="DM66:DM77" si="64">(CG66-E66)/(E66+1E-50)</f>
        <v>-4.5189967810898414E-7</v>
      </c>
      <c r="DN66" s="40">
        <f t="shared" ref="DN66:DN77" si="65">(CH66-F66)/(F66+1E-50)</f>
        <v>-4.6994426742991703E-7</v>
      </c>
      <c r="DO66" s="40">
        <f t="shared" ref="DO66:DO77" si="66">(CV66-G66)/(G66+1E-50)</f>
        <v>9.3310158848359848E-7</v>
      </c>
      <c r="DP66" s="40">
        <f t="shared" ref="DP66:DP77" si="67">(DC66-H66)/(H66+1E-50)</f>
        <v>-8.5459150254627497E-7</v>
      </c>
      <c r="DQ66" s="40">
        <f t="shared" ref="DQ66:DQ77" si="68">(O66/0.009783-$DC66)/($DC66)</f>
        <v>-8.5499986896143141E-6</v>
      </c>
      <c r="DR66" s="40">
        <f t="shared" ref="DR66:DR77" si="69">(M66/0.001848-$DC66)/($DC66)</f>
        <v>2.4692052619129634E-6</v>
      </c>
      <c r="DS66" s="40">
        <f t="shared" ref="DS66:DS77" si="70">((R66+S66)/0.0000259-$CH66)/($CH66)</f>
        <v>-5.6837161601296393E-7</v>
      </c>
      <c r="DT66" s="40">
        <f t="shared" ref="DT66:DT77" si="71">(T66/0.004739-$DC66)/($DC66)</f>
        <v>-2.6783426824264017E-5</v>
      </c>
      <c r="DU66" s="40">
        <f t="shared" ref="DU66:DU77" si="72">((U66)/0.00000418-$CH66)/($CH66)</f>
        <v>-9.941413244434303E-6</v>
      </c>
      <c r="DV66" s="40">
        <f t="shared" ref="DV66:DV77" si="73">(V66/0.001013-$DC66)/($DC66)</f>
        <v>1.6793884673323564E-6</v>
      </c>
      <c r="DW66" s="40">
        <f t="shared" ref="DW66:DW77" si="74">((X66+W66)/0.000236-$CH66)/($CH66)</f>
        <v>6.0281942398760796E-8</v>
      </c>
      <c r="DX66" s="40">
        <f t="shared" ref="DX66:DX77" si="75">((AA66+Z66)/0.00000000724-$CH66)/($CH66)</f>
        <v>4.0186831897771401E-6</v>
      </c>
      <c r="DY66" s="40">
        <f t="shared" ref="DY66:DY77" si="76">(AL66/0.000439-$DC66)/($DC66)</f>
        <v>3.1407894050050666E-6</v>
      </c>
      <c r="DZ66" s="40">
        <f t="shared" ref="DZ66:DZ77" si="77">(AP66/0.042696-$DC66)/($DC66)</f>
        <v>1.0408408129221435E-7</v>
      </c>
      <c r="EA66" s="40">
        <f t="shared" ref="EA66:EA77" si="78">(AS66/0.00279-$DC66)/($DC66)</f>
        <v>6.1022954746911133E-7</v>
      </c>
      <c r="EB66" s="40">
        <f t="shared" ref="EB66:EB77" si="79">((AT66+AU66+CE66)/0.0000000418-$CH66)/($CH66)</f>
        <v>8.1506177780706852E-6</v>
      </c>
      <c r="EC66" s="40">
        <f t="shared" ref="EC66:EC77" si="80">((BB66+BC66)/0.000125-$CH66)/($CH66)</f>
        <v>6.062208112106426E-7</v>
      </c>
      <c r="ED66" s="40">
        <f t="shared" ref="ED66:ED77" si="81">((BD66+BE66)/0.00000322-$CH66)/($CH66)</f>
        <v>1.5079993342654431E-6</v>
      </c>
      <c r="EE66" s="40">
        <f t="shared" ref="EE66:EE77" si="82">(BH66/0.00273-$DC66)/($DC66)</f>
        <v>-2.6299892251948077E-5</v>
      </c>
      <c r="EF66" s="40">
        <f t="shared" ref="EF66:EF77" si="83">((BJ66+BK66)/0.000687-$CH66)/($CH66)</f>
        <v>7.2420665048130654E-7</v>
      </c>
      <c r="EG66" s="40">
        <f t="shared" ref="EG66:EG77" si="84">(DA66/0.002035-$DC66)/($DC66)</f>
        <v>7.5773849914586105E-7</v>
      </c>
      <c r="EH66" s="40">
        <f t="shared" ref="EH66:EH77" si="85">(DD66/0.001935-$DC66)/($DC66)</f>
        <v>3.3640731281072425E-6</v>
      </c>
      <c r="EI66" s="69">
        <f t="shared" ref="EI66:EI77" si="86">(BS66-$DC66*0.0017-$CH66*0.0000337)/(BS66)</f>
        <v>2.831342739098551E-6</v>
      </c>
      <c r="EJ66" s="40">
        <f t="shared" ref="EJ66:EJ77" si="87">((BT66)/0.00000865-$CH66)/($CH66)</f>
        <v>1.3507208327303336E-6</v>
      </c>
      <c r="EK66" s="40">
        <f t="shared" ref="EK66:EK77" si="88">((BU66)/0.0000255-$CH66)/($CH66)</f>
        <v>7.8552460692026893E-4</v>
      </c>
      <c r="EL66" s="40">
        <f t="shared" ref="EL66:EL77" si="89">((BV66)/0.0000205-$CH66)/($CH66)</f>
        <v>-9.7996070068518586E-4</v>
      </c>
      <c r="EM66" s="69">
        <f t="shared" ref="EM66:EM77" si="90">(BW66-$DC66*0.000333-$CH66*0.000222)/(BW66)</f>
        <v>-4.4491779720156547E-4</v>
      </c>
      <c r="EN66" s="40">
        <f t="shared" ref="EN66:EN77" si="91">(SUM(AC66:AH66)-$CG66)/($CG66)</f>
        <v>-1.4287309274826012E-7</v>
      </c>
      <c r="EO66" s="40">
        <f t="shared" ref="EO66:EO77" si="92">(SUM(AD66:AH66)-$CH66)/($CH66)</f>
        <v>-1.5529684335361876E-7</v>
      </c>
    </row>
    <row r="67" spans="1:145" x14ac:dyDescent="0.25">
      <c r="A67" s="17">
        <v>111</v>
      </c>
      <c r="B67" s="15">
        <v>12.69840402</v>
      </c>
      <c r="C67" s="15"/>
      <c r="D67" s="15">
        <v>128.88497573999999</v>
      </c>
      <c r="E67" s="15">
        <v>1.9507502299999999</v>
      </c>
      <c r="F67" s="15">
        <v>1.7946901799999999</v>
      </c>
      <c r="G67" s="15">
        <v>3.8448463400000001</v>
      </c>
      <c r="H67" s="15">
        <v>7.2947772100000003</v>
      </c>
      <c r="J67" s="28" t="s">
        <v>424</v>
      </c>
      <c r="K67" s="28">
        <v>0</v>
      </c>
      <c r="L67" s="28">
        <v>0.19302612420728399</v>
      </c>
      <c r="M67" s="28">
        <v>1.34807582948332E-2</v>
      </c>
      <c r="N67" s="28">
        <v>7.1364043800130894E-2</v>
      </c>
      <c r="O67" s="28">
        <v>7.1364043800130894E-2</v>
      </c>
      <c r="P67" s="28">
        <v>0.56655971196613597</v>
      </c>
      <c r="Q67" s="28">
        <v>0</v>
      </c>
      <c r="R67" s="5">
        <v>7.9020024912228499E-6</v>
      </c>
      <c r="S67" s="5">
        <v>3.8580353621367099E-5</v>
      </c>
      <c r="T67" s="28">
        <v>3.45689800082047E-2</v>
      </c>
      <c r="U67" s="5">
        <v>7.5018694303948999E-6</v>
      </c>
      <c r="V67" s="28">
        <v>7.3896301098727102E-3</v>
      </c>
      <c r="W67" s="28">
        <v>2.6259906524027599E-4</v>
      </c>
      <c r="X67" s="28">
        <v>1.6094740510480199E-4</v>
      </c>
      <c r="Y67" s="28">
        <v>0.177233250646119</v>
      </c>
      <c r="Z67" s="5">
        <v>2.5987134597683999E-9</v>
      </c>
      <c r="AA67" s="5">
        <v>1.03948538280505E-8</v>
      </c>
      <c r="AB67" s="28">
        <v>12.6983967935977</v>
      </c>
      <c r="AC67" s="28">
        <v>0.15605978141172899</v>
      </c>
      <c r="AD67" s="28">
        <v>1.3840652397250801</v>
      </c>
      <c r="AE67" s="28">
        <v>8.8135419677353499E-2</v>
      </c>
      <c r="AF67" s="28">
        <v>2.04774429691848E-3</v>
      </c>
      <c r="AG67" s="28">
        <v>0.31514788119292098</v>
      </c>
      <c r="AH67" s="28">
        <v>5.2943367780551899E-3</v>
      </c>
      <c r="AI67" s="28">
        <v>1.69704673255477</v>
      </c>
      <c r="AJ67" s="28">
        <v>1.2890830763134299E-2</v>
      </c>
      <c r="AK67" s="28">
        <v>0.296300865121083</v>
      </c>
      <c r="AL67" s="28">
        <v>3.2024535568494299E-3</v>
      </c>
      <c r="AM67" s="28">
        <v>0</v>
      </c>
      <c r="AN67" s="28">
        <v>0</v>
      </c>
      <c r="AO67" s="28">
        <v>0.31145788571956101</v>
      </c>
      <c r="AP67" s="28">
        <v>0.31145788571956101</v>
      </c>
      <c r="AQ67" s="28">
        <v>0</v>
      </c>
      <c r="AR67" s="28">
        <v>0</v>
      </c>
      <c r="AS67" s="28">
        <v>2.03525402418442E-2</v>
      </c>
      <c r="AT67" s="5">
        <v>2.1755300688577301E-8</v>
      </c>
      <c r="AU67" s="5">
        <v>4.2010670025650698E-8</v>
      </c>
      <c r="AV67" s="28">
        <v>1.0310790253807101</v>
      </c>
      <c r="AW67" s="28">
        <v>6.1324809224998202E-2</v>
      </c>
      <c r="AX67" s="28">
        <v>9.3833070219774203E-3</v>
      </c>
      <c r="AY67" s="28">
        <v>0</v>
      </c>
      <c r="AZ67" s="28">
        <v>0.20382636905524501</v>
      </c>
      <c r="BA67" s="28">
        <v>2.5120505880740902E-2</v>
      </c>
      <c r="BB67" s="5">
        <v>2.6920554462430501E-5</v>
      </c>
      <c r="BC67" s="28">
        <v>1.9741656552963301E-4</v>
      </c>
      <c r="BD67" s="5">
        <v>1.9070064871002E-6</v>
      </c>
      <c r="BE67" s="5">
        <v>3.87188181021511E-6</v>
      </c>
      <c r="BF67" s="28">
        <v>0</v>
      </c>
      <c r="BG67" s="28">
        <v>0</v>
      </c>
      <c r="BH67" s="28">
        <v>1.9914113747179499E-2</v>
      </c>
      <c r="BI67" s="28">
        <v>3.4542429647756501E-2</v>
      </c>
      <c r="BJ67" s="28">
        <v>6.2880558871674405E-4</v>
      </c>
      <c r="BK67" s="28">
        <v>6.0414592723645097E-4</v>
      </c>
      <c r="BL67" s="28">
        <v>7.50069547225758</v>
      </c>
      <c r="BM67" s="28">
        <v>115.996465413339</v>
      </c>
      <c r="BN67" s="28">
        <v>11.857404207521</v>
      </c>
      <c r="BO67" s="28">
        <v>128.88494864623999</v>
      </c>
      <c r="BP67" s="28">
        <v>0</v>
      </c>
      <c r="BQ67" s="28">
        <v>0.38647815243417799</v>
      </c>
      <c r="BR67" s="28">
        <v>0</v>
      </c>
      <c r="BS67" s="28">
        <v>1.2461872134922799E-2</v>
      </c>
      <c r="BT67" s="5">
        <v>1.5523962226888598E-5</v>
      </c>
      <c r="BU67" s="5">
        <v>4.5799455255543197E-5</v>
      </c>
      <c r="BV67" s="5">
        <v>3.6755409880454301E-5</v>
      </c>
      <c r="BW67" s="28">
        <v>2.8263241676615E-3</v>
      </c>
      <c r="BX67" s="28">
        <v>0</v>
      </c>
      <c r="BY67" s="28">
        <v>2.81707471612956</v>
      </c>
      <c r="BZ67" s="28">
        <v>1.04630487386806E-3</v>
      </c>
      <c r="CA67" s="28">
        <v>3.6791117137077901E-4</v>
      </c>
      <c r="CB67" s="28">
        <v>1.38413834543119</v>
      </c>
      <c r="CC67" s="28">
        <v>4.7020837094969599E-4</v>
      </c>
      <c r="CD67" s="28">
        <v>0</v>
      </c>
      <c r="CE67" s="5">
        <v>1.12527351532487E-8</v>
      </c>
      <c r="CF67" s="5">
        <v>6.8198470323032202E-5</v>
      </c>
      <c r="CG67" s="28">
        <v>1.9507498809505699</v>
      </c>
      <c r="CH67" s="28">
        <v>1.79469009953884</v>
      </c>
      <c r="CI67" s="28">
        <v>0.15605978141172899</v>
      </c>
      <c r="CJ67" s="28">
        <v>0</v>
      </c>
      <c r="CK67" s="28">
        <v>0</v>
      </c>
      <c r="CL67" s="28">
        <v>7.3420721462546202E-3</v>
      </c>
      <c r="CM67" s="28">
        <v>0</v>
      </c>
      <c r="CN67" s="28">
        <v>7.8781505867050294E-2</v>
      </c>
      <c r="CO67" s="28">
        <v>0</v>
      </c>
      <c r="CP67" s="28">
        <v>2.04774429691848E-3</v>
      </c>
      <c r="CQ67" s="28">
        <v>0.31512629342416298</v>
      </c>
      <c r="CR67" s="28">
        <v>6.3976561138449099E-3</v>
      </c>
      <c r="CS67" s="28">
        <v>0</v>
      </c>
      <c r="CT67" s="28">
        <v>5.2943367780551899E-3</v>
      </c>
      <c r="CU67" s="5">
        <v>7.1787086977848998E-6</v>
      </c>
      <c r="CV67" s="28">
        <v>3.8448408489999299</v>
      </c>
      <c r="CW67" s="28">
        <v>0.94917504340896397</v>
      </c>
      <c r="CX67" s="28">
        <v>0</v>
      </c>
      <c r="CY67" s="28">
        <v>0</v>
      </c>
      <c r="CZ67" s="28">
        <v>0.35520752889593599</v>
      </c>
      <c r="DA67" s="28">
        <v>1.4844885489040199E-2</v>
      </c>
      <c r="DB67" s="28">
        <v>0</v>
      </c>
      <c r="DC67" s="28">
        <v>7.2947742930052799</v>
      </c>
      <c r="DD67" s="28">
        <v>1.4115411344847501E-2</v>
      </c>
      <c r="DE67" s="28">
        <v>0.55330593801578498</v>
      </c>
      <c r="DG67" s="26">
        <f t="shared" si="59"/>
        <v>1.0282285881620423</v>
      </c>
      <c r="DH67" s="25">
        <f t="shared" si="60"/>
        <v>7.9999956256396436E-3</v>
      </c>
      <c r="DI67" s="25">
        <f t="shared" si="61"/>
        <v>1.9247016327015153E-2</v>
      </c>
      <c r="DJ67" s="40">
        <f t="shared" si="62"/>
        <v>-5.6907957002181363E-7</v>
      </c>
      <c r="DK67" s="40"/>
      <c r="DL67" s="40">
        <f t="shared" si="63"/>
        <v>-2.1021658917862564E-7</v>
      </c>
      <c r="DM67" s="40">
        <f t="shared" si="64"/>
        <v>-1.7893086703684614E-7</v>
      </c>
      <c r="DN67" s="40">
        <f t="shared" si="65"/>
        <v>-4.4832896983349091E-8</v>
      </c>
      <c r="DO67" s="40">
        <f t="shared" si="66"/>
        <v>-1.4281455186035369E-6</v>
      </c>
      <c r="DP67" s="40">
        <f t="shared" si="67"/>
        <v>-3.9987440828732384E-7</v>
      </c>
      <c r="DQ67" s="40">
        <f t="shared" si="68"/>
        <v>-1.0272691536550831E-5</v>
      </c>
      <c r="DR67" s="40">
        <f t="shared" si="69"/>
        <v>1.1424711207375234E-6</v>
      </c>
      <c r="DS67" s="40">
        <f t="shared" si="70"/>
        <v>-2.5270915457162905E-6</v>
      </c>
      <c r="DT67" s="40">
        <f t="shared" si="71"/>
        <v>-2.7635757399320652E-5</v>
      </c>
      <c r="DU67" s="40">
        <f t="shared" si="72"/>
        <v>8.6398307961921547E-6</v>
      </c>
      <c r="DV67" s="40">
        <f t="shared" si="73"/>
        <v>3.2141168566125251E-6</v>
      </c>
      <c r="DW67" s="40">
        <f t="shared" si="74"/>
        <v>-9.2822334928295968E-7</v>
      </c>
      <c r="DX67" s="40">
        <f t="shared" si="75"/>
        <v>8.4404588159221556E-7</v>
      </c>
      <c r="DY67" s="40">
        <f t="shared" si="76"/>
        <v>1.4877008531127397E-5</v>
      </c>
      <c r="DZ67" s="40">
        <f t="shared" si="77"/>
        <v>6.5018594343902054E-7</v>
      </c>
      <c r="EA67" s="40">
        <f t="shared" si="78"/>
        <v>5.894353488814975E-6</v>
      </c>
      <c r="EB67" s="40">
        <f t="shared" si="79"/>
        <v>8.7939740764158851E-6</v>
      </c>
      <c r="EC67" s="40">
        <f t="shared" si="80"/>
        <v>3.8226085215015006E-6</v>
      </c>
      <c r="ED67" s="40">
        <f t="shared" si="81"/>
        <v>-2.3920114005680046E-6</v>
      </c>
      <c r="EE67" s="40">
        <f t="shared" si="82"/>
        <v>-3.1136380256020188E-5</v>
      </c>
      <c r="EF67" s="40">
        <f t="shared" si="83"/>
        <v>-4.7238655000708261E-7</v>
      </c>
      <c r="EG67" s="40">
        <f t="shared" si="84"/>
        <v>1.3339813827771892E-6</v>
      </c>
      <c r="EH67" s="40">
        <f t="shared" si="85"/>
        <v>1.6356533638362983E-6</v>
      </c>
      <c r="EI67" s="69">
        <f t="shared" si="86"/>
        <v>2.2049693367903418E-5</v>
      </c>
      <c r="EJ67" s="40">
        <f t="shared" si="87"/>
        <v>-6.901162309722368E-6</v>
      </c>
      <c r="EK67" s="40">
        <f t="shared" si="88"/>
        <v>7.6167428925054067E-4</v>
      </c>
      <c r="EL67" s="40">
        <f t="shared" si="89"/>
        <v>-9.7135215851069869E-4</v>
      </c>
      <c r="EM67" s="69">
        <f t="shared" si="90"/>
        <v>-4.4470270652661049E-4</v>
      </c>
      <c r="EN67" s="40">
        <f t="shared" si="91"/>
        <v>2.6765680841813979E-7</v>
      </c>
      <c r="EO67" s="40">
        <f t="shared" si="92"/>
        <v>2.9093128010214133E-7</v>
      </c>
    </row>
    <row r="68" spans="1:145" x14ac:dyDescent="0.25">
      <c r="A68" s="17">
        <v>112</v>
      </c>
      <c r="B68" s="15">
        <v>1273.2180194</v>
      </c>
      <c r="C68" s="15"/>
      <c r="D68" s="15">
        <v>12437.339802</v>
      </c>
      <c r="E68" s="15">
        <v>188.69255681000001</v>
      </c>
      <c r="F68" s="15">
        <v>173.59715187</v>
      </c>
      <c r="G68" s="15">
        <v>387.63856960999999</v>
      </c>
      <c r="H68" s="15">
        <v>630.59632020000004</v>
      </c>
      <c r="J68" s="28" t="s">
        <v>425</v>
      </c>
      <c r="K68" s="28">
        <v>0</v>
      </c>
      <c r="L68" s="28">
        <v>16.686096219841598</v>
      </c>
      <c r="M68" s="28">
        <v>1.1653458928371301</v>
      </c>
      <c r="N68" s="28">
        <v>6.1690675361876304</v>
      </c>
      <c r="O68" s="28">
        <v>6.1690675361876304</v>
      </c>
      <c r="P68" s="28">
        <v>48.976210929744099</v>
      </c>
      <c r="Q68" s="28">
        <v>0</v>
      </c>
      <c r="R68" s="28">
        <v>7.6434696340878499E-4</v>
      </c>
      <c r="S68" s="28">
        <v>3.7318212933414802E-3</v>
      </c>
      <c r="T68" s="28">
        <v>2.9883100237732498</v>
      </c>
      <c r="U68" s="28">
        <v>7.2563821509923597E-4</v>
      </c>
      <c r="V68" s="28">
        <v>0.63879496274960401</v>
      </c>
      <c r="W68" s="28">
        <v>2.5400717053302199E-2</v>
      </c>
      <c r="X68" s="28">
        <v>1.5568216075001201E-2</v>
      </c>
      <c r="Y68" s="28">
        <v>15.3209167109134</v>
      </c>
      <c r="Z68" s="5">
        <v>2.5136793487546602E-7</v>
      </c>
      <c r="AA68" s="5">
        <v>1.00546531302876E-6</v>
      </c>
      <c r="AB68" s="28">
        <v>1273.2159345668099</v>
      </c>
      <c r="AC68" s="28">
        <v>15.095383499506701</v>
      </c>
      <c r="AD68" s="28">
        <v>123.237651746887</v>
      </c>
      <c r="AE68" s="28">
        <v>13.595277192634301</v>
      </c>
      <c r="AF68" s="28">
        <v>0.18073779879517299</v>
      </c>
      <c r="AG68" s="28">
        <v>34.280658410357297</v>
      </c>
      <c r="AH68" s="28">
        <v>2.3027226519397899</v>
      </c>
      <c r="AI68" s="28">
        <v>146.70137838499301</v>
      </c>
      <c r="AJ68" s="28">
        <v>1.11434455801021</v>
      </c>
      <c r="AK68" s="28">
        <v>25.613675177387101</v>
      </c>
      <c r="AL68" s="28">
        <v>0.27683240100585799</v>
      </c>
      <c r="AM68" s="28">
        <v>0</v>
      </c>
      <c r="AN68" s="28">
        <v>0</v>
      </c>
      <c r="AO68" s="28">
        <v>26.923945703529</v>
      </c>
      <c r="AP68" s="28">
        <v>26.923945703529</v>
      </c>
      <c r="AQ68" s="28">
        <v>0</v>
      </c>
      <c r="AR68" s="28">
        <v>0</v>
      </c>
      <c r="AS68" s="28">
        <v>1.75936938849021</v>
      </c>
      <c r="AT68" s="5">
        <v>2.10435355246834E-6</v>
      </c>
      <c r="AU68" s="5">
        <v>4.0635498474621998E-6</v>
      </c>
      <c r="AV68" s="28">
        <v>99.498681239218001</v>
      </c>
      <c r="AW68" s="28">
        <v>5.3012217793823702</v>
      </c>
      <c r="AX68" s="28">
        <v>0.81113825867292699</v>
      </c>
      <c r="AY68" s="28">
        <v>0</v>
      </c>
      <c r="AZ68" s="28">
        <v>17.619781492909102</v>
      </c>
      <c r="BA68" s="28">
        <v>2.1715398188594301</v>
      </c>
      <c r="BB68" s="28">
        <v>2.6039535486146702E-3</v>
      </c>
      <c r="BC68" s="28">
        <v>1.9095658107221702E-2</v>
      </c>
      <c r="BD68" s="28">
        <v>1.84465450817639E-4</v>
      </c>
      <c r="BE68" s="28">
        <v>3.74518681415587E-4</v>
      </c>
      <c r="BF68" s="28">
        <v>0</v>
      </c>
      <c r="BG68" s="28">
        <v>0</v>
      </c>
      <c r="BH68" s="28">
        <v>1.7214796817392799</v>
      </c>
      <c r="BI68" s="28">
        <v>3.3412287989770499</v>
      </c>
      <c r="BJ68" s="28">
        <v>6.0823137618016103E-2</v>
      </c>
      <c r="BK68" s="28">
        <v>5.8437951575477903E-2</v>
      </c>
      <c r="BL68" s="28">
        <v>648.39732777768597</v>
      </c>
      <c r="BM68" s="28">
        <v>11193.593842049801</v>
      </c>
      <c r="BN68" s="28">
        <v>1144.23454091502</v>
      </c>
      <c r="BO68" s="28">
        <v>12437.327064204101</v>
      </c>
      <c r="BP68" s="28">
        <v>0</v>
      </c>
      <c r="BQ68" s="28">
        <v>33.409132682088</v>
      </c>
      <c r="BR68" s="28">
        <v>0</v>
      </c>
      <c r="BS68" s="28">
        <v>1.0778649540060701</v>
      </c>
      <c r="BT68" s="28">
        <v>1.50160061288491E-3</v>
      </c>
      <c r="BU68" s="28">
        <v>4.4301968661298397E-3</v>
      </c>
      <c r="BV68" s="28">
        <v>3.5552858559169198E-3</v>
      </c>
      <c r="BW68" s="28">
        <v>0.24841206382380601</v>
      </c>
      <c r="BX68" s="28">
        <v>0</v>
      </c>
      <c r="BY68" s="28">
        <v>243.521885701152</v>
      </c>
      <c r="BZ68" s="28">
        <v>0.382938628284197</v>
      </c>
      <c r="CA68" s="28">
        <v>3.2472600406752698E-2</v>
      </c>
      <c r="CB68" s="28">
        <v>123.24457822825499</v>
      </c>
      <c r="CC68" s="28">
        <v>5.3355054481720898E-2</v>
      </c>
      <c r="CD68" s="28">
        <v>0</v>
      </c>
      <c r="CE68" s="5">
        <v>1.0884435699443799E-6</v>
      </c>
      <c r="CF68" s="28">
        <v>6.0193176694940901E-3</v>
      </c>
      <c r="CG68" s="28">
        <v>188.692568726015</v>
      </c>
      <c r="CH68" s="28">
        <v>173.597185226508</v>
      </c>
      <c r="CI68" s="28">
        <v>15.095383499506701</v>
      </c>
      <c r="CJ68" s="28">
        <v>5.0646585426346299E-2</v>
      </c>
      <c r="CK68" s="28">
        <v>0</v>
      </c>
      <c r="CL68" s="28">
        <v>4.4404243632776099</v>
      </c>
      <c r="CM68" s="28">
        <v>0</v>
      </c>
      <c r="CN68" s="28">
        <v>8.5698163439651207</v>
      </c>
      <c r="CO68" s="28">
        <v>0</v>
      </c>
      <c r="CP68" s="28">
        <v>0.18073779879517299</v>
      </c>
      <c r="CQ68" s="28">
        <v>34.279263656255303</v>
      </c>
      <c r="CR68" s="28">
        <v>0.55304477149688303</v>
      </c>
      <c r="CS68" s="28">
        <v>5.1724186907852299E-2</v>
      </c>
      <c r="CT68" s="28">
        <v>2.3024196707397002</v>
      </c>
      <c r="CU68" s="28">
        <v>2.7887920435192299E-3</v>
      </c>
      <c r="CV68" s="28">
        <v>387.63796068056598</v>
      </c>
      <c r="CW68" s="28">
        <v>82.051458087003397</v>
      </c>
      <c r="CX68" s="28">
        <v>0</v>
      </c>
      <c r="CY68" s="28">
        <v>0</v>
      </c>
      <c r="CZ68" s="28">
        <v>30.705857259313099</v>
      </c>
      <c r="DA68" s="28">
        <v>1.2832647174576299</v>
      </c>
      <c r="DB68" s="28">
        <v>0</v>
      </c>
      <c r="DC68" s="28">
        <v>630.59642564636704</v>
      </c>
      <c r="DD68" s="28">
        <v>1.22020360101467</v>
      </c>
      <c r="DE68" s="28">
        <v>47.8304608031547</v>
      </c>
      <c r="DG68" s="26">
        <f t="shared" si="59"/>
        <v>1.0282286759127643</v>
      </c>
      <c r="DH68" s="25">
        <f t="shared" si="60"/>
        <v>8.0000052041395119E-3</v>
      </c>
      <c r="DI68" s="25">
        <f t="shared" si="61"/>
        <v>1.9247021745297573E-2</v>
      </c>
      <c r="DJ68" s="40">
        <f t="shared" si="62"/>
        <v>-1.6374518411961596E-6</v>
      </c>
      <c r="DK68" s="40"/>
      <c r="DL68" s="40">
        <f t="shared" si="63"/>
        <v>-1.0241575853455609E-6</v>
      </c>
      <c r="DM68" s="40">
        <f t="shared" si="64"/>
        <v>6.3150424081776236E-8</v>
      </c>
      <c r="DN68" s="40">
        <f t="shared" si="65"/>
        <v>1.9214893584996639E-7</v>
      </c>
      <c r="DO68" s="40">
        <f t="shared" si="66"/>
        <v>-1.5708690562480045E-6</v>
      </c>
      <c r="DP68" s="40">
        <f t="shared" si="67"/>
        <v>1.6721690822452219E-7</v>
      </c>
      <c r="DQ68" s="40">
        <f t="shared" si="68"/>
        <v>-9.2875265678758024E-6</v>
      </c>
      <c r="DR68" s="40">
        <f t="shared" si="69"/>
        <v>3.1735250477450871E-6</v>
      </c>
      <c r="DS68" s="40">
        <f t="shared" si="70"/>
        <v>2.5786045822558512E-7</v>
      </c>
      <c r="DT68" s="40">
        <f t="shared" si="71"/>
        <v>-2.8924329822965224E-5</v>
      </c>
      <c r="DU68" s="40">
        <f t="shared" si="72"/>
        <v>2.7298146633937162E-6</v>
      </c>
      <c r="DV68" s="40">
        <f t="shared" si="73"/>
        <v>1.2266389704055041E-6</v>
      </c>
      <c r="DW68" s="40">
        <f t="shared" si="74"/>
        <v>-6.310030858575532E-8</v>
      </c>
      <c r="DX68" s="40">
        <f t="shared" si="75"/>
        <v>-8.2533224645533289E-6</v>
      </c>
      <c r="DY68" s="40">
        <f t="shared" si="76"/>
        <v>2.0595431569522617E-6</v>
      </c>
      <c r="DZ68" s="40">
        <f t="shared" si="77"/>
        <v>2.6524037039243611E-8</v>
      </c>
      <c r="EA68" s="40">
        <f t="shared" si="78"/>
        <v>3.0470879033763578E-6</v>
      </c>
      <c r="EB68" s="40">
        <f t="shared" si="79"/>
        <v>-2.1184985518349522E-6</v>
      </c>
      <c r="EC68" s="40">
        <f t="shared" si="80"/>
        <v>-1.6819386596294951E-6</v>
      </c>
      <c r="ED68" s="40">
        <f t="shared" si="81"/>
        <v>2.139249326381561E-6</v>
      </c>
      <c r="EE68" s="40">
        <f t="shared" si="82"/>
        <v>-2.8207655335962335E-5</v>
      </c>
      <c r="EF68" s="40">
        <f t="shared" si="83"/>
        <v>-1.4846154376404822E-6</v>
      </c>
      <c r="EG68" s="40">
        <f t="shared" si="84"/>
        <v>7.7245795455595141E-7</v>
      </c>
      <c r="EH68" s="40">
        <f t="shared" si="85"/>
        <v>-3.9551666549318944E-7</v>
      </c>
      <c r="EI68" s="69">
        <f t="shared" si="86"/>
        <v>7.4709276871146155E-7</v>
      </c>
      <c r="EJ68" s="40">
        <f t="shared" si="87"/>
        <v>-1.0015428623320052E-5</v>
      </c>
      <c r="EK68" s="40">
        <f t="shared" si="88"/>
        <v>7.8356806176791902E-4</v>
      </c>
      <c r="EL68" s="40">
        <f t="shared" si="89"/>
        <v>-9.7125358845697623E-4</v>
      </c>
      <c r="EM68" s="69">
        <f t="shared" si="90"/>
        <v>-4.6342772145171638E-4</v>
      </c>
      <c r="EN68" s="40">
        <f t="shared" si="91"/>
        <v>-7.2830581317810826E-7</v>
      </c>
      <c r="EO68" s="40">
        <f t="shared" si="92"/>
        <v>-7.9163665149948891E-7</v>
      </c>
    </row>
    <row r="69" spans="1:145" x14ac:dyDescent="0.25">
      <c r="A69" s="17">
        <v>113</v>
      </c>
      <c r="B69" s="15">
        <v>66.650643669999994</v>
      </c>
      <c r="C69" s="15"/>
      <c r="D69" s="15">
        <v>594.48984918999997</v>
      </c>
      <c r="E69" s="15">
        <v>11.354987080000001</v>
      </c>
      <c r="F69" s="15">
        <v>10.44658808</v>
      </c>
      <c r="G69" s="15">
        <v>24.142851</v>
      </c>
      <c r="H69" s="15">
        <v>37.649435259999997</v>
      </c>
      <c r="J69" s="28" t="s">
        <v>426</v>
      </c>
      <c r="K69" s="28">
        <v>0</v>
      </c>
      <c r="L69" s="28">
        <v>0.99623645551083895</v>
      </c>
      <c r="M69" s="28">
        <v>6.9576317503959997E-2</v>
      </c>
      <c r="N69" s="28">
        <v>0.36832105541923599</v>
      </c>
      <c r="O69" s="28">
        <v>0.36832105541923599</v>
      </c>
      <c r="P69" s="28">
        <v>2.9240973980224498</v>
      </c>
      <c r="Q69" s="28">
        <v>0</v>
      </c>
      <c r="R69" s="5">
        <v>4.5995759409602201E-5</v>
      </c>
      <c r="S69" s="28">
        <v>2.24570060131064E-4</v>
      </c>
      <c r="T69" s="28">
        <v>0.17841582895021399</v>
      </c>
      <c r="U69" s="5">
        <v>4.3666524231264801E-5</v>
      </c>
      <c r="V69" s="28">
        <v>3.8138963150475297E-2</v>
      </c>
      <c r="W69" s="28">
        <v>1.5285441778688999E-3</v>
      </c>
      <c r="X69" s="28">
        <v>9.3684928652920804E-4</v>
      </c>
      <c r="Y69" s="28">
        <v>0.91472951534824798</v>
      </c>
      <c r="Z69" s="5">
        <v>1.5126725419842599E-8</v>
      </c>
      <c r="AA69" s="5">
        <v>6.0506844800123406E-8</v>
      </c>
      <c r="AB69" s="28">
        <v>66.650614990327199</v>
      </c>
      <c r="AC69" s="28">
        <v>0.90839811835513196</v>
      </c>
      <c r="AD69" s="28">
        <v>8.0564064992256199</v>
      </c>
      <c r="AE69" s="28">
        <v>0.51302171001504604</v>
      </c>
      <c r="AF69" s="28">
        <v>1.19195438637102E-2</v>
      </c>
      <c r="AG69" s="28">
        <v>1.8344200047399299</v>
      </c>
      <c r="AH69" s="28">
        <v>3.08174326074615E-2</v>
      </c>
      <c r="AI69" s="28">
        <v>8.7587272745415703</v>
      </c>
      <c r="AJ69" s="28">
        <v>6.6531404200135605E-2</v>
      </c>
      <c r="AK69" s="28">
        <v>1.52925309137353</v>
      </c>
      <c r="AL69" s="28">
        <v>1.65280690356432E-2</v>
      </c>
      <c r="AM69" s="28">
        <v>0</v>
      </c>
      <c r="AN69" s="28">
        <v>0</v>
      </c>
      <c r="AO69" s="28">
        <v>1.6074816913015499</v>
      </c>
      <c r="AP69" s="28">
        <v>1.6074816913015499</v>
      </c>
      <c r="AQ69" s="28">
        <v>0</v>
      </c>
      <c r="AR69" s="28">
        <v>0</v>
      </c>
      <c r="AS69" s="28">
        <v>0.10504219402602499</v>
      </c>
      <c r="AT69" s="5">
        <v>1.2663508928443401E-7</v>
      </c>
      <c r="AU69" s="5">
        <v>2.4453293556231599E-7</v>
      </c>
      <c r="AV69" s="28">
        <v>4.7559198467787596</v>
      </c>
      <c r="AW69" s="28">
        <v>0.31650671996670998</v>
      </c>
      <c r="AX69" s="28">
        <v>4.8428626938805203E-2</v>
      </c>
      <c r="AY69" s="28">
        <v>0</v>
      </c>
      <c r="AZ69" s="28">
        <v>1.05197942744835</v>
      </c>
      <c r="BA69" s="28">
        <v>0.129650784836609</v>
      </c>
      <c r="BB69" s="28">
        <v>1.5669823795587401E-4</v>
      </c>
      <c r="BC69" s="28">
        <v>1.1491239714060499E-3</v>
      </c>
      <c r="BD69" s="5">
        <v>1.1100516873625499E-5</v>
      </c>
      <c r="BE69" s="5">
        <v>2.2537354563842999E-5</v>
      </c>
      <c r="BF69" s="28">
        <v>0</v>
      </c>
      <c r="BG69" s="28">
        <v>0</v>
      </c>
      <c r="BH69" s="28">
        <v>0.102780098929926</v>
      </c>
      <c r="BI69" s="28">
        <v>0.20106535271195999</v>
      </c>
      <c r="BJ69" s="28">
        <v>3.6601682126578298E-3</v>
      </c>
      <c r="BK69" s="28">
        <v>3.5166323296791698E-3</v>
      </c>
      <c r="BL69" s="28">
        <v>38.712212944438001</v>
      </c>
      <c r="BM69" s="28">
        <v>535.04065843240301</v>
      </c>
      <c r="BN69" s="28">
        <v>54.693037594316401</v>
      </c>
      <c r="BO69" s="28">
        <v>594.48961587349902</v>
      </c>
      <c r="BP69" s="28">
        <v>0</v>
      </c>
      <c r="BQ69" s="28">
        <v>1.9946744471634701</v>
      </c>
      <c r="BR69" s="28">
        <v>0</v>
      </c>
      <c r="BS69" s="28">
        <v>6.4356559180321501E-2</v>
      </c>
      <c r="BT69" s="5">
        <v>9.0363273907747505E-5</v>
      </c>
      <c r="BU69" s="28">
        <v>2.6659832558959798E-4</v>
      </c>
      <c r="BV69" s="28">
        <v>2.1394499260900401E-4</v>
      </c>
      <c r="BW69" s="28">
        <v>1.48496274739992E-2</v>
      </c>
      <c r="BX69" s="28">
        <v>0</v>
      </c>
      <c r="BY69" s="28">
        <v>14.539344687577501</v>
      </c>
      <c r="BZ69" s="28">
        <v>6.0903480546966697E-3</v>
      </c>
      <c r="CA69" s="28">
        <v>2.1415512822632599E-3</v>
      </c>
      <c r="CB69" s="28">
        <v>8.0568353312720102</v>
      </c>
      <c r="CC69" s="28">
        <v>2.7370093200394601E-3</v>
      </c>
      <c r="CD69" s="28">
        <v>0</v>
      </c>
      <c r="CE69" s="5">
        <v>6.5500538478920995E-8</v>
      </c>
      <c r="CF69" s="28">
        <v>3.96969658889862E-4</v>
      </c>
      <c r="CG69" s="28">
        <v>11.354982989343901</v>
      </c>
      <c r="CH69" s="28">
        <v>10.446584870988801</v>
      </c>
      <c r="CI69" s="28">
        <v>0.90839811835513196</v>
      </c>
      <c r="CJ69" s="28">
        <v>0</v>
      </c>
      <c r="CK69" s="28">
        <v>0</v>
      </c>
      <c r="CL69" s="28">
        <v>4.2736948582703597E-2</v>
      </c>
      <c r="CM69" s="28">
        <v>0</v>
      </c>
      <c r="CN69" s="28">
        <v>0.45857277842997801</v>
      </c>
      <c r="CO69" s="28">
        <v>0</v>
      </c>
      <c r="CP69" s="28">
        <v>1.19195438637102E-2</v>
      </c>
      <c r="CQ69" s="28">
        <v>1.83429517132668</v>
      </c>
      <c r="CR69" s="28">
        <v>3.3019292937339101E-2</v>
      </c>
      <c r="CS69" s="28">
        <v>0</v>
      </c>
      <c r="CT69" s="28">
        <v>3.08174326074615E-2</v>
      </c>
      <c r="CU69" s="5">
        <v>4.1786590386745801E-5</v>
      </c>
      <c r="CV69" s="28">
        <v>24.1428314974344</v>
      </c>
      <c r="CW69" s="28">
        <v>4.8988403912190996</v>
      </c>
      <c r="CX69" s="28">
        <v>0</v>
      </c>
      <c r="CY69" s="28">
        <v>0</v>
      </c>
      <c r="CZ69" s="28">
        <v>1.8332774292537899</v>
      </c>
      <c r="DA69" s="28">
        <v>7.6616737215734296E-2</v>
      </c>
      <c r="DB69" s="28">
        <v>0</v>
      </c>
      <c r="DC69" s="28">
        <v>37.64942001907</v>
      </c>
      <c r="DD69" s="28">
        <v>7.2851901400155405E-2</v>
      </c>
      <c r="DE69" s="28">
        <v>2.8556932111697102</v>
      </c>
      <c r="DG69" s="26">
        <f t="shared" si="59"/>
        <v>1.0282286665991052</v>
      </c>
      <c r="DH69" s="25">
        <f t="shared" si="60"/>
        <v>8.0000049114243368E-3</v>
      </c>
      <c r="DI69" s="25">
        <f t="shared" si="61"/>
        <v>1.9246993653431979E-2</v>
      </c>
      <c r="DJ69" s="40">
        <f t="shared" si="62"/>
        <v>-4.3029851199712034E-7</v>
      </c>
      <c r="DK69" s="40"/>
      <c r="DL69" s="40">
        <f t="shared" si="63"/>
        <v>-3.9246507113796471E-7</v>
      </c>
      <c r="DM69" s="40">
        <f t="shared" si="64"/>
        <v>-3.6025193787145259E-7</v>
      </c>
      <c r="DN69" s="40">
        <f t="shared" si="65"/>
        <v>-3.0718270639328179E-7</v>
      </c>
      <c r="DO69" s="40">
        <f t="shared" si="66"/>
        <v>-8.0779878067398903E-7</v>
      </c>
      <c r="DP69" s="40">
        <f t="shared" si="67"/>
        <v>-4.0481164968109838E-7</v>
      </c>
      <c r="DQ69" s="40">
        <f t="shared" si="68"/>
        <v>-8.7439996091634564E-6</v>
      </c>
      <c r="DR69" s="40">
        <f t="shared" si="69"/>
        <v>2.7208860790622765E-6</v>
      </c>
      <c r="DS69" s="40">
        <f t="shared" si="70"/>
        <v>-2.6929343212628673E-6</v>
      </c>
      <c r="DT69" s="40">
        <f t="shared" si="71"/>
        <v>-2.6748705695588692E-5</v>
      </c>
      <c r="DU69" s="40">
        <f t="shared" si="72"/>
        <v>-4.5922717923205022E-6</v>
      </c>
      <c r="DV69" s="40">
        <f t="shared" si="73"/>
        <v>2.639595175126335E-6</v>
      </c>
      <c r="DW69" s="40">
        <f t="shared" si="74"/>
        <v>-2.2923526315915768E-7</v>
      </c>
      <c r="DX69" s="40">
        <f t="shared" si="75"/>
        <v>3.9103689371015594E-6</v>
      </c>
      <c r="DY69" s="40">
        <f t="shared" si="76"/>
        <v>-1.5944201622701402E-6</v>
      </c>
      <c r="DZ69" s="40">
        <f t="shared" si="77"/>
        <v>1.2778807830351512E-6</v>
      </c>
      <c r="EA69" s="40">
        <f t="shared" si="78"/>
        <v>2.9718890617474832E-6</v>
      </c>
      <c r="EB69" s="40">
        <f t="shared" si="79"/>
        <v>3.0130914245986005E-6</v>
      </c>
      <c r="EC69" s="40">
        <f t="shared" si="80"/>
        <v>-6.8884649853645771E-7</v>
      </c>
      <c r="ED69" s="40">
        <f t="shared" si="81"/>
        <v>-3.9195880424804203E-6</v>
      </c>
      <c r="EE69" s="40">
        <f t="shared" si="82"/>
        <v>-2.7414304116603122E-5</v>
      </c>
      <c r="EF69" s="40">
        <f t="shared" si="83"/>
        <v>-4.5480305643800491E-7</v>
      </c>
      <c r="EG69" s="40">
        <f t="shared" si="84"/>
        <v>2.1859100116355518E-6</v>
      </c>
      <c r="EH69" s="40">
        <f t="shared" si="85"/>
        <v>3.7564466774340971E-6</v>
      </c>
      <c r="EI69" s="69">
        <f t="shared" si="86"/>
        <v>7.6952179620922683E-6</v>
      </c>
      <c r="EJ69" s="40">
        <f t="shared" si="87"/>
        <v>3.4834372113292226E-6</v>
      </c>
      <c r="EK69" s="40">
        <f t="shared" si="88"/>
        <v>7.8986833921278622E-4</v>
      </c>
      <c r="EL69" s="40">
        <f t="shared" si="89"/>
        <v>-9.8058535273143083E-4</v>
      </c>
      <c r="EM69" s="69">
        <f t="shared" si="90"/>
        <v>-4.5598677289926138E-4</v>
      </c>
      <c r="EN69" s="40">
        <f t="shared" si="91"/>
        <v>2.8134167931121669E-8</v>
      </c>
      <c r="EO69" s="40">
        <f t="shared" si="92"/>
        <v>3.0580612901192733E-8</v>
      </c>
    </row>
    <row r="70" spans="1:145" x14ac:dyDescent="0.25">
      <c r="A70" s="17">
        <v>124</v>
      </c>
      <c r="B70" s="15">
        <v>2006.2302975</v>
      </c>
      <c r="C70" s="15"/>
      <c r="D70" s="15">
        <v>19603.100815000002</v>
      </c>
      <c r="E70" s="15">
        <v>286.64298531999998</v>
      </c>
      <c r="F70" s="15">
        <v>263.71154663999999</v>
      </c>
      <c r="G70" s="15">
        <v>583.15603381000005</v>
      </c>
      <c r="H70" s="15">
        <v>1001.4542804</v>
      </c>
      <c r="J70" s="28" t="s">
        <v>427</v>
      </c>
      <c r="K70" s="28">
        <v>0</v>
      </c>
      <c r="L70" s="28">
        <v>26.4992681969917</v>
      </c>
      <c r="M70" s="28">
        <v>1.85069507591454</v>
      </c>
      <c r="N70" s="28">
        <v>9.7971311947512199</v>
      </c>
      <c r="O70" s="28">
        <v>9.7971311947512199</v>
      </c>
      <c r="P70" s="28">
        <v>77.779565397906694</v>
      </c>
      <c r="Q70" s="28">
        <v>0</v>
      </c>
      <c r="R70" s="28">
        <v>1.1611178535800299E-3</v>
      </c>
      <c r="S70" s="28">
        <v>5.6690131560817201E-3</v>
      </c>
      <c r="T70" s="28">
        <v>4.74575129394937</v>
      </c>
      <c r="U70" s="28">
        <v>1.1023127094636699E-3</v>
      </c>
      <c r="V70" s="28">
        <v>1.01447437926967</v>
      </c>
      <c r="W70" s="28">
        <v>3.8586243599706797E-2</v>
      </c>
      <c r="X70" s="28">
        <v>2.3649667818581601E-2</v>
      </c>
      <c r="Y70" s="28">
        <v>24.331174969074599</v>
      </c>
      <c r="Z70" s="5">
        <v>3.81856060230272E-7</v>
      </c>
      <c r="AA70" s="5">
        <v>1.5274063173443099E-6</v>
      </c>
      <c r="AB70" s="28">
        <v>2006.22759150559</v>
      </c>
      <c r="AC70" s="28">
        <v>22.931413438273299</v>
      </c>
      <c r="AD70" s="28">
        <v>203.281482608288</v>
      </c>
      <c r="AE70" s="28">
        <v>12.994852869039899</v>
      </c>
      <c r="AF70" s="28">
        <v>0.30074320673291499</v>
      </c>
      <c r="AG70" s="28">
        <v>46.341025700380797</v>
      </c>
      <c r="AH70" s="28">
        <v>0.79357437567861</v>
      </c>
      <c r="AI70" s="28">
        <v>232.97752091774001</v>
      </c>
      <c r="AJ70" s="28">
        <v>1.7696965842133601</v>
      </c>
      <c r="AK70" s="28">
        <v>40.677309036161297</v>
      </c>
      <c r="AL70" s="28">
        <v>0.43963922574006398</v>
      </c>
      <c r="AM70" s="28">
        <v>0</v>
      </c>
      <c r="AN70" s="28">
        <v>0</v>
      </c>
      <c r="AO70" s="28">
        <v>42.758069565501998</v>
      </c>
      <c r="AP70" s="28">
        <v>42.758069565501998</v>
      </c>
      <c r="AQ70" s="28">
        <v>0</v>
      </c>
      <c r="AR70" s="28">
        <v>0</v>
      </c>
      <c r="AS70" s="28">
        <v>2.79406499563484</v>
      </c>
      <c r="AT70" s="5">
        <v>3.1967395155232899E-6</v>
      </c>
      <c r="AU70" s="5">
        <v>6.1729720958679802E-6</v>
      </c>
      <c r="AV70" s="28">
        <v>156.824711960625</v>
      </c>
      <c r="AW70" s="28">
        <v>8.41889900193455</v>
      </c>
      <c r="AX70" s="28">
        <v>1.2881731087364701</v>
      </c>
      <c r="AY70" s="28">
        <v>0</v>
      </c>
      <c r="AZ70" s="28">
        <v>27.9820327687443</v>
      </c>
      <c r="BA70" s="28">
        <v>3.44863360079807</v>
      </c>
      <c r="BB70" s="28">
        <v>3.9556645006255603E-3</v>
      </c>
      <c r="BC70" s="28">
        <v>2.9008223129791601E-2</v>
      </c>
      <c r="BD70" s="28">
        <v>2.8021974569685302E-4</v>
      </c>
      <c r="BE70" s="28">
        <v>5.6893100084326703E-4</v>
      </c>
      <c r="BF70" s="28">
        <v>0</v>
      </c>
      <c r="BG70" s="28">
        <v>0</v>
      </c>
      <c r="BH70" s="28">
        <v>2.7338888800816799</v>
      </c>
      <c r="BI70" s="28">
        <v>5.07566583662648</v>
      </c>
      <c r="BJ70" s="28">
        <v>9.2396529924987703E-2</v>
      </c>
      <c r="BK70" s="28">
        <v>8.8773261242194298E-2</v>
      </c>
      <c r="BL70" s="28">
        <v>1029.72305042521</v>
      </c>
      <c r="BM70" s="28">
        <v>17642.749250924498</v>
      </c>
      <c r="BN70" s="28">
        <v>1803.48167859918</v>
      </c>
      <c r="BO70" s="28">
        <v>19603.055641484301</v>
      </c>
      <c r="BP70" s="28">
        <v>0</v>
      </c>
      <c r="BQ70" s="28">
        <v>53.057249838787001</v>
      </c>
      <c r="BR70" s="28">
        <v>0</v>
      </c>
      <c r="BS70" s="28">
        <v>1.7113630665189501</v>
      </c>
      <c r="BT70" s="28">
        <v>2.28111442759745E-3</v>
      </c>
      <c r="BU70" s="28">
        <v>6.7299376334485203E-3</v>
      </c>
      <c r="BV70" s="28">
        <v>5.4008068784206003E-3</v>
      </c>
      <c r="BW70" s="28">
        <v>0.39185170125167401</v>
      </c>
      <c r="BX70" s="28">
        <v>0</v>
      </c>
      <c r="BY70" s="28">
        <v>386.73906490186698</v>
      </c>
      <c r="BZ70" s="28">
        <v>0.15620202825223001</v>
      </c>
      <c r="CA70" s="28">
        <v>5.4033666341484897E-2</v>
      </c>
      <c r="CB70" s="28">
        <v>203.29254440935401</v>
      </c>
      <c r="CC70" s="28">
        <v>6.9161114877340293E-2</v>
      </c>
      <c r="CD70" s="28">
        <v>0</v>
      </c>
      <c r="CE70" s="5">
        <v>1.6534757519138801E-6</v>
      </c>
      <c r="CF70" s="28">
        <v>1.00159665338381E-2</v>
      </c>
      <c r="CG70" s="28">
        <v>286.64346555714599</v>
      </c>
      <c r="CH70" s="28">
        <v>263.71205211887298</v>
      </c>
      <c r="CI70" s="28">
        <v>22.931413438273299</v>
      </c>
      <c r="CJ70" s="28">
        <v>4.41992294846145E-4</v>
      </c>
      <c r="CK70" s="28">
        <v>0</v>
      </c>
      <c r="CL70" s="28">
        <v>1.11139336519012</v>
      </c>
      <c r="CM70" s="28">
        <v>0</v>
      </c>
      <c r="CN70" s="28">
        <v>11.5844836499721</v>
      </c>
      <c r="CO70" s="28">
        <v>0</v>
      </c>
      <c r="CP70" s="28">
        <v>0.30074320673291499</v>
      </c>
      <c r="CQ70" s="28">
        <v>46.337936363586202</v>
      </c>
      <c r="CR70" s="28">
        <v>0.87829465779967597</v>
      </c>
      <c r="CS70" s="28">
        <v>4.51394897402404E-4</v>
      </c>
      <c r="CT70" s="28">
        <v>0.79357184036332196</v>
      </c>
      <c r="CU70" s="28">
        <v>1.0731204770801899E-3</v>
      </c>
      <c r="CV70" s="28">
        <v>583.15563859631698</v>
      </c>
      <c r="CW70" s="28">
        <v>130.30648950581801</v>
      </c>
      <c r="CX70" s="28">
        <v>0</v>
      </c>
      <c r="CY70" s="28">
        <v>0</v>
      </c>
      <c r="CZ70" s="28">
        <v>48.764093249293097</v>
      </c>
      <c r="DA70" s="28">
        <v>2.0379604964812201</v>
      </c>
      <c r="DB70" s="28">
        <v>0</v>
      </c>
      <c r="DC70" s="28">
        <v>1001.45429829637</v>
      </c>
      <c r="DD70" s="28">
        <v>1.93781692997514</v>
      </c>
      <c r="DE70" s="28">
        <v>75.9597428789166</v>
      </c>
      <c r="DG70" s="26">
        <f t="shared" si="59"/>
        <v>1.0282277006319005</v>
      </c>
      <c r="DH70" s="25">
        <f t="shared" si="60"/>
        <v>8.0000136115897166E-3</v>
      </c>
      <c r="DI70" s="25">
        <f t="shared" si="61"/>
        <v>1.9246999884322814E-2</v>
      </c>
      <c r="DJ70" s="40">
        <f t="shared" si="62"/>
        <v>-1.3487955063680351E-6</v>
      </c>
      <c r="DK70" s="40"/>
      <c r="DL70" s="40">
        <f t="shared" si="63"/>
        <v>-2.3044066408989995E-6</v>
      </c>
      <c r="DM70" s="40">
        <f t="shared" si="64"/>
        <v>1.6753842605678589E-6</v>
      </c>
      <c r="DN70" s="40">
        <f t="shared" si="65"/>
        <v>1.9167870327302953E-6</v>
      </c>
      <c r="DO70" s="40">
        <f t="shared" si="66"/>
        <v>-6.7771515711756438E-7</v>
      </c>
      <c r="DP70" s="40">
        <f t="shared" si="67"/>
        <v>1.7870381422740829E-8</v>
      </c>
      <c r="DQ70" s="40">
        <f t="shared" si="68"/>
        <v>-9.819664098550647E-6</v>
      </c>
      <c r="DR70" s="40">
        <f t="shared" si="69"/>
        <v>4.0701969793199088E-6</v>
      </c>
      <c r="DS70" s="40">
        <f t="shared" si="70"/>
        <v>-1.6310373658189219E-6</v>
      </c>
      <c r="DT70" s="40">
        <f t="shared" si="71"/>
        <v>-2.9631032376838259E-5</v>
      </c>
      <c r="DU70" s="40">
        <f t="shared" si="72"/>
        <v>-3.3278950515128444E-6</v>
      </c>
      <c r="DV70" s="40">
        <f t="shared" si="73"/>
        <v>1.1583306906063879E-6</v>
      </c>
      <c r="DW70" s="40">
        <f t="shared" si="74"/>
        <v>-2.1351255067165616E-6</v>
      </c>
      <c r="DX70" s="40">
        <f t="shared" si="75"/>
        <v>-6.745892719682E-6</v>
      </c>
      <c r="DY70" s="40">
        <f t="shared" si="76"/>
        <v>1.7941742378762115E-6</v>
      </c>
      <c r="DZ70" s="40">
        <f t="shared" si="77"/>
        <v>-5.4152461764267806E-7</v>
      </c>
      <c r="EA70" s="40">
        <f t="shared" si="78"/>
        <v>2.6854808781221263E-6</v>
      </c>
      <c r="EB70" s="40">
        <f t="shared" si="79"/>
        <v>2.1395614484533792E-6</v>
      </c>
      <c r="EC70" s="40">
        <f t="shared" si="80"/>
        <v>-3.6064924907288538E-6</v>
      </c>
      <c r="ED70" s="40">
        <f t="shared" si="81"/>
        <v>-2.4274578522067743E-6</v>
      </c>
      <c r="EE70" s="40">
        <f t="shared" si="82"/>
        <v>-2.9756822655881094E-5</v>
      </c>
      <c r="EF70" s="40">
        <f t="shared" si="83"/>
        <v>-2.1451570237705292E-6</v>
      </c>
      <c r="EG70" s="40">
        <f t="shared" si="84"/>
        <v>4.9041607977988302E-7</v>
      </c>
      <c r="EH70" s="40">
        <f t="shared" si="85"/>
        <v>1.4773200961065714E-6</v>
      </c>
      <c r="EI70" s="69">
        <f t="shared" si="86"/>
        <v>2.1405502940582714E-6</v>
      </c>
      <c r="EJ70" s="40">
        <f t="shared" si="87"/>
        <v>2.2694087083525932E-6</v>
      </c>
      <c r="EK70" s="40">
        <f t="shared" si="88"/>
        <v>7.8521538851717353E-4</v>
      </c>
      <c r="EL70" s="40">
        <f t="shared" si="89"/>
        <v>-9.7855993877405518E-4</v>
      </c>
      <c r="EM70" s="69">
        <f t="shared" si="90"/>
        <v>-4.5082272411400934E-4</v>
      </c>
      <c r="EN70" s="40">
        <f t="shared" si="91"/>
        <v>-1.3025196711104547E-6</v>
      </c>
      <c r="EO70" s="40">
        <f t="shared" si="92"/>
        <v>-1.4157819097299869E-6</v>
      </c>
    </row>
    <row r="71" spans="1:145" x14ac:dyDescent="0.25">
      <c r="A71" s="17">
        <v>135</v>
      </c>
      <c r="B71" s="15">
        <v>465.01810771999999</v>
      </c>
      <c r="C71" s="15"/>
      <c r="D71" s="15">
        <v>4715.4721341000004</v>
      </c>
      <c r="E71" s="15">
        <v>71.351456920000004</v>
      </c>
      <c r="F71" s="15">
        <v>65.643340080000002</v>
      </c>
      <c r="G71" s="15">
        <v>148.45123113</v>
      </c>
      <c r="H71" s="15">
        <v>233.81386749000001</v>
      </c>
      <c r="J71" s="28" t="s">
        <v>428</v>
      </c>
      <c r="K71" s="28">
        <v>0</v>
      </c>
      <c r="L71" s="28">
        <v>6.1869032394583199</v>
      </c>
      <c r="M71" s="28">
        <v>0.43208963622108998</v>
      </c>
      <c r="N71" s="28">
        <v>2.2873674900894501</v>
      </c>
      <c r="O71" s="28">
        <v>2.2873674900894501</v>
      </c>
      <c r="P71" s="28">
        <v>18.159474427487201</v>
      </c>
      <c r="Q71" s="28">
        <v>0</v>
      </c>
      <c r="R71" s="28">
        <v>2.89028037280158E-4</v>
      </c>
      <c r="S71" s="28">
        <v>1.4111338922049999E-3</v>
      </c>
      <c r="T71" s="28">
        <v>1.1080079248843799</v>
      </c>
      <c r="U71" s="28">
        <v>2.7438956495532898E-4</v>
      </c>
      <c r="V71" s="28">
        <v>0.23685413337786601</v>
      </c>
      <c r="W71" s="28">
        <v>9.6049284324586492E-3</v>
      </c>
      <c r="X71" s="28">
        <v>5.8869033328372896E-3</v>
      </c>
      <c r="Y71" s="28">
        <v>5.68070675977446</v>
      </c>
      <c r="Z71" s="5">
        <v>9.5051152741722893E-8</v>
      </c>
      <c r="AA71" s="5">
        <v>3.8020899816465199E-7</v>
      </c>
      <c r="AB71" s="28">
        <v>465.017645573945</v>
      </c>
      <c r="AC71" s="28">
        <v>5.7081104736079098</v>
      </c>
      <c r="AD71" s="28">
        <v>50.624072928895302</v>
      </c>
      <c r="AE71" s="28">
        <v>3.22367587647503</v>
      </c>
      <c r="AF71" s="28">
        <v>7.4898944537222206E-2</v>
      </c>
      <c r="AG71" s="28">
        <v>11.5269427955709</v>
      </c>
      <c r="AH71" s="28">
        <v>0.19364750188770699</v>
      </c>
      <c r="AI71" s="28">
        <v>54.394298978422199</v>
      </c>
      <c r="AJ71" s="28">
        <v>0.413178156013492</v>
      </c>
      <c r="AK71" s="28">
        <v>9.49712232801798</v>
      </c>
      <c r="AL71" s="28">
        <v>0.102644621800404</v>
      </c>
      <c r="AM71" s="28">
        <v>0</v>
      </c>
      <c r="AN71" s="28">
        <v>0</v>
      </c>
      <c r="AO71" s="28">
        <v>9.9828920372779493</v>
      </c>
      <c r="AP71" s="28">
        <v>9.9828920372779493</v>
      </c>
      <c r="AQ71" s="28">
        <v>0</v>
      </c>
      <c r="AR71" s="28">
        <v>0</v>
      </c>
      <c r="AS71" s="28">
        <v>0.65234200949089705</v>
      </c>
      <c r="AT71" s="5">
        <v>7.9573237205200705E-7</v>
      </c>
      <c r="AU71" s="5">
        <v>1.5365686859901699E-6</v>
      </c>
      <c r="AV71" s="28">
        <v>37.723730462915498</v>
      </c>
      <c r="AW71" s="28">
        <v>1.96559756593859</v>
      </c>
      <c r="AX71" s="28">
        <v>0.3007554785789</v>
      </c>
      <c r="AY71" s="28">
        <v>0</v>
      </c>
      <c r="AZ71" s="28">
        <v>6.53310581219817</v>
      </c>
      <c r="BA71" s="28">
        <v>0.80516982334363996</v>
      </c>
      <c r="BB71" s="28">
        <v>9.84648445465919E-4</v>
      </c>
      <c r="BC71" s="28">
        <v>7.22076312990184E-3</v>
      </c>
      <c r="BD71" s="5">
        <v>6.9754217717444601E-5</v>
      </c>
      <c r="BE71" s="28">
        <v>1.41619228712996E-4</v>
      </c>
      <c r="BF71" s="28">
        <v>0</v>
      </c>
      <c r="BG71" s="28">
        <v>0</v>
      </c>
      <c r="BH71" s="28">
        <v>0.63829638024157098</v>
      </c>
      <c r="BI71" s="28">
        <v>1.26344158909153</v>
      </c>
      <c r="BJ71" s="28">
        <v>2.2999421286727599E-2</v>
      </c>
      <c r="BK71" s="28">
        <v>2.2097487612780201E-2</v>
      </c>
      <c r="BL71" s="28">
        <v>240.41390984198301</v>
      </c>
      <c r="BM71" s="28">
        <v>4243.9263766486401</v>
      </c>
      <c r="BN71" s="28">
        <v>433.82318402530899</v>
      </c>
      <c r="BO71" s="28">
        <v>4715.4732911368601</v>
      </c>
      <c r="BP71" s="28">
        <v>0</v>
      </c>
      <c r="BQ71" s="28">
        <v>12.3874868064397</v>
      </c>
      <c r="BR71" s="28">
        <v>0</v>
      </c>
      <c r="BS71" s="28">
        <v>0.39969603157018602</v>
      </c>
      <c r="BT71" s="28">
        <v>5.6781583910668696E-4</v>
      </c>
      <c r="BU71" s="28">
        <v>1.67522669356305E-3</v>
      </c>
      <c r="BV71" s="28">
        <v>1.34439562823459E-3</v>
      </c>
      <c r="BW71" s="28">
        <v>9.2389450442853294E-2</v>
      </c>
      <c r="BX71" s="28">
        <v>0</v>
      </c>
      <c r="BY71" s="28">
        <v>90.293527736900302</v>
      </c>
      <c r="BZ71" s="28">
        <v>3.8270143355544899E-2</v>
      </c>
      <c r="CA71" s="28">
        <v>1.3456883877048201E-2</v>
      </c>
      <c r="CB71" s="28">
        <v>50.626904765841601</v>
      </c>
      <c r="CC71" s="28">
        <v>1.7198524226039801E-2</v>
      </c>
      <c r="CD71" s="28">
        <v>0</v>
      </c>
      <c r="CE71" s="5">
        <v>4.11583414628769E-7</v>
      </c>
      <c r="CF71" s="28">
        <v>2.4944488720602702E-3</v>
      </c>
      <c r="CG71" s="28">
        <v>71.351491541306302</v>
      </c>
      <c r="CH71" s="28">
        <v>65.6433810676984</v>
      </c>
      <c r="CI71" s="28">
        <v>5.7081104736079098</v>
      </c>
      <c r="CJ71" s="28">
        <v>0</v>
      </c>
      <c r="CK71" s="28">
        <v>0</v>
      </c>
      <c r="CL71" s="28">
        <v>0.26854708796992899</v>
      </c>
      <c r="CM71" s="28">
        <v>0</v>
      </c>
      <c r="CN71" s="28">
        <v>2.8815401489222099</v>
      </c>
      <c r="CO71" s="28">
        <v>0</v>
      </c>
      <c r="CP71" s="28">
        <v>7.4898944537222206E-2</v>
      </c>
      <c r="CQ71" s="28">
        <v>11.526160044533301</v>
      </c>
      <c r="CR71" s="28">
        <v>0.20505902579958801</v>
      </c>
      <c r="CS71" s="28">
        <v>0</v>
      </c>
      <c r="CT71" s="28">
        <v>0.19364750188770699</v>
      </c>
      <c r="CU71" s="28">
        <v>2.62573675711128E-4</v>
      </c>
      <c r="CV71" s="28">
        <v>148.45148453733199</v>
      </c>
      <c r="CW71" s="28">
        <v>30.4230859104442</v>
      </c>
      <c r="CX71" s="28">
        <v>0</v>
      </c>
      <c r="CY71" s="28">
        <v>0</v>
      </c>
      <c r="CZ71" s="28">
        <v>11.3851600913683</v>
      </c>
      <c r="DA71" s="28">
        <v>0.47581068671637999</v>
      </c>
      <c r="DB71" s="28">
        <v>0</v>
      </c>
      <c r="DC71" s="28">
        <v>233.813571322277</v>
      </c>
      <c r="DD71" s="28">
        <v>0.45242989731035999</v>
      </c>
      <c r="DE71" s="28">
        <v>17.734684403721399</v>
      </c>
      <c r="DG71" s="26">
        <f t="shared" si="59"/>
        <v>1.0282290650725678</v>
      </c>
      <c r="DH71" s="25">
        <f t="shared" si="60"/>
        <v>7.9999881525827984E-3</v>
      </c>
      <c r="DI71" s="25">
        <f t="shared" si="61"/>
        <v>1.9247052308115201E-2</v>
      </c>
      <c r="DJ71" s="40">
        <f t="shared" si="62"/>
        <v>-9.9382378301684209E-7</v>
      </c>
      <c r="DK71" s="40"/>
      <c r="DL71" s="40">
        <f t="shared" si="63"/>
        <v>2.4537031007516702E-7</v>
      </c>
      <c r="DM71" s="40">
        <f t="shared" si="64"/>
        <v>4.8522213550726438E-7</v>
      </c>
      <c r="DN71" s="40">
        <f t="shared" si="65"/>
        <v>6.2439995204458563E-7</v>
      </c>
      <c r="DO71" s="40">
        <f t="shared" si="66"/>
        <v>1.7070072781983377E-6</v>
      </c>
      <c r="DP71" s="40">
        <f t="shared" si="67"/>
        <v>-1.2666815967201919E-6</v>
      </c>
      <c r="DQ71" s="40">
        <f t="shared" si="68"/>
        <v>-1.3411812954905528E-5</v>
      </c>
      <c r="DR71" s="40">
        <f t="shared" si="69"/>
        <v>4.99069661320348E-6</v>
      </c>
      <c r="DS71" s="40">
        <f t="shared" si="70"/>
        <v>-9.6471201939612103E-7</v>
      </c>
      <c r="DT71" s="40">
        <f t="shared" si="71"/>
        <v>-3.1216863467162619E-5</v>
      </c>
      <c r="DU71" s="40">
        <f t="shared" si="72"/>
        <v>8.4585048289030582E-7</v>
      </c>
      <c r="DV71" s="40">
        <f t="shared" si="73"/>
        <v>4.1613481128103762E-6</v>
      </c>
      <c r="DW71" s="40">
        <f t="shared" si="74"/>
        <v>-3.9805999205872975E-7</v>
      </c>
      <c r="DX71" s="40">
        <f t="shared" si="75"/>
        <v>4.3596865164674306E-6</v>
      </c>
      <c r="DY71" s="40">
        <f t="shared" si="76"/>
        <v>4.5203734367218327E-6</v>
      </c>
      <c r="DZ71" s="40">
        <f t="shared" si="77"/>
        <v>-1.222479720685925E-6</v>
      </c>
      <c r="EA71" s="40">
        <f t="shared" si="78"/>
        <v>3.288932445628566E-6</v>
      </c>
      <c r="EB71" s="40">
        <f t="shared" si="79"/>
        <v>-3.2275157182170006E-6</v>
      </c>
      <c r="EC71" s="40">
        <f t="shared" si="80"/>
        <v>-1.3476569134307477E-6</v>
      </c>
      <c r="ED71" s="40">
        <f t="shared" si="81"/>
        <v>8.3236902558634073E-6</v>
      </c>
      <c r="EE71" s="40">
        <f t="shared" si="82"/>
        <v>-2.2981692470833376E-5</v>
      </c>
      <c r="EF71" s="40">
        <f t="shared" si="83"/>
        <v>-2.0820452621109569E-6</v>
      </c>
      <c r="EG71" s="40">
        <f t="shared" si="84"/>
        <v>1.4517445340550204E-7</v>
      </c>
      <c r="EH71" s="40">
        <f t="shared" si="85"/>
        <v>1.4075167314110768E-6</v>
      </c>
      <c r="EI71" s="69">
        <f t="shared" si="86"/>
        <v>1.9474307279625601E-6</v>
      </c>
      <c r="EJ71" s="40">
        <f t="shared" si="87"/>
        <v>1.0441267642881483E-6</v>
      </c>
      <c r="EK71" s="40">
        <f t="shared" si="88"/>
        <v>7.8885921036185472E-4</v>
      </c>
      <c r="EL71" s="40">
        <f t="shared" si="89"/>
        <v>-9.613538888945236E-4</v>
      </c>
      <c r="EM71" s="69">
        <f t="shared" si="90"/>
        <v>-4.6866178212382858E-4</v>
      </c>
      <c r="EN71" s="40">
        <f t="shared" si="91"/>
        <v>-2.0044476876655334E-6</v>
      </c>
      <c r="EO71" s="40">
        <f t="shared" si="92"/>
        <v>-2.1787471928656534E-6</v>
      </c>
    </row>
    <row r="72" spans="1:145" x14ac:dyDescent="0.25">
      <c r="A72" s="17">
        <v>159</v>
      </c>
      <c r="B72" s="15">
        <v>3010.6638925000002</v>
      </c>
      <c r="C72" s="15"/>
      <c r="D72" s="15">
        <v>30953.274727</v>
      </c>
      <c r="E72" s="15">
        <v>446.77551918</v>
      </c>
      <c r="F72" s="15">
        <v>411.03347767999998</v>
      </c>
      <c r="G72" s="15">
        <v>933.36288063999996</v>
      </c>
      <c r="H72" s="15">
        <v>1416.9686025999999</v>
      </c>
      <c r="J72" s="28" t="s">
        <v>432</v>
      </c>
      <c r="K72" s="28">
        <v>0</v>
      </c>
      <c r="L72" s="28">
        <v>37.4940926519618</v>
      </c>
      <c r="M72" s="28">
        <v>2.6185576502500498</v>
      </c>
      <c r="N72" s="28">
        <v>13.862079524257901</v>
      </c>
      <c r="O72" s="28">
        <v>13.862079524257901</v>
      </c>
      <c r="P72" s="28">
        <v>110.050946708775</v>
      </c>
      <c r="Q72" s="28">
        <v>0</v>
      </c>
      <c r="R72" s="28">
        <v>1.80977573482806E-3</v>
      </c>
      <c r="S72" s="28">
        <v>8.8359805331878205E-3</v>
      </c>
      <c r="T72" s="28">
        <v>6.7148224636253904</v>
      </c>
      <c r="U72" s="28">
        <v>1.7180901042411401E-3</v>
      </c>
      <c r="V72" s="28">
        <v>1.4353910214097401</v>
      </c>
      <c r="W72" s="28">
        <v>6.0142322679497602E-2</v>
      </c>
      <c r="X72" s="28">
        <v>3.6861458247215199E-2</v>
      </c>
      <c r="Y72" s="28">
        <v>34.426510245209002</v>
      </c>
      <c r="Z72" s="5">
        <v>5.95183121414044E-7</v>
      </c>
      <c r="AA72" s="5">
        <v>2.38071176220947E-6</v>
      </c>
      <c r="AB72" s="28">
        <v>3010.66240292773</v>
      </c>
      <c r="AC72" s="28">
        <v>35.742071573052797</v>
      </c>
      <c r="AD72" s="28">
        <v>316.11400607373298</v>
      </c>
      <c r="AE72" s="28">
        <v>20.6026553569558</v>
      </c>
      <c r="AF72" s="28">
        <v>0.46756162194039802</v>
      </c>
      <c r="AG72" s="28">
        <v>72.490168378004398</v>
      </c>
      <c r="AH72" s="28">
        <v>1.3598964929975701</v>
      </c>
      <c r="AI72" s="28">
        <v>329.64239082623698</v>
      </c>
      <c r="AJ72" s="28">
        <v>2.5039624691545801</v>
      </c>
      <c r="AK72" s="28">
        <v>57.554681086988801</v>
      </c>
      <c r="AL72" s="28">
        <v>0.62204988463213096</v>
      </c>
      <c r="AM72" s="28">
        <v>0</v>
      </c>
      <c r="AN72" s="28">
        <v>0</v>
      </c>
      <c r="AO72" s="28">
        <v>60.498925467903398</v>
      </c>
      <c r="AP72" s="28">
        <v>60.498925467903398</v>
      </c>
      <c r="AQ72" s="28">
        <v>0</v>
      </c>
      <c r="AR72" s="28">
        <v>0</v>
      </c>
      <c r="AS72" s="28">
        <v>3.9533572649184001</v>
      </c>
      <c r="AT72" s="5">
        <v>4.9825549053390399E-6</v>
      </c>
      <c r="AU72" s="5">
        <v>9.6215495333366398E-6</v>
      </c>
      <c r="AV72" s="28">
        <v>247.625790770349</v>
      </c>
      <c r="AW72" s="28">
        <v>11.9120097847737</v>
      </c>
      <c r="AX72" s="28">
        <v>1.8226512418613601</v>
      </c>
      <c r="AY72" s="28">
        <v>0</v>
      </c>
      <c r="AZ72" s="28">
        <v>39.592157411965601</v>
      </c>
      <c r="BA72" s="28">
        <v>4.8795109484834898</v>
      </c>
      <c r="BB72" s="28">
        <v>6.1655084685042199E-3</v>
      </c>
      <c r="BC72" s="28">
        <v>4.52135727552814E-2</v>
      </c>
      <c r="BD72" s="28">
        <v>4.3676306376317899E-4</v>
      </c>
      <c r="BE72" s="28">
        <v>8.8676554396291797E-4</v>
      </c>
      <c r="BF72" s="28">
        <v>0</v>
      </c>
      <c r="BG72" s="28">
        <v>0</v>
      </c>
      <c r="BH72" s="28">
        <v>3.8682124915276299</v>
      </c>
      <c r="BI72" s="28">
        <v>7.9111460176259403</v>
      </c>
      <c r="BJ72" s="28">
        <v>0.144013789910547</v>
      </c>
      <c r="BK72" s="28">
        <v>0.13836627589741801</v>
      </c>
      <c r="BL72" s="28">
        <v>1456.9662799759601</v>
      </c>
      <c r="BM72" s="28">
        <v>27857.954416794801</v>
      </c>
      <c r="BN72" s="28">
        <v>2847.6975141784701</v>
      </c>
      <c r="BO72" s="28">
        <v>30953.277721743601</v>
      </c>
      <c r="BP72" s="28">
        <v>0</v>
      </c>
      <c r="BQ72" s="28">
        <v>75.071430149308</v>
      </c>
      <c r="BR72" s="28">
        <v>0</v>
      </c>
      <c r="BS72" s="28">
        <v>2.4227041447995701</v>
      </c>
      <c r="BT72" s="28">
        <v>3.55544432502741E-3</v>
      </c>
      <c r="BU72" s="28">
        <v>1.04896385191554E-2</v>
      </c>
      <c r="BV72" s="28">
        <v>8.4178454008829503E-3</v>
      </c>
      <c r="BW72" s="28">
        <v>0.56283788951536895</v>
      </c>
      <c r="BX72" s="28">
        <v>0</v>
      </c>
      <c r="BY72" s="28">
        <v>547.19951169166097</v>
      </c>
      <c r="BZ72" s="28">
        <v>0.26281534637367199</v>
      </c>
      <c r="CA72" s="28">
        <v>8.4005732017173998E-2</v>
      </c>
      <c r="CB72" s="28">
        <v>316.13121215628502</v>
      </c>
      <c r="CC72" s="28">
        <v>0.108338707099433</v>
      </c>
      <c r="CD72" s="28">
        <v>0</v>
      </c>
      <c r="CE72" s="5">
        <v>2.5771821624034701E-6</v>
      </c>
      <c r="CF72" s="28">
        <v>1.5571767610796001E-2</v>
      </c>
      <c r="CG72" s="28">
        <v>446.77689395867401</v>
      </c>
      <c r="CH72" s="28">
        <v>411.034822385621</v>
      </c>
      <c r="CI72" s="28">
        <v>35.742071573052797</v>
      </c>
      <c r="CJ72" s="28">
        <v>4.16768586341264E-3</v>
      </c>
      <c r="CK72" s="28">
        <v>0</v>
      </c>
      <c r="CL72" s="28">
        <v>1.9884954006073701</v>
      </c>
      <c r="CM72" s="28">
        <v>0</v>
      </c>
      <c r="CN72" s="28">
        <v>18.1213418431742</v>
      </c>
      <c r="CO72" s="28">
        <v>0</v>
      </c>
      <c r="CP72" s="28">
        <v>0.46756162194039802</v>
      </c>
      <c r="CQ72" s="28">
        <v>72.485368915932199</v>
      </c>
      <c r="CR72" s="28">
        <v>1.2427110090576901</v>
      </c>
      <c r="CS72" s="28">
        <v>4.2563598384012099E-3</v>
      </c>
      <c r="CT72" s="28">
        <v>1.3598703682269799</v>
      </c>
      <c r="CU72" s="28">
        <v>1.81648065168625E-3</v>
      </c>
      <c r="CV72" s="28">
        <v>933.365062253014</v>
      </c>
      <c r="CW72" s="28">
        <v>184.37191177202001</v>
      </c>
      <c r="CX72" s="28">
        <v>0</v>
      </c>
      <c r="CY72" s="28">
        <v>0</v>
      </c>
      <c r="CZ72" s="28">
        <v>68.997077428484801</v>
      </c>
      <c r="DA72" s="28">
        <v>2.8835340384411099</v>
      </c>
      <c r="DB72" s="28">
        <v>0</v>
      </c>
      <c r="DC72" s="28">
        <v>1416.97046148249</v>
      </c>
      <c r="DD72" s="28">
        <v>2.7418358024768898</v>
      </c>
      <c r="DE72" s="28">
        <v>107.47659008801899</v>
      </c>
      <c r="DG72" s="26">
        <f t="shared" si="59"/>
        <v>1.0282262895245007</v>
      </c>
      <c r="DH72" s="25">
        <f t="shared" si="60"/>
        <v>7.9999860756717368E-3</v>
      </c>
      <c r="DI72" s="25">
        <f t="shared" si="61"/>
        <v>1.9246899743700866E-2</v>
      </c>
      <c r="DJ72" s="40">
        <f t="shared" si="62"/>
        <v>-4.9476538178603355E-7</v>
      </c>
      <c r="DK72" s="40"/>
      <c r="DL72" s="40">
        <f t="shared" si="63"/>
        <v>9.6750461069499471E-8</v>
      </c>
      <c r="DM72" s="40">
        <f t="shared" si="64"/>
        <v>3.0771128116614715E-6</v>
      </c>
      <c r="DN72" s="40">
        <f t="shared" si="65"/>
        <v>3.271523352823831E-6</v>
      </c>
      <c r="DO72" s="40">
        <f t="shared" si="66"/>
        <v>2.3373685190364052E-6</v>
      </c>
      <c r="DP72" s="40">
        <f t="shared" si="67"/>
        <v>1.3118727448569198E-6</v>
      </c>
      <c r="DQ72" s="40">
        <f t="shared" si="68"/>
        <v>-1.0279767922208161E-5</v>
      </c>
      <c r="DR72" s="40">
        <f t="shared" si="69"/>
        <v>-1.4368842271524223E-6</v>
      </c>
      <c r="DS72" s="40">
        <f t="shared" si="70"/>
        <v>-4.2863630315490548E-6</v>
      </c>
      <c r="DT72" s="40">
        <f t="shared" si="71"/>
        <v>-2.9866366745569015E-5</v>
      </c>
      <c r="DU72" s="40">
        <f t="shared" si="72"/>
        <v>-2.0634889341763464E-5</v>
      </c>
      <c r="DV72" s="40">
        <f t="shared" si="73"/>
        <v>-3.9063933966932579E-8</v>
      </c>
      <c r="DW72" s="40">
        <f t="shared" si="74"/>
        <v>-4.5065699450089225E-6</v>
      </c>
      <c r="DX72" s="40">
        <f t="shared" si="75"/>
        <v>9.3066264234298042E-7</v>
      </c>
      <c r="DY72" s="40">
        <f t="shared" si="76"/>
        <v>-2.3785656198021226E-7</v>
      </c>
      <c r="DZ72" s="40">
        <f t="shared" si="77"/>
        <v>-7.49691314971404E-7</v>
      </c>
      <c r="EA72" s="40">
        <f t="shared" si="78"/>
        <v>2.4478956223252775E-6</v>
      </c>
      <c r="EB72" s="40">
        <f t="shared" si="79"/>
        <v>1.8057679228040634E-6</v>
      </c>
      <c r="EC72" s="40">
        <f t="shared" si="80"/>
        <v>-5.2856722051896557E-6</v>
      </c>
      <c r="ED72" s="40">
        <f t="shared" si="81"/>
        <v>-2.6598187743406543E-6</v>
      </c>
      <c r="EE72" s="40">
        <f t="shared" si="82"/>
        <v>-3.0211574221378532E-5</v>
      </c>
      <c r="EF72" s="40">
        <f t="shared" si="83"/>
        <v>-3.0355129785249832E-6</v>
      </c>
      <c r="EG72" s="40">
        <f t="shared" si="84"/>
        <v>-2.9501143208513528E-7</v>
      </c>
      <c r="EH72" s="40">
        <f t="shared" si="85"/>
        <v>-7.4420583765959981E-7</v>
      </c>
      <c r="EI72" s="69">
        <f t="shared" si="86"/>
        <v>1.0264418572096472E-6</v>
      </c>
      <c r="EJ72" s="40">
        <f t="shared" si="87"/>
        <v>-1.9374779170757454E-6</v>
      </c>
      <c r="EK72" s="40">
        <f t="shared" si="88"/>
        <v>7.8716180958321956E-4</v>
      </c>
      <c r="EL72" s="40">
        <f t="shared" si="89"/>
        <v>-9.9314569537495875E-4</v>
      </c>
      <c r="EM72" s="69">
        <f t="shared" si="90"/>
        <v>-4.6728326718474127E-4</v>
      </c>
      <c r="EN72" s="40">
        <f t="shared" si="91"/>
        <v>-1.1962614838747735E-6</v>
      </c>
      <c r="EO72" s="40">
        <f t="shared" si="92"/>
        <v>-1.3002839681528862E-6</v>
      </c>
    </row>
    <row r="73" spans="1:145" x14ac:dyDescent="0.25">
      <c r="A73" s="17">
        <v>202</v>
      </c>
      <c r="B73" s="15">
        <v>1.0030036099999999</v>
      </c>
      <c r="C73" s="15"/>
      <c r="D73" s="15">
        <v>11.689952480000001</v>
      </c>
      <c r="E73" s="15">
        <v>0.77400681999999998</v>
      </c>
      <c r="F73" s="15">
        <v>0.71208627999999996</v>
      </c>
      <c r="G73" s="15">
        <v>2.2889136899999998</v>
      </c>
      <c r="H73" s="15">
        <v>0.47373574000000002</v>
      </c>
      <c r="J73" s="28" t="s">
        <v>434</v>
      </c>
      <c r="K73" s="28">
        <v>0</v>
      </c>
      <c r="L73" s="28">
        <v>1.2535453149423699E-2</v>
      </c>
      <c r="M73" s="28">
        <v>8.7543616830381896E-4</v>
      </c>
      <c r="N73" s="28">
        <v>4.6344737603134902E-3</v>
      </c>
      <c r="O73" s="28">
        <v>4.6344737603134902E-3</v>
      </c>
      <c r="P73" s="28">
        <v>3.6793340106483198E-2</v>
      </c>
      <c r="Q73" s="28">
        <v>0</v>
      </c>
      <c r="R73" s="5">
        <v>3.1353302799318702E-6</v>
      </c>
      <c r="S73" s="5">
        <v>1.5307456582725601E-5</v>
      </c>
      <c r="T73" s="28">
        <v>2.2449402010970201E-3</v>
      </c>
      <c r="U73" s="5">
        <v>2.9765558747818701E-6</v>
      </c>
      <c r="V73" s="28">
        <v>4.7988835216067203E-4</v>
      </c>
      <c r="W73" s="28">
        <v>1.04193045519932E-4</v>
      </c>
      <c r="X73" s="5">
        <v>6.3859827929253597E-5</v>
      </c>
      <c r="Y73" s="28">
        <v>1.1509881466073599E-2</v>
      </c>
      <c r="Z73" s="5">
        <v>1.0311212597209999E-9</v>
      </c>
      <c r="AA73" s="5">
        <v>4.1244967674729999E-9</v>
      </c>
      <c r="AB73" s="28">
        <v>1.0029990500283801</v>
      </c>
      <c r="AC73" s="28">
        <v>6.1920551927115097E-2</v>
      </c>
      <c r="AD73" s="28">
        <v>5.0486871696511698E-2</v>
      </c>
      <c r="AE73" s="28">
        <v>0.27258675793801701</v>
      </c>
      <c r="AF73" s="28">
        <v>0</v>
      </c>
      <c r="AG73" s="28">
        <v>0.30299210635096402</v>
      </c>
      <c r="AH73" s="28">
        <v>8.6020166779653504E-2</v>
      </c>
      <c r="AI73" s="28">
        <v>0.11020934695580201</v>
      </c>
      <c r="AJ73" s="28">
        <v>8.3713698911026899E-4</v>
      </c>
      <c r="AK73" s="28">
        <v>1.92423910123183E-2</v>
      </c>
      <c r="AL73" s="28">
        <v>2.0797944505200101E-4</v>
      </c>
      <c r="AM73" s="28">
        <v>0</v>
      </c>
      <c r="AN73" s="28">
        <v>0</v>
      </c>
      <c r="AO73" s="28">
        <v>2.0226660246763301E-2</v>
      </c>
      <c r="AP73" s="28">
        <v>2.0226660246763301E-2</v>
      </c>
      <c r="AQ73" s="28">
        <v>0</v>
      </c>
      <c r="AR73" s="28">
        <v>0</v>
      </c>
      <c r="AS73" s="28">
        <v>1.32175361952082E-3</v>
      </c>
      <c r="AT73" s="5">
        <v>8.6317526352287501E-9</v>
      </c>
      <c r="AU73" s="5">
        <v>1.66689636612377E-8</v>
      </c>
      <c r="AV73" s="28">
        <v>9.3519409381768906E-2</v>
      </c>
      <c r="AW73" s="28">
        <v>3.9825320414579096E-3</v>
      </c>
      <c r="AX73" s="28">
        <v>6.0939322752029596E-4</v>
      </c>
      <c r="AY73" s="28">
        <v>0</v>
      </c>
      <c r="AZ73" s="28">
        <v>1.32367954402067E-2</v>
      </c>
      <c r="BA73" s="28">
        <v>1.6313914926062399E-3</v>
      </c>
      <c r="BB73" s="5">
        <v>1.06810140158843E-5</v>
      </c>
      <c r="BC73" s="5">
        <v>7.8328719059508198E-5</v>
      </c>
      <c r="BD73" s="5">
        <v>7.5665439794529105E-7</v>
      </c>
      <c r="BE73" s="5">
        <v>1.5362705512106101E-6</v>
      </c>
      <c r="BF73" s="28">
        <v>0</v>
      </c>
      <c r="BG73" s="28">
        <v>0</v>
      </c>
      <c r="BH73" s="28">
        <v>1.2932611631607601E-3</v>
      </c>
      <c r="BI73" s="28">
        <v>1.37055490335488E-2</v>
      </c>
      <c r="BJ73" s="28">
        <v>2.4949281568809002E-4</v>
      </c>
      <c r="BK73" s="28">
        <v>2.39709474914157E-4</v>
      </c>
      <c r="BL73" s="28">
        <v>0.487107847903128</v>
      </c>
      <c r="BM73" s="28">
        <v>10.5209465235867</v>
      </c>
      <c r="BN73" s="28">
        <v>1.07547608547319</v>
      </c>
      <c r="BO73" s="28">
        <v>11.689942018441601</v>
      </c>
      <c r="BP73" s="28">
        <v>0</v>
      </c>
      <c r="BQ73" s="28">
        <v>2.5098681465191699E-2</v>
      </c>
      <c r="BR73" s="28">
        <v>0</v>
      </c>
      <c r="BS73" s="28">
        <v>8.2931542673214404E-4</v>
      </c>
      <c r="BT73" s="5">
        <v>6.1595819551690103E-6</v>
      </c>
      <c r="BU73" s="5">
        <v>1.8172221083902401E-5</v>
      </c>
      <c r="BV73" s="5">
        <v>1.45829260933547E-5</v>
      </c>
      <c r="BW73" s="28">
        <v>3.1559211627176301E-4</v>
      </c>
      <c r="BX73" s="28">
        <v>0</v>
      </c>
      <c r="BY73" s="28">
        <v>0.18294695302501601</v>
      </c>
      <c r="BZ73" s="28">
        <v>1.36188631866708E-2</v>
      </c>
      <c r="CA73" s="28">
        <v>0</v>
      </c>
      <c r="CB73" s="28">
        <v>5.0502663954981597E-2</v>
      </c>
      <c r="CC73" s="28">
        <v>5.5553008482283001E-4</v>
      </c>
      <c r="CD73" s="28">
        <v>0</v>
      </c>
      <c r="CE73" s="5">
        <v>4.4648667030429198E-9</v>
      </c>
      <c r="CF73" s="28">
        <v>0</v>
      </c>
      <c r="CG73" s="28">
        <v>0.774006283643358</v>
      </c>
      <c r="CH73" s="28">
        <v>0.71208573171624301</v>
      </c>
      <c r="CI73" s="28">
        <v>6.1920551927115097E-2</v>
      </c>
      <c r="CJ73" s="28">
        <v>2.37362136719632E-3</v>
      </c>
      <c r="CK73" s="28">
        <v>0</v>
      </c>
      <c r="CL73" s="28">
        <v>0.177735141123365</v>
      </c>
      <c r="CM73" s="28">
        <v>0</v>
      </c>
      <c r="CN73" s="28">
        <v>7.5753709221382595E-2</v>
      </c>
      <c r="CO73" s="28">
        <v>0</v>
      </c>
      <c r="CP73" s="28">
        <v>0</v>
      </c>
      <c r="CQ73" s="28">
        <v>0.30301549849258902</v>
      </c>
      <c r="CR73" s="28">
        <v>4.1547625137540797E-4</v>
      </c>
      <c r="CS73" s="28">
        <v>2.4241289262939701E-3</v>
      </c>
      <c r="CT73" s="28">
        <v>8.6005568875146599E-2</v>
      </c>
      <c r="CU73" s="28">
        <v>1.0100648379327201E-4</v>
      </c>
      <c r="CV73" s="28">
        <v>2.2889025510783299</v>
      </c>
      <c r="CW73" s="28">
        <v>6.1640571107769597E-2</v>
      </c>
      <c r="CX73" s="28">
        <v>0</v>
      </c>
      <c r="CY73" s="28">
        <v>0</v>
      </c>
      <c r="CZ73" s="28">
        <v>2.30677472145152E-2</v>
      </c>
      <c r="DA73" s="28">
        <v>9.64026137204649E-4</v>
      </c>
      <c r="DB73" s="28">
        <v>0</v>
      </c>
      <c r="DC73" s="28">
        <v>0.47373528773072698</v>
      </c>
      <c r="DD73" s="28">
        <v>9.1669474304138603E-4</v>
      </c>
      <c r="DE73" s="28">
        <v>3.59326591355126E-2</v>
      </c>
      <c r="DG73" s="26">
        <f t="shared" si="59"/>
        <v>1.028227916557489</v>
      </c>
      <c r="DH73" s="25">
        <f t="shared" si="60"/>
        <v>7.9999891559972072E-3</v>
      </c>
      <c r="DI73" s="25">
        <f t="shared" si="61"/>
        <v>1.92470490884801E-2</v>
      </c>
      <c r="DJ73" s="40">
        <f t="shared" si="62"/>
        <v>-4.5463162588768937E-6</v>
      </c>
      <c r="DL73" s="40">
        <f t="shared" si="63"/>
        <v>-8.9491881322087819E-7</v>
      </c>
      <c r="DM73" s="40">
        <f t="shared" si="64"/>
        <v>-6.9296113177548503E-7</v>
      </c>
      <c r="DN73" s="40">
        <f t="shared" si="65"/>
        <v>-7.6996815182492244E-7</v>
      </c>
      <c r="DO73" s="40">
        <f t="shared" si="66"/>
        <v>-4.8664664458923713E-6</v>
      </c>
      <c r="DP73" s="40">
        <f t="shared" si="67"/>
        <v>-9.5468683243623364E-7</v>
      </c>
      <c r="DQ73" s="40">
        <f t="shared" si="68"/>
        <v>-1.6950840294777481E-5</v>
      </c>
      <c r="DR73" s="40">
        <f t="shared" si="69"/>
        <v>-3.0433528652050773E-5</v>
      </c>
      <c r="DS73" s="40">
        <f t="shared" si="70"/>
        <v>-1.2665430472040043E-5</v>
      </c>
      <c r="DT73" s="40">
        <f t="shared" si="71"/>
        <v>-4.067981127813388E-5</v>
      </c>
      <c r="DU73" s="40">
        <f t="shared" si="72"/>
        <v>1.2604057309638721E-5</v>
      </c>
      <c r="DV73" s="40">
        <f t="shared" si="73"/>
        <v>-1.1449012307241109E-5</v>
      </c>
      <c r="DW73" s="40">
        <f t="shared" si="74"/>
        <v>3.8128868747791284E-6</v>
      </c>
      <c r="DX73" s="40">
        <f t="shared" si="75"/>
        <v>2.2758132581593492E-5</v>
      </c>
      <c r="DY73" s="40">
        <f t="shared" si="76"/>
        <v>4.6418944553802803E-5</v>
      </c>
      <c r="DZ73" s="40">
        <f t="shared" si="77"/>
        <v>2.8873763685004376E-6</v>
      </c>
      <c r="EA73" s="40">
        <f t="shared" si="78"/>
        <v>2.4337012934474168E-5</v>
      </c>
      <c r="EB73" s="40">
        <f t="shared" si="79"/>
        <v>1.3418824354315046E-5</v>
      </c>
      <c r="EC73" s="40">
        <f t="shared" si="80"/>
        <v>-1.1047985871190209E-5</v>
      </c>
      <c r="ED73" s="40">
        <f t="shared" si="81"/>
        <v>3.8784802324027698E-6</v>
      </c>
      <c r="EE73" s="40">
        <f t="shared" si="82"/>
        <v>-2.796908578674459E-5</v>
      </c>
      <c r="EF73" s="40">
        <f t="shared" si="83"/>
        <v>-1.2409714145154004E-6</v>
      </c>
      <c r="EG73" s="40">
        <f t="shared" si="84"/>
        <v>-2.611202028917092E-5</v>
      </c>
      <c r="EH73" s="40">
        <f t="shared" si="85"/>
        <v>1.8502992836499774E-5</v>
      </c>
      <c r="EI73" s="69">
        <f t="shared" si="86"/>
        <v>-3.8407061900022834E-5</v>
      </c>
      <c r="EJ73" s="40">
        <f t="shared" si="87"/>
        <v>6.5550046197909101E-6</v>
      </c>
      <c r="EK73" s="40">
        <f t="shared" si="88"/>
        <v>7.7292550123077785E-4</v>
      </c>
      <c r="EL73" s="40">
        <f t="shared" si="89"/>
        <v>-1.0160058370675558E-3</v>
      </c>
      <c r="EM73" s="69">
        <f t="shared" si="90"/>
        <v>-7.7558015854960693E-4</v>
      </c>
      <c r="EN73" s="40">
        <f t="shared" si="91"/>
        <v>2.209916209703498E-7</v>
      </c>
      <c r="EO73" s="40">
        <f t="shared" si="92"/>
        <v>2.4020830011620078E-7</v>
      </c>
    </row>
    <row r="74" spans="1:145" x14ac:dyDescent="0.25">
      <c r="A74" s="17">
        <v>203</v>
      </c>
      <c r="B74" s="15">
        <v>34.307534459999999</v>
      </c>
      <c r="C74" s="15"/>
      <c r="D74" s="15">
        <v>347.77274096999997</v>
      </c>
      <c r="E74" s="15">
        <v>23.78556927</v>
      </c>
      <c r="F74" s="15">
        <v>21.882723689999999</v>
      </c>
      <c r="G74" s="15">
        <v>62.67706278</v>
      </c>
      <c r="H74" s="15">
        <v>20.709756649999999</v>
      </c>
      <c r="J74" s="28" t="s">
        <v>435</v>
      </c>
      <c r="K74" s="28">
        <v>0</v>
      </c>
      <c r="L74" s="28">
        <v>0.54799759473348797</v>
      </c>
      <c r="M74" s="28">
        <v>3.8271705664322003E-2</v>
      </c>
      <c r="N74" s="28">
        <v>0.202601538934572</v>
      </c>
      <c r="O74" s="28">
        <v>0.202601538934572</v>
      </c>
      <c r="P74" s="28">
        <v>1.6084557145289999</v>
      </c>
      <c r="Q74" s="28">
        <v>0</v>
      </c>
      <c r="R74" s="5">
        <v>9.6350082948902396E-5</v>
      </c>
      <c r="S74" s="28">
        <v>4.7041202180371099E-4</v>
      </c>
      <c r="T74" s="28">
        <v>9.8140760412054898E-2</v>
      </c>
      <c r="U74" s="5">
        <v>9.1469856038448597E-5</v>
      </c>
      <c r="V74" s="28">
        <v>2.09790223227765E-2</v>
      </c>
      <c r="W74" s="28">
        <v>3.2018825267172602E-3</v>
      </c>
      <c r="X74" s="28">
        <v>1.9624414314610501E-3</v>
      </c>
      <c r="Y74" s="28">
        <v>0.50316212172489605</v>
      </c>
      <c r="Z74" s="5">
        <v>3.1685765306966002E-8</v>
      </c>
      <c r="AA74" s="5">
        <v>1.2674474776368599E-7</v>
      </c>
      <c r="AB74" s="28">
        <v>34.307550402619</v>
      </c>
      <c r="AC74" s="28">
        <v>1.90284400645953</v>
      </c>
      <c r="AD74" s="28">
        <v>1.5514844855238901</v>
      </c>
      <c r="AE74" s="28">
        <v>8.3767052585745994</v>
      </c>
      <c r="AF74" s="28">
        <v>0</v>
      </c>
      <c r="AG74" s="28">
        <v>9.3110968766017894</v>
      </c>
      <c r="AH74" s="28">
        <v>2.64343206732915</v>
      </c>
      <c r="AI74" s="28">
        <v>4.8178993144562501</v>
      </c>
      <c r="AJ74" s="28">
        <v>3.6596785552009799E-2</v>
      </c>
      <c r="AK74" s="28">
        <v>0.84119480927330104</v>
      </c>
      <c r="AL74" s="28">
        <v>9.0916964763140904E-3</v>
      </c>
      <c r="AM74" s="28">
        <v>0</v>
      </c>
      <c r="AN74" s="28">
        <v>0</v>
      </c>
      <c r="AO74" s="28">
        <v>0.88422304827526899</v>
      </c>
      <c r="AP74" s="28">
        <v>0.88422304827526899</v>
      </c>
      <c r="AQ74" s="28">
        <v>0</v>
      </c>
      <c r="AR74" s="28">
        <v>0</v>
      </c>
      <c r="AS74" s="28">
        <v>5.7780410406091297E-2</v>
      </c>
      <c r="AT74" s="5">
        <v>2.6525904985234498E-7</v>
      </c>
      <c r="AU74" s="5">
        <v>5.1222978237184204E-7</v>
      </c>
      <c r="AV74" s="28">
        <v>2.7821824825145902</v>
      </c>
      <c r="AW74" s="28">
        <v>0.174100296400403</v>
      </c>
      <c r="AX74" s="28">
        <v>2.6639060469143501E-2</v>
      </c>
      <c r="AY74" s="28">
        <v>0</v>
      </c>
      <c r="AZ74" s="28">
        <v>0.57866023300840497</v>
      </c>
      <c r="BA74" s="28">
        <v>7.1316685339814903E-2</v>
      </c>
      <c r="BB74" s="28">
        <v>3.2824158247766398E-4</v>
      </c>
      <c r="BC74" s="28">
        <v>2.4070963474925101E-3</v>
      </c>
      <c r="BD74" s="5">
        <v>2.32525978714374E-5</v>
      </c>
      <c r="BE74" s="5">
        <v>4.7210348495621003E-5</v>
      </c>
      <c r="BF74" s="28">
        <v>0</v>
      </c>
      <c r="BG74" s="28">
        <v>0</v>
      </c>
      <c r="BH74" s="28">
        <v>5.6536139862233097E-2</v>
      </c>
      <c r="BI74" s="28">
        <v>0.421176227891775</v>
      </c>
      <c r="BJ74" s="28">
        <v>7.6670480662709298E-3</v>
      </c>
      <c r="BK74" s="28">
        <v>7.3663783021103799E-3</v>
      </c>
      <c r="BL74" s="28">
        <v>21.2943557488274</v>
      </c>
      <c r="BM74" s="28">
        <v>312.99539979166298</v>
      </c>
      <c r="BN74" s="28">
        <v>31.9951032215038</v>
      </c>
      <c r="BO74" s="28">
        <v>347.772685495681</v>
      </c>
      <c r="BP74" s="28">
        <v>0</v>
      </c>
      <c r="BQ74" s="28">
        <v>1.09720598727381</v>
      </c>
      <c r="BR74" s="28">
        <v>0</v>
      </c>
      <c r="BS74" s="28">
        <v>3.5944146349421502E-2</v>
      </c>
      <c r="BT74" s="28">
        <v>1.8928734813736901E-4</v>
      </c>
      <c r="BU74" s="28">
        <v>5.58448154235354E-4</v>
      </c>
      <c r="BV74" s="28">
        <v>4.4815688645645599E-4</v>
      </c>
      <c r="BW74" s="28">
        <v>1.17456718001289E-2</v>
      </c>
      <c r="BX74" s="28">
        <v>0</v>
      </c>
      <c r="BY74" s="28">
        <v>7.9976326432646001</v>
      </c>
      <c r="BZ74" s="28">
        <v>0.41851344323373901</v>
      </c>
      <c r="CA74" s="28">
        <v>0</v>
      </c>
      <c r="CB74" s="28">
        <v>1.5519664180955299</v>
      </c>
      <c r="CC74" s="28">
        <v>1.7071634892552201E-2</v>
      </c>
      <c r="CD74" s="28">
        <v>0</v>
      </c>
      <c r="CE74" s="5">
        <v>1.37204844656823E-7</v>
      </c>
      <c r="CF74" s="28">
        <v>0</v>
      </c>
      <c r="CG74" s="28">
        <v>23.785560480497299</v>
      </c>
      <c r="CH74" s="28">
        <v>21.8827164740378</v>
      </c>
      <c r="CI74" s="28">
        <v>1.90284400645953</v>
      </c>
      <c r="CJ74" s="28">
        <v>7.2942431477592704E-2</v>
      </c>
      <c r="CK74" s="28">
        <v>0</v>
      </c>
      <c r="CL74" s="28">
        <v>5.4618839046060002</v>
      </c>
      <c r="CM74" s="28">
        <v>0</v>
      </c>
      <c r="CN74" s="28">
        <v>2.3279493377866598</v>
      </c>
      <c r="CO74" s="28">
        <v>0</v>
      </c>
      <c r="CP74" s="28">
        <v>0</v>
      </c>
      <c r="CQ74" s="28">
        <v>9.3117941213754598</v>
      </c>
      <c r="CR74" s="28">
        <v>1.8162914357887298E-2</v>
      </c>
      <c r="CS74" s="28">
        <v>7.4494322988144596E-2</v>
      </c>
      <c r="CT74" s="28">
        <v>2.64299693006387</v>
      </c>
      <c r="CU74" s="28">
        <v>3.1039295182349802E-3</v>
      </c>
      <c r="CV74" s="28">
        <v>62.676991810931497</v>
      </c>
      <c r="CW74" s="28">
        <v>2.6946924178292599</v>
      </c>
      <c r="CX74" s="28">
        <v>0</v>
      </c>
      <c r="CY74" s="28">
        <v>0</v>
      </c>
      <c r="CZ74" s="28">
        <v>1.00842723038939</v>
      </c>
      <c r="DA74" s="28">
        <v>4.2144555210926103E-2</v>
      </c>
      <c r="DB74" s="28">
        <v>0</v>
      </c>
      <c r="DC74" s="28">
        <v>20.709750635206699</v>
      </c>
      <c r="DD74" s="28">
        <v>4.0073435268770899E-2</v>
      </c>
      <c r="DE74" s="28">
        <v>1.570827479206</v>
      </c>
      <c r="DG74" s="26">
        <f t="shared" si="59"/>
        <v>1.0282284960315682</v>
      </c>
      <c r="DH74" s="25">
        <f t="shared" si="60"/>
        <v>8.0000028712696077E-3</v>
      </c>
      <c r="DI74" s="25">
        <f t="shared" si="61"/>
        <v>1.9246980985723094E-2</v>
      </c>
      <c r="DJ74" s="40">
        <f t="shared" si="62"/>
        <v>4.6469731071874346E-7</v>
      </c>
      <c r="DL74" s="40">
        <f t="shared" si="63"/>
        <v>-1.5951313152044362E-7</v>
      </c>
      <c r="DM74" s="40">
        <f t="shared" si="64"/>
        <v>-3.6953089501477127E-7</v>
      </c>
      <c r="DN74" s="40">
        <f t="shared" si="65"/>
        <v>-3.2975612641047231E-7</v>
      </c>
      <c r="DO74" s="40">
        <f t="shared" si="66"/>
        <v>-1.1322972927416244E-6</v>
      </c>
      <c r="DP74" s="40">
        <f t="shared" si="67"/>
        <v>-2.9043283325441057E-7</v>
      </c>
      <c r="DQ74" s="40">
        <f t="shared" si="68"/>
        <v>-9.6322607802702015E-6</v>
      </c>
      <c r="DR74" s="40">
        <f t="shared" si="69"/>
        <v>2.2599111792588581E-6</v>
      </c>
      <c r="DS74" s="40">
        <f t="shared" si="70"/>
        <v>-4.4449840856421551E-7</v>
      </c>
      <c r="DT74" s="40">
        <f t="shared" si="71"/>
        <v>-2.7998267418390995E-5</v>
      </c>
      <c r="DU74" s="40">
        <f t="shared" si="72"/>
        <v>1.1061248687894134E-6</v>
      </c>
      <c r="DV74" s="40">
        <f t="shared" si="73"/>
        <v>2.1416349935595531E-6</v>
      </c>
      <c r="DW74" s="40">
        <f t="shared" si="74"/>
        <v>5.5579530027184277E-7</v>
      </c>
      <c r="DX74" s="40">
        <f t="shared" si="75"/>
        <v>-2.2356841679374223E-6</v>
      </c>
      <c r="DY74" s="40">
        <f t="shared" si="76"/>
        <v>1.2753278484509931E-5</v>
      </c>
      <c r="DZ74" s="40">
        <f t="shared" si="77"/>
        <v>-5.2571042189153712E-7</v>
      </c>
      <c r="EA74" s="40">
        <f t="shared" si="78"/>
        <v>3.5675516762157837E-6</v>
      </c>
      <c r="EB74" s="40">
        <f t="shared" si="79"/>
        <v>-4.2328021713402276E-6</v>
      </c>
      <c r="EC74" s="40">
        <f t="shared" si="80"/>
        <v>-5.9564252098713912E-7</v>
      </c>
      <c r="ED74" s="40">
        <f t="shared" si="81"/>
        <v>8.5055449016326289E-6</v>
      </c>
      <c r="EE74" s="40">
        <f t="shared" si="82"/>
        <v>-2.6166150984628984E-5</v>
      </c>
      <c r="EF74" s="40">
        <f t="shared" si="83"/>
        <v>1.0025481857878061E-8</v>
      </c>
      <c r="EG74" s="40">
        <f t="shared" si="84"/>
        <v>5.0461881154150744E-6</v>
      </c>
      <c r="EH74" s="40">
        <f t="shared" si="85"/>
        <v>1.6916383672162106E-6</v>
      </c>
      <c r="EI74" s="69">
        <f t="shared" si="86"/>
        <v>3.4143082394907878E-6</v>
      </c>
      <c r="EJ74" s="40">
        <f t="shared" si="87"/>
        <v>9.77696107981204E-6</v>
      </c>
      <c r="EK74" s="40">
        <f t="shared" si="88"/>
        <v>7.8651766362398186E-4</v>
      </c>
      <c r="EL74" s="40">
        <f t="shared" si="89"/>
        <v>-9.7816647224425427E-4</v>
      </c>
      <c r="EM74" s="69">
        <f t="shared" si="90"/>
        <v>-7.3543844731200183E-4</v>
      </c>
      <c r="EN74" s="40">
        <f t="shared" si="91"/>
        <v>9.3081332350457048E-8</v>
      </c>
      <c r="EO74" s="40">
        <f t="shared" si="92"/>
        <v>1.0117535594263983E-7</v>
      </c>
    </row>
    <row r="75" spans="1:145" x14ac:dyDescent="0.25">
      <c r="A75" s="17">
        <v>225</v>
      </c>
      <c r="B75" s="15">
        <v>0.79220380999999995</v>
      </c>
      <c r="C75" s="15"/>
      <c r="D75" s="15">
        <v>8.1057242600000006</v>
      </c>
      <c r="E75" s="15">
        <v>0.49433027000000002</v>
      </c>
      <c r="F75" s="15">
        <v>0.45478384999999999</v>
      </c>
      <c r="G75" s="15">
        <v>1.3348840500000001</v>
      </c>
      <c r="H75" s="15">
        <v>0.41577396999999999</v>
      </c>
      <c r="J75" s="28" t="s">
        <v>436</v>
      </c>
      <c r="K75" s="28">
        <v>0</v>
      </c>
      <c r="L75" s="28">
        <v>1.10017017317526E-2</v>
      </c>
      <c r="M75" s="28">
        <v>7.6834731483776703E-4</v>
      </c>
      <c r="N75" s="28">
        <v>4.0674804246961698E-3</v>
      </c>
      <c r="O75" s="28">
        <v>4.0674804246961698E-3</v>
      </c>
      <c r="P75" s="28">
        <v>3.2291694870946901E-2</v>
      </c>
      <c r="Q75" s="28">
        <v>0</v>
      </c>
      <c r="R75" s="5">
        <v>2.00243621753005E-6</v>
      </c>
      <c r="S75" s="5">
        <v>9.77632346213836E-6</v>
      </c>
      <c r="T75" s="28">
        <v>1.9702532587412701E-3</v>
      </c>
      <c r="U75" s="5">
        <v>1.9009885750976901E-6</v>
      </c>
      <c r="V75" s="28">
        <v>4.21179985415896E-4</v>
      </c>
      <c r="W75" s="5">
        <v>6.6544575803171302E-5</v>
      </c>
      <c r="X75" s="5">
        <v>4.0784682286413498E-5</v>
      </c>
      <c r="Y75" s="28">
        <v>1.01016158441993E-2</v>
      </c>
      <c r="Z75" s="5">
        <v>6.5852379613860405E-10</v>
      </c>
      <c r="AA75" s="5">
        <v>2.6341511378605198E-9</v>
      </c>
      <c r="AB75" s="28">
        <v>0.792203660333889</v>
      </c>
      <c r="AC75" s="28">
        <v>3.9546423827554397E-2</v>
      </c>
      <c r="AD75" s="28">
        <v>3.22441838213815E-2</v>
      </c>
      <c r="AE75" s="28">
        <v>0.174090993568015</v>
      </c>
      <c r="AF75" s="28">
        <v>0</v>
      </c>
      <c r="AG75" s="28">
        <v>0.19351053754195599</v>
      </c>
      <c r="AH75" s="28">
        <v>5.4937853469799403E-2</v>
      </c>
      <c r="AI75" s="28">
        <v>9.67251149694935E-2</v>
      </c>
      <c r="AJ75" s="28">
        <v>7.3471945970667496E-4</v>
      </c>
      <c r="AK75" s="28">
        <v>1.68880077327336E-2</v>
      </c>
      <c r="AL75" s="28">
        <v>1.82527088901932E-4</v>
      </c>
      <c r="AM75" s="28">
        <v>0</v>
      </c>
      <c r="AN75" s="28">
        <v>0</v>
      </c>
      <c r="AO75" s="28">
        <v>1.7751873230311299E-2</v>
      </c>
      <c r="AP75" s="28">
        <v>1.7751873230311299E-2</v>
      </c>
      <c r="AQ75" s="28">
        <v>0</v>
      </c>
      <c r="AR75" s="28">
        <v>0</v>
      </c>
      <c r="AS75" s="28">
        <v>1.16000734742637E-3</v>
      </c>
      <c r="AT75" s="5">
        <v>5.5128896275511601E-9</v>
      </c>
      <c r="AU75" s="5">
        <v>1.06454937289196E-8</v>
      </c>
      <c r="AV75" s="28">
        <v>6.4845779416546706E-2</v>
      </c>
      <c r="AW75" s="28">
        <v>3.4952626294967302E-3</v>
      </c>
      <c r="AX75" s="28">
        <v>5.3481165815263704E-4</v>
      </c>
      <c r="AY75" s="28">
        <v>0</v>
      </c>
      <c r="AZ75" s="28">
        <v>1.1617379251908901E-2</v>
      </c>
      <c r="BA75" s="28">
        <v>1.4317832293964301E-3</v>
      </c>
      <c r="BB75" s="5">
        <v>6.8217282031779601E-6</v>
      </c>
      <c r="BC75" s="5">
        <v>5.00261699653323E-5</v>
      </c>
      <c r="BD75" s="5">
        <v>4.8325241268319004E-7</v>
      </c>
      <c r="BE75" s="5">
        <v>9.8114298627071691E-7</v>
      </c>
      <c r="BF75" s="28">
        <v>0</v>
      </c>
      <c r="BG75" s="28">
        <v>0</v>
      </c>
      <c r="BH75" s="28">
        <v>1.1350318386348899E-3</v>
      </c>
      <c r="BI75" s="28">
        <v>8.7532264201899204E-3</v>
      </c>
      <c r="BJ75" s="28">
        <v>1.5934244944526099E-4</v>
      </c>
      <c r="BK75" s="28">
        <v>1.5309391138521901E-4</v>
      </c>
      <c r="BL75" s="28">
        <v>0.42751023661105497</v>
      </c>
      <c r="BM75" s="28">
        <v>7.2951470405705496</v>
      </c>
      <c r="BN75" s="28">
        <v>0.74572752305207801</v>
      </c>
      <c r="BO75" s="28">
        <v>8.1057203430391809</v>
      </c>
      <c r="BP75" s="28">
        <v>0</v>
      </c>
      <c r="BQ75" s="28">
        <v>2.2027812607681999E-2</v>
      </c>
      <c r="BR75" s="28">
        <v>0</v>
      </c>
      <c r="BS75" s="28">
        <v>7.22130140048612E-4</v>
      </c>
      <c r="BT75" s="5">
        <v>3.9338759701714602E-6</v>
      </c>
      <c r="BU75" s="5">
        <v>1.16061588849022E-5</v>
      </c>
      <c r="BV75" s="5">
        <v>9.3139622943501006E-6</v>
      </c>
      <c r="BW75" s="28">
        <v>2.39237424781053E-4</v>
      </c>
      <c r="BX75" s="28">
        <v>0</v>
      </c>
      <c r="BY75" s="28">
        <v>0.16056221719274399</v>
      </c>
      <c r="BZ75" s="28">
        <v>8.6978769490236307E-3</v>
      </c>
      <c r="CA75" s="28">
        <v>0</v>
      </c>
      <c r="CB75" s="28">
        <v>3.2254126776787503E-2</v>
      </c>
      <c r="CC75" s="28">
        <v>3.5479590160772E-4</v>
      </c>
      <c r="CD75" s="28">
        <v>0</v>
      </c>
      <c r="CE75" s="5">
        <v>2.8514106824958499E-9</v>
      </c>
      <c r="CF75" s="28">
        <v>0</v>
      </c>
      <c r="CG75" s="28">
        <v>0.49432998896145702</v>
      </c>
      <c r="CH75" s="28">
        <v>0.454783565133903</v>
      </c>
      <c r="CI75" s="28">
        <v>3.9546423827554397E-2</v>
      </c>
      <c r="CJ75" s="28">
        <v>1.5159448183115799E-3</v>
      </c>
      <c r="CK75" s="28">
        <v>0</v>
      </c>
      <c r="CL75" s="28">
        <v>0.113513091596532</v>
      </c>
      <c r="CM75" s="28">
        <v>0</v>
      </c>
      <c r="CN75" s="28">
        <v>4.8381258177769698E-2</v>
      </c>
      <c r="CO75" s="28">
        <v>0</v>
      </c>
      <c r="CP75" s="28">
        <v>0</v>
      </c>
      <c r="CQ75" s="28">
        <v>0.19352494474666099</v>
      </c>
      <c r="CR75" s="28">
        <v>3.6464631822792398E-4</v>
      </c>
      <c r="CS75" s="28">
        <v>1.5482005324162101E-3</v>
      </c>
      <c r="CT75" s="28">
        <v>5.4928816393569099E-2</v>
      </c>
      <c r="CU75" s="5">
        <v>6.4509241224226495E-5</v>
      </c>
      <c r="CV75" s="28">
        <v>1.3348850203651901</v>
      </c>
      <c r="CW75" s="28">
        <v>5.4099277309089103E-2</v>
      </c>
      <c r="CX75" s="28">
        <v>0</v>
      </c>
      <c r="CY75" s="28">
        <v>0</v>
      </c>
      <c r="CZ75" s="28">
        <v>2.02454553124445E-2</v>
      </c>
      <c r="DA75" s="28">
        <v>8.4608612106681599E-4</v>
      </c>
      <c r="DB75" s="28">
        <v>0</v>
      </c>
      <c r="DC75" s="28">
        <v>0.41577392152648002</v>
      </c>
      <c r="DD75" s="28">
        <v>8.04532608656448E-4</v>
      </c>
      <c r="DE75" s="28">
        <v>3.1536317433709701E-2</v>
      </c>
      <c r="DG75" s="26">
        <f t="shared" si="59"/>
        <v>1.028227636407512</v>
      </c>
      <c r="DH75" s="25">
        <f t="shared" si="60"/>
        <v>8.0000020568478259E-3</v>
      </c>
      <c r="DI75" s="25">
        <f t="shared" si="61"/>
        <v>1.9247015704300326E-2</v>
      </c>
      <c r="DJ75" s="40">
        <f t="shared" si="62"/>
        <v>-1.8892374545512537E-7</v>
      </c>
      <c r="DL75" s="40">
        <f t="shared" si="63"/>
        <v>-4.8323390903187243E-7</v>
      </c>
      <c r="DM75" s="40">
        <f t="shared" si="64"/>
        <v>-5.6852383932101735E-7</v>
      </c>
      <c r="DN75" s="40">
        <f t="shared" si="65"/>
        <v>-6.2637689748430411E-7</v>
      </c>
      <c r="DO75" s="40">
        <f t="shared" si="66"/>
        <v>7.2692844743960707E-7</v>
      </c>
      <c r="DP75" s="40">
        <f t="shared" si="67"/>
        <v>-1.1658623067654397E-7</v>
      </c>
      <c r="DQ75" s="40">
        <f t="shared" si="68"/>
        <v>-8.8136334231557783E-6</v>
      </c>
      <c r="DR75" s="40">
        <f t="shared" si="69"/>
        <v>-3.764094994452244E-6</v>
      </c>
      <c r="DS75" s="40">
        <f t="shared" si="70"/>
        <v>-1.1432083167207186E-5</v>
      </c>
      <c r="DT75" s="40">
        <f t="shared" si="71"/>
        <v>-5.0425173650105674E-5</v>
      </c>
      <c r="DU75" s="40">
        <f t="shared" si="72"/>
        <v>-3.5387578372370991E-6</v>
      </c>
      <c r="DV75" s="40">
        <f t="shared" si="73"/>
        <v>2.3811956754344447E-6</v>
      </c>
      <c r="DW75" s="40">
        <f t="shared" si="74"/>
        <v>3.137253029236305E-6</v>
      </c>
      <c r="DX75" s="40">
        <f t="shared" si="75"/>
        <v>1.2732190170862284E-5</v>
      </c>
      <c r="DY75" s="40">
        <f t="shared" si="76"/>
        <v>1.2805670394991551E-5</v>
      </c>
      <c r="DZ75" s="40">
        <f t="shared" si="77"/>
        <v>-5.7025967831163403E-7</v>
      </c>
      <c r="EA75" s="40">
        <f t="shared" si="78"/>
        <v>-1.6324288136698464E-6</v>
      </c>
      <c r="EB75" s="40">
        <f t="shared" si="79"/>
        <v>-8.3631785068717167E-6</v>
      </c>
      <c r="EC75" s="40">
        <f t="shared" si="80"/>
        <v>-8.3509134898338589E-7</v>
      </c>
      <c r="ED75" s="40">
        <f t="shared" si="81"/>
        <v>-5.2449884646628578E-6</v>
      </c>
      <c r="EE75" s="40">
        <f t="shared" si="82"/>
        <v>-2.7282307413307576E-5</v>
      </c>
      <c r="EF75" s="40">
        <f t="shared" si="83"/>
        <v>1.6510081285167066E-7</v>
      </c>
      <c r="EG75" s="40">
        <f t="shared" si="84"/>
        <v>-1.6321050358411118E-5</v>
      </c>
      <c r="EH75" s="40">
        <f t="shared" si="85"/>
        <v>1.2517365557215097E-5</v>
      </c>
      <c r="EI75" s="69">
        <f t="shared" si="86"/>
        <v>-1.6247336547613263E-5</v>
      </c>
      <c r="EJ75" s="40">
        <f t="shared" si="87"/>
        <v>-4.7490971440489628E-7</v>
      </c>
      <c r="EK75" s="40">
        <f t="shared" si="88"/>
        <v>7.9141063162706368E-4</v>
      </c>
      <c r="EL75" s="40">
        <f t="shared" si="89"/>
        <v>-9.7615888809266102E-4</v>
      </c>
      <c r="EM75" s="69">
        <f t="shared" si="90"/>
        <v>-7.4086463333867105E-4</v>
      </c>
      <c r="EN75" s="40">
        <f t="shared" si="91"/>
        <v>6.6094499168534031E-9</v>
      </c>
      <c r="EO75" s="40">
        <f t="shared" si="92"/>
        <v>7.1841841060994627E-9</v>
      </c>
    </row>
    <row r="76" spans="1:145" x14ac:dyDescent="0.25">
      <c r="A76" s="17">
        <v>226</v>
      </c>
      <c r="B76" s="15">
        <v>7.7774919999999997E-2</v>
      </c>
      <c r="C76" s="15"/>
      <c r="D76" s="15">
        <v>0.65538507000000001</v>
      </c>
      <c r="E76" s="15">
        <v>4.3430690000000001E-2</v>
      </c>
      <c r="F76" s="15">
        <v>3.9956230000000002E-2</v>
      </c>
      <c r="G76" s="15">
        <v>0.10846859</v>
      </c>
      <c r="H76" s="15">
        <v>4.8658939999999998E-2</v>
      </c>
      <c r="J76" s="28" t="s">
        <v>437</v>
      </c>
      <c r="K76" s="28">
        <v>0</v>
      </c>
      <c r="L76" s="28">
        <v>1.2875708118002299E-3</v>
      </c>
      <c r="M76" s="5">
        <v>8.9920605332429398E-5</v>
      </c>
      <c r="N76" s="28">
        <v>4.7601762812017297E-4</v>
      </c>
      <c r="O76" s="28">
        <v>4.7601762812017297E-4</v>
      </c>
      <c r="P76" s="28">
        <v>3.7791593908629399E-3</v>
      </c>
      <c r="Q76" s="28">
        <v>0</v>
      </c>
      <c r="R76" s="5">
        <v>1.7593398259450901E-7</v>
      </c>
      <c r="S76" s="5">
        <v>8.5892491608657504E-7</v>
      </c>
      <c r="T76" s="28">
        <v>2.3058440452185599E-4</v>
      </c>
      <c r="U76" s="5">
        <v>1.6701737470703301E-7</v>
      </c>
      <c r="V76" s="5">
        <v>4.92919500673401E-5</v>
      </c>
      <c r="W76" s="5">
        <v>5.8463367449858597E-6</v>
      </c>
      <c r="X76" s="5">
        <v>3.5833198300236401E-6</v>
      </c>
      <c r="Y76" s="28">
        <v>1.1822113248786E-3</v>
      </c>
      <c r="Z76" s="5">
        <v>5.7856765709309503E-11</v>
      </c>
      <c r="AA76" s="5">
        <v>2.31430391816443E-10</v>
      </c>
      <c r="AB76" s="28">
        <v>7.7774835342295096E-2</v>
      </c>
      <c r="AC76" s="28">
        <v>3.4744682727337801E-3</v>
      </c>
      <c r="AD76" s="28">
        <v>2.8328952749439198E-3</v>
      </c>
      <c r="AE76" s="28">
        <v>1.5295268109591699E-2</v>
      </c>
      <c r="AF76" s="28">
        <v>0</v>
      </c>
      <c r="AG76" s="28">
        <v>1.7001421099334699E-2</v>
      </c>
      <c r="AH76" s="28">
        <v>4.8267390884990397E-3</v>
      </c>
      <c r="AI76" s="28">
        <v>1.1319951161361801E-2</v>
      </c>
      <c r="AJ76" s="5">
        <v>8.5983475283652095E-5</v>
      </c>
      <c r="AK76" s="28">
        <v>1.9764467611898301E-3</v>
      </c>
      <c r="AL76" s="5">
        <v>2.1361954223008499E-5</v>
      </c>
      <c r="AM76" s="28">
        <v>0</v>
      </c>
      <c r="AN76" s="28">
        <v>0</v>
      </c>
      <c r="AO76" s="28">
        <v>2.0775449412413099E-3</v>
      </c>
      <c r="AP76" s="28">
        <v>2.0775449412413099E-3</v>
      </c>
      <c r="AQ76" s="28">
        <v>0</v>
      </c>
      <c r="AR76" s="28">
        <v>0</v>
      </c>
      <c r="AS76" s="5">
        <v>1.35753298442434E-4</v>
      </c>
      <c r="AT76" s="5">
        <v>4.8433961663497495E-10</v>
      </c>
      <c r="AU76" s="5">
        <v>9.353105615723361E-10</v>
      </c>
      <c r="AV76" s="28">
        <v>5.2430989489464603E-3</v>
      </c>
      <c r="AW76" s="28">
        <v>4.0905058074152398E-4</v>
      </c>
      <c r="AX76" s="5">
        <v>6.2590353858694701E-5</v>
      </c>
      <c r="AY76" s="5">
        <v>0</v>
      </c>
      <c r="AZ76" s="28">
        <v>1.35958927394643E-3</v>
      </c>
      <c r="BA76" s="28">
        <v>1.6755883541504701E-4</v>
      </c>
      <c r="BB76" s="5">
        <v>5.9935757315211301E-7</v>
      </c>
      <c r="BC76" s="5">
        <v>4.3951829009518398E-6</v>
      </c>
      <c r="BD76" s="5">
        <v>4.2458936159658699E-8</v>
      </c>
      <c r="BE76" s="5">
        <v>8.6200146607362306E-8</v>
      </c>
      <c r="BF76" s="28">
        <v>0</v>
      </c>
      <c r="BG76" s="28">
        <v>0</v>
      </c>
      <c r="BH76" s="5">
        <v>1.32835774240976E-4</v>
      </c>
      <c r="BI76" s="28">
        <v>7.6903559913358297E-4</v>
      </c>
      <c r="BJ76" s="5">
        <v>1.39994521514354E-5</v>
      </c>
      <c r="BK76" s="5">
        <v>1.3450624734756399E-5</v>
      </c>
      <c r="BL76" s="28">
        <v>5.00326012886015E-2</v>
      </c>
      <c r="BM76" s="28">
        <v>0.58984533077597101</v>
      </c>
      <c r="BN76" s="28">
        <v>6.0295354971698099E-2</v>
      </c>
      <c r="BO76" s="28">
        <v>0.65538378469661596</v>
      </c>
      <c r="BP76" s="28">
        <v>0</v>
      </c>
      <c r="BQ76" s="28">
        <v>2.5779558733885601E-3</v>
      </c>
      <c r="BR76" s="28">
        <v>0</v>
      </c>
      <c r="BS76" s="5">
        <v>8.4065156599811503E-5</v>
      </c>
      <c r="BT76" s="5">
        <v>3.45630504472626E-7</v>
      </c>
      <c r="BU76" s="5">
        <v>1.0196653604281299E-6</v>
      </c>
      <c r="BV76" s="5">
        <v>8.1830960167992198E-7</v>
      </c>
      <c r="BW76" s="5">
        <v>2.5057074180018401E-5</v>
      </c>
      <c r="BX76" s="28">
        <v>0</v>
      </c>
      <c r="BY76" s="28">
        <v>1.87910306122786E-2</v>
      </c>
      <c r="BZ76" s="28">
        <v>7.6417687682225801E-4</v>
      </c>
      <c r="CA76" s="28">
        <v>0</v>
      </c>
      <c r="CB76" s="28">
        <v>2.83377491911793E-3</v>
      </c>
      <c r="CC76" s="5">
        <v>3.1171866818785502E-5</v>
      </c>
      <c r="CD76" s="28">
        <v>0</v>
      </c>
      <c r="CE76" s="5">
        <v>2.5051431626404699E-10</v>
      </c>
      <c r="CF76" s="28">
        <v>0</v>
      </c>
      <c r="CG76" s="28">
        <v>4.3430719556650503E-2</v>
      </c>
      <c r="CH76" s="28">
        <v>3.9956251283916701E-2</v>
      </c>
      <c r="CI76" s="28">
        <v>3.4744682727337801E-3</v>
      </c>
      <c r="CJ76" s="28">
        <v>1.33187222010945E-4</v>
      </c>
      <c r="CK76" s="28">
        <v>0</v>
      </c>
      <c r="CL76" s="28">
        <v>9.9729988921774503E-3</v>
      </c>
      <c r="CM76" s="28">
        <v>0</v>
      </c>
      <c r="CN76" s="28">
        <v>4.2506665123431204E-3</v>
      </c>
      <c r="CO76" s="28">
        <v>0</v>
      </c>
      <c r="CP76" s="28">
        <v>0</v>
      </c>
      <c r="CQ76" s="28">
        <v>1.70026814817264E-2</v>
      </c>
      <c r="CR76" s="5">
        <v>4.2675756735836598E-5</v>
      </c>
      <c r="CS76" s="28">
        <v>1.3602129664842301E-4</v>
      </c>
      <c r="CT76" s="28">
        <v>4.8259046390758198E-3</v>
      </c>
      <c r="CU76" s="5">
        <v>5.6675771755485399E-6</v>
      </c>
      <c r="CV76" s="28">
        <v>0.108468622386833</v>
      </c>
      <c r="CW76" s="28">
        <v>6.33141078985432E-3</v>
      </c>
      <c r="CX76" s="28">
        <v>0</v>
      </c>
      <c r="CY76" s="28">
        <v>0</v>
      </c>
      <c r="CZ76" s="28">
        <v>2.3694011592872398E-3</v>
      </c>
      <c r="DA76" s="5">
        <v>9.9025767871294105E-5</v>
      </c>
      <c r="DB76" s="28">
        <v>0</v>
      </c>
      <c r="DC76" s="28">
        <v>4.8658865281061697E-2</v>
      </c>
      <c r="DD76" s="5">
        <v>9.41548857950693E-5</v>
      </c>
      <c r="DE76" s="28">
        <v>3.6907035194254701E-3</v>
      </c>
      <c r="DG76" s="26">
        <f t="shared" si="59"/>
        <v>1.0282319778647708</v>
      </c>
      <c r="DH76" s="25">
        <f t="shared" si="60"/>
        <v>8.0000437474563799E-3</v>
      </c>
      <c r="DI76" s="25">
        <f t="shared" si="61"/>
        <v>1.9246940701945613E-2</v>
      </c>
      <c r="DJ76" s="40">
        <f t="shared" si="62"/>
        <v>-1.088496200341281E-6</v>
      </c>
      <c r="DL76" s="40">
        <f t="shared" si="63"/>
        <v>-1.9611423007509683E-6</v>
      </c>
      <c r="DM76" s="40">
        <f t="shared" si="64"/>
        <v>6.8054756905963923E-7</v>
      </c>
      <c r="DN76" s="40">
        <f t="shared" si="65"/>
        <v>5.3268080343249262E-7</v>
      </c>
      <c r="DO76" s="40">
        <f t="shared" si="66"/>
        <v>2.9858259421667887E-7</v>
      </c>
      <c r="DP76" s="40">
        <f t="shared" si="67"/>
        <v>-1.5355644471594839E-6</v>
      </c>
      <c r="DQ76" s="40">
        <f t="shared" si="68"/>
        <v>-2.5315489735374918E-5</v>
      </c>
      <c r="DR76" s="40">
        <f t="shared" si="69"/>
        <v>-1.0872884346264653E-5</v>
      </c>
      <c r="DS76" s="40">
        <f t="shared" si="70"/>
        <v>-7.7397125125293086E-6</v>
      </c>
      <c r="DT76" s="40">
        <f t="shared" si="71"/>
        <v>-4.318425214111441E-5</v>
      </c>
      <c r="DU76" s="40">
        <f t="shared" si="72"/>
        <v>1.4629652699492401E-6</v>
      </c>
      <c r="DV76" s="40">
        <f t="shared" si="73"/>
        <v>1.0540120646020601E-5</v>
      </c>
      <c r="DW76" s="40">
        <f t="shared" si="74"/>
        <v>-1.9860699588416568E-6</v>
      </c>
      <c r="DX76" s="40">
        <f t="shared" si="75"/>
        <v>1.3475477997239401E-5</v>
      </c>
      <c r="DY76" s="40">
        <f t="shared" si="76"/>
        <v>3.3348464810030912E-5</v>
      </c>
      <c r="DZ76" s="40">
        <f t="shared" si="77"/>
        <v>2.9020881701427659E-6</v>
      </c>
      <c r="EA76" s="40">
        <f t="shared" si="78"/>
        <v>-3.6356481502725714E-5</v>
      </c>
      <c r="EB76" s="40">
        <f t="shared" si="79"/>
        <v>-4.076944888650219E-6</v>
      </c>
      <c r="EC76" s="40">
        <f t="shared" si="80"/>
        <v>1.8147076512674361E-6</v>
      </c>
      <c r="ED76" s="40">
        <f t="shared" si="81"/>
        <v>-3.6038787997730158E-7</v>
      </c>
      <c r="EE76" s="40">
        <f t="shared" si="82"/>
        <v>-2.2041590843165796E-5</v>
      </c>
      <c r="EF76" s="40">
        <f t="shared" si="83"/>
        <v>4.8180112128082929E-6</v>
      </c>
      <c r="EG76" s="40">
        <f t="shared" si="84"/>
        <v>5.0262417528581155E-5</v>
      </c>
      <c r="EH76" s="40">
        <f t="shared" si="85"/>
        <v>-1.9673733638551246E-7</v>
      </c>
      <c r="EI76" s="69">
        <f t="shared" si="86"/>
        <v>-1.713012048773644E-5</v>
      </c>
      <c r="EJ76" s="40">
        <f t="shared" si="87"/>
        <v>2.5840015290042219E-5</v>
      </c>
      <c r="EK76" s="40">
        <f t="shared" si="88"/>
        <v>7.6647820137551242E-4</v>
      </c>
      <c r="EL76" s="40">
        <f t="shared" si="89"/>
        <v>-9.6880306111785737E-4</v>
      </c>
      <c r="EM76" s="69">
        <f t="shared" si="90"/>
        <v>-6.6311587239913691E-4</v>
      </c>
      <c r="EN76" s="40">
        <f t="shared" si="91"/>
        <v>1.6644544085731994E-6</v>
      </c>
      <c r="EO76" s="40">
        <f t="shared" si="92"/>
        <v>1.8091900599165473E-6</v>
      </c>
    </row>
    <row r="77" spans="1:145" x14ac:dyDescent="0.25">
      <c r="A77" s="17">
        <v>285</v>
      </c>
      <c r="B77" s="15">
        <v>7338.4973816000002</v>
      </c>
      <c r="C77" s="15"/>
      <c r="D77" s="15">
        <v>78781.338185000001</v>
      </c>
      <c r="E77" s="15">
        <v>4062.4944873999998</v>
      </c>
      <c r="F77" s="15">
        <v>3737.4949283999999</v>
      </c>
      <c r="G77" s="15">
        <v>10821.319148</v>
      </c>
      <c r="H77" s="15">
        <v>3420.4200403</v>
      </c>
      <c r="J77" s="28" t="s">
        <v>438</v>
      </c>
      <c r="K77" s="28">
        <v>0</v>
      </c>
      <c r="L77" s="28">
        <v>90.507291547038406</v>
      </c>
      <c r="M77" s="28">
        <v>6.3209641145113604</v>
      </c>
      <c r="N77" s="28">
        <v>33.461562174903598</v>
      </c>
      <c r="O77" s="28">
        <v>33.461562174903598</v>
      </c>
      <c r="P77" s="28">
        <v>265.65209517353099</v>
      </c>
      <c r="Q77" s="28">
        <v>0</v>
      </c>
      <c r="R77" s="28">
        <v>1.6456110936578498E-2</v>
      </c>
      <c r="S77" s="28">
        <v>8.0344523994554606E-2</v>
      </c>
      <c r="T77" s="28">
        <v>16.208950398778601</v>
      </c>
      <c r="U77" s="28">
        <v>1.56226849152047E-2</v>
      </c>
      <c r="V77" s="28">
        <v>3.4648879193752098</v>
      </c>
      <c r="W77" s="28">
        <v>0.54686637234963098</v>
      </c>
      <c r="X77" s="28">
        <v>0.33518090576894399</v>
      </c>
      <c r="Y77" s="28">
        <v>83.102509548107605</v>
      </c>
      <c r="Z77" s="5">
        <v>5.4118663778611904E-6</v>
      </c>
      <c r="AA77" s="5">
        <v>2.1647491966908598E-5</v>
      </c>
      <c r="AB77" s="28">
        <v>7338.5194182002497</v>
      </c>
      <c r="AC77" s="28">
        <v>325.00287791354498</v>
      </c>
      <c r="AD77" s="28">
        <v>264.98813461421798</v>
      </c>
      <c r="AE77" s="28">
        <v>1430.7001215849</v>
      </c>
      <c r="AF77" s="28">
        <v>0</v>
      </c>
      <c r="AG77" s="28">
        <v>1590.30859912807</v>
      </c>
      <c r="AH77" s="28">
        <v>451.48903398976</v>
      </c>
      <c r="AI77" s="28">
        <v>795.72014368293003</v>
      </c>
      <c r="AJ77" s="28">
        <v>6.0443189486598596</v>
      </c>
      <c r="AK77" s="28">
        <v>138.93176849749401</v>
      </c>
      <c r="AL77" s="28">
        <v>1.5015748648676901</v>
      </c>
      <c r="AM77" s="28">
        <v>0</v>
      </c>
      <c r="AN77" s="28">
        <v>0</v>
      </c>
      <c r="AO77" s="28">
        <v>146.03774466553099</v>
      </c>
      <c r="AP77" s="28">
        <v>146.03774466553099</v>
      </c>
      <c r="AQ77" s="28">
        <v>0</v>
      </c>
      <c r="AR77" s="28">
        <v>0</v>
      </c>
      <c r="AS77" s="28">
        <v>9.5430188445576007</v>
      </c>
      <c r="AT77" s="5">
        <v>4.5305455494744699E-5</v>
      </c>
      <c r="AU77" s="5">
        <v>8.7487364375513199E-5</v>
      </c>
      <c r="AV77" s="28">
        <v>630.25060489315797</v>
      </c>
      <c r="AW77" s="28">
        <v>28.754354802493399</v>
      </c>
      <c r="AX77" s="28">
        <v>4.3997219202356703</v>
      </c>
      <c r="AY77" s="28">
        <v>0</v>
      </c>
      <c r="AZ77" s="28">
        <v>95.571167532201201</v>
      </c>
      <c r="BA77" s="28">
        <v>11.7787066948858</v>
      </c>
      <c r="BB77" s="28">
        <v>5.6062544023545401E-2</v>
      </c>
      <c r="BC77" s="28">
        <v>0.411121380975214</v>
      </c>
      <c r="BD77" s="28">
        <v>3.9714428699768999E-3</v>
      </c>
      <c r="BE77" s="28">
        <v>8.0633046181319001E-3</v>
      </c>
      <c r="BF77" s="28">
        <v>0</v>
      </c>
      <c r="BG77" s="28">
        <v>0</v>
      </c>
      <c r="BH77" s="28">
        <v>9.3374746352965499</v>
      </c>
      <c r="BI77" s="28">
        <v>71.935536963243393</v>
      </c>
      <c r="BJ77" s="28">
        <v>1.3095086448739699</v>
      </c>
      <c r="BK77" s="28">
        <v>1.2581516449235799</v>
      </c>
      <c r="BL77" s="28">
        <v>3516.9761338646399</v>
      </c>
      <c r="BM77" s="28">
        <v>70903.090641489805</v>
      </c>
      <c r="BN77" s="28">
        <v>7247.8755292470596</v>
      </c>
      <c r="BO77" s="28">
        <v>78781.216775630004</v>
      </c>
      <c r="BP77" s="28">
        <v>0</v>
      </c>
      <c r="BQ77" s="28">
        <v>181.21562541818901</v>
      </c>
      <c r="BR77" s="28">
        <v>0</v>
      </c>
      <c r="BS77" s="28">
        <v>5.9406408130645803</v>
      </c>
      <c r="BT77" s="28">
        <v>3.2329458710185902E-2</v>
      </c>
      <c r="BU77" s="28">
        <v>9.5381797538539495E-2</v>
      </c>
      <c r="BV77" s="28">
        <v>7.6543796028373398E-2</v>
      </c>
      <c r="BW77" s="28">
        <v>1.96728541366975</v>
      </c>
      <c r="BX77" s="28">
        <v>0</v>
      </c>
      <c r="BY77" s="28">
        <v>1320.8813779493601</v>
      </c>
      <c r="BZ77" s="28">
        <v>71.480400249122297</v>
      </c>
      <c r="CA77" s="28">
        <v>0</v>
      </c>
      <c r="CB77" s="28">
        <v>265.06956827989802</v>
      </c>
      <c r="CC77" s="28">
        <v>2.9157664643925898</v>
      </c>
      <c r="CD77" s="28">
        <v>0</v>
      </c>
      <c r="CE77" s="5">
        <v>2.34341617200461E-5</v>
      </c>
      <c r="CF77" s="28">
        <v>0</v>
      </c>
      <c r="CG77" s="28">
        <v>4062.5032133467798</v>
      </c>
      <c r="CH77" s="28">
        <v>3737.5003354332298</v>
      </c>
      <c r="CI77" s="28">
        <v>325.00287791354498</v>
      </c>
      <c r="CJ77" s="28">
        <v>12.458320739430199</v>
      </c>
      <c r="CK77" s="28">
        <v>0</v>
      </c>
      <c r="CL77" s="28">
        <v>932.87445504500101</v>
      </c>
      <c r="CM77" s="28">
        <v>0</v>
      </c>
      <c r="CN77" s="28">
        <v>397.60747135369201</v>
      </c>
      <c r="CO77" s="28">
        <v>0</v>
      </c>
      <c r="CP77" s="28">
        <v>0</v>
      </c>
      <c r="CQ77" s="28">
        <v>1590.4294800950099</v>
      </c>
      <c r="CR77" s="28">
        <v>2.9997706022740598</v>
      </c>
      <c r="CS77" s="28">
        <v>12.7233133263887</v>
      </c>
      <c r="CT77" s="28">
        <v>451.41141476104599</v>
      </c>
      <c r="CU77" s="28">
        <v>0.53014511924249097</v>
      </c>
      <c r="CV77" s="28">
        <v>10821.317308377</v>
      </c>
      <c r="CW77" s="28">
        <v>445.05562017844198</v>
      </c>
      <c r="CX77" s="28">
        <v>0</v>
      </c>
      <c r="CY77" s="28">
        <v>0</v>
      </c>
      <c r="CZ77" s="28">
        <v>166.55304594344</v>
      </c>
      <c r="DA77" s="28">
        <v>6.9605800078678497</v>
      </c>
      <c r="DB77" s="28">
        <v>0</v>
      </c>
      <c r="DC77" s="28">
        <v>3420.41861252115</v>
      </c>
      <c r="DD77" s="28">
        <v>6.6185094927715999</v>
      </c>
      <c r="DE77" s="28">
        <v>259.43698047366303</v>
      </c>
      <c r="DG77" s="26">
        <f t="shared" si="59"/>
        <v>1.0282297380180372</v>
      </c>
      <c r="DH77" s="25">
        <f t="shared" si="60"/>
        <v>8.0000110519760116E-3</v>
      </c>
      <c r="DI77" s="25">
        <f t="shared" si="61"/>
        <v>1.9246964684193141E-2</v>
      </c>
      <c r="DJ77" s="40">
        <f t="shared" si="62"/>
        <v>3.0028763524225092E-6</v>
      </c>
      <c r="DL77" s="40">
        <f t="shared" si="63"/>
        <v>-1.5410930150906731E-6</v>
      </c>
      <c r="DM77" s="40">
        <f t="shared" si="64"/>
        <v>2.1479282758650239E-6</v>
      </c>
      <c r="DN77" s="40">
        <f t="shared" si="65"/>
        <v>1.4466998172416614E-6</v>
      </c>
      <c r="DO77" s="40">
        <f t="shared" si="66"/>
        <v>-1.6999988407565028E-7</v>
      </c>
      <c r="DP77" s="40">
        <f t="shared" si="67"/>
        <v>-4.1742792791735542E-7</v>
      </c>
      <c r="DQ77" s="40">
        <f t="shared" si="68"/>
        <v>-1.1748010164011529E-5</v>
      </c>
      <c r="DR77" s="40">
        <f t="shared" si="69"/>
        <v>4.8281747960135663E-6</v>
      </c>
      <c r="DS77" s="40">
        <f t="shared" si="70"/>
        <v>-6.443682613213693E-6</v>
      </c>
      <c r="DT77" s="40">
        <f t="shared" si="71"/>
        <v>-2.5504144648058991E-5</v>
      </c>
      <c r="DU77" s="40">
        <f t="shared" si="72"/>
        <v>-4.2557744464598396E-6</v>
      </c>
      <c r="DV77" s="40">
        <f t="shared" si="73"/>
        <v>1.1154460651824658E-6</v>
      </c>
      <c r="DW77" s="40">
        <f t="shared" si="74"/>
        <v>-3.1756061627823521E-6</v>
      </c>
      <c r="DX77" s="40">
        <f t="shared" si="75"/>
        <v>-5.3247012644511598E-6</v>
      </c>
      <c r="DY77" s="40">
        <f t="shared" si="76"/>
        <v>7.3882782205587794E-6</v>
      </c>
      <c r="DZ77" s="40">
        <f t="shared" si="77"/>
        <v>-3.0705301302259307E-6</v>
      </c>
      <c r="EA77" s="40">
        <f t="shared" si="78"/>
        <v>5.3354075976517894E-6</v>
      </c>
      <c r="EB77" s="40">
        <f t="shared" si="79"/>
        <v>-3.4080476050660313E-6</v>
      </c>
      <c r="EC77" s="40">
        <f t="shared" si="80"/>
        <v>-7.741923895077536E-6</v>
      </c>
      <c r="ED77" s="40">
        <f t="shared" si="81"/>
        <v>-2.9846784339202528E-7</v>
      </c>
      <c r="EE77" s="40">
        <f t="shared" si="82"/>
        <v>-2.8719669365787167E-5</v>
      </c>
      <c r="EF77" s="40">
        <f t="shared" si="83"/>
        <v>-9.5053180097324053E-7</v>
      </c>
      <c r="EG77" s="40">
        <f t="shared" si="84"/>
        <v>4.0415455281142759E-6</v>
      </c>
      <c r="EH77" s="40">
        <f t="shared" si="85"/>
        <v>-7.8938737640835431E-8</v>
      </c>
      <c r="EI77" s="69">
        <f t="shared" si="86"/>
        <v>-4.1392042118579337E-6</v>
      </c>
      <c r="EJ77" s="40">
        <f t="shared" si="87"/>
        <v>2.4995435639953498E-6</v>
      </c>
      <c r="EK77" s="40">
        <f t="shared" si="88"/>
        <v>7.9259207253109989E-4</v>
      </c>
      <c r="EL77" s="40">
        <f t="shared" si="89"/>
        <v>-9.7836157964244566E-4</v>
      </c>
      <c r="EM77" s="69">
        <f t="shared" si="90"/>
        <v>-7.3149465551399363E-4</v>
      </c>
      <c r="EN77" s="40">
        <f t="shared" si="91"/>
        <v>-3.5559642732840612E-6</v>
      </c>
      <c r="EO77" s="40">
        <f t="shared" si="92"/>
        <v>-3.8651812669566258E-6</v>
      </c>
    </row>
    <row r="78" spans="1:145" x14ac:dyDescent="0.25">
      <c r="A78" s="10"/>
    </row>
    <row r="79" spans="1:145" x14ac:dyDescent="0.25">
      <c r="A79" s="71" t="s">
        <v>663</v>
      </c>
      <c r="B79" s="15"/>
      <c r="C79" s="15"/>
      <c r="D79" s="15"/>
      <c r="E79" s="15"/>
      <c r="F79" s="15"/>
      <c r="G79" s="15"/>
      <c r="H79" s="15"/>
      <c r="DG79" s="25"/>
      <c r="DH79" s="97"/>
      <c r="DI79" s="25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69"/>
      <c r="EJ79" s="40"/>
      <c r="EK79" s="40"/>
      <c r="EL79" s="40"/>
      <c r="EM79" s="69"/>
      <c r="EN79" s="40"/>
      <c r="EO79" s="40"/>
    </row>
    <row r="80" spans="1:145" x14ac:dyDescent="0.25">
      <c r="A80" s="10" t="s">
        <v>340</v>
      </c>
      <c r="B80" s="116">
        <v>210.355991359999</v>
      </c>
      <c r="C80" s="116"/>
      <c r="D80" s="116">
        <v>2389.4848887199901</v>
      </c>
      <c r="E80" s="116">
        <v>83.814910589999897</v>
      </c>
      <c r="F80" s="116">
        <v>77.109717569999901</v>
      </c>
      <c r="G80" s="116">
        <v>232.70999863</v>
      </c>
      <c r="H80" s="116">
        <v>96.039330649999997</v>
      </c>
      <c r="J80" s="10" t="s">
        <v>340</v>
      </c>
      <c r="K80" s="17">
        <v>0</v>
      </c>
      <c r="L80" s="17">
        <v>2.5412817609045701</v>
      </c>
      <c r="M80" s="17">
        <v>0.17748141649020399</v>
      </c>
      <c r="N80" s="17">
        <v>0.93954353289992198</v>
      </c>
      <c r="O80" s="17">
        <v>0.93954353289992198</v>
      </c>
      <c r="P80" s="17">
        <v>7.4590310771672703</v>
      </c>
      <c r="Q80" s="17">
        <v>0</v>
      </c>
      <c r="R80" s="17">
        <v>3.3951728214201001E-4</v>
      </c>
      <c r="S80" s="17">
        <v>1.6576234511152599E-3</v>
      </c>
      <c r="T80" s="17">
        <v>0.45511732782700798</v>
      </c>
      <c r="U80" s="17">
        <v>3.2231588304343698E-4</v>
      </c>
      <c r="V80" s="17">
        <v>9.7288078127860597E-2</v>
      </c>
      <c r="W80" s="17">
        <v>1.12826996808809E-2</v>
      </c>
      <c r="X80" s="17">
        <v>6.9152002943170298E-3</v>
      </c>
      <c r="Y80" s="17">
        <v>2.3333643308716501</v>
      </c>
      <c r="Z80" s="5">
        <v>1.11654345133572E-7</v>
      </c>
      <c r="AA80" s="5">
        <v>4.4662130255681E-7</v>
      </c>
      <c r="AB80" s="17">
        <v>210.35597266974199</v>
      </c>
      <c r="AC80" s="17">
        <v>6.7051934362891803</v>
      </c>
      <c r="AD80" s="17">
        <v>18.6056628078065</v>
      </c>
      <c r="AE80" s="17">
        <v>23.257096154367598</v>
      </c>
      <c r="AF80" s="17">
        <v>2.1406714462871401E-2</v>
      </c>
      <c r="AG80" s="17">
        <v>28.121711673473399</v>
      </c>
      <c r="AH80" s="17">
        <v>7.1038270697046304</v>
      </c>
      <c r="AI80" s="17">
        <v>22.3424739823317</v>
      </c>
      <c r="AJ80" s="17">
        <v>0.16971380323649499</v>
      </c>
      <c r="AK80" s="17">
        <v>3.9009492043968899</v>
      </c>
      <c r="AL80" s="17">
        <v>4.2161875171218603E-2</v>
      </c>
      <c r="AM80" s="17">
        <v>0</v>
      </c>
      <c r="AN80" s="17">
        <v>0</v>
      </c>
      <c r="AO80" s="17">
        <v>4.1004988919516903</v>
      </c>
      <c r="AP80" s="17">
        <v>4.1004988919516903</v>
      </c>
      <c r="AQ80" s="17">
        <v>0</v>
      </c>
      <c r="AR80" s="17">
        <v>0</v>
      </c>
      <c r="AS80" s="17">
        <v>0.26795048444112801</v>
      </c>
      <c r="AT80" s="5">
        <v>9.3472568726968399E-7</v>
      </c>
      <c r="AU80" s="5">
        <v>1.80498864649953E-6</v>
      </c>
      <c r="AV80" s="17">
        <v>19.115879854494899</v>
      </c>
      <c r="AW80" s="17">
        <v>0.80737140869877699</v>
      </c>
      <c r="AX80" s="17">
        <v>0.123535456214488</v>
      </c>
      <c r="AY80" s="17">
        <v>0</v>
      </c>
      <c r="AZ80" s="17">
        <v>2.6834761065822001</v>
      </c>
      <c r="BA80" s="17">
        <v>0.33072388037577699</v>
      </c>
      <c r="BB80" s="17">
        <v>1.1566466348098699E-3</v>
      </c>
      <c r="BC80" s="17">
        <v>8.4820594211765001E-3</v>
      </c>
      <c r="BD80" s="5">
        <v>8.1936311733549303E-5</v>
      </c>
      <c r="BE80" s="17">
        <v>1.6635465598527301E-4</v>
      </c>
      <c r="BF80" s="17">
        <v>0</v>
      </c>
      <c r="BG80" s="17">
        <v>0</v>
      </c>
      <c r="BH80" s="17">
        <v>0.26218084179432799</v>
      </c>
      <c r="BI80" s="17">
        <v>1.4841305723970299</v>
      </c>
      <c r="BJ80" s="17">
        <v>2.7016890539415798E-2</v>
      </c>
      <c r="BK80" s="17">
        <v>2.5957441621058501E-2</v>
      </c>
      <c r="BL80" s="17">
        <v>98.750319012108804</v>
      </c>
      <c r="BM80" s="17">
        <v>2150.53571098067</v>
      </c>
      <c r="BN80" s="17">
        <v>219.83243530481599</v>
      </c>
      <c r="BO80" s="17">
        <v>2389.48402613998</v>
      </c>
      <c r="BP80" s="17">
        <v>0</v>
      </c>
      <c r="BQ80" s="17">
        <v>5.0881799098199298</v>
      </c>
      <c r="BR80" s="17">
        <v>0</v>
      </c>
      <c r="BS80" s="17">
        <v>0.165867315118195</v>
      </c>
      <c r="BT80" s="17">
        <v>6.6699870398298001E-4</v>
      </c>
      <c r="BU80" s="17">
        <v>1.9678243956326399E-3</v>
      </c>
      <c r="BV80" s="17">
        <v>1.5791900450734899E-3</v>
      </c>
      <c r="BW80" s="17">
        <v>4.9067027080474203E-2</v>
      </c>
      <c r="BX80" s="17">
        <v>0</v>
      </c>
      <c r="BY80" s="17">
        <v>37.088180738233099</v>
      </c>
      <c r="BZ80" s="17">
        <v>1.1268676877064701</v>
      </c>
      <c r="CA80" s="17">
        <v>3.8460732838395701E-3</v>
      </c>
      <c r="CB80" s="17">
        <v>18.607701618082299</v>
      </c>
      <c r="CC80" s="17">
        <v>5.0435445050347999E-2</v>
      </c>
      <c r="CD80" s="17">
        <v>0</v>
      </c>
      <c r="CE80" s="5">
        <v>4.8347735691176599E-7</v>
      </c>
      <c r="CF80" s="17">
        <v>7.1293670364919995E-4</v>
      </c>
      <c r="CG80" s="17">
        <v>83.814887554764297</v>
      </c>
      <c r="CH80" s="17">
        <v>77.109694118475105</v>
      </c>
      <c r="CI80" s="17">
        <v>6.7051934362891803</v>
      </c>
      <c r="CJ80" s="17">
        <v>0.19449425828248901</v>
      </c>
      <c r="CK80" s="17">
        <v>0</v>
      </c>
      <c r="CL80" s="17">
        <v>14.640390249926901</v>
      </c>
      <c r="CM80" s="17">
        <v>0</v>
      </c>
      <c r="CN80" s="17">
        <v>7.03083907284622</v>
      </c>
      <c r="CO80" s="17">
        <v>0</v>
      </c>
      <c r="CP80" s="17">
        <v>2.1406714462871401E-2</v>
      </c>
      <c r="CQ80" s="17">
        <v>28.123348973803498</v>
      </c>
      <c r="CR80" s="17">
        <v>8.4227909176452398E-2</v>
      </c>
      <c r="CS80" s="17">
        <v>0.19863270159890201</v>
      </c>
      <c r="CT80" s="17">
        <v>7.1026669733626404</v>
      </c>
      <c r="CU80" s="17">
        <v>8.3514133648373793E-3</v>
      </c>
      <c r="CV80" s="17">
        <v>232.710067359579</v>
      </c>
      <c r="CW80" s="17">
        <v>12.4963702313827</v>
      </c>
      <c r="CX80" s="17">
        <v>0</v>
      </c>
      <c r="CY80" s="17">
        <v>0</v>
      </c>
      <c r="CZ80" s="17">
        <v>4.6764766413281196</v>
      </c>
      <c r="DA80" s="17">
        <v>0.195440102821927</v>
      </c>
      <c r="DB80" s="17">
        <v>0</v>
      </c>
      <c r="DC80" s="17">
        <v>96.039270363817707</v>
      </c>
      <c r="DD80" s="17">
        <v>0.18583615816076601</v>
      </c>
      <c r="DE80" s="17">
        <v>7.2845450786739097</v>
      </c>
      <c r="DG80" s="25">
        <f t="shared" ref="DG80:DG85" si="93">(AV80/BO80)</f>
        <v>8.000003199592454E-3</v>
      </c>
      <c r="DH80" s="97">
        <f t="shared" ref="DH80:DH85" si="94">BL80/DC80</f>
        <v>1.0282285427411209</v>
      </c>
      <c r="DI80" s="25">
        <f t="shared" ref="DI80:DI85" si="95">BI80/CH80</f>
        <v>1.9247003756969118E-2</v>
      </c>
      <c r="DJ80" s="40">
        <f t="shared" ref="DJ80:DJ85" si="96">(AB80-B80)/(B80+1E-50)</f>
        <v>-8.8850604572803409E-8</v>
      </c>
      <c r="DK80" s="40"/>
      <c r="DL80" s="40">
        <f t="shared" ref="DL80:DL85" si="97">(BO80-D80)/(D80+1E-50)</f>
        <v>-3.6098994146360358E-7</v>
      </c>
      <c r="DM80" s="40">
        <f t="shared" ref="DM80:DN85" si="98">(CG80-E80)/(E80+1E-50)</f>
        <v>-2.7483457821198102E-7</v>
      </c>
      <c r="DN80" s="40">
        <f t="shared" si="98"/>
        <v>-3.041318984923017E-7</v>
      </c>
      <c r="DO80" s="40">
        <f t="shared" ref="DO80:DO85" si="99">(CV80-G80)/(G80+1E-50)</f>
        <v>2.9534433158587589E-7</v>
      </c>
      <c r="DP80" s="40">
        <f t="shared" ref="DP80:DP85" si="100">(DC80-H80)/(H80+1E-50)</f>
        <v>-6.2772389063724553E-7</v>
      </c>
      <c r="DQ80" s="40">
        <f t="shared" ref="DQ80:DQ85" si="101">(O80/0.009783-$DC80)/($DC80)</f>
        <v>-9.205523091293675E-6</v>
      </c>
      <c r="DR80" s="40">
        <f t="shared" ref="DR80:DR85" si="102">(M80/0.001848-$DC80)/($DC80)</f>
        <v>4.7602836811092295E-6</v>
      </c>
      <c r="DS80" s="40">
        <f t="shared" ref="DS80:DS85" si="103">((R80+S80)/0.0000259-$CH80)/($CH80)</f>
        <v>-1.724521312003281E-7</v>
      </c>
      <c r="DT80" s="40">
        <f t="shared" ref="DT80:DT85" si="104">(T80/0.004739-$DC80)/($DC80)</f>
        <v>-2.8067638376077122E-5</v>
      </c>
      <c r="DU80" s="40">
        <f t="shared" ref="DU80:DU85" si="105">((U80)/0.00000418-$CH80)/($CH80)</f>
        <v>-8.1856040333751794E-6</v>
      </c>
      <c r="DV80" s="40">
        <f t="shared" ref="DV80:DV85" si="106">(V80/0.001013-$DC80)/($DC80)</f>
        <v>3.0553612240092368E-6</v>
      </c>
      <c r="DW80" s="40">
        <f t="shared" ref="DW80:DW85" si="107">((X80+W80)/0.000236-$CH80)/($CH80)</f>
        <v>6.6838733874077007E-7</v>
      </c>
      <c r="DX80" s="40">
        <f t="shared" ref="DX80:DX85" si="108">((AA80+Z80)/0.00000000724-$CH80)/($CH80)</f>
        <v>2.6192732182747535E-6</v>
      </c>
      <c r="DY80" s="40">
        <f t="shared" ref="DY80:DY85" si="109">(AL80/0.000439-$DC80)/($DC80)</f>
        <v>1.5072647467437914E-5</v>
      </c>
      <c r="DZ80" s="40">
        <f t="shared" ref="DZ80:DZ85" si="110">(AP80/0.042696-$DC80)/($DC80)</f>
        <v>1.513110399844046E-6</v>
      </c>
      <c r="EA80" s="40">
        <f t="shared" ref="EA80:EA85" si="111">(AS80/0.00279-$DC80)/($DC80)</f>
        <v>3.4339525013775434E-6</v>
      </c>
      <c r="EB80" s="40">
        <f t="shared" ref="EB80:EB85" si="112">((AT80+AU80+CE80)/0.0000000418-$CH80)/($CH80)</f>
        <v>2.0093566737557042E-6</v>
      </c>
      <c r="EC80" s="40">
        <f t="shared" ref="EC80:EC85" si="113">((BB80+BC80)/0.000125-$CH80)/($CH80)</f>
        <v>-5.9228070692101781E-7</v>
      </c>
      <c r="ED80" s="40">
        <f t="shared" ref="ED80:ED85" si="114">((BD80+BE80)/0.00000322-$CH80)/($CH80)</f>
        <v>-9.0511642333009635E-6</v>
      </c>
      <c r="EE80" s="40">
        <f t="shared" ref="EE80:EE85" si="115">(BH80/0.00273-$DC80)/($DC80)</f>
        <v>-2.4281500766734669E-5</v>
      </c>
      <c r="EF80" s="40">
        <f t="shared" ref="EF80:EF85" si="116">((BJ80+BK80)/0.000687-$CH80)/($CH80)</f>
        <v>-5.2287405028210125E-7</v>
      </c>
      <c r="EG80" s="40">
        <f t="shared" ref="EG80:EG85" si="117">(DA80/0.002035-$DC80)/($DC80)</f>
        <v>9.600472749260214E-7</v>
      </c>
      <c r="EH80" s="40">
        <f t="shared" ref="EH80:EH85" si="118">(DD80/0.001935-$DC80)/($DC80)</f>
        <v>9.1482161465286331E-7</v>
      </c>
      <c r="EI80" s="69">
        <f t="shared" ref="EI80:EI85" si="119">(BS80-$DC80*0.0017-$CH80*0.0000337)/(BS80)</f>
        <v>1.1809487064321336E-5</v>
      </c>
      <c r="EJ80" s="40">
        <f t="shared" ref="EJ80:EJ85" si="120">((BT80)/0.00000865-$CH80)/($CH80)</f>
        <v>-2.2510058116782276E-7</v>
      </c>
      <c r="EK80" s="40">
        <f t="shared" ref="EK80:EK85" si="121">((BU80)/0.0000255-$CH80)/($CH80)</f>
        <v>7.7668605310960478E-4</v>
      </c>
      <c r="EL80" s="40">
        <f t="shared" ref="EL80:EL85" si="122">((BV80)/0.0000205-$CH80)/($CH80)</f>
        <v>-9.8604182070928439E-4</v>
      </c>
      <c r="EM80" s="69">
        <f t="shared" ref="EM80:EM85" si="123">(BW80-$DC80*0.000333-$CH80*0.000222)/(BW80)</f>
        <v>-6.6036291388569602E-4</v>
      </c>
      <c r="EN80" s="40">
        <f t="shared" ref="EN80:EN85" si="124">(SUM(AC80:AH80)-$CG80)/($CG80)</f>
        <v>1.2290584864760887E-7</v>
      </c>
      <c r="EO80" s="40">
        <f t="shared" ref="EO80:EO85" si="125">(SUM(AD80:AH80)-$CH80)/($CH80)</f>
        <v>1.3359331814499988E-7</v>
      </c>
    </row>
    <row r="81" spans="1:145" x14ac:dyDescent="0.25">
      <c r="A81" s="10" t="s">
        <v>372</v>
      </c>
      <c r="B81" s="116">
        <v>3821.7494264000002</v>
      </c>
      <c r="C81" s="116"/>
      <c r="D81" s="116">
        <v>41653.886508570104</v>
      </c>
      <c r="E81" s="116">
        <v>1840.1743007</v>
      </c>
      <c r="F81" s="116">
        <v>1692.9603577599901</v>
      </c>
      <c r="G81" s="116">
        <v>4800.2832974500197</v>
      </c>
      <c r="H81" s="116">
        <v>1781.18872764</v>
      </c>
      <c r="J81" s="10" t="s">
        <v>417</v>
      </c>
      <c r="K81" s="17">
        <v>0</v>
      </c>
      <c r="L81" s="17">
        <v>47.131577934864403</v>
      </c>
      <c r="M81" s="17">
        <v>3.29163638127757</v>
      </c>
      <c r="N81" s="17">
        <v>17.425183330597399</v>
      </c>
      <c r="O81" s="17">
        <v>17.425183330597399</v>
      </c>
      <c r="P81" s="17">
        <v>138.33886140643801</v>
      </c>
      <c r="Q81" s="17">
        <v>0</v>
      </c>
      <c r="R81" s="17">
        <v>7.4540820229611398E-3</v>
      </c>
      <c r="S81" s="17">
        <v>3.63935206159713E-2</v>
      </c>
      <c r="T81" s="17">
        <v>8.4408052704830805</v>
      </c>
      <c r="U81" s="17">
        <v>7.0765406146706504E-3</v>
      </c>
      <c r="V81" s="17">
        <v>1.80434588000198</v>
      </c>
      <c r="W81" s="17">
        <v>0.247714258943876</v>
      </c>
      <c r="X81" s="17">
        <v>0.15182445697404601</v>
      </c>
      <c r="Y81" s="17">
        <v>43.275580784073803</v>
      </c>
      <c r="Z81" s="5">
        <v>2.4514139894288398E-6</v>
      </c>
      <c r="AA81" s="5">
        <v>9.8056140698975295E-6</v>
      </c>
      <c r="AB81" s="17">
        <v>3821.7494094368799</v>
      </c>
      <c r="AC81" s="17">
        <v>147.213625445746</v>
      </c>
      <c r="AD81" s="17">
        <v>157.71592707110401</v>
      </c>
      <c r="AE81" s="17">
        <v>630.10742141900505</v>
      </c>
      <c r="AF81" s="17">
        <v>6.13986800928146E-2</v>
      </c>
      <c r="AG81" s="17">
        <v>706.90769699675297</v>
      </c>
      <c r="AH81" s="17">
        <v>198.16857862508701</v>
      </c>
      <c r="AI81" s="17">
        <v>414.372890475041</v>
      </c>
      <c r="AJ81" s="17">
        <v>3.1475913722184501</v>
      </c>
      <c r="AK81" s="17">
        <v>72.348467745829097</v>
      </c>
      <c r="AL81" s="17">
        <v>0.781947960278773</v>
      </c>
      <c r="AM81" s="17">
        <v>0</v>
      </c>
      <c r="AN81" s="17">
        <v>0</v>
      </c>
      <c r="AO81" s="17">
        <v>76.049787663155698</v>
      </c>
      <c r="AP81" s="17">
        <v>76.049787663155698</v>
      </c>
      <c r="AQ81" s="17">
        <v>0</v>
      </c>
      <c r="AR81" s="17">
        <v>0</v>
      </c>
      <c r="AS81" s="17">
        <v>4.96953196059789</v>
      </c>
      <c r="AT81" s="5">
        <v>2.05222507185413E-5</v>
      </c>
      <c r="AU81" s="5">
        <v>3.9628722121728198E-5</v>
      </c>
      <c r="AV81" s="17">
        <v>333.23125911473397</v>
      </c>
      <c r="AW81" s="17">
        <v>14.973906170406201</v>
      </c>
      <c r="AX81" s="17">
        <v>2.2911495736900398</v>
      </c>
      <c r="AY81" s="17">
        <v>0</v>
      </c>
      <c r="AZ81" s="17">
        <v>49.769151989998697</v>
      </c>
      <c r="BA81" s="17">
        <v>6.1337522273847096</v>
      </c>
      <c r="BB81" s="17">
        <v>2.5394407976322302E-2</v>
      </c>
      <c r="BC81" s="17">
        <v>0.18622587454598499</v>
      </c>
      <c r="BD81" s="5">
        <v>1.7989318606458399E-3</v>
      </c>
      <c r="BE81" s="5">
        <v>3.6524048567822399E-3</v>
      </c>
      <c r="BF81" s="17">
        <v>0</v>
      </c>
      <c r="BG81" s="17">
        <v>0</v>
      </c>
      <c r="BH81" s="17">
        <v>4.8624923708179599</v>
      </c>
      <c r="BI81" s="17">
        <v>32.584391166079698</v>
      </c>
      <c r="BJ81" s="17">
        <v>0.59316046892309704</v>
      </c>
      <c r="BK81" s="17">
        <v>0.569899270821277</v>
      </c>
      <c r="BL81" s="17">
        <v>1831.4726663249501</v>
      </c>
      <c r="BM81" s="17">
        <v>37488.385582212999</v>
      </c>
      <c r="BN81" s="17">
        <v>3832.1372020039998</v>
      </c>
      <c r="BO81" s="17">
        <v>41653.754043331799</v>
      </c>
      <c r="BP81" s="17">
        <v>0</v>
      </c>
      <c r="BQ81" s="17">
        <v>94.368233739534901</v>
      </c>
      <c r="BR81" s="17">
        <v>0</v>
      </c>
      <c r="BS81" s="17">
        <v>3.0850817243450801</v>
      </c>
      <c r="BT81" s="17">
        <v>1.46442308018761E-2</v>
      </c>
      <c r="BU81" s="17">
        <v>4.3204736409883301E-2</v>
      </c>
      <c r="BV81" s="17">
        <v>3.4671577241687103E-2</v>
      </c>
      <c r="BW81" s="17">
        <v>0.96829906887790096</v>
      </c>
      <c r="BX81" s="17">
        <v>0</v>
      </c>
      <c r="BY81" s="17">
        <v>687.85071165528495</v>
      </c>
      <c r="BZ81" s="17">
        <v>31.3805703357088</v>
      </c>
      <c r="CA81" s="17">
        <v>1.1031339803898799E-2</v>
      </c>
      <c r="CB81" s="17">
        <v>157.7530503701</v>
      </c>
      <c r="CC81" s="17">
        <v>1.2928668353202399</v>
      </c>
      <c r="CD81" s="17">
        <v>0</v>
      </c>
      <c r="CE81" s="5">
        <v>1.0614896630786399E-5</v>
      </c>
      <c r="CF81" s="17">
        <v>2.0448328400491599E-3</v>
      </c>
      <c r="CG81" s="17">
        <v>1840.17164259691</v>
      </c>
      <c r="CH81" s="17">
        <v>1692.95801715116</v>
      </c>
      <c r="CI81" s="17">
        <v>147.213625445746</v>
      </c>
      <c r="CJ81" s="17">
        <v>5.4638594112556902</v>
      </c>
      <c r="CK81" s="17">
        <v>0</v>
      </c>
      <c r="CL81" s="17">
        <v>409.34559522037898</v>
      </c>
      <c r="CM81" s="17">
        <v>0</v>
      </c>
      <c r="CN81" s="17">
        <v>176.73989748507699</v>
      </c>
      <c r="CO81" s="17">
        <v>0</v>
      </c>
      <c r="CP81" s="17">
        <v>6.13986800928146E-2</v>
      </c>
      <c r="CQ81" s="17">
        <v>706.95937719428696</v>
      </c>
      <c r="CR81" s="17">
        <v>1.5621358156318701</v>
      </c>
      <c r="CS81" s="17">
        <v>5.5800768310763402</v>
      </c>
      <c r="CT81" s="17">
        <v>198.13552847544801</v>
      </c>
      <c r="CU81" s="17">
        <v>0.23272013977303399</v>
      </c>
      <c r="CV81" s="17">
        <v>4800.2734789486103</v>
      </c>
      <c r="CW81" s="17">
        <v>231.76334741255599</v>
      </c>
      <c r="CX81" s="17">
        <v>0</v>
      </c>
      <c r="CY81" s="17">
        <v>0</v>
      </c>
      <c r="CZ81" s="17">
        <v>86.732630589857607</v>
      </c>
      <c r="DA81" s="17">
        <v>3.6247319788488501</v>
      </c>
      <c r="DB81" s="17">
        <v>0</v>
      </c>
      <c r="DC81" s="17">
        <v>1781.19081785964</v>
      </c>
      <c r="DD81" s="17">
        <v>3.44658902783886</v>
      </c>
      <c r="DE81" s="17">
        <v>135.10282524126799</v>
      </c>
      <c r="DG81" s="25">
        <f t="shared" si="93"/>
        <v>8.0000294515610356E-3</v>
      </c>
      <c r="DH81" s="97">
        <f t="shared" si="94"/>
        <v>1.0282293440776498</v>
      </c>
      <c r="DI81" s="25">
        <f t="shared" si="95"/>
        <v>1.9247016663125154E-2</v>
      </c>
      <c r="DJ81" s="40">
        <f t="shared" si="96"/>
        <v>-4.4385746932554954E-9</v>
      </c>
      <c r="DK81" s="40"/>
      <c r="DL81" s="40">
        <f t="shared" si="97"/>
        <v>-3.1801411442680567E-6</v>
      </c>
      <c r="DM81" s="40">
        <f t="shared" si="98"/>
        <v>-1.4444844105036518E-6</v>
      </c>
      <c r="DN81" s="40">
        <f t="shared" si="98"/>
        <v>-1.3825538320215755E-6</v>
      </c>
      <c r="DO81" s="40">
        <f t="shared" si="99"/>
        <v>-2.0454004068140524E-6</v>
      </c>
      <c r="DP81" s="40">
        <f t="shared" si="100"/>
        <v>1.1734970065395176E-6</v>
      </c>
      <c r="DQ81" s="40">
        <f t="shared" si="101"/>
        <v>-1.1847110806217868E-5</v>
      </c>
      <c r="DR81" s="40">
        <f t="shared" si="102"/>
        <v>-1.291188049010911E-6</v>
      </c>
      <c r="DS81" s="40">
        <f t="shared" si="103"/>
        <v>-2.2818306398858895E-7</v>
      </c>
      <c r="DT81" s="40">
        <f t="shared" si="104"/>
        <v>-3.0566688699790093E-5</v>
      </c>
      <c r="DU81" s="40">
        <f t="shared" si="105"/>
        <v>-3.3769240934083138E-6</v>
      </c>
      <c r="DV81" s="40">
        <f t="shared" si="106"/>
        <v>-2.3193432190893342E-7</v>
      </c>
      <c r="DW81" s="40">
        <f t="shared" si="107"/>
        <v>1.5614787693310742E-6</v>
      </c>
      <c r="DX81" s="40">
        <f t="shared" si="108"/>
        <v>9.802672956301002E-7</v>
      </c>
      <c r="DY81" s="40">
        <f t="shared" si="109"/>
        <v>6.638898134961658E-6</v>
      </c>
      <c r="DZ81" s="40">
        <f t="shared" si="110"/>
        <v>8.4817955711301934E-7</v>
      </c>
      <c r="EA81" s="40">
        <f t="shared" si="111"/>
        <v>1.9275030391926457E-6</v>
      </c>
      <c r="EB81" s="40">
        <f t="shared" si="112"/>
        <v>3.1703821400863086E-6</v>
      </c>
      <c r="EC81" s="40">
        <f t="shared" si="113"/>
        <v>2.5062802830065427E-6</v>
      </c>
      <c r="ED81" s="40">
        <f t="shared" si="114"/>
        <v>2.1833594122905627E-6</v>
      </c>
      <c r="EE81" s="40">
        <f t="shared" si="115"/>
        <v>-3.2608126935226284E-5</v>
      </c>
      <c r="EF81" s="40">
        <f t="shared" si="116"/>
        <v>-2.0790277258363337E-6</v>
      </c>
      <c r="EG81" s="40">
        <f t="shared" si="117"/>
        <v>2.3903905847972568E-6</v>
      </c>
      <c r="EH81" s="40">
        <f t="shared" si="118"/>
        <v>-4.411507245314372E-6</v>
      </c>
      <c r="EI81" s="69">
        <f t="shared" si="119"/>
        <v>1.5068663048358967E-6</v>
      </c>
      <c r="EJ81" s="40">
        <f t="shared" si="120"/>
        <v>9.8301464649628106E-6</v>
      </c>
      <c r="EK81" s="40">
        <f t="shared" si="121"/>
        <v>7.9468684874919621E-4</v>
      </c>
      <c r="EL81" s="40">
        <f t="shared" si="122"/>
        <v>-9.8145749647762944E-4</v>
      </c>
      <c r="EM81" s="69">
        <f t="shared" si="123"/>
        <v>-6.962242333847325E-4</v>
      </c>
      <c r="EN81" s="40">
        <f t="shared" si="124"/>
        <v>1.6333481117575562E-6</v>
      </c>
      <c r="EO81" s="40">
        <f t="shared" si="125"/>
        <v>1.7753782736419881E-6</v>
      </c>
    </row>
    <row r="82" spans="1:145" x14ac:dyDescent="0.25">
      <c r="A82" s="15" t="s">
        <v>418</v>
      </c>
      <c r="B82" s="116">
        <v>516.55062043999897</v>
      </c>
      <c r="C82" s="116"/>
      <c r="D82" s="116">
        <v>5466.6133525299902</v>
      </c>
      <c r="E82" s="116">
        <v>274.73713213999901</v>
      </c>
      <c r="F82" s="116">
        <v>252.75816207999901</v>
      </c>
      <c r="G82" s="116">
        <v>721.42829648999896</v>
      </c>
      <c r="H82" s="116">
        <v>245.55127916999999</v>
      </c>
      <c r="J82" s="15" t="s">
        <v>419</v>
      </c>
      <c r="K82" s="17">
        <v>0</v>
      </c>
      <c r="L82" s="17">
        <v>6.4974899438104599</v>
      </c>
      <c r="M82" s="17">
        <v>0.45378004022975399</v>
      </c>
      <c r="N82" s="17">
        <v>2.4022027706321198</v>
      </c>
      <c r="O82" s="17">
        <v>2.4022027706321198</v>
      </c>
      <c r="P82" s="17">
        <v>19.071098916814101</v>
      </c>
      <c r="Q82" s="17">
        <v>0</v>
      </c>
      <c r="R82" s="5">
        <v>1.11289363250053E-3</v>
      </c>
      <c r="S82" s="17">
        <v>5.43354971698164E-3</v>
      </c>
      <c r="T82" s="17">
        <v>1.16363480432028</v>
      </c>
      <c r="U82" s="5">
        <v>1.05652802942464E-3</v>
      </c>
      <c r="V82" s="17">
        <v>0.24874396869683599</v>
      </c>
      <c r="W82" s="17">
        <v>3.6983537315983001E-2</v>
      </c>
      <c r="X82" s="17">
        <v>2.26673332341253E-2</v>
      </c>
      <c r="Y82" s="17">
        <v>5.9658939746710899</v>
      </c>
      <c r="Z82" s="5">
        <v>3.6599345227268901E-7</v>
      </c>
      <c r="AA82" s="5">
        <v>1.46397416183027E-6</v>
      </c>
      <c r="AB82" s="17">
        <v>516.55026306651803</v>
      </c>
      <c r="AC82" s="17">
        <v>21.9789594184207</v>
      </c>
      <c r="AD82" s="17">
        <v>17.9259136780259</v>
      </c>
      <c r="AE82" s="17">
        <v>96.753307980180395</v>
      </c>
      <c r="AF82" s="5">
        <v>8.7712429107624101E-6</v>
      </c>
      <c r="AG82" s="17">
        <v>107.54664120328199</v>
      </c>
      <c r="AH82" s="17">
        <v>30.532289555052099</v>
      </c>
      <c r="AI82" s="17">
        <v>57.124786958415299</v>
      </c>
      <c r="AJ82" s="17">
        <v>0.433920431263082</v>
      </c>
      <c r="AK82" s="17">
        <v>9.9738696036706802</v>
      </c>
      <c r="AL82" s="17">
        <v>0.107797243648208</v>
      </c>
      <c r="AM82" s="17">
        <v>0</v>
      </c>
      <c r="AN82" s="17">
        <v>0</v>
      </c>
      <c r="AO82" s="17">
        <v>10.4840804681536</v>
      </c>
      <c r="AP82" s="17">
        <v>10.4840804681536</v>
      </c>
      <c r="AQ82" s="17">
        <v>0</v>
      </c>
      <c r="AR82" s="17">
        <v>0</v>
      </c>
      <c r="AS82" s="17">
        <v>0.685089079440798</v>
      </c>
      <c r="AT82" s="5">
        <v>3.06392560151457E-6</v>
      </c>
      <c r="AU82" s="5">
        <v>5.9164788700320202E-6</v>
      </c>
      <c r="AV82" s="17">
        <v>43.732859410153303</v>
      </c>
      <c r="AW82" s="17">
        <v>2.0642741185590499</v>
      </c>
      <c r="AX82" s="17">
        <v>0.315854155609054</v>
      </c>
      <c r="AY82" s="17">
        <v>0</v>
      </c>
      <c r="AZ82" s="17">
        <v>6.8610545933175997</v>
      </c>
      <c r="BA82" s="17">
        <v>0.84558750777404701</v>
      </c>
      <c r="BB82" s="17">
        <v>3.7913803689434799E-3</v>
      </c>
      <c r="BC82" s="17">
        <v>2.7803424990492501E-2</v>
      </c>
      <c r="BD82" s="5">
        <v>2.6858011320733899E-4</v>
      </c>
      <c r="BE82" s="5">
        <v>5.4530012070305299E-4</v>
      </c>
      <c r="BF82" s="17">
        <v>0</v>
      </c>
      <c r="BG82" s="17">
        <v>0</v>
      </c>
      <c r="BH82" s="17">
        <v>0.67033601709022905</v>
      </c>
      <c r="BI82" s="17">
        <v>4.8648422626035401</v>
      </c>
      <c r="BJ82" s="17">
        <v>8.8558883358962004E-2</v>
      </c>
      <c r="BK82" s="17">
        <v>8.5086028318369394E-2</v>
      </c>
      <c r="BL82" s="17">
        <v>252.482738581435</v>
      </c>
      <c r="BM82" s="17">
        <v>4919.9499389870798</v>
      </c>
      <c r="BN82" s="17">
        <v>502.92860091381601</v>
      </c>
      <c r="BO82" s="17">
        <v>5466.6113993110503</v>
      </c>
      <c r="BP82" s="17">
        <v>0</v>
      </c>
      <c r="BQ82" s="17">
        <v>13.009342936832001</v>
      </c>
      <c r="BR82" s="17">
        <v>0</v>
      </c>
      <c r="BS82" s="17">
        <v>0.425954936810022</v>
      </c>
      <c r="BT82" s="5">
        <v>2.1863519696644E-3</v>
      </c>
      <c r="BU82" s="17">
        <v>6.45036659115836E-3</v>
      </c>
      <c r="BV82" s="17">
        <v>5.1764692141073702E-3</v>
      </c>
      <c r="BW82" s="17">
        <v>0.13778024045812001</v>
      </c>
      <c r="BX82" s="17">
        <v>0</v>
      </c>
      <c r="BY82" s="17">
        <v>94.826312864299794</v>
      </c>
      <c r="BZ82" s="17">
        <v>4.8339363084707001</v>
      </c>
      <c r="CA82" s="5">
        <v>1.5759376532901199E-6</v>
      </c>
      <c r="CB82" s="17">
        <v>17.9314767109244</v>
      </c>
      <c r="CC82" s="17">
        <v>0.197183346285487</v>
      </c>
      <c r="CD82" s="17">
        <v>0</v>
      </c>
      <c r="CE82" s="5">
        <v>1.58478028186092E-6</v>
      </c>
      <c r="CF82" s="5">
        <v>2.9212894834019501E-7</v>
      </c>
      <c r="CG82" s="17">
        <v>274.73696582474503</v>
      </c>
      <c r="CH82" s="17">
        <v>252.75800640632499</v>
      </c>
      <c r="CI82" s="17">
        <v>21.9789594184207</v>
      </c>
      <c r="CJ82" s="17">
        <v>0.842502368315173</v>
      </c>
      <c r="CK82" s="17">
        <v>0</v>
      </c>
      <c r="CL82" s="17">
        <v>63.0860414358703</v>
      </c>
      <c r="CM82" s="17">
        <v>0</v>
      </c>
      <c r="CN82" s="17">
        <v>26.8886695657445</v>
      </c>
      <c r="CO82" s="17">
        <v>0</v>
      </c>
      <c r="CP82" s="5">
        <v>8.7712429107624101E-6</v>
      </c>
      <c r="CQ82" s="17">
        <v>107.554645965266</v>
      </c>
      <c r="CR82" s="17">
        <v>0.21535313306459</v>
      </c>
      <c r="CS82" s="17">
        <v>0.86042585580669795</v>
      </c>
      <c r="CT82" s="17">
        <v>30.527263016914901</v>
      </c>
      <c r="CU82" s="5">
        <v>3.5851193416998703E-2</v>
      </c>
      <c r="CV82" s="17">
        <v>721.428385522246</v>
      </c>
      <c r="CW82" s="17">
        <v>31.950373220540001</v>
      </c>
      <c r="CX82" s="17">
        <v>0</v>
      </c>
      <c r="CY82" s="17">
        <v>0</v>
      </c>
      <c r="CZ82" s="17">
        <v>11.9567116814623</v>
      </c>
      <c r="DA82" s="17">
        <v>0.49969804313007798</v>
      </c>
      <c r="DB82" s="17">
        <v>0</v>
      </c>
      <c r="DC82" s="17">
        <v>245.55120025132601</v>
      </c>
      <c r="DD82" s="17">
        <v>0.47514228049129997</v>
      </c>
      <c r="DE82" s="17">
        <v>18.624973981431499</v>
      </c>
      <c r="DG82" s="25">
        <f t="shared" si="93"/>
        <v>7.9999941857335777E-3</v>
      </c>
      <c r="DH82" s="97">
        <f t="shared" si="94"/>
        <v>1.0282284848252194</v>
      </c>
      <c r="DI82" s="25">
        <f t="shared" si="95"/>
        <v>1.9247035264168797E-2</v>
      </c>
      <c r="DJ82" s="40">
        <f t="shared" si="96"/>
        <v>-6.9184600075300127E-7</v>
      </c>
      <c r="DK82" s="40"/>
      <c r="DL82" s="40">
        <f t="shared" si="97"/>
        <v>-3.5729963213600834E-7</v>
      </c>
      <c r="DM82" s="40">
        <f t="shared" si="98"/>
        <v>-6.0536139648189313E-7</v>
      </c>
      <c r="DN82" s="40">
        <f t="shared" si="98"/>
        <v>-6.1589969136710624E-7</v>
      </c>
      <c r="DO82" s="40">
        <f t="shared" si="99"/>
        <v>1.2341108254276879E-7</v>
      </c>
      <c r="DP82" s="40">
        <f t="shared" si="100"/>
        <v>-3.2139386218952042E-7</v>
      </c>
      <c r="DQ82" s="40">
        <f t="shared" si="101"/>
        <v>-1.0249415473317933E-5</v>
      </c>
      <c r="DR82" s="40">
        <f t="shared" si="102"/>
        <v>3.1340509378392601E-6</v>
      </c>
      <c r="DS82" s="40">
        <f t="shared" si="103"/>
        <v>1.677792993002026E-6</v>
      </c>
      <c r="DT82" s="40">
        <f t="shared" si="104"/>
        <v>-2.7786013455584802E-5</v>
      </c>
      <c r="DU82" s="40">
        <f t="shared" si="105"/>
        <v>-4.1395363424426463E-7</v>
      </c>
      <c r="DV82" s="40">
        <f t="shared" si="106"/>
        <v>2.4235510388761362E-6</v>
      </c>
      <c r="DW82" s="40">
        <f t="shared" si="107"/>
        <v>-3.1787932336941634E-7</v>
      </c>
      <c r="DX82" s="40">
        <f t="shared" si="108"/>
        <v>-1.92505464770884E-7</v>
      </c>
      <c r="DY82" s="40">
        <f t="shared" si="109"/>
        <v>2.4744467195449168E-6</v>
      </c>
      <c r="DZ82" s="40">
        <f t="shared" si="110"/>
        <v>2.5202295666346394E-6</v>
      </c>
      <c r="EA82" s="40">
        <f t="shared" si="111"/>
        <v>1.7964697531158209E-6</v>
      </c>
      <c r="EB82" s="40">
        <f t="shared" si="112"/>
        <v>-9.4568561109443488E-6</v>
      </c>
      <c r="EC82" s="40">
        <f t="shared" si="113"/>
        <v>1.7268262597367052E-6</v>
      </c>
      <c r="ED82" s="40">
        <f t="shared" si="114"/>
        <v>-6.71742087347367E-7</v>
      </c>
      <c r="EE82" s="40">
        <f t="shared" si="115"/>
        <v>-2.7984578529683742E-5</v>
      </c>
      <c r="EF82" s="40">
        <f t="shared" si="116"/>
        <v>9.2877087128182513E-7</v>
      </c>
      <c r="EG82" s="40">
        <f t="shared" si="117"/>
        <v>2.7028768647530478E-6</v>
      </c>
      <c r="EH82" s="40">
        <f t="shared" si="118"/>
        <v>1.4900926905730734E-6</v>
      </c>
      <c r="EI82" s="69">
        <f t="shared" si="119"/>
        <v>-1.137048104874802E-7</v>
      </c>
      <c r="EJ82" s="40">
        <f t="shared" si="120"/>
        <v>-2.1889155552119701E-6</v>
      </c>
      <c r="EK82" s="40">
        <f t="shared" si="121"/>
        <v>7.8156253457280971E-4</v>
      </c>
      <c r="EL82" s="40">
        <f t="shared" si="122"/>
        <v>-9.784577697459257E-4</v>
      </c>
      <c r="EM82" s="69">
        <f t="shared" si="123"/>
        <v>-7.3005132986600019E-4</v>
      </c>
      <c r="EN82" s="40">
        <f t="shared" si="124"/>
        <v>5.6338053556469081E-7</v>
      </c>
      <c r="EO82" s="40">
        <f t="shared" si="125"/>
        <v>6.1237015009393647E-7</v>
      </c>
    </row>
    <row r="83" spans="1:145" x14ac:dyDescent="0.25">
      <c r="A83" s="10"/>
      <c r="B83" s="116"/>
      <c r="C83" s="116"/>
      <c r="D83" s="116"/>
      <c r="E83" s="116"/>
      <c r="F83" s="116"/>
      <c r="G83" s="116"/>
      <c r="H83" s="116"/>
      <c r="DG83" s="25"/>
      <c r="DH83" s="97"/>
      <c r="DI83" s="25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69"/>
      <c r="EJ83" s="40"/>
      <c r="EK83" s="40"/>
      <c r="EL83" s="40"/>
      <c r="EM83" s="69"/>
      <c r="EN83" s="40"/>
      <c r="EO83" s="40"/>
    </row>
    <row r="84" spans="1:145" x14ac:dyDescent="0.25">
      <c r="A84" s="10" t="s">
        <v>432</v>
      </c>
      <c r="B84" s="116">
        <v>773.51738786999897</v>
      </c>
      <c r="C84" s="116"/>
      <c r="D84" s="116">
        <v>7533.8943323900203</v>
      </c>
      <c r="E84" s="116">
        <v>114.42970606</v>
      </c>
      <c r="F84" s="116">
        <v>105.275329599999</v>
      </c>
      <c r="G84" s="116">
        <v>234.35429034999899</v>
      </c>
      <c r="H84" s="116">
        <v>397.38525226000002</v>
      </c>
      <c r="J84" s="10" t="s">
        <v>432</v>
      </c>
      <c r="K84" s="17">
        <v>0</v>
      </c>
      <c r="L84" s="17">
        <v>10.515141857845901</v>
      </c>
      <c r="M84" s="17">
        <v>0.73436934040302604</v>
      </c>
      <c r="N84" s="17">
        <v>3.8875858514466102</v>
      </c>
      <c r="O84" s="17">
        <v>3.8875858514466102</v>
      </c>
      <c r="P84" s="17">
        <v>30.863506479935101</v>
      </c>
      <c r="Q84" s="17">
        <v>0</v>
      </c>
      <c r="R84" s="17">
        <v>4.6352717472180298E-4</v>
      </c>
      <c r="S84" s="17">
        <v>2.2631039975308199E-3</v>
      </c>
      <c r="T84" s="17">
        <v>1.8831528564855</v>
      </c>
      <c r="U84" s="17">
        <v>4.4004977309369098E-4</v>
      </c>
      <c r="V84" s="17">
        <v>0.402552003758615</v>
      </c>
      <c r="W84" s="17">
        <v>1.54038834416353E-2</v>
      </c>
      <c r="X84" s="17">
        <v>9.4411058383901802E-3</v>
      </c>
      <c r="Y84" s="17">
        <v>9.6548399948411792</v>
      </c>
      <c r="Z84" s="5">
        <v>1.5243869772979E-7</v>
      </c>
      <c r="AA84" s="5">
        <v>6.0976030247413703E-7</v>
      </c>
      <c r="AB84" s="17">
        <v>773.51707975771205</v>
      </c>
      <c r="AC84" s="17">
        <v>9.1543785446187904</v>
      </c>
      <c r="AD84" s="17">
        <v>77.740030093090098</v>
      </c>
      <c r="AE84" s="17">
        <v>6.8130467324746302</v>
      </c>
      <c r="AF84" s="17">
        <v>0.11450093420856799</v>
      </c>
      <c r="AG84" s="17">
        <v>19.716837800448602</v>
      </c>
      <c r="AH84" s="17">
        <v>0.89084935266786802</v>
      </c>
      <c r="AI84" s="17">
        <v>92.447264779510206</v>
      </c>
      <c r="AJ84" s="17">
        <v>0.70223107830486597</v>
      </c>
      <c r="AK84" s="17">
        <v>16.141110032440999</v>
      </c>
      <c r="AL84" s="17">
        <v>0.174452447122141</v>
      </c>
      <c r="AM84" s="17">
        <v>0</v>
      </c>
      <c r="AN84" s="17">
        <v>0</v>
      </c>
      <c r="AO84" s="17">
        <v>16.96672900167</v>
      </c>
      <c r="AP84" s="17">
        <v>16.96672900167</v>
      </c>
      <c r="AQ84" s="17">
        <v>0</v>
      </c>
      <c r="AR84" s="17">
        <v>0</v>
      </c>
      <c r="AS84" s="17">
        <v>1.1087056534747599</v>
      </c>
      <c r="AT84" s="5">
        <v>1.2761283798012501E-6</v>
      </c>
      <c r="AU84" s="5">
        <v>2.4642840310410701E-6</v>
      </c>
      <c r="AV84" s="17">
        <v>60.271087440819699</v>
      </c>
      <c r="AW84" s="17">
        <v>3.3406952076147598</v>
      </c>
      <c r="AX84" s="17">
        <v>0.51115832959010499</v>
      </c>
      <c r="AY84" s="17">
        <v>0</v>
      </c>
      <c r="AZ84" s="17">
        <v>11.103505259464001</v>
      </c>
      <c r="BA84" s="17">
        <v>1.3684454351648201</v>
      </c>
      <c r="BB84" s="17">
        <v>1.57912807200295E-3</v>
      </c>
      <c r="BC84" s="17">
        <v>1.15802807586104E-2</v>
      </c>
      <c r="BD84" s="5">
        <v>1.11865562151049E-4</v>
      </c>
      <c r="BE84" s="5">
        <v>2.2712203133870099E-4</v>
      </c>
      <c r="BF84" s="17">
        <v>0</v>
      </c>
      <c r="BG84" s="17">
        <v>0</v>
      </c>
      <c r="BH84" s="17">
        <v>1.0848298929782201</v>
      </c>
      <c r="BI84" s="17">
        <v>2.0262346820108301</v>
      </c>
      <c r="BJ84" s="17">
        <v>3.68852957224821E-2</v>
      </c>
      <c r="BK84" s="17">
        <v>3.5438767175383197E-2</v>
      </c>
      <c r="BL84" s="17">
        <v>408.60301801727297</v>
      </c>
      <c r="BM84" s="17">
        <v>6780.5001398832601</v>
      </c>
      <c r="BN84" s="17">
        <v>693.11788003549395</v>
      </c>
      <c r="BO84" s="17">
        <v>7533.8891073595696</v>
      </c>
      <c r="BP84" s="17">
        <v>0</v>
      </c>
      <c r="BQ84" s="17">
        <v>21.053542409210898</v>
      </c>
      <c r="BR84" s="17">
        <v>0</v>
      </c>
      <c r="BS84" s="17">
        <v>0.67910302749714702</v>
      </c>
      <c r="BT84" s="17">
        <v>9.1062859725414298E-4</v>
      </c>
      <c r="BU84" s="17">
        <v>2.6866022872953101E-3</v>
      </c>
      <c r="BV84" s="17">
        <v>2.1560521040361099E-3</v>
      </c>
      <c r="BW84" s="17">
        <v>0.15562914422085899</v>
      </c>
      <c r="BX84" s="17">
        <v>0</v>
      </c>
      <c r="BY84" s="17">
        <v>153.46118299244301</v>
      </c>
      <c r="BZ84" s="17">
        <v>0.15267669769672099</v>
      </c>
      <c r="CA84" s="17">
        <v>2.0572021142324801E-2</v>
      </c>
      <c r="CB84" s="17">
        <v>77.744259880840104</v>
      </c>
      <c r="CC84" s="17">
        <v>3.0133456792164701E-2</v>
      </c>
      <c r="CD84" s="17">
        <v>0</v>
      </c>
      <c r="CE84" s="5">
        <v>6.6007440599216204E-7</v>
      </c>
      <c r="CF84" s="17">
        <v>3.8133506396159501E-3</v>
      </c>
      <c r="CG84" s="17">
        <v>114.42961599497301</v>
      </c>
      <c r="CH84" s="17">
        <v>105.275237450354</v>
      </c>
      <c r="CI84" s="17">
        <v>9.1543785446187904</v>
      </c>
      <c r="CJ84" s="17">
        <v>1.6413193009143599E-2</v>
      </c>
      <c r="CK84" s="17">
        <v>0</v>
      </c>
      <c r="CL84" s="17">
        <v>1.6395462336789</v>
      </c>
      <c r="CM84" s="17">
        <v>0</v>
      </c>
      <c r="CN84" s="17">
        <v>4.9289422774847402</v>
      </c>
      <c r="CO84" s="17">
        <v>0</v>
      </c>
      <c r="CP84" s="17">
        <v>0.11450093420856799</v>
      </c>
      <c r="CQ84" s="17">
        <v>19.715765692774902</v>
      </c>
      <c r="CR84" s="17">
        <v>0.34851497449715302</v>
      </c>
      <c r="CS84" s="17">
        <v>1.6762385070299798E-2</v>
      </c>
      <c r="CT84" s="17">
        <v>0.89075148949773197</v>
      </c>
      <c r="CU84" s="17">
        <v>1.0998375193593301E-3</v>
      </c>
      <c r="CV84" s="17">
        <v>234.35421705605799</v>
      </c>
      <c r="CW84" s="17">
        <v>51.706530756798202</v>
      </c>
      <c r="CX84" s="17">
        <v>0</v>
      </c>
      <c r="CY84" s="17">
        <v>0</v>
      </c>
      <c r="CZ84" s="17">
        <v>19.3500118976614</v>
      </c>
      <c r="DA84" s="17">
        <v>0.80867932312531599</v>
      </c>
      <c r="DB84" s="17">
        <v>0</v>
      </c>
      <c r="DC84" s="17">
        <v>397.38526474754201</v>
      </c>
      <c r="DD84" s="17">
        <v>0.76894121033857399</v>
      </c>
      <c r="DE84" s="17">
        <v>30.141537641385099</v>
      </c>
      <c r="DG84" s="25">
        <f t="shared" si="93"/>
        <v>7.9999966261705621E-3</v>
      </c>
      <c r="DH84" s="97">
        <f t="shared" si="94"/>
        <v>1.0282289109961276</v>
      </c>
      <c r="DI84" s="25">
        <f t="shared" si="95"/>
        <v>1.9247020772252998E-2</v>
      </c>
      <c r="DJ84" s="40">
        <f t="shared" si="96"/>
        <v>-3.9832625839817237E-7</v>
      </c>
      <c r="DK84" s="40"/>
      <c r="DL84" s="40">
        <f t="shared" si="97"/>
        <v>-6.9353646602270212E-7</v>
      </c>
      <c r="DM84" s="40">
        <f t="shared" si="98"/>
        <v>-7.87077325430381E-7</v>
      </c>
      <c r="DN84" s="40">
        <f t="shared" si="98"/>
        <v>-8.7532041314113225E-7</v>
      </c>
      <c r="DO84" s="40">
        <f t="shared" si="99"/>
        <v>-3.1274844975320401E-7</v>
      </c>
      <c r="DP84" s="40">
        <f t="shared" si="100"/>
        <v>3.14242713417619E-8</v>
      </c>
      <c r="DQ84" s="40">
        <f t="shared" si="101"/>
        <v>-8.7955042409287064E-6</v>
      </c>
      <c r="DR84" s="40">
        <f t="shared" si="102"/>
        <v>1.8671151599919037E-6</v>
      </c>
      <c r="DS84" s="40">
        <f t="shared" si="103"/>
        <v>9.2505756311788068E-7</v>
      </c>
      <c r="DT84" s="40">
        <f t="shared" si="104"/>
        <v>-2.9690363598130278E-5</v>
      </c>
      <c r="DU84" s="40">
        <f t="shared" si="105"/>
        <v>-1.6349232665990864E-6</v>
      </c>
      <c r="DV84" s="40">
        <f t="shared" si="106"/>
        <v>1.8148479550412858E-6</v>
      </c>
      <c r="DW84" s="40">
        <f t="shared" si="107"/>
        <v>1.3379674283363735E-6</v>
      </c>
      <c r="DX84" s="40">
        <f t="shared" si="108"/>
        <v>8.2407811127105819E-6</v>
      </c>
      <c r="DY84" s="40">
        <f t="shared" si="109"/>
        <v>1.8108002914883318E-6</v>
      </c>
      <c r="DZ84" s="40">
        <f t="shared" si="110"/>
        <v>-1.9014819948324541E-6</v>
      </c>
      <c r="EA84" s="40">
        <f t="shared" si="111"/>
        <v>6.8984012388220833E-7</v>
      </c>
      <c r="EB84" s="40">
        <f t="shared" si="112"/>
        <v>-4.1151164744036383E-6</v>
      </c>
      <c r="EC84" s="40">
        <f t="shared" si="113"/>
        <v>3.1531206770809605E-7</v>
      </c>
      <c r="ED84" s="40">
        <f t="shared" si="114"/>
        <v>3.9202166839841064E-6</v>
      </c>
      <c r="EE84" s="40">
        <f t="shared" si="115"/>
        <v>-2.9386031815317436E-5</v>
      </c>
      <c r="EF84" s="40">
        <f t="shared" si="116"/>
        <v>-3.4885372968860325E-7</v>
      </c>
      <c r="EG84" s="40">
        <f t="shared" si="117"/>
        <v>3.8255483660856333E-7</v>
      </c>
      <c r="EH84" s="40">
        <f t="shared" si="118"/>
        <v>9.4032255041214916E-7</v>
      </c>
      <c r="EI84" s="69">
        <f t="shared" si="119"/>
        <v>4.445927002609026E-7</v>
      </c>
      <c r="EJ84" s="40">
        <f t="shared" si="120"/>
        <v>-2.4232558458962582E-6</v>
      </c>
      <c r="EK84" s="40">
        <f t="shared" si="121"/>
        <v>7.7620335587350422E-4</v>
      </c>
      <c r="EL84" s="40">
        <f t="shared" si="122"/>
        <v>-9.6854763958117757E-4</v>
      </c>
      <c r="EM84" s="69">
        <f t="shared" si="123"/>
        <v>-4.5782976194987953E-4</v>
      </c>
      <c r="EN84" s="40">
        <f t="shared" si="124"/>
        <v>2.3999499882147637E-7</v>
      </c>
      <c r="EO84" s="40">
        <f t="shared" si="125"/>
        <v>2.6086415413661948E-7</v>
      </c>
    </row>
    <row r="85" spans="1:145" x14ac:dyDescent="0.25">
      <c r="A85" s="10" t="s">
        <v>541</v>
      </c>
      <c r="B85" s="116">
        <v>0.37014229999999998</v>
      </c>
      <c r="C85" s="116"/>
      <c r="D85" s="116">
        <v>3.4426433399999898</v>
      </c>
      <c r="E85" s="116">
        <v>0.20338005000000001</v>
      </c>
      <c r="F85" s="116">
        <v>0.18710968</v>
      </c>
      <c r="G85" s="116">
        <v>0.51205933999999997</v>
      </c>
      <c r="H85" s="116">
        <v>0.20634989000000001</v>
      </c>
      <c r="J85" s="10" t="s">
        <v>541</v>
      </c>
      <c r="K85" s="17">
        <v>0</v>
      </c>
      <c r="L85" s="17">
        <v>5.4601872111201101E-3</v>
      </c>
      <c r="M85" s="17">
        <v>3.8134390331652301E-4</v>
      </c>
      <c r="N85" s="17">
        <v>2.0186757901684798E-3</v>
      </c>
      <c r="O85" s="17">
        <v>2.0186757901684798E-3</v>
      </c>
      <c r="P85" s="17">
        <v>1.6026512607682002E-2</v>
      </c>
      <c r="Q85" s="17">
        <v>0</v>
      </c>
      <c r="R85" s="5">
        <v>8.2387649707612003E-7</v>
      </c>
      <c r="S85" s="5">
        <v>4.0223074676058298E-6</v>
      </c>
      <c r="T85" s="17">
        <v>9.7786534934770708E-4</v>
      </c>
      <c r="U85" s="5">
        <v>7.8210575629888004E-7</v>
      </c>
      <c r="V85" s="17">
        <v>2.0903745271449501E-4</v>
      </c>
      <c r="W85" s="5">
        <v>2.7377932836190998E-5</v>
      </c>
      <c r="X85" s="5">
        <v>1.67798960520731E-5</v>
      </c>
      <c r="Y85" s="17">
        <v>5.0134324679089702E-3</v>
      </c>
      <c r="Z85" s="5">
        <v>2.7095190065973301E-10</v>
      </c>
      <c r="AA85" s="5">
        <v>1.08365537349052E-9</v>
      </c>
      <c r="AB85" s="17">
        <v>0.37014371269366197</v>
      </c>
      <c r="AC85" s="17">
        <v>1.6270528062082099E-2</v>
      </c>
      <c r="AD85" s="17">
        <v>1.32660487111228E-2</v>
      </c>
      <c r="AE85" s="17">
        <v>7.1625712506269396E-2</v>
      </c>
      <c r="AF85" s="5">
        <v>0</v>
      </c>
      <c r="AG85" s="17">
        <v>7.9614969383312098E-2</v>
      </c>
      <c r="AH85" s="17">
        <v>2.26026235001681E-2</v>
      </c>
      <c r="AI85" s="17">
        <v>4.80051201134278E-2</v>
      </c>
      <c r="AJ85" s="17">
        <v>3.6464336576332203E-4</v>
      </c>
      <c r="AK85" s="17">
        <v>8.3815585194861007E-3</v>
      </c>
      <c r="AL85" s="5">
        <v>9.0590353366182207E-5</v>
      </c>
      <c r="AM85" s="17">
        <v>0</v>
      </c>
      <c r="AN85" s="17">
        <v>0</v>
      </c>
      <c r="AO85" s="17">
        <v>8.8103605606353694E-3</v>
      </c>
      <c r="AP85" s="17">
        <v>8.8103605606353694E-3</v>
      </c>
      <c r="AQ85" s="17">
        <v>0</v>
      </c>
      <c r="AR85" s="17">
        <v>0</v>
      </c>
      <c r="AS85" s="17">
        <v>5.7570838877957599E-4</v>
      </c>
      <c r="AT85" s="5">
        <v>2.2681284434817498E-9</v>
      </c>
      <c r="AU85" s="5">
        <v>4.3800032724306496E-9</v>
      </c>
      <c r="AV85" s="17">
        <v>2.7541135049631502E-2</v>
      </c>
      <c r="AW85" s="17">
        <v>1.7347096583387E-3</v>
      </c>
      <c r="AX85" s="17">
        <v>2.6543761168118898E-4</v>
      </c>
      <c r="AY85" s="17">
        <v>0</v>
      </c>
      <c r="AZ85" s="17">
        <v>5.7656757771568099E-3</v>
      </c>
      <c r="BA85" s="17">
        <v>7.1058740168763795E-4</v>
      </c>
      <c r="BB85" s="5">
        <v>2.8066546514768199E-6</v>
      </c>
      <c r="BC85" s="5">
        <v>2.05821635057898E-5</v>
      </c>
      <c r="BD85" s="5">
        <v>1.9882625925252201E-7</v>
      </c>
      <c r="BE85" s="5">
        <v>4.0368249034099901E-7</v>
      </c>
      <c r="BF85" s="17">
        <v>0</v>
      </c>
      <c r="BG85" s="17">
        <v>0</v>
      </c>
      <c r="BH85" s="17">
        <v>5.6331866163131E-4</v>
      </c>
      <c r="BI85" s="17">
        <v>3.6013161593280302E-3</v>
      </c>
      <c r="BJ85" s="5">
        <v>6.5557565435936404E-5</v>
      </c>
      <c r="BK85" s="5">
        <v>6.2986358901436805E-5</v>
      </c>
      <c r="BL85" s="17">
        <v>0.212174738338927</v>
      </c>
      <c r="BM85" s="17">
        <v>3.0983810270231502</v>
      </c>
      <c r="BN85" s="17">
        <v>0.31672367422300801</v>
      </c>
      <c r="BO85" s="17">
        <v>3.4426458362957901</v>
      </c>
      <c r="BP85" s="17">
        <v>0</v>
      </c>
      <c r="BQ85" s="17">
        <v>1.09325799147913E-2</v>
      </c>
      <c r="BR85" s="17">
        <v>0</v>
      </c>
      <c r="BS85" s="17">
        <v>3.5712379338282698E-4</v>
      </c>
      <c r="BT85" s="5">
        <v>1.6185950605444299E-6</v>
      </c>
      <c r="BU85" s="5">
        <v>4.7747240970694997E-6</v>
      </c>
      <c r="BV85" s="5">
        <v>3.8321044990823202E-6</v>
      </c>
      <c r="BW85" s="5">
        <v>1.1018160573642601E-4</v>
      </c>
      <c r="BX85" s="17">
        <v>0</v>
      </c>
      <c r="BY85" s="17">
        <v>7.9688148587112803E-2</v>
      </c>
      <c r="BZ85" s="5">
        <v>3.57852819435947E-3</v>
      </c>
      <c r="CA85" s="5">
        <v>0</v>
      </c>
      <c r="CB85" s="17">
        <v>1.32702959153866E-2</v>
      </c>
      <c r="CC85" s="5">
        <v>1.45973092588612E-4</v>
      </c>
      <c r="CD85" s="17">
        <v>0</v>
      </c>
      <c r="CE85" s="5">
        <v>1.1730692196189301E-9</v>
      </c>
      <c r="CF85" s="5">
        <v>0</v>
      </c>
      <c r="CG85" s="17">
        <v>0.20338039093459401</v>
      </c>
      <c r="CH85" s="17">
        <v>0.187109862872512</v>
      </c>
      <c r="CI85" s="17">
        <v>1.6270528062082099E-2</v>
      </c>
      <c r="CJ85" s="17">
        <v>6.2369902500592498E-4</v>
      </c>
      <c r="CK85" s="17">
        <v>0</v>
      </c>
      <c r="CL85" s="17">
        <v>4.6702202968523503E-2</v>
      </c>
      <c r="CM85" s="17">
        <v>0</v>
      </c>
      <c r="CN85" s="17">
        <v>1.99052288122047E-2</v>
      </c>
      <c r="CO85" s="17">
        <v>0</v>
      </c>
      <c r="CP85" s="5">
        <v>0</v>
      </c>
      <c r="CQ85" s="17">
        <v>7.9621223895897694E-2</v>
      </c>
      <c r="CR85" s="17">
        <v>1.8097186802691799E-4</v>
      </c>
      <c r="CS85" s="17">
        <v>6.3696644014175701E-4</v>
      </c>
      <c r="CT85" s="17">
        <v>2.25992041314616E-2</v>
      </c>
      <c r="CU85" s="5">
        <v>2.6540396942189299E-5</v>
      </c>
      <c r="CV85" s="17">
        <v>0.51205947893759196</v>
      </c>
      <c r="CW85" s="17">
        <v>2.6849626691645E-2</v>
      </c>
      <c r="CX85" s="17">
        <v>0</v>
      </c>
      <c r="CY85" s="17">
        <v>0</v>
      </c>
      <c r="CZ85" s="17">
        <v>1.00478394100431E-2</v>
      </c>
      <c r="DA85" s="17">
        <v>4.1991327899469199E-4</v>
      </c>
      <c r="DB85" s="17">
        <v>0</v>
      </c>
      <c r="DC85" s="17">
        <v>0.20634995067158299</v>
      </c>
      <c r="DD85" s="17">
        <v>3.99294899066893E-4</v>
      </c>
      <c r="DE85" s="17">
        <v>1.5651650299001799E-2</v>
      </c>
      <c r="DG85" s="25">
        <f t="shared" si="93"/>
        <v>7.9999908091809829E-3</v>
      </c>
      <c r="DH85" s="97">
        <f t="shared" si="94"/>
        <v>1.0282277153369155</v>
      </c>
      <c r="DI85" s="25">
        <f t="shared" si="95"/>
        <v>1.9247067493079188E-2</v>
      </c>
      <c r="DJ85" s="40">
        <f t="shared" si="96"/>
        <v>3.8166231257414943E-6</v>
      </c>
      <c r="DK85" s="40"/>
      <c r="DL85" s="40">
        <f t="shared" si="97"/>
        <v>7.2511019985348098E-7</v>
      </c>
      <c r="DM85" s="40">
        <f t="shared" si="98"/>
        <v>1.6763423649510531E-6</v>
      </c>
      <c r="DN85" s="40">
        <f t="shared" si="98"/>
        <v>9.773546296191542E-7</v>
      </c>
      <c r="DO85" s="40">
        <f t="shared" si="99"/>
        <v>2.7133103750614055E-7</v>
      </c>
      <c r="DP85" s="40">
        <f t="shared" si="100"/>
        <v>2.940228510896866E-7</v>
      </c>
      <c r="DQ85" s="40">
        <f t="shared" si="101"/>
        <v>-2.2676357331934679E-5</v>
      </c>
      <c r="DR85" s="40">
        <f t="shared" si="102"/>
        <v>2.411129966532637E-5</v>
      </c>
      <c r="DS85" s="40">
        <f t="shared" si="103"/>
        <v>7.9478183846502089E-6</v>
      </c>
      <c r="DT85" s="40">
        <f t="shared" si="104"/>
        <v>-2.7678796231007426E-5</v>
      </c>
      <c r="DU85" s="40">
        <f t="shared" si="105"/>
        <v>-1.7223087936376931E-5</v>
      </c>
      <c r="DV85" s="40">
        <f t="shared" si="106"/>
        <v>2.3693369120705069E-5</v>
      </c>
      <c r="DW85" s="40">
        <f t="shared" si="107"/>
        <v>-2.2362835850244125E-6</v>
      </c>
      <c r="DX85" s="40">
        <f t="shared" si="108"/>
        <v>-5.0294739516075482E-5</v>
      </c>
      <c r="DY85" s="40">
        <f t="shared" si="109"/>
        <v>3.0081606142762904E-5</v>
      </c>
      <c r="DZ85" s="40">
        <f t="shared" si="110"/>
        <v>4.8882190105114988E-6</v>
      </c>
      <c r="EA85" s="40">
        <f t="shared" si="111"/>
        <v>-1.3849865422680207E-5</v>
      </c>
      <c r="EB85" s="40">
        <f t="shared" si="112"/>
        <v>1.1082019250674824E-6</v>
      </c>
      <c r="EC85" s="40">
        <f t="shared" si="113"/>
        <v>3.6469783606149661E-6</v>
      </c>
      <c r="ED85" s="40">
        <f t="shared" si="114"/>
        <v>2.4881824619941695E-5</v>
      </c>
      <c r="EE85" s="40">
        <f t="shared" si="115"/>
        <v>-2.9651435254013872E-5</v>
      </c>
      <c r="EF85" s="40">
        <f t="shared" si="116"/>
        <v>-4.2900018778265173E-6</v>
      </c>
      <c r="EG85" s="40">
        <f t="shared" si="117"/>
        <v>-2.1124444108217198E-5</v>
      </c>
      <c r="EH85" s="40">
        <f t="shared" si="118"/>
        <v>1.9395859074562406E-5</v>
      </c>
      <c r="EI85" s="69">
        <f t="shared" si="119"/>
        <v>6.5173093374095844E-5</v>
      </c>
      <c r="EJ85" s="40">
        <f t="shared" si="120"/>
        <v>5.8539807740829907E-5</v>
      </c>
      <c r="EK85" s="40">
        <f t="shared" si="121"/>
        <v>7.1732918536243076E-4</v>
      </c>
      <c r="EL85" s="40">
        <f t="shared" si="122"/>
        <v>-9.5097118493320536E-4</v>
      </c>
      <c r="EM85" s="69">
        <f t="shared" si="123"/>
        <v>-6.4727133383232229E-4</v>
      </c>
      <c r="EN85" s="40">
        <f t="shared" si="124"/>
        <v>-2.5015766623432031E-6</v>
      </c>
      <c r="EO85" s="40">
        <f t="shared" si="125"/>
        <v>-2.7191064745869764E-6</v>
      </c>
    </row>
    <row r="86" spans="1:145" x14ac:dyDescent="0.25">
      <c r="A86" s="12"/>
    </row>
    <row r="87" spans="1:145" x14ac:dyDescent="0.25">
      <c r="A87" s="12"/>
      <c r="B87" s="8"/>
    </row>
    <row r="88" spans="1:145" x14ac:dyDescent="0.25">
      <c r="A88" s="9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R63"/>
  <sheetViews>
    <sheetView zoomScale="85" zoomScaleNormal="85" workbookViewId="0">
      <pane xSplit="1" ySplit="2" topLeftCell="B34" activePane="bottomRight" state="frozen"/>
      <selection pane="topRight" activeCell="AY55" sqref="AY55"/>
      <selection pane="bottomLeft" activeCell="AY55" sqref="AY55"/>
      <selection pane="bottomRight" activeCell="B62" sqref="B62"/>
    </sheetView>
  </sheetViews>
  <sheetFormatPr defaultRowHeight="15" x14ac:dyDescent="0.25"/>
  <cols>
    <col min="1" max="1" width="21.28515625" customWidth="1"/>
    <col min="2" max="2" width="11.7109375" style="15" customWidth="1"/>
    <col min="3" max="3" width="8" style="15" bestFit="1" customWidth="1"/>
    <col min="4" max="4" width="13.28515625" style="15" bestFit="1" customWidth="1"/>
    <col min="5" max="8" width="10.5703125" style="15" bestFit="1" customWidth="1"/>
    <col min="9" max="9" width="9.140625" bestFit="1" customWidth="1"/>
    <col min="10" max="10" width="9.28515625" bestFit="1" customWidth="1"/>
    <col min="11" max="11" width="9.28515625" style="17" customWidth="1"/>
    <col min="12" max="12" width="10" bestFit="1" customWidth="1"/>
    <col min="13" max="34" width="10" style="17" customWidth="1"/>
    <col min="36" max="36" width="16.5703125" bestFit="1" customWidth="1"/>
    <col min="37" max="37" width="7.7109375" style="17" customWidth="1"/>
    <col min="38" max="38" width="9" style="17" customWidth="1"/>
    <col min="39" max="137" width="9" style="28" customWidth="1"/>
    <col min="138" max="138" width="8" style="28" bestFit="1" customWidth="1"/>
    <col min="139" max="139" width="5.7109375" style="15" customWidth="1"/>
    <col min="140" max="140" width="6.85546875" style="15" bestFit="1" customWidth="1"/>
    <col min="141" max="141" width="9.140625" style="17"/>
    <col min="142" max="142" width="8.140625" customWidth="1"/>
    <col min="151" max="151" width="9.140625" style="17"/>
  </cols>
  <sheetData>
    <row r="1" spans="1:174" x14ac:dyDescent="0.25">
      <c r="A1" s="17"/>
      <c r="B1" s="15" t="s">
        <v>328</v>
      </c>
      <c r="I1" s="17"/>
      <c r="J1" s="17"/>
      <c r="L1" s="17"/>
      <c r="AI1" s="17"/>
      <c r="AJ1" s="17" t="s">
        <v>347</v>
      </c>
      <c r="EL1" s="17"/>
      <c r="EM1" s="17"/>
      <c r="EN1" s="17"/>
      <c r="EO1" s="17"/>
      <c r="EP1" s="17"/>
      <c r="EQ1" s="17"/>
      <c r="ER1" s="17"/>
      <c r="ES1" s="17"/>
      <c r="ET1" s="17"/>
      <c r="EV1" s="17"/>
      <c r="EW1" s="17"/>
      <c r="EX1" s="17"/>
      <c r="EY1" s="17"/>
      <c r="EZ1" s="17"/>
      <c r="FA1" s="17"/>
      <c r="FB1" s="41"/>
      <c r="FC1" s="17"/>
      <c r="FD1" s="17"/>
      <c r="FE1" s="17"/>
      <c r="FF1" s="17"/>
      <c r="FG1" s="17"/>
      <c r="FH1" s="17"/>
      <c r="FI1" s="17"/>
      <c r="FJ1" s="42"/>
      <c r="FK1" s="17"/>
      <c r="FL1" s="17"/>
      <c r="FM1" s="17"/>
      <c r="FN1" s="17"/>
      <c r="FO1" s="17"/>
      <c r="FP1" s="17"/>
      <c r="FQ1" s="17"/>
      <c r="FR1" s="17"/>
    </row>
    <row r="2" spans="1:174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403</v>
      </c>
      <c r="L2" s="17" t="s">
        <v>42</v>
      </c>
      <c r="M2" s="17" t="s">
        <v>442</v>
      </c>
      <c r="N2" s="17" t="s">
        <v>405</v>
      </c>
      <c r="O2" s="17" t="s">
        <v>406</v>
      </c>
      <c r="P2" s="17" t="s">
        <v>407</v>
      </c>
      <c r="Q2" s="17" t="s">
        <v>408</v>
      </c>
      <c r="R2" s="17" t="s">
        <v>409</v>
      </c>
      <c r="S2" s="17" t="s">
        <v>411</v>
      </c>
      <c r="T2" s="17" t="s">
        <v>412</v>
      </c>
      <c r="U2" s="17" t="s">
        <v>413</v>
      </c>
      <c r="V2" s="17" t="s">
        <v>356</v>
      </c>
      <c r="W2" s="17" t="s">
        <v>291</v>
      </c>
      <c r="X2" s="17" t="s">
        <v>397</v>
      </c>
      <c r="Y2" s="17" t="s">
        <v>398</v>
      </c>
      <c r="Z2" s="17" t="s">
        <v>399</v>
      </c>
      <c r="AA2" s="17" t="s">
        <v>400</v>
      </c>
      <c r="AB2" s="17" t="s">
        <v>288</v>
      </c>
      <c r="AC2" s="17" t="s">
        <v>414</v>
      </c>
      <c r="AD2" s="17" t="s">
        <v>415</v>
      </c>
      <c r="AE2" s="17" t="s">
        <v>389</v>
      </c>
      <c r="AF2" s="17" t="s">
        <v>286</v>
      </c>
      <c r="AG2" s="17" t="s">
        <v>443</v>
      </c>
      <c r="AH2" s="17" t="s">
        <v>404</v>
      </c>
      <c r="AI2" s="17"/>
      <c r="AJ2" s="17" t="s">
        <v>335</v>
      </c>
      <c r="AK2" s="17" t="s">
        <v>358</v>
      </c>
      <c r="AL2" s="17" t="s">
        <v>32</v>
      </c>
      <c r="AM2" s="17" t="s">
        <v>34</v>
      </c>
      <c r="AN2" s="17" t="s">
        <v>36</v>
      </c>
      <c r="AO2" s="17" t="s">
        <v>38</v>
      </c>
      <c r="AP2" s="17" t="s">
        <v>40</v>
      </c>
      <c r="AQ2" s="17" t="s">
        <v>360</v>
      </c>
      <c r="AR2" s="17" t="s">
        <v>377</v>
      </c>
      <c r="AS2" s="17" t="s">
        <v>378</v>
      </c>
      <c r="AT2" s="17" t="s">
        <v>279</v>
      </c>
      <c r="AU2" s="17" t="s">
        <v>280</v>
      </c>
      <c r="AV2" s="17" t="s">
        <v>444</v>
      </c>
      <c r="AW2" s="17" t="s">
        <v>445</v>
      </c>
      <c r="AX2" s="17" t="s">
        <v>44</v>
      </c>
      <c r="AY2" s="17" t="s">
        <v>379</v>
      </c>
      <c r="AZ2" s="17" t="s">
        <v>380</v>
      </c>
      <c r="BA2" s="17" t="s">
        <v>46</v>
      </c>
      <c r="BB2" s="17" t="s">
        <v>381</v>
      </c>
      <c r="BC2" s="17" t="s">
        <v>382</v>
      </c>
      <c r="BD2" s="17" t="s">
        <v>50</v>
      </c>
      <c r="BE2" s="17" t="s">
        <v>383</v>
      </c>
      <c r="BF2" s="17" t="s">
        <v>384</v>
      </c>
      <c r="BG2" s="17" t="s">
        <v>385</v>
      </c>
      <c r="BH2" s="17" t="s">
        <v>386</v>
      </c>
      <c r="BI2" s="17" t="s">
        <v>387</v>
      </c>
      <c r="BJ2" s="17" t="s">
        <v>388</v>
      </c>
      <c r="BK2" s="17" t="s">
        <v>52</v>
      </c>
      <c r="BL2" s="17" t="s">
        <v>54</v>
      </c>
      <c r="BM2" s="17" t="s">
        <v>363</v>
      </c>
      <c r="BN2" s="17" t="s">
        <v>389</v>
      </c>
      <c r="BO2" s="17" t="s">
        <v>56</v>
      </c>
      <c r="BP2" s="17" t="s">
        <v>364</v>
      </c>
      <c r="BQ2" s="17" t="s">
        <v>58</v>
      </c>
      <c r="BR2" s="17" t="s">
        <v>60</v>
      </c>
      <c r="BS2" s="17" t="s">
        <v>365</v>
      </c>
      <c r="BT2" s="17" t="s">
        <v>366</v>
      </c>
      <c r="BU2" s="17" t="s">
        <v>286</v>
      </c>
      <c r="BV2" s="17" t="s">
        <v>390</v>
      </c>
      <c r="BW2" s="17" t="s">
        <v>287</v>
      </c>
      <c r="BX2" s="17" t="s">
        <v>64</v>
      </c>
      <c r="BY2" s="17" t="s">
        <v>66</v>
      </c>
      <c r="BZ2" s="17" t="s">
        <v>68</v>
      </c>
      <c r="CA2" s="17" t="s">
        <v>367</v>
      </c>
      <c r="CB2" s="17" t="s">
        <v>368</v>
      </c>
      <c r="CC2" s="17" t="s">
        <v>70</v>
      </c>
      <c r="CD2" s="17" t="s">
        <v>393</v>
      </c>
      <c r="CE2" s="17" t="s">
        <v>394</v>
      </c>
      <c r="CF2" s="17" t="s">
        <v>72</v>
      </c>
      <c r="CG2" s="17" t="s">
        <v>369</v>
      </c>
      <c r="CH2" s="17" t="s">
        <v>74</v>
      </c>
      <c r="CI2" s="17" t="s">
        <v>76</v>
      </c>
      <c r="CJ2" s="17" t="s">
        <v>78</v>
      </c>
      <c r="CK2" s="17" t="s">
        <v>395</v>
      </c>
      <c r="CL2" s="17" t="s">
        <v>396</v>
      </c>
      <c r="CM2" s="17" t="s">
        <v>370</v>
      </c>
      <c r="CN2" s="17" t="s">
        <v>80</v>
      </c>
      <c r="CO2" s="17" t="s">
        <v>82</v>
      </c>
      <c r="CP2" s="17" t="s">
        <v>158</v>
      </c>
      <c r="CQ2" s="17" t="s">
        <v>86</v>
      </c>
      <c r="CR2" s="17" t="s">
        <v>88</v>
      </c>
      <c r="CS2" s="17" t="s">
        <v>371</v>
      </c>
      <c r="CT2" s="17" t="s">
        <v>397</v>
      </c>
      <c r="CU2" s="17" t="s">
        <v>398</v>
      </c>
      <c r="CV2" s="17" t="s">
        <v>399</v>
      </c>
      <c r="CW2" s="17" t="s">
        <v>400</v>
      </c>
      <c r="CX2" s="17" t="s">
        <v>288</v>
      </c>
      <c r="CY2" s="17" t="s">
        <v>90</v>
      </c>
      <c r="CZ2" s="17" t="s">
        <v>92</v>
      </c>
      <c r="DA2" s="17" t="s">
        <v>94</v>
      </c>
      <c r="DB2" s="17" t="s">
        <v>96</v>
      </c>
      <c r="DC2" s="17" t="s">
        <v>98</v>
      </c>
      <c r="DD2" s="17" t="s">
        <v>100</v>
      </c>
      <c r="DE2" s="17" t="s">
        <v>102</v>
      </c>
      <c r="DF2" s="17" t="s">
        <v>401</v>
      </c>
      <c r="DG2" s="17" t="s">
        <v>104</v>
      </c>
      <c r="DH2" s="17" t="s">
        <v>159</v>
      </c>
      <c r="DI2" s="17" t="s">
        <v>160</v>
      </c>
      <c r="DJ2" s="17" t="s">
        <v>106</v>
      </c>
      <c r="DK2" s="17" t="s">
        <v>110</v>
      </c>
      <c r="DL2" s="17" t="s">
        <v>112</v>
      </c>
      <c r="DM2" s="17" t="s">
        <v>114</v>
      </c>
      <c r="DN2" s="17" t="s">
        <v>116</v>
      </c>
      <c r="DO2" s="17" t="s">
        <v>118</v>
      </c>
      <c r="DP2" s="17" t="s">
        <v>120</v>
      </c>
      <c r="DQ2" s="17" t="s">
        <v>122</v>
      </c>
      <c r="DR2" s="17" t="s">
        <v>124</v>
      </c>
      <c r="DS2" s="17" t="s">
        <v>126</v>
      </c>
      <c r="DT2" s="17" t="s">
        <v>128</v>
      </c>
      <c r="DU2" s="17" t="s">
        <v>130</v>
      </c>
      <c r="DV2" s="17" t="s">
        <v>132</v>
      </c>
      <c r="DW2" s="17" t="s">
        <v>136</v>
      </c>
      <c r="DX2" s="17" t="s">
        <v>138</v>
      </c>
      <c r="DY2" s="17" t="s">
        <v>443</v>
      </c>
      <c r="DZ2" s="17" t="s">
        <v>140</v>
      </c>
      <c r="EA2" s="17" t="s">
        <v>142</v>
      </c>
      <c r="EB2" s="17" t="s">
        <v>144</v>
      </c>
      <c r="EC2" s="17" t="s">
        <v>290</v>
      </c>
      <c r="ED2" s="17" t="s">
        <v>148</v>
      </c>
      <c r="EE2" s="17" t="s">
        <v>150</v>
      </c>
      <c r="EF2" s="17" t="s">
        <v>291</v>
      </c>
      <c r="EG2" s="17" t="s">
        <v>152</v>
      </c>
      <c r="EJ2" s="15" t="s">
        <v>370</v>
      </c>
      <c r="EK2" s="17" t="s">
        <v>64</v>
      </c>
      <c r="EL2" s="17" t="s">
        <v>50</v>
      </c>
      <c r="EM2" s="17" t="s">
        <v>76</v>
      </c>
      <c r="EN2" s="17" t="s">
        <v>158</v>
      </c>
      <c r="EO2" s="17" t="s">
        <v>159</v>
      </c>
      <c r="EP2" s="17" t="s">
        <v>160</v>
      </c>
      <c r="EQ2" s="17" t="s">
        <v>136</v>
      </c>
      <c r="ER2" s="17" t="s">
        <v>161</v>
      </c>
      <c r="ES2" s="17" t="s">
        <v>351</v>
      </c>
      <c r="ET2" s="17" t="s">
        <v>446</v>
      </c>
      <c r="EU2" s="17" t="s">
        <v>403</v>
      </c>
      <c r="EV2" s="17" t="s">
        <v>42</v>
      </c>
      <c r="EW2" s="17" t="s">
        <v>447</v>
      </c>
      <c r="EX2" s="17" t="s">
        <v>448</v>
      </c>
      <c r="EY2" s="17" t="s">
        <v>449</v>
      </c>
      <c r="EZ2" s="17" t="s">
        <v>450</v>
      </c>
      <c r="FA2" s="17" t="s">
        <v>408</v>
      </c>
      <c r="FB2" s="17" t="s">
        <v>451</v>
      </c>
      <c r="FC2" s="17" t="s">
        <v>452</v>
      </c>
      <c r="FD2" s="17" t="s">
        <v>453</v>
      </c>
      <c r="FE2" s="17" t="s">
        <v>454</v>
      </c>
      <c r="FF2" s="17" t="s">
        <v>455</v>
      </c>
      <c r="FG2" s="61" t="s">
        <v>456</v>
      </c>
      <c r="FH2" s="61" t="s">
        <v>457</v>
      </c>
      <c r="FI2" s="61" t="s">
        <v>458</v>
      </c>
      <c r="FJ2" s="61" t="s">
        <v>459</v>
      </c>
      <c r="FK2" s="61" t="s">
        <v>460</v>
      </c>
      <c r="FL2" s="61" t="s">
        <v>461</v>
      </c>
      <c r="FM2" s="17" t="s">
        <v>414</v>
      </c>
      <c r="FN2" s="17" t="s">
        <v>415</v>
      </c>
      <c r="FO2" s="17" t="s">
        <v>389</v>
      </c>
      <c r="FP2" s="17" t="s">
        <v>286</v>
      </c>
      <c r="FQ2" s="17" t="s">
        <v>443</v>
      </c>
      <c r="FR2" s="28" t="s">
        <v>404</v>
      </c>
    </row>
    <row r="3" spans="1:174" x14ac:dyDescent="0.25">
      <c r="A3" s="15" t="s">
        <v>171</v>
      </c>
      <c r="B3" s="15">
        <v>1707.5333327999999</v>
      </c>
      <c r="C3" s="15">
        <v>5.3839061155000003</v>
      </c>
      <c r="D3" s="15">
        <v>8033.7195699000004</v>
      </c>
      <c r="E3" s="15">
        <v>206.87219565999999</v>
      </c>
      <c r="F3" s="15">
        <v>200.66603337999999</v>
      </c>
      <c r="G3" s="15">
        <v>6.0690127996000003</v>
      </c>
      <c r="H3" s="15">
        <v>329.79038043000003</v>
      </c>
      <c r="I3" s="17">
        <v>25.822587160000001</v>
      </c>
      <c r="J3" s="17">
        <v>5.2766464439999998</v>
      </c>
      <c r="K3" s="17">
        <v>0.2136036885</v>
      </c>
      <c r="L3" s="17">
        <v>7.4202823520000001</v>
      </c>
      <c r="N3" s="17">
        <v>0.61341009300000005</v>
      </c>
      <c r="P3" s="17">
        <v>1.030579E-3</v>
      </c>
      <c r="Q3" s="17">
        <v>73.543248309999996</v>
      </c>
      <c r="R3" s="17">
        <v>2.8282878999999999E-3</v>
      </c>
      <c r="S3" s="17">
        <v>0.45890166319999998</v>
      </c>
      <c r="T3" s="17">
        <v>0.90032760619999996</v>
      </c>
      <c r="U3" s="17">
        <v>0.80124319509999997</v>
      </c>
      <c r="V3" s="17">
        <v>7.0904926359999996</v>
      </c>
      <c r="W3" s="17">
        <v>5.4085626539999998</v>
      </c>
      <c r="X3" s="17">
        <v>0.42435306350000002</v>
      </c>
      <c r="Y3" s="17">
        <v>1.934421E-4</v>
      </c>
      <c r="Z3" s="17">
        <v>2.5288298000000001E-3</v>
      </c>
      <c r="AA3" s="17">
        <v>2.9156777E-3</v>
      </c>
      <c r="AB3" s="17">
        <v>0.48425327340000002</v>
      </c>
      <c r="AC3" s="17">
        <v>206.8722539</v>
      </c>
      <c r="AD3" s="17">
        <v>200.66609410000001</v>
      </c>
      <c r="AE3" s="17">
        <v>1.2663953530000001</v>
      </c>
      <c r="AF3" s="17">
        <v>0.92011516360000001</v>
      </c>
      <c r="AH3" s="17">
        <v>4.2741870000000001E-4</v>
      </c>
      <c r="AI3" s="15"/>
      <c r="AJ3" s="17" t="s">
        <v>171</v>
      </c>
      <c r="AK3" s="17">
        <v>0</v>
      </c>
      <c r="AL3" s="17">
        <v>0</v>
      </c>
      <c r="AM3" s="17">
        <v>5.2909855572930704</v>
      </c>
      <c r="AN3" s="17">
        <v>25.892796194551401</v>
      </c>
      <c r="AO3" s="17">
        <v>25.892796194551401</v>
      </c>
      <c r="AP3" s="17">
        <v>4.1219615143934298</v>
      </c>
      <c r="AQ3" s="17">
        <v>0.24653118111335301</v>
      </c>
      <c r="AR3" s="17">
        <v>3.6411279605593101E-2</v>
      </c>
      <c r="AS3" s="17">
        <v>0.17777330831087301</v>
      </c>
      <c r="AT3" s="17">
        <v>7.44047046906433</v>
      </c>
      <c r="AU3" s="17">
        <v>4.2859370204817497E-4</v>
      </c>
      <c r="AV3" s="17">
        <v>0</v>
      </c>
      <c r="AW3" s="17">
        <v>0</v>
      </c>
      <c r="AX3" s="17">
        <v>0.61507801535584095</v>
      </c>
      <c r="AY3" s="17">
        <v>0</v>
      </c>
      <c r="AZ3" s="17">
        <v>0</v>
      </c>
      <c r="BA3" s="17">
        <v>0</v>
      </c>
      <c r="BB3" s="17">
        <v>2.0667536837579899E-4</v>
      </c>
      <c r="BC3" s="17">
        <v>8.2670492413344505E-4</v>
      </c>
      <c r="BD3" s="17">
        <v>1712.17625488516</v>
      </c>
      <c r="BE3" s="17">
        <v>6.2230374847467598</v>
      </c>
      <c r="BF3" s="17">
        <v>155.174469992339</v>
      </c>
      <c r="BG3" s="17">
        <v>9.8813025843681306</v>
      </c>
      <c r="BH3" s="17">
        <v>0.229582433483798</v>
      </c>
      <c r="BI3" s="17">
        <v>35.332789991897997</v>
      </c>
      <c r="BJ3" s="17">
        <v>0.59357508755105104</v>
      </c>
      <c r="BK3" s="17">
        <v>56.579384600971601</v>
      </c>
      <c r="BL3" s="17">
        <v>5.1130526853217804</v>
      </c>
      <c r="BM3" s="17">
        <v>18.504332061075701</v>
      </c>
      <c r="BN3" s="17">
        <v>1.26983968764413</v>
      </c>
      <c r="BO3" s="17">
        <v>0</v>
      </c>
      <c r="BP3" s="17">
        <v>0</v>
      </c>
      <c r="BQ3" s="17">
        <v>73.7432121812096</v>
      </c>
      <c r="BR3" s="17">
        <v>73.7432121812096</v>
      </c>
      <c r="BS3" s="17">
        <v>2.045622982477</v>
      </c>
      <c r="BT3" s="17">
        <v>0</v>
      </c>
      <c r="BU3" s="17">
        <v>0.92261344638444798</v>
      </c>
      <c r="BV3" s="17">
        <v>8.2242958941228705E-4</v>
      </c>
      <c r="BW3" s="17">
        <v>1.58816397488675E-3</v>
      </c>
      <c r="BX3" s="17">
        <v>64.444506085748799</v>
      </c>
      <c r="BY3" s="17">
        <v>2.7028977470116899</v>
      </c>
      <c r="BZ3" s="17">
        <v>0.42323448422521998</v>
      </c>
      <c r="CA3" s="17">
        <v>0</v>
      </c>
      <c r="CB3" s="17">
        <v>0.81634564461349701</v>
      </c>
      <c r="CC3" s="17">
        <v>3.3126609812152901</v>
      </c>
      <c r="CD3" s="17">
        <v>0.151849205299911</v>
      </c>
      <c r="CE3" s="17">
        <v>0.30829993301256098</v>
      </c>
      <c r="CF3" s="17">
        <v>0</v>
      </c>
      <c r="CG3" s="17">
        <v>0</v>
      </c>
      <c r="CH3" s="17">
        <v>0.90277441487782695</v>
      </c>
      <c r="CI3" s="17">
        <v>5.3985415818493498</v>
      </c>
      <c r="CJ3" s="17">
        <v>0</v>
      </c>
      <c r="CK3" s="17">
        <v>0.40974506180106601</v>
      </c>
      <c r="CL3" s="17">
        <v>0.39367644964367698</v>
      </c>
      <c r="CM3" s="17">
        <v>335.80024485854602</v>
      </c>
      <c r="CN3" s="17">
        <v>7250.0039720167397</v>
      </c>
      <c r="CO3" s="17">
        <v>741.11234553922304</v>
      </c>
      <c r="CP3" s="17">
        <v>8055.5608236417002</v>
      </c>
      <c r="CQ3" s="17">
        <v>0</v>
      </c>
      <c r="CR3" s="17">
        <v>24.1807188168289</v>
      </c>
      <c r="CS3" s="17">
        <v>0</v>
      </c>
      <c r="CT3" s="17">
        <v>0.42551172549479999</v>
      </c>
      <c r="CU3" s="17">
        <v>1.9396906844711901E-4</v>
      </c>
      <c r="CV3" s="17">
        <v>2.5356909777035498E-3</v>
      </c>
      <c r="CW3" s="17">
        <v>2.9236153537591501E-3</v>
      </c>
      <c r="CX3" s="17">
        <v>0.48557519427988699</v>
      </c>
      <c r="CY3" s="17">
        <v>0</v>
      </c>
      <c r="CZ3" s="17">
        <v>91.220609689869207</v>
      </c>
      <c r="DA3" s="17">
        <v>0.117306331255477</v>
      </c>
      <c r="DB3" s="17">
        <v>4.1248482370189098E-2</v>
      </c>
      <c r="DC3" s="17">
        <v>155.18265028853</v>
      </c>
      <c r="DD3" s="17">
        <v>5.2717434128650702E-2</v>
      </c>
      <c r="DE3" s="17">
        <v>0</v>
      </c>
      <c r="DF3" s="17">
        <v>4.2539620454482799E-4</v>
      </c>
      <c r="DG3" s="17">
        <v>7.6460003571487498E-3</v>
      </c>
      <c r="DH3" s="17">
        <v>207.43468708082801</v>
      </c>
      <c r="DI3" s="17">
        <v>201.21164852474499</v>
      </c>
      <c r="DJ3" s="17">
        <v>6.2230385560828196</v>
      </c>
      <c r="DK3" s="17">
        <v>0</v>
      </c>
      <c r="DL3" s="17">
        <v>0</v>
      </c>
      <c r="DM3" s="17">
        <v>0.82315713619603403</v>
      </c>
      <c r="DN3" s="17">
        <v>0</v>
      </c>
      <c r="DO3" s="17">
        <v>8.8325872722763208</v>
      </c>
      <c r="DP3" s="17">
        <v>0</v>
      </c>
      <c r="DQ3" s="17">
        <v>0.229582412980813</v>
      </c>
      <c r="DR3" s="17">
        <v>35.330373316688402</v>
      </c>
      <c r="DS3" s="17">
        <v>6.1587990455108397</v>
      </c>
      <c r="DT3" s="17">
        <v>0</v>
      </c>
      <c r="DU3" s="17">
        <v>0.59357501590083595</v>
      </c>
      <c r="DV3" s="17">
        <v>8.0483406163020705E-4</v>
      </c>
      <c r="DW3" s="17">
        <v>6.0855127712208601</v>
      </c>
      <c r="DX3" s="17">
        <v>6.7900188688801997</v>
      </c>
      <c r="DY3" s="17">
        <v>0</v>
      </c>
      <c r="DZ3" s="17">
        <v>0</v>
      </c>
      <c r="EA3" s="17">
        <v>8.2229391120493198E-2</v>
      </c>
      <c r="EB3" s="17">
        <v>7.5765007442213497</v>
      </c>
      <c r="EC3" s="17">
        <v>7.1097729414931798</v>
      </c>
      <c r="ED3" s="17">
        <v>0</v>
      </c>
      <c r="EE3" s="17">
        <v>330.68709406019701</v>
      </c>
      <c r="EF3" s="17">
        <v>5.4232762037926596</v>
      </c>
      <c r="EG3" s="17">
        <v>5.8530592318914501</v>
      </c>
      <c r="EJ3" s="56">
        <f t="shared" ref="EJ3:EJ34" si="0">CM3/EE3</f>
        <v>1.0154622024572215</v>
      </c>
      <c r="EK3" s="25">
        <f t="shared" ref="EK3:EK34" si="1">BX3/(CP3)</f>
        <v>8.0000024202678908E-3</v>
      </c>
      <c r="EL3" s="40">
        <f t="shared" ref="EL3:EL34" si="2">(BD3-B3)/(B3+1E-50)</f>
        <v>2.7190813766116372E-3</v>
      </c>
      <c r="EM3" s="40">
        <f t="shared" ref="EM3:EM34" si="3">(CI3-C3)/(C3+1E-50)</f>
        <v>2.718373247114163E-3</v>
      </c>
      <c r="EN3" s="40">
        <f t="shared" ref="EN3:EN34" si="4">(CP3-D3)/(D3+1E-50)</f>
        <v>2.718697553687659E-3</v>
      </c>
      <c r="EO3" s="40">
        <f t="shared" ref="EO3:EO34" si="5">(DH3-E3)/(E3+1E-50)</f>
        <v>2.719028620706933E-3</v>
      </c>
      <c r="EP3" s="40">
        <f t="shared" ref="EP3:EP34" si="6">(DI3-F3)/(F3+1E-50)</f>
        <v>2.7190209302227638E-3</v>
      </c>
      <c r="EQ3" s="40">
        <f t="shared" ref="EQ3:EQ34" si="7">(DW3-G3)/(G3+1E-50)</f>
        <v>2.7187241427382223E-3</v>
      </c>
      <c r="ER3" s="40">
        <f t="shared" ref="ER3:ER34" si="8">(EE3-H3)/(H3+1E-50)</f>
        <v>2.7190411952822779E-3</v>
      </c>
      <c r="ES3" s="40">
        <f t="shared" ref="ES3:ES34" si="9">(AO3-I3)/(I3+1E-50)</f>
        <v>2.7189000899242254E-3</v>
      </c>
      <c r="ET3" s="40">
        <f t="shared" ref="ET3:ET34" si="10">(AM3-J3)/(J3+1E-50)</f>
        <v>2.7174671347130687E-3</v>
      </c>
      <c r="EU3" s="40">
        <f t="shared" ref="EU3:EU34" si="11">(AR3+AS3-K3)/(K3+1E-50)</f>
        <v>2.7195195951221014E-3</v>
      </c>
      <c r="EV3" s="40">
        <f t="shared" ref="EV3:EV34" si="12">(AT3-L3)/(L3+1E-50)</f>
        <v>2.7206669647669873E-3</v>
      </c>
      <c r="EW3" s="40">
        <f t="shared" ref="EW3:EW34" si="13">(AV3+AW3-M3)/(M3+1E-50)</f>
        <v>0</v>
      </c>
      <c r="EX3" s="40">
        <f t="shared" ref="EX3:EX34" si="14">(AX3-N3)/(N3+1E-50)</f>
        <v>2.719098324065073E-3</v>
      </c>
      <c r="EY3" s="40">
        <f t="shared" ref="EY3:EY34" si="15">(AY3+AZ3-O3)/(O3+1E-50)</f>
        <v>0</v>
      </c>
      <c r="EZ3" s="40">
        <f t="shared" ref="EZ3:EZ34" si="16">(BB3+BC3-P3)/(P3+1E-50)</f>
        <v>2.7181734823279102E-3</v>
      </c>
      <c r="FA3" s="40">
        <f t="shared" ref="FA3:FA34" si="17">(BR3-Q3)/(Q3+1E-50)</f>
        <v>2.7189969957094537E-3</v>
      </c>
      <c r="FB3" s="40">
        <f t="shared" ref="FB3:FB34" si="18">(BV3+BW3+DF3-R3)/(R3+1E-50)</f>
        <v>2.7231558865931076E-3</v>
      </c>
      <c r="FC3" s="40">
        <f t="shared" ref="FC3:FC34" si="19">(CD3+CE3-S3)/(S3+1E-50)</f>
        <v>2.7183930948803197E-3</v>
      </c>
      <c r="FD3" s="40">
        <f t="shared" ref="FD3:FD34" si="20">(CH3-T3)/(T3+1E-50)</f>
        <v>2.7176870518879175E-3</v>
      </c>
      <c r="FE3" s="40">
        <f t="shared" ref="FE3:FE34" si="21">(CK3+CL3-U3)/(U3+1E-50)</f>
        <v>2.7186706334162412E-3</v>
      </c>
      <c r="FF3" s="40">
        <f t="shared" ref="FF3:FF34" si="22">(EC3-V3)/(V3+1E-50)</f>
        <v>2.719177140850538E-3</v>
      </c>
      <c r="FG3" s="40">
        <f t="shared" ref="FG3:FG34" si="23">(EF3-W3)/(W3+1E-50)</f>
        <v>2.7204177401510083E-3</v>
      </c>
      <c r="FH3" s="40">
        <f t="shared" ref="FH3:FH34" si="24">(CT3-X3)/(X3+1E-50)</f>
        <v>2.730419771789794E-3</v>
      </c>
      <c r="FI3" s="40">
        <f t="shared" ref="FI3:FI34" si="25">(CU3-Y3)/(Y3+1E-50)</f>
        <v>2.7241662860308523E-3</v>
      </c>
      <c r="FJ3" s="40">
        <f t="shared" ref="FJ3:FJ34" si="26">(CV3-Z3)/(Z3+1E-50)</f>
        <v>2.7131828735764362E-3</v>
      </c>
      <c r="FK3" s="40">
        <f t="shared" ref="FK3:FK34" si="27">(CW3-AA3)/(AA3+1E-50)</f>
        <v>2.7224043861741221E-3</v>
      </c>
      <c r="FL3" s="40">
        <f t="shared" ref="FL3:FL34" si="28">(CX3-AB3)/(AB3+1E-50)</f>
        <v>2.7298129976605192E-3</v>
      </c>
      <c r="FM3" s="40">
        <f t="shared" ref="FM3:FM34" si="29">(SUM(BE3:BJ3)-AC3)/(AC3+1E-50)</f>
        <v>2.7190870877185943E-3</v>
      </c>
      <c r="FN3" s="40">
        <f t="shared" ref="FN3:FN34" si="30">(SUM(BF3:BJ3)-AD3)/(AD3+1E-50)</f>
        <v>2.7190741519493426E-3</v>
      </c>
      <c r="FO3" s="40">
        <f t="shared" ref="FO3:FO34" si="31">(BN3-AE3)/(AE3+1E-50)</f>
        <v>2.7197941274583661E-3</v>
      </c>
      <c r="FP3" s="40">
        <f t="shared" ref="FP3:FP34" si="32">(BU3-AF3)/(AF3+1E-50)</f>
        <v>2.7151848847630157E-3</v>
      </c>
      <c r="FQ3" s="40">
        <f t="shared" ref="FQ3:FQ34" si="33">(DY3-AG3)/(AG3+1E-50)</f>
        <v>0</v>
      </c>
      <c r="FR3" s="40">
        <f t="shared" ref="FR3:FR34" si="34">(AU3-AH3)/(AH3+1E-50)</f>
        <v>2.7490656075060786E-3</v>
      </c>
    </row>
    <row r="4" spans="1:174" x14ac:dyDescent="0.25">
      <c r="A4" s="15" t="s">
        <v>173</v>
      </c>
      <c r="B4" s="15">
        <v>3086.5865293000002</v>
      </c>
      <c r="C4" s="15">
        <v>9.6826519644999998</v>
      </c>
      <c r="D4" s="15">
        <v>14222.460719000001</v>
      </c>
      <c r="E4" s="15">
        <v>364.08072736000003</v>
      </c>
      <c r="F4" s="15">
        <v>353.15828857999998</v>
      </c>
      <c r="G4" s="15">
        <v>10.914778889000001</v>
      </c>
      <c r="H4" s="15">
        <v>580.78738679000003</v>
      </c>
      <c r="I4" s="17">
        <v>45.475653647999998</v>
      </c>
      <c r="J4" s="17">
        <v>9.2926013330000004</v>
      </c>
      <c r="K4" s="17">
        <v>0.37817876919999999</v>
      </c>
      <c r="L4" s="17">
        <v>13.067727367</v>
      </c>
      <c r="N4" s="17">
        <v>1.080264423</v>
      </c>
      <c r="P4" s="17">
        <v>1.8245065E-3</v>
      </c>
      <c r="Q4" s="17">
        <v>129.51546628</v>
      </c>
      <c r="R4" s="17">
        <v>5.0073836E-3</v>
      </c>
      <c r="S4" s="17">
        <v>0.81243553589999995</v>
      </c>
      <c r="T4" s="17">
        <v>1.5855497176</v>
      </c>
      <c r="U4" s="17">
        <v>1.4184074578000001</v>
      </c>
      <c r="V4" s="17">
        <v>12.486935376</v>
      </c>
      <c r="W4" s="17">
        <v>9.5249168092000005</v>
      </c>
      <c r="X4" s="17">
        <v>0.74682857759999999</v>
      </c>
      <c r="Y4" s="17">
        <v>3.4044469999999999E-4</v>
      </c>
      <c r="Z4" s="17">
        <v>4.4501591999999996E-3</v>
      </c>
      <c r="AA4" s="17">
        <v>5.1313914E-3</v>
      </c>
      <c r="AB4" s="17">
        <v>0.85255016210000001</v>
      </c>
      <c r="AC4" s="17">
        <v>364.08091930000001</v>
      </c>
      <c r="AD4" s="17">
        <v>353.15830946</v>
      </c>
      <c r="AE4" s="17">
        <v>2.2302235780999999</v>
      </c>
      <c r="AF4" s="17">
        <v>1.6203969789999999</v>
      </c>
      <c r="AH4" s="17">
        <v>7.5222750000000001E-4</v>
      </c>
      <c r="AI4" s="15"/>
      <c r="AJ4" s="17" t="s">
        <v>173</v>
      </c>
      <c r="AK4" s="17">
        <v>0</v>
      </c>
      <c r="AL4" s="17">
        <v>0</v>
      </c>
      <c r="AM4" s="17">
        <v>9.3178593351442593</v>
      </c>
      <c r="AN4" s="17">
        <v>45.5992179211107</v>
      </c>
      <c r="AO4" s="17">
        <v>45.5992179211107</v>
      </c>
      <c r="AP4" s="17">
        <v>7.2591169929892896</v>
      </c>
      <c r="AQ4" s="17">
        <v>0.43416533950693598</v>
      </c>
      <c r="AR4" s="17">
        <v>6.4465198608883306E-2</v>
      </c>
      <c r="AS4" s="17">
        <v>0.31474190016369302</v>
      </c>
      <c r="AT4" s="17">
        <v>13.1032656908114</v>
      </c>
      <c r="AU4" s="17">
        <v>7.5427944717604495E-4</v>
      </c>
      <c r="AV4" s="17">
        <v>0</v>
      </c>
      <c r="AW4" s="17">
        <v>0</v>
      </c>
      <c r="AX4" s="17">
        <v>1.08320156095705</v>
      </c>
      <c r="AY4" s="17">
        <v>0</v>
      </c>
      <c r="AZ4" s="17">
        <v>0</v>
      </c>
      <c r="BA4" s="17">
        <v>0</v>
      </c>
      <c r="BB4" s="17">
        <v>3.6589995866333702E-4</v>
      </c>
      <c r="BC4" s="17">
        <v>1.4635387952843101E-3</v>
      </c>
      <c r="BD4" s="17">
        <v>3094.9770491795998</v>
      </c>
      <c r="BE4" s="17">
        <v>10.9523142137491</v>
      </c>
      <c r="BF4" s="17">
        <v>273.09638287669998</v>
      </c>
      <c r="BG4" s="17">
        <v>17.390398084183399</v>
      </c>
      <c r="BH4" s="17">
        <v>0.40405016044136399</v>
      </c>
      <c r="BI4" s="17">
        <v>62.183231711282701</v>
      </c>
      <c r="BJ4" s="17">
        <v>1.0446515536522201</v>
      </c>
      <c r="BK4" s="17">
        <v>99.640556449455005</v>
      </c>
      <c r="BL4" s="17">
        <v>9.0045055903592903</v>
      </c>
      <c r="BM4" s="17">
        <v>32.587553725357601</v>
      </c>
      <c r="BN4" s="17">
        <v>2.2362898992100302</v>
      </c>
      <c r="BO4" s="17">
        <v>0</v>
      </c>
      <c r="BP4" s="17">
        <v>0</v>
      </c>
      <c r="BQ4" s="17">
        <v>129.86756350705301</v>
      </c>
      <c r="BR4" s="17">
        <v>129.86756350705301</v>
      </c>
      <c r="BS4" s="17">
        <v>3.60250053777211</v>
      </c>
      <c r="BT4" s="17">
        <v>0</v>
      </c>
      <c r="BU4" s="17">
        <v>1.6248028520783999</v>
      </c>
      <c r="BV4" s="17">
        <v>1.4560880006173999E-3</v>
      </c>
      <c r="BW4" s="17">
        <v>2.8117405925464998E-3</v>
      </c>
      <c r="BX4" s="17">
        <v>114.089253358245</v>
      </c>
      <c r="BY4" s="17">
        <v>4.7600188492005602</v>
      </c>
      <c r="BZ4" s="17">
        <v>0.74535400490481096</v>
      </c>
      <c r="CA4" s="17">
        <v>0</v>
      </c>
      <c r="CB4" s="17">
        <v>1.43764809848304</v>
      </c>
      <c r="CC4" s="17">
        <v>5.8338460086994397</v>
      </c>
      <c r="CD4" s="17">
        <v>0.268832962295452</v>
      </c>
      <c r="CE4" s="17">
        <v>0.54581402018331404</v>
      </c>
      <c r="CF4" s="17">
        <v>0</v>
      </c>
      <c r="CG4" s="17">
        <v>0</v>
      </c>
      <c r="CH4" s="17">
        <v>1.5898627963295999</v>
      </c>
      <c r="CI4" s="17">
        <v>9.7089685021247192</v>
      </c>
      <c r="CJ4" s="17">
        <v>0</v>
      </c>
      <c r="CK4" s="17">
        <v>0.72535397300440296</v>
      </c>
      <c r="CL4" s="17">
        <v>0.69691163632555697</v>
      </c>
      <c r="CM4" s="17">
        <v>591.36977915199202</v>
      </c>
      <c r="CN4" s="17">
        <v>12835.032238407801</v>
      </c>
      <c r="CO4" s="17">
        <v>1312.02529874281</v>
      </c>
      <c r="CP4" s="17">
        <v>14261.146790508799</v>
      </c>
      <c r="CQ4" s="17">
        <v>0</v>
      </c>
      <c r="CR4" s="17">
        <v>42.584205231121501</v>
      </c>
      <c r="CS4" s="17">
        <v>0</v>
      </c>
      <c r="CT4" s="17">
        <v>0.74886924188340798</v>
      </c>
      <c r="CU4" s="17">
        <v>3.4136887530106903E-4</v>
      </c>
      <c r="CV4" s="17">
        <v>4.4622315683791004E-3</v>
      </c>
      <c r="CW4" s="17">
        <v>5.1454080484135004E-3</v>
      </c>
      <c r="CX4" s="17">
        <v>0.85486545134674896</v>
      </c>
      <c r="CY4" s="17">
        <v>0</v>
      </c>
      <c r="CZ4" s="17">
        <v>160.646946346037</v>
      </c>
      <c r="DA4" s="17">
        <v>0.206450416177516</v>
      </c>
      <c r="DB4" s="17">
        <v>7.25943082171773E-2</v>
      </c>
      <c r="DC4" s="17">
        <v>273.11088410853301</v>
      </c>
      <c r="DD4" s="17">
        <v>9.2779512558077995E-2</v>
      </c>
      <c r="DE4" s="17">
        <v>0</v>
      </c>
      <c r="DF4" s="17">
        <v>7.5317684705985904E-4</v>
      </c>
      <c r="DG4" s="17">
        <v>1.3456484465682299E-2</v>
      </c>
      <c r="DH4" s="17">
        <v>365.070832305593</v>
      </c>
      <c r="DI4" s="17">
        <v>354.11870506914198</v>
      </c>
      <c r="DJ4" s="17">
        <v>10.952127236451201</v>
      </c>
      <c r="DK4" s="17">
        <v>0</v>
      </c>
      <c r="DL4" s="17">
        <v>0</v>
      </c>
      <c r="DM4" s="17">
        <v>1.4486998751081599</v>
      </c>
      <c r="DN4" s="17">
        <v>0</v>
      </c>
      <c r="DO4" s="17">
        <v>15.544726828596101</v>
      </c>
      <c r="DP4" s="17">
        <v>0</v>
      </c>
      <c r="DQ4" s="17">
        <v>0.40405029503353701</v>
      </c>
      <c r="DR4" s="17">
        <v>62.178995210458702</v>
      </c>
      <c r="DS4" s="17">
        <v>10.8461610412553</v>
      </c>
      <c r="DT4" s="17">
        <v>0</v>
      </c>
      <c r="DU4" s="17">
        <v>1.04465156732088</v>
      </c>
      <c r="DV4" s="17">
        <v>1.41646267299393E-3</v>
      </c>
      <c r="DW4" s="17">
        <v>10.9444457287102</v>
      </c>
      <c r="DX4" s="17">
        <v>11.957776357168401</v>
      </c>
      <c r="DY4" s="17">
        <v>0</v>
      </c>
      <c r="DZ4" s="17">
        <v>0</v>
      </c>
      <c r="EA4" s="17">
        <v>0.14480987627553801</v>
      </c>
      <c r="EB4" s="17">
        <v>13.3428472160578</v>
      </c>
      <c r="EC4" s="17">
        <v>12.520894810758101</v>
      </c>
      <c r="ED4" s="17">
        <v>0</v>
      </c>
      <c r="EE4" s="17">
        <v>582.36660163031797</v>
      </c>
      <c r="EF4" s="17">
        <v>9.5507937558689502</v>
      </c>
      <c r="EG4" s="17">
        <v>10.3077252967046</v>
      </c>
      <c r="EJ4" s="56">
        <f t="shared" si="0"/>
        <v>1.0154596391628055</v>
      </c>
      <c r="EK4" s="25">
        <f t="shared" si="1"/>
        <v>8.0000055419228045E-3</v>
      </c>
      <c r="EL4" s="40">
        <f t="shared" si="2"/>
        <v>2.7183815519024241E-3</v>
      </c>
      <c r="EM4" s="40">
        <f t="shared" si="3"/>
        <v>2.7179059746446615E-3</v>
      </c>
      <c r="EN4" s="40">
        <f t="shared" si="4"/>
        <v>2.72006878930011E-3</v>
      </c>
      <c r="EO4" s="40">
        <f t="shared" si="5"/>
        <v>2.7194654129933317E-3</v>
      </c>
      <c r="EP4" s="40">
        <f t="shared" si="6"/>
        <v>2.71950714509266E-3</v>
      </c>
      <c r="EQ4" s="40">
        <f t="shared" si="7"/>
        <v>2.7180431240890618E-3</v>
      </c>
      <c r="ER4" s="40">
        <f t="shared" si="8"/>
        <v>2.7190928664037168E-3</v>
      </c>
      <c r="ES4" s="40">
        <f t="shared" si="9"/>
        <v>2.7171522165935127E-3</v>
      </c>
      <c r="ET4" s="40">
        <f t="shared" si="10"/>
        <v>2.7180765900892E-3</v>
      </c>
      <c r="EU4" s="40">
        <f t="shared" si="11"/>
        <v>2.7191626191804589E-3</v>
      </c>
      <c r="EV4" s="40">
        <f t="shared" si="12"/>
        <v>2.7195489172160783E-3</v>
      </c>
      <c r="EW4" s="40">
        <f t="shared" si="13"/>
        <v>0</v>
      </c>
      <c r="EX4" s="40">
        <f t="shared" si="14"/>
        <v>2.7189064959607331E-3</v>
      </c>
      <c r="EY4" s="40">
        <f t="shared" si="15"/>
        <v>0</v>
      </c>
      <c r="EZ4" s="40">
        <f t="shared" si="16"/>
        <v>2.7033359144771523E-3</v>
      </c>
      <c r="FA4" s="40">
        <f t="shared" si="17"/>
        <v>2.7185728250540184E-3</v>
      </c>
      <c r="FB4" s="40">
        <f t="shared" si="18"/>
        <v>2.7203508482471252E-3</v>
      </c>
      <c r="FC4" s="40">
        <f t="shared" si="19"/>
        <v>2.7219963689997326E-3</v>
      </c>
      <c r="FD4" s="40">
        <f t="shared" si="20"/>
        <v>2.7202418705157619E-3</v>
      </c>
      <c r="FE4" s="40">
        <f t="shared" si="21"/>
        <v>2.7200586888791174E-3</v>
      </c>
      <c r="FF4" s="40">
        <f t="shared" si="22"/>
        <v>2.7195972218588766E-3</v>
      </c>
      <c r="FG4" s="40">
        <f t="shared" si="23"/>
        <v>2.7167635358195945E-3</v>
      </c>
      <c r="FH4" s="40">
        <f t="shared" si="24"/>
        <v>2.7324400064682114E-3</v>
      </c>
      <c r="FI4" s="40">
        <f t="shared" si="25"/>
        <v>2.7146120972628947E-3</v>
      </c>
      <c r="FJ4" s="40">
        <f t="shared" si="26"/>
        <v>2.712794719591332E-3</v>
      </c>
      <c r="FK4" s="40">
        <f t="shared" si="27"/>
        <v>2.7315492662478157E-3</v>
      </c>
      <c r="FL4" s="40">
        <f t="shared" si="28"/>
        <v>2.7157220180991305E-3</v>
      </c>
      <c r="FM4" s="40">
        <f t="shared" si="29"/>
        <v>2.7194759393390231E-3</v>
      </c>
      <c r="FN4" s="40">
        <f t="shared" si="30"/>
        <v>2.7194742429484404E-3</v>
      </c>
      <c r="FO4" s="40">
        <f t="shared" si="31"/>
        <v>2.720050657521227E-3</v>
      </c>
      <c r="FP4" s="40">
        <f t="shared" si="32"/>
        <v>2.7190084500892009E-3</v>
      </c>
      <c r="FQ4" s="40">
        <f t="shared" si="33"/>
        <v>0</v>
      </c>
      <c r="FR4" s="40">
        <f t="shared" si="34"/>
        <v>2.7278279191400704E-3</v>
      </c>
    </row>
    <row r="5" spans="1:174" x14ac:dyDescent="0.25">
      <c r="A5" s="15" t="s">
        <v>174</v>
      </c>
      <c r="B5" s="15">
        <v>1858.4745161000001</v>
      </c>
      <c r="C5" s="15">
        <v>5.8482654459000001</v>
      </c>
      <c r="D5" s="15">
        <v>8665.3292471999994</v>
      </c>
      <c r="E5" s="15">
        <v>222.31581577</v>
      </c>
      <c r="F5" s="15">
        <v>215.64634068999999</v>
      </c>
      <c r="G5" s="15">
        <v>6.5924626955000001</v>
      </c>
      <c r="H5" s="15">
        <v>354.49854223</v>
      </c>
      <c r="I5" s="17">
        <v>27.75722472</v>
      </c>
      <c r="J5" s="17">
        <v>5.6719757</v>
      </c>
      <c r="K5" s="17">
        <v>0.23023709710000001</v>
      </c>
      <c r="L5" s="17">
        <v>7.9762167893999996</v>
      </c>
      <c r="N5" s="17">
        <v>0.65936713570000005</v>
      </c>
      <c r="P5" s="17">
        <v>1.1108004E-3</v>
      </c>
      <c r="Q5" s="17">
        <v>79.053164562000006</v>
      </c>
      <c r="R5" s="17">
        <v>3.0485254E-3</v>
      </c>
      <c r="S5" s="17">
        <v>0.49462574590000002</v>
      </c>
      <c r="T5" s="17">
        <v>0.96778065079999998</v>
      </c>
      <c r="U5" s="17">
        <v>0.86358549969999998</v>
      </c>
      <c r="V5" s="17">
        <v>7.6217183381</v>
      </c>
      <c r="W5" s="17">
        <v>5.8137775133999998</v>
      </c>
      <c r="X5" s="17">
        <v>0.45603128440000001</v>
      </c>
      <c r="Y5" s="17">
        <v>2.078831E-4</v>
      </c>
      <c r="Z5" s="17">
        <v>2.7175076999999999E-3</v>
      </c>
      <c r="AA5" s="17">
        <v>3.1333416000000002E-3</v>
      </c>
      <c r="AB5" s="17">
        <v>0.52047125309999998</v>
      </c>
      <c r="AC5" s="17">
        <v>222.31595677000001</v>
      </c>
      <c r="AD5" s="17">
        <v>215.64635963000001</v>
      </c>
      <c r="AE5" s="17">
        <v>1.3612743356999999</v>
      </c>
      <c r="AF5" s="17">
        <v>0.98905079139999996</v>
      </c>
      <c r="AH5" s="17">
        <v>4.5932660000000001E-4</v>
      </c>
      <c r="AI5" s="15"/>
      <c r="AJ5" s="17" t="s">
        <v>174</v>
      </c>
      <c r="AK5" s="17">
        <v>0</v>
      </c>
      <c r="AL5" s="17">
        <v>0</v>
      </c>
      <c r="AM5" s="17">
        <v>5.6874054334446802</v>
      </c>
      <c r="AN5" s="17">
        <v>27.832673980746598</v>
      </c>
      <c r="AO5" s="17">
        <v>27.832673980746598</v>
      </c>
      <c r="AP5" s="17">
        <v>4.4307822934787202</v>
      </c>
      <c r="AQ5" s="17">
        <v>0.26500350205558199</v>
      </c>
      <c r="AR5" s="17">
        <v>3.9246674554804101E-2</v>
      </c>
      <c r="AS5" s="17">
        <v>0.191616723799445</v>
      </c>
      <c r="AT5" s="17">
        <v>7.9979093970181996</v>
      </c>
      <c r="AU5" s="17">
        <v>4.6057364907534798E-4</v>
      </c>
      <c r="AV5" s="17">
        <v>0</v>
      </c>
      <c r="AW5" s="17">
        <v>0</v>
      </c>
      <c r="AX5" s="17">
        <v>0.66115774394993698</v>
      </c>
      <c r="AY5" s="17">
        <v>0</v>
      </c>
      <c r="AZ5" s="17">
        <v>0</v>
      </c>
      <c r="BA5" s="17">
        <v>0</v>
      </c>
      <c r="BB5" s="17">
        <v>2.22760817969873E-4</v>
      </c>
      <c r="BC5" s="17">
        <v>8.9105517022437504E-4</v>
      </c>
      <c r="BD5" s="17">
        <v>1863.52733377205</v>
      </c>
      <c r="BE5" s="17">
        <v>6.68773213567244</v>
      </c>
      <c r="BF5" s="17">
        <v>166.75868466850699</v>
      </c>
      <c r="BG5" s="17">
        <v>10.6189722245187</v>
      </c>
      <c r="BH5" s="17">
        <v>0.24672143852687101</v>
      </c>
      <c r="BI5" s="17">
        <v>37.970449007313803</v>
      </c>
      <c r="BJ5" s="17">
        <v>0.63788661456042495</v>
      </c>
      <c r="BK5" s="17">
        <v>60.818426534498201</v>
      </c>
      <c r="BL5" s="17">
        <v>5.4961175325788503</v>
      </c>
      <c r="BM5" s="17">
        <v>19.890670449227301</v>
      </c>
      <c r="BN5" s="17">
        <v>1.36498120162367</v>
      </c>
      <c r="BO5" s="17">
        <v>0</v>
      </c>
      <c r="BP5" s="17">
        <v>0</v>
      </c>
      <c r="BQ5" s="17">
        <v>79.268061318053697</v>
      </c>
      <c r="BR5" s="17">
        <v>79.268061318053697</v>
      </c>
      <c r="BS5" s="17">
        <v>2.1988825661633702</v>
      </c>
      <c r="BT5" s="17">
        <v>0</v>
      </c>
      <c r="BU5" s="17">
        <v>0.99174030882876596</v>
      </c>
      <c r="BV5" s="17">
        <v>8.8648485756789895E-4</v>
      </c>
      <c r="BW5" s="17">
        <v>1.7118258710041199E-3</v>
      </c>
      <c r="BX5" s="17">
        <v>69.511081248477396</v>
      </c>
      <c r="BY5" s="17">
        <v>2.9054010646998001</v>
      </c>
      <c r="BZ5" s="17">
        <v>0.45494478939998101</v>
      </c>
      <c r="CA5" s="17">
        <v>0</v>
      </c>
      <c r="CB5" s="17">
        <v>0.877505116571346</v>
      </c>
      <c r="CC5" s="17">
        <v>3.5608417405082702</v>
      </c>
      <c r="CD5" s="17">
        <v>0.16367001134278</v>
      </c>
      <c r="CE5" s="17">
        <v>0.332300017151958</v>
      </c>
      <c r="CF5" s="17">
        <v>0</v>
      </c>
      <c r="CG5" s="17">
        <v>0</v>
      </c>
      <c r="CH5" s="17">
        <v>0.97041177164711401</v>
      </c>
      <c r="CI5" s="17">
        <v>5.86417411521355</v>
      </c>
      <c r="CJ5" s="17">
        <v>0</v>
      </c>
      <c r="CK5" s="17">
        <v>0.441626226161146</v>
      </c>
      <c r="CL5" s="17">
        <v>0.42430807987345398</v>
      </c>
      <c r="CM5" s="17">
        <v>360.95871744792902</v>
      </c>
      <c r="CN5" s="17">
        <v>7820.0006319526801</v>
      </c>
      <c r="CO5" s="17">
        <v>799.37946546448495</v>
      </c>
      <c r="CP5" s="17">
        <v>8688.8911786656499</v>
      </c>
      <c r="CQ5" s="17">
        <v>0</v>
      </c>
      <c r="CR5" s="17">
        <v>25.992342138317898</v>
      </c>
      <c r="CS5" s="17">
        <v>0</v>
      </c>
      <c r="CT5" s="17">
        <v>0.45727554836356399</v>
      </c>
      <c r="CU5" s="17">
        <v>2.08447999910051E-4</v>
      </c>
      <c r="CV5" s="17">
        <v>2.7248518536616001E-3</v>
      </c>
      <c r="CW5" s="17">
        <v>3.1418896209791801E-3</v>
      </c>
      <c r="CX5" s="17">
        <v>0.52188617741915899</v>
      </c>
      <c r="CY5" s="17">
        <v>0</v>
      </c>
      <c r="CZ5" s="17">
        <v>98.054913689809496</v>
      </c>
      <c r="DA5" s="17">
        <v>0.12606390230217601</v>
      </c>
      <c r="DB5" s="17">
        <v>4.43277157327336E-2</v>
      </c>
      <c r="DC5" s="17">
        <v>166.767586806439</v>
      </c>
      <c r="DD5" s="17">
        <v>5.6652950150189799E-2</v>
      </c>
      <c r="DE5" s="17">
        <v>0</v>
      </c>
      <c r="DF5" s="17">
        <v>4.58518569299536E-4</v>
      </c>
      <c r="DG5" s="17">
        <v>8.2168671935713197E-3</v>
      </c>
      <c r="DH5" s="17">
        <v>222.92034737469601</v>
      </c>
      <c r="DI5" s="17">
        <v>216.232736146446</v>
      </c>
      <c r="DJ5" s="17">
        <v>6.6876112282500202</v>
      </c>
      <c r="DK5" s="17">
        <v>0</v>
      </c>
      <c r="DL5" s="17">
        <v>0</v>
      </c>
      <c r="DM5" s="17">
        <v>0.88460749284875595</v>
      </c>
      <c r="DN5" s="17">
        <v>0</v>
      </c>
      <c r="DO5" s="17">
        <v>9.4919637779504704</v>
      </c>
      <c r="DP5" s="17">
        <v>0</v>
      </c>
      <c r="DQ5" s="17">
        <v>0.246721428826534</v>
      </c>
      <c r="DR5" s="17">
        <v>37.967843663750998</v>
      </c>
      <c r="DS5" s="17">
        <v>6.6202319678982304</v>
      </c>
      <c r="DT5" s="17">
        <v>0</v>
      </c>
      <c r="DU5" s="17">
        <v>0.63788659890760901</v>
      </c>
      <c r="DV5" s="17">
        <v>8.6494234351317499E-4</v>
      </c>
      <c r="DW5" s="17">
        <v>6.6103814305571502</v>
      </c>
      <c r="DX5" s="17">
        <v>7.2987282407942002</v>
      </c>
      <c r="DY5" s="17">
        <v>0</v>
      </c>
      <c r="DZ5" s="17">
        <v>0</v>
      </c>
      <c r="EA5" s="17">
        <v>8.8388841560029893E-2</v>
      </c>
      <c r="EB5" s="17">
        <v>8.1441343367099002</v>
      </c>
      <c r="EC5" s="17">
        <v>7.6424537083114998</v>
      </c>
      <c r="ED5" s="17">
        <v>0</v>
      </c>
      <c r="EE5" s="17">
        <v>355.46252408053402</v>
      </c>
      <c r="EF5" s="17">
        <v>5.82958523459786</v>
      </c>
      <c r="EG5" s="17">
        <v>6.2915736791373904</v>
      </c>
      <c r="EJ5" s="56">
        <f t="shared" si="0"/>
        <v>1.0154620895173461</v>
      </c>
      <c r="EK5" s="25">
        <f t="shared" si="1"/>
        <v>7.9999944548911003E-3</v>
      </c>
      <c r="EL5" s="40">
        <f t="shared" si="2"/>
        <v>2.7187984706151811E-3</v>
      </c>
      <c r="EM5" s="40">
        <f t="shared" si="3"/>
        <v>2.7202372157547881E-3</v>
      </c>
      <c r="EN5" s="40">
        <f t="shared" si="4"/>
        <v>2.7191040055707118E-3</v>
      </c>
      <c r="EO5" s="40">
        <f t="shared" si="5"/>
        <v>2.7192469532686487E-3</v>
      </c>
      <c r="EP5" s="40">
        <f t="shared" si="6"/>
        <v>2.7192460329710823E-3</v>
      </c>
      <c r="EQ5" s="40">
        <f t="shared" si="7"/>
        <v>2.7180639291871042E-3</v>
      </c>
      <c r="ER5" s="40">
        <f t="shared" si="8"/>
        <v>2.7192829749595718E-3</v>
      </c>
      <c r="ES5" s="40">
        <f t="shared" si="9"/>
        <v>2.7181845990616894E-3</v>
      </c>
      <c r="ET5" s="40">
        <f t="shared" si="10"/>
        <v>2.7203454776225924E-3</v>
      </c>
      <c r="EU5" s="40">
        <f t="shared" si="11"/>
        <v>2.7202447482955593E-3</v>
      </c>
      <c r="EV5" s="40">
        <f t="shared" si="12"/>
        <v>2.7196612367693454E-3</v>
      </c>
      <c r="EW5" s="40">
        <f t="shared" si="13"/>
        <v>0</v>
      </c>
      <c r="EX5" s="40">
        <f t="shared" si="14"/>
        <v>2.7156467967363561E-3</v>
      </c>
      <c r="EY5" s="40">
        <f t="shared" si="15"/>
        <v>0</v>
      </c>
      <c r="EZ5" s="40">
        <f t="shared" si="16"/>
        <v>2.714788538290009E-3</v>
      </c>
      <c r="FA5" s="40">
        <f t="shared" si="17"/>
        <v>2.718382714270098E-3</v>
      </c>
      <c r="FB5" s="40">
        <f t="shared" si="18"/>
        <v>2.7239064078505583E-3</v>
      </c>
      <c r="FC5" s="40">
        <f t="shared" si="19"/>
        <v>2.7177772404305633E-3</v>
      </c>
      <c r="FD5" s="40">
        <f t="shared" si="20"/>
        <v>2.7187161108656798E-3</v>
      </c>
      <c r="FE5" s="40">
        <f t="shared" si="21"/>
        <v>2.7198306773515125E-3</v>
      </c>
      <c r="FF5" s="40">
        <f t="shared" si="22"/>
        <v>2.7205636959642516E-3</v>
      </c>
      <c r="FG5" s="40">
        <f t="shared" si="23"/>
        <v>2.7190103442083029E-3</v>
      </c>
      <c r="FH5" s="40">
        <f t="shared" si="24"/>
        <v>2.7284618536665773E-3</v>
      </c>
      <c r="FI5" s="40">
        <f t="shared" si="25"/>
        <v>2.7173921788303549E-3</v>
      </c>
      <c r="FJ5" s="40">
        <f t="shared" si="26"/>
        <v>2.7025327882604388E-3</v>
      </c>
      <c r="FK5" s="40">
        <f t="shared" si="27"/>
        <v>2.7280846043661227E-3</v>
      </c>
      <c r="FL5" s="40">
        <f t="shared" si="28"/>
        <v>2.7185446088165838E-3</v>
      </c>
      <c r="FM5" s="40">
        <f t="shared" si="29"/>
        <v>2.719055023677783E-3</v>
      </c>
      <c r="FN5" s="40">
        <f t="shared" si="30"/>
        <v>2.7190550512089587E-3</v>
      </c>
      <c r="FO5" s="40">
        <f t="shared" si="31"/>
        <v>2.7230851463631899E-3</v>
      </c>
      <c r="FP5" s="40">
        <f t="shared" si="32"/>
        <v>2.7192915188500979E-3</v>
      </c>
      <c r="FQ5" s="40">
        <f t="shared" si="33"/>
        <v>0</v>
      </c>
      <c r="FR5" s="40">
        <f t="shared" si="34"/>
        <v>2.7149507025022333E-3</v>
      </c>
    </row>
    <row r="6" spans="1:174" x14ac:dyDescent="0.25">
      <c r="A6" s="15" t="s">
        <v>175</v>
      </c>
      <c r="B6" s="15">
        <v>6917.7474850999997</v>
      </c>
      <c r="C6" s="15">
        <v>13.761263663999999</v>
      </c>
      <c r="D6" s="15">
        <v>30382.558996</v>
      </c>
      <c r="E6" s="15">
        <v>733.46325947000003</v>
      </c>
      <c r="F6" s="15">
        <v>677.1048174</v>
      </c>
      <c r="G6" s="15">
        <v>44.604258401000003</v>
      </c>
      <c r="H6" s="15">
        <v>1342.5205787</v>
      </c>
      <c r="I6" s="17">
        <v>105.11939778999999</v>
      </c>
      <c r="J6" s="17">
        <v>21.480328878000002</v>
      </c>
      <c r="K6" s="17">
        <v>0.71806919660000001</v>
      </c>
      <c r="L6" s="17">
        <v>30.206714582</v>
      </c>
      <c r="N6" s="17">
        <v>2.4970889028999999</v>
      </c>
      <c r="P6" s="17">
        <v>3.4646045999999998E-3</v>
      </c>
      <c r="Q6" s="17">
        <v>299.38211428</v>
      </c>
      <c r="R6" s="17">
        <v>9.5078556000000002E-3</v>
      </c>
      <c r="S6" s="17">
        <v>1.5427243584000001</v>
      </c>
      <c r="T6" s="17">
        <v>3.6650811965000001</v>
      </c>
      <c r="U6" s="17">
        <v>2.6937176628000001</v>
      </c>
      <c r="V6" s="17">
        <v>28.864187825999998</v>
      </c>
      <c r="W6" s="17">
        <v>22.017327334000001</v>
      </c>
      <c r="X6" s="17">
        <v>1.4322680169999999</v>
      </c>
      <c r="Y6" s="17">
        <v>6.5272940000000003E-4</v>
      </c>
      <c r="Z6" s="17">
        <v>8.5336852000000001E-3</v>
      </c>
      <c r="AA6" s="17">
        <v>9.8396131000000001E-3</v>
      </c>
      <c r="AB6" s="17">
        <v>1.8349547424999999</v>
      </c>
      <c r="AC6" s="17">
        <v>733.46320594999997</v>
      </c>
      <c r="AD6" s="17">
        <v>677.10513903000003</v>
      </c>
      <c r="AE6" s="17">
        <v>5.1552776334999999</v>
      </c>
      <c r="AF6" s="17">
        <v>3.7456285101</v>
      </c>
      <c r="AH6" s="17">
        <v>1.4422337E-3</v>
      </c>
      <c r="AI6" s="15"/>
      <c r="AJ6" s="17" t="s">
        <v>175</v>
      </c>
      <c r="AK6" s="17">
        <v>0</v>
      </c>
      <c r="AL6" s="17">
        <v>0</v>
      </c>
      <c r="AM6" s="17">
        <v>21.5387776122761</v>
      </c>
      <c r="AN6" s="17">
        <v>105.405207173172</v>
      </c>
      <c r="AO6" s="17">
        <v>105.405207173172</v>
      </c>
      <c r="AP6" s="17">
        <v>16.779858521148402</v>
      </c>
      <c r="AQ6" s="17">
        <v>1.0035967339082099</v>
      </c>
      <c r="AR6" s="17">
        <v>0.122403548394208</v>
      </c>
      <c r="AS6" s="17">
        <v>0.59761946093134199</v>
      </c>
      <c r="AT6" s="17">
        <v>30.288849822452701</v>
      </c>
      <c r="AU6" s="17">
        <v>1.4461620442621499E-3</v>
      </c>
      <c r="AV6" s="17">
        <v>0</v>
      </c>
      <c r="AW6" s="17">
        <v>0</v>
      </c>
      <c r="AX6" s="17">
        <v>2.5038829876201101</v>
      </c>
      <c r="AY6" s="17">
        <v>0</v>
      </c>
      <c r="AZ6" s="17">
        <v>0</v>
      </c>
      <c r="BA6" s="17">
        <v>0</v>
      </c>
      <c r="BB6" s="17">
        <v>6.9481176581182296E-4</v>
      </c>
      <c r="BC6" s="17">
        <v>2.7791902667813001E-3</v>
      </c>
      <c r="BD6" s="17">
        <v>6936.5739373256802</v>
      </c>
      <c r="BE6" s="17">
        <v>56.511347535287697</v>
      </c>
      <c r="BF6" s="17">
        <v>523.60403782337698</v>
      </c>
      <c r="BG6" s="17">
        <v>33.342528533099603</v>
      </c>
      <c r="BH6" s="17">
        <v>0.774679064094974</v>
      </c>
      <c r="BI6" s="17">
        <v>119.223245312918</v>
      </c>
      <c r="BJ6" s="17">
        <v>2.0028938090797301</v>
      </c>
      <c r="BK6" s="17">
        <v>230.32526546353699</v>
      </c>
      <c r="BL6" s="17">
        <v>20.814425879409299</v>
      </c>
      <c r="BM6" s="17">
        <v>75.328105802746407</v>
      </c>
      <c r="BN6" s="17">
        <v>5.1693036177819396</v>
      </c>
      <c r="BO6" s="17">
        <v>0</v>
      </c>
      <c r="BP6" s="17">
        <v>0</v>
      </c>
      <c r="BQ6" s="17">
        <v>300.19672272400402</v>
      </c>
      <c r="BR6" s="17">
        <v>300.19672272400402</v>
      </c>
      <c r="BS6" s="17">
        <v>8.3274310567796199</v>
      </c>
      <c r="BT6" s="17">
        <v>0</v>
      </c>
      <c r="BU6" s="17">
        <v>3.7558125120477599</v>
      </c>
      <c r="BV6" s="17">
        <v>2.7648155344958398E-3</v>
      </c>
      <c r="BW6" s="17">
        <v>5.3389225126389602E-3</v>
      </c>
      <c r="BX6" s="17">
        <v>243.722111384888</v>
      </c>
      <c r="BY6" s="17">
        <v>11.003041964967601</v>
      </c>
      <c r="BZ6" s="17">
        <v>1.7229263685981799</v>
      </c>
      <c r="CA6" s="17">
        <v>0</v>
      </c>
      <c r="CB6" s="17">
        <v>3.3232068221168798</v>
      </c>
      <c r="CC6" s="17">
        <v>13.4853107820567</v>
      </c>
      <c r="CD6" s="17">
        <v>0.51048636641037803</v>
      </c>
      <c r="CE6" s="17">
        <v>1.0364371026416801</v>
      </c>
      <c r="CF6" s="17">
        <v>0</v>
      </c>
      <c r="CG6" s="17">
        <v>0</v>
      </c>
      <c r="CH6" s="17">
        <v>3.6750561023006001</v>
      </c>
      <c r="CI6" s="17">
        <v>13.7987143139051</v>
      </c>
      <c r="CJ6" s="17">
        <v>0</v>
      </c>
      <c r="CK6" s="17">
        <v>1.3775350142473599</v>
      </c>
      <c r="CL6" s="17">
        <v>1.3235137163863999</v>
      </c>
      <c r="CM6" s="17">
        <v>1366.9666309650099</v>
      </c>
      <c r="CN6" s="17">
        <v>27418.772308499301</v>
      </c>
      <c r="CO6" s="17">
        <v>2802.7986591244298</v>
      </c>
      <c r="CP6" s="17">
        <v>30465.293079008599</v>
      </c>
      <c r="CQ6" s="17">
        <v>0</v>
      </c>
      <c r="CR6" s="17">
        <v>98.435672702398406</v>
      </c>
      <c r="CS6" s="17">
        <v>0</v>
      </c>
      <c r="CT6" s="17">
        <v>1.4361663141023899</v>
      </c>
      <c r="CU6" s="17">
        <v>6.5448278967606397E-4</v>
      </c>
      <c r="CV6" s="17">
        <v>8.5570172800158804E-3</v>
      </c>
      <c r="CW6" s="17">
        <v>9.8661967372965995E-3</v>
      </c>
      <c r="CX6" s="17">
        <v>1.8399508655535</v>
      </c>
      <c r="CY6" s="17">
        <v>0</v>
      </c>
      <c r="CZ6" s="17">
        <v>371.34470323552898</v>
      </c>
      <c r="DA6" s="17">
        <v>0.39582723030252898</v>
      </c>
      <c r="DB6" s="17">
        <v>0.13918376920914599</v>
      </c>
      <c r="DC6" s="17">
        <v>523.63141490743305</v>
      </c>
      <c r="DD6" s="17">
        <v>0.17788467607268599</v>
      </c>
      <c r="DE6" s="17">
        <v>0</v>
      </c>
      <c r="DF6" s="17">
        <v>1.4300569511620999E-3</v>
      </c>
      <c r="DG6" s="17">
        <v>2.5799930497197299E-2</v>
      </c>
      <c r="DH6" s="17">
        <v>735.45851807402005</v>
      </c>
      <c r="DI6" s="17">
        <v>678.94678452738901</v>
      </c>
      <c r="DJ6" s="17">
        <v>56.511733546630403</v>
      </c>
      <c r="DK6" s="17">
        <v>0</v>
      </c>
      <c r="DL6" s="17">
        <v>0</v>
      </c>
      <c r="DM6" s="17">
        <v>2.7775713587526201</v>
      </c>
      <c r="DN6" s="17">
        <v>0</v>
      </c>
      <c r="DO6" s="17">
        <v>29.8037642432359</v>
      </c>
      <c r="DP6" s="17">
        <v>0</v>
      </c>
      <c r="DQ6" s="17">
        <v>0.77467901867976197</v>
      </c>
      <c r="DR6" s="17">
        <v>119.215048158424</v>
      </c>
      <c r="DS6" s="17">
        <v>25.0713996862189</v>
      </c>
      <c r="DT6" s="17">
        <v>0</v>
      </c>
      <c r="DU6" s="17">
        <v>2.00289548238782</v>
      </c>
      <c r="DV6" s="17">
        <v>2.7157523949029099E-3</v>
      </c>
      <c r="DW6" s="17">
        <v>44.725584537275097</v>
      </c>
      <c r="DX6" s="17">
        <v>27.640989158234799</v>
      </c>
      <c r="DY6" s="17">
        <v>0</v>
      </c>
      <c r="DZ6" s="17">
        <v>0</v>
      </c>
      <c r="EA6" s="17">
        <v>0.33474205769513599</v>
      </c>
      <c r="EB6" s="17">
        <v>30.842768322806201</v>
      </c>
      <c r="EC6" s="17">
        <v>28.9427386457</v>
      </c>
      <c r="ED6" s="17">
        <v>0</v>
      </c>
      <c r="EE6" s="17">
        <v>1346.17292917431</v>
      </c>
      <c r="EF6" s="17">
        <v>22.077175944049198</v>
      </c>
      <c r="EG6" s="17">
        <v>23.826854827980299</v>
      </c>
      <c r="EJ6" s="56">
        <f t="shared" si="0"/>
        <v>1.0154465309322882</v>
      </c>
      <c r="EK6" s="25">
        <f t="shared" si="1"/>
        <v>7.9999923438392601E-3</v>
      </c>
      <c r="EL6" s="40">
        <f t="shared" si="2"/>
        <v>2.7214714422910589E-3</v>
      </c>
      <c r="EM6" s="40">
        <f t="shared" si="3"/>
        <v>2.7214542806175946E-3</v>
      </c>
      <c r="EN6" s="40">
        <f t="shared" si="4"/>
        <v>2.7230781653214881E-3</v>
      </c>
      <c r="EO6" s="40">
        <f t="shared" si="5"/>
        <v>2.7203252218274648E-3</v>
      </c>
      <c r="EP6" s="40">
        <f t="shared" si="6"/>
        <v>2.7203574395792086E-3</v>
      </c>
      <c r="EQ6" s="40">
        <f t="shared" si="7"/>
        <v>2.7200572462017232E-3</v>
      </c>
      <c r="ER6" s="40">
        <f t="shared" si="8"/>
        <v>2.720517310689302E-3</v>
      </c>
      <c r="ES6" s="40">
        <f t="shared" si="9"/>
        <v>2.7189024022281584E-3</v>
      </c>
      <c r="ET6" s="40">
        <f t="shared" si="10"/>
        <v>2.7210353532324521E-3</v>
      </c>
      <c r="EU6" s="40">
        <f t="shared" si="11"/>
        <v>2.7209254133182415E-3</v>
      </c>
      <c r="EV6" s="40">
        <f t="shared" si="12"/>
        <v>2.7191053906155151E-3</v>
      </c>
      <c r="EW6" s="40">
        <f t="shared" si="13"/>
        <v>0</v>
      </c>
      <c r="EX6" s="40">
        <f t="shared" si="14"/>
        <v>2.7208020956802545E-3</v>
      </c>
      <c r="EY6" s="40">
        <f t="shared" si="15"/>
        <v>0</v>
      </c>
      <c r="EZ6" s="40">
        <f t="shared" si="16"/>
        <v>2.7124112786559196E-3</v>
      </c>
      <c r="FA6" s="40">
        <f t="shared" si="17"/>
        <v>2.7209656327102836E-3</v>
      </c>
      <c r="FB6" s="40">
        <f t="shared" si="18"/>
        <v>2.7282070098855727E-3</v>
      </c>
      <c r="FC6" s="40">
        <f t="shared" si="19"/>
        <v>2.7218800488850985E-3</v>
      </c>
      <c r="FD6" s="40">
        <f t="shared" si="20"/>
        <v>2.7216056796028499E-3</v>
      </c>
      <c r="FE6" s="40">
        <f t="shared" si="21"/>
        <v>2.7215427715387873E-3</v>
      </c>
      <c r="FF6" s="40">
        <f t="shared" si="22"/>
        <v>2.7213937275326959E-3</v>
      </c>
      <c r="FG6" s="40">
        <f t="shared" si="23"/>
        <v>2.7182504552574365E-3</v>
      </c>
      <c r="FH6" s="40">
        <f t="shared" si="24"/>
        <v>2.7217650999114508E-3</v>
      </c>
      <c r="FI6" s="40">
        <f t="shared" si="25"/>
        <v>2.6862428382480401E-3</v>
      </c>
      <c r="FJ6" s="40">
        <f t="shared" si="26"/>
        <v>2.7341153873217923E-3</v>
      </c>
      <c r="FK6" s="40">
        <f t="shared" si="27"/>
        <v>2.7016953844048335E-3</v>
      </c>
      <c r="FL6" s="40">
        <f t="shared" si="28"/>
        <v>2.7227500154544315E-3</v>
      </c>
      <c r="FM6" s="40">
        <f t="shared" si="29"/>
        <v>2.7206901609636677E-3</v>
      </c>
      <c r="FN6" s="40">
        <f t="shared" si="30"/>
        <v>2.7207672876452607E-3</v>
      </c>
      <c r="FO6" s="40">
        <f t="shared" si="31"/>
        <v>2.7207039618576704E-3</v>
      </c>
      <c r="FP6" s="40">
        <f t="shared" si="32"/>
        <v>2.7189033616919029E-3</v>
      </c>
      <c r="FQ6" s="40">
        <f t="shared" si="33"/>
        <v>0</v>
      </c>
      <c r="FR6" s="40">
        <f t="shared" si="34"/>
        <v>2.7237917559060419E-3</v>
      </c>
    </row>
    <row r="7" spans="1:174" x14ac:dyDescent="0.25">
      <c r="A7" s="15" t="s">
        <v>176</v>
      </c>
      <c r="B7" s="15">
        <v>1301.8547411</v>
      </c>
      <c r="C7" s="15">
        <v>4.0930194822999999</v>
      </c>
      <c r="D7" s="15">
        <v>6071.5345839000001</v>
      </c>
      <c r="E7" s="15">
        <v>156.49317572999999</v>
      </c>
      <c r="F7" s="15">
        <v>151.79839462999999</v>
      </c>
      <c r="G7" s="15">
        <v>4.6138600614999996</v>
      </c>
      <c r="H7" s="15">
        <v>249.56835839999999</v>
      </c>
      <c r="I7" s="17">
        <v>19.541211054000001</v>
      </c>
      <c r="J7" s="17">
        <v>3.9930944323999999</v>
      </c>
      <c r="K7" s="17">
        <v>0.1617852327</v>
      </c>
      <c r="L7" s="17">
        <v>5.6152883604000001</v>
      </c>
      <c r="N7" s="17">
        <v>0.46419724509999999</v>
      </c>
      <c r="P7" s="17">
        <v>7.8056019999999998E-4</v>
      </c>
      <c r="Q7" s="17">
        <v>55.653734833999998</v>
      </c>
      <c r="R7" s="17">
        <v>2.1421687000000001E-3</v>
      </c>
      <c r="S7" s="17">
        <v>0.34757257079999998</v>
      </c>
      <c r="T7" s="17">
        <v>0.68132170879999998</v>
      </c>
      <c r="U7" s="17">
        <v>0.6068532204</v>
      </c>
      <c r="V7" s="17">
        <v>5.3657208272999997</v>
      </c>
      <c r="W7" s="17">
        <v>4.0929210065000001</v>
      </c>
      <c r="X7" s="17">
        <v>0.32101108769999998</v>
      </c>
      <c r="Y7" s="17">
        <v>1.463336E-4</v>
      </c>
      <c r="Z7" s="17">
        <v>1.9129189999999999E-3</v>
      </c>
      <c r="AA7" s="17">
        <v>2.2056311E-3</v>
      </c>
      <c r="AB7" s="17">
        <v>0.36640090510000001</v>
      </c>
      <c r="AC7" s="17">
        <v>156.49304228</v>
      </c>
      <c r="AD7" s="17">
        <v>151.79838248999999</v>
      </c>
      <c r="AE7" s="17">
        <v>0.95834234920000005</v>
      </c>
      <c r="AF7" s="17">
        <v>0.69629578579999996</v>
      </c>
      <c r="AH7" s="17">
        <v>3.2333049999999999E-4</v>
      </c>
      <c r="AI7" s="15"/>
      <c r="AJ7" s="17" t="s">
        <v>176</v>
      </c>
      <c r="AK7" s="17">
        <v>0</v>
      </c>
      <c r="AL7" s="17">
        <v>0</v>
      </c>
      <c r="AM7" s="17">
        <v>4.0039477483286996</v>
      </c>
      <c r="AN7" s="17">
        <v>19.594372023365601</v>
      </c>
      <c r="AO7" s="17">
        <v>19.594372023365601</v>
      </c>
      <c r="AP7" s="17">
        <v>3.1192882976796898</v>
      </c>
      <c r="AQ7" s="17">
        <v>0.18656641272864199</v>
      </c>
      <c r="AR7" s="17">
        <v>2.7578300619809499E-2</v>
      </c>
      <c r="AS7" s="17">
        <v>0.13464707883357699</v>
      </c>
      <c r="AT7" s="17">
        <v>5.6305519544693299</v>
      </c>
      <c r="AU7" s="17">
        <v>3.2421520777869701E-4</v>
      </c>
      <c r="AV7" s="17">
        <v>0</v>
      </c>
      <c r="AW7" s="17">
        <v>0</v>
      </c>
      <c r="AX7" s="17">
        <v>0.46546221982891001</v>
      </c>
      <c r="AY7" s="17">
        <v>0</v>
      </c>
      <c r="AZ7" s="17">
        <v>0</v>
      </c>
      <c r="BA7" s="17">
        <v>0</v>
      </c>
      <c r="BB7" s="17">
        <v>1.5653605695781E-4</v>
      </c>
      <c r="BC7" s="17">
        <v>6.2615867777253702E-4</v>
      </c>
      <c r="BD7" s="17">
        <v>1305.39377890987</v>
      </c>
      <c r="BE7" s="17">
        <v>4.7074225409125798</v>
      </c>
      <c r="BF7" s="17">
        <v>117.385317276422</v>
      </c>
      <c r="BG7" s="17">
        <v>7.47492308900532</v>
      </c>
      <c r="BH7" s="17">
        <v>0.17367300885338099</v>
      </c>
      <c r="BI7" s="17">
        <v>26.7283177408111</v>
      </c>
      <c r="BJ7" s="17">
        <v>0.449024095733697</v>
      </c>
      <c r="BK7" s="17">
        <v>42.8163038052991</v>
      </c>
      <c r="BL7" s="17">
        <v>3.8692987650156101</v>
      </c>
      <c r="BM7" s="17">
        <v>14.0030975643611</v>
      </c>
      <c r="BN7" s="17">
        <v>0.96094864690230497</v>
      </c>
      <c r="BO7" s="17">
        <v>0</v>
      </c>
      <c r="BP7" s="17">
        <v>0</v>
      </c>
      <c r="BQ7" s="17">
        <v>55.805144117146</v>
      </c>
      <c r="BR7" s="17">
        <v>55.805144117146</v>
      </c>
      <c r="BS7" s="17">
        <v>1.5480203899038001</v>
      </c>
      <c r="BT7" s="17">
        <v>0</v>
      </c>
      <c r="BU7" s="17">
        <v>0.69818848575305703</v>
      </c>
      <c r="BV7" s="17">
        <v>6.2292759754872904E-4</v>
      </c>
      <c r="BW7" s="17">
        <v>1.2028876035689801E-3</v>
      </c>
      <c r="BX7" s="17">
        <v>48.704285761467503</v>
      </c>
      <c r="BY7" s="17">
        <v>2.0454155427003</v>
      </c>
      <c r="BZ7" s="17">
        <v>0.32028321475357602</v>
      </c>
      <c r="CA7" s="17">
        <v>0</v>
      </c>
      <c r="CB7" s="17">
        <v>0.61776581649463203</v>
      </c>
      <c r="CC7" s="17">
        <v>2.5068544928651302</v>
      </c>
      <c r="CD7" s="17">
        <v>0.11501090496977601</v>
      </c>
      <c r="CE7" s="17">
        <v>0.23350663045726699</v>
      </c>
      <c r="CF7" s="17">
        <v>0</v>
      </c>
      <c r="CG7" s="17">
        <v>0</v>
      </c>
      <c r="CH7" s="17">
        <v>0.68317792782151598</v>
      </c>
      <c r="CI7" s="17">
        <v>4.1041551580765496</v>
      </c>
      <c r="CJ7" s="17">
        <v>0</v>
      </c>
      <c r="CK7" s="17">
        <v>0.310336883526108</v>
      </c>
      <c r="CL7" s="17">
        <v>0.29816665894702599</v>
      </c>
      <c r="CM7" s="17">
        <v>254.11664110533599</v>
      </c>
      <c r="CN7" s="17">
        <v>5479.2382459975797</v>
      </c>
      <c r="CO7" s="17">
        <v>560.10064021487995</v>
      </c>
      <c r="CP7" s="17">
        <v>6088.0431719739299</v>
      </c>
      <c r="CQ7" s="17">
        <v>0</v>
      </c>
      <c r="CR7" s="17">
        <v>18.298709866943799</v>
      </c>
      <c r="CS7" s="17">
        <v>0</v>
      </c>
      <c r="CT7" s="17">
        <v>0.32188089122719399</v>
      </c>
      <c r="CU7" s="17">
        <v>1.4673344721665701E-4</v>
      </c>
      <c r="CV7" s="17">
        <v>1.91809282284677E-3</v>
      </c>
      <c r="CW7" s="17">
        <v>2.2116220667490801E-3</v>
      </c>
      <c r="CX7" s="17">
        <v>0.36739267079527099</v>
      </c>
      <c r="CY7" s="17">
        <v>0</v>
      </c>
      <c r="CZ7" s="17">
        <v>69.0310416526316</v>
      </c>
      <c r="DA7" s="17">
        <v>8.8739324603214598E-2</v>
      </c>
      <c r="DB7" s="17">
        <v>3.1203249208014198E-2</v>
      </c>
      <c r="DC7" s="17">
        <v>117.39155701341301</v>
      </c>
      <c r="DD7" s="17">
        <v>3.9879394955385998E-2</v>
      </c>
      <c r="DE7" s="17">
        <v>0</v>
      </c>
      <c r="DF7" s="17">
        <v>3.22202326048117E-4</v>
      </c>
      <c r="DG7" s="17">
        <v>5.7840238472338899E-3</v>
      </c>
      <c r="DH7" s="17">
        <v>156.91873413642099</v>
      </c>
      <c r="DI7" s="17">
        <v>152.21119472541</v>
      </c>
      <c r="DJ7" s="17">
        <v>4.7075394110106403</v>
      </c>
      <c r="DK7" s="17">
        <v>0</v>
      </c>
      <c r="DL7" s="17">
        <v>0</v>
      </c>
      <c r="DM7" s="17">
        <v>0.62269492592452202</v>
      </c>
      <c r="DN7" s="17">
        <v>0</v>
      </c>
      <c r="DO7" s="17">
        <v>6.68160604049804</v>
      </c>
      <c r="DP7" s="17">
        <v>0</v>
      </c>
      <c r="DQ7" s="17">
        <v>0.17367294128171701</v>
      </c>
      <c r="DR7" s="17">
        <v>26.726425315008498</v>
      </c>
      <c r="DS7" s="17">
        <v>4.6606693371007104</v>
      </c>
      <c r="DT7" s="17">
        <v>0</v>
      </c>
      <c r="DU7" s="17">
        <v>0.44902364047925603</v>
      </c>
      <c r="DV7" s="17">
        <v>6.0885619092986899E-4</v>
      </c>
      <c r="DW7" s="17">
        <v>4.6264063173772598</v>
      </c>
      <c r="DX7" s="17">
        <v>5.1383498995922796</v>
      </c>
      <c r="DY7" s="17">
        <v>0</v>
      </c>
      <c r="DZ7" s="17">
        <v>0</v>
      </c>
      <c r="EA7" s="17">
        <v>6.2225781698718001E-2</v>
      </c>
      <c r="EB7" s="17">
        <v>5.7335015450839197</v>
      </c>
      <c r="EC7" s="17">
        <v>5.38030606273548</v>
      </c>
      <c r="ED7" s="17">
        <v>0</v>
      </c>
      <c r="EE7" s="17">
        <v>250.247128066984</v>
      </c>
      <c r="EF7" s="17">
        <v>4.1040542385036796</v>
      </c>
      <c r="EG7" s="17">
        <v>4.4293015319572602</v>
      </c>
      <c r="EJ7" s="56">
        <f t="shared" si="0"/>
        <v>1.0154627670185139</v>
      </c>
      <c r="EK7" s="25">
        <f t="shared" si="1"/>
        <v>7.9999902079662955E-3</v>
      </c>
      <c r="EL7" s="40">
        <f t="shared" si="2"/>
        <v>2.7184582873506454E-3</v>
      </c>
      <c r="EM7" s="40">
        <f t="shared" si="3"/>
        <v>2.7206505673147271E-3</v>
      </c>
      <c r="EN7" s="40">
        <f t="shared" si="4"/>
        <v>2.7190140887455227E-3</v>
      </c>
      <c r="EO7" s="40">
        <f t="shared" si="5"/>
        <v>2.7193416226355218E-3</v>
      </c>
      <c r="EP7" s="40">
        <f t="shared" si="6"/>
        <v>2.7193969766029663E-3</v>
      </c>
      <c r="EQ7" s="40">
        <f t="shared" si="7"/>
        <v>2.7192536639659886E-3</v>
      </c>
      <c r="ER7" s="40">
        <f t="shared" si="8"/>
        <v>2.719774539271122E-3</v>
      </c>
      <c r="ES7" s="40">
        <f t="shared" si="9"/>
        <v>2.7204541836580603E-3</v>
      </c>
      <c r="ET7" s="40">
        <f t="shared" si="10"/>
        <v>2.7180213522214141E-3</v>
      </c>
      <c r="EU7" s="40">
        <f t="shared" si="11"/>
        <v>2.7205619823328564E-3</v>
      </c>
      <c r="EV7" s="40">
        <f t="shared" si="12"/>
        <v>2.7182208801548469E-3</v>
      </c>
      <c r="EW7" s="40">
        <f t="shared" si="13"/>
        <v>0</v>
      </c>
      <c r="EX7" s="40">
        <f t="shared" si="14"/>
        <v>2.7250802159274118E-3</v>
      </c>
      <c r="EY7" s="40">
        <f t="shared" si="15"/>
        <v>0</v>
      </c>
      <c r="EZ7" s="40">
        <f t="shared" si="16"/>
        <v>2.7346189702562524E-3</v>
      </c>
      <c r="FA7" s="40">
        <f t="shared" si="17"/>
        <v>2.720559250832217E-3</v>
      </c>
      <c r="FB7" s="40">
        <f t="shared" si="18"/>
        <v>2.7303298595605422E-3</v>
      </c>
      <c r="FC7" s="40">
        <f t="shared" si="19"/>
        <v>2.7187548915842737E-3</v>
      </c>
      <c r="FD7" s="40">
        <f t="shared" si="20"/>
        <v>2.7244383931128947E-3</v>
      </c>
      <c r="FE7" s="40">
        <f t="shared" si="21"/>
        <v>2.7194748543085769E-3</v>
      </c>
      <c r="FF7" s="40">
        <f t="shared" si="22"/>
        <v>2.7182248023923938E-3</v>
      </c>
      <c r="FG7" s="40">
        <f t="shared" si="23"/>
        <v>2.720118953187385E-3</v>
      </c>
      <c r="FH7" s="40">
        <f t="shared" si="24"/>
        <v>2.7095747172661074E-3</v>
      </c>
      <c r="FI7" s="40">
        <f t="shared" si="25"/>
        <v>2.7324361367246637E-3</v>
      </c>
      <c r="FJ7" s="40">
        <f t="shared" si="26"/>
        <v>2.7046742945049588E-3</v>
      </c>
      <c r="FK7" s="40">
        <f t="shared" si="27"/>
        <v>2.7162143066807878E-3</v>
      </c>
      <c r="FL7" s="40">
        <f t="shared" si="28"/>
        <v>2.7067774163939563E-3</v>
      </c>
      <c r="FM7" s="40">
        <f t="shared" si="29"/>
        <v>2.7198363935983924E-3</v>
      </c>
      <c r="FN7" s="40">
        <f t="shared" si="30"/>
        <v>2.7198756274804383E-3</v>
      </c>
      <c r="FO7" s="40">
        <f t="shared" si="31"/>
        <v>2.7195894081907027E-3</v>
      </c>
      <c r="FP7" s="40">
        <f t="shared" si="32"/>
        <v>2.718241287188723E-3</v>
      </c>
      <c r="FQ7" s="40">
        <f t="shared" si="33"/>
        <v>0</v>
      </c>
      <c r="FR7" s="40">
        <f t="shared" si="34"/>
        <v>2.7362336021409064E-3</v>
      </c>
    </row>
    <row r="8" spans="1:174" x14ac:dyDescent="0.25">
      <c r="A8" s="15" t="s">
        <v>177</v>
      </c>
      <c r="B8" s="15">
        <v>129.79266799999999</v>
      </c>
      <c r="C8" s="15">
        <v>0.43036878000000001</v>
      </c>
      <c r="D8" s="15">
        <v>775.06835999999998</v>
      </c>
      <c r="E8" s="15">
        <v>22.2348596</v>
      </c>
      <c r="F8" s="15">
        <v>21.5678141</v>
      </c>
      <c r="G8" s="15">
        <v>0.48513368099999998</v>
      </c>
      <c r="H8" s="15">
        <v>35.285613400000003</v>
      </c>
      <c r="I8" s="17">
        <v>2.7628639000000002</v>
      </c>
      <c r="J8" s="17">
        <v>0.5645696</v>
      </c>
      <c r="K8" s="17">
        <v>2.0360018000000001E-2</v>
      </c>
      <c r="L8" s="17">
        <v>0.79392660000000004</v>
      </c>
      <c r="N8" s="17">
        <v>6.5631209999999995E-2</v>
      </c>
      <c r="P8" s="17">
        <v>9.8349200000000004E-5</v>
      </c>
      <c r="Q8" s="17">
        <v>7.8686949999999998</v>
      </c>
      <c r="R8" s="17">
        <v>2.6959789999999998E-4</v>
      </c>
      <c r="S8" s="17">
        <v>4.3782663999999999E-2</v>
      </c>
      <c r="T8" s="17">
        <v>9.6329670000000006E-2</v>
      </c>
      <c r="U8" s="17">
        <v>7.6565789999999995E-2</v>
      </c>
      <c r="V8" s="17">
        <v>0.75864069999999995</v>
      </c>
      <c r="W8" s="17">
        <v>0.57868410000000003</v>
      </c>
      <c r="X8" s="17">
        <v>4.5613767999999999E-2</v>
      </c>
      <c r="Y8" s="17">
        <v>2.0791399999999999E-5</v>
      </c>
      <c r="Z8" s="17">
        <v>2.7209199999999998E-4</v>
      </c>
      <c r="AA8" s="17">
        <v>3.1338049999999999E-4</v>
      </c>
      <c r="AB8" s="17">
        <v>5.1939137099999998E-2</v>
      </c>
      <c r="AC8" s="17">
        <v>22.234859</v>
      </c>
      <c r="AD8" s="17">
        <v>21.567824999999999</v>
      </c>
      <c r="AE8" s="17">
        <v>0.13549670999999999</v>
      </c>
      <c r="AF8" s="17">
        <v>9.8446809999999996E-2</v>
      </c>
      <c r="AH8" s="17">
        <v>4.5939400000000003E-5</v>
      </c>
      <c r="AI8" s="15"/>
      <c r="AJ8" s="17" t="s">
        <v>177</v>
      </c>
      <c r="AK8" s="17">
        <v>0</v>
      </c>
      <c r="AL8" s="17">
        <v>0</v>
      </c>
      <c r="AM8" s="17">
        <v>0.56610981743331201</v>
      </c>
      <c r="AN8" s="17">
        <v>2.7704037768466998</v>
      </c>
      <c r="AO8" s="17">
        <v>2.7704037768466998</v>
      </c>
      <c r="AP8" s="17">
        <v>0.44102922429272901</v>
      </c>
      <c r="AQ8" s="17">
        <v>2.6378754768372401E-2</v>
      </c>
      <c r="AR8" s="17">
        <v>3.4706369704084498E-3</v>
      </c>
      <c r="AS8" s="17">
        <v>1.6944963816641501E-2</v>
      </c>
      <c r="AT8" s="17">
        <v>0.79609274116533901</v>
      </c>
      <c r="AU8" s="5">
        <v>4.6065031613684103E-5</v>
      </c>
      <c r="AV8" s="17">
        <v>0</v>
      </c>
      <c r="AW8" s="17">
        <v>0</v>
      </c>
      <c r="AX8" s="17">
        <v>6.5811203005296401E-2</v>
      </c>
      <c r="AY8" s="17">
        <v>0</v>
      </c>
      <c r="AZ8" s="17">
        <v>0</v>
      </c>
      <c r="BA8" s="17">
        <v>0</v>
      </c>
      <c r="BB8" s="5">
        <v>1.9723211693315002E-5</v>
      </c>
      <c r="BC8" s="5">
        <v>7.8892895054481706E-5</v>
      </c>
      <c r="BD8" s="17">
        <v>130.14677226805901</v>
      </c>
      <c r="BE8" s="17">
        <v>0.66885497555625395</v>
      </c>
      <c r="BF8" s="17">
        <v>16.678477477030501</v>
      </c>
      <c r="BG8" s="17">
        <v>1.06206223978571</v>
      </c>
      <c r="BH8" s="17">
        <v>2.4676055159642201E-2</v>
      </c>
      <c r="BI8" s="17">
        <v>3.7976383758549699</v>
      </c>
      <c r="BJ8" s="17">
        <v>6.3798656503359197E-2</v>
      </c>
      <c r="BK8" s="17">
        <v>6.0536975934353796</v>
      </c>
      <c r="BL8" s="17">
        <v>0.54706875393905097</v>
      </c>
      <c r="BM8" s="17">
        <v>1.9798694233340399</v>
      </c>
      <c r="BN8" s="17">
        <v>0.135865812195858</v>
      </c>
      <c r="BO8" s="17">
        <v>0</v>
      </c>
      <c r="BP8" s="17">
        <v>0</v>
      </c>
      <c r="BQ8" s="17">
        <v>7.8901349619801797</v>
      </c>
      <c r="BR8" s="17">
        <v>7.8901349619801797</v>
      </c>
      <c r="BS8" s="17">
        <v>0.218870937102355</v>
      </c>
      <c r="BT8" s="17">
        <v>0</v>
      </c>
      <c r="BU8" s="17">
        <v>9.8712940283404299E-2</v>
      </c>
      <c r="BV8" s="5">
        <v>7.8397276575119904E-5</v>
      </c>
      <c r="BW8" s="17">
        <v>1.51389985019263E-4</v>
      </c>
      <c r="BX8" s="17">
        <v>6.2174719645937699</v>
      </c>
      <c r="BY8" s="17">
        <v>0.28919709476016398</v>
      </c>
      <c r="BZ8" s="17">
        <v>4.5284280863848198E-2</v>
      </c>
      <c r="CA8" s="17">
        <v>0</v>
      </c>
      <c r="CB8" s="17">
        <v>8.7343758800643406E-2</v>
      </c>
      <c r="CC8" s="17">
        <v>0.35443795316500898</v>
      </c>
      <c r="CD8" s="17">
        <v>1.44876670138946E-2</v>
      </c>
      <c r="CE8" s="17">
        <v>2.94143437115915E-2</v>
      </c>
      <c r="CF8" s="17">
        <v>0</v>
      </c>
      <c r="CG8" s="17">
        <v>0</v>
      </c>
      <c r="CH8" s="17">
        <v>9.6592752229881507E-2</v>
      </c>
      <c r="CI8" s="17">
        <v>0.43154473718150199</v>
      </c>
      <c r="CJ8" s="17">
        <v>0</v>
      </c>
      <c r="CK8" s="17">
        <v>3.9154971257240802E-2</v>
      </c>
      <c r="CL8" s="17">
        <v>3.7619557863059802E-2</v>
      </c>
      <c r="CM8" s="17">
        <v>35.928962449775902</v>
      </c>
      <c r="CN8" s="17">
        <v>699.46370727029</v>
      </c>
      <c r="CO8" s="17">
        <v>71.501164439447294</v>
      </c>
      <c r="CP8" s="17">
        <v>777.18234367433104</v>
      </c>
      <c r="CQ8" s="17">
        <v>0</v>
      </c>
      <c r="CR8" s="17">
        <v>2.58721848699548</v>
      </c>
      <c r="CS8" s="17">
        <v>0</v>
      </c>
      <c r="CT8" s="17">
        <v>4.5738705616825699E-2</v>
      </c>
      <c r="CU8" s="5">
        <v>2.0848489002794299E-5</v>
      </c>
      <c r="CV8" s="17">
        <v>2.72829907020067E-4</v>
      </c>
      <c r="CW8" s="17">
        <v>3.1424390125498098E-4</v>
      </c>
      <c r="CX8" s="17">
        <v>5.2080569453859998E-2</v>
      </c>
      <c r="CY8" s="17">
        <v>0</v>
      </c>
      <c r="CZ8" s="17">
        <v>9.7601436236379602</v>
      </c>
      <c r="DA8" s="17">
        <v>1.26083248730964E-2</v>
      </c>
      <c r="DB8" s="17">
        <v>4.4334498476054996E-3</v>
      </c>
      <c r="DC8" s="17">
        <v>16.679359711635399</v>
      </c>
      <c r="DD8" s="17">
        <v>5.6661798861312503E-3</v>
      </c>
      <c r="DE8" s="17">
        <v>0</v>
      </c>
      <c r="DF8" s="5">
        <v>4.0549239680991099E-5</v>
      </c>
      <c r="DG8" s="17">
        <v>8.2183830200014101E-4</v>
      </c>
      <c r="DH8" s="17">
        <v>22.295522333615502</v>
      </c>
      <c r="DI8" s="17">
        <v>21.626658491069598</v>
      </c>
      <c r="DJ8" s="17">
        <v>0.66886384254589704</v>
      </c>
      <c r="DK8" s="17">
        <v>0</v>
      </c>
      <c r="DL8" s="17">
        <v>0</v>
      </c>
      <c r="DM8" s="17">
        <v>8.8474701411509205E-2</v>
      </c>
      <c r="DN8" s="17">
        <v>0</v>
      </c>
      <c r="DO8" s="17">
        <v>0.94934377993463304</v>
      </c>
      <c r="DP8" s="17">
        <v>0</v>
      </c>
      <c r="DQ8" s="17">
        <v>2.4675995855310599E-2</v>
      </c>
      <c r="DR8" s="17">
        <v>3.7973894078936499</v>
      </c>
      <c r="DS8" s="17">
        <v>0.65895913124136796</v>
      </c>
      <c r="DT8" s="17">
        <v>0</v>
      </c>
      <c r="DU8" s="17">
        <v>6.3798593781863602E-2</v>
      </c>
      <c r="DV8" s="5">
        <v>8.6507648384838702E-5</v>
      </c>
      <c r="DW8" s="17">
        <v>0.48645747537712802</v>
      </c>
      <c r="DX8" s="17">
        <v>0.72649882423108803</v>
      </c>
      <c r="DY8" s="17">
        <v>0</v>
      </c>
      <c r="DZ8" s="17">
        <v>0</v>
      </c>
      <c r="EA8" s="17">
        <v>8.7980829796678595E-3</v>
      </c>
      <c r="EB8" s="17">
        <v>0.81064738695723604</v>
      </c>
      <c r="EC8" s="17">
        <v>0.76070953407324704</v>
      </c>
      <c r="ED8" s="17">
        <v>0</v>
      </c>
      <c r="EE8" s="17">
        <v>35.381917029051301</v>
      </c>
      <c r="EF8" s="17">
        <v>0.58026199669582301</v>
      </c>
      <c r="EG8" s="17">
        <v>0.62624735676185095</v>
      </c>
      <c r="EJ8" s="56">
        <f t="shared" si="0"/>
        <v>1.0154611583164201</v>
      </c>
      <c r="EK8" s="25">
        <f t="shared" si="1"/>
        <v>8.0000170039878412E-3</v>
      </c>
      <c r="EL8" s="40">
        <f t="shared" si="2"/>
        <v>2.7282301343787623E-3</v>
      </c>
      <c r="EM8" s="40">
        <f t="shared" si="3"/>
        <v>2.7324407256074323E-3</v>
      </c>
      <c r="EN8" s="40">
        <f t="shared" si="4"/>
        <v>2.7274802887464695E-3</v>
      </c>
      <c r="EO8" s="40">
        <f t="shared" si="5"/>
        <v>2.7282714938079238E-3</v>
      </c>
      <c r="EP8" s="40">
        <f t="shared" si="6"/>
        <v>2.7283428351507631E-3</v>
      </c>
      <c r="EQ8" s="40">
        <f t="shared" si="7"/>
        <v>2.7287208226798839E-3</v>
      </c>
      <c r="ER8" s="40">
        <f t="shared" si="8"/>
        <v>2.729260448432472E-3</v>
      </c>
      <c r="ES8" s="40">
        <f t="shared" si="9"/>
        <v>2.7290076962168332E-3</v>
      </c>
      <c r="ET8" s="40">
        <f t="shared" si="10"/>
        <v>2.7281267594146193E-3</v>
      </c>
      <c r="EU8" s="40">
        <f t="shared" si="11"/>
        <v>2.7299969503932391E-3</v>
      </c>
      <c r="EV8" s="40">
        <f t="shared" si="12"/>
        <v>2.7283897092489091E-3</v>
      </c>
      <c r="EW8" s="40">
        <f t="shared" si="13"/>
        <v>0</v>
      </c>
      <c r="EX8" s="40">
        <f t="shared" si="14"/>
        <v>2.7424910388884421E-3</v>
      </c>
      <c r="EY8" s="40">
        <f t="shared" si="15"/>
        <v>0</v>
      </c>
      <c r="EZ8" s="40">
        <f t="shared" si="16"/>
        <v>2.7138680110942162E-3</v>
      </c>
      <c r="FA8" s="40">
        <f t="shared" si="17"/>
        <v>2.7247163576908174E-3</v>
      </c>
      <c r="FB8" s="40">
        <f t="shared" si="18"/>
        <v>2.7396403138675003E-3</v>
      </c>
      <c r="FC8" s="40">
        <f t="shared" si="19"/>
        <v>2.7258899889257789E-3</v>
      </c>
      <c r="FD8" s="40">
        <f t="shared" si="20"/>
        <v>2.7310612595423667E-3</v>
      </c>
      <c r="FE8" s="40">
        <f t="shared" si="21"/>
        <v>2.7262713582739259E-3</v>
      </c>
      <c r="FF8" s="40">
        <f t="shared" si="22"/>
        <v>2.7270275286404942E-3</v>
      </c>
      <c r="FG8" s="40">
        <f t="shared" si="23"/>
        <v>2.7266978578173789E-3</v>
      </c>
      <c r="FH8" s="40">
        <f t="shared" si="24"/>
        <v>2.7390330223475553E-3</v>
      </c>
      <c r="FI8" s="40">
        <f t="shared" si="25"/>
        <v>2.7457988781082786E-3</v>
      </c>
      <c r="FJ8" s="40">
        <f t="shared" si="26"/>
        <v>2.7119761700712306E-3</v>
      </c>
      <c r="FK8" s="40">
        <f t="shared" si="27"/>
        <v>2.755121186484136E-3</v>
      </c>
      <c r="FL8" s="40">
        <f t="shared" si="28"/>
        <v>2.7230401149656506E-3</v>
      </c>
      <c r="FM8" s="40">
        <f t="shared" si="29"/>
        <v>2.7276440066669808E-3</v>
      </c>
      <c r="FN8" s="40">
        <f t="shared" si="30"/>
        <v>2.7275724063127523E-3</v>
      </c>
      <c r="FO8" s="40">
        <f t="shared" si="31"/>
        <v>2.7240675870137845E-3</v>
      </c>
      <c r="FP8" s="40">
        <f t="shared" si="32"/>
        <v>2.703290065003664E-3</v>
      </c>
      <c r="FQ8" s="40">
        <f t="shared" si="33"/>
        <v>0</v>
      </c>
      <c r="FR8" s="40">
        <f t="shared" si="34"/>
        <v>2.7347247392020915E-3</v>
      </c>
    </row>
    <row r="9" spans="1:174" x14ac:dyDescent="0.25">
      <c r="A9" s="15" t="s">
        <v>178</v>
      </c>
      <c r="B9" s="15">
        <v>37.135878675000001</v>
      </c>
      <c r="C9" s="15">
        <v>0.1197363548</v>
      </c>
      <c r="D9" s="15">
        <v>204.24985957000001</v>
      </c>
      <c r="E9" s="15">
        <v>5.8773700683000003</v>
      </c>
      <c r="F9" s="15">
        <v>5.701048267</v>
      </c>
      <c r="G9" s="15">
        <v>0.1349729157</v>
      </c>
      <c r="H9" s="15">
        <v>9.3497754630000003</v>
      </c>
      <c r="I9" s="17">
        <v>0.73208721200000004</v>
      </c>
      <c r="J9" s="17">
        <v>0.1495963458</v>
      </c>
      <c r="K9" s="17">
        <v>5.6927794000000004E-3</v>
      </c>
      <c r="L9" s="17">
        <v>0.21036997690000001</v>
      </c>
      <c r="N9" s="17">
        <v>1.7390577800000001E-2</v>
      </c>
      <c r="P9" s="17">
        <v>2.7483100000000001E-5</v>
      </c>
      <c r="Q9" s="17">
        <v>2.0850005130000002</v>
      </c>
      <c r="R9" s="17">
        <v>7.5379199999999998E-5</v>
      </c>
      <c r="S9" s="17">
        <v>1.2236276900000001E-2</v>
      </c>
      <c r="T9" s="17">
        <v>2.55248491E-2</v>
      </c>
      <c r="U9" s="17">
        <v>2.1382070100000001E-2</v>
      </c>
      <c r="V9" s="17">
        <v>0.20102014900000001</v>
      </c>
      <c r="W9" s="17">
        <v>0.1533363969</v>
      </c>
      <c r="X9" s="17">
        <v>1.2056689299999999E-2</v>
      </c>
      <c r="Y9" s="5">
        <v>5.4958127999999998E-6</v>
      </c>
      <c r="Z9" s="17">
        <v>7.1885199999999994E-5</v>
      </c>
      <c r="AA9" s="17">
        <v>8.2836299999999998E-5</v>
      </c>
      <c r="AB9" s="17">
        <v>1.3746217200000001E-2</v>
      </c>
      <c r="AC9" s="17">
        <v>5.8773700670000002</v>
      </c>
      <c r="AD9" s="17">
        <v>5.701041268</v>
      </c>
      <c r="AE9" s="17">
        <v>3.5903071000000002E-2</v>
      </c>
      <c r="AF9" s="17">
        <v>2.60859167E-2</v>
      </c>
      <c r="AH9" s="17">
        <v>1.2143199999999999E-5</v>
      </c>
      <c r="AI9" s="15"/>
      <c r="AJ9" s="17" t="s">
        <v>178</v>
      </c>
      <c r="AK9" s="17">
        <v>0</v>
      </c>
      <c r="AL9" s="17">
        <v>0</v>
      </c>
      <c r="AM9" s="17">
        <v>0.15000357197726999</v>
      </c>
      <c r="AN9" s="17">
        <v>0.73408253087848596</v>
      </c>
      <c r="AO9" s="17">
        <v>0.73408253087848596</v>
      </c>
      <c r="AP9" s="17">
        <v>0.116861445675358</v>
      </c>
      <c r="AQ9" s="17">
        <v>6.9895399688707296E-3</v>
      </c>
      <c r="AR9" s="17">
        <v>9.7042576762181899E-4</v>
      </c>
      <c r="AS9" s="17">
        <v>4.7378781615657097E-3</v>
      </c>
      <c r="AT9" s="17">
        <v>0.21094327578156499</v>
      </c>
      <c r="AU9" s="5">
        <v>1.21765342773524E-5</v>
      </c>
      <c r="AV9" s="17">
        <v>0</v>
      </c>
      <c r="AW9" s="17">
        <v>0</v>
      </c>
      <c r="AX9" s="17">
        <v>1.7438141918386899E-2</v>
      </c>
      <c r="AY9" s="17">
        <v>0</v>
      </c>
      <c r="AZ9" s="17">
        <v>0</v>
      </c>
      <c r="BA9" s="17">
        <v>0</v>
      </c>
      <c r="BB9" s="5">
        <v>5.5113234896961298E-6</v>
      </c>
      <c r="BC9" s="5">
        <v>2.20458671605019E-5</v>
      </c>
      <c r="BD9" s="17">
        <v>37.237050259869697</v>
      </c>
      <c r="BE9" s="17">
        <v>0.17680963199347399</v>
      </c>
      <c r="BF9" s="17">
        <v>4.4086297723176404</v>
      </c>
      <c r="BG9" s="17">
        <v>0.28073470901745601</v>
      </c>
      <c r="BH9" s="5">
        <v>6.5225536136510401E-3</v>
      </c>
      <c r="BI9" s="17">
        <v>1.0038264190876101</v>
      </c>
      <c r="BJ9" s="17">
        <v>1.6863858308944699E-2</v>
      </c>
      <c r="BK9" s="17">
        <v>1.6040806735098001</v>
      </c>
      <c r="BL9" s="17">
        <v>0.14495904659336201</v>
      </c>
      <c r="BM9" s="17">
        <v>0.52461411537062497</v>
      </c>
      <c r="BN9" s="17">
        <v>3.60005475796005E-2</v>
      </c>
      <c r="BO9" s="17">
        <v>0</v>
      </c>
      <c r="BP9" s="17">
        <v>0</v>
      </c>
      <c r="BQ9" s="17">
        <v>2.09068540591168</v>
      </c>
      <c r="BR9" s="17">
        <v>2.09068540591168</v>
      </c>
      <c r="BS9" s="17">
        <v>5.7995319110875999E-2</v>
      </c>
      <c r="BT9" s="17">
        <v>0</v>
      </c>
      <c r="BU9" s="17">
        <v>2.6156790552092399E-2</v>
      </c>
      <c r="BV9" s="5">
        <v>2.1920657219861399E-5</v>
      </c>
      <c r="BW9" s="5">
        <v>4.2327425269266901E-5</v>
      </c>
      <c r="BX9" s="17">
        <v>1.6384485142501199</v>
      </c>
      <c r="BY9" s="17">
        <v>7.6628780382171399E-2</v>
      </c>
      <c r="BZ9" s="17">
        <v>1.19992099279528E-2</v>
      </c>
      <c r="CA9" s="17">
        <v>0</v>
      </c>
      <c r="CB9" s="17">
        <v>2.3144906088116399E-2</v>
      </c>
      <c r="CC9" s="17">
        <v>9.3916380189266596E-2</v>
      </c>
      <c r="CD9" s="17">
        <v>4.0489706068773303E-3</v>
      </c>
      <c r="CE9" s="17">
        <v>8.22059943671909E-3</v>
      </c>
      <c r="CF9" s="17">
        <v>0</v>
      </c>
      <c r="CG9" s="17">
        <v>0</v>
      </c>
      <c r="CH9" s="17">
        <v>2.5594500990161799E-2</v>
      </c>
      <c r="CI9" s="17">
        <v>0.120063040394186</v>
      </c>
      <c r="CJ9" s="17">
        <v>0</v>
      </c>
      <c r="CK9" s="17">
        <v>1.09346080457679E-2</v>
      </c>
      <c r="CL9" s="17">
        <v>1.0505699058075199E-2</v>
      </c>
      <c r="CM9" s="17">
        <v>9.5201868417136701</v>
      </c>
      <c r="CN9" s="17">
        <v>184.32558163990799</v>
      </c>
      <c r="CO9" s="17">
        <v>18.8421346979943</v>
      </c>
      <c r="CP9" s="17">
        <v>204.80616485215199</v>
      </c>
      <c r="CQ9" s="17">
        <v>0</v>
      </c>
      <c r="CR9" s="17">
        <v>0.68554190569729401</v>
      </c>
      <c r="CS9" s="17">
        <v>0</v>
      </c>
      <c r="CT9" s="17">
        <v>1.2089727970590301E-2</v>
      </c>
      <c r="CU9" s="5">
        <v>5.5107033603950502E-6</v>
      </c>
      <c r="CV9" s="5">
        <v>7.2081692003285E-5</v>
      </c>
      <c r="CW9" s="5">
        <v>8.3059350584500401E-5</v>
      </c>
      <c r="CX9" s="17">
        <v>1.3784204456643301E-2</v>
      </c>
      <c r="CY9" s="17">
        <v>0</v>
      </c>
      <c r="CZ9" s="17">
        <v>2.5861765129053098</v>
      </c>
      <c r="DA9" s="17">
        <v>3.3327607930025301E-3</v>
      </c>
      <c r="DB9" s="17">
        <v>1.1719116828430799E-3</v>
      </c>
      <c r="DC9" s="17">
        <v>4.4088751467451299</v>
      </c>
      <c r="DD9" s="17">
        <v>1.49774169546454E-3</v>
      </c>
      <c r="DE9" s="17">
        <v>0</v>
      </c>
      <c r="DF9" s="5">
        <v>1.13384943534119E-5</v>
      </c>
      <c r="DG9" s="17">
        <v>2.1722809570263999E-4</v>
      </c>
      <c r="DH9" s="17">
        <v>5.8933960424852501</v>
      </c>
      <c r="DI9" s="17">
        <v>5.7165945510584804</v>
      </c>
      <c r="DJ9" s="17">
        <v>0.17680149142677501</v>
      </c>
      <c r="DK9" s="17">
        <v>0</v>
      </c>
      <c r="DL9" s="17">
        <v>0</v>
      </c>
      <c r="DM9" s="17">
        <v>2.3386535050733799E-2</v>
      </c>
      <c r="DN9" s="17">
        <v>0</v>
      </c>
      <c r="DO9" s="17">
        <v>0.25094008609048901</v>
      </c>
      <c r="DP9" s="17">
        <v>0</v>
      </c>
      <c r="DQ9" s="17">
        <v>6.5225536136510401E-3</v>
      </c>
      <c r="DR9" s="17">
        <v>1.00376376373066</v>
      </c>
      <c r="DS9" s="17">
        <v>0.17460706513798099</v>
      </c>
      <c r="DT9" s="17">
        <v>0</v>
      </c>
      <c r="DU9" s="17">
        <v>1.6863957516934199E-2</v>
      </c>
      <c r="DV9" s="5">
        <v>2.2866043860954501E-5</v>
      </c>
      <c r="DW9" s="17">
        <v>0.13533973335096899</v>
      </c>
      <c r="DX9" s="17">
        <v>0.192502766771871</v>
      </c>
      <c r="DY9" s="17">
        <v>0</v>
      </c>
      <c r="DZ9" s="17">
        <v>0</v>
      </c>
      <c r="EA9" s="17">
        <v>2.3312122224904601E-3</v>
      </c>
      <c r="EB9" s="17">
        <v>0.21479916719257799</v>
      </c>
      <c r="EC9" s="17">
        <v>0.201566706324112</v>
      </c>
      <c r="ED9" s="17">
        <v>0</v>
      </c>
      <c r="EE9" s="17">
        <v>9.3752505828469204</v>
      </c>
      <c r="EF9" s="17">
        <v>0.15375696313210599</v>
      </c>
      <c r="EG9" s="17">
        <v>0.165937140750784</v>
      </c>
      <c r="EJ9" s="56">
        <f t="shared" si="0"/>
        <v>1.0154594543992166</v>
      </c>
      <c r="EK9" s="25">
        <f t="shared" si="1"/>
        <v>7.9999960715679795E-3</v>
      </c>
      <c r="EL9" s="40">
        <f t="shared" si="2"/>
        <v>2.7243622200275449E-3</v>
      </c>
      <c r="EM9" s="40">
        <f t="shared" si="3"/>
        <v>2.7283743081345179E-3</v>
      </c>
      <c r="EN9" s="40">
        <f t="shared" si="4"/>
        <v>2.7236507448433582E-3</v>
      </c>
      <c r="EO9" s="40">
        <f t="shared" si="5"/>
        <v>2.7267253889093953E-3</v>
      </c>
      <c r="EP9" s="40">
        <f t="shared" si="6"/>
        <v>2.7269167581808781E-3</v>
      </c>
      <c r="EQ9" s="40">
        <f t="shared" si="7"/>
        <v>2.7177130246212235E-3</v>
      </c>
      <c r="ER9" s="40">
        <f t="shared" si="8"/>
        <v>2.7246771805091081E-3</v>
      </c>
      <c r="ES9" s="40">
        <f t="shared" si="9"/>
        <v>2.7255207382121554E-3</v>
      </c>
      <c r="ET9" s="40">
        <f t="shared" si="10"/>
        <v>2.7221666083636852E-3</v>
      </c>
      <c r="EU9" s="40">
        <f t="shared" si="11"/>
        <v>2.7270561700543437E-3</v>
      </c>
      <c r="EV9" s="40">
        <f t="shared" si="12"/>
        <v>2.7251934425866617E-3</v>
      </c>
      <c r="EW9" s="40">
        <f t="shared" si="13"/>
        <v>0</v>
      </c>
      <c r="EX9" s="40">
        <f t="shared" si="14"/>
        <v>2.73505106810755E-3</v>
      </c>
      <c r="EY9" s="40">
        <f t="shared" si="15"/>
        <v>0</v>
      </c>
      <c r="EZ9" s="40">
        <f t="shared" si="16"/>
        <v>2.6958621916023822E-3</v>
      </c>
      <c r="FA9" s="40">
        <f t="shared" si="17"/>
        <v>2.7265666728781895E-3</v>
      </c>
      <c r="FB9" s="40">
        <f t="shared" si="18"/>
        <v>2.7511149301161562E-3</v>
      </c>
      <c r="FC9" s="40">
        <f t="shared" si="19"/>
        <v>2.7208556874370577E-3</v>
      </c>
      <c r="FD9" s="40">
        <f t="shared" si="20"/>
        <v>2.7287875391121853E-3</v>
      </c>
      <c r="FE9" s="40">
        <f t="shared" si="21"/>
        <v>2.7236373078347838E-3</v>
      </c>
      <c r="FF9" s="40">
        <f t="shared" si="22"/>
        <v>2.7189181125917396E-3</v>
      </c>
      <c r="FG9" s="40">
        <f t="shared" si="23"/>
        <v>2.7427684529476798E-3</v>
      </c>
      <c r="FH9" s="40">
        <f t="shared" si="24"/>
        <v>2.7402771829163055E-3</v>
      </c>
      <c r="FI9" s="40">
        <f t="shared" si="25"/>
        <v>2.7094373365574532E-3</v>
      </c>
      <c r="FJ9" s="40">
        <f t="shared" si="26"/>
        <v>2.7334138777523869E-3</v>
      </c>
      <c r="FK9" s="40">
        <f t="shared" si="27"/>
        <v>2.6926671580020166E-3</v>
      </c>
      <c r="FL9" s="40">
        <f t="shared" si="28"/>
        <v>2.7634698397825479E-3</v>
      </c>
      <c r="FM9" s="40">
        <f t="shared" si="29"/>
        <v>2.7251776145094529E-3</v>
      </c>
      <c r="FN9" s="40">
        <f t="shared" si="30"/>
        <v>2.7251239931390257E-3</v>
      </c>
      <c r="FO9" s="40">
        <f t="shared" si="31"/>
        <v>2.7149928094033697E-3</v>
      </c>
      <c r="FP9" s="40">
        <f t="shared" si="32"/>
        <v>2.7169392936227227E-3</v>
      </c>
      <c r="FQ9" s="40">
        <f t="shared" si="33"/>
        <v>0</v>
      </c>
      <c r="FR9" s="40">
        <f t="shared" si="34"/>
        <v>2.7450982733052513E-3</v>
      </c>
    </row>
    <row r="10" spans="1:174" x14ac:dyDescent="0.25">
      <c r="A10" s="15" t="s">
        <v>179</v>
      </c>
      <c r="B10" s="15">
        <v>29.962298000000001</v>
      </c>
      <c r="C10" s="15">
        <v>9.3744729999999998E-2</v>
      </c>
      <c r="D10" s="15">
        <v>140.41723999999999</v>
      </c>
      <c r="E10" s="15">
        <v>3.7275388</v>
      </c>
      <c r="F10" s="15">
        <v>3.6157124999999999</v>
      </c>
      <c r="G10" s="15">
        <v>0.10567384</v>
      </c>
      <c r="H10" s="15">
        <v>5.9480690000000003</v>
      </c>
      <c r="I10" s="17">
        <v>0.46573320000000001</v>
      </c>
      <c r="J10" s="17">
        <v>9.5169100000000006E-2</v>
      </c>
      <c r="K10" s="17">
        <v>3.675401E-3</v>
      </c>
      <c r="L10" s="17">
        <v>0.1338316</v>
      </c>
      <c r="N10" s="17">
        <v>1.1063409999999999E-2</v>
      </c>
      <c r="P10" s="17">
        <v>1.7740700000000001E-5</v>
      </c>
      <c r="Q10" s="17">
        <v>1.326419</v>
      </c>
      <c r="R10" s="17">
        <v>4.8666299999999999E-5</v>
      </c>
      <c r="S10" s="17">
        <v>7.8989300000000002E-3</v>
      </c>
      <c r="T10" s="17">
        <v>1.6238229999999999E-2</v>
      </c>
      <c r="U10" s="17">
        <v>1.379964E-2</v>
      </c>
      <c r="V10" s="17">
        <v>0.12788350000000001</v>
      </c>
      <c r="W10" s="17">
        <v>9.7548300000000004E-2</v>
      </c>
      <c r="X10" s="17">
        <v>7.6464849999999997E-3</v>
      </c>
      <c r="Y10" s="5">
        <v>3.4855520000000001E-6</v>
      </c>
      <c r="Z10" s="17">
        <v>4.5574800000000003E-5</v>
      </c>
      <c r="AA10" s="17">
        <v>5.25363E-5</v>
      </c>
      <c r="AB10" s="17">
        <v>8.7321276999999999E-3</v>
      </c>
      <c r="AC10" s="17">
        <v>3.727538</v>
      </c>
      <c r="AD10" s="17">
        <v>3.61571</v>
      </c>
      <c r="AE10" s="17">
        <v>2.2840619999999999E-2</v>
      </c>
      <c r="AF10" s="17">
        <v>1.659511E-2</v>
      </c>
      <c r="AH10" s="17">
        <v>7.7014599999999996E-6</v>
      </c>
      <c r="AI10" s="15"/>
      <c r="AJ10" s="17" t="s">
        <v>179</v>
      </c>
      <c r="AK10" s="17">
        <v>0</v>
      </c>
      <c r="AL10" s="17">
        <v>0</v>
      </c>
      <c r="AM10" s="17">
        <v>9.5428680797059101E-2</v>
      </c>
      <c r="AN10" s="17">
        <v>0.46700466287537501</v>
      </c>
      <c r="AO10" s="17">
        <v>0.46700466287537501</v>
      </c>
      <c r="AP10" s="17">
        <v>7.4343876849815693E-2</v>
      </c>
      <c r="AQ10" s="17">
        <v>4.4464317178083699E-3</v>
      </c>
      <c r="AR10" s="17">
        <v>6.2652303554401796E-4</v>
      </c>
      <c r="AS10" s="17">
        <v>3.0589067279551498E-3</v>
      </c>
      <c r="AT10" s="17">
        <v>0.13419670698276501</v>
      </c>
      <c r="AU10" s="5">
        <v>7.7224296351020192E-6</v>
      </c>
      <c r="AV10" s="17">
        <v>0</v>
      </c>
      <c r="AW10" s="17">
        <v>0</v>
      </c>
      <c r="AX10" s="17">
        <v>1.1093783422785801E-2</v>
      </c>
      <c r="AY10" s="17">
        <v>0</v>
      </c>
      <c r="AZ10" s="17">
        <v>0</v>
      </c>
      <c r="BA10" s="5">
        <v>0</v>
      </c>
      <c r="BB10" s="5">
        <v>3.5577936143124001E-6</v>
      </c>
      <c r="BC10" s="5">
        <v>1.42321136262174E-5</v>
      </c>
      <c r="BD10" s="17">
        <v>30.044083180387599</v>
      </c>
      <c r="BE10" s="17">
        <v>0.11213294972910701</v>
      </c>
      <c r="BF10" s="17">
        <v>2.7960517424781099</v>
      </c>
      <c r="BG10" s="17">
        <v>0.17804882135396799</v>
      </c>
      <c r="BH10" s="5">
        <v>4.1368273284941902E-3</v>
      </c>
      <c r="BI10" s="17">
        <v>0.63665647028996397</v>
      </c>
      <c r="BJ10" s="17">
        <v>1.0695509736161801E-2</v>
      </c>
      <c r="BK10" s="17">
        <v>1.0204729493278599</v>
      </c>
      <c r="BL10" s="17">
        <v>9.2219617869673601E-2</v>
      </c>
      <c r="BM10" s="17">
        <v>0.33374372027315202</v>
      </c>
      <c r="BN10" s="17">
        <v>2.2903090130458499E-2</v>
      </c>
      <c r="BO10" s="17">
        <v>0</v>
      </c>
      <c r="BP10" s="17">
        <v>0</v>
      </c>
      <c r="BQ10" s="5">
        <v>1.3300423945942601</v>
      </c>
      <c r="BR10" s="17">
        <v>1.3300423945942601</v>
      </c>
      <c r="BS10" s="17">
        <v>3.6895148228861897E-2</v>
      </c>
      <c r="BT10" s="17">
        <v>0</v>
      </c>
      <c r="BU10" s="17">
        <v>1.6640209783561101E-2</v>
      </c>
      <c r="BV10" s="5">
        <v>1.41520442269217E-5</v>
      </c>
      <c r="BW10" s="5">
        <v>2.7329601168449699E-5</v>
      </c>
      <c r="BX10" s="17">
        <v>1.1264049868549399</v>
      </c>
      <c r="BY10" s="17">
        <v>4.8749182697024399E-2</v>
      </c>
      <c r="BZ10" s="17">
        <v>7.6336226825840297E-3</v>
      </c>
      <c r="CA10" s="17">
        <v>0</v>
      </c>
      <c r="CB10" s="17">
        <v>1.4723693128755299E-2</v>
      </c>
      <c r="CC10" s="17">
        <v>5.9747379802355401E-2</v>
      </c>
      <c r="CD10" s="17">
        <v>2.6137615811548899E-3</v>
      </c>
      <c r="CE10" s="17">
        <v>5.30675220599986E-3</v>
      </c>
      <c r="CF10" s="17">
        <v>0</v>
      </c>
      <c r="CG10" s="17">
        <v>0</v>
      </c>
      <c r="CH10" s="17">
        <v>1.6282034002711599E-2</v>
      </c>
      <c r="CI10" s="17">
        <v>9.4000704376726099E-2</v>
      </c>
      <c r="CJ10" s="17">
        <v>0</v>
      </c>
      <c r="CK10" s="17">
        <v>7.0570225477713704E-3</v>
      </c>
      <c r="CL10" s="17">
        <v>6.7802928840313796E-3</v>
      </c>
      <c r="CM10" s="17">
        <v>6.0565400662488802</v>
      </c>
      <c r="CN10" s="17">
        <v>126.72026565695</v>
      </c>
      <c r="CO10" s="17">
        <v>12.9536504020679</v>
      </c>
      <c r="CP10" s="17">
        <v>140.80032104587301</v>
      </c>
      <c r="CQ10" s="17">
        <v>0</v>
      </c>
      <c r="CR10" s="17">
        <v>0.43612271835402999</v>
      </c>
      <c r="CS10" s="17">
        <v>0</v>
      </c>
      <c r="CT10" s="17">
        <v>7.6672900896729897E-3</v>
      </c>
      <c r="CU10" s="5">
        <v>3.4949543477901501E-6</v>
      </c>
      <c r="CV10" s="5">
        <v>4.5697926663249498E-5</v>
      </c>
      <c r="CW10" s="5">
        <v>5.2678295606739498E-5</v>
      </c>
      <c r="CX10" s="17">
        <v>8.7548978433285105E-3</v>
      </c>
      <c r="CY10" s="17">
        <v>0</v>
      </c>
      <c r="CZ10" s="17">
        <v>1.64526575307131</v>
      </c>
      <c r="DA10" s="17">
        <v>2.1137118669290098E-3</v>
      </c>
      <c r="DB10" s="17">
        <v>7.4324288871619696E-4</v>
      </c>
      <c r="DC10" s="17">
        <v>2.7961961452184498</v>
      </c>
      <c r="DD10" s="17">
        <v>9.4989974481500105E-4</v>
      </c>
      <c r="DE10" s="17">
        <v>0</v>
      </c>
      <c r="DF10" s="5">
        <v>7.32013867072312E-6</v>
      </c>
      <c r="DG10" s="17">
        <v>1.3776903277721599E-4</v>
      </c>
      <c r="DH10" s="17">
        <v>3.7377096011067201</v>
      </c>
      <c r="DI10" s="17">
        <v>3.6255779961970198</v>
      </c>
      <c r="DJ10" s="17">
        <v>0.112131604909693</v>
      </c>
      <c r="DK10" s="17">
        <v>0</v>
      </c>
      <c r="DL10" s="17">
        <v>0</v>
      </c>
      <c r="DM10" s="17">
        <v>1.4832313144507499E-2</v>
      </c>
      <c r="DN10" s="17">
        <v>0</v>
      </c>
      <c r="DO10" s="17">
        <v>0.15915187089733601</v>
      </c>
      <c r="DP10" s="17">
        <v>0</v>
      </c>
      <c r="DQ10" s="17">
        <v>4.1368273284941902E-3</v>
      </c>
      <c r="DR10" s="17">
        <v>0.63660620490858699</v>
      </c>
      <c r="DS10" s="17">
        <v>0.111080676531468</v>
      </c>
      <c r="DT10" s="17">
        <v>0</v>
      </c>
      <c r="DU10" s="17">
        <v>1.0695509736161801E-2</v>
      </c>
      <c r="DV10" s="5">
        <v>1.4501430248515899E-5</v>
      </c>
      <c r="DW10" s="17">
        <v>0.105962147081356</v>
      </c>
      <c r="DX10" s="17">
        <v>0.122464716592271</v>
      </c>
      <c r="DY10" s="17">
        <v>0</v>
      </c>
      <c r="DZ10" s="17">
        <v>0</v>
      </c>
      <c r="EA10" s="17">
        <v>1.4830724709293001E-3</v>
      </c>
      <c r="EB10" s="17">
        <v>0.13665112989412201</v>
      </c>
      <c r="EC10" s="17">
        <v>0.128232437631839</v>
      </c>
      <c r="ED10" s="17">
        <v>0</v>
      </c>
      <c r="EE10" s="17">
        <v>5.9642963673341001</v>
      </c>
      <c r="EF10" s="17">
        <v>9.7814701482608596E-2</v>
      </c>
      <c r="EG10" s="17">
        <v>0.105565787436409</v>
      </c>
      <c r="EJ10" s="56">
        <f t="shared" si="0"/>
        <v>1.0154659817744789</v>
      </c>
      <c r="EK10" s="25">
        <f t="shared" si="1"/>
        <v>8.0000171767218853E-3</v>
      </c>
      <c r="EL10" s="40">
        <f t="shared" si="2"/>
        <v>2.7296030627423232E-3</v>
      </c>
      <c r="EM10" s="40">
        <f t="shared" si="3"/>
        <v>2.730546844885049E-3</v>
      </c>
      <c r="EN10" s="40">
        <f t="shared" si="4"/>
        <v>2.7281624811384469E-3</v>
      </c>
      <c r="EO10" s="40">
        <f t="shared" si="5"/>
        <v>2.7285567374161429E-3</v>
      </c>
      <c r="EP10" s="40">
        <f t="shared" si="6"/>
        <v>2.7285068149140537E-3</v>
      </c>
      <c r="EQ10" s="40">
        <f t="shared" si="7"/>
        <v>2.7282729704531691E-3</v>
      </c>
      <c r="ER10" s="40">
        <f t="shared" si="8"/>
        <v>2.7281740232165757E-3</v>
      </c>
      <c r="ES10" s="40">
        <f t="shared" si="9"/>
        <v>2.7300241326471803E-3</v>
      </c>
      <c r="ET10" s="40">
        <f t="shared" si="10"/>
        <v>2.7275743603658608E-3</v>
      </c>
      <c r="EU10" s="40">
        <f t="shared" si="11"/>
        <v>2.7286175030066112E-3</v>
      </c>
      <c r="EV10" s="40">
        <f t="shared" si="12"/>
        <v>2.7281074332595008E-3</v>
      </c>
      <c r="EW10" s="40">
        <f t="shared" si="13"/>
        <v>0</v>
      </c>
      <c r="EX10" s="40">
        <f t="shared" si="14"/>
        <v>2.7453943030043512E-3</v>
      </c>
      <c r="EY10" s="40">
        <f t="shared" si="15"/>
        <v>0</v>
      </c>
      <c r="EZ10" s="40">
        <f t="shared" si="16"/>
        <v>2.7736921615156077E-3</v>
      </c>
      <c r="FA10" s="40">
        <f t="shared" si="17"/>
        <v>2.7317119207882937E-3</v>
      </c>
      <c r="FB10" s="40">
        <f t="shared" si="18"/>
        <v>2.7839401412173286E-3</v>
      </c>
      <c r="FC10" s="40">
        <f t="shared" si="19"/>
        <v>2.7324950537287625E-3</v>
      </c>
      <c r="FD10" s="40">
        <f t="shared" si="20"/>
        <v>2.6975848175324378E-3</v>
      </c>
      <c r="FE10" s="40">
        <f t="shared" si="21"/>
        <v>2.7301749757782791E-3</v>
      </c>
      <c r="FF10" s="40">
        <f t="shared" si="22"/>
        <v>2.7285586634631627E-3</v>
      </c>
      <c r="FG10" s="40">
        <f t="shared" si="23"/>
        <v>2.730970018017653E-3</v>
      </c>
      <c r="FH10" s="40">
        <f t="shared" si="24"/>
        <v>2.7208697425012925E-3</v>
      </c>
      <c r="FI10" s="40">
        <f t="shared" si="25"/>
        <v>2.697520447306491E-3</v>
      </c>
      <c r="FJ10" s="40">
        <f t="shared" si="26"/>
        <v>2.7016391349933473E-3</v>
      </c>
      <c r="FK10" s="40">
        <f t="shared" si="27"/>
        <v>2.7028094239506381E-3</v>
      </c>
      <c r="FL10" s="40">
        <f t="shared" si="28"/>
        <v>2.6076283021502994E-3</v>
      </c>
      <c r="FM10" s="40">
        <f t="shared" si="29"/>
        <v>2.7321843307311126E-3</v>
      </c>
      <c r="FN10" s="40">
        <f t="shared" si="30"/>
        <v>2.7323461192125518E-3</v>
      </c>
      <c r="FO10" s="40">
        <f t="shared" si="31"/>
        <v>2.7350453034331004E-3</v>
      </c>
      <c r="FP10" s="40">
        <f t="shared" si="32"/>
        <v>2.7176549936156649E-3</v>
      </c>
      <c r="FQ10" s="40">
        <f t="shared" si="33"/>
        <v>0</v>
      </c>
      <c r="FR10" s="40">
        <f t="shared" si="34"/>
        <v>2.7228129604022575E-3</v>
      </c>
    </row>
    <row r="11" spans="1:174" x14ac:dyDescent="0.25">
      <c r="A11" s="15" t="s">
        <v>180</v>
      </c>
      <c r="B11" s="15">
        <v>644.25004973</v>
      </c>
      <c r="C11" s="15">
        <v>2.0634645700999998</v>
      </c>
      <c r="D11" s="15">
        <v>3296.5314425000001</v>
      </c>
      <c r="E11" s="15">
        <v>88.923285007000004</v>
      </c>
      <c r="F11" s="15">
        <v>86.255588274000004</v>
      </c>
      <c r="G11" s="15">
        <v>2.3260425487999998</v>
      </c>
      <c r="H11" s="15">
        <v>141.5155876</v>
      </c>
      <c r="I11" s="17">
        <v>11.080664378</v>
      </c>
      <c r="J11" s="17">
        <v>2.2642504379999999</v>
      </c>
      <c r="K11" s="17">
        <v>8.7400911499999998E-2</v>
      </c>
      <c r="L11" s="17">
        <v>3.1841022228</v>
      </c>
      <c r="N11" s="17">
        <v>0.26321903060000001</v>
      </c>
      <c r="P11" s="17">
        <v>4.218855E-4</v>
      </c>
      <c r="Q11" s="17">
        <v>31.557969863</v>
      </c>
      <c r="R11" s="17">
        <v>1.1572841E-3</v>
      </c>
      <c r="S11" s="17">
        <v>0.18784103860000001</v>
      </c>
      <c r="T11" s="17">
        <v>0.38633767120000001</v>
      </c>
      <c r="U11" s="17">
        <v>0.32817646690000002</v>
      </c>
      <c r="V11" s="17">
        <v>3.0425859365000001</v>
      </c>
      <c r="W11" s="17">
        <v>2.3208559265000002</v>
      </c>
      <c r="X11" s="17">
        <v>0.18241320550000001</v>
      </c>
      <c r="Y11" s="17">
        <v>8.3150400000000003E-5</v>
      </c>
      <c r="Z11" s="17">
        <v>1.0874836E-3</v>
      </c>
      <c r="AA11" s="17">
        <v>1.2532939E-3</v>
      </c>
      <c r="AB11" s="17">
        <v>0.20799501479999999</v>
      </c>
      <c r="AC11" s="17">
        <v>88.923319324999994</v>
      </c>
      <c r="AD11" s="17">
        <v>86.255591338000002</v>
      </c>
      <c r="AE11" s="17">
        <v>0.54341976749999998</v>
      </c>
      <c r="AF11" s="17">
        <v>0.39482859570000001</v>
      </c>
      <c r="AH11" s="17">
        <v>1.837245E-4</v>
      </c>
      <c r="AI11" s="15"/>
      <c r="AJ11" s="17" t="s">
        <v>180</v>
      </c>
      <c r="AK11" s="17">
        <v>0</v>
      </c>
      <c r="AL11" s="17">
        <v>0</v>
      </c>
      <c r="AM11" s="17">
        <v>2.2704176637648299</v>
      </c>
      <c r="AN11" s="17">
        <v>11.1108457866401</v>
      </c>
      <c r="AO11" s="17">
        <v>11.1108457866401</v>
      </c>
      <c r="AP11" s="17">
        <v>1.7687727399522899</v>
      </c>
      <c r="AQ11" s="17">
        <v>0.10579128381220899</v>
      </c>
      <c r="AR11" s="17">
        <v>1.48985707473117E-2</v>
      </c>
      <c r="AS11" s="17">
        <v>7.2740218877847401E-2</v>
      </c>
      <c r="AT11" s="17">
        <v>3.1927779170336201</v>
      </c>
      <c r="AU11" s="17">
        <v>1.8422344900930501E-4</v>
      </c>
      <c r="AV11" s="17">
        <v>0</v>
      </c>
      <c r="AW11" s="17">
        <v>0</v>
      </c>
      <c r="AX11" s="17">
        <v>0.26393566465253099</v>
      </c>
      <c r="AY11" s="17">
        <v>0</v>
      </c>
      <c r="AZ11" s="17">
        <v>0</v>
      </c>
      <c r="BA11" s="17">
        <v>0</v>
      </c>
      <c r="BB11" s="5">
        <v>8.4606956603118397E-5</v>
      </c>
      <c r="BC11" s="17">
        <v>3.38429189655913E-4</v>
      </c>
      <c r="BD11" s="17">
        <v>646.005080967607</v>
      </c>
      <c r="BE11" s="17">
        <v>2.6749938954127299</v>
      </c>
      <c r="BF11" s="17">
        <v>66.701427641660601</v>
      </c>
      <c r="BG11" s="17">
        <v>4.2474653070432096</v>
      </c>
      <c r="BH11" s="17">
        <v>9.8685706129289896E-2</v>
      </c>
      <c r="BI11" s="17">
        <v>15.187711024102001</v>
      </c>
      <c r="BJ11" s="17">
        <v>0.25514698018816401</v>
      </c>
      <c r="BK11" s="17">
        <v>24.278730076019301</v>
      </c>
      <c r="BL11" s="17">
        <v>2.19405790775525</v>
      </c>
      <c r="BM11" s="17">
        <v>7.9403681636079497</v>
      </c>
      <c r="BN11" s="17">
        <v>0.54489688936596803</v>
      </c>
      <c r="BO11" s="17">
        <v>0</v>
      </c>
      <c r="BP11" s="17">
        <v>0</v>
      </c>
      <c r="BQ11" s="17">
        <v>31.6439938770271</v>
      </c>
      <c r="BR11" s="17">
        <v>31.6439938770271</v>
      </c>
      <c r="BS11" s="17">
        <v>0.877795669055776</v>
      </c>
      <c r="BT11" s="17">
        <v>0</v>
      </c>
      <c r="BU11" s="17">
        <v>0.39590345750939998</v>
      </c>
      <c r="BV11" s="17">
        <v>3.3652975316638702E-4</v>
      </c>
      <c r="BW11" s="17">
        <v>6.4984281329914101E-4</v>
      </c>
      <c r="BX11" s="17">
        <v>26.444078259719799</v>
      </c>
      <c r="BY11" s="17">
        <v>1.15983863884743</v>
      </c>
      <c r="BZ11" s="17">
        <v>0.18161388312159099</v>
      </c>
      <c r="CA11" s="17">
        <v>0</v>
      </c>
      <c r="CB11" s="17">
        <v>0.35030646881403699</v>
      </c>
      <c r="CC11" s="17">
        <v>1.42149229815386</v>
      </c>
      <c r="CD11" s="17">
        <v>6.2156275616660199E-2</v>
      </c>
      <c r="CE11" s="17">
        <v>0.12619616611165199</v>
      </c>
      <c r="CF11" s="17">
        <v>0</v>
      </c>
      <c r="CG11" s="17">
        <v>0</v>
      </c>
      <c r="CH11" s="17">
        <v>0.38738990980954702</v>
      </c>
      <c r="CI11" s="17">
        <v>2.0690852125531101</v>
      </c>
      <c r="CJ11" s="17">
        <v>0</v>
      </c>
      <c r="CK11" s="17">
        <v>0.167825747304022</v>
      </c>
      <c r="CL11" s="17">
        <v>0.16124419576381799</v>
      </c>
      <c r="CM11" s="17">
        <v>144.09504016358201</v>
      </c>
      <c r="CN11" s="17">
        <v>2974.9585954999202</v>
      </c>
      <c r="CO11" s="17">
        <v>304.10687465284298</v>
      </c>
      <c r="CP11" s="17">
        <v>3305.5095484124799</v>
      </c>
      <c r="CQ11" s="17">
        <v>0</v>
      </c>
      <c r="CR11" s="17">
        <v>10.376160770930699</v>
      </c>
      <c r="CS11" s="17">
        <v>0</v>
      </c>
      <c r="CT11" s="17">
        <v>0.182910306999397</v>
      </c>
      <c r="CU11" s="5">
        <v>8.3377160845543005E-5</v>
      </c>
      <c r="CV11" s="17">
        <v>1.0904519227245501E-3</v>
      </c>
      <c r="CW11" s="17">
        <v>1.2566854785969301E-3</v>
      </c>
      <c r="CX11" s="17">
        <v>0.208558354536726</v>
      </c>
      <c r="CY11" s="17">
        <v>0</v>
      </c>
      <c r="CZ11" s="17">
        <v>39.143599189364799</v>
      </c>
      <c r="DA11" s="17">
        <v>5.0423947941709797E-2</v>
      </c>
      <c r="DB11" s="17">
        <v>1.7730543719748401E-2</v>
      </c>
      <c r="DC11" s="17">
        <v>66.704980576729199</v>
      </c>
      <c r="DD11" s="17">
        <v>2.26604873903338E-2</v>
      </c>
      <c r="DE11" s="17">
        <v>0</v>
      </c>
      <c r="DF11" s="17">
        <v>1.7406598873768799E-4</v>
      </c>
      <c r="DG11" s="17">
        <v>3.2866396397978298E-3</v>
      </c>
      <c r="DH11" s="17">
        <v>89.165437333164803</v>
      </c>
      <c r="DI11" s="17">
        <v>86.490476020378594</v>
      </c>
      <c r="DJ11" s="17">
        <v>2.6749613127862499</v>
      </c>
      <c r="DK11" s="17">
        <v>0</v>
      </c>
      <c r="DL11" s="17">
        <v>0</v>
      </c>
      <c r="DM11" s="17">
        <v>0.35383241424626699</v>
      </c>
      <c r="DN11" s="17">
        <v>0</v>
      </c>
      <c r="DO11" s="17">
        <v>3.7966738818763499</v>
      </c>
      <c r="DP11" s="17">
        <v>0</v>
      </c>
      <c r="DQ11" s="17">
        <v>9.8685703370095204E-2</v>
      </c>
      <c r="DR11" s="17">
        <v>15.186708987692599</v>
      </c>
      <c r="DS11" s="17">
        <v>2.6428030454745999</v>
      </c>
      <c r="DT11" s="17">
        <v>0</v>
      </c>
      <c r="DU11" s="17">
        <v>0.25514687800393498</v>
      </c>
      <c r="DV11" s="17">
        <v>3.4595976843422197E-4</v>
      </c>
      <c r="DW11" s="17">
        <v>2.3323764306543802</v>
      </c>
      <c r="DX11" s="17">
        <v>2.9136579953921</v>
      </c>
      <c r="DY11" s="17">
        <v>0</v>
      </c>
      <c r="DZ11" s="17">
        <v>0</v>
      </c>
      <c r="EA11" s="17">
        <v>3.5284742895959197E-2</v>
      </c>
      <c r="EB11" s="17">
        <v>3.25115020193758</v>
      </c>
      <c r="EC11" s="17">
        <v>3.0508733388251099</v>
      </c>
      <c r="ED11" s="17">
        <v>0</v>
      </c>
      <c r="EE11" s="17">
        <v>141.90092817242299</v>
      </c>
      <c r="EF11" s="17">
        <v>2.3271774811884498</v>
      </c>
      <c r="EG11" s="17">
        <v>2.5115983088468101</v>
      </c>
      <c r="EJ11" s="56">
        <f t="shared" si="0"/>
        <v>1.0154622807575506</v>
      </c>
      <c r="EK11" s="25">
        <f t="shared" si="1"/>
        <v>8.0000005664542587E-3</v>
      </c>
      <c r="EL11" s="40">
        <f t="shared" si="2"/>
        <v>2.7241460646258687E-3</v>
      </c>
      <c r="EM11" s="40">
        <f t="shared" si="3"/>
        <v>2.7238860964973279E-3</v>
      </c>
      <c r="EN11" s="40">
        <f t="shared" si="4"/>
        <v>2.7235007671187425E-3</v>
      </c>
      <c r="EO11" s="40">
        <f t="shared" si="5"/>
        <v>2.7231599253866629E-3</v>
      </c>
      <c r="EP11" s="40">
        <f t="shared" si="6"/>
        <v>2.7231597520666591E-3</v>
      </c>
      <c r="EQ11" s="40">
        <f t="shared" si="7"/>
        <v>2.7230292316225966E-3</v>
      </c>
      <c r="ER11" s="40">
        <f t="shared" si="8"/>
        <v>2.7229549688347556E-3</v>
      </c>
      <c r="ES11" s="40">
        <f t="shared" si="9"/>
        <v>2.7237905246930505E-3</v>
      </c>
      <c r="ET11" s="40">
        <f t="shared" si="10"/>
        <v>2.7237383556729935E-3</v>
      </c>
      <c r="EU11" s="40">
        <f t="shared" si="11"/>
        <v>2.7216892945001177E-3</v>
      </c>
      <c r="EV11" s="40">
        <f t="shared" si="12"/>
        <v>2.724690863093899E-3</v>
      </c>
      <c r="EW11" s="40">
        <f t="shared" si="13"/>
        <v>0</v>
      </c>
      <c r="EX11" s="40">
        <f t="shared" si="14"/>
        <v>2.7225769006801186E-3</v>
      </c>
      <c r="EY11" s="40">
        <f t="shared" si="15"/>
        <v>0</v>
      </c>
      <c r="EZ11" s="40">
        <f t="shared" si="16"/>
        <v>2.727389917480858E-3</v>
      </c>
      <c r="FA11" s="40">
        <f t="shared" si="17"/>
        <v>2.7259045623197089E-3</v>
      </c>
      <c r="FB11" s="40">
        <f t="shared" si="18"/>
        <v>2.7257396893433979E-3</v>
      </c>
      <c r="FC11" s="40">
        <f t="shared" si="19"/>
        <v>2.7225314133893837E-3</v>
      </c>
      <c r="FD11" s="40">
        <f t="shared" si="20"/>
        <v>2.7236241453717368E-3</v>
      </c>
      <c r="FE11" s="40">
        <f t="shared" si="21"/>
        <v>2.7225479519597091E-3</v>
      </c>
      <c r="FF11" s="40">
        <f t="shared" si="22"/>
        <v>2.7238022189253709E-3</v>
      </c>
      <c r="FG11" s="40">
        <f t="shared" si="23"/>
        <v>2.7238031522202021E-3</v>
      </c>
      <c r="FH11" s="40">
        <f t="shared" si="24"/>
        <v>2.7251398715045097E-3</v>
      </c>
      <c r="FI11" s="40">
        <f t="shared" si="25"/>
        <v>2.7271167131246825E-3</v>
      </c>
      <c r="FJ11" s="40">
        <f t="shared" si="26"/>
        <v>2.7295333231233125E-3</v>
      </c>
      <c r="FK11" s="40">
        <f t="shared" si="27"/>
        <v>2.7061318952642105E-3</v>
      </c>
      <c r="FL11" s="40">
        <f t="shared" si="28"/>
        <v>2.7084290326270339E-3</v>
      </c>
      <c r="FM11" s="40">
        <f t="shared" si="29"/>
        <v>2.7226967163823121E-3</v>
      </c>
      <c r="FN11" s="40">
        <f t="shared" si="30"/>
        <v>2.722667800200891E-3</v>
      </c>
      <c r="FO11" s="40">
        <f t="shared" si="31"/>
        <v>2.7181967869213466E-3</v>
      </c>
      <c r="FP11" s="40">
        <f t="shared" si="32"/>
        <v>2.7223504606963145E-3</v>
      </c>
      <c r="FQ11" s="40">
        <f t="shared" si="33"/>
        <v>0</v>
      </c>
      <c r="FR11" s="40">
        <f t="shared" si="34"/>
        <v>2.7157456371088937E-3</v>
      </c>
    </row>
    <row r="12" spans="1:174" x14ac:dyDescent="0.25">
      <c r="A12" s="15" t="s">
        <v>181</v>
      </c>
      <c r="B12" s="15">
        <v>2146.2487479000001</v>
      </c>
      <c r="C12" s="15">
        <v>6.7643237538000003</v>
      </c>
      <c r="D12" s="15">
        <v>10086.359802999999</v>
      </c>
      <c r="E12" s="15">
        <v>259.82336285999997</v>
      </c>
      <c r="F12" s="15">
        <v>252.02866295000001</v>
      </c>
      <c r="G12" s="15">
        <v>7.6250901955000003</v>
      </c>
      <c r="H12" s="15">
        <v>414.22597321000001</v>
      </c>
      <c r="I12" s="17">
        <v>32.433895262999997</v>
      </c>
      <c r="J12" s="17">
        <v>6.6276173810000003</v>
      </c>
      <c r="K12" s="17">
        <v>0.26829679470000001</v>
      </c>
      <c r="L12" s="17">
        <v>9.3200849428999994</v>
      </c>
      <c r="N12" s="17">
        <v>0.77046044459999996</v>
      </c>
      <c r="P12" s="17">
        <v>1.2944572E-3</v>
      </c>
      <c r="Q12" s="17">
        <v>92.372408453999995</v>
      </c>
      <c r="R12" s="17">
        <v>3.5524683000000001E-3</v>
      </c>
      <c r="S12" s="17">
        <v>0.57640276329999995</v>
      </c>
      <c r="T12" s="17">
        <v>1.1308368825999999</v>
      </c>
      <c r="U12" s="17">
        <v>1.0063992310000001</v>
      </c>
      <c r="V12" s="17">
        <v>8.9058577566999997</v>
      </c>
      <c r="W12" s="17">
        <v>6.7933058049000001</v>
      </c>
      <c r="X12" s="17">
        <v>0.5329707763</v>
      </c>
      <c r="Y12" s="17">
        <v>2.4295560000000001E-4</v>
      </c>
      <c r="Z12" s="17">
        <v>3.1760947000000002E-3</v>
      </c>
      <c r="AA12" s="17">
        <v>3.6619763E-3</v>
      </c>
      <c r="AB12" s="17">
        <v>0.60822223109999995</v>
      </c>
      <c r="AC12" s="17">
        <v>259.82337030999997</v>
      </c>
      <c r="AD12" s="17">
        <v>252.02865914</v>
      </c>
      <c r="AE12" s="17">
        <v>1.5906277943</v>
      </c>
      <c r="AF12" s="17">
        <v>1.1556905078999999</v>
      </c>
      <c r="AH12" s="17">
        <v>5.3682130000000004E-4</v>
      </c>
      <c r="AI12" s="15"/>
      <c r="AJ12" s="17" t="s">
        <v>181</v>
      </c>
      <c r="AK12" s="17">
        <v>0</v>
      </c>
      <c r="AL12" s="17">
        <v>0</v>
      </c>
      <c r="AM12" s="17">
        <v>6.6456316992596101</v>
      </c>
      <c r="AN12" s="17">
        <v>32.5220934277731</v>
      </c>
      <c r="AO12" s="17">
        <v>32.5220934277731</v>
      </c>
      <c r="AP12" s="17">
        <v>5.1772982043290199</v>
      </c>
      <c r="AQ12" s="17">
        <v>0.309654957065926</v>
      </c>
      <c r="AR12" s="17">
        <v>4.5734473704701802E-2</v>
      </c>
      <c r="AS12" s="17">
        <v>0.22329191516360999</v>
      </c>
      <c r="AT12" s="17">
        <v>9.3454256610111894</v>
      </c>
      <c r="AU12" s="17">
        <v>5.3827216117584005E-4</v>
      </c>
      <c r="AV12" s="17">
        <v>0</v>
      </c>
      <c r="AW12" s="17">
        <v>0</v>
      </c>
      <c r="AX12" s="17">
        <v>0.77255345220431304</v>
      </c>
      <c r="AY12" s="17">
        <v>0</v>
      </c>
      <c r="AZ12" s="17">
        <v>0</v>
      </c>
      <c r="BA12" s="17">
        <v>0</v>
      </c>
      <c r="BB12" s="17">
        <v>2.5959671553453799E-4</v>
      </c>
      <c r="BC12" s="17">
        <v>1.0383768506170099E-3</v>
      </c>
      <c r="BD12" s="17">
        <v>2152.0861700217602</v>
      </c>
      <c r="BE12" s="17">
        <v>7.8159019599640596</v>
      </c>
      <c r="BF12" s="17">
        <v>194.89302589615099</v>
      </c>
      <c r="BG12" s="17">
        <v>12.4105360150024</v>
      </c>
      <c r="BH12" s="17">
        <v>0.28834621579391101</v>
      </c>
      <c r="BI12" s="17">
        <v>44.376628776159102</v>
      </c>
      <c r="BJ12" s="17">
        <v>0.74550616055710694</v>
      </c>
      <c r="BK12" s="17">
        <v>71.065265339808207</v>
      </c>
      <c r="BL12" s="17">
        <v>6.4221373092664296</v>
      </c>
      <c r="BM12" s="17">
        <v>23.241911267768099</v>
      </c>
      <c r="BN12" s="17">
        <v>1.59494815605568</v>
      </c>
      <c r="BO12" s="17">
        <v>0</v>
      </c>
      <c r="BP12" s="17">
        <v>0</v>
      </c>
      <c r="BQ12" s="17">
        <v>92.623552790781005</v>
      </c>
      <c r="BR12" s="17">
        <v>92.623552790781005</v>
      </c>
      <c r="BS12" s="17">
        <v>2.5693643479131101</v>
      </c>
      <c r="BT12" s="17">
        <v>0</v>
      </c>
      <c r="BU12" s="17">
        <v>1.15883380266692</v>
      </c>
      <c r="BV12" s="17">
        <v>1.03301621710291E-3</v>
      </c>
      <c r="BW12" s="17">
        <v>1.99478521821332E-3</v>
      </c>
      <c r="BX12" s="17">
        <v>80.910301456653201</v>
      </c>
      <c r="BY12" s="17">
        <v>3.3949156518849</v>
      </c>
      <c r="BZ12" s="17">
        <v>0.53159551672814298</v>
      </c>
      <c r="CA12" s="17">
        <v>0</v>
      </c>
      <c r="CB12" s="17">
        <v>1.0253536690516301</v>
      </c>
      <c r="CC12" s="17">
        <v>4.1607941250394003</v>
      </c>
      <c r="CD12" s="17">
        <v>0.19073037619504199</v>
      </c>
      <c r="CE12" s="17">
        <v>0.38723985951928203</v>
      </c>
      <c r="CF12" s="17">
        <v>0</v>
      </c>
      <c r="CG12" s="17">
        <v>0</v>
      </c>
      <c r="CH12" s="17">
        <v>1.1339114180905601</v>
      </c>
      <c r="CI12" s="17">
        <v>6.7827154011464001</v>
      </c>
      <c r="CJ12" s="17">
        <v>0</v>
      </c>
      <c r="CK12" s="17">
        <v>0.51465921586225505</v>
      </c>
      <c r="CL12" s="17">
        <v>0.494476534446667</v>
      </c>
      <c r="CM12" s="17">
        <v>421.77464567646001</v>
      </c>
      <c r="CN12" s="17">
        <v>9102.4073868004798</v>
      </c>
      <c r="CO12" s="17">
        <v>930.46878638943394</v>
      </c>
      <c r="CP12" s="17">
        <v>10113.7864746465</v>
      </c>
      <c r="CQ12" s="17">
        <v>0</v>
      </c>
      <c r="CR12" s="17">
        <v>30.371631326254001</v>
      </c>
      <c r="CS12" s="17">
        <v>0</v>
      </c>
      <c r="CT12" s="17">
        <v>0.53441966533477203</v>
      </c>
      <c r="CU12" s="17">
        <v>2.4361703567679299E-4</v>
      </c>
      <c r="CV12" s="17">
        <v>3.1847522617897799E-3</v>
      </c>
      <c r="CW12" s="17">
        <v>3.6719240907604899E-3</v>
      </c>
      <c r="CX12" s="17">
        <v>0.60987377688039401</v>
      </c>
      <c r="CY12" s="17">
        <v>0</v>
      </c>
      <c r="CZ12" s="17">
        <v>114.575521430329</v>
      </c>
      <c r="DA12" s="17">
        <v>0.147332177718216</v>
      </c>
      <c r="DB12" s="17">
        <v>5.1806397140164301E-2</v>
      </c>
      <c r="DC12" s="17">
        <v>194.903430295915</v>
      </c>
      <c r="DD12" s="17">
        <v>6.6211016750276894E-2</v>
      </c>
      <c r="DE12" s="17">
        <v>0</v>
      </c>
      <c r="DF12" s="17">
        <v>5.34320790733973E-4</v>
      </c>
      <c r="DG12" s="17">
        <v>9.6031239061051404E-3</v>
      </c>
      <c r="DH12" s="17">
        <v>260.52990128285597</v>
      </c>
      <c r="DI12" s="17">
        <v>252.71401127489699</v>
      </c>
      <c r="DJ12" s="17">
        <v>7.8158900079586804</v>
      </c>
      <c r="DK12" s="17">
        <v>0</v>
      </c>
      <c r="DL12" s="17">
        <v>0</v>
      </c>
      <c r="DM12" s="17">
        <v>1.0338525848454201</v>
      </c>
      <c r="DN12" s="17">
        <v>0</v>
      </c>
      <c r="DO12" s="17">
        <v>11.0933804516939</v>
      </c>
      <c r="DP12" s="17">
        <v>0</v>
      </c>
      <c r="DQ12" s="17">
        <v>0.28834612889873601</v>
      </c>
      <c r="DR12" s="17">
        <v>44.373532027645901</v>
      </c>
      <c r="DS12" s="17">
        <v>7.7356349416170103</v>
      </c>
      <c r="DT12" s="17">
        <v>0</v>
      </c>
      <c r="DU12" s="17">
        <v>0.74550622327860305</v>
      </c>
      <c r="DV12" s="17">
        <v>1.0108471052277001E-3</v>
      </c>
      <c r="DW12" s="17">
        <v>7.6458215663653997</v>
      </c>
      <c r="DX12" s="17">
        <v>8.52844138525281</v>
      </c>
      <c r="DY12" s="17">
        <v>0</v>
      </c>
      <c r="DZ12" s="17">
        <v>0</v>
      </c>
      <c r="EA12" s="17">
        <v>0.103281192931751</v>
      </c>
      <c r="EB12" s="17">
        <v>9.5163111227057406</v>
      </c>
      <c r="EC12" s="17">
        <v>8.9300705419414701</v>
      </c>
      <c r="ED12" s="17">
        <v>0</v>
      </c>
      <c r="EE12" s="17">
        <v>415.35227697316401</v>
      </c>
      <c r="EF12" s="17">
        <v>6.81177565417683</v>
      </c>
      <c r="EG12" s="17">
        <v>7.3516101985907696</v>
      </c>
      <c r="EJ12" s="56">
        <f t="shared" si="0"/>
        <v>1.0154624617688348</v>
      </c>
      <c r="EK12" s="25">
        <f t="shared" si="1"/>
        <v>8.0000009550805946E-3</v>
      </c>
      <c r="EL12" s="40">
        <f t="shared" si="2"/>
        <v>2.7198255223080088E-3</v>
      </c>
      <c r="EM12" s="40">
        <f t="shared" si="3"/>
        <v>2.7189188477366967E-3</v>
      </c>
      <c r="EN12" s="40">
        <f t="shared" si="4"/>
        <v>2.7191843422384441E-3</v>
      </c>
      <c r="EO12" s="40">
        <f t="shared" si="5"/>
        <v>2.7193028951622866E-3</v>
      </c>
      <c r="EP12" s="40">
        <f t="shared" si="6"/>
        <v>2.719326908594299E-3</v>
      </c>
      <c r="EQ12" s="40">
        <f t="shared" si="7"/>
        <v>2.7188361493263513E-3</v>
      </c>
      <c r="ER12" s="40">
        <f t="shared" si="8"/>
        <v>2.7190563508990811E-3</v>
      </c>
      <c r="ES12" s="40">
        <f t="shared" si="9"/>
        <v>2.7193207617500913E-3</v>
      </c>
      <c r="ET12" s="40">
        <f t="shared" si="10"/>
        <v>2.7180685341391393E-3</v>
      </c>
      <c r="EU12" s="40">
        <f t="shared" si="11"/>
        <v>2.7193547695104426E-3</v>
      </c>
      <c r="EV12" s="40">
        <f t="shared" si="12"/>
        <v>2.7189363902197518E-3</v>
      </c>
      <c r="EW12" s="40">
        <f t="shared" si="13"/>
        <v>0</v>
      </c>
      <c r="EX12" s="40">
        <f t="shared" si="14"/>
        <v>2.7165672410342967E-3</v>
      </c>
      <c r="EY12" s="40">
        <f t="shared" si="15"/>
        <v>0</v>
      </c>
      <c r="EZ12" s="40">
        <f t="shared" si="16"/>
        <v>2.7164792714258527E-3</v>
      </c>
      <c r="FA12" s="40">
        <f t="shared" si="17"/>
        <v>2.7188241703806626E-3</v>
      </c>
      <c r="FB12" s="40">
        <f t="shared" si="18"/>
        <v>2.7175263042328039E-3</v>
      </c>
      <c r="FC12" s="40">
        <f t="shared" si="19"/>
        <v>2.7194047532840644E-3</v>
      </c>
      <c r="FD12" s="40">
        <f t="shared" si="20"/>
        <v>2.7188143028119322E-3</v>
      </c>
      <c r="FE12" s="40">
        <f t="shared" si="21"/>
        <v>2.7191190380807598E-3</v>
      </c>
      <c r="FF12" s="40">
        <f t="shared" si="22"/>
        <v>2.7187482556921372E-3</v>
      </c>
      <c r="FG12" s="40">
        <f t="shared" si="23"/>
        <v>2.718830832480344E-3</v>
      </c>
      <c r="FH12" s="40">
        <f t="shared" si="24"/>
        <v>2.718514971553474E-3</v>
      </c>
      <c r="FI12" s="40">
        <f t="shared" si="25"/>
        <v>2.7224549538803862E-3</v>
      </c>
      <c r="FJ12" s="40">
        <f t="shared" si="26"/>
        <v>2.7258512757127955E-3</v>
      </c>
      <c r="FK12" s="40">
        <f t="shared" si="27"/>
        <v>2.7165087771020822E-3</v>
      </c>
      <c r="FL12" s="40">
        <f t="shared" si="28"/>
        <v>2.7153656935675584E-3</v>
      </c>
      <c r="FM12" s="40">
        <f t="shared" si="29"/>
        <v>2.7194424919690257E-3</v>
      </c>
      <c r="FN12" s="40">
        <f t="shared" si="30"/>
        <v>2.7194681985860856E-3</v>
      </c>
      <c r="FO12" s="40">
        <f t="shared" si="31"/>
        <v>2.7161362143689016E-3</v>
      </c>
      <c r="FP12" s="40">
        <f t="shared" si="32"/>
        <v>2.7198412943892467E-3</v>
      </c>
      <c r="FQ12" s="40">
        <f t="shared" si="33"/>
        <v>0</v>
      </c>
      <c r="FR12" s="40">
        <f t="shared" si="34"/>
        <v>2.702689285689691E-3</v>
      </c>
    </row>
    <row r="13" spans="1:174" x14ac:dyDescent="0.25">
      <c r="A13" s="15" t="s">
        <v>182</v>
      </c>
      <c r="B13" s="15">
        <v>1024.8795705</v>
      </c>
      <c r="C13" s="15">
        <v>3.2280880817000002</v>
      </c>
      <c r="D13" s="15">
        <v>4795.6093664999999</v>
      </c>
      <c r="E13" s="15">
        <v>123.12635999</v>
      </c>
      <c r="F13" s="15">
        <v>119.43256259</v>
      </c>
      <c r="G13" s="15">
        <v>3.6388649935999999</v>
      </c>
      <c r="H13" s="15">
        <v>196.31065989000001</v>
      </c>
      <c r="I13" s="17">
        <v>15.371119946</v>
      </c>
      <c r="J13" s="17">
        <v>3.1409693877999998</v>
      </c>
      <c r="K13" s="17">
        <v>0.12739648749999999</v>
      </c>
      <c r="L13" s="17">
        <v>4.4169913420000002</v>
      </c>
      <c r="N13" s="17">
        <v>0.36513787330000003</v>
      </c>
      <c r="P13" s="17">
        <v>6.1464129999999997E-4</v>
      </c>
      <c r="Q13" s="17">
        <v>43.777282352</v>
      </c>
      <c r="R13" s="17">
        <v>1.6868329E-3</v>
      </c>
      <c r="S13" s="17">
        <v>0.2736918404</v>
      </c>
      <c r="T13" s="17">
        <v>0.53592805480000005</v>
      </c>
      <c r="U13" s="17">
        <v>0.47785398159999998</v>
      </c>
      <c r="V13" s="17">
        <v>4.2206795058999997</v>
      </c>
      <c r="W13" s="17">
        <v>3.2194945354</v>
      </c>
      <c r="X13" s="17">
        <v>0.25256648469999998</v>
      </c>
      <c r="Y13" s="17">
        <v>1.151329E-4</v>
      </c>
      <c r="Z13" s="17">
        <v>1.5050761E-3</v>
      </c>
      <c r="AA13" s="17">
        <v>1.7353566E-3</v>
      </c>
      <c r="AB13" s="17">
        <v>0.2882369937</v>
      </c>
      <c r="AC13" s="17">
        <v>123.12637539000001</v>
      </c>
      <c r="AD13" s="17">
        <v>119.43265799</v>
      </c>
      <c r="AE13" s="17">
        <v>0.75383317490000001</v>
      </c>
      <c r="AF13" s="17">
        <v>0.54770680569999997</v>
      </c>
      <c r="AH13" s="17">
        <v>2.543914E-4</v>
      </c>
      <c r="AI13" s="15"/>
      <c r="AJ13" s="17" t="s">
        <v>182</v>
      </c>
      <c r="AK13" s="17">
        <v>0</v>
      </c>
      <c r="AL13" s="17">
        <v>0</v>
      </c>
      <c r="AM13" s="17">
        <v>3.1495109893931801</v>
      </c>
      <c r="AN13" s="17">
        <v>15.412891176552799</v>
      </c>
      <c r="AO13" s="17">
        <v>15.412891176552799</v>
      </c>
      <c r="AP13" s="17">
        <v>2.4536374611479901</v>
      </c>
      <c r="AQ13" s="17">
        <v>0.14675585145203901</v>
      </c>
      <c r="AR13" s="17">
        <v>2.1716263205520399E-2</v>
      </c>
      <c r="AS13" s="17">
        <v>0.106026328311204</v>
      </c>
      <c r="AT13" s="17">
        <v>4.4289873699162801</v>
      </c>
      <c r="AU13" s="17">
        <v>2.5507736235492198E-4</v>
      </c>
      <c r="AV13" s="17">
        <v>0</v>
      </c>
      <c r="AW13" s="17">
        <v>0</v>
      </c>
      <c r="AX13" s="17">
        <v>0.36613141206650002</v>
      </c>
      <c r="AY13" s="17">
        <v>0</v>
      </c>
      <c r="AZ13" s="17">
        <v>0</v>
      </c>
      <c r="BA13" s="17">
        <v>0</v>
      </c>
      <c r="BB13" s="17">
        <v>1.2326259596774601E-4</v>
      </c>
      <c r="BC13" s="17">
        <v>4.93065911605682E-4</v>
      </c>
      <c r="BD13" s="17">
        <v>1027.6663254052901</v>
      </c>
      <c r="BE13" s="17">
        <v>3.7037605797053401</v>
      </c>
      <c r="BF13" s="17">
        <v>92.356919562933598</v>
      </c>
      <c r="BG13" s="17">
        <v>5.8811641525157503</v>
      </c>
      <c r="BH13" s="17">
        <v>0.13664306889553901</v>
      </c>
      <c r="BI13" s="17">
        <v>21.0293929754129</v>
      </c>
      <c r="BJ13" s="17">
        <v>0.35328484140500599</v>
      </c>
      <c r="BK13" s="17">
        <v>33.679396745310399</v>
      </c>
      <c r="BL13" s="17">
        <v>3.04358842612324</v>
      </c>
      <c r="BM13" s="17">
        <v>11.014885317997701</v>
      </c>
      <c r="BN13" s="17">
        <v>0.75588513124191803</v>
      </c>
      <c r="BO13" s="17">
        <v>0</v>
      </c>
      <c r="BP13" s="17">
        <v>0</v>
      </c>
      <c r="BQ13" s="17">
        <v>43.8963228189291</v>
      </c>
      <c r="BR13" s="17">
        <v>43.8963228189291</v>
      </c>
      <c r="BS13" s="17">
        <v>1.21767215687495</v>
      </c>
      <c r="BT13" s="17">
        <v>0</v>
      </c>
      <c r="BU13" s="17">
        <v>0.54919848014345396</v>
      </c>
      <c r="BV13" s="17">
        <v>4.9053084002287698E-4</v>
      </c>
      <c r="BW13" s="17">
        <v>9.4720312493542602E-4</v>
      </c>
      <c r="BX13" s="17">
        <v>38.469058648456397</v>
      </c>
      <c r="BY13" s="17">
        <v>1.6089185263519099</v>
      </c>
      <c r="BZ13" s="17">
        <v>0.25193483461649002</v>
      </c>
      <c r="CA13" s="17">
        <v>0</v>
      </c>
      <c r="CB13" s="17">
        <v>0.48593550302972699</v>
      </c>
      <c r="CC13" s="17">
        <v>1.9718944090352599</v>
      </c>
      <c r="CD13" s="17">
        <v>9.0563846189035305E-2</v>
      </c>
      <c r="CE13" s="17">
        <v>0.18387231462711501</v>
      </c>
      <c r="CF13" s="17">
        <v>0</v>
      </c>
      <c r="CG13" s="17">
        <v>0</v>
      </c>
      <c r="CH13" s="17">
        <v>0.53738157591381697</v>
      </c>
      <c r="CI13" s="17">
        <v>3.2368635278129601</v>
      </c>
      <c r="CJ13" s="17">
        <v>0</v>
      </c>
      <c r="CK13" s="17">
        <v>0.244368456132982</v>
      </c>
      <c r="CL13" s="17">
        <v>0.234785164435038</v>
      </c>
      <c r="CM13" s="17">
        <v>199.88802213021501</v>
      </c>
      <c r="CN13" s="17">
        <v>4327.7824565884503</v>
      </c>
      <c r="CO13" s="17">
        <v>442.395788773623</v>
      </c>
      <c r="CP13" s="17">
        <v>4808.6473040105302</v>
      </c>
      <c r="CQ13" s="17">
        <v>0</v>
      </c>
      <c r="CR13" s="17">
        <v>14.393746330055</v>
      </c>
      <c r="CS13" s="17">
        <v>0</v>
      </c>
      <c r="CT13" s="17">
        <v>0.25325226689717101</v>
      </c>
      <c r="CU13" s="17">
        <v>1.15442425904484E-4</v>
      </c>
      <c r="CV13" s="17">
        <v>1.5091520024356599E-3</v>
      </c>
      <c r="CW13" s="17">
        <v>1.7400803813899001E-3</v>
      </c>
      <c r="CX13" s="17">
        <v>0.28902102696706899</v>
      </c>
      <c r="CY13" s="17">
        <v>0</v>
      </c>
      <c r="CZ13" s="17">
        <v>54.299887036594399</v>
      </c>
      <c r="DA13" s="17">
        <v>6.9818645708427607E-2</v>
      </c>
      <c r="DB13" s="17">
        <v>2.4550234039584E-2</v>
      </c>
      <c r="DC13" s="17">
        <v>92.361728311094197</v>
      </c>
      <c r="DD13" s="17">
        <v>3.1376571839261E-2</v>
      </c>
      <c r="DE13" s="17">
        <v>0</v>
      </c>
      <c r="DF13" s="17">
        <v>2.5371118037335199E-4</v>
      </c>
      <c r="DG13" s="17">
        <v>4.5507954164806502E-3</v>
      </c>
      <c r="DH13" s="17">
        <v>123.46112055128</v>
      </c>
      <c r="DI13" s="17">
        <v>119.75727642059</v>
      </c>
      <c r="DJ13" s="17">
        <v>3.7038441306899901</v>
      </c>
      <c r="DK13" s="17">
        <v>0</v>
      </c>
      <c r="DL13" s="17">
        <v>0</v>
      </c>
      <c r="DM13" s="17">
        <v>0.48992795586346699</v>
      </c>
      <c r="DN13" s="17">
        <v>0</v>
      </c>
      <c r="DO13" s="17">
        <v>5.2569864660460599</v>
      </c>
      <c r="DP13" s="17">
        <v>0</v>
      </c>
      <c r="DQ13" s="17">
        <v>0.13664304221961299</v>
      </c>
      <c r="DR13" s="17">
        <v>21.027931343441502</v>
      </c>
      <c r="DS13" s="17">
        <v>3.6660866515153399</v>
      </c>
      <c r="DT13" s="17">
        <v>0</v>
      </c>
      <c r="DU13" s="17">
        <v>0.35328403274966003</v>
      </c>
      <c r="DV13" s="17">
        <v>4.7902217251167E-4</v>
      </c>
      <c r="DW13" s="17">
        <v>3.6487670241813901</v>
      </c>
      <c r="DX13" s="17">
        <v>4.0418164643828796</v>
      </c>
      <c r="DY13" s="17">
        <v>0</v>
      </c>
      <c r="DZ13" s="17">
        <v>0</v>
      </c>
      <c r="EA13" s="17">
        <v>4.8947191246486901E-2</v>
      </c>
      <c r="EB13" s="17">
        <v>4.5099768698437197</v>
      </c>
      <c r="EC13" s="17">
        <v>4.2321496946826196</v>
      </c>
      <c r="ED13" s="17">
        <v>0</v>
      </c>
      <c r="EE13" s="17">
        <v>196.84445336485899</v>
      </c>
      <c r="EF13" s="17">
        <v>3.2282521661824202</v>
      </c>
      <c r="EG13" s="17">
        <v>3.4840836252230201</v>
      </c>
      <c r="EJ13" s="56">
        <f t="shared" si="0"/>
        <v>1.0154617959171786</v>
      </c>
      <c r="EK13" s="25">
        <f t="shared" si="1"/>
        <v>7.9999750899535215E-3</v>
      </c>
      <c r="EL13" s="40">
        <f t="shared" si="2"/>
        <v>2.7191047470392338E-3</v>
      </c>
      <c r="EM13" s="40">
        <f t="shared" si="3"/>
        <v>2.7184655098811592E-3</v>
      </c>
      <c r="EN13" s="40">
        <f t="shared" si="4"/>
        <v>2.7187238396871112E-3</v>
      </c>
      <c r="EO13" s="40">
        <f t="shared" si="5"/>
        <v>2.7188374715795627E-3</v>
      </c>
      <c r="EP13" s="40">
        <f t="shared" si="6"/>
        <v>2.7188048514433156E-3</v>
      </c>
      <c r="EQ13" s="40">
        <f t="shared" si="7"/>
        <v>2.7211865784539297E-3</v>
      </c>
      <c r="ER13" s="40">
        <f t="shared" si="8"/>
        <v>2.7191262825874331E-3</v>
      </c>
      <c r="ES13" s="40">
        <f t="shared" si="9"/>
        <v>2.7175137985745086E-3</v>
      </c>
      <c r="ET13" s="40">
        <f t="shared" si="10"/>
        <v>2.7194157403625662E-3</v>
      </c>
      <c r="EU13" s="40">
        <f t="shared" si="11"/>
        <v>2.7167469332654358E-3</v>
      </c>
      <c r="EV13" s="40">
        <f t="shared" si="12"/>
        <v>2.7158821440768513E-3</v>
      </c>
      <c r="EW13" s="40">
        <f t="shared" si="13"/>
        <v>0</v>
      </c>
      <c r="EX13" s="40">
        <f t="shared" si="14"/>
        <v>2.7209962021214154E-3</v>
      </c>
      <c r="EY13" s="40">
        <f t="shared" si="15"/>
        <v>0</v>
      </c>
      <c r="EZ13" s="40">
        <f t="shared" si="16"/>
        <v>2.7450279918190715E-3</v>
      </c>
      <c r="FA13" s="40">
        <f t="shared" si="17"/>
        <v>2.7192292562140145E-3</v>
      </c>
      <c r="FB13" s="40">
        <f t="shared" si="18"/>
        <v>2.7342633236848318E-3</v>
      </c>
      <c r="FC13" s="40">
        <f t="shared" si="19"/>
        <v>2.7195564729386116E-3</v>
      </c>
      <c r="FD13" s="40">
        <f t="shared" si="20"/>
        <v>2.7121571651242344E-3</v>
      </c>
      <c r="FE13" s="40">
        <f t="shared" si="21"/>
        <v>2.7197407954380952E-3</v>
      </c>
      <c r="FF13" s="40">
        <f t="shared" si="22"/>
        <v>2.7176166222964604E-3</v>
      </c>
      <c r="FG13" s="40">
        <f t="shared" si="23"/>
        <v>2.7201881183911143E-3</v>
      </c>
      <c r="FH13" s="40">
        <f t="shared" si="24"/>
        <v>2.7152541556952881E-3</v>
      </c>
      <c r="FI13" s="40">
        <f t="shared" si="25"/>
        <v>2.688422722644843E-3</v>
      </c>
      <c r="FJ13" s="40">
        <f t="shared" si="26"/>
        <v>2.7081038863482868E-3</v>
      </c>
      <c r="FK13" s="40">
        <f t="shared" si="27"/>
        <v>2.7220810926700291E-3</v>
      </c>
      <c r="FL13" s="40">
        <f t="shared" si="28"/>
        <v>2.7200993772680863E-3</v>
      </c>
      <c r="FM13" s="40">
        <f t="shared" si="29"/>
        <v>2.7190745265398245E-3</v>
      </c>
      <c r="FN13" s="40">
        <f t="shared" si="30"/>
        <v>2.7190771488145656E-3</v>
      </c>
      <c r="FO13" s="40">
        <f t="shared" si="31"/>
        <v>2.7220297676474881E-3</v>
      </c>
      <c r="FP13" s="40">
        <f t="shared" si="32"/>
        <v>2.7234907945822414E-3</v>
      </c>
      <c r="FQ13" s="40">
        <f t="shared" si="33"/>
        <v>0</v>
      </c>
      <c r="FR13" s="40">
        <f t="shared" si="34"/>
        <v>2.696484059295976E-3</v>
      </c>
    </row>
    <row r="14" spans="1:174" x14ac:dyDescent="0.25">
      <c r="A14" s="15" t="s">
        <v>183</v>
      </c>
      <c r="B14" s="15">
        <v>5217.0890013999997</v>
      </c>
      <c r="C14" s="15">
        <v>16.397631457999999</v>
      </c>
      <c r="D14" s="15">
        <v>24922.626442000001</v>
      </c>
      <c r="E14" s="15">
        <v>658.83872126999995</v>
      </c>
      <c r="F14" s="15">
        <v>639.07357089000004</v>
      </c>
      <c r="G14" s="15">
        <v>18.48424528</v>
      </c>
      <c r="H14" s="15">
        <v>1048.3734357999999</v>
      </c>
      <c r="I14" s="17">
        <v>82.087629680000006</v>
      </c>
      <c r="J14" s="17">
        <v>16.773973335000001</v>
      </c>
      <c r="K14" s="17">
        <v>0.66972522290000003</v>
      </c>
      <c r="L14" s="17">
        <v>23.588400906</v>
      </c>
      <c r="N14" s="17">
        <v>1.9499739917000001</v>
      </c>
      <c r="P14" s="17">
        <v>3.2317178000000001E-3</v>
      </c>
      <c r="Q14" s="17">
        <v>233.78731181000001</v>
      </c>
      <c r="R14" s="17">
        <v>8.8677695000000008E-3</v>
      </c>
      <c r="S14" s="17">
        <v>1.4389926543</v>
      </c>
      <c r="T14" s="17">
        <v>2.8620591942</v>
      </c>
      <c r="U14" s="17">
        <v>2.5129755184000002</v>
      </c>
      <c r="V14" s="17">
        <v>22.540033735000002</v>
      </c>
      <c r="W14" s="17">
        <v>17.193318161000001</v>
      </c>
      <c r="X14" s="17">
        <v>1.3514787794000001</v>
      </c>
      <c r="Y14" s="17">
        <v>6.1606680000000002E-4</v>
      </c>
      <c r="Z14" s="17">
        <v>8.0542058999999999E-3</v>
      </c>
      <c r="AA14" s="17">
        <v>9.2857358999999997E-3</v>
      </c>
      <c r="AB14" s="17">
        <v>1.5406061104</v>
      </c>
      <c r="AC14" s="17">
        <v>658.83894953000004</v>
      </c>
      <c r="AD14" s="17">
        <v>639.07384572000001</v>
      </c>
      <c r="AE14" s="17">
        <v>4.0257541098000003</v>
      </c>
      <c r="AF14" s="17">
        <v>2.9249622153999999</v>
      </c>
      <c r="AH14" s="17">
        <v>1.3612266999999999E-3</v>
      </c>
      <c r="AI14" s="15"/>
      <c r="AJ14" s="17" t="s">
        <v>183</v>
      </c>
      <c r="AK14" s="17">
        <v>0</v>
      </c>
      <c r="AL14" s="17">
        <v>0</v>
      </c>
      <c r="AM14" s="17">
        <v>16.819674384028001</v>
      </c>
      <c r="AN14" s="17">
        <v>82.311021320799895</v>
      </c>
      <c r="AO14" s="17">
        <v>82.311021320799895</v>
      </c>
      <c r="AP14" s="17">
        <v>13.1033705912548</v>
      </c>
      <c r="AQ14" s="17">
        <v>0.78371586618174305</v>
      </c>
      <c r="AR14" s="17">
        <v>0.114163326521051</v>
      </c>
      <c r="AS14" s="17">
        <v>0.55738549424869199</v>
      </c>
      <c r="AT14" s="17">
        <v>23.652607134599901</v>
      </c>
      <c r="AU14" s="17">
        <v>1.36494950369341E-3</v>
      </c>
      <c r="AV14" s="17">
        <v>0</v>
      </c>
      <c r="AW14" s="17">
        <v>0</v>
      </c>
      <c r="AX14" s="17">
        <v>1.95528202746452</v>
      </c>
      <c r="AY14" s="17">
        <v>0</v>
      </c>
      <c r="AZ14" s="17">
        <v>0</v>
      </c>
      <c r="BA14" s="17">
        <v>0</v>
      </c>
      <c r="BB14" s="17">
        <v>6.4810035351113495E-4</v>
      </c>
      <c r="BC14" s="17">
        <v>2.59243283464783E-3</v>
      </c>
      <c r="BD14" s="17">
        <v>5231.2854621097104</v>
      </c>
      <c r="BE14" s="17">
        <v>19.818909011612799</v>
      </c>
      <c r="BF14" s="17">
        <v>494.19547218042601</v>
      </c>
      <c r="BG14" s="17">
        <v>31.469697504367801</v>
      </c>
      <c r="BH14" s="17">
        <v>0.73116848492865305</v>
      </c>
      <c r="BI14" s="17">
        <v>112.52687785843</v>
      </c>
      <c r="BJ14" s="17">
        <v>1.8903995521310399</v>
      </c>
      <c r="BK14" s="17">
        <v>179.861158611398</v>
      </c>
      <c r="BL14" s="17">
        <v>16.2539692702309</v>
      </c>
      <c r="BM14" s="17">
        <v>58.823676935475703</v>
      </c>
      <c r="BN14" s="17">
        <v>4.0367180225836501</v>
      </c>
      <c r="BO14" s="17">
        <v>0</v>
      </c>
      <c r="BP14" s="17">
        <v>0</v>
      </c>
      <c r="BQ14" s="17">
        <v>234.42385453082301</v>
      </c>
      <c r="BR14" s="17">
        <v>234.42385453082301</v>
      </c>
      <c r="BS14" s="17">
        <v>6.5028645036655099</v>
      </c>
      <c r="BT14" s="17">
        <v>0</v>
      </c>
      <c r="BU14" s="17">
        <v>2.9329307610335702</v>
      </c>
      <c r="BV14" s="17">
        <v>2.5786549975108401E-3</v>
      </c>
      <c r="BW14" s="17">
        <v>4.9794694632740704E-3</v>
      </c>
      <c r="BX14" s="17">
        <v>199.92340469253699</v>
      </c>
      <c r="BY14" s="17">
        <v>8.59228961941864</v>
      </c>
      <c r="BZ14" s="17">
        <v>1.3454317819894499</v>
      </c>
      <c r="CA14" s="17">
        <v>0</v>
      </c>
      <c r="CB14" s="17">
        <v>2.59508794276754</v>
      </c>
      <c r="CC14" s="17">
        <v>10.530685270020999</v>
      </c>
      <c r="CD14" s="17">
        <v>0.47616178221641597</v>
      </c>
      <c r="CE14" s="17">
        <v>0.96675031388305599</v>
      </c>
      <c r="CF14" s="17">
        <v>0</v>
      </c>
      <c r="CG14" s="17">
        <v>0</v>
      </c>
      <c r="CH14" s="17">
        <v>2.8698436023468101</v>
      </c>
      <c r="CI14" s="17">
        <v>16.442244027293199</v>
      </c>
      <c r="CJ14" s="17">
        <v>0</v>
      </c>
      <c r="CK14" s="17">
        <v>1.2851066452818301</v>
      </c>
      <c r="CL14" s="17">
        <v>1.23471024807508</v>
      </c>
      <c r="CM14" s="17">
        <v>1067.4813629083301</v>
      </c>
      <c r="CN14" s="17">
        <v>22491.4208546878</v>
      </c>
      <c r="CO14" s="17">
        <v>2299.1248865909301</v>
      </c>
      <c r="CP14" s="17">
        <v>24990.469145971299</v>
      </c>
      <c r="CQ14" s="17">
        <v>0</v>
      </c>
      <c r="CR14" s="17">
        <v>76.868534091375906</v>
      </c>
      <c r="CS14" s="17">
        <v>0</v>
      </c>
      <c r="CT14" s="17">
        <v>1.3551641211197201</v>
      </c>
      <c r="CU14" s="17">
        <v>6.1773784972767303E-4</v>
      </c>
      <c r="CV14" s="17">
        <v>8.0762031560045501E-3</v>
      </c>
      <c r="CW14" s="17">
        <v>9.3108927483589298E-3</v>
      </c>
      <c r="CX14" s="17">
        <v>1.5448032914873999</v>
      </c>
      <c r="CY14" s="17">
        <v>0</v>
      </c>
      <c r="CZ14" s="17">
        <v>289.98200113548103</v>
      </c>
      <c r="DA14" s="17">
        <v>0.37359404498531101</v>
      </c>
      <c r="DB14" s="17">
        <v>0.13136672847324399</v>
      </c>
      <c r="DC14" s="17">
        <v>494.22152460633703</v>
      </c>
      <c r="DD14" s="17">
        <v>0.167892927164801</v>
      </c>
      <c r="DE14" s="17">
        <v>0</v>
      </c>
      <c r="DF14" s="17">
        <v>1.3337994576629801E-3</v>
      </c>
      <c r="DG14" s="17">
        <v>2.43509581320237E-2</v>
      </c>
      <c r="DH14" s="17">
        <v>660.63221784908399</v>
      </c>
      <c r="DI14" s="17">
        <v>640.81325127093305</v>
      </c>
      <c r="DJ14" s="17">
        <v>19.818966578150999</v>
      </c>
      <c r="DK14" s="17">
        <v>0</v>
      </c>
      <c r="DL14" s="17">
        <v>0</v>
      </c>
      <c r="DM14" s="17">
        <v>2.6215664405826802</v>
      </c>
      <c r="DN14" s="17">
        <v>0</v>
      </c>
      <c r="DO14" s="17">
        <v>28.129771884345502</v>
      </c>
      <c r="DP14" s="17">
        <v>0</v>
      </c>
      <c r="DQ14" s="17">
        <v>0.73116735175295</v>
      </c>
      <c r="DR14" s="17">
        <v>112.51905446739001</v>
      </c>
      <c r="DS14" s="17">
        <v>19.578400361727301</v>
      </c>
      <c r="DT14" s="17">
        <v>0</v>
      </c>
      <c r="DU14" s="17">
        <v>1.89039860711982</v>
      </c>
      <c r="DV14" s="17">
        <v>2.5632546490517299E-3</v>
      </c>
      <c r="DW14" s="17">
        <v>18.5345642778484</v>
      </c>
      <c r="DX14" s="17">
        <v>21.584905629544402</v>
      </c>
      <c r="DY14" s="17">
        <v>0</v>
      </c>
      <c r="DZ14" s="17">
        <v>0</v>
      </c>
      <c r="EA14" s="17">
        <v>0.261394788301339</v>
      </c>
      <c r="EB14" s="17">
        <v>24.085104230308001</v>
      </c>
      <c r="EC14" s="17">
        <v>22.601408539416902</v>
      </c>
      <c r="ED14" s="17">
        <v>0</v>
      </c>
      <c r="EE14" s="17">
        <v>1051.2276174870599</v>
      </c>
      <c r="EF14" s="17">
        <v>17.240105365960801</v>
      </c>
      <c r="EG14" s="17">
        <v>18.606383260388998</v>
      </c>
      <c r="EJ14" s="56">
        <f t="shared" si="0"/>
        <v>1.0154616803733947</v>
      </c>
      <c r="EK14" s="25">
        <f t="shared" si="1"/>
        <v>7.9999860556746114E-3</v>
      </c>
      <c r="EL14" s="40">
        <f t="shared" si="2"/>
        <v>2.7211459696970973E-3</v>
      </c>
      <c r="EM14" s="40">
        <f t="shared" si="3"/>
        <v>2.7206715437816868E-3</v>
      </c>
      <c r="EN14" s="40">
        <f t="shared" si="4"/>
        <v>2.7221330034851053E-3</v>
      </c>
      <c r="EO14" s="40">
        <f t="shared" si="5"/>
        <v>2.7222088216473221E-3</v>
      </c>
      <c r="EP14" s="40">
        <f t="shared" si="6"/>
        <v>2.7221910906286726E-3</v>
      </c>
      <c r="EQ14" s="40">
        <f t="shared" si="7"/>
        <v>2.7222641274321055E-3</v>
      </c>
      <c r="ER14" s="40">
        <f t="shared" si="8"/>
        <v>2.7224856998422273E-3</v>
      </c>
      <c r="ES14" s="40">
        <f t="shared" si="9"/>
        <v>2.721380086996429E-3</v>
      </c>
      <c r="ET14" s="40">
        <f t="shared" si="10"/>
        <v>2.7245213829356868E-3</v>
      </c>
      <c r="EU14" s="40">
        <f t="shared" si="11"/>
        <v>2.7229045694987133E-3</v>
      </c>
      <c r="EV14" s="40">
        <f t="shared" si="12"/>
        <v>2.7219407053391516E-3</v>
      </c>
      <c r="EW14" s="40">
        <f t="shared" si="13"/>
        <v>0</v>
      </c>
      <c r="EX14" s="40">
        <f t="shared" si="14"/>
        <v>2.7221059291628298E-3</v>
      </c>
      <c r="EY14" s="40">
        <f t="shared" si="15"/>
        <v>0</v>
      </c>
      <c r="EZ14" s="40">
        <f t="shared" si="16"/>
        <v>2.7277716386513483E-3</v>
      </c>
      <c r="FA14" s="40">
        <f t="shared" si="17"/>
        <v>2.7227428036827026E-3</v>
      </c>
      <c r="FB14" s="40">
        <f t="shared" si="18"/>
        <v>2.7238437408515608E-3</v>
      </c>
      <c r="FC14" s="40">
        <f t="shared" si="19"/>
        <v>2.7237399633415912E-3</v>
      </c>
      <c r="FD14" s="40">
        <f t="shared" si="20"/>
        <v>2.7198627347000174E-3</v>
      </c>
      <c r="FE14" s="40">
        <f t="shared" si="21"/>
        <v>2.7224200581410715E-3</v>
      </c>
      <c r="FF14" s="40">
        <f t="shared" si="22"/>
        <v>2.7229242484050798E-3</v>
      </c>
      <c r="FG14" s="40">
        <f t="shared" si="23"/>
        <v>2.7212434809081218E-3</v>
      </c>
      <c r="FH14" s="40">
        <f t="shared" si="24"/>
        <v>2.7268957351710339E-3</v>
      </c>
      <c r="FI14" s="40">
        <f t="shared" si="25"/>
        <v>2.7124489222159136E-3</v>
      </c>
      <c r="FJ14" s="40">
        <f t="shared" si="26"/>
        <v>2.7311514353699582E-3</v>
      </c>
      <c r="FK14" s="40">
        <f t="shared" si="27"/>
        <v>2.7091927478715087E-3</v>
      </c>
      <c r="FL14" s="40">
        <f t="shared" si="28"/>
        <v>2.7243700119495323E-3</v>
      </c>
      <c r="FM14" s="40">
        <f t="shared" si="29"/>
        <v>2.7223270014253963E-3</v>
      </c>
      <c r="FN14" s="40">
        <f t="shared" si="30"/>
        <v>2.7223299340678976E-3</v>
      </c>
      <c r="FO14" s="40">
        <f t="shared" si="31"/>
        <v>2.7234432319053186E-3</v>
      </c>
      <c r="FP14" s="40">
        <f t="shared" si="32"/>
        <v>2.724324297803133E-3</v>
      </c>
      <c r="FQ14" s="40">
        <f t="shared" si="33"/>
        <v>0</v>
      </c>
      <c r="FR14" s="40">
        <f t="shared" si="34"/>
        <v>2.7348888274157839E-3</v>
      </c>
    </row>
    <row r="15" spans="1:174" x14ac:dyDescent="0.25">
      <c r="A15" s="15" t="s">
        <v>184</v>
      </c>
      <c r="B15" s="15">
        <v>2370.432847</v>
      </c>
      <c r="C15" s="15">
        <v>7.4900470399000003</v>
      </c>
      <c r="D15" s="15">
        <v>11297.641353999999</v>
      </c>
      <c r="E15" s="15">
        <v>293.40923320000002</v>
      </c>
      <c r="F15" s="15">
        <v>284.60696253999998</v>
      </c>
      <c r="G15" s="15">
        <v>8.4431622827999995</v>
      </c>
      <c r="H15" s="15">
        <v>467.62470775000003</v>
      </c>
      <c r="I15" s="17">
        <v>36.61502651</v>
      </c>
      <c r="J15" s="17">
        <v>7.4819943415000001</v>
      </c>
      <c r="K15" s="17">
        <v>0.3013174609</v>
      </c>
      <c r="L15" s="17">
        <v>10.521553540999999</v>
      </c>
      <c r="N15" s="17">
        <v>0.86978207760000004</v>
      </c>
      <c r="P15" s="17">
        <v>1.4538482000000001E-3</v>
      </c>
      <c r="Q15" s="17">
        <v>104.28032036</v>
      </c>
      <c r="R15" s="17">
        <v>3.9896988999999997E-3</v>
      </c>
      <c r="S15" s="17">
        <v>0.64737018410000002</v>
      </c>
      <c r="T15" s="17">
        <v>1.2766154291</v>
      </c>
      <c r="U15" s="17">
        <v>1.1303860663</v>
      </c>
      <c r="V15" s="17">
        <v>10.053931454000001</v>
      </c>
      <c r="W15" s="17">
        <v>7.6690455225000003</v>
      </c>
      <c r="X15" s="17">
        <v>0.60186711439999996</v>
      </c>
      <c r="Y15" s="17">
        <v>2.7436110000000002E-4</v>
      </c>
      <c r="Z15" s="17">
        <v>3.5868611999999999E-3</v>
      </c>
      <c r="AA15" s="17">
        <v>4.1353398000000003E-3</v>
      </c>
      <c r="AB15" s="17">
        <v>0.68674074039999999</v>
      </c>
      <c r="AC15" s="17">
        <v>293.40931148999999</v>
      </c>
      <c r="AD15" s="17">
        <v>284.60692562000003</v>
      </c>
      <c r="AE15" s="17">
        <v>1.7956791584</v>
      </c>
      <c r="AF15" s="17">
        <v>1.3046729068</v>
      </c>
      <c r="AH15" s="17">
        <v>6.0621290000000005E-4</v>
      </c>
      <c r="AI15" s="15"/>
      <c r="AJ15" s="17" t="s">
        <v>184</v>
      </c>
      <c r="AK15" s="17">
        <v>0</v>
      </c>
      <c r="AL15" s="17">
        <v>0</v>
      </c>
      <c r="AM15" s="17">
        <v>7.5023559549512999</v>
      </c>
      <c r="AN15" s="17">
        <v>36.714650898597199</v>
      </c>
      <c r="AO15" s="17">
        <v>36.714650898597199</v>
      </c>
      <c r="AP15" s="17">
        <v>5.8447246774367096</v>
      </c>
      <c r="AQ15" s="17">
        <v>0.34957364758722698</v>
      </c>
      <c r="AR15" s="17">
        <v>5.1363216837469701E-2</v>
      </c>
      <c r="AS15" s="17">
        <v>0.25077345220985697</v>
      </c>
      <c r="AT15" s="17">
        <v>10.5501856683151</v>
      </c>
      <c r="AU15" s="17">
        <v>6.0786471512360503E-4</v>
      </c>
      <c r="AV15" s="17">
        <v>0</v>
      </c>
      <c r="AW15" s="17">
        <v>0</v>
      </c>
      <c r="AX15" s="17">
        <v>0.87214601483823695</v>
      </c>
      <c r="AY15" s="17">
        <v>0</v>
      </c>
      <c r="AZ15" s="17">
        <v>0</v>
      </c>
      <c r="BA15" s="17">
        <v>0</v>
      </c>
      <c r="BB15" s="17">
        <v>2.9155775127234199E-4</v>
      </c>
      <c r="BC15" s="17">
        <v>1.16625852926249E-3</v>
      </c>
      <c r="BD15" s="17">
        <v>2376.8790896445498</v>
      </c>
      <c r="BE15" s="17">
        <v>8.8263130796364493</v>
      </c>
      <c r="BF15" s="17">
        <v>220.085759856148</v>
      </c>
      <c r="BG15" s="17">
        <v>14.014759705528601</v>
      </c>
      <c r="BH15" s="17">
        <v>0.325619461699653</v>
      </c>
      <c r="BI15" s="17">
        <v>50.112893994058503</v>
      </c>
      <c r="BJ15" s="17">
        <v>0.84187409323015705</v>
      </c>
      <c r="BK15" s="17">
        <v>80.226503493174903</v>
      </c>
      <c r="BL15" s="17">
        <v>7.2500270603069703</v>
      </c>
      <c r="BM15" s="17">
        <v>26.238015486092198</v>
      </c>
      <c r="BN15" s="17">
        <v>1.80056065912369</v>
      </c>
      <c r="BO15" s="17">
        <v>0</v>
      </c>
      <c r="BP15" s="17">
        <v>0</v>
      </c>
      <c r="BQ15" s="17">
        <v>104.56397369311701</v>
      </c>
      <c r="BR15" s="17">
        <v>104.56397369311701</v>
      </c>
      <c r="BS15" s="17">
        <v>2.90058009595319</v>
      </c>
      <c r="BT15" s="17">
        <v>0</v>
      </c>
      <c r="BU15" s="17">
        <v>1.3082201647306999</v>
      </c>
      <c r="BV15" s="17">
        <v>1.1601402477544099E-3</v>
      </c>
      <c r="BW15" s="17">
        <v>2.2402645638893398E-3</v>
      </c>
      <c r="BX15" s="17">
        <v>90.627067576227503</v>
      </c>
      <c r="BY15" s="17">
        <v>3.83256080537087</v>
      </c>
      <c r="BZ15" s="17">
        <v>0.60012539520424202</v>
      </c>
      <c r="CA15" s="17">
        <v>0</v>
      </c>
      <c r="CB15" s="17">
        <v>1.1575301020300699</v>
      </c>
      <c r="CC15" s="17">
        <v>4.6971668841404197</v>
      </c>
      <c r="CD15" s="17">
        <v>0.21421306386789801</v>
      </c>
      <c r="CE15" s="17">
        <v>0.43491741278019302</v>
      </c>
      <c r="CF15" s="17">
        <v>0</v>
      </c>
      <c r="CG15" s="17">
        <v>0</v>
      </c>
      <c r="CH15" s="17">
        <v>1.28008239130347</v>
      </c>
      <c r="CI15" s="17">
        <v>7.5104170184526797</v>
      </c>
      <c r="CJ15" s="17">
        <v>0</v>
      </c>
      <c r="CK15" s="17">
        <v>0.57806418901987999</v>
      </c>
      <c r="CL15" s="17">
        <v>0.55539615078071103</v>
      </c>
      <c r="CM15" s="17">
        <v>476.14637538197798</v>
      </c>
      <c r="CN15" s="17">
        <v>10195.527296361301</v>
      </c>
      <c r="CO15" s="17">
        <v>1042.2097740657</v>
      </c>
      <c r="CP15" s="17">
        <v>11328.3641380033</v>
      </c>
      <c r="CQ15" s="17">
        <v>0</v>
      </c>
      <c r="CR15" s="17">
        <v>34.286854753931799</v>
      </c>
      <c r="CS15" s="17">
        <v>0</v>
      </c>
      <c r="CT15" s="17">
        <v>0.60350845404860098</v>
      </c>
      <c r="CU15" s="17">
        <v>2.7510732301000499E-4</v>
      </c>
      <c r="CV15" s="17">
        <v>3.59664632506939E-3</v>
      </c>
      <c r="CW15" s="17">
        <v>4.1466541945500398E-3</v>
      </c>
      <c r="CX15" s="17">
        <v>0.68860916134428996</v>
      </c>
      <c r="CY15" s="17">
        <v>0</v>
      </c>
      <c r="CZ15" s="17">
        <v>129.3458239588</v>
      </c>
      <c r="DA15" s="17">
        <v>0.16637742982070899</v>
      </c>
      <c r="DB15" s="17">
        <v>5.8503023764502199E-2</v>
      </c>
      <c r="DC15" s="17">
        <v>220.09745535420001</v>
      </c>
      <c r="DD15" s="17">
        <v>7.4769790060241301E-2</v>
      </c>
      <c r="DE15" s="17">
        <v>0</v>
      </c>
      <c r="DF15" s="17">
        <v>6.0008799157062695E-4</v>
      </c>
      <c r="DG15" s="17">
        <v>1.08444704076346E-2</v>
      </c>
      <c r="DH15" s="17">
        <v>294.207057025859</v>
      </c>
      <c r="DI15" s="17">
        <v>285.38086242990602</v>
      </c>
      <c r="DJ15" s="17">
        <v>8.8261945959534103</v>
      </c>
      <c r="DK15" s="17">
        <v>0</v>
      </c>
      <c r="DL15" s="17">
        <v>0</v>
      </c>
      <c r="DM15" s="17">
        <v>1.1674938022663499</v>
      </c>
      <c r="DN15" s="17">
        <v>0</v>
      </c>
      <c r="DO15" s="17">
        <v>12.527364237999899</v>
      </c>
      <c r="DP15" s="17">
        <v>0</v>
      </c>
      <c r="DQ15" s="17">
        <v>0.32561950920925697</v>
      </c>
      <c r="DR15" s="17">
        <v>50.109418909814401</v>
      </c>
      <c r="DS15" s="17">
        <v>8.7328374856029392</v>
      </c>
      <c r="DT15" s="17">
        <v>0</v>
      </c>
      <c r="DU15" s="17">
        <v>0.84187437751616301</v>
      </c>
      <c r="DV15" s="17">
        <v>1.1415248468416E-3</v>
      </c>
      <c r="DW15" s="17">
        <v>8.4661158620532699</v>
      </c>
      <c r="DX15" s="17">
        <v>9.6278649353613606</v>
      </c>
      <c r="DY15" s="17">
        <v>0</v>
      </c>
      <c r="DZ15" s="17">
        <v>0</v>
      </c>
      <c r="EA15" s="17">
        <v>0.116594321446589</v>
      </c>
      <c r="EB15" s="17">
        <v>10.743081453934501</v>
      </c>
      <c r="EC15" s="17">
        <v>10.081288946351</v>
      </c>
      <c r="ED15" s="17">
        <v>0</v>
      </c>
      <c r="EE15" s="17">
        <v>468.896495351775</v>
      </c>
      <c r="EF15" s="17">
        <v>7.6899215929989602</v>
      </c>
      <c r="EG15" s="17">
        <v>8.2993030564125796</v>
      </c>
      <c r="EJ15" s="56">
        <f t="shared" si="0"/>
        <v>1.0154615786257135</v>
      </c>
      <c r="EK15" s="25">
        <f t="shared" si="1"/>
        <v>8.000013635878862E-3</v>
      </c>
      <c r="EL15" s="40">
        <f t="shared" si="2"/>
        <v>2.7194369385777346E-3</v>
      </c>
      <c r="EM15" s="40">
        <f t="shared" si="3"/>
        <v>2.7196062246561503E-3</v>
      </c>
      <c r="EN15" s="40">
        <f t="shared" si="4"/>
        <v>2.7193980620055236E-3</v>
      </c>
      <c r="EO15" s="40">
        <f t="shared" si="5"/>
        <v>2.7191503728689883E-3</v>
      </c>
      <c r="EP15" s="40">
        <f t="shared" si="6"/>
        <v>2.7191881849948276E-3</v>
      </c>
      <c r="EQ15" s="40">
        <f t="shared" si="7"/>
        <v>2.7185997952485622E-3</v>
      </c>
      <c r="ER15" s="40">
        <f t="shared" si="8"/>
        <v>2.7196758013370271E-3</v>
      </c>
      <c r="ES15" s="40">
        <f t="shared" si="9"/>
        <v>2.7208607528930954E-3</v>
      </c>
      <c r="ET15" s="40">
        <f t="shared" si="10"/>
        <v>2.7214152433076696E-3</v>
      </c>
      <c r="EU15" s="40">
        <f t="shared" si="11"/>
        <v>2.7187543160618298E-3</v>
      </c>
      <c r="EV15" s="40">
        <f t="shared" si="12"/>
        <v>2.7212832404956231E-3</v>
      </c>
      <c r="EW15" s="40">
        <f t="shared" si="13"/>
        <v>0</v>
      </c>
      <c r="EX15" s="40">
        <f t="shared" si="14"/>
        <v>2.7178500214211734E-3</v>
      </c>
      <c r="EY15" s="40">
        <f t="shared" si="15"/>
        <v>0</v>
      </c>
      <c r="EZ15" s="40">
        <f t="shared" si="16"/>
        <v>2.7293637223143965E-3</v>
      </c>
      <c r="FA15" s="40">
        <f t="shared" si="17"/>
        <v>2.7201041590375267E-3</v>
      </c>
      <c r="FB15" s="40">
        <f t="shared" si="18"/>
        <v>2.705443063479506E-3</v>
      </c>
      <c r="FC15" s="40">
        <f t="shared" si="19"/>
        <v>2.7191436852134106E-3</v>
      </c>
      <c r="FD15" s="40">
        <f t="shared" si="20"/>
        <v>2.7157451840560563E-3</v>
      </c>
      <c r="FE15" s="40">
        <f t="shared" si="21"/>
        <v>2.7196668397141978E-3</v>
      </c>
      <c r="FF15" s="40">
        <f t="shared" si="22"/>
        <v>2.7210740869050864E-3</v>
      </c>
      <c r="FG15" s="40">
        <f t="shared" si="23"/>
        <v>2.7221210824361613E-3</v>
      </c>
      <c r="FH15" s="40">
        <f t="shared" si="24"/>
        <v>2.7270797977345441E-3</v>
      </c>
      <c r="FI15" s="40">
        <f t="shared" si="25"/>
        <v>2.7198571882273989E-3</v>
      </c>
      <c r="FJ15" s="40">
        <f t="shared" si="26"/>
        <v>2.7280467583719651E-3</v>
      </c>
      <c r="FK15" s="40">
        <f t="shared" si="27"/>
        <v>2.7360253563780794E-3</v>
      </c>
      <c r="FL15" s="40">
        <f t="shared" si="28"/>
        <v>2.7207078805338942E-3</v>
      </c>
      <c r="FM15" s="40">
        <f t="shared" si="29"/>
        <v>2.7194389170862145E-3</v>
      </c>
      <c r="FN15" s="40">
        <f t="shared" si="30"/>
        <v>2.7194752516257487E-3</v>
      </c>
      <c r="FO15" s="40">
        <f t="shared" si="31"/>
        <v>2.7184704466022384E-3</v>
      </c>
      <c r="FP15" s="40">
        <f t="shared" si="32"/>
        <v>2.718886789333515E-3</v>
      </c>
      <c r="FQ15" s="40">
        <f t="shared" si="33"/>
        <v>0</v>
      </c>
      <c r="FR15" s="40">
        <f t="shared" si="34"/>
        <v>2.7248102500045464E-3</v>
      </c>
    </row>
    <row r="16" spans="1:174" x14ac:dyDescent="0.25">
      <c r="A16" s="15" t="s">
        <v>185</v>
      </c>
      <c r="B16" s="15">
        <v>2474.5515555000002</v>
      </c>
      <c r="C16" s="15">
        <v>7.7689730116</v>
      </c>
      <c r="D16" s="15">
        <v>11405.555613</v>
      </c>
      <c r="E16" s="15">
        <v>290.95021938999997</v>
      </c>
      <c r="F16" s="15">
        <v>282.22170362999998</v>
      </c>
      <c r="G16" s="15">
        <v>8.7575818696999992</v>
      </c>
      <c r="H16" s="15">
        <v>464.07997080000001</v>
      </c>
      <c r="I16" s="17">
        <v>36.337444597999998</v>
      </c>
      <c r="J16" s="17">
        <v>7.4252790464</v>
      </c>
      <c r="K16" s="17">
        <v>0.3025941989</v>
      </c>
      <c r="L16" s="17">
        <v>10.44179973</v>
      </c>
      <c r="N16" s="17">
        <v>0.86318890849999996</v>
      </c>
      <c r="P16" s="17">
        <v>1.4598357000000001E-3</v>
      </c>
      <c r="Q16" s="17">
        <v>103.48983111</v>
      </c>
      <c r="R16" s="17">
        <v>4.0065862000000004E-3</v>
      </c>
      <c r="S16" s="17">
        <v>0.65005193009999995</v>
      </c>
      <c r="T16" s="17">
        <v>1.2669382471999999</v>
      </c>
      <c r="U16" s="17">
        <v>1.1348908601000001</v>
      </c>
      <c r="V16" s="17">
        <v>9.9777220678000003</v>
      </c>
      <c r="W16" s="17">
        <v>7.6109111991000002</v>
      </c>
      <c r="X16" s="17">
        <v>0.59681745190000002</v>
      </c>
      <c r="Y16" s="17">
        <v>2.720617E-4</v>
      </c>
      <c r="Z16" s="17">
        <v>3.5562893999999999E-3</v>
      </c>
      <c r="AA16" s="17">
        <v>4.1006823000000001E-3</v>
      </c>
      <c r="AB16" s="17">
        <v>0.68125614899999998</v>
      </c>
      <c r="AC16" s="17">
        <v>290.95026898999998</v>
      </c>
      <c r="AD16" s="17">
        <v>282.22189335000002</v>
      </c>
      <c r="AE16" s="17">
        <v>1.7820667632</v>
      </c>
      <c r="AF16" s="17">
        <v>1.2947830024</v>
      </c>
      <c r="AH16" s="17">
        <v>6.0113229999999998E-4</v>
      </c>
      <c r="AI16" s="15"/>
      <c r="AJ16" s="17" t="s">
        <v>185</v>
      </c>
      <c r="AK16" s="17">
        <v>0</v>
      </c>
      <c r="AL16" s="17">
        <v>0</v>
      </c>
      <c r="AM16" s="17">
        <v>7.4454564608558602</v>
      </c>
      <c r="AN16" s="17">
        <v>36.4362480777204</v>
      </c>
      <c r="AO16" s="17">
        <v>36.4362480777204</v>
      </c>
      <c r="AP16" s="17">
        <v>5.8004286134203102</v>
      </c>
      <c r="AQ16" s="17">
        <v>0.34692191699012498</v>
      </c>
      <c r="AR16" s="17">
        <v>5.1580902492766E-2</v>
      </c>
      <c r="AS16" s="17">
        <v>0.251835921519866</v>
      </c>
      <c r="AT16" s="17">
        <v>10.470170025227601</v>
      </c>
      <c r="AU16" s="17">
        <v>6.0276277458217202E-4</v>
      </c>
      <c r="AV16" s="17">
        <v>0</v>
      </c>
      <c r="AW16" s="17">
        <v>0</v>
      </c>
      <c r="AX16" s="17">
        <v>0.86553729873937102</v>
      </c>
      <c r="AY16" s="17">
        <v>0</v>
      </c>
      <c r="AZ16" s="17">
        <v>0</v>
      </c>
      <c r="BA16" s="17">
        <v>0</v>
      </c>
      <c r="BB16" s="17">
        <v>2.9276453639004099E-4</v>
      </c>
      <c r="BC16" s="17">
        <v>1.1710335950175499E-3</v>
      </c>
      <c r="BD16" s="17">
        <v>2481.2802345545801</v>
      </c>
      <c r="BE16" s="17">
        <v>8.7521087306558094</v>
      </c>
      <c r="BF16" s="17">
        <v>218.241324228134</v>
      </c>
      <c r="BG16" s="17">
        <v>13.897323528409199</v>
      </c>
      <c r="BH16" s="17">
        <v>0.32289112990183899</v>
      </c>
      <c r="BI16" s="17">
        <v>49.692976190743899</v>
      </c>
      <c r="BJ16" s="17">
        <v>0.83481826202042597</v>
      </c>
      <c r="BK16" s="17">
        <v>79.618370733272201</v>
      </c>
      <c r="BL16" s="17">
        <v>7.1950617079528101</v>
      </c>
      <c r="BM16" s="17">
        <v>26.039181933692099</v>
      </c>
      <c r="BN16" s="17">
        <v>1.78691342517262</v>
      </c>
      <c r="BO16" s="17">
        <v>0</v>
      </c>
      <c r="BP16" s="17">
        <v>0</v>
      </c>
      <c r="BQ16" s="17">
        <v>103.771267523688</v>
      </c>
      <c r="BR16" s="17">
        <v>103.771267523688</v>
      </c>
      <c r="BS16" s="17">
        <v>2.8785928848283402</v>
      </c>
      <c r="BT16" s="17">
        <v>0</v>
      </c>
      <c r="BU16" s="17">
        <v>1.29829929341273</v>
      </c>
      <c r="BV16" s="17">
        <v>1.16506655271836E-3</v>
      </c>
      <c r="BW16" s="17">
        <v>2.2497782603729702E-3</v>
      </c>
      <c r="BX16" s="17">
        <v>91.492624258315502</v>
      </c>
      <c r="BY16" s="17">
        <v>3.8035076669599501</v>
      </c>
      <c r="BZ16" s="17">
        <v>0.59557599651943205</v>
      </c>
      <c r="CA16" s="17">
        <v>0</v>
      </c>
      <c r="CB16" s="17">
        <v>1.1487534249190801</v>
      </c>
      <c r="CC16" s="17">
        <v>4.6615556991086597</v>
      </c>
      <c r="CD16" s="17">
        <v>0.21510000517535</v>
      </c>
      <c r="CE16" s="17">
        <v>0.43671930235729101</v>
      </c>
      <c r="CF16" s="17">
        <v>0</v>
      </c>
      <c r="CG16" s="17">
        <v>0</v>
      </c>
      <c r="CH16" s="17">
        <v>1.2703827748491701</v>
      </c>
      <c r="CI16" s="17">
        <v>7.7901005038343802</v>
      </c>
      <c r="CJ16" s="17">
        <v>0</v>
      </c>
      <c r="CK16" s="17">
        <v>0.580368471239052</v>
      </c>
      <c r="CL16" s="17">
        <v>0.55760883749951695</v>
      </c>
      <c r="CM16" s="17">
        <v>472.53708420289098</v>
      </c>
      <c r="CN16" s="17">
        <v>10292.9094848164</v>
      </c>
      <c r="CO16" s="17">
        <v>1052.1630612296201</v>
      </c>
      <c r="CP16" s="17">
        <v>11436.5651703043</v>
      </c>
      <c r="CQ16" s="17">
        <v>0</v>
      </c>
      <c r="CR16" s="17">
        <v>34.026992042217898</v>
      </c>
      <c r="CS16" s="17">
        <v>0</v>
      </c>
      <c r="CT16" s="17">
        <v>0.59843757478559301</v>
      </c>
      <c r="CU16" s="17">
        <v>2.7279776542937101E-4</v>
      </c>
      <c r="CV16" s="17">
        <v>3.5660240510417599E-3</v>
      </c>
      <c r="CW16" s="17">
        <v>4.1118474560955E-3</v>
      </c>
      <c r="CX16" s="17">
        <v>0.68310417106953802</v>
      </c>
      <c r="CY16" s="17">
        <v>0</v>
      </c>
      <c r="CZ16" s="17">
        <v>128.36528335088599</v>
      </c>
      <c r="DA16" s="17">
        <v>0.16498272272392001</v>
      </c>
      <c r="DB16" s="17">
        <v>5.8012761853756298E-2</v>
      </c>
      <c r="DC16" s="17">
        <v>218.25272439193699</v>
      </c>
      <c r="DD16" s="17">
        <v>7.4143115099676402E-2</v>
      </c>
      <c r="DE16" s="17">
        <v>0</v>
      </c>
      <c r="DF16" s="17">
        <v>6.0262316974156298E-4</v>
      </c>
      <c r="DG16" s="17">
        <v>1.07535458236302E-2</v>
      </c>
      <c r="DH16" s="17">
        <v>291.74130929242602</v>
      </c>
      <c r="DI16" s="17">
        <v>282.98905120917999</v>
      </c>
      <c r="DJ16" s="17">
        <v>8.7522580832465096</v>
      </c>
      <c r="DK16" s="17">
        <v>0</v>
      </c>
      <c r="DL16" s="17">
        <v>0</v>
      </c>
      <c r="DM16" s="17">
        <v>1.1577087993760899</v>
      </c>
      <c r="DN16" s="17">
        <v>0</v>
      </c>
      <c r="DO16" s="17">
        <v>12.422393423744801</v>
      </c>
      <c r="DP16" s="17">
        <v>0</v>
      </c>
      <c r="DQ16" s="17">
        <v>0.32289040755744403</v>
      </c>
      <c r="DR16" s="17">
        <v>49.689492285807098</v>
      </c>
      <c r="DS16" s="17">
        <v>8.6666553186978597</v>
      </c>
      <c r="DT16" s="17">
        <v>0</v>
      </c>
      <c r="DU16" s="17">
        <v>0.83481782175741404</v>
      </c>
      <c r="DV16" s="17">
        <v>1.1319334984606199E-3</v>
      </c>
      <c r="DW16" s="17">
        <v>8.7814040353136296</v>
      </c>
      <c r="DX16" s="17">
        <v>9.5548886424361807</v>
      </c>
      <c r="DY16" s="17">
        <v>0</v>
      </c>
      <c r="DZ16" s="17">
        <v>0</v>
      </c>
      <c r="EA16" s="17">
        <v>0.11571105450767501</v>
      </c>
      <c r="EB16" s="17">
        <v>10.661643009671799</v>
      </c>
      <c r="EC16" s="17">
        <v>10.004833702968</v>
      </c>
      <c r="ED16" s="17">
        <v>0</v>
      </c>
      <c r="EE16" s="17">
        <v>465.34180637543602</v>
      </c>
      <c r="EF16" s="17">
        <v>7.6315975967039202</v>
      </c>
      <c r="EG16" s="17">
        <v>8.2363953400959407</v>
      </c>
      <c r="EJ16" s="56">
        <f t="shared" si="0"/>
        <v>1.0154623498874928</v>
      </c>
      <c r="EK16" s="25">
        <f t="shared" si="1"/>
        <v>8.0000089970965558E-3</v>
      </c>
      <c r="EL16" s="40">
        <f t="shared" si="2"/>
        <v>2.7191508859957434E-3</v>
      </c>
      <c r="EM16" s="40">
        <f t="shared" si="3"/>
        <v>2.71947041170492E-3</v>
      </c>
      <c r="EN16" s="40">
        <f t="shared" si="4"/>
        <v>2.7188116350031566E-3</v>
      </c>
      <c r="EO16" s="40">
        <f t="shared" si="5"/>
        <v>2.7189871314915446E-3</v>
      </c>
      <c r="EP16" s="40">
        <f t="shared" si="6"/>
        <v>2.718953111366744E-3</v>
      </c>
      <c r="EQ16" s="40">
        <f t="shared" si="7"/>
        <v>2.7201761819722996E-3</v>
      </c>
      <c r="ER16" s="40">
        <f t="shared" si="8"/>
        <v>2.7190046001356314E-3</v>
      </c>
      <c r="ES16" s="40">
        <f t="shared" si="9"/>
        <v>2.7190541551136036E-3</v>
      </c>
      <c r="ET16" s="40">
        <f t="shared" si="10"/>
        <v>2.717394771263554E-3</v>
      </c>
      <c r="EU16" s="40">
        <f t="shared" si="11"/>
        <v>2.7185752919996926E-3</v>
      </c>
      <c r="EV16" s="40">
        <f t="shared" si="12"/>
        <v>2.7169928519210607E-3</v>
      </c>
      <c r="EW16" s="40">
        <f t="shared" si="13"/>
        <v>0</v>
      </c>
      <c r="EX16" s="40">
        <f t="shared" si="14"/>
        <v>2.7205982563561363E-3</v>
      </c>
      <c r="EY16" s="40">
        <f t="shared" si="15"/>
        <v>0</v>
      </c>
      <c r="EZ16" s="40">
        <f t="shared" si="16"/>
        <v>2.7142995664449017E-3</v>
      </c>
      <c r="FA16" s="40">
        <f t="shared" si="17"/>
        <v>2.7194595900814468E-3</v>
      </c>
      <c r="FB16" s="40">
        <f t="shared" si="18"/>
        <v>2.7159737216918079E-3</v>
      </c>
      <c r="FC16" s="40">
        <f t="shared" si="19"/>
        <v>2.7188249904422585E-3</v>
      </c>
      <c r="FD16" s="40">
        <f t="shared" si="20"/>
        <v>2.7187810114523924E-3</v>
      </c>
      <c r="FE16" s="40">
        <f t="shared" si="21"/>
        <v>2.7195995201661272E-3</v>
      </c>
      <c r="FF16" s="40">
        <f t="shared" si="22"/>
        <v>2.7172169142187295E-3</v>
      </c>
      <c r="FG16" s="40">
        <f t="shared" si="23"/>
        <v>2.7179922433421882E-3</v>
      </c>
      <c r="FH16" s="40">
        <f t="shared" si="24"/>
        <v>2.7146037376005717E-3</v>
      </c>
      <c r="FI16" s="40">
        <f t="shared" si="25"/>
        <v>2.7055091891692272E-3</v>
      </c>
      <c r="FJ16" s="40">
        <f t="shared" si="26"/>
        <v>2.737305642718491E-3</v>
      </c>
      <c r="FK16" s="40">
        <f t="shared" si="27"/>
        <v>2.7227556973872013E-3</v>
      </c>
      <c r="FL16" s="40">
        <f t="shared" si="28"/>
        <v>2.7126684614160405E-3</v>
      </c>
      <c r="FM16" s="40">
        <f t="shared" si="29"/>
        <v>2.7192725499503891E-3</v>
      </c>
      <c r="FN16" s="40">
        <f t="shared" si="30"/>
        <v>2.7192787210791416E-3</v>
      </c>
      <c r="FO16" s="40">
        <f t="shared" si="31"/>
        <v>2.7196859695183158E-3</v>
      </c>
      <c r="FP16" s="40">
        <f t="shared" si="32"/>
        <v>2.7157376998402189E-3</v>
      </c>
      <c r="FQ16" s="40">
        <f t="shared" si="33"/>
        <v>0</v>
      </c>
      <c r="FR16" s="40">
        <f t="shared" si="34"/>
        <v>2.7123390012016202E-3</v>
      </c>
    </row>
    <row r="17" spans="1:174" x14ac:dyDescent="0.25">
      <c r="A17" s="15" t="s">
        <v>186</v>
      </c>
      <c r="B17" s="15">
        <v>3668.5907204999999</v>
      </c>
      <c r="C17" s="15">
        <v>11.549188999</v>
      </c>
      <c r="D17" s="15">
        <v>17131.189222000001</v>
      </c>
      <c r="E17" s="15">
        <v>439.60565202999999</v>
      </c>
      <c r="F17" s="15">
        <v>426.41747584000001</v>
      </c>
      <c r="G17" s="15">
        <v>13.018833837000001</v>
      </c>
      <c r="H17" s="15">
        <v>700.94533925999997</v>
      </c>
      <c r="I17" s="17">
        <v>54.884027179999997</v>
      </c>
      <c r="J17" s="17">
        <v>11.215128413</v>
      </c>
      <c r="K17" s="17">
        <v>0.45510867500000002</v>
      </c>
      <c r="L17" s="17">
        <v>15.77126719</v>
      </c>
      <c r="N17" s="17">
        <v>1.303758448</v>
      </c>
      <c r="P17" s="17">
        <v>2.1957205000000001E-3</v>
      </c>
      <c r="Q17" s="17">
        <v>156.31076820000001</v>
      </c>
      <c r="R17" s="17">
        <v>6.0260065000000002E-3</v>
      </c>
      <c r="S17" s="17">
        <v>0.97772659920000005</v>
      </c>
      <c r="T17" s="17">
        <v>1.913580364</v>
      </c>
      <c r="U17" s="17">
        <v>1.707056355</v>
      </c>
      <c r="V17" s="17">
        <v>15.07032592</v>
      </c>
      <c r="W17" s="17">
        <v>11.495503857999999</v>
      </c>
      <c r="X17" s="17">
        <v>0.90175295749999995</v>
      </c>
      <c r="Y17" s="17">
        <v>4.1106630000000002E-4</v>
      </c>
      <c r="Z17" s="17">
        <v>5.3736156000000002E-3</v>
      </c>
      <c r="AA17" s="17">
        <v>6.1958478000000003E-3</v>
      </c>
      <c r="AB17" s="17">
        <v>1.0291457768000001</v>
      </c>
      <c r="AC17" s="17">
        <v>439.60552059999998</v>
      </c>
      <c r="AD17" s="17">
        <v>426.41749290000001</v>
      </c>
      <c r="AE17" s="17">
        <v>2.691630505</v>
      </c>
      <c r="AF17" s="17">
        <v>1.955637195</v>
      </c>
      <c r="AH17" s="17">
        <v>9.0826959999999995E-4</v>
      </c>
      <c r="AI17" s="15"/>
      <c r="AJ17" s="17" t="s">
        <v>186</v>
      </c>
      <c r="AK17" s="17">
        <v>0</v>
      </c>
      <c r="AL17" s="17">
        <v>0</v>
      </c>
      <c r="AM17" s="17">
        <v>11.245621717621701</v>
      </c>
      <c r="AN17" s="17">
        <v>55.033326988243502</v>
      </c>
      <c r="AO17" s="17">
        <v>55.033326988243502</v>
      </c>
      <c r="AP17" s="17">
        <v>8.7609472791051406</v>
      </c>
      <c r="AQ17" s="17">
        <v>0.52399135373933003</v>
      </c>
      <c r="AR17" s="17">
        <v>7.7578782695921999E-2</v>
      </c>
      <c r="AS17" s="17">
        <v>0.37876706151446399</v>
      </c>
      <c r="AT17" s="17">
        <v>15.814147099151301</v>
      </c>
      <c r="AU17" s="17">
        <v>9.1074130842652798E-4</v>
      </c>
      <c r="AV17" s="17">
        <v>0</v>
      </c>
      <c r="AW17" s="17">
        <v>0</v>
      </c>
      <c r="AX17" s="17">
        <v>1.3073042762798299</v>
      </c>
      <c r="AY17" s="17">
        <v>0</v>
      </c>
      <c r="AZ17" s="17">
        <v>0</v>
      </c>
      <c r="BA17" s="17">
        <v>0</v>
      </c>
      <c r="BB17" s="17">
        <v>4.4033239769176102E-4</v>
      </c>
      <c r="BC17" s="17">
        <v>1.7613690658465401E-3</v>
      </c>
      <c r="BD17" s="17">
        <v>3678.56530987615</v>
      </c>
      <c r="BE17" s="17">
        <v>13.223870456411801</v>
      </c>
      <c r="BF17" s="17">
        <v>329.74731994025399</v>
      </c>
      <c r="BG17" s="17">
        <v>20.997880679243998</v>
      </c>
      <c r="BH17" s="17">
        <v>0.48786520334882</v>
      </c>
      <c r="BI17" s="17">
        <v>75.082590836488606</v>
      </c>
      <c r="BJ17" s="17">
        <v>1.2613518691336301</v>
      </c>
      <c r="BK17" s="17">
        <v>120.25532332582</v>
      </c>
      <c r="BL17" s="17">
        <v>10.867417655607699</v>
      </c>
      <c r="BM17" s="17">
        <v>39.329571394183098</v>
      </c>
      <c r="BN17" s="17">
        <v>2.6989487504145799</v>
      </c>
      <c r="BO17" s="17">
        <v>0</v>
      </c>
      <c r="BP17" s="17">
        <v>0</v>
      </c>
      <c r="BQ17" s="17">
        <v>156.735773039528</v>
      </c>
      <c r="BR17" s="17">
        <v>156.735773039528</v>
      </c>
      <c r="BS17" s="17">
        <v>4.34782044538108</v>
      </c>
      <c r="BT17" s="17">
        <v>0</v>
      </c>
      <c r="BU17" s="17">
        <v>1.9609513047809899</v>
      </c>
      <c r="BV17" s="17">
        <v>1.75228732249408E-3</v>
      </c>
      <c r="BW17" s="17">
        <v>3.38373653229936E-3</v>
      </c>
      <c r="BX17" s="17">
        <v>137.42239195665601</v>
      </c>
      <c r="BY17" s="17">
        <v>5.7448212413267497</v>
      </c>
      <c r="BZ17" s="17">
        <v>0.89955537260420904</v>
      </c>
      <c r="CA17" s="17">
        <v>0</v>
      </c>
      <c r="CB17" s="17">
        <v>1.73508288289224</v>
      </c>
      <c r="CC17" s="17">
        <v>7.0408189072791103</v>
      </c>
      <c r="CD17" s="17">
        <v>0.32352712875543499</v>
      </c>
      <c r="CE17" s="17">
        <v>0.65685807007390995</v>
      </c>
      <c r="CF17" s="17">
        <v>0</v>
      </c>
      <c r="CG17" s="17">
        <v>0</v>
      </c>
      <c r="CH17" s="17">
        <v>1.91878332215873</v>
      </c>
      <c r="CI17" s="17">
        <v>11.580591867810799</v>
      </c>
      <c r="CJ17" s="17">
        <v>0</v>
      </c>
      <c r="CK17" s="17">
        <v>0.87296692824506605</v>
      </c>
      <c r="CL17" s="17">
        <v>0.83873281028676605</v>
      </c>
      <c r="CM17" s="17">
        <v>713.71880650583898</v>
      </c>
      <c r="CN17" s="17">
        <v>15459.9930130679</v>
      </c>
      <c r="CO17" s="17">
        <v>1580.3558105237601</v>
      </c>
      <c r="CP17" s="17">
        <v>17177.771215548299</v>
      </c>
      <c r="CQ17" s="17">
        <v>0</v>
      </c>
      <c r="CR17" s="17">
        <v>51.394235057628698</v>
      </c>
      <c r="CS17" s="17">
        <v>0</v>
      </c>
      <c r="CT17" s="17">
        <v>0.90420329542816402</v>
      </c>
      <c r="CU17" s="17">
        <v>4.1218064654508201E-4</v>
      </c>
      <c r="CV17" s="17">
        <v>5.3881910042163396E-3</v>
      </c>
      <c r="CW17" s="17">
        <v>6.2126682258635199E-3</v>
      </c>
      <c r="CX17" s="17">
        <v>1.03194532440902</v>
      </c>
      <c r="CY17" s="17">
        <v>0</v>
      </c>
      <c r="CZ17" s="17">
        <v>193.88263709135401</v>
      </c>
      <c r="DA17" s="17">
        <v>0.249277107315486</v>
      </c>
      <c r="DB17" s="17">
        <v>8.7653406350413604E-2</v>
      </c>
      <c r="DC17" s="17">
        <v>329.76479947309502</v>
      </c>
      <c r="DD17" s="17">
        <v>0.112025102531457</v>
      </c>
      <c r="DE17" s="17">
        <v>0</v>
      </c>
      <c r="DF17" s="17">
        <v>9.0636755204285798E-4</v>
      </c>
      <c r="DG17" s="17">
        <v>1.62479568004321E-2</v>
      </c>
      <c r="DH17" s="17">
        <v>440.80090864576698</v>
      </c>
      <c r="DI17" s="17">
        <v>427.57686364061402</v>
      </c>
      <c r="DJ17" s="17">
        <v>13.224045005153201</v>
      </c>
      <c r="DK17" s="17">
        <v>0</v>
      </c>
      <c r="DL17" s="17">
        <v>0</v>
      </c>
      <c r="DM17" s="17">
        <v>1.7492168644763699</v>
      </c>
      <c r="DN17" s="17">
        <v>0</v>
      </c>
      <c r="DO17" s="17">
        <v>18.769327430457899</v>
      </c>
      <c r="DP17" s="17">
        <v>0</v>
      </c>
      <c r="DQ17" s="17">
        <v>0.48786512762005502</v>
      </c>
      <c r="DR17" s="17">
        <v>75.077389321913302</v>
      </c>
      <c r="DS17" s="17">
        <v>13.0900842649735</v>
      </c>
      <c r="DT17" s="17">
        <v>0</v>
      </c>
      <c r="DU17" s="17">
        <v>1.2613515150713399</v>
      </c>
      <c r="DV17" s="17">
        <v>1.7103349823905799E-3</v>
      </c>
      <c r="DW17" s="17">
        <v>13.054211519634899</v>
      </c>
      <c r="DX17" s="17">
        <v>14.4316598948884</v>
      </c>
      <c r="DY17" s="17">
        <v>0</v>
      </c>
      <c r="DZ17" s="17">
        <v>0</v>
      </c>
      <c r="EA17" s="17">
        <v>0.174773271452863</v>
      </c>
      <c r="EB17" s="17">
        <v>16.1033053422316</v>
      </c>
      <c r="EC17" s="17">
        <v>15.111294884459801</v>
      </c>
      <c r="ED17" s="17">
        <v>0</v>
      </c>
      <c r="EE17" s="17">
        <v>702.85131406493701</v>
      </c>
      <c r="EF17" s="17">
        <v>11.526771742109601</v>
      </c>
      <c r="EG17" s="17">
        <v>12.4402320175813</v>
      </c>
      <c r="EJ17" s="56">
        <f t="shared" si="0"/>
        <v>1.0154620077154723</v>
      </c>
      <c r="EK17" s="25">
        <f t="shared" si="1"/>
        <v>8.0000129372004569E-3</v>
      </c>
      <c r="EL17" s="40">
        <f t="shared" si="2"/>
        <v>2.7189158279260568E-3</v>
      </c>
      <c r="EM17" s="40">
        <f t="shared" si="3"/>
        <v>2.71905402305896E-3</v>
      </c>
      <c r="EN17" s="40">
        <f t="shared" si="4"/>
        <v>2.7191336774493634E-3</v>
      </c>
      <c r="EO17" s="40">
        <f t="shared" si="5"/>
        <v>2.7189291362555677E-3</v>
      </c>
      <c r="EP17" s="40">
        <f t="shared" si="6"/>
        <v>2.7189031085795307E-3</v>
      </c>
      <c r="EQ17" s="40">
        <f t="shared" si="7"/>
        <v>2.7174233174674764E-3</v>
      </c>
      <c r="ER17" s="40">
        <f t="shared" si="8"/>
        <v>2.7191489809308324E-3</v>
      </c>
      <c r="ES17" s="40">
        <f t="shared" si="9"/>
        <v>2.720277937219422E-3</v>
      </c>
      <c r="ET17" s="40">
        <f t="shared" si="10"/>
        <v>2.7189438674954376E-3</v>
      </c>
      <c r="EU17" s="40">
        <f t="shared" si="11"/>
        <v>2.7184039293163742E-3</v>
      </c>
      <c r="EV17" s="40">
        <f t="shared" si="12"/>
        <v>2.7188626401871909E-3</v>
      </c>
      <c r="EW17" s="40">
        <f t="shared" si="13"/>
        <v>0</v>
      </c>
      <c r="EX17" s="40">
        <f t="shared" si="14"/>
        <v>2.7196972608456425E-3</v>
      </c>
      <c r="EY17" s="40">
        <f t="shared" si="15"/>
        <v>0</v>
      </c>
      <c r="EZ17" s="40">
        <f t="shared" si="16"/>
        <v>2.7239184305565501E-3</v>
      </c>
      <c r="FA17" s="40">
        <f t="shared" si="17"/>
        <v>2.718973519368745E-3</v>
      </c>
      <c r="FB17" s="40">
        <f t="shared" si="18"/>
        <v>2.7190323867553505E-3</v>
      </c>
      <c r="FC17" s="40">
        <f t="shared" si="19"/>
        <v>2.719164673969415E-3</v>
      </c>
      <c r="FD17" s="40">
        <f t="shared" si="20"/>
        <v>2.7189650649707777E-3</v>
      </c>
      <c r="FE17" s="40">
        <f t="shared" si="21"/>
        <v>2.7201114469545583E-3</v>
      </c>
      <c r="FF17" s="40">
        <f t="shared" si="22"/>
        <v>2.7185188082382468E-3</v>
      </c>
      <c r="FG17" s="40">
        <f t="shared" si="23"/>
        <v>2.7200098835025105E-3</v>
      </c>
      <c r="FH17" s="40">
        <f t="shared" si="24"/>
        <v>2.7173051197495746E-3</v>
      </c>
      <c r="FI17" s="40">
        <f t="shared" si="25"/>
        <v>2.7108681618561157E-3</v>
      </c>
      <c r="FJ17" s="40">
        <f t="shared" si="26"/>
        <v>2.7124017237741007E-3</v>
      </c>
      <c r="FK17" s="40">
        <f t="shared" si="27"/>
        <v>2.7147900346292642E-3</v>
      </c>
      <c r="FL17" s="40">
        <f t="shared" si="28"/>
        <v>2.7202634185846306E-3</v>
      </c>
      <c r="FM17" s="40">
        <f t="shared" si="29"/>
        <v>2.7191614501323354E-3</v>
      </c>
      <c r="FN17" s="40">
        <f t="shared" si="30"/>
        <v>2.7192027714045973E-3</v>
      </c>
      <c r="FO17" s="40">
        <f t="shared" si="31"/>
        <v>2.7188893129965201E-3</v>
      </c>
      <c r="FP17" s="40">
        <f t="shared" si="32"/>
        <v>2.7173290601020172E-3</v>
      </c>
      <c r="FQ17" s="40">
        <f t="shared" si="33"/>
        <v>0</v>
      </c>
      <c r="FR17" s="40">
        <f t="shared" si="34"/>
        <v>2.7213378346341612E-3</v>
      </c>
    </row>
    <row r="18" spans="1:174" x14ac:dyDescent="0.25">
      <c r="A18" s="15" t="s">
        <v>187</v>
      </c>
      <c r="B18" s="15">
        <v>1238.2413098</v>
      </c>
      <c r="C18" s="15">
        <v>3.8993753737999999</v>
      </c>
      <c r="D18" s="15">
        <v>5793.2875419000002</v>
      </c>
      <c r="E18" s="15">
        <v>148.85123974000001</v>
      </c>
      <c r="F18" s="15">
        <v>144.38570752999999</v>
      </c>
      <c r="G18" s="15">
        <v>4.3955743209999998</v>
      </c>
      <c r="H18" s="15">
        <v>237.3318433</v>
      </c>
      <c r="I18" s="17">
        <v>18.583082095000002</v>
      </c>
      <c r="J18" s="17">
        <v>3.7973104872999999</v>
      </c>
      <c r="K18" s="17">
        <v>0.15397496020000001</v>
      </c>
      <c r="L18" s="17">
        <v>5.3399654749999996</v>
      </c>
      <c r="N18" s="17">
        <v>0.4414371594</v>
      </c>
      <c r="P18" s="17">
        <v>7.4287430000000002E-4</v>
      </c>
      <c r="Q18" s="17">
        <v>52.925006744000001</v>
      </c>
      <c r="R18" s="17">
        <v>2.0387528999999999E-3</v>
      </c>
      <c r="S18" s="17">
        <v>0.3307920124</v>
      </c>
      <c r="T18" s="17">
        <v>0.64791587930000005</v>
      </c>
      <c r="U18" s="17">
        <v>0.57755042840000004</v>
      </c>
      <c r="V18" s="17">
        <v>5.1026344743000003</v>
      </c>
      <c r="W18" s="17">
        <v>3.8922403913000001</v>
      </c>
      <c r="X18" s="17">
        <v>0.30533542229999999</v>
      </c>
      <c r="Y18" s="17">
        <v>1.3918780000000001E-4</v>
      </c>
      <c r="Z18" s="17">
        <v>1.8195308E-3</v>
      </c>
      <c r="AA18" s="17">
        <v>2.0979246999999999E-3</v>
      </c>
      <c r="AB18" s="17">
        <v>0.34846410529999999</v>
      </c>
      <c r="AC18" s="17">
        <v>148.85128986000001</v>
      </c>
      <c r="AD18" s="17">
        <v>144.38572239000001</v>
      </c>
      <c r="AE18" s="17">
        <v>0.91135414650000002</v>
      </c>
      <c r="AF18" s="17">
        <v>0.66215583560000002</v>
      </c>
      <c r="AH18" s="17">
        <v>3.0754159999999998E-4</v>
      </c>
      <c r="AI18" s="15"/>
      <c r="AJ18" s="17" t="s">
        <v>187</v>
      </c>
      <c r="AK18" s="17">
        <v>0</v>
      </c>
      <c r="AL18" s="17">
        <v>0</v>
      </c>
      <c r="AM18" s="17">
        <v>3.8076389991598099</v>
      </c>
      <c r="AN18" s="17">
        <v>18.633613104606301</v>
      </c>
      <c r="AO18" s="17">
        <v>18.633613104606301</v>
      </c>
      <c r="AP18" s="17">
        <v>2.96635157381239</v>
      </c>
      <c r="AQ18" s="17">
        <v>0.177417604173666</v>
      </c>
      <c r="AR18" s="17">
        <v>2.62469274396071E-2</v>
      </c>
      <c r="AS18" s="17">
        <v>0.128146783360615</v>
      </c>
      <c r="AT18" s="17">
        <v>5.3544836971645999</v>
      </c>
      <c r="AU18" s="17">
        <v>3.0837942272852602E-4</v>
      </c>
      <c r="AV18" s="17">
        <v>0</v>
      </c>
      <c r="AW18" s="17">
        <v>0</v>
      </c>
      <c r="AX18" s="17">
        <v>0.44263959754258903</v>
      </c>
      <c r="AY18" s="17">
        <v>0</v>
      </c>
      <c r="AZ18" s="17">
        <v>0</v>
      </c>
      <c r="BA18" s="17">
        <v>0</v>
      </c>
      <c r="BB18" s="17">
        <v>1.48978856812006E-4</v>
      </c>
      <c r="BC18" s="17">
        <v>5.9591672919525696E-4</v>
      </c>
      <c r="BD18" s="17">
        <v>1241.60897612857</v>
      </c>
      <c r="BE18" s="17">
        <v>4.4777122419021396</v>
      </c>
      <c r="BF18" s="17">
        <v>111.653034297194</v>
      </c>
      <c r="BG18" s="17">
        <v>7.1099184678979404</v>
      </c>
      <c r="BH18" s="17">
        <v>0.16519208823227799</v>
      </c>
      <c r="BI18" s="17">
        <v>25.423063564543</v>
      </c>
      <c r="BJ18" s="17">
        <v>0.427096360654111</v>
      </c>
      <c r="BK18" s="17">
        <v>40.717098137596302</v>
      </c>
      <c r="BL18" s="17">
        <v>3.6795828570375599</v>
      </c>
      <c r="BM18" s="17">
        <v>13.316523804059701</v>
      </c>
      <c r="BN18" s="17">
        <v>0.91383176534200306</v>
      </c>
      <c r="BO18" s="17">
        <v>0</v>
      </c>
      <c r="BP18" s="17">
        <v>0</v>
      </c>
      <c r="BQ18" s="17">
        <v>53.0689325747963</v>
      </c>
      <c r="BR18" s="17">
        <v>53.0689325747963</v>
      </c>
      <c r="BS18" s="17">
        <v>1.47212047635579</v>
      </c>
      <c r="BT18" s="17">
        <v>0</v>
      </c>
      <c r="BU18" s="17">
        <v>0.66395479612514197</v>
      </c>
      <c r="BV18" s="17">
        <v>5.9284100944180995E-4</v>
      </c>
      <c r="BW18" s="17">
        <v>1.14480322916419E-3</v>
      </c>
      <c r="BX18" s="17">
        <v>46.472357307737603</v>
      </c>
      <c r="BY18" s="17">
        <v>1.9451280963122699</v>
      </c>
      <c r="BZ18" s="17">
        <v>0.304578381008205</v>
      </c>
      <c r="CA18" s="17">
        <v>0</v>
      </c>
      <c r="CB18" s="17">
        <v>0.58747859868740804</v>
      </c>
      <c r="CC18" s="17">
        <v>2.3839331843649898</v>
      </c>
      <c r="CD18" s="17">
        <v>0.109458094614659</v>
      </c>
      <c r="CE18" s="17">
        <v>0.22223318513423401</v>
      </c>
      <c r="CF18" s="17">
        <v>0</v>
      </c>
      <c r="CG18" s="17">
        <v>0</v>
      </c>
      <c r="CH18" s="17">
        <v>0.64967945913261504</v>
      </c>
      <c r="CI18" s="17">
        <v>3.9099836912922901</v>
      </c>
      <c r="CJ18" s="17">
        <v>0</v>
      </c>
      <c r="CK18" s="17">
        <v>0.29535153492947902</v>
      </c>
      <c r="CL18" s="17">
        <v>0.28376876979667798</v>
      </c>
      <c r="CM18" s="17">
        <v>241.65685159807501</v>
      </c>
      <c r="CN18" s="17">
        <v>5228.1354952806696</v>
      </c>
      <c r="CO18" s="17">
        <v>534.431821404674</v>
      </c>
      <c r="CP18" s="17">
        <v>5809.0396739930802</v>
      </c>
      <c r="CQ18" s="17">
        <v>0</v>
      </c>
      <c r="CR18" s="17">
        <v>17.401506885840501</v>
      </c>
      <c r="CS18" s="17">
        <v>0</v>
      </c>
      <c r="CT18" s="17">
        <v>0.30616560221717698</v>
      </c>
      <c r="CU18" s="17">
        <v>1.3956549635964799E-4</v>
      </c>
      <c r="CV18" s="17">
        <v>1.82447926285641E-3</v>
      </c>
      <c r="CW18" s="17">
        <v>2.1036585051154898E-3</v>
      </c>
      <c r="CX18" s="17">
        <v>0.34940758810236</v>
      </c>
      <c r="CY18" s="17">
        <v>0</v>
      </c>
      <c r="CZ18" s="17">
        <v>65.646314660090994</v>
      </c>
      <c r="DA18" s="17">
        <v>8.44057203459051E-2</v>
      </c>
      <c r="DB18" s="17">
        <v>2.96795656203531E-2</v>
      </c>
      <c r="DC18" s="17">
        <v>111.658946985565</v>
      </c>
      <c r="DD18" s="17">
        <v>3.7931994634501198E-2</v>
      </c>
      <c r="DE18" s="17">
        <v>0</v>
      </c>
      <c r="DF18" s="17">
        <v>3.0664364393921803E-4</v>
      </c>
      <c r="DG18" s="17">
        <v>5.5015740338519598E-3</v>
      </c>
      <c r="DH18" s="17">
        <v>149.25597527608301</v>
      </c>
      <c r="DI18" s="17">
        <v>144.778305189408</v>
      </c>
      <c r="DJ18" s="17">
        <v>4.4776700866747099</v>
      </c>
      <c r="DK18" s="17">
        <v>0</v>
      </c>
      <c r="DL18" s="17">
        <v>0</v>
      </c>
      <c r="DM18" s="17">
        <v>0.59228772625098502</v>
      </c>
      <c r="DN18" s="17">
        <v>0</v>
      </c>
      <c r="DO18" s="17">
        <v>6.3553241346252296</v>
      </c>
      <c r="DP18" s="17">
        <v>0</v>
      </c>
      <c r="DQ18" s="17">
        <v>0.16519204469099399</v>
      </c>
      <c r="DR18" s="17">
        <v>25.421360022927999</v>
      </c>
      <c r="DS18" s="17">
        <v>4.4321454357969996</v>
      </c>
      <c r="DT18" s="17">
        <v>0</v>
      </c>
      <c r="DU18" s="17">
        <v>0.427096308503778</v>
      </c>
      <c r="DV18" s="17">
        <v>5.79112209841432E-4</v>
      </c>
      <c r="DW18" s="17">
        <v>4.4075246203585801</v>
      </c>
      <c r="DX18" s="17">
        <v>4.8863956837100604</v>
      </c>
      <c r="DY18" s="17">
        <v>0</v>
      </c>
      <c r="DZ18" s="17">
        <v>0</v>
      </c>
      <c r="EA18" s="17">
        <v>5.9175210330026602E-2</v>
      </c>
      <c r="EB18" s="17">
        <v>5.45239366205106</v>
      </c>
      <c r="EC18" s="17">
        <v>5.1165114308489503</v>
      </c>
      <c r="ED18" s="17">
        <v>0</v>
      </c>
      <c r="EE18" s="17">
        <v>237.97720654386899</v>
      </c>
      <c r="EF18" s="17">
        <v>3.90282174028254</v>
      </c>
      <c r="EG18" s="17">
        <v>4.2121157503626403</v>
      </c>
      <c r="EJ18" s="56">
        <f t="shared" si="0"/>
        <v>1.015462174330245</v>
      </c>
      <c r="EK18" s="25">
        <f t="shared" si="1"/>
        <v>8.0000068713238677E-3</v>
      </c>
      <c r="EL18" s="40">
        <f t="shared" si="2"/>
        <v>2.7197173135129942E-3</v>
      </c>
      <c r="EM18" s="40">
        <f t="shared" si="3"/>
        <v>2.7205171278373804E-3</v>
      </c>
      <c r="EN18" s="40">
        <f t="shared" si="4"/>
        <v>2.7190316343099854E-3</v>
      </c>
      <c r="EO18" s="40">
        <f t="shared" si="5"/>
        <v>2.7190605653668125E-3</v>
      </c>
      <c r="EP18" s="40">
        <f t="shared" si="6"/>
        <v>2.7190894869316517E-3</v>
      </c>
      <c r="EQ18" s="40">
        <f t="shared" si="7"/>
        <v>2.7187117054277366E-3</v>
      </c>
      <c r="ER18" s="40">
        <f t="shared" si="8"/>
        <v>2.7192442231749403E-3</v>
      </c>
      <c r="ES18" s="40">
        <f t="shared" si="9"/>
        <v>2.7191942298901623E-3</v>
      </c>
      <c r="ET18" s="40">
        <f t="shared" si="10"/>
        <v>2.7199545294895977E-3</v>
      </c>
      <c r="EU18" s="40">
        <f t="shared" si="11"/>
        <v>2.7196019383812103E-3</v>
      </c>
      <c r="EV18" s="40">
        <f t="shared" si="12"/>
        <v>2.7187857735354185E-3</v>
      </c>
      <c r="EW18" s="40">
        <f t="shared" si="13"/>
        <v>0</v>
      </c>
      <c r="EX18" s="40">
        <f t="shared" si="14"/>
        <v>2.7239169086340038E-3</v>
      </c>
      <c r="EY18" s="40">
        <f t="shared" si="15"/>
        <v>0</v>
      </c>
      <c r="EZ18" s="40">
        <f t="shared" si="16"/>
        <v>2.7208990905499856E-3</v>
      </c>
      <c r="FA18" s="40">
        <f t="shared" si="17"/>
        <v>2.7194296165605177E-3</v>
      </c>
      <c r="FB18" s="40">
        <f t="shared" si="18"/>
        <v>2.7148864117952261E-3</v>
      </c>
      <c r="FC18" s="40">
        <f t="shared" si="19"/>
        <v>2.7185280030449944E-3</v>
      </c>
      <c r="FD18" s="40">
        <f t="shared" si="20"/>
        <v>2.7219271651751165E-3</v>
      </c>
      <c r="FE18" s="40">
        <f t="shared" si="21"/>
        <v>2.7181632095851387E-3</v>
      </c>
      <c r="FF18" s="40">
        <f t="shared" si="22"/>
        <v>2.7195670430329509E-3</v>
      </c>
      <c r="FG18" s="40">
        <f t="shared" si="23"/>
        <v>2.7185754009930977E-3</v>
      </c>
      <c r="FH18" s="40">
        <f t="shared" si="24"/>
        <v>2.7189112580633182E-3</v>
      </c>
      <c r="FI18" s="40">
        <f t="shared" si="25"/>
        <v>2.7135737445952695E-3</v>
      </c>
      <c r="FJ18" s="40">
        <f t="shared" si="26"/>
        <v>2.7196367637249918E-3</v>
      </c>
      <c r="FK18" s="40">
        <f t="shared" si="27"/>
        <v>2.7330843263773268E-3</v>
      </c>
      <c r="FL18" s="40">
        <f t="shared" si="28"/>
        <v>2.7075465966508753E-3</v>
      </c>
      <c r="FM18" s="40">
        <f t="shared" si="29"/>
        <v>2.7190033811874161E-3</v>
      </c>
      <c r="FN18" s="40">
        <f t="shared" si="30"/>
        <v>2.71898344256575E-3</v>
      </c>
      <c r="FO18" s="40">
        <f t="shared" si="31"/>
        <v>2.7186125739573157E-3</v>
      </c>
      <c r="FP18" s="40">
        <f t="shared" si="32"/>
        <v>2.7168234853836965E-3</v>
      </c>
      <c r="FQ18" s="40">
        <f t="shared" si="33"/>
        <v>0</v>
      </c>
      <c r="FR18" s="40">
        <f t="shared" si="34"/>
        <v>2.7242582093806034E-3</v>
      </c>
    </row>
    <row r="19" spans="1:174" x14ac:dyDescent="0.25">
      <c r="A19" s="15" t="s">
        <v>188</v>
      </c>
      <c r="B19" s="15">
        <v>1308.5542642</v>
      </c>
      <c r="C19" s="15">
        <v>4.1182087162999998</v>
      </c>
      <c r="D19" s="15">
        <v>6114.8530597999998</v>
      </c>
      <c r="E19" s="15">
        <v>157.30860774999999</v>
      </c>
      <c r="F19" s="15">
        <v>152.58935209000001</v>
      </c>
      <c r="G19" s="15">
        <v>4.6422544100999996</v>
      </c>
      <c r="H19" s="15">
        <v>250.83663569999999</v>
      </c>
      <c r="I19" s="17">
        <v>19.640504816</v>
      </c>
      <c r="J19" s="17">
        <v>4.0133873438999998</v>
      </c>
      <c r="K19" s="17">
        <v>0.1626845767</v>
      </c>
      <c r="L19" s="17">
        <v>5.6438251741999999</v>
      </c>
      <c r="N19" s="17">
        <v>0.46655594810000001</v>
      </c>
      <c r="P19" s="17">
        <v>7.8489719999999996E-4</v>
      </c>
      <c r="Q19" s="17">
        <v>55.936557075000003</v>
      </c>
      <c r="R19" s="17">
        <v>2.1540762000000001E-3</v>
      </c>
      <c r="S19" s="17">
        <v>0.34950418170000003</v>
      </c>
      <c r="T19" s="17">
        <v>0.68478394740000004</v>
      </c>
      <c r="U19" s="17">
        <v>0.61022247340000002</v>
      </c>
      <c r="V19" s="17">
        <v>5.3929894671999996</v>
      </c>
      <c r="W19" s="17">
        <v>4.1137227296000001</v>
      </c>
      <c r="X19" s="17">
        <v>0.32268380209999997</v>
      </c>
      <c r="Y19" s="17">
        <v>1.470962E-4</v>
      </c>
      <c r="Z19" s="17">
        <v>1.9229019E-3</v>
      </c>
      <c r="AA19" s="17">
        <v>2.2171230000000001E-3</v>
      </c>
      <c r="AB19" s="17">
        <v>0.36828120440000001</v>
      </c>
      <c r="AC19" s="17">
        <v>157.30865893000001</v>
      </c>
      <c r="AD19" s="17">
        <v>152.58943733000001</v>
      </c>
      <c r="AE19" s="17">
        <v>0.96321268680000005</v>
      </c>
      <c r="AF19" s="17">
        <v>0.69983407639999995</v>
      </c>
      <c r="AH19" s="17">
        <v>3.2501520000000002E-4</v>
      </c>
      <c r="AI19" s="15"/>
      <c r="AJ19" s="17" t="s">
        <v>188</v>
      </c>
      <c r="AK19" s="17">
        <v>0</v>
      </c>
      <c r="AL19" s="17">
        <v>0</v>
      </c>
      <c r="AM19" s="17">
        <v>4.0243063403071702</v>
      </c>
      <c r="AN19" s="17">
        <v>19.693908295591399</v>
      </c>
      <c r="AO19" s="17">
        <v>19.693908295591399</v>
      </c>
      <c r="AP19" s="17">
        <v>3.1351442138527399</v>
      </c>
      <c r="AQ19" s="17">
        <v>0.18751506520278199</v>
      </c>
      <c r="AR19" s="17">
        <v>2.77315968330605E-2</v>
      </c>
      <c r="AS19" s="17">
        <v>0.13539522542811</v>
      </c>
      <c r="AT19" s="17">
        <v>5.6591616731594998</v>
      </c>
      <c r="AU19" s="17">
        <v>3.25898475063324E-4</v>
      </c>
      <c r="AV19" s="17">
        <v>0</v>
      </c>
      <c r="AW19" s="17">
        <v>0</v>
      </c>
      <c r="AX19" s="17">
        <v>0.46782360758521502</v>
      </c>
      <c r="AY19" s="17">
        <v>0</v>
      </c>
      <c r="AZ19" s="17">
        <v>0</v>
      </c>
      <c r="BA19" s="17">
        <v>0</v>
      </c>
      <c r="BB19" s="17">
        <v>1.5740751396903601E-4</v>
      </c>
      <c r="BC19" s="17">
        <v>6.2962874095140399E-4</v>
      </c>
      <c r="BD19" s="17">
        <v>1312.11314200785</v>
      </c>
      <c r="BE19" s="17">
        <v>4.7320567005627296</v>
      </c>
      <c r="BF19" s="17">
        <v>117.99700790687599</v>
      </c>
      <c r="BG19" s="17">
        <v>7.5138961563517803</v>
      </c>
      <c r="BH19" s="17">
        <v>0.17457805231567899</v>
      </c>
      <c r="BI19" s="17">
        <v>26.8675783621863</v>
      </c>
      <c r="BJ19" s="17">
        <v>0.45136303825570301</v>
      </c>
      <c r="BK19" s="17">
        <v>43.033965938162297</v>
      </c>
      <c r="BL19" s="17">
        <v>3.8889590797542199</v>
      </c>
      <c r="BM19" s="17">
        <v>14.074270242211901</v>
      </c>
      <c r="BN19" s="17">
        <v>0.96583300390110105</v>
      </c>
      <c r="BO19" s="17">
        <v>0</v>
      </c>
      <c r="BP19" s="17">
        <v>0</v>
      </c>
      <c r="BQ19" s="17">
        <v>56.088634073517198</v>
      </c>
      <c r="BR19" s="17">
        <v>56.088634073517198</v>
      </c>
      <c r="BS19" s="17">
        <v>1.5558940803744601</v>
      </c>
      <c r="BT19" s="17">
        <v>0</v>
      </c>
      <c r="BU19" s="17">
        <v>0.70173481460366305</v>
      </c>
      <c r="BV19" s="17">
        <v>6.2637995266909198E-4</v>
      </c>
      <c r="BW19" s="17">
        <v>1.20955858232756E-3</v>
      </c>
      <c r="BX19" s="17">
        <v>49.0517628106725</v>
      </c>
      <c r="BY19" s="17">
        <v>2.0558071620813898</v>
      </c>
      <c r="BZ19" s="17">
        <v>0.32191037112100801</v>
      </c>
      <c r="CA19" s="17">
        <v>0</v>
      </c>
      <c r="CB19" s="17">
        <v>0.62090501654090402</v>
      </c>
      <c r="CC19" s="17">
        <v>2.5195877888598202</v>
      </c>
      <c r="CD19" s="17">
        <v>0.115650176546128</v>
      </c>
      <c r="CE19" s="17">
        <v>0.23480489150504</v>
      </c>
      <c r="CF19" s="17">
        <v>0</v>
      </c>
      <c r="CG19" s="17">
        <v>0</v>
      </c>
      <c r="CH19" s="17">
        <v>0.68664595498704895</v>
      </c>
      <c r="CI19" s="17">
        <v>4.1294088113560097</v>
      </c>
      <c r="CJ19" s="17">
        <v>0</v>
      </c>
      <c r="CK19" s="17">
        <v>0.31206007569569499</v>
      </c>
      <c r="CL19" s="17">
        <v>0.29982177550334199</v>
      </c>
      <c r="CM19" s="17">
        <v>255.40780286931499</v>
      </c>
      <c r="CN19" s="17">
        <v>5518.3311082766904</v>
      </c>
      <c r="CO19" s="17">
        <v>564.09549199512696</v>
      </c>
      <c r="CP19" s="17">
        <v>6131.4783630825004</v>
      </c>
      <c r="CQ19" s="17">
        <v>0</v>
      </c>
      <c r="CR19" s="17">
        <v>18.391706566703501</v>
      </c>
      <c r="CS19" s="17">
        <v>0</v>
      </c>
      <c r="CT19" s="17">
        <v>0.32356233911230797</v>
      </c>
      <c r="CU19" s="17">
        <v>1.4749869102200701E-4</v>
      </c>
      <c r="CV19" s="17">
        <v>1.92812428985929E-3</v>
      </c>
      <c r="CW19" s="17">
        <v>2.2231461684617702E-3</v>
      </c>
      <c r="CX19" s="17">
        <v>0.36928235026328599</v>
      </c>
      <c r="CY19" s="17">
        <v>0</v>
      </c>
      <c r="CZ19" s="17">
        <v>69.381763519733994</v>
      </c>
      <c r="DA19" s="17">
        <v>8.9201406008697096E-2</v>
      </c>
      <c r="DB19" s="17">
        <v>3.1365855093503502E-2</v>
      </c>
      <c r="DC19" s="17">
        <v>118.003106440252</v>
      </c>
      <c r="DD19" s="17">
        <v>4.0087173078258598E-2</v>
      </c>
      <c r="DE19" s="17">
        <v>0</v>
      </c>
      <c r="DF19" s="17">
        <v>3.23984692570975E-4</v>
      </c>
      <c r="DG19" s="17">
        <v>5.8141558877185997E-3</v>
      </c>
      <c r="DH19" s="17">
        <v>157.73633893557101</v>
      </c>
      <c r="DI19" s="17">
        <v>153.00425132290101</v>
      </c>
      <c r="DJ19" s="17">
        <v>4.73208761266996</v>
      </c>
      <c r="DK19" s="17">
        <v>0</v>
      </c>
      <c r="DL19" s="17">
        <v>0</v>
      </c>
      <c r="DM19" s="17">
        <v>0.62594141128876701</v>
      </c>
      <c r="DN19" s="17">
        <v>0</v>
      </c>
      <c r="DO19" s="17">
        <v>6.7164293990751496</v>
      </c>
      <c r="DP19" s="17">
        <v>0</v>
      </c>
      <c r="DQ19" s="17">
        <v>0.17457784585283001</v>
      </c>
      <c r="DR19" s="17">
        <v>26.865753003411601</v>
      </c>
      <c r="DS19" s="17">
        <v>4.6843500000628699</v>
      </c>
      <c r="DT19" s="17">
        <v>0</v>
      </c>
      <c r="DU19" s="17">
        <v>0.45136262100894498</v>
      </c>
      <c r="DV19" s="17">
        <v>6.12011943870324E-4</v>
      </c>
      <c r="DW19" s="17">
        <v>4.6548759888931102</v>
      </c>
      <c r="DX19" s="17">
        <v>5.1644463580880799</v>
      </c>
      <c r="DY19" s="17">
        <v>0</v>
      </c>
      <c r="DZ19" s="17">
        <v>0</v>
      </c>
      <c r="EA19" s="17">
        <v>6.2543158850122099E-2</v>
      </c>
      <c r="EB19" s="17">
        <v>5.7626499930020199</v>
      </c>
      <c r="EC19" s="17">
        <v>5.40766253108941</v>
      </c>
      <c r="ED19" s="17">
        <v>0</v>
      </c>
      <c r="EE19" s="17">
        <v>251.51872257367501</v>
      </c>
      <c r="EF19" s="17">
        <v>4.1249068023749098</v>
      </c>
      <c r="EG19" s="17">
        <v>4.45179704119092</v>
      </c>
      <c r="EJ19" s="56">
        <f t="shared" si="0"/>
        <v>1.015462388866502</v>
      </c>
      <c r="EK19" s="25">
        <f t="shared" si="1"/>
        <v>7.9999895467318463E-3</v>
      </c>
      <c r="EL19" s="40">
        <f t="shared" si="2"/>
        <v>2.7197021210470999E-3</v>
      </c>
      <c r="EM19" s="40">
        <f t="shared" si="3"/>
        <v>2.7196521176013977E-3</v>
      </c>
      <c r="EN19" s="40">
        <f t="shared" si="4"/>
        <v>2.718839376827879E-3</v>
      </c>
      <c r="EO19" s="40">
        <f t="shared" si="5"/>
        <v>2.7190577279202926E-3</v>
      </c>
      <c r="EP19" s="40">
        <f t="shared" si="6"/>
        <v>2.7190575699953942E-3</v>
      </c>
      <c r="EQ19" s="40">
        <f t="shared" si="7"/>
        <v>2.7188468528674759E-3</v>
      </c>
      <c r="ER19" s="40">
        <f t="shared" si="8"/>
        <v>2.7192474168358438E-3</v>
      </c>
      <c r="ES19" s="40">
        <f t="shared" si="9"/>
        <v>2.7190482165149917E-3</v>
      </c>
      <c r="ET19" s="40">
        <f t="shared" si="10"/>
        <v>2.7206435540706626E-3</v>
      </c>
      <c r="EU19" s="40">
        <f t="shared" si="11"/>
        <v>2.7184234064550183E-3</v>
      </c>
      <c r="EV19" s="40">
        <f t="shared" si="12"/>
        <v>2.7173944064760778E-3</v>
      </c>
      <c r="EW19" s="40">
        <f t="shared" si="13"/>
        <v>0</v>
      </c>
      <c r="EX19" s="40">
        <f t="shared" si="14"/>
        <v>2.7170578156326614E-3</v>
      </c>
      <c r="EY19" s="40">
        <f t="shared" si="15"/>
        <v>0</v>
      </c>
      <c r="EZ19" s="40">
        <f t="shared" si="16"/>
        <v>2.7252676152240184E-3</v>
      </c>
      <c r="FA19" s="40">
        <f t="shared" si="17"/>
        <v>2.7187407747189317E-3</v>
      </c>
      <c r="FB19" s="40">
        <f t="shared" si="18"/>
        <v>2.7144014532202859E-3</v>
      </c>
      <c r="FC19" s="40">
        <f t="shared" si="19"/>
        <v>2.7206723151145854E-3</v>
      </c>
      <c r="FD19" s="40">
        <f t="shared" si="20"/>
        <v>2.7191168749188879E-3</v>
      </c>
      <c r="FE19" s="40">
        <f t="shared" si="21"/>
        <v>2.7192997166939634E-3</v>
      </c>
      <c r="FF19" s="40">
        <f t="shared" si="22"/>
        <v>2.7207662797510547E-3</v>
      </c>
      <c r="FG19" s="40">
        <f t="shared" si="23"/>
        <v>2.7187230423760781E-3</v>
      </c>
      <c r="FH19" s="40">
        <f t="shared" si="24"/>
        <v>2.7225940892928401E-3</v>
      </c>
      <c r="FI19" s="40">
        <f t="shared" si="25"/>
        <v>2.736243505998142E-3</v>
      </c>
      <c r="FJ19" s="40">
        <f t="shared" si="26"/>
        <v>2.715889905402908E-3</v>
      </c>
      <c r="FK19" s="40">
        <f t="shared" si="27"/>
        <v>2.7166595907264085E-3</v>
      </c>
      <c r="FL19" s="40">
        <f t="shared" si="28"/>
        <v>2.7184277973594552E-3</v>
      </c>
      <c r="FM19" s="40">
        <f t="shared" si="29"/>
        <v>2.7196296088095582E-3</v>
      </c>
      <c r="FN19" s="40">
        <f t="shared" si="30"/>
        <v>2.7196259010246206E-3</v>
      </c>
      <c r="FO19" s="40">
        <f t="shared" si="31"/>
        <v>2.7203930523447082E-3</v>
      </c>
      <c r="FP19" s="40">
        <f t="shared" si="32"/>
        <v>2.7159840707395131E-3</v>
      </c>
      <c r="FQ19" s="40">
        <f t="shared" si="33"/>
        <v>0</v>
      </c>
      <c r="FR19" s="40">
        <f t="shared" si="34"/>
        <v>2.7176423235712572E-3</v>
      </c>
    </row>
    <row r="20" spans="1:174" x14ac:dyDescent="0.25">
      <c r="A20" s="15" t="s">
        <v>189</v>
      </c>
      <c r="B20" s="15">
        <v>114.53176999999999</v>
      </c>
      <c r="C20" s="15">
        <v>0.40800460500000002</v>
      </c>
      <c r="D20" s="15">
        <v>873.07973600000003</v>
      </c>
      <c r="E20" s="15">
        <v>26.395161300000002</v>
      </c>
      <c r="F20" s="15">
        <v>25.603306400000001</v>
      </c>
      <c r="G20" s="15">
        <v>0.45992353899999999</v>
      </c>
      <c r="H20" s="15">
        <v>41.720905799999997</v>
      </c>
      <c r="I20" s="17">
        <v>3.2667478999999999</v>
      </c>
      <c r="J20" s="17">
        <v>0.66753397999999997</v>
      </c>
      <c r="K20" s="17">
        <v>2.4169522999999998E-2</v>
      </c>
      <c r="L20" s="17">
        <v>0.93872029000000001</v>
      </c>
      <c r="N20" s="17">
        <v>7.7600937999999994E-2</v>
      </c>
      <c r="P20" s="17">
        <v>1.1675099999999999E-4</v>
      </c>
      <c r="Q20" s="17">
        <v>9.3037597999999999</v>
      </c>
      <c r="R20" s="17">
        <v>3.2004139999999999E-4</v>
      </c>
      <c r="S20" s="17">
        <v>5.1974705000000003E-2</v>
      </c>
      <c r="T20" s="17">
        <v>0.113898081</v>
      </c>
      <c r="U20" s="17">
        <v>9.0891734000000002E-2</v>
      </c>
      <c r="V20" s="17">
        <v>0.89699949999999995</v>
      </c>
      <c r="W20" s="17">
        <v>0.68422346000000001</v>
      </c>
      <c r="X20" s="17">
        <v>5.4148492999999999E-2</v>
      </c>
      <c r="Y20" s="17">
        <v>2.4681600000000001E-5</v>
      </c>
      <c r="Z20" s="17">
        <v>3.2310729999999999E-4</v>
      </c>
      <c r="AA20" s="17">
        <v>3.720161E-4</v>
      </c>
      <c r="AB20" s="17">
        <v>6.1519738099999999E-2</v>
      </c>
      <c r="AC20" s="17">
        <v>26.395154999999999</v>
      </c>
      <c r="AD20" s="17">
        <v>25.603306</v>
      </c>
      <c r="AE20" s="17">
        <v>0.160208304</v>
      </c>
      <c r="AF20" s="17">
        <v>0.116401378</v>
      </c>
      <c r="AH20" s="17">
        <v>5.4534999999999999E-5</v>
      </c>
      <c r="AI20" s="15"/>
      <c r="AJ20" s="17" t="s">
        <v>189</v>
      </c>
      <c r="AK20" s="17">
        <v>0</v>
      </c>
      <c r="AL20" s="17">
        <v>0</v>
      </c>
      <c r="AM20" s="17">
        <v>0.66934890877310504</v>
      </c>
      <c r="AN20" s="17">
        <v>3.2756334088527299</v>
      </c>
      <c r="AO20" s="17">
        <v>3.2756334088527299</v>
      </c>
      <c r="AP20" s="17">
        <v>0.52145945137981797</v>
      </c>
      <c r="AQ20" s="17">
        <v>3.1188871354967299E-2</v>
      </c>
      <c r="AR20" s="17">
        <v>4.12002476892806E-3</v>
      </c>
      <c r="AS20" s="17">
        <v>2.0115280565705902E-2</v>
      </c>
      <c r="AT20" s="17">
        <v>0.94127241401914696</v>
      </c>
      <c r="AU20" s="5">
        <v>5.4682712799303302E-5</v>
      </c>
      <c r="AV20" s="17">
        <v>0</v>
      </c>
      <c r="AW20" s="17">
        <v>0</v>
      </c>
      <c r="AX20" s="17">
        <v>7.78108701250836E-2</v>
      </c>
      <c r="AY20" s="17">
        <v>0</v>
      </c>
      <c r="AZ20" s="17">
        <v>0</v>
      </c>
      <c r="BA20" s="17">
        <v>0</v>
      </c>
      <c r="BB20" s="5">
        <v>2.34136988596592E-5</v>
      </c>
      <c r="BC20" s="5">
        <v>9.36550372856693E-5</v>
      </c>
      <c r="BD20" s="17">
        <v>114.843469484173</v>
      </c>
      <c r="BE20" s="17">
        <v>0.79400341716408496</v>
      </c>
      <c r="BF20" s="17">
        <v>19.798973042984599</v>
      </c>
      <c r="BG20" s="17">
        <v>1.2607721313734199</v>
      </c>
      <c r="BH20" s="17">
        <v>2.9292925478265199E-2</v>
      </c>
      <c r="BI20" s="17">
        <v>4.5081670012180499</v>
      </c>
      <c r="BJ20" s="17">
        <v>7.5735381868086496E-2</v>
      </c>
      <c r="BK20" s="17">
        <v>7.1577024216799199</v>
      </c>
      <c r="BL20" s="17">
        <v>0.64683712484399503</v>
      </c>
      <c r="BM20" s="17">
        <v>2.34092697075249</v>
      </c>
      <c r="BN20" s="17">
        <v>0.160645701657325</v>
      </c>
      <c r="BO20" s="17">
        <v>0</v>
      </c>
      <c r="BP20" s="17">
        <v>0</v>
      </c>
      <c r="BQ20" s="17">
        <v>9.3290378105228502</v>
      </c>
      <c r="BR20" s="17">
        <v>9.3290378105228502</v>
      </c>
      <c r="BS20" s="17">
        <v>0.258786001931337</v>
      </c>
      <c r="BT20" s="17">
        <v>0</v>
      </c>
      <c r="BU20" s="17">
        <v>0.116718753826948</v>
      </c>
      <c r="BV20" s="5">
        <v>9.3063503472676405E-5</v>
      </c>
      <c r="BW20" s="17">
        <v>1.7971206319119E-4</v>
      </c>
      <c r="BX20" s="17">
        <v>7.0036579323952601</v>
      </c>
      <c r="BY20" s="17">
        <v>0.34193627221492801</v>
      </c>
      <c r="BZ20" s="17">
        <v>5.3542370011805701E-2</v>
      </c>
      <c r="CA20" s="17">
        <v>0</v>
      </c>
      <c r="CB20" s="17">
        <v>0.10327759134985701</v>
      </c>
      <c r="CC20" s="17">
        <v>0.41907238927671803</v>
      </c>
      <c r="CD20" s="17">
        <v>1.71982278146133E-2</v>
      </c>
      <c r="CE20" s="17">
        <v>3.4917833517970398E-2</v>
      </c>
      <c r="CF20" s="17">
        <v>0</v>
      </c>
      <c r="CG20" s="17">
        <v>0</v>
      </c>
      <c r="CH20" s="17">
        <v>0.11420896825637</v>
      </c>
      <c r="CI20" s="17">
        <v>0.40911524617360201</v>
      </c>
      <c r="CJ20" s="17">
        <v>0</v>
      </c>
      <c r="CK20" s="17">
        <v>4.6480824197931002E-2</v>
      </c>
      <c r="CL20" s="17">
        <v>4.4657990266593901E-2</v>
      </c>
      <c r="CM20" s="17">
        <v>42.481166851303698</v>
      </c>
      <c r="CN20" s="17">
        <v>787.90969367879802</v>
      </c>
      <c r="CO20" s="17">
        <v>80.541776722498696</v>
      </c>
      <c r="CP20" s="17">
        <v>875.45512833369196</v>
      </c>
      <c r="CQ20" s="17">
        <v>0</v>
      </c>
      <c r="CR20" s="17">
        <v>3.0590446448353998</v>
      </c>
      <c r="CS20" s="17">
        <v>0</v>
      </c>
      <c r="CT20" s="17">
        <v>5.4294643828987403E-2</v>
      </c>
      <c r="CU20" s="5">
        <v>2.4748752287570801E-5</v>
      </c>
      <c r="CV20" s="17">
        <v>3.2398668769875998E-4</v>
      </c>
      <c r="CW20" s="17">
        <v>3.7300689667488002E-4</v>
      </c>
      <c r="CX20" s="17">
        <v>6.1684463155806099E-2</v>
      </c>
      <c r="CY20" s="17">
        <v>0</v>
      </c>
      <c r="CZ20" s="17">
        <v>11.540058279799601</v>
      </c>
      <c r="DA20" s="17">
        <v>1.49672701819364E-2</v>
      </c>
      <c r="DB20" s="17">
        <v>5.2629320921311496E-3</v>
      </c>
      <c r="DC20" s="17">
        <v>19.800026268071001</v>
      </c>
      <c r="DD20" s="17">
        <v>6.7263400408957303E-3</v>
      </c>
      <c r="DE20" s="17">
        <v>0</v>
      </c>
      <c r="DF20" s="5">
        <v>4.8136346500438098E-5</v>
      </c>
      <c r="DG20" s="17">
        <v>9.7557441977105103E-4</v>
      </c>
      <c r="DH20" s="17">
        <v>26.4669375750778</v>
      </c>
      <c r="DI20" s="17">
        <v>25.672929777329799</v>
      </c>
      <c r="DJ20" s="17">
        <v>0.79400779774797803</v>
      </c>
      <c r="DK20" s="17">
        <v>0</v>
      </c>
      <c r="DL20" s="17">
        <v>0</v>
      </c>
      <c r="DM20" s="17">
        <v>0.105027957031917</v>
      </c>
      <c r="DN20" s="17">
        <v>0</v>
      </c>
      <c r="DO20" s="17">
        <v>1.1269669461025</v>
      </c>
      <c r="DP20" s="17">
        <v>0</v>
      </c>
      <c r="DQ20" s="17">
        <v>2.9292915557466201E-2</v>
      </c>
      <c r="DR20" s="17">
        <v>4.5078454085991204</v>
      </c>
      <c r="DS20" s="17">
        <v>0.77913277982682505</v>
      </c>
      <c r="DT20" s="17">
        <v>0</v>
      </c>
      <c r="DU20" s="17">
        <v>7.5735474021285595E-2</v>
      </c>
      <c r="DV20" s="17">
        <v>1.02691211825592E-4</v>
      </c>
      <c r="DW20" s="17">
        <v>0.46117553848443199</v>
      </c>
      <c r="DX20" s="17">
        <v>0.85898766704039398</v>
      </c>
      <c r="DY20" s="17">
        <v>0</v>
      </c>
      <c r="DZ20" s="17">
        <v>0</v>
      </c>
      <c r="EA20" s="17">
        <v>1.04026854862723E-2</v>
      </c>
      <c r="EB20" s="17">
        <v>0.958483708582483</v>
      </c>
      <c r="EC20" s="17">
        <v>0.89944018454934704</v>
      </c>
      <c r="ED20" s="17">
        <v>0</v>
      </c>
      <c r="EE20" s="17">
        <v>41.834398694863701</v>
      </c>
      <c r="EF20" s="17">
        <v>0.68608568204583398</v>
      </c>
      <c r="EG20" s="17">
        <v>0.74045640070228103</v>
      </c>
      <c r="EJ20" s="56">
        <f t="shared" si="0"/>
        <v>1.0154601996590764</v>
      </c>
      <c r="EK20" s="25">
        <f t="shared" si="1"/>
        <v>8.0000193107849591E-3</v>
      </c>
      <c r="EL20" s="40">
        <f t="shared" si="2"/>
        <v>2.721511107119053E-3</v>
      </c>
      <c r="EM20" s="40">
        <f t="shared" si="3"/>
        <v>2.7221290151908687E-3</v>
      </c>
      <c r="EN20" s="40">
        <f t="shared" si="4"/>
        <v>2.7207049204632256E-3</v>
      </c>
      <c r="EO20" s="40">
        <f t="shared" si="5"/>
        <v>2.7192967022254414E-3</v>
      </c>
      <c r="EP20" s="40">
        <f t="shared" si="6"/>
        <v>2.719311960809781E-3</v>
      </c>
      <c r="EQ20" s="40">
        <f t="shared" si="7"/>
        <v>2.7221904909546239E-3</v>
      </c>
      <c r="ER20" s="40">
        <f t="shared" si="8"/>
        <v>2.7202883707214227E-3</v>
      </c>
      <c r="ES20" s="40">
        <f t="shared" si="9"/>
        <v>2.7199860915897382E-3</v>
      </c>
      <c r="ET20" s="40">
        <f t="shared" si="10"/>
        <v>2.7188560095548595E-3</v>
      </c>
      <c r="EU20" s="40">
        <f t="shared" si="11"/>
        <v>2.7217059531527885E-3</v>
      </c>
      <c r="EV20" s="40">
        <f t="shared" si="12"/>
        <v>2.7187268096090164E-3</v>
      </c>
      <c r="EW20" s="40">
        <f t="shared" si="13"/>
        <v>0</v>
      </c>
      <c r="EX20" s="40">
        <f t="shared" si="14"/>
        <v>2.7052781898539184E-3</v>
      </c>
      <c r="EY20" s="40">
        <f t="shared" si="15"/>
        <v>0</v>
      </c>
      <c r="EZ20" s="40">
        <f t="shared" si="16"/>
        <v>2.721485429062788E-3</v>
      </c>
      <c r="FA20" s="40">
        <f t="shared" si="17"/>
        <v>2.7169672332738298E-3</v>
      </c>
      <c r="FB20" s="40">
        <f t="shared" si="18"/>
        <v>2.7200017382266483E-3</v>
      </c>
      <c r="FC20" s="40">
        <f t="shared" si="19"/>
        <v>2.7197139951770557E-3</v>
      </c>
      <c r="FD20" s="40">
        <f t="shared" si="20"/>
        <v>2.729521460243078E-3</v>
      </c>
      <c r="FE20" s="40">
        <f t="shared" si="21"/>
        <v>2.7184041237996561E-3</v>
      </c>
      <c r="FF20" s="40">
        <f t="shared" si="22"/>
        <v>2.7209430432760489E-3</v>
      </c>
      <c r="FG20" s="40">
        <f t="shared" si="23"/>
        <v>2.7216576962064004E-3</v>
      </c>
      <c r="FH20" s="40">
        <f t="shared" si="24"/>
        <v>2.6990747274795658E-3</v>
      </c>
      <c r="FI20" s="40">
        <f t="shared" si="25"/>
        <v>2.7207428842052224E-3</v>
      </c>
      <c r="FJ20" s="40">
        <f t="shared" si="26"/>
        <v>2.7216584049942357E-3</v>
      </c>
      <c r="FK20" s="40">
        <f t="shared" si="27"/>
        <v>2.6633166545211684E-3</v>
      </c>
      <c r="FL20" s="40">
        <f t="shared" si="28"/>
        <v>2.6775968314159699E-3</v>
      </c>
      <c r="FM20" s="40">
        <f t="shared" si="29"/>
        <v>2.7197756590747963E-3</v>
      </c>
      <c r="FN20" s="40">
        <f t="shared" si="30"/>
        <v>2.7197457594898456E-3</v>
      </c>
      <c r="FO20" s="40">
        <f t="shared" si="31"/>
        <v>2.7301809357210723E-3</v>
      </c>
      <c r="FP20" s="40">
        <f t="shared" si="32"/>
        <v>2.7265641730461715E-3</v>
      </c>
      <c r="FQ20" s="40">
        <f t="shared" si="33"/>
        <v>0</v>
      </c>
      <c r="FR20" s="40">
        <f t="shared" si="34"/>
        <v>2.708587133094395E-3</v>
      </c>
    </row>
    <row r="21" spans="1:174" x14ac:dyDescent="0.25">
      <c r="A21" s="15" t="s">
        <v>190</v>
      </c>
      <c r="B21" s="15">
        <v>391.19907852</v>
      </c>
      <c r="C21" s="15">
        <v>1.2282874121</v>
      </c>
      <c r="D21" s="15">
        <v>1847.9975064</v>
      </c>
      <c r="E21" s="15">
        <v>48.805348785</v>
      </c>
      <c r="F21" s="15">
        <v>47.341186110999999</v>
      </c>
      <c r="G21" s="15">
        <v>1.3845881868000001</v>
      </c>
      <c r="H21" s="15">
        <v>77.845387380999995</v>
      </c>
      <c r="I21" s="17">
        <v>6.0952933580000002</v>
      </c>
      <c r="J21" s="17">
        <v>1.2455264927</v>
      </c>
      <c r="K21" s="17">
        <v>4.8473076300000001E-2</v>
      </c>
      <c r="L21" s="17">
        <v>1.7515217087999999</v>
      </c>
      <c r="N21" s="17">
        <v>0.1447924132</v>
      </c>
      <c r="P21" s="17">
        <v>2.3395619999999999E-4</v>
      </c>
      <c r="Q21" s="17">
        <v>17.35951098</v>
      </c>
      <c r="R21" s="17">
        <v>6.4183380000000002E-4</v>
      </c>
      <c r="S21" s="17">
        <v>0.104169278</v>
      </c>
      <c r="T21" s="17">
        <v>0.21251796710000001</v>
      </c>
      <c r="U21" s="17">
        <v>0.18196927860000001</v>
      </c>
      <c r="V21" s="17">
        <v>1.673675998</v>
      </c>
      <c r="W21" s="17">
        <v>1.2766644482</v>
      </c>
      <c r="X21" s="17">
        <v>0.1001162927</v>
      </c>
      <c r="Y21" s="17">
        <v>4.5636899999999997E-5</v>
      </c>
      <c r="Z21" s="17">
        <v>5.967158E-4</v>
      </c>
      <c r="AA21" s="17">
        <v>6.8786759999999998E-4</v>
      </c>
      <c r="AB21" s="17">
        <v>0.11429908179999999</v>
      </c>
      <c r="AC21" s="17">
        <v>48.805323784999999</v>
      </c>
      <c r="AD21" s="17">
        <v>47.341192640999999</v>
      </c>
      <c r="AE21" s="17">
        <v>0.2989263378</v>
      </c>
      <c r="AF21" s="17">
        <v>0.2171886707</v>
      </c>
      <c r="AH21" s="17">
        <v>1.008367E-4</v>
      </c>
      <c r="AI21" s="15"/>
      <c r="AJ21" s="17" t="s">
        <v>190</v>
      </c>
      <c r="AK21" s="17">
        <v>0</v>
      </c>
      <c r="AL21" s="17">
        <v>0</v>
      </c>
      <c r="AM21" s="17">
        <v>1.24892245205684</v>
      </c>
      <c r="AN21" s="17">
        <v>6.1119150336314298</v>
      </c>
      <c r="AO21" s="17">
        <v>6.1119150336314298</v>
      </c>
      <c r="AP21" s="17">
        <v>0.97297537808660794</v>
      </c>
      <c r="AQ21" s="17">
        <v>5.81939213111183E-2</v>
      </c>
      <c r="AR21" s="17">
        <v>8.2628726709546504E-3</v>
      </c>
      <c r="AS21" s="17">
        <v>4.0342258084073199E-2</v>
      </c>
      <c r="AT21" s="17">
        <v>1.7562976444035501</v>
      </c>
      <c r="AU21" s="17">
        <v>1.01114873406067E-4</v>
      </c>
      <c r="AV21" s="17">
        <v>0</v>
      </c>
      <c r="AW21" s="17">
        <v>0</v>
      </c>
      <c r="AX21" s="17">
        <v>0.145186636452316</v>
      </c>
      <c r="AY21" s="17">
        <v>0</v>
      </c>
      <c r="AZ21" s="17">
        <v>0</v>
      </c>
      <c r="BA21" s="17">
        <v>0</v>
      </c>
      <c r="BB21" s="5">
        <v>4.6919200416673501E-5</v>
      </c>
      <c r="BC21" s="17">
        <v>1.8767582014693799E-4</v>
      </c>
      <c r="BD21" s="17">
        <v>392.26567262730202</v>
      </c>
      <c r="BE21" s="17">
        <v>1.46812538534036</v>
      </c>
      <c r="BF21" s="17">
        <v>36.609100551706597</v>
      </c>
      <c r="BG21" s="17">
        <v>2.33121869828094</v>
      </c>
      <c r="BH21" s="17">
        <v>5.4163849468410498E-2</v>
      </c>
      <c r="BI21" s="17">
        <v>8.3357729808142693</v>
      </c>
      <c r="BJ21" s="17">
        <v>0.140037221592067</v>
      </c>
      <c r="BK21" s="17">
        <v>13.355381774382201</v>
      </c>
      <c r="BL21" s="17">
        <v>1.2069189810312</v>
      </c>
      <c r="BM21" s="17">
        <v>4.3678769906536097</v>
      </c>
      <c r="BN21" s="17">
        <v>0.29974398190215801</v>
      </c>
      <c r="BO21" s="17">
        <v>0</v>
      </c>
      <c r="BP21" s="17">
        <v>0</v>
      </c>
      <c r="BQ21" s="17">
        <v>17.406821816515201</v>
      </c>
      <c r="BR21" s="17">
        <v>17.406821816515201</v>
      </c>
      <c r="BS21" s="17">
        <v>0.48286130160415303</v>
      </c>
      <c r="BT21" s="17">
        <v>0</v>
      </c>
      <c r="BU21" s="17">
        <v>0.21777980724028101</v>
      </c>
      <c r="BV21" s="17">
        <v>1.8664150366216E-4</v>
      </c>
      <c r="BW21" s="17">
        <v>3.60406965752597E-4</v>
      </c>
      <c r="BX21" s="17">
        <v>14.8242489042477</v>
      </c>
      <c r="BY21" s="17">
        <v>0.63801141839893805</v>
      </c>
      <c r="BZ21" s="17">
        <v>9.9904165179819898E-2</v>
      </c>
      <c r="CA21" s="17">
        <v>0</v>
      </c>
      <c r="CB21" s="17">
        <v>0.192694184240772</v>
      </c>
      <c r="CC21" s="17">
        <v>0.781942505751969</v>
      </c>
      <c r="CD21" s="17">
        <v>3.4469558182730099E-2</v>
      </c>
      <c r="CE21" s="17">
        <v>6.9983454289918798E-2</v>
      </c>
      <c r="CF21" s="17">
        <v>0</v>
      </c>
      <c r="CG21" s="17">
        <v>0</v>
      </c>
      <c r="CH21" s="17">
        <v>0.213094998637995</v>
      </c>
      <c r="CI21" s="17">
        <v>1.23163002710582</v>
      </c>
      <c r="CJ21" s="17">
        <v>0</v>
      </c>
      <c r="CK21" s="17">
        <v>9.3057332870362802E-2</v>
      </c>
      <c r="CL21" s="17">
        <v>8.9407803612272893E-2</v>
      </c>
      <c r="CM21" s="17">
        <v>79.264541707589999</v>
      </c>
      <c r="CN21" s="17">
        <v>1667.7313661799899</v>
      </c>
      <c r="CO21" s="17">
        <v>170.479649023517</v>
      </c>
      <c r="CP21" s="17">
        <v>1853.03526410776</v>
      </c>
      <c r="CQ21" s="17">
        <v>0</v>
      </c>
      <c r="CR21" s="17">
        <v>5.7077713421959002</v>
      </c>
      <c r="CS21" s="17">
        <v>0</v>
      </c>
      <c r="CT21" s="17">
        <v>0.100389745682523</v>
      </c>
      <c r="CU21" s="5">
        <v>4.5760355270865199E-5</v>
      </c>
      <c r="CV21" s="17">
        <v>5.9833760069665995E-4</v>
      </c>
      <c r="CW21" s="17">
        <v>6.8974622027480597E-4</v>
      </c>
      <c r="CX21" s="17">
        <v>0.11461228081593</v>
      </c>
      <c r="CY21" s="17">
        <v>0</v>
      </c>
      <c r="CZ21" s="17">
        <v>21.532290408879099</v>
      </c>
      <c r="DA21" s="17">
        <v>2.76751687472786E-2</v>
      </c>
      <c r="DB21" s="17">
        <v>9.7314048931584993E-3</v>
      </c>
      <c r="DC21" s="17">
        <v>36.611056692956701</v>
      </c>
      <c r="DD21" s="17">
        <v>1.2437176375270699E-2</v>
      </c>
      <c r="DE21" s="17">
        <v>0</v>
      </c>
      <c r="DF21" s="5">
        <v>9.6533832977837997E-5</v>
      </c>
      <c r="DG21" s="17">
        <v>1.8038867959677401E-3</v>
      </c>
      <c r="DH21" s="17">
        <v>48.938450659385602</v>
      </c>
      <c r="DI21" s="17">
        <v>47.470294712913798</v>
      </c>
      <c r="DJ21" s="17">
        <v>1.4681559464717699</v>
      </c>
      <c r="DK21" s="17">
        <v>0</v>
      </c>
      <c r="DL21" s="17">
        <v>0</v>
      </c>
      <c r="DM21" s="17">
        <v>0.19420075265794701</v>
      </c>
      <c r="DN21" s="17">
        <v>0</v>
      </c>
      <c r="DO21" s="17">
        <v>2.08380148415152</v>
      </c>
      <c r="DP21" s="17">
        <v>0</v>
      </c>
      <c r="DQ21" s="17">
        <v>5.4163852885574598E-2</v>
      </c>
      <c r="DR21" s="17">
        <v>8.3351973585321595</v>
      </c>
      <c r="DS21" s="17">
        <v>1.4537644466089701</v>
      </c>
      <c r="DT21" s="17">
        <v>0</v>
      </c>
      <c r="DU21" s="17">
        <v>0.14003705514310699</v>
      </c>
      <c r="DV21" s="17">
        <v>1.8987977512855599E-4</v>
      </c>
      <c r="DW21" s="17">
        <v>1.3883627201772499</v>
      </c>
      <c r="DX21" s="17">
        <v>1.60276074390811</v>
      </c>
      <c r="DY21" s="17">
        <v>0</v>
      </c>
      <c r="DZ21" s="17">
        <v>0</v>
      </c>
      <c r="EA21" s="17">
        <v>1.94098076118858E-2</v>
      </c>
      <c r="EB21" s="17">
        <v>1.78840957438207</v>
      </c>
      <c r="EC21" s="17">
        <v>1.6782422823083101</v>
      </c>
      <c r="ED21" s="17">
        <v>0</v>
      </c>
      <c r="EE21" s="17">
        <v>78.057637931623702</v>
      </c>
      <c r="EF21" s="17">
        <v>1.28014484602717</v>
      </c>
      <c r="EG21" s="17">
        <v>1.3815963584108499</v>
      </c>
      <c r="EJ21" s="56">
        <f t="shared" si="0"/>
        <v>1.015461699943105</v>
      </c>
      <c r="EK21" s="25">
        <f t="shared" si="1"/>
        <v>7.9999820788006441E-3</v>
      </c>
      <c r="EL21" s="40">
        <f t="shared" si="2"/>
        <v>2.7264739767210214E-3</v>
      </c>
      <c r="EM21" s="40">
        <f t="shared" si="3"/>
        <v>2.7213622584515E-3</v>
      </c>
      <c r="EN21" s="40">
        <f t="shared" si="4"/>
        <v>2.7260630440859154E-3</v>
      </c>
      <c r="EO21" s="40">
        <f t="shared" si="5"/>
        <v>2.7271985079330083E-3</v>
      </c>
      <c r="EP21" s="40">
        <f t="shared" si="6"/>
        <v>2.727194067573227E-3</v>
      </c>
      <c r="EQ21" s="40">
        <f t="shared" si="7"/>
        <v>2.7261054320948702E-3</v>
      </c>
      <c r="ER21" s="40">
        <f t="shared" si="8"/>
        <v>2.7265655392642099E-3</v>
      </c>
      <c r="ES21" s="40">
        <f t="shared" si="9"/>
        <v>2.7269689340897658E-3</v>
      </c>
      <c r="ET21" s="40">
        <f t="shared" si="10"/>
        <v>2.7265251897439675E-3</v>
      </c>
      <c r="EU21" s="40">
        <f t="shared" si="11"/>
        <v>2.7242845948246166E-3</v>
      </c>
      <c r="EV21" s="40">
        <f t="shared" si="12"/>
        <v>2.7267350324891178E-3</v>
      </c>
      <c r="EW21" s="40">
        <f t="shared" si="13"/>
        <v>0</v>
      </c>
      <c r="EX21" s="40">
        <f t="shared" si="14"/>
        <v>2.7226789277381871E-3</v>
      </c>
      <c r="EY21" s="40">
        <f t="shared" si="15"/>
        <v>0</v>
      </c>
      <c r="EZ21" s="40">
        <f t="shared" si="16"/>
        <v>2.7305135047136489E-3</v>
      </c>
      <c r="FA21" s="40">
        <f t="shared" si="17"/>
        <v>2.7253553726086306E-3</v>
      </c>
      <c r="FB21" s="40">
        <f t="shared" si="18"/>
        <v>2.7242292203915673E-3</v>
      </c>
      <c r="FC21" s="40">
        <f t="shared" si="19"/>
        <v>2.7237826554668059E-3</v>
      </c>
      <c r="FD21" s="40">
        <f t="shared" si="20"/>
        <v>2.7152129576106204E-3</v>
      </c>
      <c r="FE21" s="40">
        <f t="shared" si="21"/>
        <v>2.7249538298476017E-3</v>
      </c>
      <c r="FF21" s="40">
        <f t="shared" si="22"/>
        <v>2.7282964646482763E-3</v>
      </c>
      <c r="FG21" s="40">
        <f t="shared" si="23"/>
        <v>2.7261649152031451E-3</v>
      </c>
      <c r="FH21" s="40">
        <f t="shared" si="24"/>
        <v>2.7313534605441984E-3</v>
      </c>
      <c r="FI21" s="40">
        <f t="shared" si="25"/>
        <v>2.7051633845682362E-3</v>
      </c>
      <c r="FJ21" s="40">
        <f t="shared" si="26"/>
        <v>2.7178779188685004E-3</v>
      </c>
      <c r="FK21" s="40">
        <f t="shared" si="27"/>
        <v>2.7310782987976026E-3</v>
      </c>
      <c r="FL21" s="40">
        <f t="shared" si="28"/>
        <v>2.7401708832450783E-3</v>
      </c>
      <c r="FM21" s="40">
        <f t="shared" si="29"/>
        <v>2.7270570478942083E-3</v>
      </c>
      <c r="FN21" s="40">
        <f t="shared" si="30"/>
        <v>2.7270259505561556E-3</v>
      </c>
      <c r="FO21" s="40">
        <f t="shared" si="31"/>
        <v>2.7352695255145583E-3</v>
      </c>
      <c r="FP21" s="40">
        <f t="shared" si="32"/>
        <v>2.7217650827539527E-3</v>
      </c>
      <c r="FQ21" s="40">
        <f t="shared" si="33"/>
        <v>0</v>
      </c>
      <c r="FR21" s="40">
        <f t="shared" si="34"/>
        <v>2.7586524159060959E-3</v>
      </c>
    </row>
    <row r="22" spans="1:174" x14ac:dyDescent="0.25">
      <c r="A22" s="15" t="s">
        <v>191</v>
      </c>
      <c r="B22" s="15">
        <v>515.30271970000001</v>
      </c>
      <c r="C22" s="15">
        <v>1.6389702168</v>
      </c>
      <c r="D22" s="15">
        <v>2774.2894356000002</v>
      </c>
      <c r="E22" s="15">
        <v>73.536758922999994</v>
      </c>
      <c r="F22" s="15">
        <v>71.330662271999998</v>
      </c>
      <c r="G22" s="15">
        <v>1.8475307771</v>
      </c>
      <c r="H22" s="15">
        <v>117.09062435</v>
      </c>
      <c r="I22" s="17">
        <v>9.1681918374000002</v>
      </c>
      <c r="J22" s="17">
        <v>1.8734494482999999</v>
      </c>
      <c r="K22" s="17">
        <v>6.8365017599999994E-2</v>
      </c>
      <c r="L22" s="17">
        <v>2.6345388773999998</v>
      </c>
      <c r="N22" s="17">
        <v>0.21778855280000001</v>
      </c>
      <c r="P22" s="17">
        <v>3.301852E-4</v>
      </c>
      <c r="Q22" s="17">
        <v>26.111219115000001</v>
      </c>
      <c r="R22" s="17">
        <v>9.0525149999999999E-4</v>
      </c>
      <c r="S22" s="17">
        <v>0.1469951444</v>
      </c>
      <c r="T22" s="17">
        <v>0.31965745439999999</v>
      </c>
      <c r="U22" s="17">
        <v>0.25700653239999999</v>
      </c>
      <c r="V22" s="17">
        <v>2.5174488868</v>
      </c>
      <c r="W22" s="17">
        <v>1.9202863501</v>
      </c>
      <c r="X22" s="17">
        <v>0.1508556472</v>
      </c>
      <c r="Y22" s="17">
        <v>6.8762699999999998E-5</v>
      </c>
      <c r="Z22" s="17">
        <v>8.9953829999999996E-4</v>
      </c>
      <c r="AA22" s="17">
        <v>1.0364351000000001E-3</v>
      </c>
      <c r="AB22" s="17">
        <v>0.1720798653</v>
      </c>
      <c r="AC22" s="17">
        <v>73.536735551999996</v>
      </c>
      <c r="AD22" s="17">
        <v>71.330705281999997</v>
      </c>
      <c r="AE22" s="17">
        <v>0.44962785420000001</v>
      </c>
      <c r="AF22" s="17">
        <v>0.3266829202</v>
      </c>
      <c r="AH22" s="17">
        <v>1.519344E-4</v>
      </c>
      <c r="AI22" s="15"/>
      <c r="AJ22" s="17" t="s">
        <v>191</v>
      </c>
      <c r="AK22" s="17">
        <v>0</v>
      </c>
      <c r="AL22" s="17">
        <v>0</v>
      </c>
      <c r="AM22" s="17">
        <v>1.8785632979512801</v>
      </c>
      <c r="AN22" s="17">
        <v>9.1932452603889097</v>
      </c>
      <c r="AO22" s="17">
        <v>9.1932452603889097</v>
      </c>
      <c r="AP22" s="17">
        <v>1.46349536774748</v>
      </c>
      <c r="AQ22" s="17">
        <v>8.7533275986617795E-2</v>
      </c>
      <c r="AR22" s="17">
        <v>1.1653805453132399E-2</v>
      </c>
      <c r="AS22" s="17">
        <v>5.6898011761658297E-2</v>
      </c>
      <c r="AT22" s="17">
        <v>2.6417259648364499</v>
      </c>
      <c r="AU22" s="17">
        <v>1.52353982048777E-4</v>
      </c>
      <c r="AV22" s="17">
        <v>0</v>
      </c>
      <c r="AW22" s="17">
        <v>0</v>
      </c>
      <c r="AX22" s="17">
        <v>0.21838360258251999</v>
      </c>
      <c r="AY22" s="17">
        <v>0</v>
      </c>
      <c r="AZ22" s="17">
        <v>0</v>
      </c>
      <c r="BA22" s="17">
        <v>0</v>
      </c>
      <c r="BB22" s="5">
        <v>6.6216948031548194E-5</v>
      </c>
      <c r="BC22" s="17">
        <v>2.6487217822164098E-4</v>
      </c>
      <c r="BD22" s="17">
        <v>516.71153980720601</v>
      </c>
      <c r="BE22" s="17">
        <v>2.2120603217645698</v>
      </c>
      <c r="BF22" s="17">
        <v>55.160591720542101</v>
      </c>
      <c r="BG22" s="17">
        <v>3.51255916268456</v>
      </c>
      <c r="BH22" s="17">
        <v>8.1610835606849799E-2</v>
      </c>
      <c r="BI22" s="17">
        <v>12.5599263435792</v>
      </c>
      <c r="BJ22" s="17">
        <v>0.21100088206925799</v>
      </c>
      <c r="BK22" s="17">
        <v>20.088550088648901</v>
      </c>
      <c r="BL22" s="17">
        <v>1.8153914178458599</v>
      </c>
      <c r="BM22" s="17">
        <v>6.5699664953617001</v>
      </c>
      <c r="BN22" s="17">
        <v>0.45085905647839097</v>
      </c>
      <c r="BO22" s="17">
        <v>0</v>
      </c>
      <c r="BP22" s="17">
        <v>0</v>
      </c>
      <c r="BQ22" s="17">
        <v>26.182597198542702</v>
      </c>
      <c r="BR22" s="17">
        <v>26.182597198542702</v>
      </c>
      <c r="BS22" s="17">
        <v>0.72629923195290902</v>
      </c>
      <c r="BT22" s="17">
        <v>0</v>
      </c>
      <c r="BU22" s="17">
        <v>0.32757401526728203</v>
      </c>
      <c r="BV22" s="17">
        <v>2.6323939665095797E-4</v>
      </c>
      <c r="BW22" s="17">
        <v>5.0832271897044195E-4</v>
      </c>
      <c r="BX22" s="17">
        <v>22.2549617277622</v>
      </c>
      <c r="BY22" s="17">
        <v>0.95966788798425695</v>
      </c>
      <c r="BZ22" s="17">
        <v>0.150270059038421</v>
      </c>
      <c r="CA22" s="17">
        <v>0</v>
      </c>
      <c r="CB22" s="17">
        <v>0.28984379627593398</v>
      </c>
      <c r="CC22" s="17">
        <v>1.1761598539790601</v>
      </c>
      <c r="CD22" s="17">
        <v>4.8640926271929001E-2</v>
      </c>
      <c r="CE22" s="17">
        <v>9.8755746622794696E-2</v>
      </c>
      <c r="CF22" s="17">
        <v>0</v>
      </c>
      <c r="CG22" s="17">
        <v>0</v>
      </c>
      <c r="CH22" s="17">
        <v>0.320531804503497</v>
      </c>
      <c r="CI22" s="17">
        <v>1.6434505307076199</v>
      </c>
      <c r="CJ22" s="17">
        <v>0</v>
      </c>
      <c r="CK22" s="17">
        <v>0.13143173013222201</v>
      </c>
      <c r="CL22" s="17">
        <v>0.12627737462590299</v>
      </c>
      <c r="CM22" s="17">
        <v>119.225862641026</v>
      </c>
      <c r="CN22" s="17">
        <v>2503.68524563346</v>
      </c>
      <c r="CO22" s="17">
        <v>255.931971145907</v>
      </c>
      <c r="CP22" s="17">
        <v>2781.8721785071298</v>
      </c>
      <c r="CQ22" s="17">
        <v>0</v>
      </c>
      <c r="CR22" s="17">
        <v>8.58533407052035</v>
      </c>
      <c r="CS22" s="17">
        <v>0</v>
      </c>
      <c r="CT22" s="17">
        <v>0.15126501394092701</v>
      </c>
      <c r="CU22" s="5">
        <v>6.8952371205432101E-5</v>
      </c>
      <c r="CV22" s="17">
        <v>9.0196243385858303E-4</v>
      </c>
      <c r="CW22" s="17">
        <v>1.0392911721423901E-3</v>
      </c>
      <c r="CX22" s="17">
        <v>0.172553591957538</v>
      </c>
      <c r="CY22" s="17">
        <v>0</v>
      </c>
      <c r="CZ22" s="17">
        <v>32.387790476462897</v>
      </c>
      <c r="DA22" s="17">
        <v>4.1699616836698102E-2</v>
      </c>
      <c r="DB22" s="17">
        <v>1.4662754454714299E-2</v>
      </c>
      <c r="DC22" s="17">
        <v>55.163485838059501</v>
      </c>
      <c r="DD22" s="17">
        <v>1.8739710422901599E-2</v>
      </c>
      <c r="DE22" s="17">
        <v>0</v>
      </c>
      <c r="DF22" s="17">
        <v>1.3615840649922501E-4</v>
      </c>
      <c r="DG22" s="17">
        <v>2.7180089066728302E-3</v>
      </c>
      <c r="DH22" s="17">
        <v>73.737724674818296</v>
      </c>
      <c r="DI22" s="17">
        <v>71.525603368800205</v>
      </c>
      <c r="DJ22" s="17">
        <v>2.21212130601806</v>
      </c>
      <c r="DK22" s="17">
        <v>0</v>
      </c>
      <c r="DL22" s="17">
        <v>0</v>
      </c>
      <c r="DM22" s="17">
        <v>0.29261092566565799</v>
      </c>
      <c r="DN22" s="17">
        <v>0</v>
      </c>
      <c r="DO22" s="17">
        <v>3.1397675920567401</v>
      </c>
      <c r="DP22" s="17">
        <v>0</v>
      </c>
      <c r="DQ22" s="17">
        <v>8.1610822048424597E-2</v>
      </c>
      <c r="DR22" s="17">
        <v>12.559021258067499</v>
      </c>
      <c r="DS22" s="17">
        <v>2.1866822668046799</v>
      </c>
      <c r="DT22" s="17">
        <v>0</v>
      </c>
      <c r="DU22" s="17">
        <v>0.21100073876882899</v>
      </c>
      <c r="DV22" s="17">
        <v>2.8610351251398498E-4</v>
      </c>
      <c r="DW22" s="17">
        <v>1.8525816436559199</v>
      </c>
      <c r="DX22" s="17">
        <v>2.4107997866520199</v>
      </c>
      <c r="DY22" s="17">
        <v>0</v>
      </c>
      <c r="DZ22" s="17">
        <v>0</v>
      </c>
      <c r="EA22" s="17">
        <v>2.9195042385317199E-2</v>
      </c>
      <c r="EB22" s="17">
        <v>2.69004590876128</v>
      </c>
      <c r="EC22" s="17">
        <v>2.52432961403197</v>
      </c>
      <c r="ED22" s="17">
        <v>0</v>
      </c>
      <c r="EE22" s="17">
        <v>117.410705975076</v>
      </c>
      <c r="EF22" s="17">
        <v>1.9255323410037599</v>
      </c>
      <c r="EG22" s="17">
        <v>2.0781290180580601</v>
      </c>
      <c r="EJ22" s="56">
        <f t="shared" si="0"/>
        <v>1.0154598905685426</v>
      </c>
      <c r="EK22" s="25">
        <f t="shared" si="1"/>
        <v>7.999994356212712E-3</v>
      </c>
      <c r="EL22" s="40">
        <f t="shared" si="2"/>
        <v>2.7339659841620614E-3</v>
      </c>
      <c r="EM22" s="40">
        <f t="shared" si="3"/>
        <v>2.7336152064846584E-3</v>
      </c>
      <c r="EN22" s="40">
        <f t="shared" si="4"/>
        <v>2.7332198327351814E-3</v>
      </c>
      <c r="EO22" s="40">
        <f t="shared" si="5"/>
        <v>2.732861153545429E-3</v>
      </c>
      <c r="EP22" s="40">
        <f t="shared" si="6"/>
        <v>2.7329214476777513E-3</v>
      </c>
      <c r="EQ22" s="40">
        <f t="shared" si="7"/>
        <v>2.7338470452157038E-3</v>
      </c>
      <c r="ER22" s="40">
        <f t="shared" si="8"/>
        <v>2.733623010833317E-3</v>
      </c>
      <c r="ES22" s="40">
        <f t="shared" si="9"/>
        <v>2.732646025872679E-3</v>
      </c>
      <c r="ET22" s="40">
        <f t="shared" si="10"/>
        <v>2.7296437893856913E-3</v>
      </c>
      <c r="EU22" s="40">
        <f t="shared" si="11"/>
        <v>2.732385967976491E-3</v>
      </c>
      <c r="EV22" s="40">
        <f t="shared" si="12"/>
        <v>2.7280248160706589E-3</v>
      </c>
      <c r="EW22" s="40">
        <f t="shared" si="13"/>
        <v>0</v>
      </c>
      <c r="EX22" s="40">
        <f t="shared" si="14"/>
        <v>2.7322362671027382E-3</v>
      </c>
      <c r="EY22" s="40">
        <f t="shared" si="15"/>
        <v>0</v>
      </c>
      <c r="EZ22" s="40">
        <f t="shared" si="16"/>
        <v>2.7376340707856704E-3</v>
      </c>
      <c r="FA22" s="40">
        <f t="shared" si="17"/>
        <v>2.7336174243084905E-3</v>
      </c>
      <c r="FB22" s="40">
        <f t="shared" si="18"/>
        <v>2.7274432802652676E-3</v>
      </c>
      <c r="FC22" s="40">
        <f t="shared" si="19"/>
        <v>2.7315765861698135E-3</v>
      </c>
      <c r="FD22" s="40">
        <f t="shared" si="20"/>
        <v>2.7352720590801669E-3</v>
      </c>
      <c r="FE22" s="40">
        <f t="shared" si="21"/>
        <v>2.7336750998670028E-3</v>
      </c>
      <c r="FF22" s="40">
        <f t="shared" si="22"/>
        <v>2.7332142741997275E-3</v>
      </c>
      <c r="FG22" s="40">
        <f t="shared" si="23"/>
        <v>2.7318794946840559E-3</v>
      </c>
      <c r="FH22" s="40">
        <f t="shared" si="24"/>
        <v>2.7136321942544325E-3</v>
      </c>
      <c r="FI22" s="40">
        <f t="shared" si="25"/>
        <v>2.758344355764148E-3</v>
      </c>
      <c r="FJ22" s="40">
        <f t="shared" si="26"/>
        <v>2.6948645305965011E-3</v>
      </c>
      <c r="FK22" s="40">
        <f t="shared" si="27"/>
        <v>2.7556690644595281E-3</v>
      </c>
      <c r="FL22" s="40">
        <f t="shared" si="28"/>
        <v>2.7529464688510769E-3</v>
      </c>
      <c r="FM22" s="40">
        <f t="shared" si="29"/>
        <v>2.7335142461470804E-3</v>
      </c>
      <c r="FN22" s="40">
        <f t="shared" si="30"/>
        <v>2.7335165369685075E-3</v>
      </c>
      <c r="FO22" s="40">
        <f t="shared" si="31"/>
        <v>2.7382695864818681E-3</v>
      </c>
      <c r="FP22" s="40">
        <f t="shared" si="32"/>
        <v>2.7277063237235678E-3</v>
      </c>
      <c r="FQ22" s="40">
        <f t="shared" si="33"/>
        <v>0</v>
      </c>
      <c r="FR22" s="40">
        <f t="shared" si="34"/>
        <v>2.761600064086856E-3</v>
      </c>
    </row>
    <row r="23" spans="1:174" x14ac:dyDescent="0.25">
      <c r="A23" s="15" t="s">
        <v>192</v>
      </c>
      <c r="B23" s="15">
        <v>601.16687174000003</v>
      </c>
      <c r="C23" s="15">
        <v>1.9566830063</v>
      </c>
      <c r="D23" s="15">
        <v>3292.5952136000001</v>
      </c>
      <c r="E23" s="15">
        <v>90.934443685999994</v>
      </c>
      <c r="F23" s="15">
        <v>88.206411977000002</v>
      </c>
      <c r="G23" s="15">
        <v>2.2056727008000001</v>
      </c>
      <c r="H23" s="15">
        <v>144.49975172000001</v>
      </c>
      <c r="I23" s="17">
        <v>11.314332266999999</v>
      </c>
      <c r="J23" s="17">
        <v>2.3119958919000001</v>
      </c>
      <c r="K23" s="17">
        <v>8.9338405800000006E-2</v>
      </c>
      <c r="L23" s="17">
        <v>3.2512442022000001</v>
      </c>
      <c r="N23" s="17">
        <v>0.26876952869999998</v>
      </c>
      <c r="P23" s="17">
        <v>4.3123960000000002E-4</v>
      </c>
      <c r="Q23" s="17">
        <v>32.223440310000001</v>
      </c>
      <c r="R23" s="17">
        <v>1.182939E-3</v>
      </c>
      <c r="S23" s="17">
        <v>0.1920056681</v>
      </c>
      <c r="T23" s="17">
        <v>0.39448446650000002</v>
      </c>
      <c r="U23" s="17">
        <v>0.33545458039999998</v>
      </c>
      <c r="V23" s="17">
        <v>3.1067443114</v>
      </c>
      <c r="W23" s="17">
        <v>2.3697954313</v>
      </c>
      <c r="X23" s="17">
        <v>0.18653875859999999</v>
      </c>
      <c r="Y23" s="17">
        <v>8.5031000000000006E-5</v>
      </c>
      <c r="Z23" s="17">
        <v>1.1122171E-3</v>
      </c>
      <c r="AA23" s="17">
        <v>1.2816397E-3</v>
      </c>
      <c r="AB23" s="17">
        <v>0.21252274290000001</v>
      </c>
      <c r="AC23" s="17">
        <v>90.934472764999995</v>
      </c>
      <c r="AD23" s="17">
        <v>88.206400346999999</v>
      </c>
      <c r="AE23" s="17">
        <v>0.55487907589999996</v>
      </c>
      <c r="AF23" s="17">
        <v>0.40315418549999998</v>
      </c>
      <c r="AH23" s="17">
        <v>1.878797E-4</v>
      </c>
      <c r="AI23" s="15"/>
      <c r="AJ23" s="17" t="s">
        <v>192</v>
      </c>
      <c r="AK23" s="17">
        <v>0</v>
      </c>
      <c r="AL23" s="17">
        <v>0</v>
      </c>
      <c r="AM23" s="17">
        <v>2.3182817671201899</v>
      </c>
      <c r="AN23" s="17">
        <v>11.345092192633899</v>
      </c>
      <c r="AO23" s="17">
        <v>11.345092192633899</v>
      </c>
      <c r="AP23" s="17">
        <v>1.80606646693659</v>
      </c>
      <c r="AQ23" s="17">
        <v>0.10801892969035699</v>
      </c>
      <c r="AR23" s="17">
        <v>1.5228820592933E-2</v>
      </c>
      <c r="AS23" s="17">
        <v>7.4352431616483999E-2</v>
      </c>
      <c r="AT23" s="17">
        <v>3.2600892069847802</v>
      </c>
      <c r="AU23" s="17">
        <v>1.88392217946361E-4</v>
      </c>
      <c r="AV23" s="17">
        <v>0</v>
      </c>
      <c r="AW23" s="17">
        <v>0</v>
      </c>
      <c r="AX23" s="17">
        <v>0.26950091359039102</v>
      </c>
      <c r="AY23" s="17">
        <v>0</v>
      </c>
      <c r="AZ23" s="17">
        <v>0</v>
      </c>
      <c r="BA23" s="17">
        <v>0</v>
      </c>
      <c r="BB23" s="5">
        <v>8.6482786617944396E-5</v>
      </c>
      <c r="BC23" s="17">
        <v>3.4592530296466499E-4</v>
      </c>
      <c r="BD23" s="17">
        <v>602.802215767235</v>
      </c>
      <c r="BE23" s="17">
        <v>2.7354954720701898</v>
      </c>
      <c r="BF23" s="17">
        <v>68.209842397416196</v>
      </c>
      <c r="BG23" s="17">
        <v>4.3435105310603603</v>
      </c>
      <c r="BH23" s="17">
        <v>0.100917311388525</v>
      </c>
      <c r="BI23" s="17">
        <v>15.531167568136601</v>
      </c>
      <c r="BJ23" s="17">
        <v>0.26091670763846297</v>
      </c>
      <c r="BK23" s="17">
        <v>24.790607148203101</v>
      </c>
      <c r="BL23" s="17">
        <v>2.2403193877873999</v>
      </c>
      <c r="BM23" s="17">
        <v>8.1077820555720699</v>
      </c>
      <c r="BN23" s="17">
        <v>0.55638885874923105</v>
      </c>
      <c r="BO23" s="17">
        <v>0</v>
      </c>
      <c r="BP23" s="17">
        <v>0</v>
      </c>
      <c r="BQ23" s="17">
        <v>32.311144977306697</v>
      </c>
      <c r="BR23" s="17">
        <v>32.311144977306697</v>
      </c>
      <c r="BS23" s="17">
        <v>0.89630225519167706</v>
      </c>
      <c r="BT23" s="17">
        <v>0</v>
      </c>
      <c r="BU23" s="17">
        <v>0.40425052876661899</v>
      </c>
      <c r="BV23" s="17">
        <v>3.4398904398817899E-4</v>
      </c>
      <c r="BW23" s="17">
        <v>6.6425165303709405E-4</v>
      </c>
      <c r="BX23" s="17">
        <v>26.4123847820455</v>
      </c>
      <c r="BY23" s="17">
        <v>1.18429567147962</v>
      </c>
      <c r="BZ23" s="17">
        <v>0.18544439835294799</v>
      </c>
      <c r="CA23" s="17">
        <v>0</v>
      </c>
      <c r="CB23" s="17">
        <v>0.35768965930873797</v>
      </c>
      <c r="CC23" s="17">
        <v>1.4514663447379601</v>
      </c>
      <c r="CD23" s="17">
        <v>6.3534278915546402E-2</v>
      </c>
      <c r="CE23" s="17">
        <v>0.12899381523173301</v>
      </c>
      <c r="CF23" s="17">
        <v>0</v>
      </c>
      <c r="CG23" s="17">
        <v>0</v>
      </c>
      <c r="CH23" s="17">
        <v>0.39555880509309399</v>
      </c>
      <c r="CI23" s="17">
        <v>1.9620049136901501</v>
      </c>
      <c r="CJ23" s="17">
        <v>0</v>
      </c>
      <c r="CK23" s="17">
        <v>0.17154734962548901</v>
      </c>
      <c r="CL23" s="17">
        <v>0.16481949911980401</v>
      </c>
      <c r="CM23" s="17">
        <v>147.133254885056</v>
      </c>
      <c r="CN23" s="17">
        <v>2971.3934895135999</v>
      </c>
      <c r="CO23" s="17">
        <v>303.742642527378</v>
      </c>
      <c r="CP23" s="17">
        <v>3301.5485168230298</v>
      </c>
      <c r="CQ23" s="17">
        <v>0</v>
      </c>
      <c r="CR23" s="17">
        <v>10.5949380968794</v>
      </c>
      <c r="CS23" s="17">
        <v>0</v>
      </c>
      <c r="CT23" s="17">
        <v>0.187049862333421</v>
      </c>
      <c r="CU23" s="5">
        <v>8.5264378395163106E-5</v>
      </c>
      <c r="CV23" s="17">
        <v>1.11523202120193E-3</v>
      </c>
      <c r="CW23" s="17">
        <v>1.28509764403511E-3</v>
      </c>
      <c r="CX23" s="17">
        <v>0.213101397260889</v>
      </c>
      <c r="CY23" s="17">
        <v>0</v>
      </c>
      <c r="CZ23" s="17">
        <v>39.968934157027</v>
      </c>
      <c r="DA23" s="17">
        <v>5.1564134994295498E-2</v>
      </c>
      <c r="DB23" s="17">
        <v>1.8131502201645701E-2</v>
      </c>
      <c r="DC23" s="17">
        <v>68.213519941136497</v>
      </c>
      <c r="DD23" s="17">
        <v>2.3172941113113601E-2</v>
      </c>
      <c r="DE23" s="17">
        <v>0</v>
      </c>
      <c r="DF23" s="17">
        <v>1.7792120843819001E-4</v>
      </c>
      <c r="DG23" s="17">
        <v>3.3609549564531998E-3</v>
      </c>
      <c r="DH23" s="17">
        <v>91.181857218257306</v>
      </c>
      <c r="DI23" s="17">
        <v>88.446408550962303</v>
      </c>
      <c r="DJ23" s="17">
        <v>2.73544866729498</v>
      </c>
      <c r="DK23" s="17">
        <v>0</v>
      </c>
      <c r="DL23" s="17">
        <v>0</v>
      </c>
      <c r="DM23" s="17">
        <v>0.36183346266638</v>
      </c>
      <c r="DN23" s="17">
        <v>0</v>
      </c>
      <c r="DO23" s="17">
        <v>3.88252935491658</v>
      </c>
      <c r="DP23" s="17">
        <v>0</v>
      </c>
      <c r="DQ23" s="17">
        <v>0.100917301247264</v>
      </c>
      <c r="DR23" s="17">
        <v>15.5301084322381</v>
      </c>
      <c r="DS23" s="17">
        <v>2.6985259041851601</v>
      </c>
      <c r="DT23" s="17">
        <v>0</v>
      </c>
      <c r="DU23" s="17">
        <v>0.26091674059756198</v>
      </c>
      <c r="DV23" s="17">
        <v>3.5378489430711399E-4</v>
      </c>
      <c r="DW23" s="17">
        <v>2.2116788857663998</v>
      </c>
      <c r="DX23" s="17">
        <v>2.9750874898253001</v>
      </c>
      <c r="DY23" s="17">
        <v>0</v>
      </c>
      <c r="DZ23" s="17">
        <v>0</v>
      </c>
      <c r="EA23" s="17">
        <v>3.6028764936051998E-2</v>
      </c>
      <c r="EB23" s="17">
        <v>3.3197088130088002</v>
      </c>
      <c r="EC23" s="17">
        <v>3.1151943845487202</v>
      </c>
      <c r="ED23" s="17">
        <v>0</v>
      </c>
      <c r="EE23" s="17">
        <v>144.89276550108301</v>
      </c>
      <c r="EF23" s="17">
        <v>2.37624312770892</v>
      </c>
      <c r="EG23" s="17">
        <v>2.5645564481732901</v>
      </c>
      <c r="EJ23" s="56">
        <f t="shared" si="0"/>
        <v>1.0154630866228878</v>
      </c>
      <c r="EK23" s="25">
        <f t="shared" si="1"/>
        <v>7.9999989845556656E-3</v>
      </c>
      <c r="EL23" s="40">
        <f t="shared" si="2"/>
        <v>2.7202830097767562E-3</v>
      </c>
      <c r="EM23" s="40">
        <f t="shared" si="3"/>
        <v>2.7198618135972504E-3</v>
      </c>
      <c r="EN23" s="40">
        <f t="shared" si="4"/>
        <v>2.7192237861636509E-3</v>
      </c>
      <c r="EO23" s="40">
        <f t="shared" si="5"/>
        <v>2.7207900794075342E-3</v>
      </c>
      <c r="EP23" s="40">
        <f t="shared" si="6"/>
        <v>2.7208517905124734E-3</v>
      </c>
      <c r="EQ23" s="40">
        <f t="shared" si="7"/>
        <v>2.7230626575834474E-3</v>
      </c>
      <c r="ER23" s="40">
        <f t="shared" si="8"/>
        <v>2.7198232274097569E-3</v>
      </c>
      <c r="ES23" s="40">
        <f t="shared" si="9"/>
        <v>2.7186691099408524E-3</v>
      </c>
      <c r="ET23" s="40">
        <f t="shared" si="10"/>
        <v>2.7188089919242954E-3</v>
      </c>
      <c r="EU23" s="40">
        <f t="shared" si="11"/>
        <v>2.7182756088198665E-3</v>
      </c>
      <c r="EV23" s="40">
        <f t="shared" si="12"/>
        <v>2.720498441425908E-3</v>
      </c>
      <c r="EW23" s="40">
        <f t="shared" si="13"/>
        <v>0</v>
      </c>
      <c r="EX23" s="40">
        <f t="shared" si="14"/>
        <v>2.7212344119835496E-3</v>
      </c>
      <c r="EY23" s="40">
        <f t="shared" si="15"/>
        <v>0</v>
      </c>
      <c r="EZ23" s="40">
        <f t="shared" si="16"/>
        <v>2.7096064058340875E-3</v>
      </c>
      <c r="FA23" s="40">
        <f t="shared" si="17"/>
        <v>2.7217660952073455E-3</v>
      </c>
      <c r="FB23" s="40">
        <f t="shared" si="18"/>
        <v>2.7244899893089126E-3</v>
      </c>
      <c r="FC23" s="40">
        <f t="shared" si="19"/>
        <v>2.7208886719287174E-3</v>
      </c>
      <c r="FD23" s="40">
        <f t="shared" si="20"/>
        <v>2.7233989784841649E-3</v>
      </c>
      <c r="FE23" s="40">
        <f t="shared" si="21"/>
        <v>2.7194988490102318E-3</v>
      </c>
      <c r="FF23" s="40">
        <f t="shared" si="22"/>
        <v>2.7199126486570704E-3</v>
      </c>
      <c r="FG23" s="40">
        <f t="shared" si="23"/>
        <v>2.7207818547371151E-3</v>
      </c>
      <c r="FH23" s="40">
        <f t="shared" si="24"/>
        <v>2.7399331766594236E-3</v>
      </c>
      <c r="FI23" s="40">
        <f t="shared" si="25"/>
        <v>2.7446271967059002E-3</v>
      </c>
      <c r="FJ23" s="40">
        <f t="shared" si="26"/>
        <v>2.7107308473588716E-3</v>
      </c>
      <c r="FK23" s="40">
        <f t="shared" si="27"/>
        <v>2.6980625171879138E-3</v>
      </c>
      <c r="FL23" s="40">
        <f t="shared" si="28"/>
        <v>2.7227879378597889E-3</v>
      </c>
      <c r="FM23" s="40">
        <f t="shared" si="29"/>
        <v>2.720389915820136E-3</v>
      </c>
      <c r="FN23" s="40">
        <f t="shared" si="30"/>
        <v>2.7203713981771198E-3</v>
      </c>
      <c r="FO23" s="40">
        <f t="shared" si="31"/>
        <v>2.7209222960556936E-3</v>
      </c>
      <c r="FP23" s="40">
        <f t="shared" si="32"/>
        <v>2.7194143234784904E-3</v>
      </c>
      <c r="FQ23" s="40">
        <f t="shared" si="33"/>
        <v>0</v>
      </c>
      <c r="FR23" s="40">
        <f t="shared" si="34"/>
        <v>2.7279048580607507E-3</v>
      </c>
    </row>
    <row r="24" spans="1:174" x14ac:dyDescent="0.25">
      <c r="A24" s="15" t="s">
        <v>193</v>
      </c>
      <c r="B24" s="15">
        <v>2315.9265743999999</v>
      </c>
      <c r="C24" s="15">
        <v>7.2827422853000003</v>
      </c>
      <c r="D24" s="15">
        <v>10763.878414000001</v>
      </c>
      <c r="E24" s="15">
        <v>275.78969351000001</v>
      </c>
      <c r="F24" s="15">
        <v>267.51600672000001</v>
      </c>
      <c r="G24" s="15">
        <v>8.2094776105000005</v>
      </c>
      <c r="H24" s="15">
        <v>439.80548031000001</v>
      </c>
      <c r="I24" s="17">
        <v>34.436771096999998</v>
      </c>
      <c r="J24" s="17">
        <v>7.036883971</v>
      </c>
      <c r="K24" s="17">
        <v>0.28582792470000001</v>
      </c>
      <c r="L24" s="17">
        <v>9.8956258828999992</v>
      </c>
      <c r="N24" s="17">
        <v>0.81803809149999995</v>
      </c>
      <c r="P24" s="17">
        <v>1.3789926000000001E-3</v>
      </c>
      <c r="Q24" s="17">
        <v>98.076594765999999</v>
      </c>
      <c r="R24" s="17">
        <v>3.7845887E-3</v>
      </c>
      <c r="S24" s="17">
        <v>0.61404931900000004</v>
      </c>
      <c r="T24" s="17">
        <v>1.2006686136</v>
      </c>
      <c r="U24" s="17">
        <v>1.0720823916</v>
      </c>
      <c r="V24" s="17">
        <v>9.4558166247000006</v>
      </c>
      <c r="W24" s="17">
        <v>7.2128066294000002</v>
      </c>
      <c r="X24" s="17">
        <v>0.56572082970000004</v>
      </c>
      <c r="Y24" s="17">
        <v>2.5788550000000002E-4</v>
      </c>
      <c r="Z24" s="17">
        <v>3.3711138000000001E-3</v>
      </c>
      <c r="AA24" s="17">
        <v>3.8870089999999999E-3</v>
      </c>
      <c r="AB24" s="17">
        <v>0.64569097210000004</v>
      </c>
      <c r="AC24" s="17">
        <v>275.78964117999999</v>
      </c>
      <c r="AD24" s="17">
        <v>267.51607870999999</v>
      </c>
      <c r="AE24" s="17">
        <v>1.6888527958999999</v>
      </c>
      <c r="AF24" s="17">
        <v>1.2270576037000001</v>
      </c>
      <c r="AH24" s="17">
        <v>5.6980910000000004E-4</v>
      </c>
      <c r="AI24" s="15"/>
      <c r="AJ24" s="17" t="s">
        <v>193</v>
      </c>
      <c r="AK24" s="17">
        <v>0</v>
      </c>
      <c r="AL24" s="17">
        <v>0</v>
      </c>
      <c r="AM24" s="17">
        <v>7.0560206333906299</v>
      </c>
      <c r="AN24" s="17">
        <v>34.530452422380399</v>
      </c>
      <c r="AO24" s="17">
        <v>34.530452422380399</v>
      </c>
      <c r="AP24" s="17">
        <v>5.4970124457814</v>
      </c>
      <c r="AQ24" s="17">
        <v>0.32877541612866101</v>
      </c>
      <c r="AR24" s="17">
        <v>4.8722850436901E-2</v>
      </c>
      <c r="AS24" s="17">
        <v>0.23788263001592799</v>
      </c>
      <c r="AT24" s="17">
        <v>9.92252819647811</v>
      </c>
      <c r="AU24" s="17">
        <v>5.71356082959801E-4</v>
      </c>
      <c r="AV24" s="17">
        <v>0</v>
      </c>
      <c r="AW24" s="17">
        <v>0</v>
      </c>
      <c r="AX24" s="17">
        <v>0.82026154408655605</v>
      </c>
      <c r="AY24" s="17">
        <v>0</v>
      </c>
      <c r="AZ24" s="17">
        <v>0</v>
      </c>
      <c r="BA24" s="17">
        <v>0</v>
      </c>
      <c r="BB24" s="17">
        <v>2.7655663676427598E-4</v>
      </c>
      <c r="BC24" s="17">
        <v>1.10620355606188E-3</v>
      </c>
      <c r="BD24" s="17">
        <v>2322.2219940523701</v>
      </c>
      <c r="BE24" s="17">
        <v>8.2960469092412197</v>
      </c>
      <c r="BF24" s="17">
        <v>206.86941482376801</v>
      </c>
      <c r="BG24" s="17">
        <v>13.1731899187266</v>
      </c>
      <c r="BH24" s="17">
        <v>0.30606570260090299</v>
      </c>
      <c r="BI24" s="17">
        <v>47.103643714677702</v>
      </c>
      <c r="BJ24" s="17">
        <v>0.79131803076880702</v>
      </c>
      <c r="BK24" s="17">
        <v>75.453608527849795</v>
      </c>
      <c r="BL24" s="17">
        <v>6.8187055958440999</v>
      </c>
      <c r="BM24" s="17">
        <v>24.677110472968899</v>
      </c>
      <c r="BN24" s="17">
        <v>1.6934392934346501</v>
      </c>
      <c r="BO24" s="17">
        <v>0</v>
      </c>
      <c r="BP24" s="17">
        <v>0</v>
      </c>
      <c r="BQ24" s="17">
        <v>98.343651729748004</v>
      </c>
      <c r="BR24" s="17">
        <v>98.343651729748004</v>
      </c>
      <c r="BS24" s="17">
        <v>2.7280245254021702</v>
      </c>
      <c r="BT24" s="17">
        <v>0</v>
      </c>
      <c r="BU24" s="17">
        <v>1.23039678909919</v>
      </c>
      <c r="BV24" s="17">
        <v>1.10052317798405E-3</v>
      </c>
      <c r="BW24" s="17">
        <v>2.1251521220704301E-3</v>
      </c>
      <c r="BX24" s="17">
        <v>86.345125480403595</v>
      </c>
      <c r="BY24" s="17">
        <v>3.60455511772544</v>
      </c>
      <c r="BZ24" s="17">
        <v>0.56442515504433399</v>
      </c>
      <c r="CA24" s="17">
        <v>0</v>
      </c>
      <c r="CB24" s="17">
        <v>1.08866787269181</v>
      </c>
      <c r="CC24" s="17">
        <v>4.4177288760906901</v>
      </c>
      <c r="CD24" s="17">
        <v>0.20318715149941799</v>
      </c>
      <c r="CE24" s="17">
        <v>0.41253169267789902</v>
      </c>
      <c r="CF24" s="17">
        <v>0</v>
      </c>
      <c r="CG24" s="17">
        <v>0</v>
      </c>
      <c r="CH24" s="17">
        <v>1.2039352731228801</v>
      </c>
      <c r="CI24" s="17">
        <v>7.3025423356933796</v>
      </c>
      <c r="CJ24" s="17">
        <v>0</v>
      </c>
      <c r="CK24" s="17">
        <v>0.54824821897187404</v>
      </c>
      <c r="CL24" s="17">
        <v>0.52674815672327002</v>
      </c>
      <c r="CM24" s="17">
        <v>447.81930757805702</v>
      </c>
      <c r="CN24" s="17">
        <v>9713.8321994757298</v>
      </c>
      <c r="CO24" s="17">
        <v>992.96965480756501</v>
      </c>
      <c r="CP24" s="17">
        <v>10793.1469797637</v>
      </c>
      <c r="CQ24" s="17">
        <v>0</v>
      </c>
      <c r="CR24" s="17">
        <v>32.247160391883298</v>
      </c>
      <c r="CS24" s="17">
        <v>0</v>
      </c>
      <c r="CT24" s="17">
        <v>0.56724758417571297</v>
      </c>
      <c r="CU24" s="17">
        <v>2.5858522053750902E-4</v>
      </c>
      <c r="CV24" s="17">
        <v>3.3803258509660498E-3</v>
      </c>
      <c r="CW24" s="17">
        <v>3.89764530654938E-3</v>
      </c>
      <c r="CX24" s="17">
        <v>0.64744661185892605</v>
      </c>
      <c r="CY24" s="17">
        <v>0</v>
      </c>
      <c r="CZ24" s="17">
        <v>121.65113360284499</v>
      </c>
      <c r="DA24" s="17">
        <v>0.15638602759393</v>
      </c>
      <c r="DB24" s="17">
        <v>5.4989920602302698E-2</v>
      </c>
      <c r="DC24" s="17">
        <v>206.88027881236999</v>
      </c>
      <c r="DD24" s="17">
        <v>7.0279696603449099E-2</v>
      </c>
      <c r="DE24" s="17">
        <v>0</v>
      </c>
      <c r="DF24" s="17">
        <v>5.6923074607163904E-4</v>
      </c>
      <c r="DG24" s="17">
        <v>1.01932689321913E-2</v>
      </c>
      <c r="DH24" s="17">
        <v>276.53957143911799</v>
      </c>
      <c r="DI24" s="17">
        <v>268.24338470812</v>
      </c>
      <c r="DJ24" s="17">
        <v>8.2961867309975492</v>
      </c>
      <c r="DK24" s="17">
        <v>0</v>
      </c>
      <c r="DL24" s="17">
        <v>0</v>
      </c>
      <c r="DM24" s="17">
        <v>1.0973843528354099</v>
      </c>
      <c r="DN24" s="17">
        <v>0</v>
      </c>
      <c r="DO24" s="17">
        <v>11.7750732278201</v>
      </c>
      <c r="DP24" s="17">
        <v>0</v>
      </c>
      <c r="DQ24" s="17">
        <v>0.30606549779151998</v>
      </c>
      <c r="DR24" s="17">
        <v>47.100343198245099</v>
      </c>
      <c r="DS24" s="17">
        <v>8.2133316852461196</v>
      </c>
      <c r="DT24" s="17">
        <v>0</v>
      </c>
      <c r="DU24" s="17">
        <v>0.79131771087815606</v>
      </c>
      <c r="DV24" s="17">
        <v>1.07299444809934E-3</v>
      </c>
      <c r="DW24" s="17">
        <v>8.2317987364112</v>
      </c>
      <c r="DX24" s="17">
        <v>9.0551095156536103</v>
      </c>
      <c r="DY24" s="17">
        <v>0</v>
      </c>
      <c r="DZ24" s="17">
        <v>0</v>
      </c>
      <c r="EA24" s="17">
        <v>0.10966101167891699</v>
      </c>
      <c r="EB24" s="17">
        <v>10.103957411627899</v>
      </c>
      <c r="EC24" s="17">
        <v>9.4815316405954402</v>
      </c>
      <c r="ED24" s="17">
        <v>0</v>
      </c>
      <c r="EE24" s="17">
        <v>441.00129549397298</v>
      </c>
      <c r="EF24" s="17">
        <v>7.2324247885631596</v>
      </c>
      <c r="EG24" s="17">
        <v>7.8056009580528203</v>
      </c>
      <c r="EJ24" s="56">
        <f t="shared" si="0"/>
        <v>1.0154602994452591</v>
      </c>
      <c r="EK24" s="25">
        <f t="shared" si="1"/>
        <v>7.9999953342888685E-3</v>
      </c>
      <c r="EL24" s="40">
        <f t="shared" si="2"/>
        <v>2.7183157367591062E-3</v>
      </c>
      <c r="EM24" s="40">
        <f t="shared" si="3"/>
        <v>2.7187630177914028E-3</v>
      </c>
      <c r="EN24" s="40">
        <f t="shared" si="4"/>
        <v>2.719146820316301E-3</v>
      </c>
      <c r="EO24" s="40">
        <f t="shared" si="5"/>
        <v>2.719020858155439E-3</v>
      </c>
      <c r="EP24" s="40">
        <f t="shared" si="6"/>
        <v>2.7190073485259488E-3</v>
      </c>
      <c r="EQ24" s="40">
        <f t="shared" si="7"/>
        <v>2.7189459512808184E-3</v>
      </c>
      <c r="ER24" s="40">
        <f t="shared" si="8"/>
        <v>2.7189638090232282E-3</v>
      </c>
      <c r="ES24" s="40">
        <f t="shared" si="9"/>
        <v>2.7203864472811457E-3</v>
      </c>
      <c r="ET24" s="40">
        <f t="shared" si="10"/>
        <v>2.7194795977160987E-3</v>
      </c>
      <c r="EU24" s="40">
        <f t="shared" si="11"/>
        <v>2.7203631473204028E-3</v>
      </c>
      <c r="EV24" s="40">
        <f t="shared" si="12"/>
        <v>2.7186065739003905E-3</v>
      </c>
      <c r="EW24" s="40">
        <f t="shared" si="13"/>
        <v>0</v>
      </c>
      <c r="EX24" s="40">
        <f t="shared" si="14"/>
        <v>2.7180306267634191E-3</v>
      </c>
      <c r="EY24" s="40">
        <f t="shared" si="15"/>
        <v>0</v>
      </c>
      <c r="EZ24" s="40">
        <f t="shared" si="16"/>
        <v>2.7321341870549507E-3</v>
      </c>
      <c r="FA24" s="40">
        <f t="shared" si="17"/>
        <v>2.72294286302632E-3</v>
      </c>
      <c r="FB24" s="40">
        <f t="shared" si="18"/>
        <v>2.7261472630088508E-3</v>
      </c>
      <c r="FC24" s="40">
        <f t="shared" si="19"/>
        <v>2.718877988556159E-3</v>
      </c>
      <c r="FD24" s="40">
        <f t="shared" si="20"/>
        <v>2.7207003546845091E-3</v>
      </c>
      <c r="FE24" s="40">
        <f t="shared" si="21"/>
        <v>2.7180598412731029E-3</v>
      </c>
      <c r="FF24" s="40">
        <f t="shared" si="22"/>
        <v>2.7194918129300554E-3</v>
      </c>
      <c r="FG24" s="40">
        <f t="shared" si="23"/>
        <v>2.7199064346455932E-3</v>
      </c>
      <c r="FH24" s="40">
        <f t="shared" si="24"/>
        <v>2.6987771981501294E-3</v>
      </c>
      <c r="FI24" s="40">
        <f t="shared" si="25"/>
        <v>2.713299264631007E-3</v>
      </c>
      <c r="FJ24" s="40">
        <f t="shared" si="26"/>
        <v>2.7326431300093513E-3</v>
      </c>
      <c r="FK24" s="40">
        <f t="shared" si="27"/>
        <v>2.7363730182719233E-3</v>
      </c>
      <c r="FL24" s="40">
        <f t="shared" si="28"/>
        <v>2.719009301332012E-3</v>
      </c>
      <c r="FM24" s="40">
        <f t="shared" si="29"/>
        <v>2.7196014925511248E-3</v>
      </c>
      <c r="FN24" s="40">
        <f t="shared" si="30"/>
        <v>2.7196626238333295E-3</v>
      </c>
      <c r="FO24" s="40">
        <f t="shared" si="31"/>
        <v>2.715747367553104E-3</v>
      </c>
      <c r="FP24" s="40">
        <f t="shared" si="32"/>
        <v>2.7212947371999413E-3</v>
      </c>
      <c r="FQ24" s="40">
        <f t="shared" si="33"/>
        <v>0</v>
      </c>
      <c r="FR24" s="40">
        <f t="shared" si="34"/>
        <v>2.7149144508238966E-3</v>
      </c>
    </row>
    <row r="25" spans="1:174" x14ac:dyDescent="0.25">
      <c r="A25" s="15" t="s">
        <v>194</v>
      </c>
      <c r="B25" s="15">
        <v>969.64441850000003</v>
      </c>
      <c r="C25" s="15">
        <v>3.0614555594000001</v>
      </c>
      <c r="D25" s="15">
        <v>4612.1085134000004</v>
      </c>
      <c r="E25" s="15">
        <v>119.87478040000001</v>
      </c>
      <c r="F25" s="15">
        <v>116.27853508</v>
      </c>
      <c r="G25" s="15">
        <v>3.4510285745</v>
      </c>
      <c r="H25" s="15">
        <v>191.07055011</v>
      </c>
      <c r="I25" s="17">
        <v>14.960825283</v>
      </c>
      <c r="J25" s="17">
        <v>3.0571277274000002</v>
      </c>
      <c r="K25" s="17">
        <v>0.1231142766</v>
      </c>
      <c r="L25" s="17">
        <v>4.2990871811</v>
      </c>
      <c r="N25" s="17">
        <v>0.35539107440000001</v>
      </c>
      <c r="P25" s="17">
        <v>5.9402239999999996E-4</v>
      </c>
      <c r="Q25" s="17">
        <v>42.608738348999999</v>
      </c>
      <c r="R25" s="17">
        <v>1.6301377000000001E-3</v>
      </c>
      <c r="S25" s="17">
        <v>0.26450662629999999</v>
      </c>
      <c r="T25" s="17">
        <v>0.52162271900000001</v>
      </c>
      <c r="U25" s="17">
        <v>0.4618600229</v>
      </c>
      <c r="V25" s="17">
        <v>4.1080172287999996</v>
      </c>
      <c r="W25" s="17">
        <v>3.1335584809000001</v>
      </c>
      <c r="X25" s="17">
        <v>0.2458978617</v>
      </c>
      <c r="Y25" s="17">
        <v>1.120925E-4</v>
      </c>
      <c r="Z25" s="17">
        <v>1.46543E-3</v>
      </c>
      <c r="AA25" s="17">
        <v>1.6895278E-3</v>
      </c>
      <c r="AB25" s="17">
        <v>0.28058975000000003</v>
      </c>
      <c r="AC25" s="17">
        <v>119.87483815</v>
      </c>
      <c r="AD25" s="17">
        <v>116.27855230999999</v>
      </c>
      <c r="AE25" s="17">
        <v>0.73371084009999998</v>
      </c>
      <c r="AF25" s="17">
        <v>0.53308690510000001</v>
      </c>
      <c r="AH25" s="17">
        <v>2.4767330000000001E-4</v>
      </c>
      <c r="AI25" s="15"/>
      <c r="AJ25" s="17" t="s">
        <v>194</v>
      </c>
      <c r="AK25" s="17">
        <v>0</v>
      </c>
      <c r="AL25" s="17">
        <v>0</v>
      </c>
      <c r="AM25" s="17">
        <v>3.0654399784225901</v>
      </c>
      <c r="AN25" s="17">
        <v>15.001512223631099</v>
      </c>
      <c r="AO25" s="17">
        <v>15.001512223631099</v>
      </c>
      <c r="AP25" s="17">
        <v>2.3881424947920702</v>
      </c>
      <c r="AQ25" s="17">
        <v>0.14283482258970501</v>
      </c>
      <c r="AR25" s="17">
        <v>2.0986321312631898E-2</v>
      </c>
      <c r="AS25" s="17">
        <v>0.10246293606045</v>
      </c>
      <c r="AT25" s="17">
        <v>4.3107770795357601</v>
      </c>
      <c r="AU25" s="17">
        <v>2.4834786670124999E-4</v>
      </c>
      <c r="AV25" s="17">
        <v>0</v>
      </c>
      <c r="AW25" s="17">
        <v>0</v>
      </c>
      <c r="AX25" s="17">
        <v>0.356357556621896</v>
      </c>
      <c r="AY25" s="17">
        <v>0</v>
      </c>
      <c r="AZ25" s="17">
        <v>0</v>
      </c>
      <c r="BA25" s="17">
        <v>0</v>
      </c>
      <c r="BB25" s="17">
        <v>1.19127434690829E-4</v>
      </c>
      <c r="BC25" s="17">
        <v>4.76508948604749E-4</v>
      </c>
      <c r="BD25" s="17">
        <v>972.28098864862204</v>
      </c>
      <c r="BE25" s="17">
        <v>3.6060680977970301</v>
      </c>
      <c r="BF25" s="17">
        <v>89.917872152868298</v>
      </c>
      <c r="BG25" s="17">
        <v>5.7258547891554699</v>
      </c>
      <c r="BH25" s="17">
        <v>0.13303453093911299</v>
      </c>
      <c r="BI25" s="17">
        <v>20.4740798859108</v>
      </c>
      <c r="BJ25" s="17">
        <v>0.34395405275660401</v>
      </c>
      <c r="BK25" s="17">
        <v>32.780400253273001</v>
      </c>
      <c r="BL25" s="17">
        <v>2.9623483478285202</v>
      </c>
      <c r="BM25" s="17">
        <v>10.7208318880991</v>
      </c>
      <c r="BN25" s="17">
        <v>0.73570302731729298</v>
      </c>
      <c r="BO25" s="17">
        <v>0</v>
      </c>
      <c r="BP25" s="17">
        <v>0</v>
      </c>
      <c r="BQ25" s="17">
        <v>42.7246215345344</v>
      </c>
      <c r="BR25" s="17">
        <v>42.7246215345344</v>
      </c>
      <c r="BS25" s="17">
        <v>1.18517550880192</v>
      </c>
      <c r="BT25" s="17">
        <v>0</v>
      </c>
      <c r="BU25" s="17">
        <v>0.534537673732841</v>
      </c>
      <c r="BV25" s="17">
        <v>4.7402257577812098E-4</v>
      </c>
      <c r="BW25" s="17">
        <v>9.1535813011062704E-4</v>
      </c>
      <c r="BX25" s="17">
        <v>36.997284887823298</v>
      </c>
      <c r="BY25" s="17">
        <v>1.56597991183054</v>
      </c>
      <c r="BZ25" s="17">
        <v>0.245208846268713</v>
      </c>
      <c r="CA25" s="17">
        <v>0</v>
      </c>
      <c r="CB25" s="17">
        <v>0.47296569351543</v>
      </c>
      <c r="CC25" s="17">
        <v>1.9192544040303501</v>
      </c>
      <c r="CD25" s="17">
        <v>8.7524540983371493E-2</v>
      </c>
      <c r="CE25" s="17">
        <v>0.177701622899408</v>
      </c>
      <c r="CF25" s="17">
        <v>0</v>
      </c>
      <c r="CG25" s="17">
        <v>0</v>
      </c>
      <c r="CH25" s="17">
        <v>0.52304561175411202</v>
      </c>
      <c r="CI25" s="17">
        <v>3.0697788210342898</v>
      </c>
      <c r="CJ25" s="17">
        <v>0</v>
      </c>
      <c r="CK25" s="17">
        <v>0.23618921786625599</v>
      </c>
      <c r="CL25" s="17">
        <v>0.226927276762733</v>
      </c>
      <c r="CM25" s="17">
        <v>194.552610262515</v>
      </c>
      <c r="CN25" s="17">
        <v>4162.1867656965196</v>
      </c>
      <c r="CO25" s="17">
        <v>425.468211430964</v>
      </c>
      <c r="CP25" s="17">
        <v>4624.65226201531</v>
      </c>
      <c r="CQ25" s="17">
        <v>0</v>
      </c>
      <c r="CR25" s="17">
        <v>14.009573377827</v>
      </c>
      <c r="CS25" s="17">
        <v>0</v>
      </c>
      <c r="CT25" s="17">
        <v>0.246566173104945</v>
      </c>
      <c r="CU25" s="17">
        <v>1.12397687133892E-4</v>
      </c>
      <c r="CV25" s="17">
        <v>1.46942148425734E-3</v>
      </c>
      <c r="CW25" s="17">
        <v>1.6941214200658001E-3</v>
      </c>
      <c r="CX25" s="17">
        <v>0.281354479201045</v>
      </c>
      <c r="CY25" s="17">
        <v>0</v>
      </c>
      <c r="CZ25" s="17">
        <v>52.850421456211201</v>
      </c>
      <c r="DA25" s="17">
        <v>6.7974803164734796E-2</v>
      </c>
      <c r="DB25" s="17">
        <v>2.3901935891797101E-2</v>
      </c>
      <c r="DC25" s="17">
        <v>89.922656393128094</v>
      </c>
      <c r="DD25" s="17">
        <v>3.05478332953035E-2</v>
      </c>
      <c r="DE25" s="17">
        <v>0</v>
      </c>
      <c r="DF25" s="17">
        <v>2.4518057818416299E-4</v>
      </c>
      <c r="DG25" s="17">
        <v>4.43063161857835E-3</v>
      </c>
      <c r="DH25" s="17">
        <v>120.20079330579701</v>
      </c>
      <c r="DI25" s="17">
        <v>116.594761169904</v>
      </c>
      <c r="DJ25" s="17">
        <v>3.6060321358928902</v>
      </c>
      <c r="DK25" s="17">
        <v>0</v>
      </c>
      <c r="DL25" s="17">
        <v>0</v>
      </c>
      <c r="DM25" s="17">
        <v>0.47698973472885903</v>
      </c>
      <c r="DN25" s="17">
        <v>0</v>
      </c>
      <c r="DO25" s="17">
        <v>5.1181636808368696</v>
      </c>
      <c r="DP25" s="17">
        <v>0</v>
      </c>
      <c r="DQ25" s="17">
        <v>0.133034490374069</v>
      </c>
      <c r="DR25" s="17">
        <v>20.472641286948001</v>
      </c>
      <c r="DS25" s="17">
        <v>3.5682288885177198</v>
      </c>
      <c r="DT25" s="17">
        <v>0</v>
      </c>
      <c r="DU25" s="17">
        <v>0.343954001609374</v>
      </c>
      <c r="DV25" s="17">
        <v>4.6637830853684699E-4</v>
      </c>
      <c r="DW25" s="17">
        <v>3.4604134178056301</v>
      </c>
      <c r="DX25" s="17">
        <v>3.9339319621659601</v>
      </c>
      <c r="DY25" s="17">
        <v>0</v>
      </c>
      <c r="DZ25" s="17">
        <v>0</v>
      </c>
      <c r="EA25" s="17">
        <v>4.7640616778295598E-2</v>
      </c>
      <c r="EB25" s="17">
        <v>4.3895965264667396</v>
      </c>
      <c r="EC25" s="17">
        <v>4.1191906135071896</v>
      </c>
      <c r="ED25" s="17">
        <v>0</v>
      </c>
      <c r="EE25" s="17">
        <v>191.59021238556599</v>
      </c>
      <c r="EF25" s="17">
        <v>3.1420766352806599</v>
      </c>
      <c r="EG25" s="17">
        <v>3.3910805160156401</v>
      </c>
      <c r="EJ25" s="56">
        <f t="shared" si="0"/>
        <v>1.015462156652279</v>
      </c>
      <c r="EK25" s="25">
        <f t="shared" si="1"/>
        <v>8.00001444253471E-3</v>
      </c>
      <c r="EL25" s="40">
        <f t="shared" si="2"/>
        <v>2.7191103236593457E-3</v>
      </c>
      <c r="EM25" s="40">
        <f t="shared" si="3"/>
        <v>2.7187269169182005E-3</v>
      </c>
      <c r="EN25" s="40">
        <f t="shared" si="4"/>
        <v>2.7197427334732134E-3</v>
      </c>
      <c r="EO25" s="40">
        <f t="shared" si="5"/>
        <v>2.7196121211580586E-3</v>
      </c>
      <c r="EP25" s="40">
        <f t="shared" si="6"/>
        <v>2.7195568785454839E-3</v>
      </c>
      <c r="EQ25" s="40">
        <f t="shared" si="7"/>
        <v>2.7194336711598424E-3</v>
      </c>
      <c r="ER25" s="40">
        <f t="shared" si="8"/>
        <v>2.7197403015107257E-3</v>
      </c>
      <c r="ES25" s="40">
        <f t="shared" si="9"/>
        <v>2.7195652553560559E-3</v>
      </c>
      <c r="ET25" s="40">
        <f t="shared" si="10"/>
        <v>2.7189740710177181E-3</v>
      </c>
      <c r="EU25" s="40">
        <f t="shared" si="11"/>
        <v>2.7208929974079769E-3</v>
      </c>
      <c r="EV25" s="40">
        <f t="shared" si="12"/>
        <v>2.7191582639105719E-3</v>
      </c>
      <c r="EW25" s="40">
        <f t="shared" si="13"/>
        <v>0</v>
      </c>
      <c r="EX25" s="40">
        <f t="shared" si="14"/>
        <v>2.7194892936680693E-3</v>
      </c>
      <c r="EY25" s="40">
        <f t="shared" si="15"/>
        <v>0</v>
      </c>
      <c r="EZ25" s="40">
        <f t="shared" si="16"/>
        <v>2.7170411344387304E-3</v>
      </c>
      <c r="FA25" s="40">
        <f t="shared" si="17"/>
        <v>2.7197046902732377E-3</v>
      </c>
      <c r="FB25" s="40">
        <f t="shared" si="18"/>
        <v>2.7136260163242998E-3</v>
      </c>
      <c r="FC25" s="40">
        <f t="shared" si="19"/>
        <v>2.7203007835553935E-3</v>
      </c>
      <c r="FD25" s="40">
        <f t="shared" si="20"/>
        <v>2.727819748418596E-3</v>
      </c>
      <c r="FE25" s="40">
        <f t="shared" si="21"/>
        <v>2.7204600240125299E-3</v>
      </c>
      <c r="FF25" s="40">
        <f t="shared" si="22"/>
        <v>2.7198972362766499E-3</v>
      </c>
      <c r="FG25" s="40">
        <f t="shared" si="23"/>
        <v>2.7183645789860315E-3</v>
      </c>
      <c r="FH25" s="40">
        <f t="shared" si="24"/>
        <v>2.717841466065091E-3</v>
      </c>
      <c r="FI25" s="40">
        <f t="shared" si="25"/>
        <v>2.7226365179828411E-3</v>
      </c>
      <c r="FJ25" s="40">
        <f t="shared" si="26"/>
        <v>2.7237631666746421E-3</v>
      </c>
      <c r="FK25" s="40">
        <f t="shared" si="27"/>
        <v>2.7188780591832461E-3</v>
      </c>
      <c r="FL25" s="40">
        <f t="shared" si="28"/>
        <v>2.7254352699803822E-3</v>
      </c>
      <c r="FM25" s="40">
        <f t="shared" si="29"/>
        <v>2.7197146995882678E-3</v>
      </c>
      <c r="FN25" s="40">
        <f t="shared" si="30"/>
        <v>2.7197027770621855E-3</v>
      </c>
      <c r="FO25" s="40">
        <f t="shared" si="31"/>
        <v>2.7152211858032156E-3</v>
      </c>
      <c r="FP25" s="40">
        <f t="shared" si="32"/>
        <v>2.7214486399151899E-3</v>
      </c>
      <c r="FQ25" s="40">
        <f t="shared" si="33"/>
        <v>0</v>
      </c>
      <c r="FR25" s="40">
        <f t="shared" si="34"/>
        <v>2.7236149445660353E-3</v>
      </c>
    </row>
    <row r="26" spans="1:174" x14ac:dyDescent="0.25">
      <c r="A26" s="15" t="s">
        <v>195</v>
      </c>
      <c r="B26" s="15">
        <v>3424.2255866</v>
      </c>
      <c r="C26" s="15">
        <v>10.735691349</v>
      </c>
      <c r="D26" s="15">
        <v>15692.55486</v>
      </c>
      <c r="E26" s="15">
        <v>399.62818218000001</v>
      </c>
      <c r="F26" s="15">
        <v>387.63932535999999</v>
      </c>
      <c r="G26" s="15">
        <v>12.101817734999999</v>
      </c>
      <c r="H26" s="15">
        <v>637.54297323000003</v>
      </c>
      <c r="I26" s="17">
        <v>49.919617070999998</v>
      </c>
      <c r="J26" s="17">
        <v>10.200689718</v>
      </c>
      <c r="K26" s="17">
        <v>0.4163258507</v>
      </c>
      <c r="L26" s="17">
        <v>14.344715876</v>
      </c>
      <c r="N26" s="17">
        <v>1.1858296665000001</v>
      </c>
      <c r="P26" s="17">
        <v>2.0084901E-3</v>
      </c>
      <c r="Q26" s="17">
        <v>142.17206705000001</v>
      </c>
      <c r="R26" s="17">
        <v>5.5124735000000001E-3</v>
      </c>
      <c r="S26" s="17">
        <v>0.89436626679999998</v>
      </c>
      <c r="T26" s="17">
        <v>1.7404927137999999</v>
      </c>
      <c r="U26" s="17">
        <v>1.5613929152999999</v>
      </c>
      <c r="V26" s="17">
        <v>13.707173629</v>
      </c>
      <c r="W26" s="17">
        <v>10.455703679999999</v>
      </c>
      <c r="X26" s="17">
        <v>0.81974416269999995</v>
      </c>
      <c r="Y26" s="17">
        <v>3.736845E-4</v>
      </c>
      <c r="Z26" s="17">
        <v>4.8845388999999998E-3</v>
      </c>
      <c r="AA26" s="17">
        <v>5.6323993000000003E-3</v>
      </c>
      <c r="AB26" s="17">
        <v>0.9358155883</v>
      </c>
      <c r="AC26" s="17">
        <v>399.6282612</v>
      </c>
      <c r="AD26" s="17">
        <v>387.63947680000001</v>
      </c>
      <c r="AE26" s="17">
        <v>2.4481650377999999</v>
      </c>
      <c r="AF26" s="17">
        <v>1.7787448933000001</v>
      </c>
      <c r="AH26" s="17">
        <v>8.2567169999999996E-4</v>
      </c>
      <c r="AI26" s="15"/>
      <c r="AJ26" s="17" t="s">
        <v>195</v>
      </c>
      <c r="AK26" s="17">
        <v>0</v>
      </c>
      <c r="AL26" s="17">
        <v>0</v>
      </c>
      <c r="AM26" s="17">
        <v>10.228450462034299</v>
      </c>
      <c r="AN26" s="17">
        <v>50.055367420920298</v>
      </c>
      <c r="AO26" s="17">
        <v>50.055367420920298</v>
      </c>
      <c r="AP26" s="17">
        <v>7.9684891109641303</v>
      </c>
      <c r="AQ26" s="17">
        <v>0.47659047254645198</v>
      </c>
      <c r="AR26" s="17">
        <v>7.0967821194133501E-2</v>
      </c>
      <c r="AS26" s="17">
        <v>0.346490105105353</v>
      </c>
      <c r="AT26" s="17">
        <v>14.383705725244599</v>
      </c>
      <c r="AU26" s="17">
        <v>8.2791886602376797E-4</v>
      </c>
      <c r="AV26" s="17">
        <v>0</v>
      </c>
      <c r="AW26" s="17">
        <v>0</v>
      </c>
      <c r="AX26" s="17">
        <v>1.1890558700595699</v>
      </c>
      <c r="AY26" s="17">
        <v>0</v>
      </c>
      <c r="AZ26" s="17">
        <v>0</v>
      </c>
      <c r="BA26" s="17">
        <v>0</v>
      </c>
      <c r="BB26" s="17">
        <v>4.0278883921140599E-4</v>
      </c>
      <c r="BC26" s="17">
        <v>1.61114706085307E-3</v>
      </c>
      <c r="BD26" s="17">
        <v>3433.53867394191</v>
      </c>
      <c r="BE26" s="17">
        <v>12.0213924754046</v>
      </c>
      <c r="BF26" s="17">
        <v>299.76048846707101</v>
      </c>
      <c r="BG26" s="17">
        <v>19.0883471706432</v>
      </c>
      <c r="BH26" s="17">
        <v>0.44349931976388501</v>
      </c>
      <c r="BI26" s="17">
        <v>68.254633969917904</v>
      </c>
      <c r="BJ26" s="17">
        <v>1.1466459729823499</v>
      </c>
      <c r="BK26" s="17">
        <v>109.37788661877801</v>
      </c>
      <c r="BL26" s="17">
        <v>9.8844267772562393</v>
      </c>
      <c r="BM26" s="17">
        <v>35.772079111518302</v>
      </c>
      <c r="BN26" s="17">
        <v>2.4548214654530698</v>
      </c>
      <c r="BO26" s="17">
        <v>0</v>
      </c>
      <c r="BP26" s="17">
        <v>0</v>
      </c>
      <c r="BQ26" s="17">
        <v>142.55872549936001</v>
      </c>
      <c r="BR26" s="17">
        <v>142.55872549936001</v>
      </c>
      <c r="BS26" s="17">
        <v>3.9545504611149398</v>
      </c>
      <c r="BT26" s="17">
        <v>0</v>
      </c>
      <c r="BU26" s="17">
        <v>1.7835798818267501</v>
      </c>
      <c r="BV26" s="17">
        <v>1.6029592004010501E-3</v>
      </c>
      <c r="BW26" s="17">
        <v>3.0954178171496301E-3</v>
      </c>
      <c r="BX26" s="17">
        <v>125.881687753655</v>
      </c>
      <c r="BY26" s="17">
        <v>5.2251669874427904</v>
      </c>
      <c r="BZ26" s="17">
        <v>0.81819077171710997</v>
      </c>
      <c r="CA26" s="17">
        <v>0</v>
      </c>
      <c r="CB26" s="17">
        <v>1.5781341625571199</v>
      </c>
      <c r="CC26" s="17">
        <v>6.4039477688123103</v>
      </c>
      <c r="CD26" s="17">
        <v>0.295943468531777</v>
      </c>
      <c r="CE26" s="17">
        <v>0.60085534449974298</v>
      </c>
      <c r="CF26" s="17">
        <v>0</v>
      </c>
      <c r="CG26" s="17">
        <v>0</v>
      </c>
      <c r="CH26" s="17">
        <v>1.7452277842356201</v>
      </c>
      <c r="CI26" s="17">
        <v>10.7648822012048</v>
      </c>
      <c r="CJ26" s="17">
        <v>0</v>
      </c>
      <c r="CK26" s="17">
        <v>0.798476557152069</v>
      </c>
      <c r="CL26" s="17">
        <v>0.76716331354685097</v>
      </c>
      <c r="CM26" s="17">
        <v>649.16146788141305</v>
      </c>
      <c r="CN26" s="17">
        <v>14161.705466249899</v>
      </c>
      <c r="CO26" s="17">
        <v>1447.6406641379599</v>
      </c>
      <c r="CP26" s="17">
        <v>15735.2278181416</v>
      </c>
      <c r="CQ26" s="17">
        <v>0</v>
      </c>
      <c r="CR26" s="17">
        <v>46.745585535083798</v>
      </c>
      <c r="CS26" s="17">
        <v>0</v>
      </c>
      <c r="CT26" s="17">
        <v>0.82197412213826304</v>
      </c>
      <c r="CU26" s="17">
        <v>3.7470637137518802E-4</v>
      </c>
      <c r="CV26" s="17">
        <v>4.8978580099979501E-3</v>
      </c>
      <c r="CW26" s="17">
        <v>5.6476915620959304E-3</v>
      </c>
      <c r="CX26" s="17">
        <v>0.93835676494210096</v>
      </c>
      <c r="CY26" s="17">
        <v>0</v>
      </c>
      <c r="CZ26" s="17">
        <v>176.34551411022301</v>
      </c>
      <c r="DA26" s="17">
        <v>0.22660811455215801</v>
      </c>
      <c r="DB26" s="17">
        <v>7.9682146662477804E-2</v>
      </c>
      <c r="DC26" s="17">
        <v>299.776238385775</v>
      </c>
      <c r="DD26" s="17">
        <v>0.101837583613044</v>
      </c>
      <c r="DE26" s="17">
        <v>0</v>
      </c>
      <c r="DF26" s="17">
        <v>8.2911772824726998E-4</v>
      </c>
      <c r="DG26" s="17">
        <v>1.47703241742312E-2</v>
      </c>
      <c r="DH26" s="17">
        <v>400.714778486819</v>
      </c>
      <c r="DI26" s="17">
        <v>388.69331429991098</v>
      </c>
      <c r="DJ26" s="17">
        <v>12.021464186907799</v>
      </c>
      <c r="DK26" s="17">
        <v>0</v>
      </c>
      <c r="DL26" s="17">
        <v>0</v>
      </c>
      <c r="DM26" s="17">
        <v>1.59014453722228</v>
      </c>
      <c r="DN26" s="17">
        <v>0</v>
      </c>
      <c r="DO26" s="17">
        <v>17.0624739849093</v>
      </c>
      <c r="DP26" s="17">
        <v>0</v>
      </c>
      <c r="DQ26" s="17">
        <v>0.44349921912289098</v>
      </c>
      <c r="DR26" s="17">
        <v>68.249860595137704</v>
      </c>
      <c r="DS26" s="17">
        <v>11.906058142531</v>
      </c>
      <c r="DT26" s="17">
        <v>0</v>
      </c>
      <c r="DU26" s="17">
        <v>1.1466446513114701</v>
      </c>
      <c r="DV26" s="17">
        <v>1.55475742985168E-3</v>
      </c>
      <c r="DW26" s="17">
        <v>12.1347147678147</v>
      </c>
      <c r="DX26" s="17">
        <v>13.126308076302299</v>
      </c>
      <c r="DY26" s="17">
        <v>0</v>
      </c>
      <c r="DZ26" s="17">
        <v>0</v>
      </c>
      <c r="EA26" s="17">
        <v>0.15896494236596401</v>
      </c>
      <c r="EB26" s="17">
        <v>14.646732369669699</v>
      </c>
      <c r="EC26" s="17">
        <v>13.744447838451499</v>
      </c>
      <c r="ED26" s="17">
        <v>0</v>
      </c>
      <c r="EE26" s="17">
        <v>639.27646329028801</v>
      </c>
      <c r="EF26" s="17">
        <v>10.4841185837591</v>
      </c>
      <c r="EG26" s="17">
        <v>11.314980511477099</v>
      </c>
      <c r="EJ26" s="56">
        <f t="shared" si="0"/>
        <v>1.0154628007736246</v>
      </c>
      <c r="EK26" s="25">
        <f t="shared" si="1"/>
        <v>7.9999914337765318E-3</v>
      </c>
      <c r="EL26" s="40">
        <f t="shared" si="2"/>
        <v>2.7197645442387972E-3</v>
      </c>
      <c r="EM26" s="40">
        <f t="shared" si="3"/>
        <v>2.71904726541154E-3</v>
      </c>
      <c r="EN26" s="40">
        <f t="shared" si="4"/>
        <v>2.7193123441213987E-3</v>
      </c>
      <c r="EO26" s="40">
        <f t="shared" si="5"/>
        <v>2.7190182156111467E-3</v>
      </c>
      <c r="EP26" s="40">
        <f t="shared" si="6"/>
        <v>2.7189938454571299E-3</v>
      </c>
      <c r="EQ26" s="40">
        <f t="shared" si="7"/>
        <v>2.7183546748979748E-3</v>
      </c>
      <c r="ER26" s="40">
        <f t="shared" si="8"/>
        <v>2.7190168083973268E-3</v>
      </c>
      <c r="ES26" s="40">
        <f t="shared" si="9"/>
        <v>2.7193788311161253E-3</v>
      </c>
      <c r="ET26" s="40">
        <f t="shared" si="10"/>
        <v>2.721457548631589E-3</v>
      </c>
      <c r="EU26" s="40">
        <f t="shared" si="11"/>
        <v>2.7192056356411263E-3</v>
      </c>
      <c r="EV26" s="40">
        <f t="shared" si="12"/>
        <v>2.7180635421181504E-3</v>
      </c>
      <c r="EW26" s="40">
        <f t="shared" si="13"/>
        <v>0</v>
      </c>
      <c r="EX26" s="40">
        <f t="shared" si="14"/>
        <v>2.7206298262818993E-3</v>
      </c>
      <c r="EY26" s="40">
        <f t="shared" si="15"/>
        <v>0</v>
      </c>
      <c r="EZ26" s="40">
        <f t="shared" si="16"/>
        <v>2.7113900459236669E-3</v>
      </c>
      <c r="FA26" s="40">
        <f t="shared" si="17"/>
        <v>2.7196513167668593E-3</v>
      </c>
      <c r="FB26" s="40">
        <f t="shared" si="18"/>
        <v>2.7249556479408588E-3</v>
      </c>
      <c r="FC26" s="40">
        <f t="shared" si="19"/>
        <v>2.719854629830282E-3</v>
      </c>
      <c r="FD26" s="40">
        <f t="shared" si="20"/>
        <v>2.7205344774366381E-3</v>
      </c>
      <c r="FE26" s="40">
        <f t="shared" si="21"/>
        <v>2.7199786532297529E-3</v>
      </c>
      <c r="FF26" s="40">
        <f t="shared" si="22"/>
        <v>2.7193213174625157E-3</v>
      </c>
      <c r="FG26" s="40">
        <f t="shared" si="23"/>
        <v>2.7176462368050827E-3</v>
      </c>
      <c r="FH26" s="40">
        <f t="shared" si="24"/>
        <v>2.7203114578068545E-3</v>
      </c>
      <c r="FI26" s="40">
        <f t="shared" si="25"/>
        <v>2.7345832518823176E-3</v>
      </c>
      <c r="FJ26" s="40">
        <f t="shared" si="26"/>
        <v>2.7267896255162051E-3</v>
      </c>
      <c r="FK26" s="40">
        <f t="shared" si="27"/>
        <v>2.7150529075468978E-3</v>
      </c>
      <c r="FL26" s="40">
        <f t="shared" si="28"/>
        <v>2.7154673141502766E-3</v>
      </c>
      <c r="FM26" s="40">
        <f t="shared" si="29"/>
        <v>2.719392698903885E-3</v>
      </c>
      <c r="FN26" s="40">
        <f t="shared" si="30"/>
        <v>2.719377574957914E-3</v>
      </c>
      <c r="FO26" s="40">
        <f t="shared" si="31"/>
        <v>2.7189456389964304E-3</v>
      </c>
      <c r="FP26" s="40">
        <f t="shared" si="32"/>
        <v>2.7182023374807554E-3</v>
      </c>
      <c r="FQ26" s="40">
        <f t="shared" si="33"/>
        <v>0</v>
      </c>
      <c r="FR26" s="40">
        <f t="shared" si="34"/>
        <v>2.721621709655315E-3</v>
      </c>
    </row>
    <row r="27" spans="1:174" x14ac:dyDescent="0.25">
      <c r="A27" s="15" t="s">
        <v>196</v>
      </c>
      <c r="B27" s="15">
        <v>2369.8064838</v>
      </c>
      <c r="C27" s="15">
        <v>7.4527739753000004</v>
      </c>
      <c r="D27" s="15">
        <v>11035.06539</v>
      </c>
      <c r="E27" s="15">
        <v>283.40443033999998</v>
      </c>
      <c r="F27" s="15">
        <v>274.90230317999999</v>
      </c>
      <c r="G27" s="15">
        <v>8.4011461304000008</v>
      </c>
      <c r="H27" s="15">
        <v>451.94418209000003</v>
      </c>
      <c r="I27" s="17">
        <v>35.387214231000002</v>
      </c>
      <c r="J27" s="17">
        <v>7.2311077309999998</v>
      </c>
      <c r="K27" s="17">
        <v>0.29346043799999999</v>
      </c>
      <c r="L27" s="17">
        <v>10.168741275</v>
      </c>
      <c r="N27" s="17">
        <v>0.84061623839999999</v>
      </c>
      <c r="P27" s="17">
        <v>1.4158294999999999E-3</v>
      </c>
      <c r="Q27" s="17">
        <v>100.78351881</v>
      </c>
      <c r="R27" s="17">
        <v>3.8856556000000002E-3</v>
      </c>
      <c r="S27" s="17">
        <v>0.63045085050000005</v>
      </c>
      <c r="T27" s="17">
        <v>1.2338083791000001</v>
      </c>
      <c r="U27" s="17">
        <v>1.1007296745999999</v>
      </c>
      <c r="V27" s="17">
        <v>9.716799365</v>
      </c>
      <c r="W27" s="17">
        <v>7.4118830079000002</v>
      </c>
      <c r="X27" s="17">
        <v>0.58134111359999996</v>
      </c>
      <c r="Y27" s="17">
        <v>2.6500580000000002E-4</v>
      </c>
      <c r="Z27" s="17">
        <v>3.4642131999999999E-3</v>
      </c>
      <c r="AA27" s="17">
        <v>3.9943304999999997E-3</v>
      </c>
      <c r="AB27" s="17">
        <v>0.66351942350000004</v>
      </c>
      <c r="AC27" s="17">
        <v>283.40455872000001</v>
      </c>
      <c r="AD27" s="17">
        <v>274.90241372999998</v>
      </c>
      <c r="AE27" s="17">
        <v>1.7354657877999999</v>
      </c>
      <c r="AF27" s="17">
        <v>1.2609250203</v>
      </c>
      <c r="AH27" s="17">
        <v>5.8554189999999995E-4</v>
      </c>
      <c r="AI27" s="15"/>
      <c r="AJ27" s="17" t="s">
        <v>196</v>
      </c>
      <c r="AK27" s="17">
        <v>0</v>
      </c>
      <c r="AL27" s="17">
        <v>0</v>
      </c>
      <c r="AM27" s="17">
        <v>7.2507806559833901</v>
      </c>
      <c r="AN27" s="17">
        <v>35.483420404611699</v>
      </c>
      <c r="AO27" s="17">
        <v>35.483420404611699</v>
      </c>
      <c r="AP27" s="17">
        <v>5.6487394949108101</v>
      </c>
      <c r="AQ27" s="17">
        <v>0.33785277913480299</v>
      </c>
      <c r="AR27" s="17">
        <v>5.0023944130690001E-2</v>
      </c>
      <c r="AS27" s="17">
        <v>0.244234492930438</v>
      </c>
      <c r="AT27" s="17">
        <v>10.1963795042676</v>
      </c>
      <c r="AU27" s="17">
        <v>5.8713918213538997E-4</v>
      </c>
      <c r="AV27" s="17">
        <v>0</v>
      </c>
      <c r="AW27" s="17">
        <v>0</v>
      </c>
      <c r="AX27" s="17">
        <v>0.84290350417610305</v>
      </c>
      <c r="AY27" s="17">
        <v>0</v>
      </c>
      <c r="AZ27" s="17">
        <v>0</v>
      </c>
      <c r="BA27" s="17">
        <v>0</v>
      </c>
      <c r="BB27" s="17">
        <v>2.8393553709111098E-4</v>
      </c>
      <c r="BC27" s="17">
        <v>1.13574939539675E-3</v>
      </c>
      <c r="BD27" s="17">
        <v>2376.2507039150701</v>
      </c>
      <c r="BE27" s="17">
        <v>8.5252834372371709</v>
      </c>
      <c r="BF27" s="17">
        <v>212.58126705699399</v>
      </c>
      <c r="BG27" s="17">
        <v>13.5369055153689</v>
      </c>
      <c r="BH27" s="17">
        <v>0.31451657979353698</v>
      </c>
      <c r="BI27" s="17">
        <v>48.404163889834898</v>
      </c>
      <c r="BJ27" s="17">
        <v>0.81316676488147299</v>
      </c>
      <c r="BK27" s="17">
        <v>77.536210801911395</v>
      </c>
      <c r="BL27" s="17">
        <v>7.0069247046241898</v>
      </c>
      <c r="BM27" s="17">
        <v>25.358276694827101</v>
      </c>
      <c r="BN27" s="17">
        <v>1.74018251637861</v>
      </c>
      <c r="BO27" s="17">
        <v>0</v>
      </c>
      <c r="BP27" s="17">
        <v>0</v>
      </c>
      <c r="BQ27" s="17">
        <v>101.05761924061601</v>
      </c>
      <c r="BR27" s="17">
        <v>101.05761924061601</v>
      </c>
      <c r="BS27" s="17">
        <v>2.803325052221</v>
      </c>
      <c r="BT27" s="17">
        <v>0</v>
      </c>
      <c r="BU27" s="17">
        <v>1.26435434455371</v>
      </c>
      <c r="BV27" s="17">
        <v>1.1298965759640399E-3</v>
      </c>
      <c r="BW27" s="17">
        <v>2.1818593500629599E-3</v>
      </c>
      <c r="BX27" s="17">
        <v>88.520615586990502</v>
      </c>
      <c r="BY27" s="17">
        <v>3.7040512692832102</v>
      </c>
      <c r="BZ27" s="17">
        <v>0.58000151740084904</v>
      </c>
      <c r="CA27" s="17">
        <v>0</v>
      </c>
      <c r="CB27" s="17">
        <v>1.11871723053238</v>
      </c>
      <c r="CC27" s="17">
        <v>4.53965859107036</v>
      </c>
      <c r="CD27" s="17">
        <v>0.20861446083488999</v>
      </c>
      <c r="CE27" s="17">
        <v>0.42355002148293902</v>
      </c>
      <c r="CF27" s="17">
        <v>0</v>
      </c>
      <c r="CG27" s="17">
        <v>0</v>
      </c>
      <c r="CH27" s="17">
        <v>1.2371600923709301</v>
      </c>
      <c r="CI27" s="17">
        <v>7.4730444626630703</v>
      </c>
      <c r="CJ27" s="17">
        <v>0</v>
      </c>
      <c r="CK27" s="17">
        <v>0.56289758344769703</v>
      </c>
      <c r="CL27" s="17">
        <v>0.54082454023269699</v>
      </c>
      <c r="CM27" s="17">
        <v>460.180265563143</v>
      </c>
      <c r="CN27" s="17">
        <v>9958.5638622100305</v>
      </c>
      <c r="CO27" s="17">
        <v>1017.9863003842401</v>
      </c>
      <c r="CP27" s="17">
        <v>11065.0707781812</v>
      </c>
      <c r="CQ27" s="17">
        <v>0</v>
      </c>
      <c r="CR27" s="17">
        <v>33.137184496417703</v>
      </c>
      <c r="CS27" s="17">
        <v>0</v>
      </c>
      <c r="CT27" s="17">
        <v>0.582921711584934</v>
      </c>
      <c r="CU27" s="17">
        <v>2.6572172105705398E-4</v>
      </c>
      <c r="CV27" s="17">
        <v>3.4736182905808202E-3</v>
      </c>
      <c r="CW27" s="17">
        <v>4.0051902678279704E-3</v>
      </c>
      <c r="CX27" s="17">
        <v>0.66532211143579201</v>
      </c>
      <c r="CY27" s="17">
        <v>0</v>
      </c>
      <c r="CZ27" s="17">
        <v>125.008700634611</v>
      </c>
      <c r="DA27" s="17">
        <v>0.16070383840197899</v>
      </c>
      <c r="DB27" s="17">
        <v>5.6508056946598502E-2</v>
      </c>
      <c r="DC27" s="17">
        <v>212.59248266472599</v>
      </c>
      <c r="DD27" s="17">
        <v>7.2220191604248293E-2</v>
      </c>
      <c r="DE27" s="17">
        <v>0</v>
      </c>
      <c r="DF27" s="17">
        <v>5.8442566844689903E-4</v>
      </c>
      <c r="DG27" s="17">
        <v>1.0474704399587699E-2</v>
      </c>
      <c r="DH27" s="17">
        <v>284.17512591027003</v>
      </c>
      <c r="DI27" s="17">
        <v>275.64988804257001</v>
      </c>
      <c r="DJ27" s="17">
        <v>8.5252378677006408</v>
      </c>
      <c r="DK27" s="17">
        <v>0</v>
      </c>
      <c r="DL27" s="17">
        <v>0</v>
      </c>
      <c r="DM27" s="17">
        <v>1.1276841079184501</v>
      </c>
      <c r="DN27" s="17">
        <v>0</v>
      </c>
      <c r="DO27" s="17">
        <v>12.100194599822499</v>
      </c>
      <c r="DP27" s="17">
        <v>0</v>
      </c>
      <c r="DQ27" s="17">
        <v>0.31451647397168098</v>
      </c>
      <c r="DR27" s="17">
        <v>48.400834080479697</v>
      </c>
      <c r="DS27" s="17">
        <v>8.4400085719270894</v>
      </c>
      <c r="DT27" s="17">
        <v>0</v>
      </c>
      <c r="DU27" s="17">
        <v>0.81316675760622104</v>
      </c>
      <c r="DV27" s="17">
        <v>1.1025666925379E-3</v>
      </c>
      <c r="DW27" s="17">
        <v>8.4240047979840895</v>
      </c>
      <c r="DX27" s="17">
        <v>9.3050205916266595</v>
      </c>
      <c r="DY27" s="17">
        <v>0</v>
      </c>
      <c r="DZ27" s="17">
        <v>0</v>
      </c>
      <c r="EA27" s="17">
        <v>0.112683758068766</v>
      </c>
      <c r="EB27" s="17">
        <v>10.3828293949044</v>
      </c>
      <c r="EC27" s="17">
        <v>9.7432058327846995</v>
      </c>
      <c r="ED27" s="17">
        <v>0</v>
      </c>
      <c r="EE27" s="17">
        <v>453.17306343568299</v>
      </c>
      <c r="EF27" s="17">
        <v>7.4320458730480796</v>
      </c>
      <c r="EG27" s="17">
        <v>8.0210188463488894</v>
      </c>
      <c r="EJ27" s="56">
        <f t="shared" si="0"/>
        <v>1.0154625300858255</v>
      </c>
      <c r="EK27" s="25">
        <f t="shared" si="1"/>
        <v>8.0000044610235126E-3</v>
      </c>
      <c r="EL27" s="40">
        <f t="shared" si="2"/>
        <v>2.7193022548983366E-3</v>
      </c>
      <c r="EM27" s="40">
        <f t="shared" si="3"/>
        <v>2.7198580595963872E-3</v>
      </c>
      <c r="EN27" s="40">
        <f t="shared" si="4"/>
        <v>2.7190947330852232E-3</v>
      </c>
      <c r="EO27" s="40">
        <f t="shared" si="5"/>
        <v>2.7194196270871529E-3</v>
      </c>
      <c r="EP27" s="40">
        <f t="shared" si="6"/>
        <v>2.7194565266356469E-3</v>
      </c>
      <c r="EQ27" s="40">
        <f t="shared" si="7"/>
        <v>2.7208986999254065E-3</v>
      </c>
      <c r="ER27" s="40">
        <f t="shared" si="8"/>
        <v>2.7190998233455415E-3</v>
      </c>
      <c r="ES27" s="40">
        <f t="shared" si="9"/>
        <v>2.7186704492669312E-3</v>
      </c>
      <c r="ET27" s="40">
        <f t="shared" si="10"/>
        <v>2.7205963062964409E-3</v>
      </c>
      <c r="EU27" s="40">
        <f t="shared" si="11"/>
        <v>2.7192730528398695E-3</v>
      </c>
      <c r="EV27" s="40">
        <f t="shared" si="12"/>
        <v>2.7179597277736879E-3</v>
      </c>
      <c r="EW27" s="40">
        <f t="shared" si="13"/>
        <v>0</v>
      </c>
      <c r="EX27" s="40">
        <f t="shared" si="14"/>
        <v>2.7209393200118954E-3</v>
      </c>
      <c r="EY27" s="40">
        <f t="shared" si="15"/>
        <v>0</v>
      </c>
      <c r="EZ27" s="40">
        <f t="shared" si="16"/>
        <v>2.7230909427024487E-3</v>
      </c>
      <c r="FA27" s="40">
        <f t="shared" si="17"/>
        <v>2.7196949843827562E-3</v>
      </c>
      <c r="FB27" s="40">
        <f t="shared" si="18"/>
        <v>2.7089365495744327E-3</v>
      </c>
      <c r="FC27" s="40">
        <f t="shared" si="19"/>
        <v>2.7181053312401058E-3</v>
      </c>
      <c r="FD27" s="40">
        <f t="shared" si="20"/>
        <v>2.7165590116796597E-3</v>
      </c>
      <c r="FE27" s="40">
        <f t="shared" si="21"/>
        <v>2.7186048940504221E-3</v>
      </c>
      <c r="FF27" s="40">
        <f t="shared" si="22"/>
        <v>2.7176096565105492E-3</v>
      </c>
      <c r="FG27" s="40">
        <f t="shared" si="23"/>
        <v>2.7203431471582457E-3</v>
      </c>
      <c r="FH27" s="40">
        <f t="shared" si="24"/>
        <v>2.7188821639434111E-3</v>
      </c>
      <c r="FI27" s="40">
        <f t="shared" si="25"/>
        <v>2.7015297667219327E-3</v>
      </c>
      <c r="FJ27" s="40">
        <f t="shared" si="26"/>
        <v>2.7149283366336343E-3</v>
      </c>
      <c r="FK27" s="40">
        <f t="shared" si="27"/>
        <v>2.718795509778345E-3</v>
      </c>
      <c r="FL27" s="40">
        <f t="shared" si="28"/>
        <v>2.7168578220106449E-3</v>
      </c>
      <c r="FM27" s="40">
        <f t="shared" si="29"/>
        <v>2.7195911300477204E-3</v>
      </c>
      <c r="FN27" s="40">
        <f t="shared" si="30"/>
        <v>2.7195326033299786E-3</v>
      </c>
      <c r="FO27" s="40">
        <f t="shared" si="31"/>
        <v>2.7178459015255573E-3</v>
      </c>
      <c r="FP27" s="40">
        <f t="shared" si="32"/>
        <v>2.7196892745407668E-3</v>
      </c>
      <c r="FQ27" s="40">
        <f t="shared" si="33"/>
        <v>0</v>
      </c>
      <c r="FR27" s="40">
        <f t="shared" si="34"/>
        <v>2.7278699191125703E-3</v>
      </c>
    </row>
    <row r="28" spans="1:174" x14ac:dyDescent="0.25">
      <c r="A28" s="15" t="s">
        <v>197</v>
      </c>
      <c r="B28" s="15">
        <v>6116.6020392999999</v>
      </c>
      <c r="C28" s="15">
        <v>19.165156283000002</v>
      </c>
      <c r="D28" s="15">
        <v>27898.840235</v>
      </c>
      <c r="E28" s="15">
        <v>707.64291678999996</v>
      </c>
      <c r="F28" s="15">
        <v>686.41362032999996</v>
      </c>
      <c r="G28" s="15">
        <v>21.603939663999999</v>
      </c>
      <c r="H28" s="15">
        <v>1129.0260960000001</v>
      </c>
      <c r="I28" s="17">
        <v>88.402727033000005</v>
      </c>
      <c r="J28" s="17">
        <v>18.064419366999999</v>
      </c>
      <c r="K28" s="17">
        <v>0.73896164019999999</v>
      </c>
      <c r="L28" s="17">
        <v>25.403091262</v>
      </c>
      <c r="N28" s="17">
        <v>2.0999885766999999</v>
      </c>
      <c r="P28" s="17">
        <v>3.5649126000000001E-3</v>
      </c>
      <c r="Q28" s="17">
        <v>251.77279641999999</v>
      </c>
      <c r="R28" s="17">
        <v>9.7844117000000005E-3</v>
      </c>
      <c r="S28" s="17">
        <v>1.5874365739</v>
      </c>
      <c r="T28" s="17">
        <v>3.0822410090000001</v>
      </c>
      <c r="U28" s="17">
        <v>2.7712790346</v>
      </c>
      <c r="V28" s="17">
        <v>24.274061244999999</v>
      </c>
      <c r="W28" s="17">
        <v>18.516030735000001</v>
      </c>
      <c r="X28" s="17">
        <v>1.4515624218000001</v>
      </c>
      <c r="Y28" s="17">
        <v>6.617029E-4</v>
      </c>
      <c r="Z28" s="17">
        <v>8.6491258000000008E-3</v>
      </c>
      <c r="AA28" s="17">
        <v>9.9735899999999992E-3</v>
      </c>
      <c r="AB28" s="17">
        <v>1.6571554066</v>
      </c>
      <c r="AC28" s="17">
        <v>707.64308217999996</v>
      </c>
      <c r="AD28" s="17">
        <v>686.41378928999995</v>
      </c>
      <c r="AE28" s="17">
        <v>4.335460264</v>
      </c>
      <c r="AF28" s="17">
        <v>3.1499831988000002</v>
      </c>
      <c r="AH28" s="17">
        <v>1.4620608999999999E-3</v>
      </c>
      <c r="AI28" s="15"/>
      <c r="AJ28" s="17" t="s">
        <v>197</v>
      </c>
      <c r="AK28" s="17">
        <v>0</v>
      </c>
      <c r="AL28" s="17">
        <v>0</v>
      </c>
      <c r="AM28" s="17">
        <v>18.113512642714799</v>
      </c>
      <c r="AN28" s="17">
        <v>88.6429178011212</v>
      </c>
      <c r="AO28" s="17">
        <v>88.6429178011212</v>
      </c>
      <c r="AP28" s="17">
        <v>14.111414061343501</v>
      </c>
      <c r="AQ28" s="17">
        <v>0.84400165648193004</v>
      </c>
      <c r="AR28" s="17">
        <v>0.12596530120096699</v>
      </c>
      <c r="AS28" s="17">
        <v>0.61500614395079201</v>
      </c>
      <c r="AT28" s="17">
        <v>25.472176853286001</v>
      </c>
      <c r="AU28" s="17">
        <v>1.46602621637133E-3</v>
      </c>
      <c r="AV28" s="17">
        <v>0</v>
      </c>
      <c r="AW28" s="17">
        <v>0</v>
      </c>
      <c r="AX28" s="17">
        <v>2.1057003616849701</v>
      </c>
      <c r="AY28" s="17">
        <v>0</v>
      </c>
      <c r="AZ28" s="17">
        <v>0</v>
      </c>
      <c r="BA28" s="17">
        <v>0</v>
      </c>
      <c r="BB28" s="17">
        <v>7.1491565623329199E-4</v>
      </c>
      <c r="BC28" s="17">
        <v>2.8596453369489098E-3</v>
      </c>
      <c r="BD28" s="17">
        <v>6133.2344100398404</v>
      </c>
      <c r="BE28" s="17">
        <v>21.287031495009298</v>
      </c>
      <c r="BF28" s="17">
        <v>530.80157947937801</v>
      </c>
      <c r="BG28" s="17">
        <v>33.800775947574103</v>
      </c>
      <c r="BH28" s="17">
        <v>0.78532734943809701</v>
      </c>
      <c r="BI28" s="17">
        <v>120.86205022239101</v>
      </c>
      <c r="BJ28" s="17">
        <v>2.0304244924684598</v>
      </c>
      <c r="BK28" s="17">
        <v>193.697441407106</v>
      </c>
      <c r="BL28" s="17">
        <v>17.504356881119399</v>
      </c>
      <c r="BM28" s="17">
        <v>63.348768669179698</v>
      </c>
      <c r="BN28" s="17">
        <v>4.3472518055642997</v>
      </c>
      <c r="BO28" s="17">
        <v>0</v>
      </c>
      <c r="BP28" s="17">
        <v>0</v>
      </c>
      <c r="BQ28" s="17">
        <v>252.457318846531</v>
      </c>
      <c r="BR28" s="17">
        <v>252.457318846531</v>
      </c>
      <c r="BS28" s="17">
        <v>7.0031181041335504</v>
      </c>
      <c r="BT28" s="17">
        <v>0</v>
      </c>
      <c r="BU28" s="17">
        <v>3.15854732971775</v>
      </c>
      <c r="BV28" s="17">
        <v>2.8452005799735102E-3</v>
      </c>
      <c r="BW28" s="17">
        <v>5.4942276830547204E-3</v>
      </c>
      <c r="BX28" s="17">
        <v>223.79774128606601</v>
      </c>
      <c r="BY28" s="17">
        <v>9.2532596642138003</v>
      </c>
      <c r="BZ28" s="17">
        <v>1.4489329110347899</v>
      </c>
      <c r="CA28" s="17">
        <v>0</v>
      </c>
      <c r="CB28" s="17">
        <v>2.7947306521828001</v>
      </c>
      <c r="CC28" s="17">
        <v>11.3407529859444</v>
      </c>
      <c r="CD28" s="17">
        <v>0.52527828193808201</v>
      </c>
      <c r="CE28" s="17">
        <v>1.06647404013514</v>
      </c>
      <c r="CF28" s="17">
        <v>0</v>
      </c>
      <c r="CG28" s="17">
        <v>0</v>
      </c>
      <c r="CH28" s="17">
        <v>3.09062323586569</v>
      </c>
      <c r="CI28" s="17">
        <v>19.2172471437468</v>
      </c>
      <c r="CJ28" s="17">
        <v>0</v>
      </c>
      <c r="CK28" s="17">
        <v>1.4171912774130899</v>
      </c>
      <c r="CL28" s="17">
        <v>1.36161660785837</v>
      </c>
      <c r="CM28" s="17">
        <v>1149.6005111085301</v>
      </c>
      <c r="CN28" s="17">
        <v>25177.226414524001</v>
      </c>
      <c r="CO28" s="17">
        <v>2573.6716646571499</v>
      </c>
      <c r="CP28" s="17">
        <v>27974.695820467201</v>
      </c>
      <c r="CQ28" s="17">
        <v>0</v>
      </c>
      <c r="CR28" s="17">
        <v>82.781805368656805</v>
      </c>
      <c r="CS28" s="17">
        <v>0</v>
      </c>
      <c r="CT28" s="17">
        <v>1.4555308527830499</v>
      </c>
      <c r="CU28" s="17">
        <v>6.6350806941031803E-4</v>
      </c>
      <c r="CV28" s="17">
        <v>8.6725672990624701E-3</v>
      </c>
      <c r="CW28" s="17">
        <v>1.00007300997701E-2</v>
      </c>
      <c r="CX28" s="17">
        <v>1.66165751147119</v>
      </c>
      <c r="CY28" s="17">
        <v>0</v>
      </c>
      <c r="CZ28" s="17">
        <v>312.29035556910202</v>
      </c>
      <c r="DA28" s="17">
        <v>0.40126734580047002</v>
      </c>
      <c r="DB28" s="17">
        <v>0.141097393728952</v>
      </c>
      <c r="DC28" s="17">
        <v>530.82969872738204</v>
      </c>
      <c r="DD28" s="17">
        <v>0.18032926534279101</v>
      </c>
      <c r="DE28" s="17">
        <v>0</v>
      </c>
      <c r="DF28" s="17">
        <v>1.4716765207758E-3</v>
      </c>
      <c r="DG28" s="17">
        <v>2.6154659986661999E-2</v>
      </c>
      <c r="DH28" s="17">
        <v>709.56694935212795</v>
      </c>
      <c r="DI28" s="17">
        <v>688.27993713675801</v>
      </c>
      <c r="DJ28" s="17">
        <v>21.287012215369501</v>
      </c>
      <c r="DK28" s="17">
        <v>0</v>
      </c>
      <c r="DL28" s="17">
        <v>0</v>
      </c>
      <c r="DM28" s="17">
        <v>2.8157522687213699</v>
      </c>
      <c r="DN28" s="17">
        <v>0</v>
      </c>
      <c r="DO28" s="17">
        <v>30.2134037313227</v>
      </c>
      <c r="DP28" s="17">
        <v>0</v>
      </c>
      <c r="DQ28" s="17">
        <v>0.78532688690840302</v>
      </c>
      <c r="DR28" s="17">
        <v>120.85372903432</v>
      </c>
      <c r="DS28" s="17">
        <v>21.0844439081581</v>
      </c>
      <c r="DT28" s="17">
        <v>0</v>
      </c>
      <c r="DU28" s="17">
        <v>2.03042469529368</v>
      </c>
      <c r="DV28" s="17">
        <v>2.7531279507487399E-3</v>
      </c>
      <c r="DW28" s="17">
        <v>21.662694349487701</v>
      </c>
      <c r="DX28" s="17">
        <v>23.245355069069099</v>
      </c>
      <c r="DY28" s="17">
        <v>0</v>
      </c>
      <c r="DZ28" s="17">
        <v>0</v>
      </c>
      <c r="EA28" s="17">
        <v>0.28150987450994502</v>
      </c>
      <c r="EB28" s="17">
        <v>25.937936078604601</v>
      </c>
      <c r="EC28" s="17">
        <v>24.3400815705584</v>
      </c>
      <c r="ED28" s="17">
        <v>0</v>
      </c>
      <c r="EE28" s="17">
        <v>1132.0959295182299</v>
      </c>
      <c r="EF28" s="17">
        <v>18.566355740603498</v>
      </c>
      <c r="EG28" s="17">
        <v>20.037716272450101</v>
      </c>
      <c r="EJ28" s="56">
        <f t="shared" si="0"/>
        <v>1.0154621009879872</v>
      </c>
      <c r="EK28" s="25">
        <f t="shared" si="1"/>
        <v>8.0000062457275499E-3</v>
      </c>
      <c r="EL28" s="40">
        <f t="shared" si="2"/>
        <v>2.7192174074715521E-3</v>
      </c>
      <c r="EM28" s="40">
        <f t="shared" si="3"/>
        <v>2.7179982243611543E-3</v>
      </c>
      <c r="EN28" s="40">
        <f t="shared" si="4"/>
        <v>2.7189512118872246E-3</v>
      </c>
      <c r="EO28" s="40">
        <f t="shared" si="5"/>
        <v>2.7189314221581708E-3</v>
      </c>
      <c r="EP28" s="40">
        <f t="shared" si="6"/>
        <v>2.7189390645552753E-3</v>
      </c>
      <c r="EQ28" s="40">
        <f t="shared" si="7"/>
        <v>2.7196282900941995E-3</v>
      </c>
      <c r="ER28" s="40">
        <f t="shared" si="8"/>
        <v>2.719010241752526E-3</v>
      </c>
      <c r="ES28" s="40">
        <f t="shared" si="9"/>
        <v>2.7170063207612814E-3</v>
      </c>
      <c r="ET28" s="40">
        <f t="shared" si="10"/>
        <v>2.7176780342291471E-3</v>
      </c>
      <c r="EU28" s="40">
        <f t="shared" si="11"/>
        <v>2.7197689872171314E-3</v>
      </c>
      <c r="EV28" s="40">
        <f t="shared" si="12"/>
        <v>2.719574187781812E-3</v>
      </c>
      <c r="EW28" s="40">
        <f t="shared" si="13"/>
        <v>0</v>
      </c>
      <c r="EX28" s="40">
        <f t="shared" si="14"/>
        <v>2.7199124073074101E-3</v>
      </c>
      <c r="EY28" s="40">
        <f t="shared" si="15"/>
        <v>0</v>
      </c>
      <c r="EZ28" s="40">
        <f t="shared" si="16"/>
        <v>2.7064880025955648E-3</v>
      </c>
      <c r="FA28" s="40">
        <f t="shared" si="17"/>
        <v>2.7188101187433432E-3</v>
      </c>
      <c r="FB28" s="40">
        <f t="shared" si="18"/>
        <v>2.7281235318449646E-3</v>
      </c>
      <c r="FC28" s="40">
        <f t="shared" si="19"/>
        <v>2.7186901474866476E-3</v>
      </c>
      <c r="FD28" s="40">
        <f t="shared" si="20"/>
        <v>2.7195235029363989E-3</v>
      </c>
      <c r="FE28" s="40">
        <f t="shared" si="21"/>
        <v>2.7167421892421734E-3</v>
      </c>
      <c r="FF28" s="40">
        <f t="shared" si="22"/>
        <v>2.7197890329126728E-3</v>
      </c>
      <c r="FG28" s="40">
        <f t="shared" si="23"/>
        <v>2.7179154281900242E-3</v>
      </c>
      <c r="FH28" s="40">
        <f t="shared" si="24"/>
        <v>2.7339030850143261E-3</v>
      </c>
      <c r="FI28" s="40">
        <f t="shared" si="25"/>
        <v>2.7280663426411402E-3</v>
      </c>
      <c r="FJ28" s="40">
        <f t="shared" si="26"/>
        <v>2.7102738015984474E-3</v>
      </c>
      <c r="FK28" s="40">
        <f t="shared" si="27"/>
        <v>2.7211966573821782E-3</v>
      </c>
      <c r="FL28" s="40">
        <f t="shared" si="28"/>
        <v>2.7167668483349837E-3</v>
      </c>
      <c r="FM28" s="40">
        <f t="shared" si="29"/>
        <v>2.7190357041738263E-3</v>
      </c>
      <c r="FN28" s="40">
        <f t="shared" si="30"/>
        <v>2.7190132692122486E-3</v>
      </c>
      <c r="FO28" s="40">
        <f t="shared" si="31"/>
        <v>2.7197900214222179E-3</v>
      </c>
      <c r="FP28" s="40">
        <f t="shared" si="32"/>
        <v>2.7187862211494689E-3</v>
      </c>
      <c r="FQ28" s="40">
        <f t="shared" si="33"/>
        <v>0</v>
      </c>
      <c r="FR28" s="40">
        <f t="shared" si="34"/>
        <v>2.7121417249651139E-3</v>
      </c>
    </row>
    <row r="29" spans="1:174" x14ac:dyDescent="0.25">
      <c r="A29" s="15" t="s">
        <v>198</v>
      </c>
      <c r="B29" s="15">
        <v>734.29454648000001</v>
      </c>
      <c r="C29" s="15">
        <v>2.2826214859</v>
      </c>
      <c r="D29" s="15">
        <v>3313.8975544</v>
      </c>
      <c r="E29" s="15">
        <v>84.674752151999996</v>
      </c>
      <c r="F29" s="15">
        <v>82.134513100999996</v>
      </c>
      <c r="G29" s="15">
        <v>7.1326407483000001</v>
      </c>
      <c r="H29" s="15">
        <v>135.40296892999999</v>
      </c>
      <c r="I29" s="17">
        <v>10.602056169000001</v>
      </c>
      <c r="J29" s="17">
        <v>2.1664479880999998</v>
      </c>
      <c r="K29" s="17">
        <v>8.7858726499999998E-2</v>
      </c>
      <c r="L29" s="17">
        <v>3.0465677376999998</v>
      </c>
      <c r="N29" s="17">
        <v>0.25184946139999997</v>
      </c>
      <c r="P29" s="17">
        <v>4.2387479999999998E-4</v>
      </c>
      <c r="Q29" s="17">
        <v>30.194853022</v>
      </c>
      <c r="R29" s="17">
        <v>1.1633173E-3</v>
      </c>
      <c r="S29" s="17">
        <v>0.1887468165</v>
      </c>
      <c r="T29" s="17">
        <v>0.36965002679999998</v>
      </c>
      <c r="U29" s="17">
        <v>0.32953214510000001</v>
      </c>
      <c r="V29" s="17">
        <v>2.9111641681</v>
      </c>
      <c r="W29" s="17">
        <v>2.2206081692000001</v>
      </c>
      <c r="X29" s="17">
        <v>0.1736910512</v>
      </c>
      <c r="Y29" s="17">
        <v>7.9177699999999999E-5</v>
      </c>
      <c r="Z29" s="17">
        <v>1.0349636000000001E-3</v>
      </c>
      <c r="AA29" s="17">
        <v>1.1934145E-3</v>
      </c>
      <c r="AB29" s="17">
        <v>0.1985673003</v>
      </c>
      <c r="AC29" s="17">
        <v>84.674853010000007</v>
      </c>
      <c r="AD29" s="17">
        <v>82.134520989999999</v>
      </c>
      <c r="AE29" s="17">
        <v>0.5199473832</v>
      </c>
      <c r="AF29" s="17">
        <v>0.3777741966</v>
      </c>
      <c r="AH29" s="17">
        <v>1.749465E-4</v>
      </c>
      <c r="AI29" s="15"/>
      <c r="AJ29" s="17" t="s">
        <v>198</v>
      </c>
      <c r="AK29" s="17">
        <v>0</v>
      </c>
      <c r="AL29" s="17">
        <v>0</v>
      </c>
      <c r="AM29" s="17">
        <v>2.1723457770002499</v>
      </c>
      <c r="AN29" s="17">
        <v>10.630883167131699</v>
      </c>
      <c r="AO29" s="17">
        <v>10.630883167131699</v>
      </c>
      <c r="AP29" s="17">
        <v>1.6923680757927499</v>
      </c>
      <c r="AQ29" s="17">
        <v>0.101220793734781</v>
      </c>
      <c r="AR29" s="17">
        <v>1.49766678020469E-2</v>
      </c>
      <c r="AS29" s="17">
        <v>7.3121065416646105E-2</v>
      </c>
      <c r="AT29" s="17">
        <v>3.0548615558319598</v>
      </c>
      <c r="AU29" s="17">
        <v>1.7541729985729899E-4</v>
      </c>
      <c r="AV29" s="17">
        <v>0</v>
      </c>
      <c r="AW29" s="17">
        <v>0</v>
      </c>
      <c r="AX29" s="17">
        <v>0.25253407179457299</v>
      </c>
      <c r="AY29" s="17">
        <v>0</v>
      </c>
      <c r="AZ29" s="17">
        <v>0</v>
      </c>
      <c r="BA29" s="17">
        <v>0</v>
      </c>
      <c r="BB29" s="5">
        <v>8.5004882410974505E-5</v>
      </c>
      <c r="BC29" s="17">
        <v>3.4004092030842599E-4</v>
      </c>
      <c r="BD29" s="17">
        <v>736.29148308536799</v>
      </c>
      <c r="BE29" s="17">
        <v>2.5472405112518302</v>
      </c>
      <c r="BF29" s="17">
        <v>63.514455708592898</v>
      </c>
      <c r="BG29" s="17">
        <v>4.0445096974707297</v>
      </c>
      <c r="BH29" s="17">
        <v>9.39703770124065E-2</v>
      </c>
      <c r="BI29" s="17">
        <v>14.4620563702001</v>
      </c>
      <c r="BJ29" s="17">
        <v>0.24295592294846</v>
      </c>
      <c r="BK29" s="17">
        <v>23.229965865734801</v>
      </c>
      <c r="BL29" s="17">
        <v>2.09927652979579</v>
      </c>
      <c r="BM29" s="17">
        <v>7.5973939331019098</v>
      </c>
      <c r="BN29" s="17">
        <v>0.52136045206943105</v>
      </c>
      <c r="BO29" s="17">
        <v>0</v>
      </c>
      <c r="BP29" s="17">
        <v>0</v>
      </c>
      <c r="BQ29" s="17">
        <v>30.277003879188602</v>
      </c>
      <c r="BR29" s="17">
        <v>30.277003879188602</v>
      </c>
      <c r="BS29" s="17">
        <v>0.839881227083904</v>
      </c>
      <c r="BT29" s="17">
        <v>0</v>
      </c>
      <c r="BU29" s="17">
        <v>0.37880183755640701</v>
      </c>
      <c r="BV29" s="17">
        <v>3.3827208455524299E-4</v>
      </c>
      <c r="BW29" s="17">
        <v>6.5319450237142696E-4</v>
      </c>
      <c r="BX29" s="17">
        <v>26.5833740774153</v>
      </c>
      <c r="BY29" s="17">
        <v>1.1097386071442801</v>
      </c>
      <c r="BZ29" s="17">
        <v>0.17376938293185101</v>
      </c>
      <c r="CA29" s="17">
        <v>0</v>
      </c>
      <c r="CB29" s="17">
        <v>0.33516967542380199</v>
      </c>
      <c r="CC29" s="17">
        <v>1.36008422677495</v>
      </c>
      <c r="CD29" s="17">
        <v>6.2455946783731897E-2</v>
      </c>
      <c r="CE29" s="17">
        <v>0.12680442123712299</v>
      </c>
      <c r="CF29" s="17">
        <v>0</v>
      </c>
      <c r="CG29" s="17">
        <v>0</v>
      </c>
      <c r="CH29" s="17">
        <v>0.37065446092770499</v>
      </c>
      <c r="CI29" s="17">
        <v>2.28882673826176</v>
      </c>
      <c r="CJ29" s="17">
        <v>0</v>
      </c>
      <c r="CK29" s="17">
        <v>0.168518966847996</v>
      </c>
      <c r="CL29" s="17">
        <v>0.16191004192088701</v>
      </c>
      <c r="CM29" s="17">
        <v>137.87034635162601</v>
      </c>
      <c r="CN29" s="17">
        <v>2990.6176395359198</v>
      </c>
      <c r="CO29" s="17">
        <v>305.70754038305199</v>
      </c>
      <c r="CP29" s="17">
        <v>3322.9085539963899</v>
      </c>
      <c r="CQ29" s="17">
        <v>0</v>
      </c>
      <c r="CR29" s="17">
        <v>9.9279444456919101</v>
      </c>
      <c r="CS29" s="17">
        <v>0</v>
      </c>
      <c r="CT29" s="17">
        <v>0.17415214612882701</v>
      </c>
      <c r="CU29" s="5">
        <v>7.9393879753435198E-5</v>
      </c>
      <c r="CV29" s="17">
        <v>1.0377698736315001E-3</v>
      </c>
      <c r="CW29" s="17">
        <v>1.19666174022189E-3</v>
      </c>
      <c r="CX29" s="17">
        <v>0.19911172731471399</v>
      </c>
      <c r="CY29" s="17">
        <v>0</v>
      </c>
      <c r="CZ29" s="17">
        <v>37.452705818763498</v>
      </c>
      <c r="DA29" s="17">
        <v>4.8014718915105503E-2</v>
      </c>
      <c r="DB29" s="17">
        <v>1.6883432503844199E-2</v>
      </c>
      <c r="DC29" s="17">
        <v>63.517837260316199</v>
      </c>
      <c r="DD29" s="17">
        <v>2.1577766088504501E-2</v>
      </c>
      <c r="DE29" s="17">
        <v>0</v>
      </c>
      <c r="DF29" s="17">
        <v>1.74966730887305E-4</v>
      </c>
      <c r="DG29" s="17">
        <v>3.1296165900009301E-3</v>
      </c>
      <c r="DH29" s="17">
        <v>84.905104467168499</v>
      </c>
      <c r="DI29" s="17">
        <v>82.357943295632396</v>
      </c>
      <c r="DJ29" s="17">
        <v>2.5471611715361102</v>
      </c>
      <c r="DK29" s="17">
        <v>0</v>
      </c>
      <c r="DL29" s="17">
        <v>0</v>
      </c>
      <c r="DM29" s="17">
        <v>0.33692477757017603</v>
      </c>
      <c r="DN29" s="17">
        <v>0</v>
      </c>
      <c r="DO29" s="17">
        <v>3.6152544122753199</v>
      </c>
      <c r="DP29" s="17">
        <v>0</v>
      </c>
      <c r="DQ29" s="17">
        <v>9.3970310873746798E-2</v>
      </c>
      <c r="DR29" s="17">
        <v>14.461065575378701</v>
      </c>
      <c r="DS29" s="17">
        <v>2.5286451235570202</v>
      </c>
      <c r="DT29" s="17">
        <v>0</v>
      </c>
      <c r="DU29" s="17">
        <v>0.24295599239405299</v>
      </c>
      <c r="DV29" s="17">
        <v>3.2943272666545399E-4</v>
      </c>
      <c r="DW29" s="17">
        <v>7.1519975015459796</v>
      </c>
      <c r="DX29" s="17">
        <v>2.7877938008972101</v>
      </c>
      <c r="DY29" s="17">
        <v>0</v>
      </c>
      <c r="DZ29" s="17">
        <v>0</v>
      </c>
      <c r="EA29" s="17">
        <v>3.3760018710242E-2</v>
      </c>
      <c r="EB29" s="17">
        <v>3.1107205841275798</v>
      </c>
      <c r="EC29" s="17">
        <v>2.9190849140678701</v>
      </c>
      <c r="ED29" s="17">
        <v>0</v>
      </c>
      <c r="EE29" s="17">
        <v>135.771287362555</v>
      </c>
      <c r="EF29" s="17">
        <v>2.2266509981881302</v>
      </c>
      <c r="EG29" s="17">
        <v>2.4030986919599302</v>
      </c>
      <c r="EJ29" s="56">
        <f t="shared" si="0"/>
        <v>1.0154602569501003</v>
      </c>
      <c r="EK29" s="25">
        <f t="shared" si="1"/>
        <v>8.0000317930639577E-3</v>
      </c>
      <c r="EL29" s="40">
        <f t="shared" si="2"/>
        <v>2.7195307590676329E-3</v>
      </c>
      <c r="EM29" s="40">
        <f t="shared" si="3"/>
        <v>2.7184762783012714E-3</v>
      </c>
      <c r="EN29" s="40">
        <f t="shared" si="4"/>
        <v>2.7191545449030507E-3</v>
      </c>
      <c r="EO29" s="40">
        <f t="shared" si="5"/>
        <v>2.7204368399566894E-3</v>
      </c>
      <c r="EP29" s="40">
        <f t="shared" si="6"/>
        <v>2.720296087439511E-3</v>
      </c>
      <c r="EQ29" s="40">
        <f t="shared" si="7"/>
        <v>2.7138270283124837E-3</v>
      </c>
      <c r="ER29" s="40">
        <f t="shared" si="8"/>
        <v>2.7201651150310152E-3</v>
      </c>
      <c r="ES29" s="40">
        <f t="shared" si="9"/>
        <v>2.7190006987500843E-3</v>
      </c>
      <c r="ET29" s="40">
        <f t="shared" si="10"/>
        <v>2.7223311764906417E-3</v>
      </c>
      <c r="EU29" s="40">
        <f t="shared" si="11"/>
        <v>2.7203526412713009E-3</v>
      </c>
      <c r="EV29" s="40">
        <f t="shared" si="12"/>
        <v>2.72234817868237E-3</v>
      </c>
      <c r="EW29" s="40">
        <f t="shared" si="13"/>
        <v>0</v>
      </c>
      <c r="EX29" s="40">
        <f t="shared" si="14"/>
        <v>2.7183317794977637E-3</v>
      </c>
      <c r="EY29" s="40">
        <f t="shared" si="15"/>
        <v>0</v>
      </c>
      <c r="EZ29" s="40">
        <f t="shared" si="16"/>
        <v>2.7626146196954929E-3</v>
      </c>
      <c r="FA29" s="40">
        <f t="shared" si="17"/>
        <v>2.7206907458283101E-3</v>
      </c>
      <c r="FB29" s="40">
        <f t="shared" si="18"/>
        <v>2.6785622581001426E-3</v>
      </c>
      <c r="FC29" s="40">
        <f t="shared" si="19"/>
        <v>2.7208486499420664E-3</v>
      </c>
      <c r="FD29" s="40">
        <f t="shared" si="20"/>
        <v>2.717257013073242E-3</v>
      </c>
      <c r="FE29" s="40">
        <f t="shared" si="21"/>
        <v>2.7216272591885303E-3</v>
      </c>
      <c r="FF29" s="40">
        <f t="shared" si="22"/>
        <v>2.7208173467728621E-3</v>
      </c>
      <c r="FG29" s="40">
        <f t="shared" si="23"/>
        <v>2.7212495531379684E-3</v>
      </c>
      <c r="FH29" s="40">
        <f t="shared" si="24"/>
        <v>2.654684427559101E-3</v>
      </c>
      <c r="FI29" s="40">
        <f t="shared" si="25"/>
        <v>2.730311103191922E-3</v>
      </c>
      <c r="FJ29" s="40">
        <f t="shared" si="26"/>
        <v>2.7114708493129608E-3</v>
      </c>
      <c r="FK29" s="40">
        <f t="shared" si="27"/>
        <v>2.7209659526425773E-3</v>
      </c>
      <c r="FL29" s="40">
        <f t="shared" si="28"/>
        <v>2.7417757802591933E-3</v>
      </c>
      <c r="FM29" s="40">
        <f t="shared" si="29"/>
        <v>2.7202359294231288E-3</v>
      </c>
      <c r="FN29" s="40">
        <f t="shared" si="30"/>
        <v>2.7202579808288658E-3</v>
      </c>
      <c r="FO29" s="40">
        <f t="shared" si="31"/>
        <v>2.7177151286623584E-3</v>
      </c>
      <c r="FP29" s="40">
        <f t="shared" si="32"/>
        <v>2.7202518479447825E-3</v>
      </c>
      <c r="FQ29" s="40">
        <f t="shared" si="33"/>
        <v>0</v>
      </c>
      <c r="FR29" s="40">
        <f t="shared" si="34"/>
        <v>2.691107608891821E-3</v>
      </c>
    </row>
    <row r="30" spans="1:174" x14ac:dyDescent="0.25">
      <c r="A30" s="15" t="s">
        <v>199</v>
      </c>
      <c r="B30" s="15">
        <v>36.365747159999998</v>
      </c>
      <c r="C30" s="15">
        <v>0.12880527729999999</v>
      </c>
      <c r="D30" s="15">
        <v>274.1449399</v>
      </c>
      <c r="E30" s="15">
        <v>8.3225442899999997</v>
      </c>
      <c r="F30" s="15">
        <v>8.0728683500000002</v>
      </c>
      <c r="G30" s="15">
        <v>0.14519587149999999</v>
      </c>
      <c r="H30" s="15">
        <v>13.159798629999999</v>
      </c>
      <c r="I30" s="17">
        <v>1.0304121900000001</v>
      </c>
      <c r="J30" s="5">
        <v>0.21055673699999999</v>
      </c>
      <c r="K30" s="17">
        <v>7.6207868999999999E-3</v>
      </c>
      <c r="L30" s="17">
        <v>0.29609554100000002</v>
      </c>
      <c r="N30" s="17">
        <v>2.4477221699999999E-2</v>
      </c>
      <c r="P30" s="17">
        <v>3.68123E-5</v>
      </c>
      <c r="Q30" s="17">
        <v>2.9346338099999998</v>
      </c>
      <c r="R30" s="17">
        <v>1.009108E-4</v>
      </c>
      <c r="S30" s="17">
        <v>1.63879371E-2</v>
      </c>
      <c r="T30" s="17">
        <v>3.5926247000000001E-2</v>
      </c>
      <c r="U30" s="17">
        <v>2.8658682599999999E-2</v>
      </c>
      <c r="V30" s="17">
        <v>0.28293581099999998</v>
      </c>
      <c r="W30" s="17">
        <v>0.21582077699999999</v>
      </c>
      <c r="X30" s="17">
        <v>1.70733086E-2</v>
      </c>
      <c r="Y30" s="5">
        <v>7.7822523000000002E-6</v>
      </c>
      <c r="Z30" s="17">
        <v>1.0187439999999999E-4</v>
      </c>
      <c r="AA30" s="17">
        <v>1.172988E-4</v>
      </c>
      <c r="AB30" s="17">
        <v>1.94018486E-2</v>
      </c>
      <c r="AC30" s="17">
        <v>8.3225426000000002</v>
      </c>
      <c r="AD30" s="17">
        <v>8.0728744999999993</v>
      </c>
      <c r="AE30" s="17">
        <v>5.0533597299999997E-2</v>
      </c>
      <c r="AF30" s="17">
        <v>3.6715837000000001E-2</v>
      </c>
      <c r="AH30" s="17">
        <v>1.7195200000000001E-5</v>
      </c>
      <c r="AI30" s="15"/>
      <c r="AJ30" s="17" t="s">
        <v>199</v>
      </c>
      <c r="AK30" s="17">
        <v>0</v>
      </c>
      <c r="AL30" s="17">
        <v>0</v>
      </c>
      <c r="AM30" s="17">
        <v>0.21112815164353499</v>
      </c>
      <c r="AN30" s="17">
        <v>1.0332152943829001</v>
      </c>
      <c r="AO30" s="17">
        <v>1.0332152943829001</v>
      </c>
      <c r="AP30" s="17">
        <v>0.16448215051505399</v>
      </c>
      <c r="AQ30" s="17">
        <v>9.8377029944763193E-3</v>
      </c>
      <c r="AR30" s="17">
        <v>1.2990564989500499E-3</v>
      </c>
      <c r="AS30" s="17">
        <v>6.3424204544828104E-3</v>
      </c>
      <c r="AT30" s="17">
        <v>0.29690255701547102</v>
      </c>
      <c r="AU30" s="5">
        <v>1.72419943978041E-5</v>
      </c>
      <c r="AV30" s="17">
        <v>0</v>
      </c>
      <c r="AW30" s="17">
        <v>0</v>
      </c>
      <c r="AX30" s="17">
        <v>2.45446450821299E-2</v>
      </c>
      <c r="AY30" s="17">
        <v>0</v>
      </c>
      <c r="AZ30" s="17">
        <v>0</v>
      </c>
      <c r="BA30" s="17">
        <v>0</v>
      </c>
      <c r="BB30" s="5">
        <v>7.3826240513235898E-6</v>
      </c>
      <c r="BC30" s="5">
        <v>2.9530228894878098E-5</v>
      </c>
      <c r="BD30" s="17">
        <v>36.464727767765098</v>
      </c>
      <c r="BE30" s="17">
        <v>0.250347263788532</v>
      </c>
      <c r="BF30" s="17">
        <v>6.2427254859813601</v>
      </c>
      <c r="BG30" s="17">
        <v>0.39752909604986902</v>
      </c>
      <c r="BH30" s="5">
        <v>9.2362175300517504E-3</v>
      </c>
      <c r="BI30" s="17">
        <v>1.42145283817523</v>
      </c>
      <c r="BJ30" s="17">
        <v>2.3879673054558799E-2</v>
      </c>
      <c r="BK30" s="17">
        <v>2.2577224137062402</v>
      </c>
      <c r="BL30" s="17">
        <v>0.20402942697465201</v>
      </c>
      <c r="BM30" s="17">
        <v>0.73838546096562496</v>
      </c>
      <c r="BN30" s="17">
        <v>5.0672763919542202E-2</v>
      </c>
      <c r="BO30" s="17">
        <v>0</v>
      </c>
      <c r="BP30" s="17">
        <v>0</v>
      </c>
      <c r="BQ30" s="17">
        <v>2.94261487448866</v>
      </c>
      <c r="BR30" s="17">
        <v>2.94261487448866</v>
      </c>
      <c r="BS30" s="17">
        <v>8.1627821283067697E-2</v>
      </c>
      <c r="BT30" s="17">
        <v>0</v>
      </c>
      <c r="BU30" s="17">
        <v>3.6815757052034499E-2</v>
      </c>
      <c r="BV30" s="5">
        <v>2.9343752425943901E-5</v>
      </c>
      <c r="BW30" s="5">
        <v>5.6665491937234303E-5</v>
      </c>
      <c r="BX30" s="17">
        <v>2.1991305797604599</v>
      </c>
      <c r="BY30" s="17">
        <v>0.107856909631111</v>
      </c>
      <c r="BZ30" s="17">
        <v>1.6887980649837601E-2</v>
      </c>
      <c r="CA30" s="17">
        <v>0</v>
      </c>
      <c r="CB30" s="17">
        <v>3.2576149494286603E-2</v>
      </c>
      <c r="CC30" s="17">
        <v>0.13218673262234201</v>
      </c>
      <c r="CD30" s="17">
        <v>5.4227595253448797E-3</v>
      </c>
      <c r="CE30" s="17">
        <v>1.1009804174451699E-2</v>
      </c>
      <c r="CF30" s="17">
        <v>0</v>
      </c>
      <c r="CG30" s="17">
        <v>0</v>
      </c>
      <c r="CH30" s="17">
        <v>3.6024300070440898E-2</v>
      </c>
      <c r="CI30" s="17">
        <v>0.12915546233678801</v>
      </c>
      <c r="CJ30" s="17">
        <v>0</v>
      </c>
      <c r="CK30" s="17">
        <v>1.46557028610481E-2</v>
      </c>
      <c r="CL30" s="17">
        <v>1.40809910878156E-2</v>
      </c>
      <c r="CM30" s="17">
        <v>13.399648594277901</v>
      </c>
      <c r="CN30" s="17">
        <v>247.40127846029199</v>
      </c>
      <c r="CO30" s="17">
        <v>25.2899626867727</v>
      </c>
      <c r="CP30" s="17">
        <v>274.89037172682498</v>
      </c>
      <c r="CQ30" s="17">
        <v>0</v>
      </c>
      <c r="CR30" s="17">
        <v>0.964896199727729</v>
      </c>
      <c r="CS30" s="17">
        <v>0</v>
      </c>
      <c r="CT30" s="17">
        <v>1.71200105204561E-2</v>
      </c>
      <c r="CU30" s="5">
        <v>7.8034545103810101E-6</v>
      </c>
      <c r="CV30" s="17">
        <v>1.02152960112876E-4</v>
      </c>
      <c r="CW30" s="17">
        <v>1.1761472180426201E-4</v>
      </c>
      <c r="CX30" s="17">
        <v>1.9454542564085499E-2</v>
      </c>
      <c r="CY30" s="17">
        <v>0</v>
      </c>
      <c r="CZ30" s="17">
        <v>3.6400229121480199</v>
      </c>
      <c r="DA30" s="17">
        <v>4.7192905526436202E-3</v>
      </c>
      <c r="DB30" s="17">
        <v>1.6594783864371601E-3</v>
      </c>
      <c r="DC30" s="17">
        <v>6.24306007043766</v>
      </c>
      <c r="DD30" s="17">
        <v>2.1208601663387202E-3</v>
      </c>
      <c r="DE30" s="17">
        <v>0</v>
      </c>
      <c r="DF30" s="5">
        <v>1.51777139172274E-5</v>
      </c>
      <c r="DG30" s="17">
        <v>3.0761170323583302E-4</v>
      </c>
      <c r="DH30" s="17">
        <v>8.3451801691121403</v>
      </c>
      <c r="DI30" s="17">
        <v>8.0948240617029601</v>
      </c>
      <c r="DJ30" s="17">
        <v>0.25035610740918302</v>
      </c>
      <c r="DK30" s="17">
        <v>0</v>
      </c>
      <c r="DL30" s="17">
        <v>0</v>
      </c>
      <c r="DM30" s="17">
        <v>3.3115966533838199E-2</v>
      </c>
      <c r="DN30" s="17">
        <v>0</v>
      </c>
      <c r="DO30" s="17">
        <v>0.35533888236688199</v>
      </c>
      <c r="DP30" s="17">
        <v>0</v>
      </c>
      <c r="DQ30" s="17">
        <v>9.2362209472158403E-3</v>
      </c>
      <c r="DR30" s="17">
        <v>1.4213536213672</v>
      </c>
      <c r="DS30" s="17">
        <v>0.24575817290100699</v>
      </c>
      <c r="DT30" s="17">
        <v>0</v>
      </c>
      <c r="DU30" s="17">
        <v>2.3879679668424799E-2</v>
      </c>
      <c r="DV30" s="5">
        <v>3.2379573074951503E-5</v>
      </c>
      <c r="DW30" s="17">
        <v>0.14559127922088599</v>
      </c>
      <c r="DX30" s="17">
        <v>0.27094835192637401</v>
      </c>
      <c r="DY30" s="17">
        <v>0</v>
      </c>
      <c r="DZ30" s="17">
        <v>0</v>
      </c>
      <c r="EA30" s="17">
        <v>3.28122640124407E-3</v>
      </c>
      <c r="EB30" s="17">
        <v>0.30233015039313799</v>
      </c>
      <c r="EC30" s="17">
        <v>0.28370532455840802</v>
      </c>
      <c r="ED30" s="17">
        <v>0</v>
      </c>
      <c r="EE30" s="17">
        <v>13.1955919575389</v>
      </c>
      <c r="EF30" s="17">
        <v>0.21640717906364099</v>
      </c>
      <c r="EG30" s="17">
        <v>0.23355947164057</v>
      </c>
      <c r="EJ30" s="56">
        <f t="shared" si="0"/>
        <v>1.0154640002051911</v>
      </c>
      <c r="EK30" s="25">
        <f t="shared" si="1"/>
        <v>8.0000276690151504E-3</v>
      </c>
      <c r="EL30" s="40">
        <f t="shared" si="2"/>
        <v>2.7218087209815943E-3</v>
      </c>
      <c r="EM30" s="40">
        <f t="shared" si="3"/>
        <v>2.7187165318731856E-3</v>
      </c>
      <c r="EN30" s="40">
        <f t="shared" si="4"/>
        <v>2.7191157607975372E-3</v>
      </c>
      <c r="EO30" s="40">
        <f t="shared" si="5"/>
        <v>2.7198268129781981E-3</v>
      </c>
      <c r="EP30" s="40">
        <f t="shared" si="6"/>
        <v>2.7196915335501348E-3</v>
      </c>
      <c r="EQ30" s="40">
        <f t="shared" si="7"/>
        <v>2.7232711013136768E-3</v>
      </c>
      <c r="ER30" s="40">
        <f t="shared" si="8"/>
        <v>2.7198993347287152E-3</v>
      </c>
      <c r="ES30" s="40">
        <f t="shared" si="9"/>
        <v>2.7203719153400057E-3</v>
      </c>
      <c r="ET30" s="40">
        <f t="shared" si="10"/>
        <v>2.7138274066955902E-3</v>
      </c>
      <c r="EU30" s="40">
        <f t="shared" si="11"/>
        <v>2.7149497426387807E-3</v>
      </c>
      <c r="EV30" s="40">
        <f t="shared" si="12"/>
        <v>2.7255257297880316E-3</v>
      </c>
      <c r="EW30" s="40">
        <f t="shared" si="13"/>
        <v>0</v>
      </c>
      <c r="EX30" s="40">
        <f t="shared" si="14"/>
        <v>2.7545357457746571E-3</v>
      </c>
      <c r="EY30" s="40">
        <f t="shared" si="15"/>
        <v>0</v>
      </c>
      <c r="EZ30" s="40">
        <f t="shared" si="16"/>
        <v>2.7315040408148017E-3</v>
      </c>
      <c r="FA30" s="40">
        <f t="shared" si="17"/>
        <v>2.7196117149145115E-3</v>
      </c>
      <c r="FB30" s="40">
        <f t="shared" si="18"/>
        <v>2.7366573291026297E-3</v>
      </c>
      <c r="FC30" s="40">
        <f t="shared" si="19"/>
        <v>2.7231371175191698E-3</v>
      </c>
      <c r="FD30" s="40">
        <f t="shared" si="20"/>
        <v>2.7292878780490735E-3</v>
      </c>
      <c r="FE30" s="40">
        <f t="shared" si="21"/>
        <v>2.7220842616017937E-3</v>
      </c>
      <c r="FF30" s="40">
        <f t="shared" si="22"/>
        <v>2.7197460642691199E-3</v>
      </c>
      <c r="FG30" s="40">
        <f t="shared" si="23"/>
        <v>2.7170788271279138E-3</v>
      </c>
      <c r="FH30" s="40">
        <f t="shared" si="24"/>
        <v>2.7353761095901419E-3</v>
      </c>
      <c r="FI30" s="40">
        <f t="shared" si="25"/>
        <v>2.7244311240089067E-3</v>
      </c>
      <c r="FJ30" s="40">
        <f t="shared" si="26"/>
        <v>2.7343485004672598E-3</v>
      </c>
      <c r="FK30" s="40">
        <f t="shared" si="27"/>
        <v>2.693308066766275E-3</v>
      </c>
      <c r="FL30" s="40">
        <f t="shared" si="28"/>
        <v>2.7159249189017188E-3</v>
      </c>
      <c r="FM30" s="40">
        <f t="shared" si="29"/>
        <v>2.7188775915188432E-3</v>
      </c>
      <c r="FN30" s="40">
        <f t="shared" si="30"/>
        <v>2.7188346345616943E-3</v>
      </c>
      <c r="FO30" s="40">
        <f t="shared" si="31"/>
        <v>2.7539424655644955E-3</v>
      </c>
      <c r="FP30" s="40">
        <f t="shared" si="32"/>
        <v>2.721442848613205E-3</v>
      </c>
      <c r="FQ30" s="40">
        <f t="shared" si="33"/>
        <v>0</v>
      </c>
      <c r="FR30" s="40">
        <f t="shared" si="34"/>
        <v>2.7213639739054251E-3</v>
      </c>
    </row>
    <row r="31" spans="1:174" x14ac:dyDescent="0.25">
      <c r="A31" s="15" t="s">
        <v>200</v>
      </c>
      <c r="B31" s="15">
        <v>544.88944431000004</v>
      </c>
      <c r="C31" s="15">
        <v>1.7267163792</v>
      </c>
      <c r="D31" s="15">
        <v>2656.0409998</v>
      </c>
      <c r="E31" s="15">
        <v>70.257944162000001</v>
      </c>
      <c r="F31" s="15">
        <v>68.150207476000006</v>
      </c>
      <c r="G31" s="15">
        <v>1.9464426449000001</v>
      </c>
      <c r="H31" s="15">
        <v>111.93851055</v>
      </c>
      <c r="I31" s="17">
        <v>8.7647834020000008</v>
      </c>
      <c r="J31" s="17">
        <v>1.7910165021</v>
      </c>
      <c r="K31" s="17">
        <v>6.5714394499999995E-2</v>
      </c>
      <c r="L31" s="17">
        <v>2.5186165651999999</v>
      </c>
      <c r="N31" s="17">
        <v>0.20820572570000001</v>
      </c>
      <c r="P31" s="17">
        <v>3.173634E-4</v>
      </c>
      <c r="Q31" s="17">
        <v>24.96229361</v>
      </c>
      <c r="R31" s="17">
        <v>8.701507E-4</v>
      </c>
      <c r="S31" s="17">
        <v>0.14128885259999999</v>
      </c>
      <c r="T31" s="17">
        <v>0.30559208139999999</v>
      </c>
      <c r="U31" s="17">
        <v>0.24700903960000001</v>
      </c>
      <c r="V31" s="17">
        <v>2.4066795145</v>
      </c>
      <c r="W31" s="17">
        <v>1.8357918073999999</v>
      </c>
      <c r="X31" s="17">
        <v>0.1441287926</v>
      </c>
      <c r="Y31" s="17">
        <v>6.5696800000000004E-5</v>
      </c>
      <c r="Z31" s="17">
        <v>8.5938270000000003E-4</v>
      </c>
      <c r="AA31" s="17">
        <v>9.9022280000000008E-4</v>
      </c>
      <c r="AB31" s="17">
        <v>0.1644645089</v>
      </c>
      <c r="AC31" s="17">
        <v>70.257961210000005</v>
      </c>
      <c r="AD31" s="17">
        <v>68.150223359999998</v>
      </c>
      <c r="AE31" s="17">
        <v>0.4298439396</v>
      </c>
      <c r="AF31" s="17">
        <v>0.3123085116</v>
      </c>
      <c r="AH31" s="17">
        <v>1.4516E-4</v>
      </c>
      <c r="AI31" s="15"/>
      <c r="AJ31" s="17" t="s">
        <v>200</v>
      </c>
      <c r="AK31" s="17">
        <v>0</v>
      </c>
      <c r="AL31" s="17">
        <v>0</v>
      </c>
      <c r="AM31" s="17">
        <v>1.79590896127598</v>
      </c>
      <c r="AN31" s="17">
        <v>8.7887351677918595</v>
      </c>
      <c r="AO31" s="17">
        <v>8.7887351677918595</v>
      </c>
      <c r="AP31" s="17">
        <v>1.39911173202268</v>
      </c>
      <c r="AQ31" s="17">
        <v>8.3678933299736996E-2</v>
      </c>
      <c r="AR31" s="17">
        <v>1.12019848762931E-2</v>
      </c>
      <c r="AS31" s="17">
        <v>5.46920327165904E-2</v>
      </c>
      <c r="AT31" s="17">
        <v>2.5254993157750598</v>
      </c>
      <c r="AU31" s="17">
        <v>1.4555748178051399E-4</v>
      </c>
      <c r="AV31" s="17">
        <v>0</v>
      </c>
      <c r="AW31" s="17">
        <v>0</v>
      </c>
      <c r="AX31" s="17">
        <v>0.20877585345361699</v>
      </c>
      <c r="AY31" s="17">
        <v>0</v>
      </c>
      <c r="AZ31" s="17">
        <v>0</v>
      </c>
      <c r="BA31" s="17">
        <v>0</v>
      </c>
      <c r="BB31" s="5">
        <v>6.3647204484200998E-5</v>
      </c>
      <c r="BC31" s="17">
        <v>2.5458513853293397E-4</v>
      </c>
      <c r="BD31" s="17">
        <v>546.38000912272503</v>
      </c>
      <c r="BE31" s="17">
        <v>2.1134987822770399</v>
      </c>
      <c r="BF31" s="17">
        <v>52.7010909902611</v>
      </c>
      <c r="BG31" s="17">
        <v>3.3559337720531</v>
      </c>
      <c r="BH31" s="17">
        <v>7.7971928217507896E-2</v>
      </c>
      <c r="BI31" s="17">
        <v>11.999879428121</v>
      </c>
      <c r="BJ31" s="17">
        <v>0.20159252081989801</v>
      </c>
      <c r="BK31" s="17">
        <v>19.204553959992399</v>
      </c>
      <c r="BL31" s="17">
        <v>1.7355136116377501</v>
      </c>
      <c r="BM31" s="17">
        <v>6.2808829468099701</v>
      </c>
      <c r="BN31" s="17">
        <v>0.43101888309264302</v>
      </c>
      <c r="BO31" s="17">
        <v>0</v>
      </c>
      <c r="BP31" s="17">
        <v>0</v>
      </c>
      <c r="BQ31" s="17">
        <v>25.030524516223199</v>
      </c>
      <c r="BR31" s="17">
        <v>25.030524516223199</v>
      </c>
      <c r="BS31" s="17">
        <v>0.694342629790483</v>
      </c>
      <c r="BT31" s="17">
        <v>0</v>
      </c>
      <c r="BU31" s="17">
        <v>0.31316266771110601</v>
      </c>
      <c r="BV31" s="17">
        <v>2.5303334910432802E-4</v>
      </c>
      <c r="BW31" s="17">
        <v>4.8861116950220797E-4</v>
      </c>
      <c r="BX31" s="17">
        <v>21.306401355401501</v>
      </c>
      <c r="BY31" s="17">
        <v>0.91744001355115101</v>
      </c>
      <c r="BZ31" s="17">
        <v>0.14366029219033399</v>
      </c>
      <c r="CA31" s="17">
        <v>0</v>
      </c>
      <c r="CB31" s="17">
        <v>0.27709135758354297</v>
      </c>
      <c r="CC31" s="17">
        <v>1.12440918111741</v>
      </c>
      <c r="CD31" s="17">
        <v>4.6752840820780697E-2</v>
      </c>
      <c r="CE31" s="17">
        <v>9.4922520434090094E-2</v>
      </c>
      <c r="CF31" s="17">
        <v>0</v>
      </c>
      <c r="CG31" s="17">
        <v>0</v>
      </c>
      <c r="CH31" s="17">
        <v>0.30642375529319499</v>
      </c>
      <c r="CI31" s="17">
        <v>1.73143903470626</v>
      </c>
      <c r="CJ31" s="17">
        <v>0</v>
      </c>
      <c r="CK31" s="17">
        <v>0.126318634236677</v>
      </c>
      <c r="CL31" s="17">
        <v>0.121365434393205</v>
      </c>
      <c r="CM31" s="17">
        <v>113.9799180542</v>
      </c>
      <c r="CN31" s="17">
        <v>2396.9699415444502</v>
      </c>
      <c r="CO31" s="17">
        <v>245.02433082998499</v>
      </c>
      <c r="CP31" s="17">
        <v>2663.3006737298401</v>
      </c>
      <c r="CQ31" s="17">
        <v>0</v>
      </c>
      <c r="CR31" s="17">
        <v>8.2076123942194794</v>
      </c>
      <c r="CS31" s="17">
        <v>0</v>
      </c>
      <c r="CT31" s="17">
        <v>0.144523284560481</v>
      </c>
      <c r="CU31" s="5">
        <v>6.58760396144115E-5</v>
      </c>
      <c r="CV31" s="17">
        <v>8.6175310420697003E-4</v>
      </c>
      <c r="CW31" s="17">
        <v>9.92918761619736E-4</v>
      </c>
      <c r="CX31" s="17">
        <v>0.16491519572303301</v>
      </c>
      <c r="CY31" s="17">
        <v>0</v>
      </c>
      <c r="CZ31" s="17">
        <v>30.962792813095401</v>
      </c>
      <c r="DA31" s="17">
        <v>3.9840189597491103E-2</v>
      </c>
      <c r="DB31" s="17">
        <v>1.4009036580190299E-2</v>
      </c>
      <c r="DC31" s="17">
        <v>52.7038433505844</v>
      </c>
      <c r="DD31" s="17">
        <v>1.79041757634881E-2</v>
      </c>
      <c r="DE31" s="17">
        <v>0</v>
      </c>
      <c r="DF31" s="17">
        <v>1.30879113521497E-4</v>
      </c>
      <c r="DG31" s="17">
        <v>2.5967976697145599E-3</v>
      </c>
      <c r="DH31" s="17">
        <v>70.449906539171906</v>
      </c>
      <c r="DI31" s="17">
        <v>68.3364086233113</v>
      </c>
      <c r="DJ31" s="17">
        <v>2.1134979158606</v>
      </c>
      <c r="DK31" s="17">
        <v>0</v>
      </c>
      <c r="DL31" s="17">
        <v>0</v>
      </c>
      <c r="DM31" s="17">
        <v>0.27956457139392699</v>
      </c>
      <c r="DN31" s="17">
        <v>0</v>
      </c>
      <c r="DO31" s="17">
        <v>2.9997689829527499</v>
      </c>
      <c r="DP31" s="17">
        <v>0</v>
      </c>
      <c r="DQ31" s="17">
        <v>7.7971870456411699E-2</v>
      </c>
      <c r="DR31" s="17">
        <v>11.9990439237862</v>
      </c>
      <c r="DS31" s="17">
        <v>2.0904740239117601</v>
      </c>
      <c r="DT31" s="17">
        <v>0</v>
      </c>
      <c r="DU31" s="17">
        <v>0.20159237751946901</v>
      </c>
      <c r="DV31" s="17">
        <v>2.7334700717053197E-4</v>
      </c>
      <c r="DW31" s="17">
        <v>1.9517652264532499</v>
      </c>
      <c r="DX31" s="17">
        <v>2.3047243382508502</v>
      </c>
      <c r="DY31" s="17">
        <v>0</v>
      </c>
      <c r="DZ31" s="17">
        <v>0</v>
      </c>
      <c r="EA31" s="17">
        <v>2.7911106408747902E-2</v>
      </c>
      <c r="EB31" s="17">
        <v>2.5716841573941802</v>
      </c>
      <c r="EC31" s="17">
        <v>2.4132555527803499</v>
      </c>
      <c r="ED31" s="17">
        <v>0</v>
      </c>
      <c r="EE31" s="17">
        <v>112.244425183397</v>
      </c>
      <c r="EF31" s="17">
        <v>1.84080788811653</v>
      </c>
      <c r="EG31" s="17">
        <v>1.9866887068955601</v>
      </c>
      <c r="EJ31" s="56">
        <f t="shared" si="0"/>
        <v>1.0154617288829033</v>
      </c>
      <c r="EK31" s="25">
        <f t="shared" si="1"/>
        <v>7.9999984851739578E-3</v>
      </c>
      <c r="EL31" s="40">
        <f t="shared" si="2"/>
        <v>2.7355362235223757E-3</v>
      </c>
      <c r="EM31" s="40">
        <f t="shared" si="3"/>
        <v>2.7350499266405835E-3</v>
      </c>
      <c r="EN31" s="40">
        <f t="shared" si="4"/>
        <v>2.7332687749875746E-3</v>
      </c>
      <c r="EO31" s="40">
        <f t="shared" si="5"/>
        <v>2.7322515547747853E-3</v>
      </c>
      <c r="EP31" s="40">
        <f t="shared" si="6"/>
        <v>2.7322168810251608E-3</v>
      </c>
      <c r="EQ31" s="40">
        <f t="shared" si="7"/>
        <v>2.7345175400856877E-3</v>
      </c>
      <c r="ER31" s="40">
        <f t="shared" si="8"/>
        <v>2.73288104240364E-3</v>
      </c>
      <c r="ES31" s="40">
        <f t="shared" si="9"/>
        <v>2.7327276320819509E-3</v>
      </c>
      <c r="ET31" s="40">
        <f t="shared" si="10"/>
        <v>2.7316661628988483E-3</v>
      </c>
      <c r="EU31" s="40">
        <f t="shared" si="11"/>
        <v>2.7333903667561025E-3</v>
      </c>
      <c r="EV31" s="40">
        <f t="shared" si="12"/>
        <v>2.7327504591844799E-3</v>
      </c>
      <c r="EW31" s="40">
        <f t="shared" si="13"/>
        <v>0</v>
      </c>
      <c r="EX31" s="40">
        <f t="shared" si="14"/>
        <v>2.7382904658369727E-3</v>
      </c>
      <c r="EY31" s="40">
        <f t="shared" si="15"/>
        <v>0</v>
      </c>
      <c r="EZ31" s="40">
        <f t="shared" si="16"/>
        <v>2.7380063899459755E-3</v>
      </c>
      <c r="FA31" s="40">
        <f t="shared" si="17"/>
        <v>2.7333588527244067E-3</v>
      </c>
      <c r="FB31" s="40">
        <f t="shared" si="18"/>
        <v>2.7270358203849219E-3</v>
      </c>
      <c r="FC31" s="40">
        <f t="shared" si="19"/>
        <v>2.735592000064159E-3</v>
      </c>
      <c r="FD31" s="40">
        <f t="shared" si="20"/>
        <v>2.7215165045667154E-3</v>
      </c>
      <c r="FE31" s="40">
        <f t="shared" si="21"/>
        <v>2.7328110379082949E-3</v>
      </c>
      <c r="FF31" s="40">
        <f t="shared" si="22"/>
        <v>2.7324112914619302E-3</v>
      </c>
      <c r="FG31" s="40">
        <f t="shared" si="23"/>
        <v>2.732379944343593E-3</v>
      </c>
      <c r="FH31" s="40">
        <f t="shared" si="24"/>
        <v>2.7370794784622177E-3</v>
      </c>
      <c r="FI31" s="40">
        <f t="shared" si="25"/>
        <v>2.728285310875051E-3</v>
      </c>
      <c r="FJ31" s="40">
        <f t="shared" si="26"/>
        <v>2.7582638177031001E-3</v>
      </c>
      <c r="FK31" s="40">
        <f t="shared" si="27"/>
        <v>2.7225808370963792E-3</v>
      </c>
      <c r="FL31" s="40">
        <f t="shared" si="28"/>
        <v>2.7403287557137414E-3</v>
      </c>
      <c r="FM31" s="40">
        <f t="shared" si="29"/>
        <v>2.7328748008462571E-3</v>
      </c>
      <c r="FN31" s="40">
        <f t="shared" si="30"/>
        <v>2.7328638159963806E-3</v>
      </c>
      <c r="FO31" s="40">
        <f t="shared" si="31"/>
        <v>2.7334187699293582E-3</v>
      </c>
      <c r="FP31" s="40">
        <f t="shared" si="32"/>
        <v>2.7349754469708411E-3</v>
      </c>
      <c r="FQ31" s="40">
        <f t="shared" si="33"/>
        <v>0</v>
      </c>
      <c r="FR31" s="40">
        <f t="shared" si="34"/>
        <v>2.7382321611600429E-3</v>
      </c>
    </row>
    <row r="32" spans="1:174" x14ac:dyDescent="0.25">
      <c r="A32" s="15" t="s">
        <v>201</v>
      </c>
      <c r="B32" s="15">
        <v>3302.8942926999998</v>
      </c>
      <c r="C32" s="15">
        <v>10.343247132</v>
      </c>
      <c r="D32" s="15">
        <v>15061.201637</v>
      </c>
      <c r="E32" s="15">
        <v>382.91571012999998</v>
      </c>
      <c r="F32" s="15">
        <v>371.42823657000002</v>
      </c>
      <c r="G32" s="15">
        <v>11.659434993</v>
      </c>
      <c r="H32" s="15">
        <v>610.97611893999999</v>
      </c>
      <c r="I32" s="17">
        <v>47.839437787000001</v>
      </c>
      <c r="J32" s="17">
        <v>9.7756240854000005</v>
      </c>
      <c r="K32" s="17">
        <v>0.39953174070000003</v>
      </c>
      <c r="L32" s="17">
        <v>13.746967100000001</v>
      </c>
      <c r="N32" s="17">
        <v>1.1364143509</v>
      </c>
      <c r="P32" s="17">
        <v>1.9274431000000001E-3</v>
      </c>
      <c r="Q32" s="17">
        <v>136.24760989000001</v>
      </c>
      <c r="R32" s="17">
        <v>5.2901056999999996E-3</v>
      </c>
      <c r="S32" s="17">
        <v>0.85827902590000005</v>
      </c>
      <c r="T32" s="17">
        <v>1.6679656916000001</v>
      </c>
      <c r="U32" s="17">
        <v>1.4983622693</v>
      </c>
      <c r="V32" s="17">
        <v>13.135978475</v>
      </c>
      <c r="W32" s="17">
        <v>10.020005748000001</v>
      </c>
      <c r="X32" s="17">
        <v>0.78546163069999997</v>
      </c>
      <c r="Y32" s="17">
        <v>3.5805679999999999E-4</v>
      </c>
      <c r="Z32" s="17">
        <v>4.6801608000000003E-3</v>
      </c>
      <c r="AA32" s="17">
        <v>5.3968525999999999E-3</v>
      </c>
      <c r="AB32" s="17">
        <v>0.89675393319999996</v>
      </c>
      <c r="AC32" s="17">
        <v>382.91577602000001</v>
      </c>
      <c r="AD32" s="17">
        <v>371.42827046999997</v>
      </c>
      <c r="AE32" s="17">
        <v>2.3461486864999999</v>
      </c>
      <c r="AF32" s="17">
        <v>1.7046228859000001</v>
      </c>
      <c r="AH32" s="17">
        <v>7.9114249999999995E-4</v>
      </c>
      <c r="AI32" s="15"/>
      <c r="AJ32" s="17" t="s">
        <v>201</v>
      </c>
      <c r="AK32" s="17">
        <v>0</v>
      </c>
      <c r="AL32" s="17">
        <v>0</v>
      </c>
      <c r="AM32" s="17">
        <v>9.8021916104786193</v>
      </c>
      <c r="AN32" s="17">
        <v>47.9695522410764</v>
      </c>
      <c r="AO32" s="17">
        <v>47.9695522410764</v>
      </c>
      <c r="AP32" s="17">
        <v>7.6364249687494903</v>
      </c>
      <c r="AQ32" s="17">
        <v>0.45673507762393101</v>
      </c>
      <c r="AR32" s="17">
        <v>6.8105050006338194E-2</v>
      </c>
      <c r="AS32" s="17">
        <v>0.33251306977077399</v>
      </c>
      <c r="AT32" s="17">
        <v>13.7843444301113</v>
      </c>
      <c r="AU32" s="17">
        <v>7.9328536083843099E-4</v>
      </c>
      <c r="AV32" s="17">
        <v>0</v>
      </c>
      <c r="AW32" s="17">
        <v>0</v>
      </c>
      <c r="AX32" s="17">
        <v>1.13950300223873</v>
      </c>
      <c r="AY32" s="17">
        <v>0</v>
      </c>
      <c r="AZ32" s="17">
        <v>0</v>
      </c>
      <c r="BA32" s="17">
        <v>0</v>
      </c>
      <c r="BB32" s="17">
        <v>3.8654566477620302E-4</v>
      </c>
      <c r="BC32" s="17">
        <v>1.5461467341280899E-3</v>
      </c>
      <c r="BD32" s="17">
        <v>3311.87597960724</v>
      </c>
      <c r="BE32" s="17">
        <v>11.518729532565001</v>
      </c>
      <c r="BF32" s="17">
        <v>287.22432429989402</v>
      </c>
      <c r="BG32" s="17">
        <v>18.290068366430202</v>
      </c>
      <c r="BH32" s="17">
        <v>0.42495067731498998</v>
      </c>
      <c r="BI32" s="17">
        <v>65.400149770994901</v>
      </c>
      <c r="BJ32" s="17">
        <v>1.09869162860937</v>
      </c>
      <c r="BK32" s="17">
        <v>104.82024357437599</v>
      </c>
      <c r="BL32" s="17">
        <v>9.47252416188857</v>
      </c>
      <c r="BM32" s="17">
        <v>34.281405613776002</v>
      </c>
      <c r="BN32" s="17">
        <v>2.3525287071026302</v>
      </c>
      <c r="BO32" s="17">
        <v>0</v>
      </c>
      <c r="BP32" s="17">
        <v>0</v>
      </c>
      <c r="BQ32" s="17">
        <v>136.618714343806</v>
      </c>
      <c r="BR32" s="17">
        <v>136.618714343806</v>
      </c>
      <c r="BS32" s="17">
        <v>3.7897507616157702</v>
      </c>
      <c r="BT32" s="17">
        <v>0</v>
      </c>
      <c r="BU32" s="17">
        <v>1.70926120002645</v>
      </c>
      <c r="BV32" s="17">
        <v>1.5383329254372499E-3</v>
      </c>
      <c r="BW32" s="17">
        <v>2.9705149013473501E-3</v>
      </c>
      <c r="BX32" s="17">
        <v>120.81712253310999</v>
      </c>
      <c r="BY32" s="17">
        <v>5.0074422303377997</v>
      </c>
      <c r="BZ32" s="17">
        <v>0.78409559905636605</v>
      </c>
      <c r="CA32" s="17">
        <v>0</v>
      </c>
      <c r="CB32" s="17">
        <v>1.5123758448284399</v>
      </c>
      <c r="CC32" s="17">
        <v>6.1370961492242504</v>
      </c>
      <c r="CD32" s="17">
        <v>0.284002462672994</v>
      </c>
      <c r="CE32" s="17">
        <v>0.57661006939047699</v>
      </c>
      <c r="CF32" s="17">
        <v>0</v>
      </c>
      <c r="CG32" s="17">
        <v>0</v>
      </c>
      <c r="CH32" s="17">
        <v>1.6725052474612401</v>
      </c>
      <c r="CI32" s="17">
        <v>10.3713844491476</v>
      </c>
      <c r="CJ32" s="17">
        <v>0</v>
      </c>
      <c r="CK32" s="17">
        <v>0.76624378169833096</v>
      </c>
      <c r="CL32" s="17">
        <v>0.73619203966114999</v>
      </c>
      <c r="CM32" s="17">
        <v>622.10974080259098</v>
      </c>
      <c r="CN32" s="17">
        <v>13591.9358693541</v>
      </c>
      <c r="CO32" s="17">
        <v>1389.3973798729</v>
      </c>
      <c r="CP32" s="17">
        <v>15102.150371760101</v>
      </c>
      <c r="CQ32" s="17">
        <v>0</v>
      </c>
      <c r="CR32" s="17">
        <v>44.797554650848397</v>
      </c>
      <c r="CS32" s="17">
        <v>0</v>
      </c>
      <c r="CT32" s="17">
        <v>0.78758714175168199</v>
      </c>
      <c r="CU32" s="17">
        <v>3.5903101534968002E-4</v>
      </c>
      <c r="CV32" s="17">
        <v>4.6928427111118396E-3</v>
      </c>
      <c r="CW32" s="17">
        <v>5.4115653388448802E-3</v>
      </c>
      <c r="CX32" s="17">
        <v>0.89918766332335698</v>
      </c>
      <c r="CY32" s="17">
        <v>0</v>
      </c>
      <c r="CZ32" s="17">
        <v>168.99716456326999</v>
      </c>
      <c r="DA32" s="17">
        <v>0.21713175768999601</v>
      </c>
      <c r="DB32" s="17">
        <v>7.6349909996307197E-2</v>
      </c>
      <c r="DC32" s="17">
        <v>287.23965123982401</v>
      </c>
      <c r="DD32" s="17">
        <v>9.7578783599816907E-2</v>
      </c>
      <c r="DE32" s="17">
        <v>0</v>
      </c>
      <c r="DF32" s="17">
        <v>7.9567063278162696E-4</v>
      </c>
      <c r="DG32" s="17">
        <v>1.4152692846552699E-2</v>
      </c>
      <c r="DH32" s="17">
        <v>383.956963545402</v>
      </c>
      <c r="DI32" s="17">
        <v>372.43823148744298</v>
      </c>
      <c r="DJ32" s="17">
        <v>11.518732057959401</v>
      </c>
      <c r="DK32" s="17">
        <v>0</v>
      </c>
      <c r="DL32" s="17">
        <v>0</v>
      </c>
      <c r="DM32" s="17">
        <v>1.52364578768387</v>
      </c>
      <c r="DN32" s="17">
        <v>0</v>
      </c>
      <c r="DO32" s="17">
        <v>16.348921491206202</v>
      </c>
      <c r="DP32" s="17">
        <v>0</v>
      </c>
      <c r="DQ32" s="17">
        <v>0.42495132304877098</v>
      </c>
      <c r="DR32" s="17">
        <v>65.395665856468</v>
      </c>
      <c r="DS32" s="17">
        <v>11.409903940743201</v>
      </c>
      <c r="DT32" s="17">
        <v>0</v>
      </c>
      <c r="DU32" s="17">
        <v>1.0986928544894301</v>
      </c>
      <c r="DV32" s="17">
        <v>1.48979058957103E-3</v>
      </c>
      <c r="DW32" s="17">
        <v>11.6911381241973</v>
      </c>
      <c r="DX32" s="17">
        <v>12.5792922132119</v>
      </c>
      <c r="DY32" s="17">
        <v>0</v>
      </c>
      <c r="DZ32" s="17">
        <v>0</v>
      </c>
      <c r="EA32" s="17">
        <v>0.15233278958291799</v>
      </c>
      <c r="EB32" s="17">
        <v>14.0364326689431</v>
      </c>
      <c r="EC32" s="17">
        <v>13.1717320057344</v>
      </c>
      <c r="ED32" s="17">
        <v>0</v>
      </c>
      <c r="EE32" s="17">
        <v>612.63746970022601</v>
      </c>
      <c r="EF32" s="17">
        <v>10.0472352501501</v>
      </c>
      <c r="EG32" s="17">
        <v>10.8434755119837</v>
      </c>
      <c r="EJ32" s="56">
        <f t="shared" si="0"/>
        <v>1.0154614622363858</v>
      </c>
      <c r="EK32" s="25">
        <f t="shared" si="1"/>
        <v>7.9999946735419235E-3</v>
      </c>
      <c r="EL32" s="40">
        <f t="shared" si="2"/>
        <v>2.7193382867539283E-3</v>
      </c>
      <c r="EM32" s="40">
        <f t="shared" si="3"/>
        <v>2.7203562661234706E-3</v>
      </c>
      <c r="EN32" s="40">
        <f t="shared" si="4"/>
        <v>2.7188225579228864E-3</v>
      </c>
      <c r="EO32" s="40">
        <f t="shared" si="5"/>
        <v>2.7192757775556381E-3</v>
      </c>
      <c r="EP32" s="40">
        <f t="shared" si="6"/>
        <v>2.7192195369147901E-3</v>
      </c>
      <c r="EQ32" s="40">
        <f t="shared" si="7"/>
        <v>2.7190966986251112E-3</v>
      </c>
      <c r="ER32" s="40">
        <f t="shared" si="8"/>
        <v>2.7191746268386717E-3</v>
      </c>
      <c r="ES32" s="40">
        <f t="shared" si="9"/>
        <v>2.7198157021769212E-3</v>
      </c>
      <c r="ET32" s="40">
        <f t="shared" si="10"/>
        <v>2.7177318651499397E-3</v>
      </c>
      <c r="EU32" s="40">
        <f t="shared" si="11"/>
        <v>2.7191308385380959E-3</v>
      </c>
      <c r="EV32" s="40">
        <f t="shared" si="12"/>
        <v>2.7189510122054049E-3</v>
      </c>
      <c r="EW32" s="40">
        <f t="shared" si="13"/>
        <v>0</v>
      </c>
      <c r="EX32" s="40">
        <f t="shared" si="14"/>
        <v>2.7178918818509634E-3</v>
      </c>
      <c r="EY32" s="40">
        <f t="shared" si="15"/>
        <v>0</v>
      </c>
      <c r="EZ32" s="40">
        <f t="shared" si="16"/>
        <v>2.7234520719667155E-3</v>
      </c>
      <c r="FA32" s="40">
        <f t="shared" si="17"/>
        <v>2.7237501935308112E-3</v>
      </c>
      <c r="FB32" s="40">
        <f t="shared" si="18"/>
        <v>2.7244747805751524E-3</v>
      </c>
      <c r="FC32" s="40">
        <f t="shared" si="19"/>
        <v>2.7188199793464671E-3</v>
      </c>
      <c r="FD32" s="40">
        <f t="shared" si="20"/>
        <v>2.7216122514399062E-3</v>
      </c>
      <c r="FE32" s="40">
        <f t="shared" si="21"/>
        <v>2.7186696721775302E-3</v>
      </c>
      <c r="FF32" s="40">
        <f t="shared" si="22"/>
        <v>2.7218018667162997E-3</v>
      </c>
      <c r="FG32" s="40">
        <f t="shared" si="23"/>
        <v>2.7175136257316492E-3</v>
      </c>
      <c r="FH32" s="40">
        <f t="shared" si="24"/>
        <v>2.7060660490669294E-3</v>
      </c>
      <c r="FI32" s="40">
        <f t="shared" si="25"/>
        <v>2.7208402400960728E-3</v>
      </c>
      <c r="FJ32" s="40">
        <f t="shared" si="26"/>
        <v>2.7097169635366481E-3</v>
      </c>
      <c r="FK32" s="40">
        <f t="shared" si="27"/>
        <v>2.7261702209321597E-3</v>
      </c>
      <c r="FL32" s="40">
        <f t="shared" si="28"/>
        <v>2.7139330347539471E-3</v>
      </c>
      <c r="FM32" s="40">
        <f t="shared" si="29"/>
        <v>2.7189745657125101E-3</v>
      </c>
      <c r="FN32" s="40">
        <f t="shared" si="30"/>
        <v>2.7190021695590884E-3</v>
      </c>
      <c r="FO32" s="40">
        <f t="shared" si="31"/>
        <v>2.7193590241495211E-3</v>
      </c>
      <c r="FP32" s="40">
        <f t="shared" si="32"/>
        <v>2.721020681357897E-3</v>
      </c>
      <c r="FQ32" s="40">
        <f t="shared" si="33"/>
        <v>0</v>
      </c>
      <c r="FR32" s="40">
        <f t="shared" si="34"/>
        <v>2.7085649404892751E-3</v>
      </c>
    </row>
    <row r="33" spans="1:174" x14ac:dyDescent="0.25">
      <c r="A33" s="15" t="s">
        <v>202</v>
      </c>
      <c r="B33" s="15">
        <v>1931.9047786000001</v>
      </c>
      <c r="C33" s="15">
        <v>6.117949705</v>
      </c>
      <c r="D33" s="15">
        <v>9392.7950290000008</v>
      </c>
      <c r="E33" s="15">
        <v>248.32531994000001</v>
      </c>
      <c r="F33" s="15">
        <v>240.87556193</v>
      </c>
      <c r="G33" s="15">
        <v>6.8964645357999999</v>
      </c>
      <c r="H33" s="15">
        <v>395.67535964000001</v>
      </c>
      <c r="I33" s="17">
        <v>30.98138664</v>
      </c>
      <c r="J33" s="17">
        <v>6.3308074444000004</v>
      </c>
      <c r="K33" s="17">
        <v>0.24706376920000001</v>
      </c>
      <c r="L33" s="17">
        <v>8.9026955664000003</v>
      </c>
      <c r="N33" s="17">
        <v>0.73595629009999997</v>
      </c>
      <c r="P33" s="17">
        <v>1.1924377E-3</v>
      </c>
      <c r="Q33" s="17">
        <v>88.235614572000003</v>
      </c>
      <c r="R33" s="17">
        <v>3.2713793000000001E-3</v>
      </c>
      <c r="S33" s="17">
        <v>0.53093593559999996</v>
      </c>
      <c r="T33" s="17">
        <v>1.080193687</v>
      </c>
      <c r="U33" s="17">
        <v>0.92745064980000003</v>
      </c>
      <c r="V33" s="17">
        <v>8.5070189233000004</v>
      </c>
      <c r="W33" s="17">
        <v>6.4890747908000002</v>
      </c>
      <c r="X33" s="17">
        <v>0.50939889719999998</v>
      </c>
      <c r="Y33" s="17">
        <v>2.3220399999999999E-4</v>
      </c>
      <c r="Z33" s="17">
        <v>3.0363628999999998E-3</v>
      </c>
      <c r="AA33" s="17">
        <v>3.4999223E-3</v>
      </c>
      <c r="AB33" s="17">
        <v>0.58121270859999996</v>
      </c>
      <c r="AC33" s="17">
        <v>248.32534562000001</v>
      </c>
      <c r="AD33" s="17">
        <v>240.87565810000001</v>
      </c>
      <c r="AE33" s="17">
        <v>1.5193931932</v>
      </c>
      <c r="AF33" s="17">
        <v>1.1039344659000001</v>
      </c>
      <c r="AH33" s="17">
        <v>5.1306490000000001E-4</v>
      </c>
      <c r="AI33" s="15"/>
      <c r="AJ33" s="17" t="s">
        <v>202</v>
      </c>
      <c r="AK33" s="17">
        <v>0</v>
      </c>
      <c r="AL33" s="17">
        <v>0</v>
      </c>
      <c r="AM33" s="17">
        <v>6.34804464919468</v>
      </c>
      <c r="AN33" s="17">
        <v>31.065736057466999</v>
      </c>
      <c r="AO33" s="17">
        <v>31.065736057466999</v>
      </c>
      <c r="AP33" s="17">
        <v>4.9454650017235497</v>
      </c>
      <c r="AQ33" s="17">
        <v>0.295788673512278</v>
      </c>
      <c r="AR33" s="17">
        <v>4.2115275193703498E-2</v>
      </c>
      <c r="AS33" s="17">
        <v>0.205621002331939</v>
      </c>
      <c r="AT33" s="17">
        <v>8.9269596427825295</v>
      </c>
      <c r="AU33" s="17">
        <v>5.1446285873107804E-4</v>
      </c>
      <c r="AV33" s="17">
        <v>0</v>
      </c>
      <c r="AW33" s="17">
        <v>0</v>
      </c>
      <c r="AX33" s="17">
        <v>0.73795867161130702</v>
      </c>
      <c r="AY33" s="17">
        <v>0</v>
      </c>
      <c r="AZ33" s="17">
        <v>0</v>
      </c>
      <c r="BA33" s="17">
        <v>0</v>
      </c>
      <c r="BB33" s="17">
        <v>2.3914430519794699E-4</v>
      </c>
      <c r="BC33" s="17">
        <v>9.5653964044819996E-4</v>
      </c>
      <c r="BD33" s="17">
        <v>1937.1675926467001</v>
      </c>
      <c r="BE33" s="17">
        <v>7.4699780418216797</v>
      </c>
      <c r="BF33" s="17">
        <v>186.26925800856401</v>
      </c>
      <c r="BG33" s="17">
        <v>11.8613802239124</v>
      </c>
      <c r="BH33" s="17">
        <v>0.275587231209731</v>
      </c>
      <c r="BI33" s="17">
        <v>42.413042038173003</v>
      </c>
      <c r="BJ33" s="17">
        <v>0.71251885939141302</v>
      </c>
      <c r="BK33" s="17">
        <v>67.882959607546596</v>
      </c>
      <c r="BL33" s="17">
        <v>6.1345561638973098</v>
      </c>
      <c r="BM33" s="17">
        <v>22.201107494107401</v>
      </c>
      <c r="BN33" s="17">
        <v>1.52353253775107</v>
      </c>
      <c r="BO33" s="17">
        <v>0</v>
      </c>
      <c r="BP33" s="17">
        <v>0</v>
      </c>
      <c r="BQ33" s="17">
        <v>88.475939481426806</v>
      </c>
      <c r="BR33" s="17">
        <v>88.475939481426806</v>
      </c>
      <c r="BS33" s="17">
        <v>2.4543051970842198</v>
      </c>
      <c r="BT33" s="17">
        <v>0</v>
      </c>
      <c r="BU33" s="17">
        <v>1.10693856620469</v>
      </c>
      <c r="BV33" s="17">
        <v>9.5128305628297202E-4</v>
      </c>
      <c r="BW33" s="17">
        <v>1.8369750578436999E-3</v>
      </c>
      <c r="BX33" s="17">
        <v>75.347056791520998</v>
      </c>
      <c r="BY33" s="17">
        <v>3.24289544954074</v>
      </c>
      <c r="BZ33" s="17">
        <v>0.50779030535887404</v>
      </c>
      <c r="CA33" s="17">
        <v>0</v>
      </c>
      <c r="CB33" s="17">
        <v>0.97944067761571796</v>
      </c>
      <c r="CC33" s="17">
        <v>3.97447467020115</v>
      </c>
      <c r="CD33" s="17">
        <v>0.17568614809900901</v>
      </c>
      <c r="CE33" s="17">
        <v>0.35669611277302798</v>
      </c>
      <c r="CF33" s="17">
        <v>0</v>
      </c>
      <c r="CG33" s="17">
        <v>0</v>
      </c>
      <c r="CH33" s="17">
        <v>1.08313012959805</v>
      </c>
      <c r="CI33" s="17">
        <v>6.1346155891653797</v>
      </c>
      <c r="CJ33" s="17">
        <v>0</v>
      </c>
      <c r="CK33" s="17">
        <v>0.47428789543477801</v>
      </c>
      <c r="CL33" s="17">
        <v>0.455688314960013</v>
      </c>
      <c r="CM33" s="17">
        <v>402.88790975567298</v>
      </c>
      <c r="CN33" s="17">
        <v>8476.5422731857398</v>
      </c>
      <c r="CO33" s="17">
        <v>866.49016326804303</v>
      </c>
      <c r="CP33" s="17">
        <v>9418.3794932453002</v>
      </c>
      <c r="CQ33" s="17">
        <v>0</v>
      </c>
      <c r="CR33" s="17">
        <v>29.0115648013951</v>
      </c>
      <c r="CS33" s="17">
        <v>0</v>
      </c>
      <c r="CT33" s="17">
        <v>0.51078018181332197</v>
      </c>
      <c r="CU33" s="17">
        <v>2.3283053736325801E-4</v>
      </c>
      <c r="CV33" s="17">
        <v>3.0446332480708101E-3</v>
      </c>
      <c r="CW33" s="17">
        <v>3.5094576047433302E-3</v>
      </c>
      <c r="CX33" s="17">
        <v>0.582806414344197</v>
      </c>
      <c r="CY33" s="17">
        <v>0</v>
      </c>
      <c r="CZ33" s="17">
        <v>109.445022792063</v>
      </c>
      <c r="DA33" s="17">
        <v>0.140812960145064</v>
      </c>
      <c r="DB33" s="17">
        <v>4.9513988977882097E-2</v>
      </c>
      <c r="DC33" s="17">
        <v>186.279075658327</v>
      </c>
      <c r="DD33" s="17">
        <v>6.3281335732292707E-2</v>
      </c>
      <c r="DE33" s="17">
        <v>0</v>
      </c>
      <c r="DF33" s="17">
        <v>4.9204332728936201E-4</v>
      </c>
      <c r="DG33" s="17">
        <v>9.1782065474186603E-3</v>
      </c>
      <c r="DH33" s="17">
        <v>249.00163300933301</v>
      </c>
      <c r="DI33" s="17">
        <v>241.53158236201199</v>
      </c>
      <c r="DJ33" s="17">
        <v>7.4700506473211004</v>
      </c>
      <c r="DK33" s="17">
        <v>0</v>
      </c>
      <c r="DL33" s="17">
        <v>0</v>
      </c>
      <c r="DM33" s="17">
        <v>0.98810762121617901</v>
      </c>
      <c r="DN33" s="17">
        <v>0</v>
      </c>
      <c r="DO33" s="17">
        <v>10.602520016281099</v>
      </c>
      <c r="DP33" s="17">
        <v>0</v>
      </c>
      <c r="DQ33" s="17">
        <v>0.27558715272518802</v>
      </c>
      <c r="DR33" s="17">
        <v>42.410021085666003</v>
      </c>
      <c r="DS33" s="17">
        <v>7.3892236250547398</v>
      </c>
      <c r="DT33" s="17">
        <v>0</v>
      </c>
      <c r="DU33" s="17">
        <v>0.71251822291704403</v>
      </c>
      <c r="DV33" s="17">
        <v>9.6611347632732003E-4</v>
      </c>
      <c r="DW33" s="17">
        <v>6.91527088799395</v>
      </c>
      <c r="DX33" s="17">
        <v>8.1465491620114001</v>
      </c>
      <c r="DY33" s="17">
        <v>0</v>
      </c>
      <c r="DZ33" s="17">
        <v>0</v>
      </c>
      <c r="EA33" s="17">
        <v>9.8657423087346693E-2</v>
      </c>
      <c r="EB33" s="17">
        <v>9.0901590878530101</v>
      </c>
      <c r="EC33" s="17">
        <v>8.5302057711405102</v>
      </c>
      <c r="ED33" s="17">
        <v>0</v>
      </c>
      <c r="EE33" s="17">
        <v>396.75326950776298</v>
      </c>
      <c r="EF33" s="17">
        <v>6.5067510556835604</v>
      </c>
      <c r="EG33" s="17">
        <v>7.0223985980975199</v>
      </c>
      <c r="EJ33" s="56">
        <f t="shared" si="0"/>
        <v>1.0154621038297202</v>
      </c>
      <c r="EK33" s="25">
        <f t="shared" si="1"/>
        <v>8.0000022132850571E-3</v>
      </c>
      <c r="EL33" s="40">
        <f t="shared" si="2"/>
        <v>2.7241580977473475E-3</v>
      </c>
      <c r="EM33" s="40">
        <f t="shared" si="3"/>
        <v>2.724096301700429E-3</v>
      </c>
      <c r="EN33" s="40">
        <f t="shared" si="4"/>
        <v>2.7238393009011742E-3</v>
      </c>
      <c r="EO33" s="40">
        <f t="shared" si="5"/>
        <v>2.7234962165614083E-3</v>
      </c>
      <c r="EP33" s="40">
        <f t="shared" si="6"/>
        <v>2.7234827259173303E-3</v>
      </c>
      <c r="EQ33" s="40">
        <f t="shared" si="7"/>
        <v>2.7269555431373707E-3</v>
      </c>
      <c r="ER33" s="40">
        <f t="shared" si="8"/>
        <v>2.7242279345969156E-3</v>
      </c>
      <c r="ES33" s="40">
        <f t="shared" si="9"/>
        <v>2.7225836740985584E-3</v>
      </c>
      <c r="ET33" s="40">
        <f t="shared" si="10"/>
        <v>2.7227498144690855E-3</v>
      </c>
      <c r="EU33" s="40">
        <f t="shared" si="11"/>
        <v>2.7220030189780706E-3</v>
      </c>
      <c r="EV33" s="40">
        <f t="shared" si="12"/>
        <v>2.7254752452847229E-3</v>
      </c>
      <c r="EW33" s="40">
        <f t="shared" si="13"/>
        <v>0</v>
      </c>
      <c r="EX33" s="40">
        <f t="shared" si="14"/>
        <v>2.720788636829194E-3</v>
      </c>
      <c r="EY33" s="40">
        <f t="shared" si="15"/>
        <v>0</v>
      </c>
      <c r="EZ33" s="40">
        <f t="shared" si="16"/>
        <v>2.7223607959954818E-3</v>
      </c>
      <c r="FA33" s="40">
        <f t="shared" si="17"/>
        <v>2.7236724149600497E-3</v>
      </c>
      <c r="FB33" s="40">
        <f t="shared" si="18"/>
        <v>2.7273332126401791E-3</v>
      </c>
      <c r="FC33" s="40">
        <f t="shared" si="19"/>
        <v>2.7241050662780383E-3</v>
      </c>
      <c r="FD33" s="40">
        <f t="shared" si="20"/>
        <v>2.7184408068569258E-3</v>
      </c>
      <c r="FE33" s="40">
        <f t="shared" si="21"/>
        <v>2.7231212737148401E-3</v>
      </c>
      <c r="FF33" s="40">
        <f t="shared" si="22"/>
        <v>2.7256137607738155E-3</v>
      </c>
      <c r="FG33" s="40">
        <f t="shared" si="23"/>
        <v>2.7240038762723242E-3</v>
      </c>
      <c r="FH33" s="40">
        <f t="shared" si="24"/>
        <v>2.7115971803520957E-3</v>
      </c>
      <c r="FI33" s="40">
        <f t="shared" si="25"/>
        <v>2.6982195106803526E-3</v>
      </c>
      <c r="FJ33" s="40">
        <f t="shared" si="26"/>
        <v>2.7237679892645073E-3</v>
      </c>
      <c r="FK33" s="40">
        <f t="shared" si="27"/>
        <v>2.7244332662271242E-3</v>
      </c>
      <c r="FL33" s="40">
        <f t="shared" si="28"/>
        <v>2.7420352662898368E-3</v>
      </c>
      <c r="FM33" s="40">
        <f t="shared" si="29"/>
        <v>2.7239216415198809E-3</v>
      </c>
      <c r="FN33" s="40">
        <f t="shared" si="30"/>
        <v>2.7239292937527334E-3</v>
      </c>
      <c r="FO33" s="40">
        <f t="shared" si="31"/>
        <v>2.7243405917543452E-3</v>
      </c>
      <c r="FP33" s="40">
        <f t="shared" si="32"/>
        <v>2.7212668844800976E-3</v>
      </c>
      <c r="FQ33" s="40">
        <f t="shared" si="33"/>
        <v>0</v>
      </c>
      <c r="FR33" s="40">
        <f t="shared" si="34"/>
        <v>2.7247210461639852E-3</v>
      </c>
    </row>
    <row r="34" spans="1:174" x14ac:dyDescent="0.25">
      <c r="A34" s="15" t="s">
        <v>203</v>
      </c>
      <c r="B34" s="15">
        <v>759.56787056999997</v>
      </c>
      <c r="C34" s="15">
        <v>2.4113915745000001</v>
      </c>
      <c r="D34" s="15">
        <v>3779.577358</v>
      </c>
      <c r="E34" s="15">
        <v>101.99734021</v>
      </c>
      <c r="F34" s="15">
        <v>98.937421141000002</v>
      </c>
      <c r="G34" s="15">
        <v>2.7182432356000001</v>
      </c>
      <c r="H34" s="15">
        <v>162.47943371</v>
      </c>
      <c r="I34" s="17">
        <v>12.722136087000001</v>
      </c>
      <c r="J34" s="17">
        <v>2.5996714696000001</v>
      </c>
      <c r="K34" s="17">
        <v>0.1025577235</v>
      </c>
      <c r="L34" s="17">
        <v>3.6557882091999998</v>
      </c>
      <c r="N34" s="17">
        <v>0.30221180180000001</v>
      </c>
      <c r="P34" s="17">
        <v>4.9493780000000004E-4</v>
      </c>
      <c r="Q34" s="17">
        <v>36.232915912000003</v>
      </c>
      <c r="R34" s="17">
        <v>1.3579639000000001E-3</v>
      </c>
      <c r="S34" s="17">
        <v>0.220377031</v>
      </c>
      <c r="T34" s="17">
        <v>0.44356890030000001</v>
      </c>
      <c r="U34" s="17">
        <v>0.38490714850000002</v>
      </c>
      <c r="V34" s="17">
        <v>3.4933079208</v>
      </c>
      <c r="W34" s="17">
        <v>2.6646621607999998</v>
      </c>
      <c r="X34" s="17">
        <v>0.20922929709999999</v>
      </c>
      <c r="Y34" s="17">
        <v>9.5375699999999996E-5</v>
      </c>
      <c r="Z34" s="17">
        <v>1.2471025000000001E-3</v>
      </c>
      <c r="AA34" s="17">
        <v>1.4375611E-3</v>
      </c>
      <c r="AB34" s="17">
        <v>0.2386928032</v>
      </c>
      <c r="AC34" s="17">
        <v>101.9973383</v>
      </c>
      <c r="AD34" s="17">
        <v>98.937431251999996</v>
      </c>
      <c r="AE34" s="17">
        <v>0.62392106849999995</v>
      </c>
      <c r="AF34" s="17">
        <v>0.45331762850000001</v>
      </c>
      <c r="AH34" s="17">
        <v>2.1073669999999999E-4</v>
      </c>
      <c r="AI34" s="15"/>
      <c r="AJ34" s="17" t="s">
        <v>203</v>
      </c>
      <c r="AK34" s="17">
        <v>0</v>
      </c>
      <c r="AL34" s="17">
        <v>0</v>
      </c>
      <c r="AM34" s="17">
        <v>2.6067483506553399</v>
      </c>
      <c r="AN34" s="17">
        <v>12.7567572802529</v>
      </c>
      <c r="AO34" s="17">
        <v>12.7567572802529</v>
      </c>
      <c r="AP34" s="17">
        <v>2.0307958956280299</v>
      </c>
      <c r="AQ34" s="17">
        <v>0.12146040617977601</v>
      </c>
      <c r="AR34" s="17">
        <v>1.74821931105562E-2</v>
      </c>
      <c r="AS34" s="17">
        <v>8.5354392405407903E-2</v>
      </c>
      <c r="AT34" s="17">
        <v>3.6657402777591401</v>
      </c>
      <c r="AU34" s="17">
        <v>2.11309619540959E-4</v>
      </c>
      <c r="AV34" s="17">
        <v>0</v>
      </c>
      <c r="AW34" s="17">
        <v>0</v>
      </c>
      <c r="AX34" s="17">
        <v>0.30303489352256002</v>
      </c>
      <c r="AY34" s="17">
        <v>0</v>
      </c>
      <c r="AZ34" s="17">
        <v>0</v>
      </c>
      <c r="BA34" s="17">
        <v>0</v>
      </c>
      <c r="BB34" s="5">
        <v>9.9256833647050994E-5</v>
      </c>
      <c r="BC34" s="17">
        <v>3.9702654331255399E-4</v>
      </c>
      <c r="BD34" s="17">
        <v>761.63514528789506</v>
      </c>
      <c r="BE34" s="17">
        <v>3.0682342232951298</v>
      </c>
      <c r="BF34" s="17">
        <v>76.508235864790507</v>
      </c>
      <c r="BG34" s="17">
        <v>4.8719410281034099</v>
      </c>
      <c r="BH34" s="17">
        <v>0.11319473717565801</v>
      </c>
      <c r="BI34" s="17">
        <v>17.420722963783501</v>
      </c>
      <c r="BJ34" s="17">
        <v>0.292660168058334</v>
      </c>
      <c r="BK34" s="17">
        <v>27.8752988088976</v>
      </c>
      <c r="BL34" s="17">
        <v>2.51907310399781</v>
      </c>
      <c r="BM34" s="17">
        <v>9.1166256119644302</v>
      </c>
      <c r="BN34" s="17">
        <v>0.62562119163283303</v>
      </c>
      <c r="BO34" s="17">
        <v>0</v>
      </c>
      <c r="BP34" s="17">
        <v>0</v>
      </c>
      <c r="BQ34" s="17">
        <v>36.3315154074253</v>
      </c>
      <c r="BR34" s="17">
        <v>36.3315154074253</v>
      </c>
      <c r="BS34" s="17">
        <v>1.0078333144435201</v>
      </c>
      <c r="BT34" s="17">
        <v>0</v>
      </c>
      <c r="BU34" s="17">
        <v>0.45454696612343098</v>
      </c>
      <c r="BV34" s="17">
        <v>3.9488870957472702E-4</v>
      </c>
      <c r="BW34" s="17">
        <v>7.6252046025036E-4</v>
      </c>
      <c r="BX34" s="17">
        <v>30.318945108688901</v>
      </c>
      <c r="BY34" s="17">
        <v>1.3316545263997801</v>
      </c>
      <c r="BZ34" s="17">
        <v>0.20851810913462401</v>
      </c>
      <c r="CA34" s="17">
        <v>0</v>
      </c>
      <c r="CB34" s="17">
        <v>0.40219275983188602</v>
      </c>
      <c r="CC34" s="17">
        <v>1.63206907288701</v>
      </c>
      <c r="CD34" s="17">
        <v>7.29222920802262E-2</v>
      </c>
      <c r="CE34" s="17">
        <v>0.14805488802945299</v>
      </c>
      <c r="CF34" s="17">
        <v>0</v>
      </c>
      <c r="CG34" s="17">
        <v>0</v>
      </c>
      <c r="CH34" s="17">
        <v>0.44477465259697802</v>
      </c>
      <c r="CI34" s="17">
        <v>2.4179490016093701</v>
      </c>
      <c r="CJ34" s="17">
        <v>0</v>
      </c>
      <c r="CK34" s="17">
        <v>0.19683698151644899</v>
      </c>
      <c r="CL34" s="17">
        <v>0.18911777261969701</v>
      </c>
      <c r="CM34" s="17">
        <v>165.44070791503299</v>
      </c>
      <c r="CN34" s="17">
        <v>3410.8758834876999</v>
      </c>
      <c r="CO34" s="17">
        <v>348.66701564845101</v>
      </c>
      <c r="CP34" s="17">
        <v>3789.8618442448501</v>
      </c>
      <c r="CQ34" s="17">
        <v>0</v>
      </c>
      <c r="CR34" s="17">
        <v>11.913254008735301</v>
      </c>
      <c r="CS34" s="17">
        <v>0</v>
      </c>
      <c r="CT34" s="17">
        <v>0.20979778121315101</v>
      </c>
      <c r="CU34" s="5">
        <v>9.5635301326975106E-5</v>
      </c>
      <c r="CV34" s="17">
        <v>1.25049794961989E-3</v>
      </c>
      <c r="CW34" s="17">
        <v>1.44146896801269E-3</v>
      </c>
      <c r="CX34" s="17">
        <v>0.23934342199825101</v>
      </c>
      <c r="CY34" s="17">
        <v>0</v>
      </c>
      <c r="CZ34" s="17">
        <v>44.942190748381698</v>
      </c>
      <c r="DA34" s="17">
        <v>5.7837505539333103E-2</v>
      </c>
      <c r="DB34" s="17">
        <v>2.0337346194326301E-2</v>
      </c>
      <c r="DC34" s="17">
        <v>76.512249388382699</v>
      </c>
      <c r="DD34" s="17">
        <v>2.59921721710566E-2</v>
      </c>
      <c r="DE34" s="17">
        <v>0</v>
      </c>
      <c r="DF34" s="17">
        <v>2.04243718696848E-4</v>
      </c>
      <c r="DG34" s="17">
        <v>3.76983195426511E-3</v>
      </c>
      <c r="DH34" s="17">
        <v>102.274954753153</v>
      </c>
      <c r="DI34" s="17">
        <v>99.206707190132093</v>
      </c>
      <c r="DJ34" s="17">
        <v>3.06824756302187</v>
      </c>
      <c r="DK34" s="17">
        <v>0</v>
      </c>
      <c r="DL34" s="17">
        <v>0</v>
      </c>
      <c r="DM34" s="17">
        <v>0.40585487834344602</v>
      </c>
      <c r="DN34" s="17">
        <v>0</v>
      </c>
      <c r="DO34" s="17">
        <v>4.3548748964764599</v>
      </c>
      <c r="DP34" s="17">
        <v>0</v>
      </c>
      <c r="DQ34" s="17">
        <v>0.113194592331993</v>
      </c>
      <c r="DR34" s="17">
        <v>17.4195396116558</v>
      </c>
      <c r="DS34" s="17">
        <v>3.03429878747361</v>
      </c>
      <c r="DT34" s="17">
        <v>0</v>
      </c>
      <c r="DU34" s="17">
        <v>0.29266014127217699</v>
      </c>
      <c r="DV34" s="17">
        <v>3.9682581045541899E-4</v>
      </c>
      <c r="DW34" s="17">
        <v>2.7256440782667202</v>
      </c>
      <c r="DX34" s="17">
        <v>3.34527555710291</v>
      </c>
      <c r="DY34" s="17">
        <v>0</v>
      </c>
      <c r="DZ34" s="17">
        <v>0</v>
      </c>
      <c r="EA34" s="17">
        <v>4.05113563667912E-2</v>
      </c>
      <c r="EB34" s="17">
        <v>3.7327691032317998</v>
      </c>
      <c r="EC34" s="17">
        <v>3.5028159176371898</v>
      </c>
      <c r="ED34" s="17">
        <v>0</v>
      </c>
      <c r="EE34" s="17">
        <v>162.92161061734899</v>
      </c>
      <c r="EF34" s="17">
        <v>2.6719179345986199</v>
      </c>
      <c r="EG34" s="17">
        <v>2.88366493845689</v>
      </c>
      <c r="EJ34" s="56">
        <f t="shared" si="0"/>
        <v>1.0154620205885427</v>
      </c>
      <c r="EK34" s="25">
        <f t="shared" si="1"/>
        <v>8.0000132866928052E-3</v>
      </c>
      <c r="EL34" s="40">
        <f t="shared" si="2"/>
        <v>2.7216458173036605E-3</v>
      </c>
      <c r="EM34" s="40">
        <f t="shared" si="3"/>
        <v>2.7193539111248217E-3</v>
      </c>
      <c r="EN34" s="40">
        <f t="shared" si="4"/>
        <v>2.7210677995732893E-3</v>
      </c>
      <c r="EO34" s="40">
        <f t="shared" si="5"/>
        <v>2.7217821815884446E-3</v>
      </c>
      <c r="EP34" s="40">
        <f t="shared" si="6"/>
        <v>2.7217815668382967E-3</v>
      </c>
      <c r="EQ34" s="40">
        <f t="shared" si="7"/>
        <v>2.7226565193995368E-3</v>
      </c>
      <c r="ER34" s="40">
        <f t="shared" si="8"/>
        <v>2.7214330900377807E-3</v>
      </c>
      <c r="ES34" s="40">
        <f t="shared" si="9"/>
        <v>2.7213349249012378E-3</v>
      </c>
      <c r="ET34" s="40">
        <f t="shared" si="10"/>
        <v>2.7222213029974773E-3</v>
      </c>
      <c r="EU34" s="40">
        <f t="shared" si="11"/>
        <v>2.7190737708223008E-3</v>
      </c>
      <c r="EV34" s="40">
        <f t="shared" si="12"/>
        <v>2.7222771095150909E-3</v>
      </c>
      <c r="EW34" s="40">
        <f t="shared" si="13"/>
        <v>0</v>
      </c>
      <c r="EX34" s="40">
        <f t="shared" si="14"/>
        <v>2.7235591649882743E-3</v>
      </c>
      <c r="EY34" s="40">
        <f t="shared" si="15"/>
        <v>0</v>
      </c>
      <c r="EZ34" s="40">
        <f t="shared" si="16"/>
        <v>2.7186789119863354E-3</v>
      </c>
      <c r="FA34" s="40">
        <f t="shared" si="17"/>
        <v>2.7212685742645988E-3</v>
      </c>
      <c r="FB34" s="40">
        <f t="shared" si="18"/>
        <v>2.7165586080269409E-3</v>
      </c>
      <c r="FC34" s="40">
        <f t="shared" si="19"/>
        <v>2.7232833973482675E-3</v>
      </c>
      <c r="FD34" s="40">
        <f t="shared" si="20"/>
        <v>2.7182976447684064E-3</v>
      </c>
      <c r="FE34" s="40">
        <f t="shared" si="21"/>
        <v>2.7217100026033321E-3</v>
      </c>
      <c r="FF34" s="40">
        <f t="shared" si="22"/>
        <v>2.7217746195738785E-3</v>
      </c>
      <c r="FG34" s="40">
        <f t="shared" si="23"/>
        <v>2.7229619969691434E-3</v>
      </c>
      <c r="FH34" s="40">
        <f t="shared" si="24"/>
        <v>2.7170387753074582E-3</v>
      </c>
      <c r="FI34" s="40">
        <f t="shared" si="25"/>
        <v>2.7218812231533844E-3</v>
      </c>
      <c r="FJ34" s="40">
        <f t="shared" si="26"/>
        <v>2.7226708469351431E-3</v>
      </c>
      <c r="FK34" s="40">
        <f t="shared" si="27"/>
        <v>2.7184013345171757E-3</v>
      </c>
      <c r="FL34" s="40">
        <f t="shared" si="28"/>
        <v>2.7257579178282176E-3</v>
      </c>
      <c r="FM34" s="40">
        <f t="shared" si="29"/>
        <v>2.7221365756615276E-3</v>
      </c>
      <c r="FN34" s="40">
        <f t="shared" si="30"/>
        <v>2.7221599196913843E-3</v>
      </c>
      <c r="FO34" s="40">
        <f t="shared" si="31"/>
        <v>2.7249009829407225E-3</v>
      </c>
      <c r="FP34" s="40">
        <f t="shared" si="32"/>
        <v>2.7118681166200674E-3</v>
      </c>
      <c r="FQ34" s="40">
        <f t="shared" si="33"/>
        <v>0</v>
      </c>
      <c r="FR34" s="40">
        <f t="shared" si="34"/>
        <v>2.7186510036410804E-3</v>
      </c>
    </row>
    <row r="35" spans="1:174" x14ac:dyDescent="0.25">
      <c r="A35" s="15" t="s">
        <v>204</v>
      </c>
      <c r="B35" s="15">
        <v>1801.4685267</v>
      </c>
      <c r="C35" s="15">
        <v>5.6795993950000003</v>
      </c>
      <c r="D35" s="15">
        <v>8483.0621565000001</v>
      </c>
      <c r="E35" s="15">
        <v>218.80665160999999</v>
      </c>
      <c r="F35" s="15">
        <v>212.24243894</v>
      </c>
      <c r="G35" s="15">
        <v>6.4023333979999997</v>
      </c>
      <c r="H35" s="15">
        <v>348.82011</v>
      </c>
      <c r="I35" s="17">
        <v>27.312612432000002</v>
      </c>
      <c r="J35" s="17">
        <v>5.5811220876999998</v>
      </c>
      <c r="K35" s="17">
        <v>0.22575313120000001</v>
      </c>
      <c r="L35" s="17">
        <v>7.8484525789999999</v>
      </c>
      <c r="N35" s="17">
        <v>0.6488055318</v>
      </c>
      <c r="P35" s="17">
        <v>1.0892045E-3</v>
      </c>
      <c r="Q35" s="17">
        <v>77.786873318000005</v>
      </c>
      <c r="R35" s="17">
        <v>2.9891559000000002E-3</v>
      </c>
      <c r="S35" s="17">
        <v>0.4850058907</v>
      </c>
      <c r="T35" s="17">
        <v>0.95227904870000002</v>
      </c>
      <c r="U35" s="17">
        <v>0.84682932280000001</v>
      </c>
      <c r="V35" s="17">
        <v>7.4996320839999999</v>
      </c>
      <c r="W35" s="17">
        <v>5.7206500310999999</v>
      </c>
      <c r="X35" s="17">
        <v>0.44883437059999998</v>
      </c>
      <c r="Y35" s="17">
        <v>2.046017E-4</v>
      </c>
      <c r="Z35" s="17">
        <v>2.674727E-3</v>
      </c>
      <c r="AA35" s="17">
        <v>3.0838840999999999E-3</v>
      </c>
      <c r="AB35" s="17">
        <v>0.51219597149999996</v>
      </c>
      <c r="AC35" s="17">
        <v>218.80678653000001</v>
      </c>
      <c r="AD35" s="17">
        <v>212.24249800999999</v>
      </c>
      <c r="AE35" s="17">
        <v>1.3394690064000001</v>
      </c>
      <c r="AF35" s="17">
        <v>0.97320841059999996</v>
      </c>
      <c r="AH35" s="17">
        <v>4.5207629999999998E-4</v>
      </c>
      <c r="AI35" s="15"/>
      <c r="AJ35" s="17" t="s">
        <v>204</v>
      </c>
      <c r="AK35" s="17">
        <v>0</v>
      </c>
      <c r="AL35" s="17">
        <v>0</v>
      </c>
      <c r="AM35" s="17">
        <v>5.5963058515547903</v>
      </c>
      <c r="AN35" s="17">
        <v>27.386885328957899</v>
      </c>
      <c r="AO35" s="17">
        <v>27.386885328957899</v>
      </c>
      <c r="AP35" s="17">
        <v>4.3598135888787803</v>
      </c>
      <c r="AQ35" s="17">
        <v>0.26075954655754302</v>
      </c>
      <c r="AR35" s="17">
        <v>3.8482432997679603E-2</v>
      </c>
      <c r="AS35" s="17">
        <v>0.187884635283873</v>
      </c>
      <c r="AT35" s="17">
        <v>7.8697979469843897</v>
      </c>
      <c r="AU35" s="17">
        <v>4.5330652187317098E-4</v>
      </c>
      <c r="AV35" s="17">
        <v>0</v>
      </c>
      <c r="AW35" s="17">
        <v>0</v>
      </c>
      <c r="AX35" s="17">
        <v>0.65057000933009401</v>
      </c>
      <c r="AY35" s="17">
        <v>0</v>
      </c>
      <c r="AZ35" s="17">
        <v>0</v>
      </c>
      <c r="BA35" s="17">
        <v>0</v>
      </c>
      <c r="BB35" s="17">
        <v>2.18435333223102E-4</v>
      </c>
      <c r="BC35" s="17">
        <v>8.7374357975495602E-4</v>
      </c>
      <c r="BD35" s="17">
        <v>1806.3677116663</v>
      </c>
      <c r="BE35" s="17">
        <v>6.5821442894227697</v>
      </c>
      <c r="BF35" s="17">
        <v>164.12654689616701</v>
      </c>
      <c r="BG35" s="17">
        <v>10.451355118085001</v>
      </c>
      <c r="BH35" s="17">
        <v>0.242826659633922</v>
      </c>
      <c r="BI35" s="17">
        <v>37.371125825603301</v>
      </c>
      <c r="BJ35" s="17">
        <v>0.62782040377651704</v>
      </c>
      <c r="BK35" s="17">
        <v>59.844185934790502</v>
      </c>
      <c r="BL35" s="17">
        <v>5.4080719381124096</v>
      </c>
      <c r="BM35" s="17">
        <v>19.5720698941903</v>
      </c>
      <c r="BN35" s="17">
        <v>1.3431138399296201</v>
      </c>
      <c r="BO35" s="17">
        <v>0</v>
      </c>
      <c r="BP35" s="17">
        <v>0</v>
      </c>
      <c r="BQ35" s="17">
        <v>77.998349112065</v>
      </c>
      <c r="BR35" s="17">
        <v>77.998349112065</v>
      </c>
      <c r="BS35" s="17">
        <v>2.1636654637956401</v>
      </c>
      <c r="BT35" s="17">
        <v>0</v>
      </c>
      <c r="BU35" s="17">
        <v>0.97585614395194897</v>
      </c>
      <c r="BV35" s="17">
        <v>8.6920963541008795E-4</v>
      </c>
      <c r="BW35" s="17">
        <v>1.67846105617294E-3</v>
      </c>
      <c r="BX35" s="17">
        <v>68.049152778319694</v>
      </c>
      <c r="BY35" s="17">
        <v>2.8588595068932898</v>
      </c>
      <c r="BZ35" s="17">
        <v>0.44765981679242201</v>
      </c>
      <c r="CA35" s="17">
        <v>0</v>
      </c>
      <c r="CB35" s="17">
        <v>0.86344472590897403</v>
      </c>
      <c r="CC35" s="17">
        <v>3.5038104498127698</v>
      </c>
      <c r="CD35" s="17">
        <v>0.16048741014236301</v>
      </c>
      <c r="CE35" s="17">
        <v>0.32583730658024501</v>
      </c>
      <c r="CF35" s="17">
        <v>0</v>
      </c>
      <c r="CG35" s="17">
        <v>0</v>
      </c>
      <c r="CH35" s="17">
        <v>0.95486635792244101</v>
      </c>
      <c r="CI35" s="17">
        <v>5.6950418275875299</v>
      </c>
      <c r="CJ35" s="17">
        <v>0</v>
      </c>
      <c r="CK35" s="17">
        <v>0.43305747041672898</v>
      </c>
      <c r="CL35" s="17">
        <v>0.41607445253173198</v>
      </c>
      <c r="CM35" s="17">
        <v>355.17678734326398</v>
      </c>
      <c r="CN35" s="17">
        <v>7655.5176131218996</v>
      </c>
      <c r="CO35" s="17">
        <v>782.56341078478999</v>
      </c>
      <c r="CP35" s="17">
        <v>8506.1301766850102</v>
      </c>
      <c r="CQ35" s="17">
        <v>0</v>
      </c>
      <c r="CR35" s="17">
        <v>25.575953114188302</v>
      </c>
      <c r="CS35" s="17">
        <v>0</v>
      </c>
      <c r="CT35" s="17">
        <v>0.45006168738416003</v>
      </c>
      <c r="CU35" s="17">
        <v>2.05155307558656E-4</v>
      </c>
      <c r="CV35" s="17">
        <v>2.68199635962234E-3</v>
      </c>
      <c r="CW35" s="17">
        <v>3.09235403689875E-3</v>
      </c>
      <c r="CX35" s="17">
        <v>0.51359289520836404</v>
      </c>
      <c r="CY35" s="17">
        <v>0</v>
      </c>
      <c r="CZ35" s="17">
        <v>96.484263414262799</v>
      </c>
      <c r="DA35" s="17">
        <v>0.124073976454637</v>
      </c>
      <c r="DB35" s="17">
        <v>4.3627987632070597E-2</v>
      </c>
      <c r="DC35" s="17">
        <v>164.135113305445</v>
      </c>
      <c r="DD35" s="17">
        <v>5.5758621075083802E-2</v>
      </c>
      <c r="DE35" s="17">
        <v>0</v>
      </c>
      <c r="DF35" s="17">
        <v>4.4959273510915602E-4</v>
      </c>
      <c r="DG35" s="17">
        <v>8.0870706382931701E-3</v>
      </c>
      <c r="DH35" s="17">
        <v>219.40152886183799</v>
      </c>
      <c r="DI35" s="17">
        <v>212.819474851575</v>
      </c>
      <c r="DJ35" s="17">
        <v>6.5820540102624996</v>
      </c>
      <c r="DK35" s="17">
        <v>0</v>
      </c>
      <c r="DL35" s="17">
        <v>0</v>
      </c>
      <c r="DM35" s="17">
        <v>0.87064673126209002</v>
      </c>
      <c r="DN35" s="17">
        <v>0</v>
      </c>
      <c r="DO35" s="17">
        <v>9.3421495022514698</v>
      </c>
      <c r="DP35" s="17">
        <v>0</v>
      </c>
      <c r="DQ35" s="17">
        <v>0.242826786289455</v>
      </c>
      <c r="DR35" s="17">
        <v>37.3685196026169</v>
      </c>
      <c r="DS35" s="17">
        <v>6.5141831602792299</v>
      </c>
      <c r="DT35" s="17">
        <v>0</v>
      </c>
      <c r="DU35" s="17">
        <v>0.62781998743365497</v>
      </c>
      <c r="DV35" s="17">
        <v>8.5128047696996704E-4</v>
      </c>
      <c r="DW35" s="17">
        <v>6.4197324186797502</v>
      </c>
      <c r="DX35" s="17">
        <v>7.1817904008165403</v>
      </c>
      <c r="DY35" s="17">
        <v>0</v>
      </c>
      <c r="DZ35" s="17">
        <v>0</v>
      </c>
      <c r="EA35" s="17">
        <v>8.6973485925143104E-2</v>
      </c>
      <c r="EB35" s="17">
        <v>8.0136825016300293</v>
      </c>
      <c r="EC35" s="17">
        <v>7.5199921549662898</v>
      </c>
      <c r="ED35" s="17">
        <v>0</v>
      </c>
      <c r="EE35" s="17">
        <v>349.76865183727602</v>
      </c>
      <c r="EF35" s="17">
        <v>5.7361930969055903</v>
      </c>
      <c r="EG35" s="17">
        <v>6.1908044132588698</v>
      </c>
      <c r="EJ35" s="56">
        <f t="shared" ref="EJ35:EJ57" si="35">CM35/EE35</f>
        <v>1.0154620360560613</v>
      </c>
      <c r="EK35" s="25">
        <f t="shared" ref="EK35:EK51" si="36">BX35/(CP35)</f>
        <v>8.0000130923037031E-3</v>
      </c>
      <c r="EL35" s="40">
        <f t="shared" ref="EL35:EL51" si="37">(BD35-B35)/(B35+1E-50)</f>
        <v>2.7195506852814933E-3</v>
      </c>
      <c r="EM35" s="40">
        <f t="shared" ref="EM35:EM51" si="38">(CI35-C35)/(C35+1E-50)</f>
        <v>2.7189298951479182E-3</v>
      </c>
      <c r="EN35" s="40">
        <f t="shared" ref="EN35:EN51" si="39">(CP35-D35)/(D35+1E-50)</f>
        <v>2.719303449560906E-3</v>
      </c>
      <c r="EO35" s="40">
        <f t="shared" ref="EO35:EO51" si="40">(DH35-E35)/(E35+1E-50)</f>
        <v>2.7187347709077248E-3</v>
      </c>
      <c r="EP35" s="40">
        <f t="shared" ref="EP35:EP51" si="41">(DI35-F35)/(F35+1E-50)</f>
        <v>2.7187583899661132E-3</v>
      </c>
      <c r="EQ35" s="40">
        <f t="shared" ref="EQ35:EQ51" si="42">(DW35-G35)/(G35+1E-50)</f>
        <v>2.7176061598394321E-3</v>
      </c>
      <c r="ER35" s="40">
        <f t="shared" ref="ER35:ER51" si="43">(EE35-H35)/(H35+1E-50)</f>
        <v>2.719286560846578E-3</v>
      </c>
      <c r="ES35" s="40">
        <f t="shared" ref="ES35:ES51" si="44">(AO35-I35)/(I35+1E-50)</f>
        <v>2.7193626073966238E-3</v>
      </c>
      <c r="ET35" s="40">
        <f t="shared" ref="ET35:ET51" si="45">(AM35-J35)/(J35+1E-50)</f>
        <v>2.7205575538749344E-3</v>
      </c>
      <c r="EU35" s="40">
        <f t="shared" ref="EU35:EU51" si="46">(AR35+AS35-K35)/(K35+1E-50)</f>
        <v>2.7195063842047245E-3</v>
      </c>
      <c r="EV35" s="40">
        <f t="shared" ref="EV35:EV51" si="47">(AT35-L35)/(L35+1E-50)</f>
        <v>2.7196912728380766E-3</v>
      </c>
      <c r="EW35" s="40">
        <f t="shared" ref="EW35:EW51" si="48">(AV35+AW35-M35)/(M35+1E-50)</f>
        <v>0</v>
      </c>
      <c r="EX35" s="40">
        <f t="shared" ref="EX35:EX51" si="49">(AX35-N35)/(N35+1E-50)</f>
        <v>2.7195784308416261E-3</v>
      </c>
      <c r="EY35" s="40">
        <f t="shared" ref="EY35:EY51" si="50">(AY35+AZ35-O35)/(O35+1E-50)</f>
        <v>0</v>
      </c>
      <c r="EZ35" s="40">
        <f t="shared" ref="EZ35:EZ51" si="51">(BB35+BC35-P35)/(P35+1E-50)</f>
        <v>2.7308122377918834E-3</v>
      </c>
      <c r="FA35" s="40">
        <f t="shared" ref="FA35:FA51" si="52">(BR35-Q35)/(Q35+1E-50)</f>
        <v>2.7186565681906558E-3</v>
      </c>
      <c r="FB35" s="40">
        <f t="shared" ref="FB35:FB51" si="53">(BV35+BW35+DF35-R35)/(R35+1E-50)</f>
        <v>2.7123130955411332E-3</v>
      </c>
      <c r="FC35" s="40">
        <f t="shared" ref="FC35:FC51" si="54">(CD35+CE35-S35)/(S35+1E-50)</f>
        <v>2.7191958858573543E-3</v>
      </c>
      <c r="FD35" s="40">
        <f t="shared" ref="FD35:FD51" si="55">(CH35-T35)/(T35+1E-50)</f>
        <v>2.7169653957766341E-3</v>
      </c>
      <c r="FE35" s="40">
        <f t="shared" ref="FE35:FE51" si="56">(CK35+CL35-U35)/(U35+1E-50)</f>
        <v>2.7190841016788581E-3</v>
      </c>
      <c r="FF35" s="40">
        <f t="shared" ref="FF35:FF51" si="57">(EC35-V35)/(V35+1E-50)</f>
        <v>2.7148093050760234E-3</v>
      </c>
      <c r="FG35" s="40">
        <f t="shared" ref="FG35:FG51" si="58">(EF35-W35)/(W35+1E-50)</f>
        <v>2.7170104308236599E-3</v>
      </c>
      <c r="FH35" s="40">
        <f t="shared" ref="FH35:FH51" si="59">(CT35-X35)/(X35+1E-50)</f>
        <v>2.7344536527346966E-3</v>
      </c>
      <c r="FI35" s="40">
        <f t="shared" ref="FI35:FI51" si="60">(CU35-Y35)/(Y35+1E-50)</f>
        <v>2.7057818124483152E-3</v>
      </c>
      <c r="FJ35" s="40">
        <f t="shared" ref="FJ35:FJ51" si="61">(CV35-Z35)/(Z35+1E-50)</f>
        <v>2.7177949833160566E-3</v>
      </c>
      <c r="FK35" s="40">
        <f t="shared" ref="FK35:FK51" si="62">(CW35-AA35)/(AA35+1E-50)</f>
        <v>2.7465159597762074E-3</v>
      </c>
      <c r="FL35" s="40">
        <f t="shared" ref="FL35:FL51" si="63">(CX35-AB35)/(AB35+1E-50)</f>
        <v>2.7273227164850596E-3</v>
      </c>
      <c r="FM35" s="40">
        <f t="shared" ref="FM35:FM51" si="64">(SUM(BE35:BJ35)-AC35)/(AC35+1E-50)</f>
        <v>2.7194433597099526E-3</v>
      </c>
      <c r="FN35" s="40">
        <f t="shared" ref="FN35:FN51" si="65">(SUM(BF35:BJ35)-AD35)/(AD35+1E-50)</f>
        <v>2.719421881467763E-3</v>
      </c>
      <c r="FO35" s="40">
        <f t="shared" ref="FO35:FO51" si="66">(BN35-AE35)/(AE35+1E-50)</f>
        <v>2.721103297056454E-3</v>
      </c>
      <c r="FP35" s="40">
        <f t="shared" ref="FP35:FP51" si="67">(BU35-AF35)/(AF35+1E-50)</f>
        <v>2.7206231708546756E-3</v>
      </c>
      <c r="FQ35" s="40">
        <f t="shared" ref="FQ35:FQ51" si="68">(DY35-AG35)/(AG35+1E-50)</f>
        <v>0</v>
      </c>
      <c r="FR35" s="40">
        <f t="shared" ref="FR35:FR51" si="69">(AU35-AH35)/(AH35+1E-50)</f>
        <v>2.7212704430004397E-3</v>
      </c>
    </row>
    <row r="36" spans="1:174" x14ac:dyDescent="0.25">
      <c r="A36" s="15" t="s">
        <v>205</v>
      </c>
      <c r="B36" s="15">
        <v>3393.6972461</v>
      </c>
      <c r="C36" s="15">
        <v>10.703606196000001</v>
      </c>
      <c r="D36" s="15">
        <v>15994.401389000001</v>
      </c>
      <c r="E36" s="15">
        <v>412.31033879</v>
      </c>
      <c r="F36" s="15">
        <v>399.94101977999998</v>
      </c>
      <c r="G36" s="15">
        <v>12.065649122</v>
      </c>
      <c r="H36" s="15">
        <v>657.27064339000003</v>
      </c>
      <c r="I36" s="17">
        <v>51.464298636000002</v>
      </c>
      <c r="J36" s="17">
        <v>10.516331836000001</v>
      </c>
      <c r="K36" s="17">
        <v>0.42542552859999999</v>
      </c>
      <c r="L36" s="17">
        <v>14.788593023000001</v>
      </c>
      <c r="N36" s="17">
        <v>1.2225232080999999</v>
      </c>
      <c r="P36" s="17">
        <v>2.0525749E-3</v>
      </c>
      <c r="Q36" s="17">
        <v>146.57135685</v>
      </c>
      <c r="R36" s="17">
        <v>5.6329850000000001E-3</v>
      </c>
      <c r="S36" s="17">
        <v>0.91397976700000005</v>
      </c>
      <c r="T36" s="17">
        <v>1.7943488015</v>
      </c>
      <c r="U36" s="17">
        <v>1.5958244635000001</v>
      </c>
      <c r="V36" s="17">
        <v>14.131318759999999</v>
      </c>
      <c r="W36" s="17">
        <v>10.779237694000001</v>
      </c>
      <c r="X36" s="17">
        <v>0.8457649666</v>
      </c>
      <c r="Y36" s="17">
        <v>3.855431E-4</v>
      </c>
      <c r="Z36" s="17">
        <v>5.0401643000000003E-3</v>
      </c>
      <c r="AA36" s="17">
        <v>5.8111424999999998E-3</v>
      </c>
      <c r="AB36" s="17">
        <v>0.96513313190000005</v>
      </c>
      <c r="AC36" s="17">
        <v>412.31033529000001</v>
      </c>
      <c r="AD36" s="17">
        <v>399.94112447999998</v>
      </c>
      <c r="AE36" s="17">
        <v>2.5239186395000002</v>
      </c>
      <c r="AF36" s="17">
        <v>1.8337848442</v>
      </c>
      <c r="AH36" s="17">
        <v>8.5187420000000004E-4</v>
      </c>
      <c r="AI36" s="15"/>
      <c r="AJ36" s="17" t="s">
        <v>205</v>
      </c>
      <c r="AK36" s="17">
        <v>0</v>
      </c>
      <c r="AL36" s="17">
        <v>0</v>
      </c>
      <c r="AM36" s="17">
        <v>10.544936973863299</v>
      </c>
      <c r="AN36" s="17">
        <v>51.604301068559799</v>
      </c>
      <c r="AO36" s="17">
        <v>51.604301068559799</v>
      </c>
      <c r="AP36" s="17">
        <v>8.2150489276231298</v>
      </c>
      <c r="AQ36" s="17">
        <v>0.49133692048106797</v>
      </c>
      <c r="AR36" s="17">
        <v>7.25190366025672E-2</v>
      </c>
      <c r="AS36" s="17">
        <v>0.35406329177565699</v>
      </c>
      <c r="AT36" s="17">
        <v>14.8288147952897</v>
      </c>
      <c r="AU36" s="17">
        <v>8.5420059556463195E-4</v>
      </c>
      <c r="AV36" s="17">
        <v>0</v>
      </c>
      <c r="AW36" s="17">
        <v>0</v>
      </c>
      <c r="AX36" s="17">
        <v>1.2258483814827901</v>
      </c>
      <c r="AY36" s="17">
        <v>0</v>
      </c>
      <c r="AZ36" s="17">
        <v>0</v>
      </c>
      <c r="BA36" s="17">
        <v>0</v>
      </c>
      <c r="BB36" s="17">
        <v>4.11628742558794E-4</v>
      </c>
      <c r="BC36" s="17">
        <v>1.6465520883314801E-3</v>
      </c>
      <c r="BD36" s="17">
        <v>3402.9251037589802</v>
      </c>
      <c r="BE36" s="17">
        <v>12.4028431426335</v>
      </c>
      <c r="BF36" s="17">
        <v>309.27327136394399</v>
      </c>
      <c r="BG36" s="17">
        <v>19.694131026923898</v>
      </c>
      <c r="BH36" s="17">
        <v>0.45757320127107398</v>
      </c>
      <c r="BI36" s="17">
        <v>70.420646710538605</v>
      </c>
      <c r="BJ36" s="17">
        <v>1.18303434275588</v>
      </c>
      <c r="BK36" s="17">
        <v>112.762448785432</v>
      </c>
      <c r="BL36" s="17">
        <v>10.190266818666</v>
      </c>
      <c r="BM36" s="17">
        <v>36.878990631291103</v>
      </c>
      <c r="BN36" s="17">
        <v>2.5307840506308898</v>
      </c>
      <c r="BO36" s="17">
        <v>0</v>
      </c>
      <c r="BP36" s="17">
        <v>0</v>
      </c>
      <c r="BQ36" s="17">
        <v>146.96998666928701</v>
      </c>
      <c r="BR36" s="17">
        <v>146.96998666928701</v>
      </c>
      <c r="BS36" s="17">
        <v>4.0769168530052804</v>
      </c>
      <c r="BT36" s="17">
        <v>0</v>
      </c>
      <c r="BU36" s="17">
        <v>1.8387685185881799</v>
      </c>
      <c r="BV36" s="17">
        <v>1.6380088657151101E-3</v>
      </c>
      <c r="BW36" s="17">
        <v>3.1630757986605201E-3</v>
      </c>
      <c r="BX36" s="17">
        <v>128.303245402172</v>
      </c>
      <c r="BY36" s="17">
        <v>5.3868704721480203</v>
      </c>
      <c r="BZ36" s="17">
        <v>0.84351030236075497</v>
      </c>
      <c r="CA36" s="17">
        <v>0</v>
      </c>
      <c r="CB36" s="17">
        <v>1.6269691196738201</v>
      </c>
      <c r="CC36" s="17">
        <v>6.6021260974490197</v>
      </c>
      <c r="CD36" s="17">
        <v>0.30243347860403302</v>
      </c>
      <c r="CE36" s="17">
        <v>0.61403158748579301</v>
      </c>
      <c r="CF36" s="17">
        <v>0</v>
      </c>
      <c r="CG36" s="17">
        <v>0</v>
      </c>
      <c r="CH36" s="17">
        <v>1.7992168996151401</v>
      </c>
      <c r="CI36" s="17">
        <v>10.732705487329399</v>
      </c>
      <c r="CJ36" s="17">
        <v>0</v>
      </c>
      <c r="CK36" s="17">
        <v>0.81608376553073603</v>
      </c>
      <c r="CL36" s="17">
        <v>0.78407987653786104</v>
      </c>
      <c r="CM36" s="17">
        <v>669.248400364644</v>
      </c>
      <c r="CN36" s="17">
        <v>14434.103960747099</v>
      </c>
      <c r="CO36" s="17">
        <v>1475.4848814929401</v>
      </c>
      <c r="CP36" s="17">
        <v>16037.8920876422</v>
      </c>
      <c r="CQ36" s="17">
        <v>0</v>
      </c>
      <c r="CR36" s="17">
        <v>48.191876421535198</v>
      </c>
      <c r="CS36" s="17">
        <v>0</v>
      </c>
      <c r="CT36" s="17">
        <v>0.84806243243543999</v>
      </c>
      <c r="CU36" s="17">
        <v>3.8659512338372798E-4</v>
      </c>
      <c r="CV36" s="17">
        <v>5.0538637698816398E-3</v>
      </c>
      <c r="CW36" s="17">
        <v>5.8268761658605396E-3</v>
      </c>
      <c r="CX36" s="17">
        <v>0.96775603532370902</v>
      </c>
      <c r="CY36" s="17">
        <v>0</v>
      </c>
      <c r="CZ36" s="17">
        <v>181.80222553584699</v>
      </c>
      <c r="DA36" s="17">
        <v>0.23379978303025201</v>
      </c>
      <c r="DB36" s="17">
        <v>8.2210911109972001E-2</v>
      </c>
      <c r="DC36" s="17">
        <v>309.28963126925498</v>
      </c>
      <c r="DD36" s="17">
        <v>0.105069425732017</v>
      </c>
      <c r="DE36" s="17">
        <v>0</v>
      </c>
      <c r="DF36" s="17">
        <v>8.4724115518334099E-4</v>
      </c>
      <c r="DG36" s="17">
        <v>1.52390640237989E-2</v>
      </c>
      <c r="DH36" s="17">
        <v>413.43143681882799</v>
      </c>
      <c r="DI36" s="17">
        <v>401.02848113663498</v>
      </c>
      <c r="DJ36" s="17">
        <v>12.402955682192699</v>
      </c>
      <c r="DK36" s="17">
        <v>0</v>
      </c>
      <c r="DL36" s="17">
        <v>0</v>
      </c>
      <c r="DM36" s="17">
        <v>1.6406070753638999</v>
      </c>
      <c r="DN36" s="17">
        <v>0</v>
      </c>
      <c r="DO36" s="17">
        <v>17.603921193868899</v>
      </c>
      <c r="DP36" s="17">
        <v>0</v>
      </c>
      <c r="DQ36" s="17">
        <v>0.45757285448403601</v>
      </c>
      <c r="DR36" s="17">
        <v>70.415791040526301</v>
      </c>
      <c r="DS36" s="17">
        <v>12.2744573631745</v>
      </c>
      <c r="DT36" s="17">
        <v>0</v>
      </c>
      <c r="DU36" s="17">
        <v>1.1830344425150301</v>
      </c>
      <c r="DV36" s="17">
        <v>1.60407672501198E-3</v>
      </c>
      <c r="DW36" s="17">
        <v>12.0984682665467</v>
      </c>
      <c r="DX36" s="17">
        <v>13.5324450199862</v>
      </c>
      <c r="DY36" s="17">
        <v>0</v>
      </c>
      <c r="DZ36" s="17">
        <v>0</v>
      </c>
      <c r="EA36" s="17">
        <v>0.163880959167923</v>
      </c>
      <c r="EB36" s="17">
        <v>15.099951984016799</v>
      </c>
      <c r="EC36" s="17">
        <v>14.1697255201024</v>
      </c>
      <c r="ED36" s="17">
        <v>0</v>
      </c>
      <c r="EE36" s="17">
        <v>659.05795282174995</v>
      </c>
      <c r="EF36" s="17">
        <v>10.8085374105846</v>
      </c>
      <c r="EG36" s="17">
        <v>11.665109488867699</v>
      </c>
      <c r="EJ36" s="56">
        <f t="shared" si="35"/>
        <v>1.0154621418332996</v>
      </c>
      <c r="EK36" s="25">
        <f t="shared" si="36"/>
        <v>8.0000067777631755E-3</v>
      </c>
      <c r="EL36" s="40">
        <f t="shared" si="37"/>
        <v>2.7191163471004106E-3</v>
      </c>
      <c r="EM36" s="40">
        <f t="shared" si="38"/>
        <v>2.7186436791997205E-3</v>
      </c>
      <c r="EN36" s="40">
        <f t="shared" si="39"/>
        <v>2.7191201211262334E-3</v>
      </c>
      <c r="EO36" s="40">
        <f t="shared" si="40"/>
        <v>2.7190635871951548E-3</v>
      </c>
      <c r="EP36" s="40">
        <f t="shared" si="41"/>
        <v>2.7190543176421251E-3</v>
      </c>
      <c r="EQ36" s="40">
        <f t="shared" si="42"/>
        <v>2.720047982073241E-3</v>
      </c>
      <c r="ER36" s="40">
        <f t="shared" si="43"/>
        <v>2.7192899146256176E-3</v>
      </c>
      <c r="ES36" s="40">
        <f t="shared" si="44"/>
        <v>2.7203796859258693E-3</v>
      </c>
      <c r="ET36" s="40">
        <f t="shared" si="45"/>
        <v>2.7200680151016035E-3</v>
      </c>
      <c r="EU36" s="40">
        <f t="shared" si="46"/>
        <v>2.7191592898315633E-3</v>
      </c>
      <c r="EV36" s="40">
        <f t="shared" si="47"/>
        <v>2.7197835674526009E-3</v>
      </c>
      <c r="EW36" s="40">
        <f t="shared" si="48"/>
        <v>0</v>
      </c>
      <c r="EX36" s="40">
        <f t="shared" si="49"/>
        <v>2.7199265917888038E-3</v>
      </c>
      <c r="EY36" s="40">
        <f t="shared" si="50"/>
        <v>0</v>
      </c>
      <c r="EZ36" s="40">
        <f t="shared" si="51"/>
        <v>2.7311699515929115E-3</v>
      </c>
      <c r="FA36" s="40">
        <f t="shared" si="52"/>
        <v>2.7196979536388147E-3</v>
      </c>
      <c r="FB36" s="40">
        <f t="shared" si="53"/>
        <v>2.7233908059352205E-3</v>
      </c>
      <c r="FC36" s="40">
        <f t="shared" si="54"/>
        <v>2.7192058069114523E-3</v>
      </c>
      <c r="FD36" s="40">
        <f t="shared" si="55"/>
        <v>2.7130166169869437E-3</v>
      </c>
      <c r="FE36" s="40">
        <f t="shared" si="56"/>
        <v>2.7190826233358546E-3</v>
      </c>
      <c r="FF36" s="40">
        <f t="shared" si="57"/>
        <v>2.7178468446352379E-3</v>
      </c>
      <c r="FG36" s="40">
        <f t="shared" si="58"/>
        <v>2.7181622129836317E-3</v>
      </c>
      <c r="FH36" s="40">
        <f t="shared" si="59"/>
        <v>2.7164353291622774E-3</v>
      </c>
      <c r="FI36" s="40">
        <f t="shared" si="60"/>
        <v>2.7286790600790957E-3</v>
      </c>
      <c r="FJ36" s="40">
        <f t="shared" si="61"/>
        <v>2.7180601794349248E-3</v>
      </c>
      <c r="FK36" s="40">
        <f t="shared" si="62"/>
        <v>2.7074995769833321E-3</v>
      </c>
      <c r="FL36" s="40">
        <f t="shared" si="63"/>
        <v>2.717659706226656E-3</v>
      </c>
      <c r="FM36" s="40">
        <f t="shared" si="64"/>
        <v>2.7192248219497766E-3</v>
      </c>
      <c r="FN36" s="40">
        <f t="shared" si="65"/>
        <v>2.7192306538806562E-3</v>
      </c>
      <c r="FO36" s="40">
        <f t="shared" si="66"/>
        <v>2.7201396366127498E-3</v>
      </c>
      <c r="FP36" s="40">
        <f t="shared" si="67"/>
        <v>2.7176985369589991E-3</v>
      </c>
      <c r="FQ36" s="40">
        <f t="shared" si="68"/>
        <v>0</v>
      </c>
      <c r="FR36" s="40">
        <f t="shared" si="69"/>
        <v>2.7309144526643922E-3</v>
      </c>
    </row>
    <row r="37" spans="1:174" x14ac:dyDescent="0.25">
      <c r="A37" s="15" t="s">
        <v>206</v>
      </c>
      <c r="B37" s="15">
        <v>2444.4311041999999</v>
      </c>
      <c r="C37" s="15">
        <v>7.6981193736</v>
      </c>
      <c r="D37" s="15">
        <v>11423.141678</v>
      </c>
      <c r="E37" s="15">
        <v>292.94589698999999</v>
      </c>
      <c r="F37" s="15">
        <v>284.15752513000001</v>
      </c>
      <c r="G37" s="15">
        <v>8.6777122024000004</v>
      </c>
      <c r="H37" s="15">
        <v>467.07700719000002</v>
      </c>
      <c r="I37" s="17">
        <v>36.572132852999999</v>
      </c>
      <c r="J37" s="17">
        <v>7.4732323696999998</v>
      </c>
      <c r="K37" s="17">
        <v>0.30330708950000002</v>
      </c>
      <c r="L37" s="17">
        <v>10.509233096999999</v>
      </c>
      <c r="N37" s="17">
        <v>0.86876301190000005</v>
      </c>
      <c r="P37" s="17">
        <v>1.4633364999999999E-3</v>
      </c>
      <c r="Q37" s="17">
        <v>104.15817134</v>
      </c>
      <c r="R37" s="17">
        <v>4.0160302000000004E-3</v>
      </c>
      <c r="S37" s="17">
        <v>0.65160508029999997</v>
      </c>
      <c r="T37" s="17">
        <v>1.2751205857000001</v>
      </c>
      <c r="U37" s="17">
        <v>1.1376648213</v>
      </c>
      <c r="V37" s="17">
        <v>10.042156344</v>
      </c>
      <c r="W37" s="17">
        <v>7.6600642446</v>
      </c>
      <c r="X37" s="17">
        <v>0.60091311859999996</v>
      </c>
      <c r="Y37" s="17">
        <v>2.7392790000000002E-4</v>
      </c>
      <c r="Z37" s="17">
        <v>3.5808998000000001E-3</v>
      </c>
      <c r="AA37" s="17">
        <v>4.1288082000000004E-3</v>
      </c>
      <c r="AB37" s="17">
        <v>0.68578628689999999</v>
      </c>
      <c r="AC37" s="17">
        <v>292.94591267999999</v>
      </c>
      <c r="AD37" s="17">
        <v>284.15760571999999</v>
      </c>
      <c r="AE37" s="17">
        <v>1.7935750477000001</v>
      </c>
      <c r="AF37" s="17">
        <v>1.3031443266</v>
      </c>
      <c r="AH37" s="17">
        <v>6.0525559999999995E-4</v>
      </c>
      <c r="AI37" s="15"/>
      <c r="AJ37" s="17" t="s">
        <v>206</v>
      </c>
      <c r="AK37" s="17">
        <v>0</v>
      </c>
      <c r="AL37" s="17">
        <v>0</v>
      </c>
      <c r="AM37" s="17">
        <v>7.4935553526531899</v>
      </c>
      <c r="AN37" s="17">
        <v>36.6714840182008</v>
      </c>
      <c r="AO37" s="17">
        <v>36.6714840182008</v>
      </c>
      <c r="AP37" s="17">
        <v>5.8378697706691502</v>
      </c>
      <c r="AQ37" s="17">
        <v>0.34915957486792198</v>
      </c>
      <c r="AR37" s="17">
        <v>5.1702327761151197E-2</v>
      </c>
      <c r="AS37" s="17">
        <v>0.25242905585960901</v>
      </c>
      <c r="AT37" s="17">
        <v>10.5378179468618</v>
      </c>
      <c r="AU37" s="17">
        <v>6.0689925484275805E-4</v>
      </c>
      <c r="AV37" s="17">
        <v>0</v>
      </c>
      <c r="AW37" s="17">
        <v>0</v>
      </c>
      <c r="AX37" s="17">
        <v>0.87111960674900202</v>
      </c>
      <c r="AY37" s="17">
        <v>0</v>
      </c>
      <c r="AZ37" s="17">
        <v>0</v>
      </c>
      <c r="BA37" s="17">
        <v>0</v>
      </c>
      <c r="BB37" s="17">
        <v>2.93459392240833E-4</v>
      </c>
      <c r="BC37" s="17">
        <v>1.1738374846365399E-3</v>
      </c>
      <c r="BD37" s="17">
        <v>2451.0775533413798</v>
      </c>
      <c r="BE37" s="17">
        <v>8.8121941803491008</v>
      </c>
      <c r="BF37" s="17">
        <v>219.738156907356</v>
      </c>
      <c r="BG37" s="17">
        <v>13.992630947601601</v>
      </c>
      <c r="BH37" s="17">
        <v>0.32510546823415298</v>
      </c>
      <c r="BI37" s="17">
        <v>50.033783330853097</v>
      </c>
      <c r="BJ37" s="17">
        <v>0.84054361965861302</v>
      </c>
      <c r="BK37" s="17">
        <v>80.132324837998297</v>
      </c>
      <c r="BL37" s="17">
        <v>7.2415296159946001</v>
      </c>
      <c r="BM37" s="17">
        <v>26.2073628877563</v>
      </c>
      <c r="BN37" s="17">
        <v>1.79844330685871</v>
      </c>
      <c r="BO37" s="17">
        <v>0</v>
      </c>
      <c r="BP37" s="17">
        <v>0</v>
      </c>
      <c r="BQ37" s="17">
        <v>104.441374716658</v>
      </c>
      <c r="BR37" s="17">
        <v>104.441374716658</v>
      </c>
      <c r="BS37" s="17">
        <v>2.8971839006790399</v>
      </c>
      <c r="BT37" s="17">
        <v>0</v>
      </c>
      <c r="BU37" s="17">
        <v>1.30669109679458</v>
      </c>
      <c r="BV37" s="17">
        <v>1.1678053305742701E-3</v>
      </c>
      <c r="BW37" s="17">
        <v>2.2551119374129101E-3</v>
      </c>
      <c r="BX37" s="17">
        <v>91.633576712577906</v>
      </c>
      <c r="BY37" s="17">
        <v>3.8280729992678402</v>
      </c>
      <c r="BZ37" s="17">
        <v>0.59942309934424398</v>
      </c>
      <c r="CA37" s="17">
        <v>0</v>
      </c>
      <c r="CB37" s="17">
        <v>1.1561792163637801</v>
      </c>
      <c r="CC37" s="17">
        <v>4.69167150939158</v>
      </c>
      <c r="CD37" s="17">
        <v>0.215614001124357</v>
      </c>
      <c r="CE37" s="17">
        <v>0.43776271003158101</v>
      </c>
      <c r="CF37" s="17">
        <v>0</v>
      </c>
      <c r="CG37" s="17">
        <v>0</v>
      </c>
      <c r="CH37" s="17">
        <v>1.2785910507362399</v>
      </c>
      <c r="CI37" s="17">
        <v>7.71904918925026</v>
      </c>
      <c r="CJ37" s="17">
        <v>0</v>
      </c>
      <c r="CK37" s="17">
        <v>0.58178767539145804</v>
      </c>
      <c r="CL37" s="17">
        <v>0.55897160535061696</v>
      </c>
      <c r="CM37" s="17">
        <v>475.58857130574199</v>
      </c>
      <c r="CN37" s="17">
        <v>10308.7802661397</v>
      </c>
      <c r="CO37" s="17">
        <v>1053.7868038655799</v>
      </c>
      <c r="CP37" s="17">
        <v>11454.2006467179</v>
      </c>
      <c r="CQ37" s="17">
        <v>0</v>
      </c>
      <c r="CR37" s="17">
        <v>34.246776558562999</v>
      </c>
      <c r="CS37" s="17">
        <v>0</v>
      </c>
      <c r="CT37" s="17">
        <v>0.60254394771364095</v>
      </c>
      <c r="CU37" s="17">
        <v>2.7467220138251798E-4</v>
      </c>
      <c r="CV37" s="17">
        <v>3.59066337001603E-3</v>
      </c>
      <c r="CW37" s="17">
        <v>4.1401171093305E-3</v>
      </c>
      <c r="CX37" s="17">
        <v>0.68765109245413003</v>
      </c>
      <c r="CY37" s="17">
        <v>0</v>
      </c>
      <c r="CZ37" s="17">
        <v>129.19436484798001</v>
      </c>
      <c r="DA37" s="17">
        <v>0.16611445179318399</v>
      </c>
      <c r="DB37" s="17">
        <v>5.8410644763747098E-2</v>
      </c>
      <c r="DC37" s="17">
        <v>219.749809388382</v>
      </c>
      <c r="DD37" s="17">
        <v>7.4651775823012897E-2</v>
      </c>
      <c r="DE37" s="17">
        <v>0</v>
      </c>
      <c r="DF37" s="17">
        <v>6.0404536560899902E-4</v>
      </c>
      <c r="DG37" s="17">
        <v>1.08273148486802E-2</v>
      </c>
      <c r="DH37" s="17">
        <v>293.742375081967</v>
      </c>
      <c r="DI37" s="17">
        <v>284.93012414020802</v>
      </c>
      <c r="DJ37" s="17">
        <v>8.8122509417593999</v>
      </c>
      <c r="DK37" s="17">
        <v>0</v>
      </c>
      <c r="DL37" s="17">
        <v>0</v>
      </c>
      <c r="DM37" s="17">
        <v>1.1656501393872201</v>
      </c>
      <c r="DN37" s="17">
        <v>0</v>
      </c>
      <c r="DO37" s="17">
        <v>12.507582926856101</v>
      </c>
      <c r="DP37" s="17">
        <v>0</v>
      </c>
      <c r="DQ37" s="17">
        <v>0.32510531247760899</v>
      </c>
      <c r="DR37" s="17">
        <v>50.0302891383785</v>
      </c>
      <c r="DS37" s="17">
        <v>8.7226139878365601</v>
      </c>
      <c r="DT37" s="17">
        <v>0</v>
      </c>
      <c r="DU37" s="17">
        <v>0.84054331332638799</v>
      </c>
      <c r="DV37" s="17">
        <v>1.1397341709794501E-3</v>
      </c>
      <c r="DW37" s="17">
        <v>8.7013105594118105</v>
      </c>
      <c r="DX37" s="17">
        <v>9.6165888534553297</v>
      </c>
      <c r="DY37" s="17">
        <v>0</v>
      </c>
      <c r="DZ37" s="17">
        <v>0</v>
      </c>
      <c r="EA37" s="17">
        <v>0.11645914304838299</v>
      </c>
      <c r="EB37" s="17">
        <v>10.730484251256</v>
      </c>
      <c r="EC37" s="17">
        <v>10.069462287279</v>
      </c>
      <c r="ED37" s="17">
        <v>0</v>
      </c>
      <c r="EE37" s="17">
        <v>468.34701313403502</v>
      </c>
      <c r="EF37" s="17">
        <v>7.6808876665798103</v>
      </c>
      <c r="EG37" s="17">
        <v>8.2895846370292094</v>
      </c>
      <c r="EJ37" s="56">
        <f t="shared" si="35"/>
        <v>1.0154619501536877</v>
      </c>
      <c r="EK37" s="25">
        <f t="shared" si="36"/>
        <v>7.9999975152202953E-3</v>
      </c>
      <c r="EL37" s="40">
        <f t="shared" si="37"/>
        <v>2.7190167601615031E-3</v>
      </c>
      <c r="EM37" s="40">
        <f t="shared" si="38"/>
        <v>2.7188219140946131E-3</v>
      </c>
      <c r="EN37" s="40">
        <f t="shared" si="39"/>
        <v>2.7189515453280994E-3</v>
      </c>
      <c r="EO37" s="40">
        <f t="shared" si="40"/>
        <v>2.718857304883816E-3</v>
      </c>
      <c r="EP37" s="40">
        <f t="shared" si="41"/>
        <v>2.7189109626942075E-3</v>
      </c>
      <c r="EQ37" s="40">
        <f t="shared" si="42"/>
        <v>2.7194214859169344E-3</v>
      </c>
      <c r="ER37" s="40">
        <f t="shared" si="43"/>
        <v>2.7190504445413354E-3</v>
      </c>
      <c r="ES37" s="40">
        <f t="shared" si="44"/>
        <v>2.7165811083575144E-3</v>
      </c>
      <c r="ET37" s="40">
        <f t="shared" si="45"/>
        <v>2.7194367775300369E-3</v>
      </c>
      <c r="EU37" s="40">
        <f t="shared" si="46"/>
        <v>2.717688274675765E-3</v>
      </c>
      <c r="EV37" s="40">
        <f t="shared" si="47"/>
        <v>2.7199748638138785E-3</v>
      </c>
      <c r="EW37" s="40">
        <f t="shared" si="48"/>
        <v>0</v>
      </c>
      <c r="EX37" s="40">
        <f t="shared" si="49"/>
        <v>2.7125865359392486E-3</v>
      </c>
      <c r="EY37" s="40">
        <f t="shared" si="50"/>
        <v>0</v>
      </c>
      <c r="EZ37" s="40">
        <f t="shared" si="51"/>
        <v>2.7064020321866918E-3</v>
      </c>
      <c r="FA37" s="40">
        <f t="shared" si="52"/>
        <v>2.7189741622244594E-3</v>
      </c>
      <c r="FB37" s="40">
        <f t="shared" si="53"/>
        <v>2.7221990502409275E-3</v>
      </c>
      <c r="FC37" s="40">
        <f t="shared" si="54"/>
        <v>2.7188720737449587E-3</v>
      </c>
      <c r="FD37" s="40">
        <f t="shared" si="55"/>
        <v>2.7216759537566789E-3</v>
      </c>
      <c r="FE37" s="40">
        <f t="shared" si="56"/>
        <v>2.7200097815619972E-3</v>
      </c>
      <c r="FF37" s="40">
        <f t="shared" si="57"/>
        <v>2.7191314637632306E-3</v>
      </c>
      <c r="FG37" s="40">
        <f t="shared" si="58"/>
        <v>2.7184395998362306E-3</v>
      </c>
      <c r="FH37" s="40">
        <f t="shared" si="59"/>
        <v>2.7139183072595776E-3</v>
      </c>
      <c r="FI37" s="40">
        <f t="shared" si="60"/>
        <v>2.7171433888916012E-3</v>
      </c>
      <c r="FJ37" s="40">
        <f t="shared" si="61"/>
        <v>2.7265688964628132E-3</v>
      </c>
      <c r="FK37" s="40">
        <f t="shared" si="62"/>
        <v>2.7390251091100794E-3</v>
      </c>
      <c r="FL37" s="40">
        <f t="shared" si="63"/>
        <v>2.719222576700439E-3</v>
      </c>
      <c r="FM37" s="40">
        <f t="shared" si="64"/>
        <v>2.718938000417225E-3</v>
      </c>
      <c r="FN37" s="40">
        <f t="shared" si="65"/>
        <v>2.7189648918452213E-3</v>
      </c>
      <c r="FO37" s="40">
        <f t="shared" si="66"/>
        <v>2.7142768098568034E-3</v>
      </c>
      <c r="FP37" s="40">
        <f t="shared" si="67"/>
        <v>2.7217017502840428E-3</v>
      </c>
      <c r="FQ37" s="40">
        <f t="shared" si="68"/>
        <v>0</v>
      </c>
      <c r="FR37" s="40">
        <f t="shared" si="69"/>
        <v>2.7156375633006964E-3</v>
      </c>
    </row>
    <row r="38" spans="1:174" x14ac:dyDescent="0.25">
      <c r="A38" s="15" t="s">
        <v>207</v>
      </c>
      <c r="B38" s="15">
        <v>966.14960787999996</v>
      </c>
      <c r="C38" s="15">
        <v>3.0698546363000001</v>
      </c>
      <c r="D38" s="15">
        <v>4733.4645028000004</v>
      </c>
      <c r="E38" s="15">
        <v>124.59689539999999</v>
      </c>
      <c r="F38" s="15">
        <v>120.85898644</v>
      </c>
      <c r="G38" s="15">
        <v>3.4604965293999999</v>
      </c>
      <c r="H38" s="15">
        <v>198.45028128999999</v>
      </c>
      <c r="I38" s="17">
        <v>15.538660518</v>
      </c>
      <c r="J38" s="17">
        <v>3.1752044519</v>
      </c>
      <c r="K38" s="17">
        <v>0.1267244283</v>
      </c>
      <c r="L38" s="17">
        <v>4.4651313311000003</v>
      </c>
      <c r="N38" s="17">
        <v>0.36911762860000003</v>
      </c>
      <c r="P38" s="17">
        <v>6.1149779999999996E-4</v>
      </c>
      <c r="Q38" s="17">
        <v>44.254425662000003</v>
      </c>
      <c r="R38" s="17">
        <v>1.6779472E-3</v>
      </c>
      <c r="S38" s="17">
        <v>0.27228288560000002</v>
      </c>
      <c r="T38" s="17">
        <v>0.54176944490000001</v>
      </c>
      <c r="U38" s="17">
        <v>0.47549656200000001</v>
      </c>
      <c r="V38" s="17">
        <v>4.2666822366000003</v>
      </c>
      <c r="W38" s="17">
        <v>3.2545837416999999</v>
      </c>
      <c r="X38" s="17">
        <v>0.25558599059999998</v>
      </c>
      <c r="Y38" s="17">
        <v>1.165081E-4</v>
      </c>
      <c r="Z38" s="17">
        <v>1.5233384999999999E-3</v>
      </c>
      <c r="AA38" s="17">
        <v>1.7560812999999999E-3</v>
      </c>
      <c r="AB38" s="17">
        <v>0.29153266820000001</v>
      </c>
      <c r="AC38" s="17">
        <v>124.59694571999999</v>
      </c>
      <c r="AD38" s="17">
        <v>120.85899338</v>
      </c>
      <c r="AE38" s="17">
        <v>0.76204935409999996</v>
      </c>
      <c r="AF38" s="17">
        <v>0.55367608930000001</v>
      </c>
      <c r="AH38" s="17">
        <v>2.5742970000000001E-4</v>
      </c>
      <c r="AI38" s="15"/>
      <c r="AJ38" s="17" t="s">
        <v>207</v>
      </c>
      <c r="AK38" s="17">
        <v>0</v>
      </c>
      <c r="AL38" s="17">
        <v>0</v>
      </c>
      <c r="AM38" s="17">
        <v>3.18384789297891</v>
      </c>
      <c r="AN38" s="17">
        <v>15.580900594953601</v>
      </c>
      <c r="AO38" s="17">
        <v>15.580900594953601</v>
      </c>
      <c r="AP38" s="17">
        <v>2.4803794393921801</v>
      </c>
      <c r="AQ38" s="17">
        <v>0.14835152117191899</v>
      </c>
      <c r="AR38" s="17">
        <v>2.1601739942790001E-2</v>
      </c>
      <c r="AS38" s="17">
        <v>0.105467216830084</v>
      </c>
      <c r="AT38" s="17">
        <v>4.4772597564398096</v>
      </c>
      <c r="AU38" s="17">
        <v>2.5812643348124999E-4</v>
      </c>
      <c r="AV38" s="17">
        <v>0</v>
      </c>
      <c r="AW38" s="17">
        <v>0</v>
      </c>
      <c r="AX38" s="17">
        <v>0.37012416725055097</v>
      </c>
      <c r="AY38" s="17">
        <v>0</v>
      </c>
      <c r="AZ38" s="17">
        <v>0</v>
      </c>
      <c r="BA38" s="17">
        <v>0</v>
      </c>
      <c r="BB38" s="17">
        <v>1.2263328560326701E-4</v>
      </c>
      <c r="BC38" s="17">
        <v>4.9051577792842596E-4</v>
      </c>
      <c r="BD38" s="17">
        <v>968.77600006613898</v>
      </c>
      <c r="BE38" s="17">
        <v>3.7481129725469402</v>
      </c>
      <c r="BF38" s="17">
        <v>93.459958310598097</v>
      </c>
      <c r="BG38" s="17">
        <v>5.9514223978571001</v>
      </c>
      <c r="BH38" s="17">
        <v>0.138275282770327</v>
      </c>
      <c r="BI38" s="17">
        <v>21.280564713922701</v>
      </c>
      <c r="BJ38" s="17">
        <v>0.35750341672315999</v>
      </c>
      <c r="BK38" s="17">
        <v>34.046531816252902</v>
      </c>
      <c r="BL38" s="17">
        <v>3.0767629765465698</v>
      </c>
      <c r="BM38" s="17">
        <v>11.1348959282636</v>
      </c>
      <c r="BN38" s="17">
        <v>0.764124132546944</v>
      </c>
      <c r="BO38" s="17">
        <v>0</v>
      </c>
      <c r="BP38" s="17">
        <v>0</v>
      </c>
      <c r="BQ38" s="17">
        <v>44.374725582720401</v>
      </c>
      <c r="BR38" s="17">
        <v>44.374725582720401</v>
      </c>
      <c r="BS38" s="17">
        <v>1.2309469985874899</v>
      </c>
      <c r="BT38" s="17">
        <v>0</v>
      </c>
      <c r="BU38" s="17">
        <v>0.55518354296532701</v>
      </c>
      <c r="BV38" s="17">
        <v>4.8793232872853902E-4</v>
      </c>
      <c r="BW38" s="17">
        <v>9.4220613372355004E-4</v>
      </c>
      <c r="BX38" s="17">
        <v>37.970675237575598</v>
      </c>
      <c r="BY38" s="17">
        <v>1.6264621660565299</v>
      </c>
      <c r="BZ38" s="17">
        <v>0.25468057693335899</v>
      </c>
      <c r="CA38" s="17">
        <v>0</v>
      </c>
      <c r="CB38" s="17">
        <v>0.49123301899751498</v>
      </c>
      <c r="CC38" s="17">
        <v>1.9933794798018001</v>
      </c>
      <c r="CD38" s="17">
        <v>9.00976778716579E-2</v>
      </c>
      <c r="CE38" s="17">
        <v>0.182925880278002</v>
      </c>
      <c r="CF38" s="17">
        <v>0</v>
      </c>
      <c r="CG38" s="17">
        <v>0</v>
      </c>
      <c r="CH38" s="17">
        <v>0.54324365339704594</v>
      </c>
      <c r="CI38" s="17">
        <v>3.0782031671599501</v>
      </c>
      <c r="CJ38" s="17">
        <v>0</v>
      </c>
      <c r="CK38" s="17">
        <v>0.24316272160584601</v>
      </c>
      <c r="CL38" s="17">
        <v>0.23362729751924899</v>
      </c>
      <c r="CM38" s="17">
        <v>202.06676741789099</v>
      </c>
      <c r="CN38" s="17">
        <v>4271.7049216642699</v>
      </c>
      <c r="CO38" s="17">
        <v>436.66326870263401</v>
      </c>
      <c r="CP38" s="17">
        <v>4746.3388656044799</v>
      </c>
      <c r="CQ38" s="17">
        <v>0</v>
      </c>
      <c r="CR38" s="17">
        <v>14.550598704238899</v>
      </c>
      <c r="CS38" s="17">
        <v>0</v>
      </c>
      <c r="CT38" s="17">
        <v>0.256281806577489</v>
      </c>
      <c r="CU38" s="17">
        <v>1.16825082178386E-4</v>
      </c>
      <c r="CV38" s="17">
        <v>1.5274938055633599E-3</v>
      </c>
      <c r="CW38" s="17">
        <v>1.76084549162519E-3</v>
      </c>
      <c r="CX38" s="17">
        <v>0.29232431963932298</v>
      </c>
      <c r="CY38" s="17">
        <v>0</v>
      </c>
      <c r="CZ38" s="17">
        <v>54.8917814144083</v>
      </c>
      <c r="DA38" s="17">
        <v>7.0652501419225494E-2</v>
      </c>
      <c r="DB38" s="17">
        <v>2.4843486499446E-2</v>
      </c>
      <c r="DC38" s="17">
        <v>93.464940624018197</v>
      </c>
      <c r="DD38" s="17">
        <v>3.1751208408428301E-2</v>
      </c>
      <c r="DE38" s="17">
        <v>0</v>
      </c>
      <c r="DF38" s="17">
        <v>2.5237977810479599E-4</v>
      </c>
      <c r="DG38" s="17">
        <v>4.6051321395305196E-3</v>
      </c>
      <c r="DH38" s="17">
        <v>124.935810779858</v>
      </c>
      <c r="DI38" s="17">
        <v>121.18773252349401</v>
      </c>
      <c r="DJ38" s="17">
        <v>3.7480782563644599</v>
      </c>
      <c r="DK38" s="17">
        <v>0</v>
      </c>
      <c r="DL38" s="17">
        <v>0</v>
      </c>
      <c r="DM38" s="17">
        <v>0.49577861924524702</v>
      </c>
      <c r="DN38" s="17">
        <v>0</v>
      </c>
      <c r="DO38" s="17">
        <v>5.3197887134377098</v>
      </c>
      <c r="DP38" s="17">
        <v>0</v>
      </c>
      <c r="DQ38" s="17">
        <v>0.138275335350562</v>
      </c>
      <c r="DR38" s="17">
        <v>21.279108715421799</v>
      </c>
      <c r="DS38" s="17">
        <v>3.7060428018329201</v>
      </c>
      <c r="DT38" s="17">
        <v>0</v>
      </c>
      <c r="DU38" s="17">
        <v>0.35750343976145899</v>
      </c>
      <c r="DV38" s="17">
        <v>4.84747792346654E-4</v>
      </c>
      <c r="DW38" s="17">
        <v>3.4699152142065799</v>
      </c>
      <c r="DX38" s="17">
        <v>4.0858612574091504</v>
      </c>
      <c r="DY38" s="17">
        <v>0</v>
      </c>
      <c r="DZ38" s="17">
        <v>0</v>
      </c>
      <c r="EA38" s="17">
        <v>4.94797478943148E-2</v>
      </c>
      <c r="EB38" s="17">
        <v>4.5591391956588696</v>
      </c>
      <c r="EC38" s="17">
        <v>4.2782896375667603</v>
      </c>
      <c r="ED38" s="17">
        <v>0</v>
      </c>
      <c r="EE38" s="17">
        <v>198.99002276272199</v>
      </c>
      <c r="EF38" s="17">
        <v>3.2634291045602599</v>
      </c>
      <c r="EG38" s="17">
        <v>3.5220585295750002</v>
      </c>
      <c r="EJ38" s="56">
        <f t="shared" si="35"/>
        <v>1.0154618036243843</v>
      </c>
      <c r="EK38" s="25">
        <f t="shared" si="36"/>
        <v>7.9999924810972723E-3</v>
      </c>
      <c r="EL38" s="40">
        <f t="shared" si="37"/>
        <v>2.7184114807043674E-3</v>
      </c>
      <c r="EM38" s="40">
        <f t="shared" si="38"/>
        <v>2.7195199281527687E-3</v>
      </c>
      <c r="EN38" s="40">
        <f t="shared" si="39"/>
        <v>2.7198604313740707E-3</v>
      </c>
      <c r="EO38" s="40">
        <f t="shared" si="40"/>
        <v>2.720094901000304E-3</v>
      </c>
      <c r="EP38" s="40">
        <f t="shared" si="41"/>
        <v>2.720079765497747E-3</v>
      </c>
      <c r="EQ38" s="40">
        <f t="shared" si="42"/>
        <v>2.721772649259989E-3</v>
      </c>
      <c r="ER38" s="40">
        <f t="shared" si="43"/>
        <v>2.7197818476924346E-3</v>
      </c>
      <c r="ES38" s="40">
        <f t="shared" si="44"/>
        <v>2.7183859834423621E-3</v>
      </c>
      <c r="ET38" s="40">
        <f t="shared" si="45"/>
        <v>2.7221683547772489E-3</v>
      </c>
      <c r="EU38" s="40">
        <f t="shared" si="46"/>
        <v>2.7187218557292209E-3</v>
      </c>
      <c r="EV38" s="40">
        <f t="shared" si="47"/>
        <v>2.7162527684983931E-3</v>
      </c>
      <c r="EW38" s="40">
        <f t="shared" si="48"/>
        <v>0</v>
      </c>
      <c r="EX38" s="40">
        <f t="shared" si="49"/>
        <v>2.7268777553881036E-3</v>
      </c>
      <c r="EY38" s="40">
        <f t="shared" si="50"/>
        <v>0</v>
      </c>
      <c r="EZ38" s="40">
        <f t="shared" si="51"/>
        <v>2.7003589083934073E-3</v>
      </c>
      <c r="FA38" s="40">
        <f t="shared" si="52"/>
        <v>2.7183703984593076E-3</v>
      </c>
      <c r="FB38" s="40">
        <f t="shared" si="53"/>
        <v>2.7241861703902119E-3</v>
      </c>
      <c r="FC38" s="40">
        <f t="shared" si="54"/>
        <v>2.7202317473157809E-3</v>
      </c>
      <c r="FD38" s="40">
        <f t="shared" si="55"/>
        <v>2.7210993734023644E-3</v>
      </c>
      <c r="FE38" s="40">
        <f t="shared" si="56"/>
        <v>2.7202239268661376E-3</v>
      </c>
      <c r="FF38" s="40">
        <f t="shared" si="57"/>
        <v>2.7204746740196787E-3</v>
      </c>
      <c r="FG38" s="40">
        <f t="shared" si="58"/>
        <v>2.71781695057561E-3</v>
      </c>
      <c r="FH38" s="40">
        <f t="shared" si="59"/>
        <v>2.7224339481814411E-3</v>
      </c>
      <c r="FI38" s="40">
        <f t="shared" si="60"/>
        <v>2.7206879039826464E-3</v>
      </c>
      <c r="FJ38" s="40">
        <f t="shared" si="61"/>
        <v>2.7277624529019862E-3</v>
      </c>
      <c r="FK38" s="40">
        <f t="shared" si="62"/>
        <v>2.712967574559385E-3</v>
      </c>
      <c r="FL38" s="40">
        <f t="shared" si="63"/>
        <v>2.7154810615593688E-3</v>
      </c>
      <c r="FM38" s="40">
        <f t="shared" si="64"/>
        <v>2.7199011377044228E-3</v>
      </c>
      <c r="FN38" s="40">
        <f t="shared" si="65"/>
        <v>2.7199526711082249E-3</v>
      </c>
      <c r="FO38" s="40">
        <f t="shared" si="66"/>
        <v>2.7226300183593802E-3</v>
      </c>
      <c r="FP38" s="40">
        <f t="shared" si="67"/>
        <v>2.7226273528135319E-3</v>
      </c>
      <c r="FQ38" s="40">
        <f t="shared" si="68"/>
        <v>0</v>
      </c>
      <c r="FR38" s="40">
        <f t="shared" si="69"/>
        <v>2.7064999930077023E-3</v>
      </c>
    </row>
    <row r="39" spans="1:174" x14ac:dyDescent="0.25">
      <c r="A39" s="15" t="s">
        <v>208</v>
      </c>
      <c r="B39" s="15">
        <v>2215.2531945999999</v>
      </c>
      <c r="C39" s="15">
        <v>7.0207452764999996</v>
      </c>
      <c r="D39" s="15">
        <v>10729.789446999999</v>
      </c>
      <c r="E39" s="15">
        <v>281.19070449999998</v>
      </c>
      <c r="F39" s="15">
        <v>272.75498507999998</v>
      </c>
      <c r="G39" s="15">
        <v>7.9141414843</v>
      </c>
      <c r="H39" s="15">
        <v>447.99453327999998</v>
      </c>
      <c r="I39" s="17">
        <v>35.077967819000001</v>
      </c>
      <c r="J39" s="17">
        <v>7.1679121736000004</v>
      </c>
      <c r="K39" s="17">
        <v>0.28688052930000002</v>
      </c>
      <c r="L39" s="17">
        <v>10.079874870999999</v>
      </c>
      <c r="N39" s="17">
        <v>0.8332699402</v>
      </c>
      <c r="P39" s="17">
        <v>1.3842773E-3</v>
      </c>
      <c r="Q39" s="17">
        <v>99.902774586000007</v>
      </c>
      <c r="R39" s="17">
        <v>3.7985536999999999E-3</v>
      </c>
      <c r="S39" s="17">
        <v>0.61638336069999999</v>
      </c>
      <c r="T39" s="17">
        <v>1.2230249528999999</v>
      </c>
      <c r="U39" s="17">
        <v>1.0763684135</v>
      </c>
      <c r="V39" s="17">
        <v>9.6318835461999992</v>
      </c>
      <c r="W39" s="17">
        <v>7.3471122421999997</v>
      </c>
      <c r="X39" s="17">
        <v>0.57680618520000004</v>
      </c>
      <c r="Y39" s="17">
        <v>2.6293589999999998E-4</v>
      </c>
      <c r="Z39" s="17">
        <v>3.43773E-3</v>
      </c>
      <c r="AA39" s="17">
        <v>3.9631329000000002E-3</v>
      </c>
      <c r="AB39" s="17">
        <v>0.6580325829</v>
      </c>
      <c r="AC39" s="17">
        <v>281.19080427</v>
      </c>
      <c r="AD39" s="17">
        <v>272.75503186999998</v>
      </c>
      <c r="AE39" s="17">
        <v>1.7202999195999999</v>
      </c>
      <c r="AF39" s="17">
        <v>1.2499046969000001</v>
      </c>
      <c r="AH39" s="17">
        <v>5.8096799999999996E-4</v>
      </c>
      <c r="AI39" s="15"/>
      <c r="AJ39" s="17" t="s">
        <v>208</v>
      </c>
      <c r="AK39" s="17">
        <v>0</v>
      </c>
      <c r="AL39" s="17">
        <v>0</v>
      </c>
      <c r="AM39" s="17">
        <v>7.1874062772759704</v>
      </c>
      <c r="AN39" s="17">
        <v>35.173330966289399</v>
      </c>
      <c r="AO39" s="17">
        <v>35.173330966289399</v>
      </c>
      <c r="AP39" s="17">
        <v>5.5993581383012199</v>
      </c>
      <c r="AQ39" s="17">
        <v>0.33489640314708902</v>
      </c>
      <c r="AR39" s="17">
        <v>4.8902419480701197E-2</v>
      </c>
      <c r="AS39" s="17">
        <v>0.238758359345668</v>
      </c>
      <c r="AT39" s="17">
        <v>10.1072843872234</v>
      </c>
      <c r="AU39" s="17">
        <v>5.8255516601586502E-4</v>
      </c>
      <c r="AV39" s="17">
        <v>0</v>
      </c>
      <c r="AW39" s="17">
        <v>0</v>
      </c>
      <c r="AX39" s="17">
        <v>0.83553691051043899</v>
      </c>
      <c r="AY39" s="17">
        <v>0</v>
      </c>
      <c r="AZ39" s="17">
        <v>0</v>
      </c>
      <c r="BA39" s="17">
        <v>0</v>
      </c>
      <c r="BB39" s="17">
        <v>2.7760481608382002E-4</v>
      </c>
      <c r="BC39" s="17">
        <v>1.1104250660669999E-3</v>
      </c>
      <c r="BD39" s="17">
        <v>2221.2768387881201</v>
      </c>
      <c r="BE39" s="17">
        <v>8.4587243782580206</v>
      </c>
      <c r="BF39" s="17">
        <v>210.920746994604</v>
      </c>
      <c r="BG39" s="17">
        <v>13.431167431670399</v>
      </c>
      <c r="BH39" s="17">
        <v>0.312060104334837</v>
      </c>
      <c r="BI39" s="17">
        <v>48.026049238909302</v>
      </c>
      <c r="BJ39" s="17">
        <v>0.80681384951581003</v>
      </c>
      <c r="BK39" s="17">
        <v>76.858765754848605</v>
      </c>
      <c r="BL39" s="17">
        <v>6.9456968302398403</v>
      </c>
      <c r="BM39" s="17">
        <v>25.136662773560499</v>
      </c>
      <c r="BN39" s="17">
        <v>1.72498269229276</v>
      </c>
      <c r="BO39" s="17">
        <v>0</v>
      </c>
      <c r="BP39" s="17">
        <v>0</v>
      </c>
      <c r="BQ39" s="17">
        <v>100.17454566898201</v>
      </c>
      <c r="BR39" s="17">
        <v>100.17454566898201</v>
      </c>
      <c r="BS39" s="17">
        <v>2.7788252317206101</v>
      </c>
      <c r="BT39" s="17">
        <v>0</v>
      </c>
      <c r="BU39" s="17">
        <v>1.25330716680077</v>
      </c>
      <c r="BV39" s="17">
        <v>1.1045805553527199E-3</v>
      </c>
      <c r="BW39" s="17">
        <v>2.1329885594204398E-3</v>
      </c>
      <c r="BX39" s="17">
        <v>86.071720768575204</v>
      </c>
      <c r="BY39" s="17">
        <v>3.67168251084167</v>
      </c>
      <c r="BZ39" s="17">
        <v>0.57493217717802703</v>
      </c>
      <c r="CA39" s="17">
        <v>0</v>
      </c>
      <c r="CB39" s="17">
        <v>1.10894426410665</v>
      </c>
      <c r="CC39" s="17">
        <v>4.4999907227289198</v>
      </c>
      <c r="CD39" s="17">
        <v>0.20395963641374101</v>
      </c>
      <c r="CE39" s="17">
        <v>0.41409979123111501</v>
      </c>
      <c r="CF39" s="17">
        <v>0</v>
      </c>
      <c r="CG39" s="17">
        <v>0</v>
      </c>
      <c r="CH39" s="17">
        <v>1.2263526043194299</v>
      </c>
      <c r="CI39" s="17">
        <v>7.0398405409039997</v>
      </c>
      <c r="CJ39" s="17">
        <v>0</v>
      </c>
      <c r="CK39" s="17">
        <v>0.55044024149759996</v>
      </c>
      <c r="CL39" s="17">
        <v>0.52885550480772903</v>
      </c>
      <c r="CM39" s="17">
        <v>456.15884870869701</v>
      </c>
      <c r="CN39" s="17">
        <v>9683.0708209039894</v>
      </c>
      <c r="CO39" s="17">
        <v>989.82700285542705</v>
      </c>
      <c r="CP39" s="17">
        <v>10758.969544527899</v>
      </c>
      <c r="CQ39" s="17">
        <v>0</v>
      </c>
      <c r="CR39" s="17">
        <v>32.847540012054303</v>
      </c>
      <c r="CS39" s="17">
        <v>0</v>
      </c>
      <c r="CT39" s="17">
        <v>0.57838322173408896</v>
      </c>
      <c r="CU39" s="17">
        <v>2.6365301010647201E-4</v>
      </c>
      <c r="CV39" s="17">
        <v>3.4470811702786001E-3</v>
      </c>
      <c r="CW39" s="17">
        <v>3.9739876970611302E-3</v>
      </c>
      <c r="CX39" s="17">
        <v>0.65982073469424596</v>
      </c>
      <c r="CY39" s="17">
        <v>0</v>
      </c>
      <c r="CZ39" s="17">
        <v>123.91627905289801</v>
      </c>
      <c r="DA39" s="17">
        <v>0.15944867239096699</v>
      </c>
      <c r="DB39" s="17">
        <v>5.6066879617498101E-2</v>
      </c>
      <c r="DC39" s="17">
        <v>210.931876067064</v>
      </c>
      <c r="DD39" s="17">
        <v>7.1656033778115705E-2</v>
      </c>
      <c r="DE39" s="17">
        <v>0</v>
      </c>
      <c r="DF39" s="17">
        <v>5.7133582479869003E-4</v>
      </c>
      <c r="DG39" s="17">
        <v>1.0392815787077601E-2</v>
      </c>
      <c r="DH39" s="17">
        <v>281.95536988862199</v>
      </c>
      <c r="DI39" s="17">
        <v>273.496696823668</v>
      </c>
      <c r="DJ39" s="17">
        <v>8.4586730649536896</v>
      </c>
      <c r="DK39" s="17">
        <v>0</v>
      </c>
      <c r="DL39" s="17">
        <v>0</v>
      </c>
      <c r="DM39" s="17">
        <v>1.1188742921785499</v>
      </c>
      <c r="DN39" s="17">
        <v>0</v>
      </c>
      <c r="DO39" s="17">
        <v>12.005698673809601</v>
      </c>
      <c r="DP39" s="17">
        <v>0</v>
      </c>
      <c r="DQ39" s="17">
        <v>0.31205999289119601</v>
      </c>
      <c r="DR39" s="17">
        <v>48.022715501689298</v>
      </c>
      <c r="DS39" s="17">
        <v>8.3662443243937492</v>
      </c>
      <c r="DT39" s="17">
        <v>0</v>
      </c>
      <c r="DU39" s="17">
        <v>0.80681390000165298</v>
      </c>
      <c r="DV39" s="17">
        <v>1.0939944598621E-3</v>
      </c>
      <c r="DW39" s="17">
        <v>7.9356424496789497</v>
      </c>
      <c r="DX39" s="17">
        <v>9.2237181563989594</v>
      </c>
      <c r="DY39" s="17">
        <v>0</v>
      </c>
      <c r="DZ39" s="17">
        <v>0</v>
      </c>
      <c r="EA39" s="17">
        <v>0.111700207405675</v>
      </c>
      <c r="EB39" s="17">
        <v>10.2920988598754</v>
      </c>
      <c r="EC39" s="17">
        <v>9.6580826767928407</v>
      </c>
      <c r="ED39" s="17">
        <v>0</v>
      </c>
      <c r="EE39" s="17">
        <v>449.21299214327797</v>
      </c>
      <c r="EF39" s="17">
        <v>7.3670789654307196</v>
      </c>
      <c r="EG39" s="17">
        <v>7.9509191808217601</v>
      </c>
      <c r="EJ39" s="56">
        <f t="shared" si="35"/>
        <v>1.0154622788897514</v>
      </c>
      <c r="EK39" s="25">
        <f t="shared" si="36"/>
        <v>7.9999966922809987E-3</v>
      </c>
      <c r="EL39" s="40">
        <f t="shared" si="37"/>
        <v>2.7191673632629078E-3</v>
      </c>
      <c r="EM39" s="40">
        <f t="shared" si="38"/>
        <v>2.7198343839529718E-3</v>
      </c>
      <c r="EN39" s="40">
        <f t="shared" si="39"/>
        <v>2.7195405531521256E-3</v>
      </c>
      <c r="EO39" s="40">
        <f t="shared" si="40"/>
        <v>2.7193835940690085E-3</v>
      </c>
      <c r="EP39" s="40">
        <f t="shared" si="41"/>
        <v>2.7193334099850585E-3</v>
      </c>
      <c r="EQ39" s="40">
        <f t="shared" si="42"/>
        <v>2.716777988061391E-3</v>
      </c>
      <c r="ER39" s="40">
        <f t="shared" si="43"/>
        <v>2.7198074368386138E-3</v>
      </c>
      <c r="ES39" s="40">
        <f t="shared" si="44"/>
        <v>2.7186052447925428E-3</v>
      </c>
      <c r="ET39" s="40">
        <f t="shared" si="45"/>
        <v>2.7196348398029055E-3</v>
      </c>
      <c r="EU39" s="40">
        <f t="shared" si="46"/>
        <v>2.7197716355063244E-3</v>
      </c>
      <c r="EV39" s="40">
        <f t="shared" si="47"/>
        <v>2.7192317934678148E-3</v>
      </c>
      <c r="EW39" s="40">
        <f t="shared" si="48"/>
        <v>0</v>
      </c>
      <c r="EX39" s="40">
        <f t="shared" si="49"/>
        <v>2.7205713311761527E-3</v>
      </c>
      <c r="EY39" s="40">
        <f t="shared" si="50"/>
        <v>0</v>
      </c>
      <c r="EZ39" s="40">
        <f t="shared" si="51"/>
        <v>2.7108601367802775E-3</v>
      </c>
      <c r="FA39" s="40">
        <f t="shared" si="52"/>
        <v>2.7203557069183162E-3</v>
      </c>
      <c r="FB39" s="40">
        <f t="shared" si="53"/>
        <v>2.725047581096404E-3</v>
      </c>
      <c r="FC39" s="40">
        <f t="shared" si="54"/>
        <v>2.7191956365476282E-3</v>
      </c>
      <c r="FD39" s="40">
        <f t="shared" si="55"/>
        <v>2.7208368983311472E-3</v>
      </c>
      <c r="FE39" s="40">
        <f t="shared" si="56"/>
        <v>2.7196383400087342E-3</v>
      </c>
      <c r="FF39" s="40">
        <f t="shared" si="57"/>
        <v>2.7200422915388835E-3</v>
      </c>
      <c r="FG39" s="40">
        <f t="shared" si="58"/>
        <v>2.7176287189456527E-3</v>
      </c>
      <c r="FH39" s="40">
        <f t="shared" si="59"/>
        <v>2.7340839515132783E-3</v>
      </c>
      <c r="FI39" s="40">
        <f t="shared" si="60"/>
        <v>2.7273191164539426E-3</v>
      </c>
      <c r="FJ39" s="40">
        <f t="shared" si="61"/>
        <v>2.7201584413552369E-3</v>
      </c>
      <c r="FK39" s="40">
        <f t="shared" si="62"/>
        <v>2.7389434911784102E-3</v>
      </c>
      <c r="FL39" s="40">
        <f t="shared" si="63"/>
        <v>2.7174213568049175E-3</v>
      </c>
      <c r="FM39" s="40">
        <f t="shared" si="64"/>
        <v>2.7197110135864923E-3</v>
      </c>
      <c r="FN39" s="40">
        <f t="shared" si="65"/>
        <v>2.719677594758098E-3</v>
      </c>
      <c r="FO39" s="40">
        <f t="shared" si="66"/>
        <v>2.7220676112389174E-3</v>
      </c>
      <c r="FP39" s="40">
        <f t="shared" si="67"/>
        <v>2.7221834666344932E-3</v>
      </c>
      <c r="FQ39" s="40">
        <f t="shared" si="68"/>
        <v>0</v>
      </c>
      <c r="FR39" s="40">
        <f t="shared" si="69"/>
        <v>2.7319336277816684E-3</v>
      </c>
    </row>
    <row r="40" spans="1:174" x14ac:dyDescent="0.25">
      <c r="A40" s="15" t="s">
        <v>209</v>
      </c>
      <c r="B40" s="15">
        <v>13.1372848</v>
      </c>
      <c r="C40" s="15">
        <v>4.3870221000000001E-2</v>
      </c>
      <c r="D40" s="15">
        <v>88.030928000000003</v>
      </c>
      <c r="E40" s="15">
        <v>2.7975167999999999</v>
      </c>
      <c r="F40" s="15">
        <v>2.7135913</v>
      </c>
      <c r="G40" s="15">
        <v>4.9452747999999998E-2</v>
      </c>
      <c r="H40" s="15">
        <v>4.4413891999999997</v>
      </c>
      <c r="I40" s="17">
        <v>0.34776079999999998</v>
      </c>
      <c r="J40" s="5">
        <v>7.1062180000000003E-2</v>
      </c>
      <c r="K40" s="17">
        <v>2.5616300000000001E-3</v>
      </c>
      <c r="L40" s="17">
        <v>9.9931320000000004E-2</v>
      </c>
      <c r="N40" s="17">
        <v>8.2609720000000001E-3</v>
      </c>
      <c r="P40" s="5">
        <v>1.2374E-5</v>
      </c>
      <c r="Q40" s="17">
        <v>0.99042909999999995</v>
      </c>
      <c r="R40" s="17">
        <v>3.39199E-5</v>
      </c>
      <c r="S40" s="17">
        <v>5.5085799999999999E-3</v>
      </c>
      <c r="T40" s="17">
        <v>1.2124994E-2</v>
      </c>
      <c r="U40" s="17">
        <v>9.6332459999999998E-3</v>
      </c>
      <c r="V40" s="17">
        <v>9.5489909999999997E-2</v>
      </c>
      <c r="W40" s="17">
        <v>7.283887E-2</v>
      </c>
      <c r="X40" s="17">
        <v>5.7389681999999997E-3</v>
      </c>
      <c r="Y40" s="5">
        <v>2.615901E-6</v>
      </c>
      <c r="Z40" s="17">
        <v>3.4232300000000001E-5</v>
      </c>
      <c r="AA40" s="17">
        <v>3.9428499999999997E-5</v>
      </c>
      <c r="AB40" s="17">
        <v>6.5373209999999996E-3</v>
      </c>
      <c r="AC40" s="17">
        <v>2.797517</v>
      </c>
      <c r="AD40" s="17">
        <v>2.7135919999999998</v>
      </c>
      <c r="AE40" s="17">
        <v>1.7054931999999998E-2</v>
      </c>
      <c r="AF40" s="17">
        <v>1.2391480999999999E-2</v>
      </c>
      <c r="AH40" s="5">
        <v>5.7799450000000001E-6</v>
      </c>
      <c r="AI40" s="15"/>
      <c r="AJ40" s="17" t="s">
        <v>209</v>
      </c>
      <c r="AK40" s="17">
        <v>0</v>
      </c>
      <c r="AL40" s="17">
        <v>0</v>
      </c>
      <c r="AM40" s="17">
        <v>7.1255345931491201E-2</v>
      </c>
      <c r="AN40" s="17">
        <v>0.34870991407854002</v>
      </c>
      <c r="AO40" s="17">
        <v>0.34870991407854002</v>
      </c>
      <c r="AP40" s="17">
        <v>5.5512920848559098E-2</v>
      </c>
      <c r="AQ40" s="17">
        <v>3.3201899544657298E-3</v>
      </c>
      <c r="AR40" s="17">
        <v>4.3668016997635499E-4</v>
      </c>
      <c r="AS40" s="17">
        <v>2.1319550036651902E-3</v>
      </c>
      <c r="AT40" s="17">
        <v>0.100204269439772</v>
      </c>
      <c r="AU40" s="5">
        <v>5.7957662587322099E-6</v>
      </c>
      <c r="AV40" s="17">
        <v>0</v>
      </c>
      <c r="AW40" s="17">
        <v>0</v>
      </c>
      <c r="AX40" s="17">
        <v>8.2836905959071099E-3</v>
      </c>
      <c r="AY40" s="17">
        <v>0</v>
      </c>
      <c r="AZ40" s="17">
        <v>0</v>
      </c>
      <c r="BA40" s="17">
        <v>0</v>
      </c>
      <c r="BB40" s="5">
        <v>2.4815958156274598E-6</v>
      </c>
      <c r="BC40" s="5">
        <v>9.9262124043056404E-6</v>
      </c>
      <c r="BD40" s="17">
        <v>13.1731625633139</v>
      </c>
      <c r="BE40" s="17">
        <v>8.4154058984661398E-2</v>
      </c>
      <c r="BF40" s="17">
        <v>2.0984293832018901</v>
      </c>
      <c r="BG40" s="17">
        <v>0.13362586242056501</v>
      </c>
      <c r="BH40" s="5">
        <v>3.1046526342477002E-3</v>
      </c>
      <c r="BI40" s="17">
        <v>0.47780708455276599</v>
      </c>
      <c r="BJ40" s="17">
        <v>8.0269983520450307E-3</v>
      </c>
      <c r="BK40" s="17">
        <v>0.76197934099571396</v>
      </c>
      <c r="BL40" s="17">
        <v>6.8859433594470595E-2</v>
      </c>
      <c r="BM40" s="17">
        <v>0.24920691375154999</v>
      </c>
      <c r="BN40" s="17">
        <v>1.7100636926756899E-2</v>
      </c>
      <c r="BO40" s="17">
        <v>0</v>
      </c>
      <c r="BP40" s="17">
        <v>0</v>
      </c>
      <c r="BQ40" s="5">
        <v>0.99312633764226699</v>
      </c>
      <c r="BR40" s="17">
        <v>0.99312633764226699</v>
      </c>
      <c r="BS40" s="17">
        <v>2.7549566402442702E-2</v>
      </c>
      <c r="BT40" s="17">
        <v>0</v>
      </c>
      <c r="BU40" s="17">
        <v>1.2425354279997899E-2</v>
      </c>
      <c r="BV40" s="5">
        <v>9.8636058777426793E-6</v>
      </c>
      <c r="BW40" s="5">
        <v>1.9046556532129599E-5</v>
      </c>
      <c r="BX40" s="17">
        <v>0.70616676752812302</v>
      </c>
      <c r="BY40" s="17">
        <v>3.6400987143746802E-2</v>
      </c>
      <c r="BZ40" s="17">
        <v>5.69993138625529E-3</v>
      </c>
      <c r="CA40" s="17">
        <v>0</v>
      </c>
      <c r="CB40" s="17">
        <v>1.09940043436443E-2</v>
      </c>
      <c r="CC40" s="17">
        <v>4.4612328155778598E-2</v>
      </c>
      <c r="CD40" s="17">
        <v>1.8227760600098E-3</v>
      </c>
      <c r="CE40" s="17">
        <v>3.70081074973683E-3</v>
      </c>
      <c r="CF40" s="17">
        <v>0</v>
      </c>
      <c r="CG40" s="17">
        <v>0</v>
      </c>
      <c r="CH40" s="17">
        <v>1.21592314407149E-2</v>
      </c>
      <c r="CI40" s="17">
        <v>4.3989660874022299E-2</v>
      </c>
      <c r="CJ40" s="17">
        <v>0</v>
      </c>
      <c r="CK40" s="17">
        <v>4.9263630902186403E-3</v>
      </c>
      <c r="CL40" s="17">
        <v>4.7331744903189397E-3</v>
      </c>
      <c r="CM40" s="17">
        <v>4.5223622524622797</v>
      </c>
      <c r="CN40" s="17">
        <v>79.443713619603301</v>
      </c>
      <c r="CO40" s="17">
        <v>8.1208919283277297</v>
      </c>
      <c r="CP40" s="17">
        <v>88.270772315459197</v>
      </c>
      <c r="CQ40" s="17">
        <v>0</v>
      </c>
      <c r="CR40" s="17">
        <v>0.32564901376786498</v>
      </c>
      <c r="CS40" s="17">
        <v>0</v>
      </c>
      <c r="CT40" s="17">
        <v>5.7544105358885E-3</v>
      </c>
      <c r="CU40" s="5">
        <v>2.62302965326808E-6</v>
      </c>
      <c r="CV40" s="5">
        <v>3.4325571785247697E-5</v>
      </c>
      <c r="CW40" s="5">
        <v>3.95347026240514E-5</v>
      </c>
      <c r="CX40" s="17">
        <v>6.5551762870858597E-3</v>
      </c>
      <c r="CY40" s="17">
        <v>0</v>
      </c>
      <c r="CZ40" s="17">
        <v>1.2285110299773501</v>
      </c>
      <c r="DA40" s="17">
        <v>1.58634501231832E-3</v>
      </c>
      <c r="DB40" s="17">
        <v>5.5781047967062803E-4</v>
      </c>
      <c r="DC40" s="17">
        <v>2.0985429653268</v>
      </c>
      <c r="DD40" s="17">
        <v>7.1290762082706503E-4</v>
      </c>
      <c r="DE40" s="17">
        <v>0</v>
      </c>
      <c r="DF40" s="5">
        <v>5.1019769947695402E-6</v>
      </c>
      <c r="DG40" s="17">
        <v>1.03402095493201E-4</v>
      </c>
      <c r="DH40" s="17">
        <v>2.8051488315238799</v>
      </c>
      <c r="DI40" s="17">
        <v>2.7209948408825002</v>
      </c>
      <c r="DJ40" s="17">
        <v>8.4153990641379697E-2</v>
      </c>
      <c r="DK40" s="17">
        <v>0</v>
      </c>
      <c r="DL40" s="17">
        <v>0</v>
      </c>
      <c r="DM40" s="17">
        <v>1.11315887057215E-2</v>
      </c>
      <c r="DN40" s="17">
        <v>0</v>
      </c>
      <c r="DO40" s="17">
        <v>0.119443501601107</v>
      </c>
      <c r="DP40" s="17">
        <v>0</v>
      </c>
      <c r="DQ40" s="17">
        <v>3.1046427134487401E-3</v>
      </c>
      <c r="DR40" s="17">
        <v>0.47777379476071402</v>
      </c>
      <c r="DS40" s="17">
        <v>8.2942637289637897E-2</v>
      </c>
      <c r="DT40" s="17">
        <v>0</v>
      </c>
      <c r="DU40" s="17">
        <v>8.0269983520450307E-3</v>
      </c>
      <c r="DV40" s="5">
        <v>1.08842143553961E-5</v>
      </c>
      <c r="DW40" s="17">
        <v>4.9587366634148602E-2</v>
      </c>
      <c r="DX40" s="17">
        <v>9.1442697236859105E-2</v>
      </c>
      <c r="DY40" s="17">
        <v>0</v>
      </c>
      <c r="DZ40" s="17">
        <v>0</v>
      </c>
      <c r="EA40" s="17">
        <v>1.10737352291098E-3</v>
      </c>
      <c r="EB40" s="17">
        <v>0.102035889241995</v>
      </c>
      <c r="EC40" s="17">
        <v>9.5750128589956796E-2</v>
      </c>
      <c r="ED40" s="17">
        <v>0</v>
      </c>
      <c r="EE40" s="17">
        <v>4.4535077189327401</v>
      </c>
      <c r="EF40" s="17">
        <v>7.3037789184124499E-2</v>
      </c>
      <c r="EG40" s="17">
        <v>7.8825738080435706E-2</v>
      </c>
      <c r="EJ40" s="56">
        <f t="shared" si="35"/>
        <v>1.0154607419308661</v>
      </c>
      <c r="EK40" s="25">
        <f t="shared" si="36"/>
        <v>8.0000066727007584E-3</v>
      </c>
      <c r="EL40" s="40">
        <f t="shared" si="37"/>
        <v>2.7309877086550065E-3</v>
      </c>
      <c r="EM40" s="40">
        <f t="shared" si="38"/>
        <v>2.7225728820080013E-3</v>
      </c>
      <c r="EN40" s="40">
        <f t="shared" si="39"/>
        <v>2.7245460306767923E-3</v>
      </c>
      <c r="EO40" s="40">
        <f t="shared" si="40"/>
        <v>2.7281450191398438E-3</v>
      </c>
      <c r="EP40" s="40">
        <f t="shared" si="41"/>
        <v>2.728318329477313E-3</v>
      </c>
      <c r="EQ40" s="40">
        <f t="shared" si="42"/>
        <v>2.7221669086742095E-3</v>
      </c>
      <c r="ER40" s="40">
        <f t="shared" si="43"/>
        <v>2.7285424417973565E-3</v>
      </c>
      <c r="ES40" s="40">
        <f t="shared" si="44"/>
        <v>2.7292152495049372E-3</v>
      </c>
      <c r="ET40" s="40">
        <f t="shared" si="45"/>
        <v>2.7182663336700161E-3</v>
      </c>
      <c r="EU40" s="40">
        <f t="shared" si="46"/>
        <v>2.7346547477759024E-3</v>
      </c>
      <c r="EV40" s="40">
        <f t="shared" si="47"/>
        <v>2.7313703028439048E-3</v>
      </c>
      <c r="EW40" s="40">
        <f t="shared" si="48"/>
        <v>0</v>
      </c>
      <c r="EX40" s="40">
        <f t="shared" si="49"/>
        <v>2.7501117189490305E-3</v>
      </c>
      <c r="EY40" s="40">
        <f t="shared" si="50"/>
        <v>0</v>
      </c>
      <c r="EZ40" s="40">
        <f t="shared" si="51"/>
        <v>2.7321981520202817E-3</v>
      </c>
      <c r="FA40" s="40">
        <f t="shared" si="52"/>
        <v>2.7233020942811922E-3</v>
      </c>
      <c r="FB40" s="40">
        <f t="shared" si="53"/>
        <v>2.7193300877013352E-3</v>
      </c>
      <c r="FC40" s="40">
        <f t="shared" si="54"/>
        <v>2.7242610158388718E-3</v>
      </c>
      <c r="FD40" s="40">
        <f t="shared" si="55"/>
        <v>2.8237078480121145E-3</v>
      </c>
      <c r="FE40" s="40">
        <f t="shared" si="56"/>
        <v>2.7292545563125121E-3</v>
      </c>
      <c r="FF40" s="40">
        <f t="shared" si="57"/>
        <v>2.7250899069524545E-3</v>
      </c>
      <c r="FG40" s="40">
        <f t="shared" si="58"/>
        <v>2.7309482440419403E-3</v>
      </c>
      <c r="FH40" s="40">
        <f t="shared" si="59"/>
        <v>2.6907861048089156E-3</v>
      </c>
      <c r="FI40" s="40">
        <f t="shared" si="60"/>
        <v>2.7251234920893288E-3</v>
      </c>
      <c r="FJ40" s="40">
        <f t="shared" si="61"/>
        <v>2.7246718814597968E-3</v>
      </c>
      <c r="FK40" s="40">
        <f t="shared" si="62"/>
        <v>2.6935496925169149E-3</v>
      </c>
      <c r="FL40" s="40">
        <f t="shared" si="63"/>
        <v>2.7312850456417963E-3</v>
      </c>
      <c r="FM40" s="40">
        <f t="shared" si="64"/>
        <v>2.7277904463762744E-3</v>
      </c>
      <c r="FN40" s="40">
        <f t="shared" si="65"/>
        <v>2.7277428447290628E-3</v>
      </c>
      <c r="FO40" s="40">
        <f t="shared" si="66"/>
        <v>2.6798656691742291E-3</v>
      </c>
      <c r="FP40" s="40">
        <f t="shared" si="67"/>
        <v>2.7335941521356572E-3</v>
      </c>
      <c r="FQ40" s="40">
        <f t="shared" si="68"/>
        <v>0</v>
      </c>
      <c r="FR40" s="40">
        <f t="shared" si="69"/>
        <v>2.737268041860216E-3</v>
      </c>
    </row>
    <row r="41" spans="1:174" x14ac:dyDescent="0.25">
      <c r="A41" s="15" t="s">
        <v>210</v>
      </c>
      <c r="B41" s="15">
        <v>664.46848338999996</v>
      </c>
      <c r="C41" s="15">
        <v>2.0892213383999998</v>
      </c>
      <c r="D41" s="15">
        <v>3127.1064508999998</v>
      </c>
      <c r="E41" s="15">
        <v>81.623920850000005</v>
      </c>
      <c r="F41" s="15">
        <v>79.175206557999999</v>
      </c>
      <c r="G41" s="15">
        <v>2.3550766717</v>
      </c>
      <c r="H41" s="15">
        <v>130.16915165</v>
      </c>
      <c r="I41" s="17">
        <v>10.192242597</v>
      </c>
      <c r="J41" s="17">
        <v>2.0827071607000001</v>
      </c>
      <c r="K41" s="17">
        <v>8.3858402700000001E-2</v>
      </c>
      <c r="L41" s="17">
        <v>2.9288065111999999</v>
      </c>
      <c r="N41" s="17">
        <v>0.2421145948</v>
      </c>
      <c r="P41" s="17">
        <v>4.0461289999999998E-4</v>
      </c>
      <c r="Q41" s="17">
        <v>29.027703854999999</v>
      </c>
      <c r="R41" s="17">
        <v>1.1103564E-3</v>
      </c>
      <c r="S41" s="17">
        <v>0.18016632339999999</v>
      </c>
      <c r="T41" s="17">
        <v>0.35536175889999999</v>
      </c>
      <c r="U41" s="17">
        <v>0.31459025769999999</v>
      </c>
      <c r="V41" s="17">
        <v>2.7986360106000001</v>
      </c>
      <c r="W41" s="17">
        <v>2.1347743301</v>
      </c>
      <c r="X41" s="17">
        <v>0.16743424230000001</v>
      </c>
      <c r="Y41" s="17">
        <v>7.6324900000000005E-5</v>
      </c>
      <c r="Z41" s="17">
        <v>9.977807E-4</v>
      </c>
      <c r="AA41" s="17">
        <v>1.1504162000000001E-3</v>
      </c>
      <c r="AB41" s="17">
        <v>0.19111480149999999</v>
      </c>
      <c r="AC41" s="17">
        <v>81.623931557999995</v>
      </c>
      <c r="AD41" s="17">
        <v>79.175217294999996</v>
      </c>
      <c r="AE41" s="17">
        <v>0.49984958779999999</v>
      </c>
      <c r="AF41" s="17">
        <v>0.36317184279999998</v>
      </c>
      <c r="AH41" s="17">
        <v>1.6864319999999999E-4</v>
      </c>
      <c r="AI41" s="15"/>
      <c r="AJ41" s="17" t="s">
        <v>210</v>
      </c>
      <c r="AK41" s="17">
        <v>0</v>
      </c>
      <c r="AL41" s="17">
        <v>0</v>
      </c>
      <c r="AM41" s="17">
        <v>2.08837305035224</v>
      </c>
      <c r="AN41" s="17">
        <v>10.2199759990378</v>
      </c>
      <c r="AO41" s="17">
        <v>10.2199759990378</v>
      </c>
      <c r="AP41" s="17">
        <v>1.62695336224144</v>
      </c>
      <c r="AQ41" s="17">
        <v>9.7308094507402604E-2</v>
      </c>
      <c r="AR41" s="17">
        <v>1.42947457464574E-2</v>
      </c>
      <c r="AS41" s="17">
        <v>6.9791714589637094E-2</v>
      </c>
      <c r="AT41" s="17">
        <v>2.9367706753295302</v>
      </c>
      <c r="AU41" s="17">
        <v>1.6910342227227301E-4</v>
      </c>
      <c r="AV41" s="17">
        <v>0</v>
      </c>
      <c r="AW41" s="17">
        <v>0</v>
      </c>
      <c r="AX41" s="17">
        <v>0.242773559799387</v>
      </c>
      <c r="AY41" s="17">
        <v>0</v>
      </c>
      <c r="AZ41" s="17">
        <v>0</v>
      </c>
      <c r="BA41" s="17">
        <v>0</v>
      </c>
      <c r="BB41" s="5">
        <v>8.1143025292525797E-5</v>
      </c>
      <c r="BC41" s="17">
        <v>3.2457358003053297E-4</v>
      </c>
      <c r="BD41" s="17">
        <v>666.27612900125098</v>
      </c>
      <c r="BE41" s="17">
        <v>2.45537762551188</v>
      </c>
      <c r="BF41" s="17">
        <v>61.226065510342501</v>
      </c>
      <c r="BG41" s="17">
        <v>3.8987952005379198</v>
      </c>
      <c r="BH41" s="17">
        <v>9.0584664098282003E-2</v>
      </c>
      <c r="BI41" s="17">
        <v>13.9410187216499</v>
      </c>
      <c r="BJ41" s="17">
        <v>0.23420245694097599</v>
      </c>
      <c r="BK41" s="17">
        <v>22.332043239389499</v>
      </c>
      <c r="BL41" s="17">
        <v>2.0181388474528301</v>
      </c>
      <c r="BM41" s="17">
        <v>7.3037029662209996</v>
      </c>
      <c r="BN41" s="17">
        <v>0.50120786785093396</v>
      </c>
      <c r="BO41" s="17">
        <v>0</v>
      </c>
      <c r="BP41" s="17">
        <v>0</v>
      </c>
      <c r="BQ41" s="17">
        <v>29.1066211174331</v>
      </c>
      <c r="BR41" s="17">
        <v>29.1066211174331</v>
      </c>
      <c r="BS41" s="17">
        <v>0.80741522700370905</v>
      </c>
      <c r="BT41" s="17">
        <v>0</v>
      </c>
      <c r="BU41" s="17">
        <v>0.36415813043122303</v>
      </c>
      <c r="BV41" s="17">
        <v>3.2287478076580798E-4</v>
      </c>
      <c r="BW41" s="17">
        <v>6.2349546988421298E-4</v>
      </c>
      <c r="BX41" s="17">
        <v>25.084897005572099</v>
      </c>
      <c r="BY41" s="17">
        <v>1.06684141203734</v>
      </c>
      <c r="BZ41" s="17">
        <v>0.16705439051056201</v>
      </c>
      <c r="CA41" s="17">
        <v>0</v>
      </c>
      <c r="CB41" s="17">
        <v>0.32220654593586001</v>
      </c>
      <c r="CC41" s="17">
        <v>1.3075174610118101</v>
      </c>
      <c r="CD41" s="17">
        <v>5.96167506076489E-2</v>
      </c>
      <c r="CE41" s="17">
        <v>0.121039753743723</v>
      </c>
      <c r="CF41" s="17">
        <v>0</v>
      </c>
      <c r="CG41" s="17">
        <v>0</v>
      </c>
      <c r="CH41" s="17">
        <v>0.356331836257056</v>
      </c>
      <c r="CI41" s="17">
        <v>2.09490174628107</v>
      </c>
      <c r="CJ41" s="17">
        <v>0</v>
      </c>
      <c r="CK41" s="17">
        <v>0.16087761261484601</v>
      </c>
      <c r="CL41" s="17">
        <v>0.154568813417329</v>
      </c>
      <c r="CM41" s="17">
        <v>132.541458952694</v>
      </c>
      <c r="CN41" s="17">
        <v>2822.0518259671298</v>
      </c>
      <c r="CO41" s="17">
        <v>288.47644712159001</v>
      </c>
      <c r="CP41" s="17">
        <v>3135.6131700943001</v>
      </c>
      <c r="CQ41" s="17">
        <v>0</v>
      </c>
      <c r="CR41" s="17">
        <v>9.5441998524446401</v>
      </c>
      <c r="CS41" s="17">
        <v>0</v>
      </c>
      <c r="CT41" s="17">
        <v>0.16788744671924599</v>
      </c>
      <c r="CU41" s="5">
        <v>7.6531834826634E-5</v>
      </c>
      <c r="CV41" s="17">
        <v>1.00050176755568E-3</v>
      </c>
      <c r="CW41" s="17">
        <v>1.15354393663916E-3</v>
      </c>
      <c r="CX41" s="17">
        <v>0.19163410926327001</v>
      </c>
      <c r="CY41" s="17">
        <v>0</v>
      </c>
      <c r="CZ41" s="17">
        <v>36.005124434335798</v>
      </c>
      <c r="DA41" s="17">
        <v>4.6284742141900502E-2</v>
      </c>
      <c r="DB41" s="17">
        <v>1.6275059960206499E-2</v>
      </c>
      <c r="DC41" s="17">
        <v>61.229291291191998</v>
      </c>
      <c r="DD41" s="17">
        <v>2.0800342245517699E-2</v>
      </c>
      <c r="DE41" s="17">
        <v>0</v>
      </c>
      <c r="DF41" s="17">
        <v>1.6700694235464601E-4</v>
      </c>
      <c r="DG41" s="17">
        <v>3.0169002331387699E-3</v>
      </c>
      <c r="DH41" s="17">
        <v>81.845985487026795</v>
      </c>
      <c r="DI41" s="17">
        <v>79.390604756415101</v>
      </c>
      <c r="DJ41" s="17">
        <v>2.4553807306117199</v>
      </c>
      <c r="DK41" s="17">
        <v>0</v>
      </c>
      <c r="DL41" s="17">
        <v>0</v>
      </c>
      <c r="DM41" s="17">
        <v>0.32478688139684803</v>
      </c>
      <c r="DN41" s="17">
        <v>0</v>
      </c>
      <c r="DO41" s="17">
        <v>3.4850078153849502</v>
      </c>
      <c r="DP41" s="17">
        <v>0</v>
      </c>
      <c r="DQ41" s="17">
        <v>9.0584622651388599E-2</v>
      </c>
      <c r="DR41" s="17">
        <v>13.9400372669301</v>
      </c>
      <c r="DS41" s="17">
        <v>2.4308999949408299</v>
      </c>
      <c r="DT41" s="17">
        <v>0</v>
      </c>
      <c r="DU41" s="17">
        <v>0.23420227274480901</v>
      </c>
      <c r="DV41" s="17">
        <v>3.1756153419644202E-4</v>
      </c>
      <c r="DW41" s="17">
        <v>2.3614832855481498</v>
      </c>
      <c r="DX41" s="17">
        <v>2.6800390939420899</v>
      </c>
      <c r="DY41" s="17">
        <v>0</v>
      </c>
      <c r="DZ41" s="17">
        <v>0</v>
      </c>
      <c r="EA41" s="17">
        <v>3.2456646291056601E-2</v>
      </c>
      <c r="EB41" s="17">
        <v>2.99047364409433</v>
      </c>
      <c r="EC41" s="17">
        <v>2.8062501338336898</v>
      </c>
      <c r="ED41" s="17">
        <v>0</v>
      </c>
      <c r="EE41" s="17">
        <v>130.52333371914199</v>
      </c>
      <c r="EF41" s="17">
        <v>2.14057831995849</v>
      </c>
      <c r="EG41" s="17">
        <v>2.31021506786526</v>
      </c>
      <c r="EJ41" s="56">
        <f t="shared" si="35"/>
        <v>1.0154617965696049</v>
      </c>
      <c r="EK41" s="25">
        <f t="shared" si="36"/>
        <v>7.999997335391246E-3</v>
      </c>
      <c r="EL41" s="40">
        <f t="shared" si="37"/>
        <v>2.7204384503366247E-3</v>
      </c>
      <c r="EM41" s="40">
        <f t="shared" si="38"/>
        <v>2.7189114799202742E-3</v>
      </c>
      <c r="EN41" s="40">
        <f t="shared" si="39"/>
        <v>2.7203164739889318E-3</v>
      </c>
      <c r="EO41" s="40">
        <f t="shared" si="40"/>
        <v>2.7205828232005351E-3</v>
      </c>
      <c r="EP41" s="40">
        <f t="shared" si="41"/>
        <v>2.7205258789860078E-3</v>
      </c>
      <c r="EQ41" s="40">
        <f t="shared" si="42"/>
        <v>2.7203419426362866E-3</v>
      </c>
      <c r="ER41" s="40">
        <f t="shared" si="43"/>
        <v>2.7209370626791233E-3</v>
      </c>
      <c r="ES41" s="40">
        <f t="shared" si="44"/>
        <v>2.7210304085543489E-3</v>
      </c>
      <c r="ET41" s="40">
        <f t="shared" si="45"/>
        <v>2.7204446977248577E-3</v>
      </c>
      <c r="EU41" s="40">
        <f t="shared" si="46"/>
        <v>2.7195561655324299E-3</v>
      </c>
      <c r="EV41" s="40">
        <f t="shared" si="47"/>
        <v>2.7192523982293281E-3</v>
      </c>
      <c r="EW41" s="40">
        <f t="shared" si="48"/>
        <v>0</v>
      </c>
      <c r="EX41" s="40">
        <f t="shared" si="49"/>
        <v>2.721707049223295E-3</v>
      </c>
      <c r="EY41" s="40">
        <f t="shared" si="50"/>
        <v>0</v>
      </c>
      <c r="EZ41" s="40">
        <f t="shared" si="51"/>
        <v>2.7278055718411884E-3</v>
      </c>
      <c r="FA41" s="40">
        <f t="shared" si="52"/>
        <v>2.7186877345625172E-3</v>
      </c>
      <c r="FB41" s="40">
        <f t="shared" si="53"/>
        <v>2.7205616184740201E-3</v>
      </c>
      <c r="FC41" s="40">
        <f t="shared" si="54"/>
        <v>2.7207135169407841E-3</v>
      </c>
      <c r="FD41" s="40">
        <f t="shared" si="55"/>
        <v>2.7298304692627115E-3</v>
      </c>
      <c r="FE41" s="40">
        <f t="shared" si="56"/>
        <v>2.721534793971467E-3</v>
      </c>
      <c r="FF41" s="40">
        <f t="shared" si="57"/>
        <v>2.7206550636991603E-3</v>
      </c>
      <c r="FG41" s="40">
        <f t="shared" si="58"/>
        <v>2.718783796795134E-3</v>
      </c>
      <c r="FH41" s="40">
        <f t="shared" si="59"/>
        <v>2.706760654334707E-3</v>
      </c>
      <c r="FI41" s="40">
        <f t="shared" si="60"/>
        <v>2.7112361317734369E-3</v>
      </c>
      <c r="FJ41" s="40">
        <f t="shared" si="61"/>
        <v>2.7271198527692849E-3</v>
      </c>
      <c r="FK41" s="40">
        <f t="shared" si="62"/>
        <v>2.7187870260866874E-3</v>
      </c>
      <c r="FL41" s="40">
        <f t="shared" si="63"/>
        <v>2.7172555929427956E-3</v>
      </c>
      <c r="FM41" s="40">
        <f t="shared" si="64"/>
        <v>2.7211703337719859E-3</v>
      </c>
      <c r="FN41" s="40">
        <f t="shared" si="65"/>
        <v>2.7211704107719301E-3</v>
      </c>
      <c r="FO41" s="40">
        <f t="shared" si="66"/>
        <v>2.7173775553405964E-3</v>
      </c>
      <c r="FP41" s="40">
        <f t="shared" si="67"/>
        <v>2.7157601856435784E-3</v>
      </c>
      <c r="FQ41" s="40">
        <f t="shared" si="68"/>
        <v>0</v>
      </c>
      <c r="FR41" s="40">
        <f t="shared" si="69"/>
        <v>2.7289702298878421E-3</v>
      </c>
    </row>
    <row r="42" spans="1:174" x14ac:dyDescent="0.25">
      <c r="A42" s="15" t="s">
        <v>211</v>
      </c>
      <c r="B42" s="15">
        <v>430.69767153999999</v>
      </c>
      <c r="C42" s="15">
        <v>1.3813720482</v>
      </c>
      <c r="D42" s="15">
        <v>2187.6262557999999</v>
      </c>
      <c r="E42" s="15">
        <v>58.083948251000002</v>
      </c>
      <c r="F42" s="15">
        <v>56.341426861000002</v>
      </c>
      <c r="G42" s="15">
        <v>1.5571528750000001</v>
      </c>
      <c r="H42" s="15">
        <v>92.417499957999993</v>
      </c>
      <c r="I42" s="17">
        <v>7.2362881849000003</v>
      </c>
      <c r="J42" s="17">
        <v>1.4786796017999999</v>
      </c>
      <c r="K42" s="17">
        <v>5.85375671E-2</v>
      </c>
      <c r="L42" s="17">
        <v>2.0793939981</v>
      </c>
      <c r="N42" s="17">
        <v>0.1718965442</v>
      </c>
      <c r="P42" s="17">
        <v>2.8249269999999999E-4</v>
      </c>
      <c r="Q42" s="17">
        <v>20.609108387999999</v>
      </c>
      <c r="R42" s="17">
        <v>7.7509349999999998E-4</v>
      </c>
      <c r="S42" s="17">
        <v>0.1257838195</v>
      </c>
      <c r="T42" s="17">
        <v>0.25229966809999999</v>
      </c>
      <c r="U42" s="17">
        <v>0.21968574939999999</v>
      </c>
      <c r="V42" s="17">
        <v>1.9869759117000001</v>
      </c>
      <c r="W42" s="17">
        <v>1.5156463602000001</v>
      </c>
      <c r="X42" s="17">
        <v>0.11914858790000001</v>
      </c>
      <c r="Y42" s="17">
        <v>5.43131E-5</v>
      </c>
      <c r="Z42" s="17">
        <v>7.1024209999999996E-4</v>
      </c>
      <c r="AA42" s="17">
        <v>8.1864090000000002E-4</v>
      </c>
      <c r="AB42" s="17">
        <v>0.13583009330000001</v>
      </c>
      <c r="AC42" s="17">
        <v>58.083929161</v>
      </c>
      <c r="AD42" s="17">
        <v>56.341436532000003</v>
      </c>
      <c r="AE42" s="17">
        <v>0.35488345999999998</v>
      </c>
      <c r="AF42" s="17">
        <v>0.25784482279999998</v>
      </c>
      <c r="AH42" s="17">
        <v>1.2000720000000001E-4</v>
      </c>
      <c r="AI42" s="15"/>
      <c r="AJ42" s="17" t="s">
        <v>211</v>
      </c>
      <c r="AK42" s="17">
        <v>0</v>
      </c>
      <c r="AL42" s="17">
        <v>0</v>
      </c>
      <c r="AM42" s="17">
        <v>1.48269644464323</v>
      </c>
      <c r="AN42" s="17">
        <v>7.2559906067129099</v>
      </c>
      <c r="AO42" s="17">
        <v>7.2559906067129099</v>
      </c>
      <c r="AP42" s="17">
        <v>1.1550990909254599</v>
      </c>
      <c r="AQ42" s="17">
        <v>6.9086248207216205E-2</v>
      </c>
      <c r="AR42" s="17">
        <v>9.9784643871977507E-3</v>
      </c>
      <c r="AS42" s="17">
        <v>4.8718188533761003E-2</v>
      </c>
      <c r="AT42" s="17">
        <v>2.0850499727431502</v>
      </c>
      <c r="AU42" s="17">
        <v>1.20334075224491E-4</v>
      </c>
      <c r="AV42" s="17">
        <v>0</v>
      </c>
      <c r="AW42" s="17">
        <v>0</v>
      </c>
      <c r="AX42" s="17">
        <v>0.17236598797335201</v>
      </c>
      <c r="AY42" s="17">
        <v>0</v>
      </c>
      <c r="AZ42" s="17">
        <v>0</v>
      </c>
      <c r="BA42" s="17">
        <v>0</v>
      </c>
      <c r="BB42" s="5">
        <v>5.66542229280686E-5</v>
      </c>
      <c r="BC42" s="17">
        <v>2.2660563170356601E-4</v>
      </c>
      <c r="BD42" s="17">
        <v>431.869593015757</v>
      </c>
      <c r="BE42" s="17">
        <v>1.7472350067736999</v>
      </c>
      <c r="BF42" s="17">
        <v>43.568635921339101</v>
      </c>
      <c r="BG42" s="17">
        <v>2.7743974111013698</v>
      </c>
      <c r="BH42" s="17">
        <v>6.4460417213688601E-2</v>
      </c>
      <c r="BI42" s="17">
        <v>9.9204540958018406</v>
      </c>
      <c r="BJ42" s="17">
        <v>0.166660185580669</v>
      </c>
      <c r="BK42" s="17">
        <v>15.855299912096701</v>
      </c>
      <c r="BL42" s="17">
        <v>1.43283526312044</v>
      </c>
      <c r="BM42" s="17">
        <v>5.1854590727557799</v>
      </c>
      <c r="BN42" s="17">
        <v>0.35584914495046699</v>
      </c>
      <c r="BO42" s="17">
        <v>0</v>
      </c>
      <c r="BP42" s="17">
        <v>0</v>
      </c>
      <c r="BQ42" s="17">
        <v>20.665164155201001</v>
      </c>
      <c r="BR42" s="17">
        <v>20.665164155201001</v>
      </c>
      <c r="BS42" s="17">
        <v>0.57324952906620896</v>
      </c>
      <c r="BT42" s="17">
        <v>0</v>
      </c>
      <c r="BU42" s="17">
        <v>0.25854785037724398</v>
      </c>
      <c r="BV42" s="17">
        <v>2.2538839504562201E-4</v>
      </c>
      <c r="BW42" s="17">
        <v>4.3523165533575301E-4</v>
      </c>
      <c r="BX42" s="17">
        <v>17.548623951387999</v>
      </c>
      <c r="BY42" s="17">
        <v>0.75744075128852395</v>
      </c>
      <c r="BZ42" s="17">
        <v>0.11860552342235101</v>
      </c>
      <c r="CA42" s="17">
        <v>0</v>
      </c>
      <c r="CB42" s="17">
        <v>0.22876988392849301</v>
      </c>
      <c r="CC42" s="17">
        <v>0.928303681951409</v>
      </c>
      <c r="CD42" s="17">
        <v>4.16215142280792E-2</v>
      </c>
      <c r="CE42" s="17">
        <v>8.4504241781995906E-2</v>
      </c>
      <c r="CF42" s="17">
        <v>0</v>
      </c>
      <c r="CG42" s="17">
        <v>0</v>
      </c>
      <c r="CH42" s="17">
        <v>0.25298623002053899</v>
      </c>
      <c r="CI42" s="17">
        <v>1.3851291710246501</v>
      </c>
      <c r="CJ42" s="17">
        <v>0</v>
      </c>
      <c r="CK42" s="17">
        <v>0.112344841380754</v>
      </c>
      <c r="CL42" s="17">
        <v>0.107938683692962</v>
      </c>
      <c r="CM42" s="17">
        <v>94.101656826997797</v>
      </c>
      <c r="CN42" s="17">
        <v>1974.2160725838701</v>
      </c>
      <c r="CO42" s="17">
        <v>201.80890476385699</v>
      </c>
      <c r="CP42" s="17">
        <v>2193.5736012991201</v>
      </c>
      <c r="CQ42" s="17">
        <v>0</v>
      </c>
      <c r="CR42" s="17">
        <v>6.7761872163277497</v>
      </c>
      <c r="CS42" s="17">
        <v>0</v>
      </c>
      <c r="CT42" s="17">
        <v>0.11946974906948001</v>
      </c>
      <c r="CU42" s="5">
        <v>5.4460491748831803E-5</v>
      </c>
      <c r="CV42" s="17">
        <v>7.12206503712296E-4</v>
      </c>
      <c r="CW42" s="17">
        <v>8.2087429228141899E-4</v>
      </c>
      <c r="CX42" s="17">
        <v>0.136199560135187</v>
      </c>
      <c r="CY42" s="17">
        <v>0</v>
      </c>
      <c r="CZ42" s="17">
        <v>25.562758162820799</v>
      </c>
      <c r="DA42" s="17">
        <v>3.29363186748017E-2</v>
      </c>
      <c r="DB42" s="17">
        <v>1.1581435593291301E-2</v>
      </c>
      <c r="DC42" s="17">
        <v>43.570977562128903</v>
      </c>
      <c r="DD42" s="17">
        <v>1.48015586822974E-2</v>
      </c>
      <c r="DE42" s="17">
        <v>0</v>
      </c>
      <c r="DF42" s="17">
        <v>1.1657834058323199E-4</v>
      </c>
      <c r="DG42" s="17">
        <v>2.1467630469198702E-3</v>
      </c>
      <c r="DH42" s="17">
        <v>58.241889725933397</v>
      </c>
      <c r="DI42" s="17">
        <v>56.4946277904737</v>
      </c>
      <c r="DJ42" s="17">
        <v>1.7472619354596901</v>
      </c>
      <c r="DK42" s="17">
        <v>0</v>
      </c>
      <c r="DL42" s="17">
        <v>0</v>
      </c>
      <c r="DM42" s="17">
        <v>0.23111909790726201</v>
      </c>
      <c r="DN42" s="17">
        <v>0</v>
      </c>
      <c r="DO42" s="17">
        <v>2.4799438134999998</v>
      </c>
      <c r="DP42" s="17">
        <v>0</v>
      </c>
      <c r="DQ42" s="17">
        <v>6.4460397041397402E-2</v>
      </c>
      <c r="DR42" s="17">
        <v>9.9197746874121595</v>
      </c>
      <c r="DS42" s="17">
        <v>1.7258904266120501</v>
      </c>
      <c r="DT42" s="17">
        <v>0</v>
      </c>
      <c r="DU42" s="17">
        <v>0.166660182239565</v>
      </c>
      <c r="DV42" s="17">
        <v>2.2597424708741801E-4</v>
      </c>
      <c r="DW42" s="17">
        <v>1.5613911975563901</v>
      </c>
      <c r="DX42" s="17">
        <v>1.9027636904134899</v>
      </c>
      <c r="DY42" s="17">
        <v>0</v>
      </c>
      <c r="DZ42" s="17">
        <v>0</v>
      </c>
      <c r="EA42" s="17">
        <v>2.30441907134105E-2</v>
      </c>
      <c r="EB42" s="17">
        <v>2.1231672865650899</v>
      </c>
      <c r="EC42" s="17">
        <v>1.99236702186335</v>
      </c>
      <c r="ED42" s="17">
        <v>0</v>
      </c>
      <c r="EE42" s="17">
        <v>92.668763853348295</v>
      </c>
      <c r="EF42" s="17">
        <v>1.5197745084608301</v>
      </c>
      <c r="EG42" s="17">
        <v>1.6402055501625401</v>
      </c>
      <c r="EJ42" s="56">
        <f t="shared" si="35"/>
        <v>1.015462523876083</v>
      </c>
      <c r="EK42" s="25">
        <f t="shared" si="36"/>
        <v>8.0000160199753569E-3</v>
      </c>
      <c r="EL42" s="40">
        <f t="shared" si="37"/>
        <v>2.7209840061746832E-3</v>
      </c>
      <c r="EM42" s="40">
        <f t="shared" si="38"/>
        <v>2.7198485951310104E-3</v>
      </c>
      <c r="EN42" s="40">
        <f t="shared" si="39"/>
        <v>2.7186296029096482E-3</v>
      </c>
      <c r="EO42" s="40">
        <f t="shared" si="40"/>
        <v>2.7191931624702481E-3</v>
      </c>
      <c r="EP42" s="40">
        <f t="shared" si="41"/>
        <v>2.7191524604383947E-3</v>
      </c>
      <c r="EQ42" s="40">
        <f t="shared" si="42"/>
        <v>2.7218410115256064E-3</v>
      </c>
      <c r="ER42" s="40">
        <f t="shared" si="43"/>
        <v>2.718791305353328E-3</v>
      </c>
      <c r="ES42" s="40">
        <f t="shared" si="44"/>
        <v>2.7227248707455769E-3</v>
      </c>
      <c r="ET42" s="40">
        <f t="shared" si="45"/>
        <v>2.7165065632476473E-3</v>
      </c>
      <c r="EU42" s="40">
        <f t="shared" si="46"/>
        <v>2.7176705292003092E-3</v>
      </c>
      <c r="EV42" s="40">
        <f t="shared" si="47"/>
        <v>2.7200110456787763E-3</v>
      </c>
      <c r="EW42" s="40">
        <f t="shared" si="48"/>
        <v>0</v>
      </c>
      <c r="EX42" s="40">
        <f t="shared" si="49"/>
        <v>2.7309669053370497E-3</v>
      </c>
      <c r="EY42" s="40">
        <f t="shared" si="50"/>
        <v>0</v>
      </c>
      <c r="EZ42" s="40">
        <f t="shared" si="51"/>
        <v>2.7156617910290533E-3</v>
      </c>
      <c r="FA42" s="40">
        <f t="shared" si="52"/>
        <v>2.7199511082993499E-3</v>
      </c>
      <c r="FB42" s="40">
        <f t="shared" si="53"/>
        <v>2.7156607101040797E-3</v>
      </c>
      <c r="FC42" s="40">
        <f t="shared" si="54"/>
        <v>2.7184459132687426E-3</v>
      </c>
      <c r="FD42" s="40">
        <f t="shared" si="55"/>
        <v>2.721216106661253E-3</v>
      </c>
      <c r="FE42" s="40">
        <f t="shared" si="56"/>
        <v>2.7210489317065472E-3</v>
      </c>
      <c r="FF42" s="40">
        <f t="shared" si="57"/>
        <v>2.7132237142912523E-3</v>
      </c>
      <c r="FG42" s="40">
        <f t="shared" si="58"/>
        <v>2.7236883017257595E-3</v>
      </c>
      <c r="FH42" s="40">
        <f t="shared" si="59"/>
        <v>2.6954676940825063E-3</v>
      </c>
      <c r="FI42" s="40">
        <f t="shared" si="60"/>
        <v>2.7137421511901007E-3</v>
      </c>
      <c r="FJ42" s="40">
        <f t="shared" si="61"/>
        <v>2.7658226853857848E-3</v>
      </c>
      <c r="FK42" s="40">
        <f t="shared" si="62"/>
        <v>2.7281709005975243E-3</v>
      </c>
      <c r="FL42" s="40">
        <f t="shared" si="63"/>
        <v>2.7200661223943062E-3</v>
      </c>
      <c r="FM42" s="40">
        <f t="shared" si="64"/>
        <v>2.7187189140158753E-3</v>
      </c>
      <c r="FN42" s="40">
        <f t="shared" si="65"/>
        <v>2.7186296350406925E-3</v>
      </c>
      <c r="FO42" s="40">
        <f t="shared" si="66"/>
        <v>2.7211325950975713E-3</v>
      </c>
      <c r="FP42" s="40">
        <f t="shared" si="67"/>
        <v>2.7265530081606805E-3</v>
      </c>
      <c r="FQ42" s="40">
        <f t="shared" si="68"/>
        <v>0</v>
      </c>
      <c r="FR42" s="40">
        <f t="shared" si="69"/>
        <v>2.7237967762850515E-3</v>
      </c>
    </row>
    <row r="43" spans="1:174" x14ac:dyDescent="0.25">
      <c r="A43" s="15" t="s">
        <v>212</v>
      </c>
      <c r="B43" s="15">
        <v>1474.8178015000001</v>
      </c>
      <c r="C43" s="15">
        <v>4.6438308613999997</v>
      </c>
      <c r="D43" s="15">
        <v>6889.9087018999999</v>
      </c>
      <c r="E43" s="15">
        <v>176.74658907</v>
      </c>
      <c r="F43" s="15">
        <v>171.44419393000001</v>
      </c>
      <c r="G43" s="15">
        <v>5.2347625064000001</v>
      </c>
      <c r="H43" s="15">
        <v>281.81293054000002</v>
      </c>
      <c r="I43" s="17">
        <v>22.065947223999999</v>
      </c>
      <c r="J43" s="17">
        <v>4.5090080094999996</v>
      </c>
      <c r="K43" s="17">
        <v>0.18290066460000001</v>
      </c>
      <c r="L43" s="17">
        <v>6.3407913069999999</v>
      </c>
      <c r="N43" s="17">
        <v>0.52417184419999996</v>
      </c>
      <c r="P43" s="17">
        <v>8.8242729999999997E-4</v>
      </c>
      <c r="Q43" s="17">
        <v>62.844286816999997</v>
      </c>
      <c r="R43" s="17">
        <v>2.4217533000000001E-3</v>
      </c>
      <c r="S43" s="17">
        <v>0.39293343050000001</v>
      </c>
      <c r="T43" s="17">
        <v>0.76934934649999998</v>
      </c>
      <c r="U43" s="17">
        <v>0.68604350989999996</v>
      </c>
      <c r="V43" s="17">
        <v>6.0589783905000001</v>
      </c>
      <c r="W43" s="17">
        <v>4.6217339100999997</v>
      </c>
      <c r="X43" s="17">
        <v>0.36255634609999998</v>
      </c>
      <c r="Y43" s="17">
        <v>1.6527220000000001E-4</v>
      </c>
      <c r="Z43" s="17">
        <v>2.1605112E-3</v>
      </c>
      <c r="AA43" s="17">
        <v>2.4910851000000001E-3</v>
      </c>
      <c r="AB43" s="17">
        <v>0.41376964189999998</v>
      </c>
      <c r="AC43" s="17">
        <v>176.74657737999999</v>
      </c>
      <c r="AD43" s="17">
        <v>171.44419224999999</v>
      </c>
      <c r="AE43" s="17">
        <v>1.0821615393999999</v>
      </c>
      <c r="AF43" s="17">
        <v>0.78625812210000001</v>
      </c>
      <c r="AH43" s="17">
        <v>3.6517610000000002E-4</v>
      </c>
      <c r="AI43" s="15"/>
      <c r="AJ43" s="17" t="s">
        <v>212</v>
      </c>
      <c r="AK43" s="17">
        <v>0</v>
      </c>
      <c r="AL43" s="17">
        <v>0</v>
      </c>
      <c r="AM43" s="17">
        <v>4.5212681631201797</v>
      </c>
      <c r="AN43" s="17">
        <v>22.125955963709899</v>
      </c>
      <c r="AO43" s="17">
        <v>22.125955963709899</v>
      </c>
      <c r="AP43" s="17">
        <v>3.52230141084407</v>
      </c>
      <c r="AQ43" s="17">
        <v>0.21066911014487599</v>
      </c>
      <c r="AR43" s="17">
        <v>3.11776971125096E-2</v>
      </c>
      <c r="AS43" s="17">
        <v>0.152220207278598</v>
      </c>
      <c r="AT43" s="17">
        <v>6.3580310027649496</v>
      </c>
      <c r="AU43" s="17">
        <v>3.6616568890151499E-4</v>
      </c>
      <c r="AV43" s="17">
        <v>0</v>
      </c>
      <c r="AW43" s="17">
        <v>0</v>
      </c>
      <c r="AX43" s="17">
        <v>0.52559799526613205</v>
      </c>
      <c r="AY43" s="17">
        <v>0</v>
      </c>
      <c r="AZ43" s="17">
        <v>0</v>
      </c>
      <c r="BA43" s="17">
        <v>0</v>
      </c>
      <c r="BB43" s="17">
        <v>1.76965825502191E-4</v>
      </c>
      <c r="BC43" s="17">
        <v>7.0786824418263099E-4</v>
      </c>
      <c r="BD43" s="17">
        <v>1478.8286078062099</v>
      </c>
      <c r="BE43" s="17">
        <v>5.3168025673494004</v>
      </c>
      <c r="BF43" s="17">
        <v>132.577295442516</v>
      </c>
      <c r="BG43" s="17">
        <v>8.4423513796688603</v>
      </c>
      <c r="BH43" s="17">
        <v>0.19614955898356701</v>
      </c>
      <c r="BI43" s="17">
        <v>30.187470306863499</v>
      </c>
      <c r="BJ43" s="17">
        <v>0.50713479209631795</v>
      </c>
      <c r="BK43" s="17">
        <v>48.348265666859</v>
      </c>
      <c r="BL43" s="17">
        <v>4.3692069301756096</v>
      </c>
      <c r="BM43" s="17">
        <v>15.812297603776001</v>
      </c>
      <c r="BN43" s="17">
        <v>1.0850975391359099</v>
      </c>
      <c r="BO43" s="17">
        <v>0</v>
      </c>
      <c r="BP43" s="17">
        <v>0</v>
      </c>
      <c r="BQ43" s="17">
        <v>63.015191368440902</v>
      </c>
      <c r="BR43" s="17">
        <v>63.015191368440902</v>
      </c>
      <c r="BS43" s="17">
        <v>1.74802556094932</v>
      </c>
      <c r="BT43" s="17">
        <v>0</v>
      </c>
      <c r="BU43" s="17">
        <v>0.78839654582138197</v>
      </c>
      <c r="BV43" s="17">
        <v>7.0421440455911797E-4</v>
      </c>
      <c r="BW43" s="17">
        <v>1.3598590895437801E-3</v>
      </c>
      <c r="BX43" s="17">
        <v>55.269159683175403</v>
      </c>
      <c r="BY43" s="17">
        <v>2.3096819476335799</v>
      </c>
      <c r="BZ43" s="17">
        <v>0.361663087030832</v>
      </c>
      <c r="CA43" s="17">
        <v>0</v>
      </c>
      <c r="CB43" s="17">
        <v>0.69758006867076605</v>
      </c>
      <c r="CC43" s="17">
        <v>2.8307352170147002</v>
      </c>
      <c r="CD43" s="17">
        <v>0.130020563296224</v>
      </c>
      <c r="CE43" s="17">
        <v>0.26398110109712702</v>
      </c>
      <c r="CF43" s="17">
        <v>0</v>
      </c>
      <c r="CG43" s="17">
        <v>0</v>
      </c>
      <c r="CH43" s="17">
        <v>0.771439267770341</v>
      </c>
      <c r="CI43" s="17">
        <v>4.6564523088808096</v>
      </c>
      <c r="CJ43" s="17">
        <v>0</v>
      </c>
      <c r="CK43" s="17">
        <v>0.35083371977644301</v>
      </c>
      <c r="CL43" s="17">
        <v>0.33707528123844399</v>
      </c>
      <c r="CM43" s="17">
        <v>286.94847779150399</v>
      </c>
      <c r="CN43" s="17">
        <v>6217.7785376862003</v>
      </c>
      <c r="CO43" s="17">
        <v>635.59590128028594</v>
      </c>
      <c r="CP43" s="17">
        <v>6908.6435986496599</v>
      </c>
      <c r="CQ43" s="17">
        <v>0</v>
      </c>
      <c r="CR43" s="17">
        <v>20.6629689008602</v>
      </c>
      <c r="CS43" s="17">
        <v>0</v>
      </c>
      <c r="CT43" s="17">
        <v>0.363539704105176</v>
      </c>
      <c r="CU43" s="17">
        <v>1.6572255730389399E-4</v>
      </c>
      <c r="CV43" s="17">
        <v>2.1664096625599802E-3</v>
      </c>
      <c r="CW43" s="17">
        <v>2.4978520487944599E-3</v>
      </c>
      <c r="CX43" s="17">
        <v>0.41489760500609502</v>
      </c>
      <c r="CY43" s="17">
        <v>0</v>
      </c>
      <c r="CZ43" s="17">
        <v>77.949957734080101</v>
      </c>
      <c r="DA43" s="17">
        <v>0.100223721009243</v>
      </c>
      <c r="DB43" s="17">
        <v>3.5241578853233799E-2</v>
      </c>
      <c r="DC43" s="17">
        <v>132.584333729745</v>
      </c>
      <c r="DD43" s="17">
        <v>4.5040546418697598E-2</v>
      </c>
      <c r="DE43" s="17">
        <v>0</v>
      </c>
      <c r="DF43" s="17">
        <v>3.6424852861376399E-4</v>
      </c>
      <c r="DG43" s="17">
        <v>6.5325925598750103E-3</v>
      </c>
      <c r="DH43" s="17">
        <v>177.227238731699</v>
      </c>
      <c r="DI43" s="17">
        <v>171.910434085601</v>
      </c>
      <c r="DJ43" s="17">
        <v>5.3168046460985003</v>
      </c>
      <c r="DK43" s="17">
        <v>0</v>
      </c>
      <c r="DL43" s="17">
        <v>0</v>
      </c>
      <c r="DM43" s="17">
        <v>0.70328484348992204</v>
      </c>
      <c r="DN43" s="17">
        <v>0</v>
      </c>
      <c r="DO43" s="17">
        <v>7.54634668403689</v>
      </c>
      <c r="DP43" s="17">
        <v>0</v>
      </c>
      <c r="DQ43" s="17">
        <v>0.196149732928242</v>
      </c>
      <c r="DR43" s="17">
        <v>30.1854584779642</v>
      </c>
      <c r="DS43" s="17">
        <v>5.2628205899005396</v>
      </c>
      <c r="DT43" s="17">
        <v>0</v>
      </c>
      <c r="DU43" s="17">
        <v>0.50713454308426398</v>
      </c>
      <c r="DV43" s="17">
        <v>6.8763551115184299E-4</v>
      </c>
      <c r="DW43" s="17">
        <v>5.2490015192664199</v>
      </c>
      <c r="DX43" s="17">
        <v>5.8022109828266304</v>
      </c>
      <c r="DY43" s="17">
        <v>0</v>
      </c>
      <c r="DZ43" s="17">
        <v>0</v>
      </c>
      <c r="EA43" s="17">
        <v>7.0266222617343096E-2</v>
      </c>
      <c r="EB43" s="17">
        <v>6.4742838424523601</v>
      </c>
      <c r="EC43" s="17">
        <v>6.0754519933594997</v>
      </c>
      <c r="ED43" s="17">
        <v>0</v>
      </c>
      <c r="EE43" s="17">
        <v>282.57920989803898</v>
      </c>
      <c r="EF43" s="17">
        <v>4.6342999886635496</v>
      </c>
      <c r="EG43" s="17">
        <v>5.0015597738040798</v>
      </c>
      <c r="EJ43" s="56">
        <f t="shared" si="35"/>
        <v>1.015462099618162</v>
      </c>
      <c r="EK43" s="25">
        <f t="shared" si="36"/>
        <v>8.000001576862082E-3</v>
      </c>
      <c r="EL43" s="40">
        <f t="shared" si="37"/>
        <v>2.7195266439898713E-3</v>
      </c>
      <c r="EM43" s="40">
        <f t="shared" si="38"/>
        <v>2.7178956033305879E-3</v>
      </c>
      <c r="EN43" s="40">
        <f t="shared" si="39"/>
        <v>2.7191792460898065E-3</v>
      </c>
      <c r="EO43" s="40">
        <f t="shared" si="40"/>
        <v>2.7194282176989828E-3</v>
      </c>
      <c r="EP43" s="40">
        <f t="shared" si="41"/>
        <v>2.7194864107871128E-3</v>
      </c>
      <c r="EQ43" s="40">
        <f t="shared" si="42"/>
        <v>2.7200876542175997E-3</v>
      </c>
      <c r="ER43" s="40">
        <f t="shared" si="43"/>
        <v>2.719106453244143E-3</v>
      </c>
      <c r="ES43" s="40">
        <f t="shared" si="44"/>
        <v>2.7195179568195401E-3</v>
      </c>
      <c r="ET43" s="40">
        <f t="shared" si="45"/>
        <v>2.7190356713381815E-3</v>
      </c>
      <c r="EU43" s="40">
        <f t="shared" si="46"/>
        <v>2.7186330470424041E-3</v>
      </c>
      <c r="EV43" s="40">
        <f t="shared" si="47"/>
        <v>2.7188555702689142E-3</v>
      </c>
      <c r="EW43" s="40">
        <f t="shared" si="48"/>
        <v>0</v>
      </c>
      <c r="EX43" s="40">
        <f t="shared" si="49"/>
        <v>2.7207700717094079E-3</v>
      </c>
      <c r="EY43" s="40">
        <f t="shared" si="50"/>
        <v>0</v>
      </c>
      <c r="EZ43" s="40">
        <f t="shared" si="51"/>
        <v>2.7274424587974536E-3</v>
      </c>
      <c r="FA43" s="40">
        <f t="shared" si="52"/>
        <v>2.7194922577222116E-3</v>
      </c>
      <c r="FB43" s="40">
        <f t="shared" si="53"/>
        <v>2.7123830972634118E-3</v>
      </c>
      <c r="FC43" s="40">
        <f t="shared" si="54"/>
        <v>2.7186129008970484E-3</v>
      </c>
      <c r="FD43" s="40">
        <f t="shared" si="55"/>
        <v>2.7164789049977079E-3</v>
      </c>
      <c r="FE43" s="40">
        <f t="shared" si="56"/>
        <v>2.7192023362467288E-3</v>
      </c>
      <c r="FF43" s="40">
        <f t="shared" si="57"/>
        <v>2.7188746679355918E-3</v>
      </c>
      <c r="FG43" s="40">
        <f t="shared" si="58"/>
        <v>2.7189100039032915E-3</v>
      </c>
      <c r="FH43" s="40">
        <f t="shared" si="59"/>
        <v>2.7122901467701438E-3</v>
      </c>
      <c r="FI43" s="40">
        <f t="shared" si="60"/>
        <v>2.724942875413864E-3</v>
      </c>
      <c r="FJ43" s="40">
        <f t="shared" si="61"/>
        <v>2.7301235744485734E-3</v>
      </c>
      <c r="FK43" s="40">
        <f t="shared" si="62"/>
        <v>2.7164663280510684E-3</v>
      </c>
      <c r="FL43" s="40">
        <f t="shared" si="63"/>
        <v>2.7260654042077785E-3</v>
      </c>
      <c r="FM43" s="40">
        <f t="shared" si="64"/>
        <v>2.7192983004379065E-3</v>
      </c>
      <c r="FN43" s="40">
        <f t="shared" si="65"/>
        <v>2.719306055281338E-3</v>
      </c>
      <c r="FO43" s="40">
        <f t="shared" si="66"/>
        <v>2.7130882303743856E-3</v>
      </c>
      <c r="FP43" s="40">
        <f t="shared" si="67"/>
        <v>2.7197477027906362E-3</v>
      </c>
      <c r="FQ43" s="40">
        <f t="shared" si="68"/>
        <v>0</v>
      </c>
      <c r="FR43" s="40">
        <f t="shared" si="69"/>
        <v>2.7098950383526439E-3</v>
      </c>
    </row>
    <row r="44" spans="1:174" x14ac:dyDescent="0.25">
      <c r="A44" s="15" t="s">
        <v>213</v>
      </c>
      <c r="B44" s="15">
        <v>7757.1040089999997</v>
      </c>
      <c r="C44" s="15">
        <v>24.245659438000001</v>
      </c>
      <c r="D44" s="15">
        <v>28722.766768000001</v>
      </c>
      <c r="E44" s="15">
        <v>690.07059614000002</v>
      </c>
      <c r="F44" s="15">
        <v>669.36846992000005</v>
      </c>
      <c r="G44" s="15">
        <v>27.239921757000001</v>
      </c>
      <c r="H44" s="15">
        <v>1160.4316799000001</v>
      </c>
      <c r="I44" s="17">
        <v>90.861799512999994</v>
      </c>
      <c r="J44" s="17">
        <v>18.566906989</v>
      </c>
      <c r="K44" s="17">
        <v>0.7166109048</v>
      </c>
      <c r="L44" s="17">
        <v>26.109712218999999</v>
      </c>
      <c r="N44" s="17">
        <v>2.1584029289000002</v>
      </c>
      <c r="P44" s="17">
        <v>3.4572380000000001E-3</v>
      </c>
      <c r="Q44" s="17">
        <v>258.77626458999998</v>
      </c>
      <c r="R44" s="17">
        <v>9.4885439000000002E-3</v>
      </c>
      <c r="S44" s="17">
        <v>1.5394683332000001</v>
      </c>
      <c r="T44" s="17">
        <v>3.1679784768000001</v>
      </c>
      <c r="U44" s="17">
        <v>2.6876790402999999</v>
      </c>
      <c r="V44" s="17">
        <v>24.949280799</v>
      </c>
      <c r="W44" s="17">
        <v>19.031079493</v>
      </c>
      <c r="X44" s="17">
        <v>1.4177113051000001</v>
      </c>
      <c r="Y44" s="17">
        <v>6.4527119999999996E-4</v>
      </c>
      <c r="Z44" s="17">
        <v>8.4408470999999992E-3</v>
      </c>
      <c r="AA44" s="17">
        <v>9.7333761999999994E-3</v>
      </c>
      <c r="AB44" s="17">
        <v>1.6690671705</v>
      </c>
      <c r="AC44" s="17">
        <v>690.07074120000004</v>
      </c>
      <c r="AD44" s="17">
        <v>669.36860838999996</v>
      </c>
      <c r="AE44" s="17">
        <v>4.4560576442000004</v>
      </c>
      <c r="AF44" s="17">
        <v>3.2376043535000001</v>
      </c>
      <c r="AH44" s="17">
        <v>1.4257548000000001E-3</v>
      </c>
      <c r="AI44" s="15"/>
      <c r="AJ44" s="17" t="s">
        <v>213</v>
      </c>
      <c r="AK44" s="17">
        <v>0</v>
      </c>
      <c r="AL44" s="17">
        <v>0</v>
      </c>
      <c r="AM44" s="17">
        <v>18.617386351129898</v>
      </c>
      <c r="AN44" s="17">
        <v>91.108751287180098</v>
      </c>
      <c r="AO44" s="17">
        <v>91.108751287180098</v>
      </c>
      <c r="AP44" s="17">
        <v>14.503937221031199</v>
      </c>
      <c r="AQ44" s="17">
        <v>0.86747931275174905</v>
      </c>
      <c r="AR44" s="17">
        <v>0.122155003917613</v>
      </c>
      <c r="AS44" s="17">
        <v>0.59640459135236901</v>
      </c>
      <c r="AT44" s="17">
        <v>26.180700294857299</v>
      </c>
      <c r="AU44" s="17">
        <v>1.4296389635021099E-3</v>
      </c>
      <c r="AV44" s="17">
        <v>0</v>
      </c>
      <c r="AW44" s="17">
        <v>0</v>
      </c>
      <c r="AX44" s="17">
        <v>2.16426851243033</v>
      </c>
      <c r="AY44" s="17">
        <v>0</v>
      </c>
      <c r="AZ44" s="17">
        <v>0</v>
      </c>
      <c r="BA44" s="17">
        <v>0</v>
      </c>
      <c r="BB44" s="17">
        <v>6.93328154323538E-4</v>
      </c>
      <c r="BC44" s="17">
        <v>2.7732856846949599E-3</v>
      </c>
      <c r="BD44" s="17">
        <v>7778.1968159923199</v>
      </c>
      <c r="BE44" s="17">
        <v>20.758410271333801</v>
      </c>
      <c r="BF44" s="17">
        <v>517.62074736564205</v>
      </c>
      <c r="BG44" s="17">
        <v>32.961444529947002</v>
      </c>
      <c r="BH44" s="17">
        <v>0.76582675667035804</v>
      </c>
      <c r="BI44" s="17">
        <v>117.860773004183</v>
      </c>
      <c r="BJ44" s="17">
        <v>1.9800071736084599</v>
      </c>
      <c r="BK44" s="17">
        <v>199.08532295380601</v>
      </c>
      <c r="BL44" s="17">
        <v>17.9912684531587</v>
      </c>
      <c r="BM44" s="17">
        <v>65.110983813205394</v>
      </c>
      <c r="BN44" s="17">
        <v>4.4681713491206798</v>
      </c>
      <c r="BO44" s="17">
        <v>0</v>
      </c>
      <c r="BP44" s="17">
        <v>0</v>
      </c>
      <c r="BQ44" s="17">
        <v>259.47993122153503</v>
      </c>
      <c r="BR44" s="17">
        <v>259.47993122153503</v>
      </c>
      <c r="BS44" s="17">
        <v>7.19791792403778</v>
      </c>
      <c r="BT44" s="17">
        <v>0</v>
      </c>
      <c r="BU44" s="17">
        <v>3.24640927333065</v>
      </c>
      <c r="BV44" s="17">
        <v>2.7591310766660101E-3</v>
      </c>
      <c r="BW44" s="17">
        <v>5.3280114202909996E-3</v>
      </c>
      <c r="BX44" s="17">
        <v>230.4071567794</v>
      </c>
      <c r="BY44" s="17">
        <v>9.51068392293584</v>
      </c>
      <c r="BZ44" s="17">
        <v>1.48923125559525</v>
      </c>
      <c r="CA44" s="17">
        <v>0</v>
      </c>
      <c r="CB44" s="17">
        <v>2.87245806856059</v>
      </c>
      <c r="CC44" s="17">
        <v>11.6562384401164</v>
      </c>
      <c r="CD44" s="17">
        <v>0.50940583529599803</v>
      </c>
      <c r="CE44" s="17">
        <v>1.0342489717422501</v>
      </c>
      <c r="CF44" s="17">
        <v>0</v>
      </c>
      <c r="CG44" s="17">
        <v>0</v>
      </c>
      <c r="CH44" s="17">
        <v>3.17658603837164</v>
      </c>
      <c r="CI44" s="17">
        <v>24.311589288292801</v>
      </c>
      <c r="CJ44" s="17">
        <v>0</v>
      </c>
      <c r="CK44" s="17">
        <v>1.37444240244272</v>
      </c>
      <c r="CL44" s="17">
        <v>1.3205444987185599</v>
      </c>
      <c r="CM44" s="17">
        <v>1181.57844997657</v>
      </c>
      <c r="CN44" s="17">
        <v>25920.7760487552</v>
      </c>
      <c r="CO44" s="17">
        <v>2649.6790370799699</v>
      </c>
      <c r="CP44" s="17">
        <v>28800.862242614501</v>
      </c>
      <c r="CQ44" s="17">
        <v>0</v>
      </c>
      <c r="CR44" s="17">
        <v>85.084540599927294</v>
      </c>
      <c r="CS44" s="17">
        <v>0</v>
      </c>
      <c r="CT44" s="17">
        <v>1.4215704092867101</v>
      </c>
      <c r="CU44" s="17">
        <v>6.4702604323898605E-4</v>
      </c>
      <c r="CV44" s="17">
        <v>8.4638638283807497E-3</v>
      </c>
      <c r="CW44" s="17">
        <v>9.7598116978071699E-3</v>
      </c>
      <c r="CX44" s="17">
        <v>1.67361184764739</v>
      </c>
      <c r="CY44" s="17">
        <v>0</v>
      </c>
      <c r="CZ44" s="17">
        <v>320.977419653906</v>
      </c>
      <c r="DA44" s="17">
        <v>0.39130311229242098</v>
      </c>
      <c r="DB44" s="17">
        <v>0.137593684729134</v>
      </c>
      <c r="DC44" s="17">
        <v>517.64815415477506</v>
      </c>
      <c r="DD44" s="17">
        <v>0.17585139906854699</v>
      </c>
      <c r="DE44" s="17">
        <v>0</v>
      </c>
      <c r="DF44" s="17">
        <v>1.42714640164905E-3</v>
      </c>
      <c r="DG44" s="17">
        <v>2.5505090388950401E-2</v>
      </c>
      <c r="DH44" s="17">
        <v>691.94694406599501</v>
      </c>
      <c r="DI44" s="17">
        <v>671.188538919194</v>
      </c>
      <c r="DJ44" s="17">
        <v>20.7584051468002</v>
      </c>
      <c r="DK44" s="17">
        <v>0</v>
      </c>
      <c r="DL44" s="17">
        <v>0</v>
      </c>
      <c r="DM44" s="17">
        <v>2.7458289837023302</v>
      </c>
      <c r="DN44" s="17">
        <v>0</v>
      </c>
      <c r="DO44" s="17">
        <v>29.463174564504399</v>
      </c>
      <c r="DP44" s="17">
        <v>0</v>
      </c>
      <c r="DQ44" s="17">
        <v>0.76582679018061295</v>
      </c>
      <c r="DR44" s="17">
        <v>117.852609870313</v>
      </c>
      <c r="DS44" s="17">
        <v>21.670946375351399</v>
      </c>
      <c r="DT44" s="17">
        <v>0</v>
      </c>
      <c r="DU44" s="17">
        <v>1.9800064961281301</v>
      </c>
      <c r="DV44" s="17">
        <v>2.6847731119231401E-3</v>
      </c>
      <c r="DW44" s="17">
        <v>27.313976540194101</v>
      </c>
      <c r="DX44" s="17">
        <v>23.8919880719898</v>
      </c>
      <c r="DY44" s="17">
        <v>0</v>
      </c>
      <c r="DZ44" s="17">
        <v>0</v>
      </c>
      <c r="EA44" s="17">
        <v>0.289332649547343</v>
      </c>
      <c r="EB44" s="17">
        <v>26.659399061566301</v>
      </c>
      <c r="EC44" s="17">
        <v>25.0171159367797</v>
      </c>
      <c r="ED44" s="17">
        <v>0</v>
      </c>
      <c r="EE44" s="17">
        <v>1163.58715067599</v>
      </c>
      <c r="EF44" s="17">
        <v>19.082811301621899</v>
      </c>
      <c r="EG44" s="17">
        <v>20.595104009398302</v>
      </c>
      <c r="EJ44" s="56">
        <f t="shared" si="35"/>
        <v>1.015461926758239</v>
      </c>
      <c r="EK44" s="25">
        <f t="shared" si="36"/>
        <v>8.0000089871782934E-3</v>
      </c>
      <c r="EL44" s="40">
        <f t="shared" si="37"/>
        <v>2.7191600071170608E-3</v>
      </c>
      <c r="EM44" s="40">
        <f t="shared" si="38"/>
        <v>2.7192434365991731E-3</v>
      </c>
      <c r="EN44" s="40">
        <f t="shared" si="39"/>
        <v>2.7189398307375426E-3</v>
      </c>
      <c r="EO44" s="40">
        <f t="shared" si="40"/>
        <v>2.7190666237492059E-3</v>
      </c>
      <c r="EP44" s="40">
        <f t="shared" si="41"/>
        <v>2.7190838543851288E-3</v>
      </c>
      <c r="EQ44" s="40">
        <f t="shared" si="42"/>
        <v>2.7186121845254492E-3</v>
      </c>
      <c r="ER44" s="40">
        <f t="shared" si="43"/>
        <v>2.7192215023480052E-3</v>
      </c>
      <c r="ES44" s="40">
        <f t="shared" si="44"/>
        <v>2.7178833734717274E-3</v>
      </c>
      <c r="ET44" s="40">
        <f t="shared" si="45"/>
        <v>2.7187814405385492E-3</v>
      </c>
      <c r="EU44" s="40">
        <f t="shared" si="46"/>
        <v>2.7193145637741745E-3</v>
      </c>
      <c r="EV44" s="40">
        <f t="shared" si="47"/>
        <v>2.7188379275066388E-3</v>
      </c>
      <c r="EW44" s="40">
        <f t="shared" si="48"/>
        <v>0</v>
      </c>
      <c r="EX44" s="40">
        <f t="shared" si="49"/>
        <v>2.7175572511473358E-3</v>
      </c>
      <c r="EY44" s="40">
        <f t="shared" si="50"/>
        <v>0</v>
      </c>
      <c r="EZ44" s="40">
        <f t="shared" si="51"/>
        <v>2.7119449162880142E-3</v>
      </c>
      <c r="FA44" s="40">
        <f t="shared" si="52"/>
        <v>2.7192085512553425E-3</v>
      </c>
      <c r="FB44" s="40">
        <f t="shared" si="53"/>
        <v>2.7132718020157313E-3</v>
      </c>
      <c r="FC44" s="40">
        <f t="shared" si="54"/>
        <v>2.7194283558570017E-3</v>
      </c>
      <c r="FD44" s="40">
        <f t="shared" si="55"/>
        <v>2.7170517838664273E-3</v>
      </c>
      <c r="FE44" s="40">
        <f t="shared" si="56"/>
        <v>2.7190229010619826E-3</v>
      </c>
      <c r="FF44" s="40">
        <f t="shared" si="57"/>
        <v>2.7189215723772775E-3</v>
      </c>
      <c r="FG44" s="40">
        <f t="shared" si="58"/>
        <v>2.7182803077947567E-3</v>
      </c>
      <c r="FH44" s="40">
        <f t="shared" si="59"/>
        <v>2.7220663140848523E-3</v>
      </c>
      <c r="FI44" s="40">
        <f t="shared" si="60"/>
        <v>2.7195437189604836E-3</v>
      </c>
      <c r="FJ44" s="40">
        <f t="shared" si="61"/>
        <v>2.7268268348031701E-3</v>
      </c>
      <c r="FK44" s="40">
        <f t="shared" si="62"/>
        <v>2.7159638407041626E-3</v>
      </c>
      <c r="FL44" s="40">
        <f t="shared" si="63"/>
        <v>2.7228845116093196E-3</v>
      </c>
      <c r="FM44" s="40">
        <f t="shared" si="64"/>
        <v>2.7192399117248038E-3</v>
      </c>
      <c r="FN44" s="40">
        <f t="shared" si="65"/>
        <v>2.7192647178792377E-3</v>
      </c>
      <c r="FO44" s="40">
        <f t="shared" si="66"/>
        <v>2.718480299833331E-3</v>
      </c>
      <c r="FP44" s="40">
        <f t="shared" si="67"/>
        <v>2.7195786974808637E-3</v>
      </c>
      <c r="FQ44" s="40">
        <f t="shared" si="68"/>
        <v>0</v>
      </c>
      <c r="FR44" s="40">
        <f t="shared" si="69"/>
        <v>2.7242857622571987E-3</v>
      </c>
    </row>
    <row r="45" spans="1:174" x14ac:dyDescent="0.25">
      <c r="A45" s="15" t="s">
        <v>214</v>
      </c>
      <c r="B45" s="15">
        <v>879.19861560000004</v>
      </c>
      <c r="C45" s="15">
        <v>2.7669084614999999</v>
      </c>
      <c r="D45" s="15">
        <v>4116.4835546000004</v>
      </c>
      <c r="E45" s="15">
        <v>106.20746638</v>
      </c>
      <c r="F45" s="15">
        <v>103.0212339</v>
      </c>
      <c r="G45" s="15">
        <v>3.1189999202999998</v>
      </c>
      <c r="H45" s="15">
        <v>169.35376904</v>
      </c>
      <c r="I45" s="17">
        <v>13.260404733</v>
      </c>
      <c r="J45" s="17">
        <v>2.7096605716000002</v>
      </c>
      <c r="K45" s="17">
        <v>0.1088311456</v>
      </c>
      <c r="L45" s="17">
        <v>3.8104592228</v>
      </c>
      <c r="N45" s="17">
        <v>0.3149978974</v>
      </c>
      <c r="P45" s="17">
        <v>5.2511780000000002E-4</v>
      </c>
      <c r="Q45" s="17">
        <v>37.765892188000002</v>
      </c>
      <c r="R45" s="17">
        <v>1.4410177E-3</v>
      </c>
      <c r="S45" s="17">
        <v>0.23382342840000001</v>
      </c>
      <c r="T45" s="17">
        <v>0.46233587009999999</v>
      </c>
      <c r="U45" s="17">
        <v>0.4082952863</v>
      </c>
      <c r="V45" s="17">
        <v>3.6411060058000002</v>
      </c>
      <c r="W45" s="17">
        <v>2.7774015176</v>
      </c>
      <c r="X45" s="17">
        <v>0.2178625803</v>
      </c>
      <c r="Y45" s="17">
        <v>9.9312400000000001E-5</v>
      </c>
      <c r="Z45" s="17">
        <v>1.2983274000000001E-3</v>
      </c>
      <c r="AA45" s="17">
        <v>1.4968982E-3</v>
      </c>
      <c r="AB45" s="17">
        <v>0.2486554098</v>
      </c>
      <c r="AC45" s="17">
        <v>106.20751442</v>
      </c>
      <c r="AD45" s="17">
        <v>103.02119152</v>
      </c>
      <c r="AE45" s="17">
        <v>0.65031831409999996</v>
      </c>
      <c r="AF45" s="17">
        <v>0.47249700309999998</v>
      </c>
      <c r="AH45" s="17">
        <v>2.194353E-4</v>
      </c>
      <c r="AI45" s="15"/>
      <c r="AJ45" s="17" t="s">
        <v>214</v>
      </c>
      <c r="AK45" s="17">
        <v>0</v>
      </c>
      <c r="AL45" s="17">
        <v>0</v>
      </c>
      <c r="AM45" s="17">
        <v>2.7170282238025498</v>
      </c>
      <c r="AN45" s="17">
        <v>13.296493431091699</v>
      </c>
      <c r="AO45" s="17">
        <v>13.296493431091699</v>
      </c>
      <c r="AP45" s="17">
        <v>2.1167158655682501</v>
      </c>
      <c r="AQ45" s="17">
        <v>0.126598531579518</v>
      </c>
      <c r="AR45" s="17">
        <v>1.8551601385786799E-2</v>
      </c>
      <c r="AS45" s="17">
        <v>9.0575683587639594E-2</v>
      </c>
      <c r="AT45" s="17">
        <v>3.8208234251893201</v>
      </c>
      <c r="AU45" s="17">
        <v>2.2003389719347201E-4</v>
      </c>
      <c r="AV45" s="17">
        <v>0</v>
      </c>
      <c r="AW45" s="17">
        <v>0</v>
      </c>
      <c r="AX45" s="17">
        <v>0.31585437883330902</v>
      </c>
      <c r="AY45" s="17">
        <v>0</v>
      </c>
      <c r="AZ45" s="17">
        <v>0</v>
      </c>
      <c r="BA45" s="17">
        <v>0</v>
      </c>
      <c r="BB45" s="17">
        <v>1.05309849168568E-4</v>
      </c>
      <c r="BC45" s="17">
        <v>4.21232111500902E-4</v>
      </c>
      <c r="BD45" s="17">
        <v>881.59124179503306</v>
      </c>
      <c r="BE45" s="17">
        <v>3.1949899949954998</v>
      </c>
      <c r="BF45" s="17">
        <v>79.666104107994201</v>
      </c>
      <c r="BG45" s="17">
        <v>5.0730381718928399</v>
      </c>
      <c r="BH45" s="17">
        <v>0.11786690809758001</v>
      </c>
      <c r="BI45" s="17">
        <v>18.139748555656599</v>
      </c>
      <c r="BJ45" s="17">
        <v>0.30473957269816399</v>
      </c>
      <c r="BK45" s="17">
        <v>29.0546149636568</v>
      </c>
      <c r="BL45" s="17">
        <v>2.6256552428519102</v>
      </c>
      <c r="BM45" s="17">
        <v>9.5023082904490703</v>
      </c>
      <c r="BN45" s="5">
        <v>0.652088278457576</v>
      </c>
      <c r="BO45" s="17">
        <v>0</v>
      </c>
      <c r="BP45" s="17">
        <v>0</v>
      </c>
      <c r="BQ45" s="17">
        <v>37.868686121779803</v>
      </c>
      <c r="BR45" s="17">
        <v>37.868686121779803</v>
      </c>
      <c r="BS45" s="17">
        <v>1.05047026775085</v>
      </c>
      <c r="BT45" s="17">
        <v>0</v>
      </c>
      <c r="BU45" s="17">
        <v>0.47378304092373202</v>
      </c>
      <c r="BV45" s="17">
        <v>4.19030392926026E-4</v>
      </c>
      <c r="BW45" s="17">
        <v>8.0916042093438203E-4</v>
      </c>
      <c r="BX45" s="17">
        <v>33.021444699807503</v>
      </c>
      <c r="BY45" s="17">
        <v>1.38799289432433</v>
      </c>
      <c r="BZ45" s="17">
        <v>0.217340906726849</v>
      </c>
      <c r="CA45" s="17">
        <v>0</v>
      </c>
      <c r="CB45" s="17">
        <v>0.41920973715958998</v>
      </c>
      <c r="CC45" s="17">
        <v>1.7011182264410101</v>
      </c>
      <c r="CD45" s="17">
        <v>7.7371444648237905E-2</v>
      </c>
      <c r="CE45" s="17">
        <v>0.157087599251338</v>
      </c>
      <c r="CF45" s="17">
        <v>0</v>
      </c>
      <c r="CG45" s="17">
        <v>0</v>
      </c>
      <c r="CH45" s="17">
        <v>0.46358920959444999</v>
      </c>
      <c r="CI45" s="17">
        <v>2.7744373721060702</v>
      </c>
      <c r="CJ45" s="17">
        <v>0</v>
      </c>
      <c r="CK45" s="17">
        <v>0.20879735724875201</v>
      </c>
      <c r="CL45" s="17">
        <v>0.20060885060302799</v>
      </c>
      <c r="CM45" s="17">
        <v>172.44017971265799</v>
      </c>
      <c r="CN45" s="17">
        <v>3714.9133965033998</v>
      </c>
      <c r="CO45" s="17">
        <v>379.747458249462</v>
      </c>
      <c r="CP45" s="17">
        <v>4127.6822994526701</v>
      </c>
      <c r="CQ45" s="17">
        <v>0</v>
      </c>
      <c r="CR45" s="17">
        <v>12.417286558926101</v>
      </c>
      <c r="CS45" s="17">
        <v>0</v>
      </c>
      <c r="CT45" s="17">
        <v>0.21846435328594799</v>
      </c>
      <c r="CU45" s="5">
        <v>9.9581480076294494E-5</v>
      </c>
      <c r="CV45" s="17">
        <v>1.3018408342387799E-3</v>
      </c>
      <c r="CW45" s="17">
        <v>1.50098869563163E-3</v>
      </c>
      <c r="CX45" s="17">
        <v>0.249328251555508</v>
      </c>
      <c r="CY45" s="17">
        <v>0</v>
      </c>
      <c r="CZ45" s="17">
        <v>46.8436303957223</v>
      </c>
      <c r="DA45" s="17">
        <v>6.0224677889844098E-2</v>
      </c>
      <c r="DB45" s="17">
        <v>2.1176841993686999E-2</v>
      </c>
      <c r="DC45" s="17">
        <v>79.6703696216439</v>
      </c>
      <c r="DD45" s="17">
        <v>2.7064996120048899E-2</v>
      </c>
      <c r="DE45" s="17">
        <v>0</v>
      </c>
      <c r="DF45" s="17">
        <v>2.1674101758404401E-4</v>
      </c>
      <c r="DG45" s="17">
        <v>3.9254486358895196E-3</v>
      </c>
      <c r="DH45" s="17">
        <v>106.496413002713</v>
      </c>
      <c r="DI45" s="17">
        <v>103.301512469073</v>
      </c>
      <c r="DJ45" s="17">
        <v>3.19490053363976</v>
      </c>
      <c r="DK45" s="17">
        <v>0</v>
      </c>
      <c r="DL45" s="17">
        <v>0</v>
      </c>
      <c r="DM45" s="17">
        <v>0.42260775275239998</v>
      </c>
      <c r="DN45" s="17">
        <v>0</v>
      </c>
      <c r="DO45" s="17">
        <v>4.5346395287243704</v>
      </c>
      <c r="DP45" s="17">
        <v>0</v>
      </c>
      <c r="DQ45" s="17">
        <v>0.117866904790647</v>
      </c>
      <c r="DR45" s="17">
        <v>18.138484028575199</v>
      </c>
      <c r="DS45" s="17">
        <v>3.16266963165749</v>
      </c>
      <c r="DT45" s="17">
        <v>0</v>
      </c>
      <c r="DU45" s="17">
        <v>0.30473946786839201</v>
      </c>
      <c r="DV45" s="17">
        <v>4.1320007945334903E-4</v>
      </c>
      <c r="DW45" s="17">
        <v>3.1274840147863898</v>
      </c>
      <c r="DX45" s="17">
        <v>3.4868082083279401</v>
      </c>
      <c r="DY45" s="17">
        <v>0</v>
      </c>
      <c r="DZ45" s="17">
        <v>0</v>
      </c>
      <c r="EA45" s="17">
        <v>4.22257908180005E-2</v>
      </c>
      <c r="EB45" s="17">
        <v>3.8906928831642502</v>
      </c>
      <c r="EC45" s="17">
        <v>3.65100843323741</v>
      </c>
      <c r="ED45" s="17">
        <v>0</v>
      </c>
      <c r="EE45" s="17">
        <v>169.81454194252601</v>
      </c>
      <c r="EF45" s="17">
        <v>2.7849575981018</v>
      </c>
      <c r="EG45" s="17">
        <v>3.0056644851648202</v>
      </c>
      <c r="EJ45" s="56">
        <f t="shared" si="35"/>
        <v>1.0154617957926162</v>
      </c>
      <c r="EK45" s="25">
        <f t="shared" si="36"/>
        <v>7.9999966819602718E-3</v>
      </c>
      <c r="EL45" s="40">
        <f t="shared" si="37"/>
        <v>2.7213716588943833E-3</v>
      </c>
      <c r="EM45" s="40">
        <f t="shared" si="38"/>
        <v>2.721055181561273E-3</v>
      </c>
      <c r="EN45" s="40">
        <f t="shared" si="39"/>
        <v>2.7204638872310319E-3</v>
      </c>
      <c r="EO45" s="40">
        <f t="shared" si="40"/>
        <v>2.7205867210801891E-3</v>
      </c>
      <c r="EP45" s="40">
        <f t="shared" si="41"/>
        <v>2.72059029447331E-3</v>
      </c>
      <c r="EQ45" s="40">
        <f t="shared" si="42"/>
        <v>2.7201329603028469E-3</v>
      </c>
      <c r="ER45" s="40">
        <f t="shared" si="43"/>
        <v>2.7207714663685574E-3</v>
      </c>
      <c r="ES45" s="40">
        <f t="shared" si="44"/>
        <v>2.7215382047795795E-3</v>
      </c>
      <c r="ET45" s="40">
        <f t="shared" si="45"/>
        <v>2.7190314092363217E-3</v>
      </c>
      <c r="EU45" s="40">
        <f t="shared" si="46"/>
        <v>2.7210902889401164E-3</v>
      </c>
      <c r="EV45" s="40">
        <f t="shared" si="47"/>
        <v>2.7199352580144372E-3</v>
      </c>
      <c r="EW45" s="40">
        <f t="shared" si="48"/>
        <v>0</v>
      </c>
      <c r="EX45" s="40">
        <f t="shared" si="49"/>
        <v>2.719006826326263E-3</v>
      </c>
      <c r="EY45" s="40">
        <f t="shared" si="50"/>
        <v>0</v>
      </c>
      <c r="EZ45" s="40">
        <f t="shared" si="51"/>
        <v>2.7120784507209672E-3</v>
      </c>
      <c r="FA45" s="40">
        <f t="shared" si="52"/>
        <v>2.7218722456784101E-3</v>
      </c>
      <c r="FB45" s="40">
        <f t="shared" si="53"/>
        <v>2.7162271805904526E-3</v>
      </c>
      <c r="FC45" s="40">
        <f t="shared" si="54"/>
        <v>2.7183567700005836E-3</v>
      </c>
      <c r="FD45" s="40">
        <f t="shared" si="55"/>
        <v>2.7108852578946827E-3</v>
      </c>
      <c r="FE45" s="40">
        <f t="shared" si="56"/>
        <v>2.720877730054748E-3</v>
      </c>
      <c r="FF45" s="40">
        <f t="shared" si="57"/>
        <v>2.7196207475519707E-3</v>
      </c>
      <c r="FG45" s="40">
        <f t="shared" si="58"/>
        <v>2.7205574901281644E-3</v>
      </c>
      <c r="FH45" s="40">
        <f t="shared" si="59"/>
        <v>2.7621677165456317E-3</v>
      </c>
      <c r="FI45" s="40">
        <f t="shared" si="60"/>
        <v>2.7094308091889113E-3</v>
      </c>
      <c r="FJ45" s="40">
        <f t="shared" si="61"/>
        <v>2.706123462217486E-3</v>
      </c>
      <c r="FK45" s="40">
        <f t="shared" si="62"/>
        <v>2.7326478391315576E-3</v>
      </c>
      <c r="FL45" s="40">
        <f t="shared" si="63"/>
        <v>2.7059204384460443E-3</v>
      </c>
      <c r="FM45" s="40">
        <f t="shared" si="64"/>
        <v>2.7208328234867569E-3</v>
      </c>
      <c r="FN45" s="40">
        <f t="shared" si="65"/>
        <v>2.7208557016636698E-3</v>
      </c>
      <c r="FO45" s="40">
        <f t="shared" si="66"/>
        <v>2.7216892392544064E-3</v>
      </c>
      <c r="FP45" s="40">
        <f t="shared" si="67"/>
        <v>2.7217904352715349E-3</v>
      </c>
      <c r="FQ45" s="40">
        <f t="shared" si="68"/>
        <v>0</v>
      </c>
      <c r="FR45" s="40">
        <f t="shared" si="69"/>
        <v>2.7278983530544614E-3</v>
      </c>
    </row>
    <row r="46" spans="1:174" x14ac:dyDescent="0.25">
      <c r="A46" s="15" t="s">
        <v>215</v>
      </c>
      <c r="B46" s="15">
        <v>68.460711599999996</v>
      </c>
      <c r="C46" s="15">
        <v>0.24098684400000001</v>
      </c>
      <c r="D46" s="15">
        <v>509.90441440000001</v>
      </c>
      <c r="E46" s="15">
        <v>15.550115740000001</v>
      </c>
      <c r="F46" s="15">
        <v>15.08361171</v>
      </c>
      <c r="G46" s="15">
        <v>0.27165264550000001</v>
      </c>
      <c r="H46" s="15">
        <v>24.598265640000001</v>
      </c>
      <c r="I46" s="17">
        <v>1.9260454499999999</v>
      </c>
      <c r="J46" s="17">
        <v>0.393572325</v>
      </c>
      <c r="K46" s="17">
        <v>1.4238938E-2</v>
      </c>
      <c r="L46" s="17">
        <v>0.55346094300000004</v>
      </c>
      <c r="N46" s="17">
        <v>4.5752783200000001E-2</v>
      </c>
      <c r="P46" s="17">
        <v>6.8781299999999998E-5</v>
      </c>
      <c r="Q46" s="17">
        <v>5.4854127699999999</v>
      </c>
      <c r="R46" s="17">
        <v>1.8854510000000001E-4</v>
      </c>
      <c r="S46" s="17">
        <v>3.0619737800000001E-2</v>
      </c>
      <c r="T46" s="17">
        <v>6.7153238599999998E-2</v>
      </c>
      <c r="U46" s="17">
        <v>5.3546838999999999E-2</v>
      </c>
      <c r="V46" s="17">
        <v>0.52886260399999996</v>
      </c>
      <c r="W46" s="17">
        <v>0.40341155699999998</v>
      </c>
      <c r="X46" s="17">
        <v>3.19003411E-2</v>
      </c>
      <c r="Y46" s="17">
        <v>1.4540599999999999E-5</v>
      </c>
      <c r="Z46" s="17">
        <v>1.903389E-4</v>
      </c>
      <c r="AA46" s="17">
        <v>2.1916479999999999E-4</v>
      </c>
      <c r="AB46" s="17">
        <v>3.6259850199999999E-2</v>
      </c>
      <c r="AC46" s="17">
        <v>15.55012</v>
      </c>
      <c r="AD46" s="17">
        <v>15.0836199</v>
      </c>
      <c r="AE46" s="17">
        <v>9.4457313000000001E-2</v>
      </c>
      <c r="AF46" s="17">
        <v>6.8629174400000006E-2</v>
      </c>
      <c r="AH46" s="17">
        <v>3.2128100000000002E-5</v>
      </c>
      <c r="AI46" s="15"/>
      <c r="AJ46" s="17" t="s">
        <v>215</v>
      </c>
      <c r="AK46" s="17">
        <v>0</v>
      </c>
      <c r="AL46" s="17">
        <v>0</v>
      </c>
      <c r="AM46" s="17">
        <v>0.39464333910495802</v>
      </c>
      <c r="AN46" s="17">
        <v>1.93128025082967</v>
      </c>
      <c r="AO46" s="17">
        <v>1.93128025082967</v>
      </c>
      <c r="AP46" s="17">
        <v>0.30744897961275802</v>
      </c>
      <c r="AQ46" s="17">
        <v>1.8388131082885999E-2</v>
      </c>
      <c r="AR46" s="17">
        <v>2.42719458544839E-3</v>
      </c>
      <c r="AS46" s="17">
        <v>1.1850486945882E-2</v>
      </c>
      <c r="AT46" s="17">
        <v>0.55496626458464104</v>
      </c>
      <c r="AU46" s="5">
        <v>3.2215416845304899E-5</v>
      </c>
      <c r="AV46" s="17">
        <v>0</v>
      </c>
      <c r="AW46" s="17">
        <v>0</v>
      </c>
      <c r="AX46" s="17">
        <v>4.5877598215690103E-2</v>
      </c>
      <c r="AY46" s="17">
        <v>0</v>
      </c>
      <c r="AZ46" s="17">
        <v>0</v>
      </c>
      <c r="BA46" s="17">
        <v>0</v>
      </c>
      <c r="BB46" s="5">
        <v>1.3793787926387599E-5</v>
      </c>
      <c r="BC46" s="5">
        <v>5.5174333349867997E-5</v>
      </c>
      <c r="BD46" s="17">
        <v>68.647163958839599</v>
      </c>
      <c r="BE46" s="17">
        <v>0.46776770978356202</v>
      </c>
      <c r="BF46" s="17">
        <v>11.6641578509344</v>
      </c>
      <c r="BG46" s="17">
        <v>0.742756456180383</v>
      </c>
      <c r="BH46" s="17">
        <v>1.72572236092969E-2</v>
      </c>
      <c r="BI46" s="17">
        <v>2.6558942872732598</v>
      </c>
      <c r="BJ46" s="17">
        <v>4.4617965244134299E-2</v>
      </c>
      <c r="BK46" s="17">
        <v>4.2201239694766803</v>
      </c>
      <c r="BL46" s="17">
        <v>0.381370527875461</v>
      </c>
      <c r="BM46" s="17">
        <v>1.3801962036409301</v>
      </c>
      <c r="BN46" s="17">
        <v>9.4711397368750602E-2</v>
      </c>
      <c r="BO46" s="17">
        <v>0</v>
      </c>
      <c r="BP46" s="17">
        <v>0</v>
      </c>
      <c r="BQ46" s="17">
        <v>5.5003371064069597</v>
      </c>
      <c r="BR46" s="17">
        <v>5.5003371064069597</v>
      </c>
      <c r="BS46" s="17">
        <v>0.152577674936512</v>
      </c>
      <c r="BT46" s="17">
        <v>0</v>
      </c>
      <c r="BU46" s="17">
        <v>6.8814988708807895E-2</v>
      </c>
      <c r="BV46" s="5">
        <v>5.4825145767258003E-5</v>
      </c>
      <c r="BW46" s="17">
        <v>1.05872137641495E-4</v>
      </c>
      <c r="BX46" s="17">
        <v>4.0903387004855603</v>
      </c>
      <c r="BY46" s="17">
        <v>0.20160339050248799</v>
      </c>
      <c r="BZ46" s="17">
        <v>3.1567107613086599E-2</v>
      </c>
      <c r="CA46" s="17">
        <v>0</v>
      </c>
      <c r="CB46" s="17">
        <v>6.0889915543714201E-2</v>
      </c>
      <c r="CC46" s="17">
        <v>0.247083583575125</v>
      </c>
      <c r="CD46" s="17">
        <v>1.0132015222914801E-2</v>
      </c>
      <c r="CE46" s="17">
        <v>2.0571068966087399E-2</v>
      </c>
      <c r="CF46" s="17">
        <v>0</v>
      </c>
      <c r="CG46" s="17">
        <v>0</v>
      </c>
      <c r="CH46" s="17">
        <v>6.7337252844727996E-2</v>
      </c>
      <c r="CI46" s="17">
        <v>0.241642462011607</v>
      </c>
      <c r="CJ46" s="17">
        <v>0</v>
      </c>
      <c r="CK46" s="17">
        <v>2.73831134774053E-2</v>
      </c>
      <c r="CL46" s="17">
        <v>2.6309434238881699E-2</v>
      </c>
      <c r="CM46" s="17">
        <v>25.046566378412301</v>
      </c>
      <c r="CN46" s="17">
        <v>460.161093629194</v>
      </c>
      <c r="CO46" s="17">
        <v>47.038829243869799</v>
      </c>
      <c r="CP46" s="17">
        <v>511.290261573549</v>
      </c>
      <c r="CQ46" s="17">
        <v>0</v>
      </c>
      <c r="CR46" s="17">
        <v>1.80358344511317</v>
      </c>
      <c r="CS46" s="17">
        <v>0</v>
      </c>
      <c r="CT46" s="17">
        <v>3.1986750786994901E-2</v>
      </c>
      <c r="CU46" s="5">
        <v>1.45801750090664E-5</v>
      </c>
      <c r="CV46" s="17">
        <v>1.90859732751312E-4</v>
      </c>
      <c r="CW46" s="17">
        <v>2.1975976983746399E-4</v>
      </c>
      <c r="CX46" s="17">
        <v>3.63587504599392E-2</v>
      </c>
      <c r="CY46" s="17">
        <v>0</v>
      </c>
      <c r="CZ46" s="17">
        <v>6.8039047760809597</v>
      </c>
      <c r="DA46" s="17">
        <v>8.8176791282924497E-3</v>
      </c>
      <c r="DB46" s="17">
        <v>3.1005529302181901E-3</v>
      </c>
      <c r="DC46" s="17">
        <v>11.664760737887001</v>
      </c>
      <c r="DD46" s="17">
        <v>3.96263995767125E-3</v>
      </c>
      <c r="DE46" s="17">
        <v>0</v>
      </c>
      <c r="DF46" s="5">
        <v>2.8359410704542099E-5</v>
      </c>
      <c r="DG46" s="17">
        <v>5.7472301239548597E-4</v>
      </c>
      <c r="DH46" s="17">
        <v>15.5924313332222</v>
      </c>
      <c r="DI46" s="17">
        <v>15.124658168652701</v>
      </c>
      <c r="DJ46" s="17">
        <v>0.467773164569521</v>
      </c>
      <c r="DK46" s="17">
        <v>0</v>
      </c>
      <c r="DL46" s="17">
        <v>0</v>
      </c>
      <c r="DM46" s="17">
        <v>6.1874917464464302E-2</v>
      </c>
      <c r="DN46" s="17">
        <v>0</v>
      </c>
      <c r="DO46" s="17">
        <v>0.66392732408494204</v>
      </c>
      <c r="DP46" s="17">
        <v>0</v>
      </c>
      <c r="DQ46" s="17">
        <v>1.7257213357804599E-2</v>
      </c>
      <c r="DR46" s="17">
        <v>2.6557039170621102</v>
      </c>
      <c r="DS46" s="17">
        <v>0.45937120052452302</v>
      </c>
      <c r="DT46" s="17">
        <v>0</v>
      </c>
      <c r="DU46" s="17">
        <v>4.4617965244134299E-2</v>
      </c>
      <c r="DV46" s="5">
        <v>6.0498523674884302E-5</v>
      </c>
      <c r="DW46" s="17">
        <v>0.272392741590744</v>
      </c>
      <c r="DX46" s="17">
        <v>0.50645377143282799</v>
      </c>
      <c r="DY46" s="17">
        <v>0</v>
      </c>
      <c r="DZ46" s="17">
        <v>0</v>
      </c>
      <c r="EA46" s="17">
        <v>6.13334867280257E-3</v>
      </c>
      <c r="EB46" s="17">
        <v>0.56511556211209302</v>
      </c>
      <c r="EC46" s="17">
        <v>0.53030272700514103</v>
      </c>
      <c r="ED46" s="17">
        <v>0</v>
      </c>
      <c r="EE46" s="17">
        <v>24.665177047680402</v>
      </c>
      <c r="EF46" s="17">
        <v>0.40450888394180901</v>
      </c>
      <c r="EG46" s="17">
        <v>0.436565886584379</v>
      </c>
      <c r="EJ46" s="56">
        <f t="shared" si="35"/>
        <v>1.0154626634138744</v>
      </c>
      <c r="EK46" s="25">
        <f t="shared" si="36"/>
        <v>8.0000324823264139E-3</v>
      </c>
      <c r="EL46" s="40">
        <f t="shared" si="37"/>
        <v>2.7234943149437342E-3</v>
      </c>
      <c r="EM46" s="40">
        <f t="shared" si="38"/>
        <v>2.720555200129472E-3</v>
      </c>
      <c r="EN46" s="40">
        <f t="shared" si="39"/>
        <v>2.7178567872955359E-3</v>
      </c>
      <c r="EO46" s="40">
        <f t="shared" si="40"/>
        <v>2.7212397598655297E-3</v>
      </c>
      <c r="EP46" s="40">
        <f t="shared" si="41"/>
        <v>2.7212619524996573E-3</v>
      </c>
      <c r="EQ46" s="40">
        <f t="shared" si="42"/>
        <v>2.7244207004933855E-3</v>
      </c>
      <c r="ER46" s="40">
        <f t="shared" si="43"/>
        <v>2.7201677004249441E-3</v>
      </c>
      <c r="ES46" s="40">
        <f t="shared" si="44"/>
        <v>2.7179009870561955E-3</v>
      </c>
      <c r="ET46" s="40">
        <f t="shared" si="45"/>
        <v>2.721263759991314E-3</v>
      </c>
      <c r="EU46" s="40">
        <f t="shared" si="46"/>
        <v>2.720956529931531E-3</v>
      </c>
      <c r="EV46" s="40">
        <f t="shared" si="47"/>
        <v>2.719833447472383E-3</v>
      </c>
      <c r="EW46" s="40">
        <f t="shared" si="48"/>
        <v>0</v>
      </c>
      <c r="EX46" s="40">
        <f t="shared" si="49"/>
        <v>2.7280311045668219E-3</v>
      </c>
      <c r="EY46" s="40">
        <f t="shared" si="50"/>
        <v>0</v>
      </c>
      <c r="EZ46" s="40">
        <f t="shared" si="51"/>
        <v>2.7161637866047151E-3</v>
      </c>
      <c r="FA46" s="40">
        <f t="shared" si="52"/>
        <v>2.720731699277351E-3</v>
      </c>
      <c r="FB46" s="40">
        <f t="shared" si="53"/>
        <v>2.7133779307713041E-3</v>
      </c>
      <c r="FC46" s="40">
        <f t="shared" si="54"/>
        <v>2.7219824528412523E-3</v>
      </c>
      <c r="FD46" s="40">
        <f t="shared" si="55"/>
        <v>2.7402140025454855E-3</v>
      </c>
      <c r="FE46" s="40">
        <f t="shared" si="56"/>
        <v>2.7211450574514085E-3</v>
      </c>
      <c r="FF46" s="40">
        <f t="shared" si="57"/>
        <v>2.7230569797312984E-3</v>
      </c>
      <c r="FG46" s="40">
        <f t="shared" si="58"/>
        <v>2.7201177625385416E-3</v>
      </c>
      <c r="FH46" s="40">
        <f t="shared" si="59"/>
        <v>2.7087386534215157E-3</v>
      </c>
      <c r="FI46" s="40">
        <f t="shared" si="60"/>
        <v>2.7216902374317766E-3</v>
      </c>
      <c r="FJ46" s="40">
        <f t="shared" si="61"/>
        <v>2.7363442329024767E-3</v>
      </c>
      <c r="FK46" s="40">
        <f t="shared" si="62"/>
        <v>2.7147143951218502E-3</v>
      </c>
      <c r="FL46" s="40">
        <f t="shared" si="63"/>
        <v>2.7275418787913552E-3</v>
      </c>
      <c r="FM46" s="40">
        <f t="shared" si="64"/>
        <v>2.7222615018427459E-3</v>
      </c>
      <c r="FN46" s="40">
        <f t="shared" si="65"/>
        <v>2.7224156743350615E-3</v>
      </c>
      <c r="FO46" s="40">
        <f t="shared" si="66"/>
        <v>2.6899385625187237E-3</v>
      </c>
      <c r="FP46" s="40">
        <f t="shared" si="67"/>
        <v>2.7075119354472142E-3</v>
      </c>
      <c r="FQ46" s="40">
        <f t="shared" si="68"/>
        <v>0</v>
      </c>
      <c r="FR46" s="40">
        <f t="shared" si="69"/>
        <v>2.7177718353994522E-3</v>
      </c>
    </row>
    <row r="47" spans="1:174" x14ac:dyDescent="0.25">
      <c r="A47" s="15" t="s">
        <v>216</v>
      </c>
      <c r="B47" s="15">
        <v>1570.2402307</v>
      </c>
      <c r="C47" s="15">
        <v>4.9089965248</v>
      </c>
      <c r="D47" s="15">
        <v>7083.1884733999996</v>
      </c>
      <c r="E47" s="15">
        <v>179.07585366999999</v>
      </c>
      <c r="F47" s="15">
        <v>172.96591358000001</v>
      </c>
      <c r="G47" s="15">
        <v>5.5351449059000002</v>
      </c>
      <c r="H47" s="15">
        <v>287.47384294</v>
      </c>
      <c r="I47" s="17">
        <v>21.108130439</v>
      </c>
      <c r="J47" s="17">
        <v>4.3132190486999997</v>
      </c>
      <c r="K47" s="17">
        <v>0.176055827</v>
      </c>
      <c r="L47" s="17">
        <v>6.0647729492</v>
      </c>
      <c r="M47" s="17">
        <v>2.832725E-4</v>
      </c>
      <c r="N47" s="17">
        <v>0.50193276200000003</v>
      </c>
      <c r="O47" s="17">
        <v>2.832725E-4</v>
      </c>
      <c r="P47" s="17">
        <v>8.4967560000000003E-4</v>
      </c>
      <c r="Q47" s="17">
        <v>60.113013072000001</v>
      </c>
      <c r="R47" s="17">
        <v>2.6143388000000002E-3</v>
      </c>
      <c r="S47" s="17">
        <v>0.37822180849999998</v>
      </c>
      <c r="T47" s="17">
        <v>0.75450874769999998</v>
      </c>
      <c r="U47" s="17">
        <v>0.66033233410000003</v>
      </c>
      <c r="V47" s="17">
        <v>5.8521735536000001</v>
      </c>
      <c r="W47" s="17">
        <v>4.5063327829000004</v>
      </c>
      <c r="X47" s="17">
        <v>0.35076839240000002</v>
      </c>
      <c r="Y47" s="17">
        <v>1.6673919999999999E-4</v>
      </c>
      <c r="Z47" s="17">
        <v>2.2651639E-3</v>
      </c>
      <c r="AA47" s="17">
        <v>2.5189498000000002E-3</v>
      </c>
      <c r="AB47" s="17">
        <v>0.39920269409999998</v>
      </c>
      <c r="AC47" s="17">
        <v>179.07585635999999</v>
      </c>
      <c r="AD47" s="17">
        <v>172.96595622000001</v>
      </c>
      <c r="AE47" s="17">
        <v>1.0708688759</v>
      </c>
      <c r="AF47" s="17">
        <v>0.85070098540000005</v>
      </c>
      <c r="AG47" s="17">
        <v>3.7698324399999997E-2</v>
      </c>
      <c r="AH47" s="17">
        <v>3.9325990000000001E-4</v>
      </c>
      <c r="AI47" s="15"/>
      <c r="AJ47" s="17" t="s">
        <v>216</v>
      </c>
      <c r="AK47" s="17">
        <v>0</v>
      </c>
      <c r="AL47" s="17">
        <v>0</v>
      </c>
      <c r="AM47" s="17">
        <v>4.3249444250344604</v>
      </c>
      <c r="AN47" s="17">
        <v>21.165534693450098</v>
      </c>
      <c r="AO47" s="17">
        <v>21.165534693450098</v>
      </c>
      <c r="AP47" s="17">
        <v>3.7012361284582802</v>
      </c>
      <c r="AQ47" s="17">
        <v>0.22137236721544701</v>
      </c>
      <c r="AR47" s="17">
        <v>3.0010896914851901E-2</v>
      </c>
      <c r="AS47" s="17">
        <v>0.14652348354161401</v>
      </c>
      <c r="AT47" s="17">
        <v>6.0812679355041102</v>
      </c>
      <c r="AU47" s="17">
        <v>3.9433179949812899E-4</v>
      </c>
      <c r="AV47" s="17">
        <v>1.7327713315365599E-4</v>
      </c>
      <c r="AW47" s="17">
        <v>1.1077752099075701E-4</v>
      </c>
      <c r="AX47" s="17">
        <v>0.50329644985399702</v>
      </c>
      <c r="AY47" s="17">
        <v>1.7611338150432299E-4</v>
      </c>
      <c r="AZ47" s="17">
        <v>1.07942160220903E-4</v>
      </c>
      <c r="BA47" s="17">
        <v>0</v>
      </c>
      <c r="BB47" s="17">
        <v>1.7039912802768999E-4</v>
      </c>
      <c r="BC47" s="17">
        <v>6.8159416478336804E-4</v>
      </c>
      <c r="BD47" s="17">
        <v>1574.51096914256</v>
      </c>
      <c r="BE47" s="17">
        <v>6.1265368546658099</v>
      </c>
      <c r="BF47" s="17">
        <v>133.75419838764901</v>
      </c>
      <c r="BG47" s="17">
        <v>8.5172853134035496</v>
      </c>
      <c r="BH47" s="17">
        <v>0.19789116932599099</v>
      </c>
      <c r="BI47" s="17">
        <v>30.455432188583298</v>
      </c>
      <c r="BJ47" s="17">
        <v>0.51163755138918698</v>
      </c>
      <c r="BK47" s="17">
        <v>50.804366747698303</v>
      </c>
      <c r="BL47" s="17">
        <v>4.5911634873431604</v>
      </c>
      <c r="BM47" s="17">
        <v>16.615586530653299</v>
      </c>
      <c r="BN47" s="17">
        <v>1.07378239894272</v>
      </c>
      <c r="BO47" s="17">
        <v>0</v>
      </c>
      <c r="BP47" s="17">
        <v>0</v>
      </c>
      <c r="BQ47" s="17">
        <v>60.276467498237601</v>
      </c>
      <c r="BR47" s="17">
        <v>60.276467498237601</v>
      </c>
      <c r="BS47" s="17">
        <v>1.83682490931248</v>
      </c>
      <c r="BT47" s="17">
        <v>0</v>
      </c>
      <c r="BU47" s="17">
        <v>0.85302211603412803</v>
      </c>
      <c r="BV47" s="17">
        <v>7.6021985989697699E-4</v>
      </c>
      <c r="BW47" s="17">
        <v>1.46802027144301E-3</v>
      </c>
      <c r="BX47" s="17">
        <v>56.819635654330703</v>
      </c>
      <c r="BY47" s="17">
        <v>2.4270082626307699</v>
      </c>
      <c r="BZ47" s="17">
        <v>0.380032214093524</v>
      </c>
      <c r="CA47" s="17">
        <v>0</v>
      </c>
      <c r="CB47" s="17">
        <v>0.73302671707957201</v>
      </c>
      <c r="CC47" s="17">
        <v>2.9745344252510302</v>
      </c>
      <c r="CD47" s="17">
        <v>0.12515253419809599</v>
      </c>
      <c r="CE47" s="17">
        <v>0.254097544366363</v>
      </c>
      <c r="CF47" s="17">
        <v>0</v>
      </c>
      <c r="CG47" s="17">
        <v>0</v>
      </c>
      <c r="CH47" s="17">
        <v>0.75655501568144501</v>
      </c>
      <c r="CI47" s="17">
        <v>4.9223505174067004</v>
      </c>
      <c r="CJ47" s="17">
        <v>0</v>
      </c>
      <c r="CK47" s="17">
        <v>0.33768532025882197</v>
      </c>
      <c r="CL47" s="17">
        <v>0.32444234054795801</v>
      </c>
      <c r="CM47" s="17">
        <v>292.84677412809901</v>
      </c>
      <c r="CN47" s="17">
        <v>6392.2101378322996</v>
      </c>
      <c r="CO47" s="17">
        <v>653.42607810911704</v>
      </c>
      <c r="CP47" s="17">
        <v>7102.4558515957497</v>
      </c>
      <c r="CQ47" s="17">
        <v>0</v>
      </c>
      <c r="CR47" s="17">
        <v>21.712573714935299</v>
      </c>
      <c r="CS47" s="17">
        <v>0</v>
      </c>
      <c r="CT47" s="17">
        <v>0.35172556034247199</v>
      </c>
      <c r="CU47" s="17">
        <v>1.6719167008804101E-4</v>
      </c>
      <c r="CV47" s="17">
        <v>2.27132970845064E-3</v>
      </c>
      <c r="CW47" s="17">
        <v>2.5257606883361101E-3</v>
      </c>
      <c r="CX47" s="17">
        <v>0.40029466900718103</v>
      </c>
      <c r="CY47" s="17">
        <v>0</v>
      </c>
      <c r="CZ47" s="17">
        <v>81.909710566324193</v>
      </c>
      <c r="DA47" s="17">
        <v>0.101113324838704</v>
      </c>
      <c r="DB47" s="17">
        <v>3.5554512486096999E-2</v>
      </c>
      <c r="DC47" s="17">
        <v>133.76123936947701</v>
      </c>
      <c r="DD47" s="17">
        <v>4.5440309940199597E-2</v>
      </c>
      <c r="DE47" s="17">
        <v>0</v>
      </c>
      <c r="DF47" s="17">
        <v>3.9321441368188402E-4</v>
      </c>
      <c r="DG47" s="17">
        <v>6.5905454590408797E-3</v>
      </c>
      <c r="DH47" s="17">
        <v>179.56297477740699</v>
      </c>
      <c r="DI47" s="17">
        <v>173.436398634922</v>
      </c>
      <c r="DJ47" s="17">
        <v>6.12657614248472</v>
      </c>
      <c r="DK47" s="17">
        <v>0</v>
      </c>
      <c r="DL47" s="17">
        <v>0</v>
      </c>
      <c r="DM47" s="17">
        <v>0.70952889648087203</v>
      </c>
      <c r="DN47" s="17">
        <v>0</v>
      </c>
      <c r="DO47" s="17">
        <v>7.6133371653080602</v>
      </c>
      <c r="DP47" s="17">
        <v>0</v>
      </c>
      <c r="DQ47" s="17">
        <v>0.19789106074835799</v>
      </c>
      <c r="DR47" s="17">
        <v>30.453372347426299</v>
      </c>
      <c r="DS47" s="17">
        <v>5.5301669959641604</v>
      </c>
      <c r="DT47" s="17">
        <v>0</v>
      </c>
      <c r="DU47" s="17">
        <v>0.51163735749268302</v>
      </c>
      <c r="DV47" s="17">
        <v>6.9374526394285602E-4</v>
      </c>
      <c r="DW47" s="17">
        <v>5.5502056910588298</v>
      </c>
      <c r="DX47" s="17">
        <v>6.0969512367755003</v>
      </c>
      <c r="DY47" s="17">
        <v>3.7802073423403103E-2</v>
      </c>
      <c r="DZ47" s="17">
        <v>0</v>
      </c>
      <c r="EA47" s="17">
        <v>7.3836306999054302E-2</v>
      </c>
      <c r="EB47" s="17">
        <v>6.8031595138792804</v>
      </c>
      <c r="EC47" s="17">
        <v>5.8680857254973802</v>
      </c>
      <c r="ED47" s="17">
        <v>0</v>
      </c>
      <c r="EE47" s="17">
        <v>288.25578356972301</v>
      </c>
      <c r="EF47" s="17">
        <v>4.5185874098185899</v>
      </c>
      <c r="EG47" s="17">
        <v>5.2556327963671601</v>
      </c>
      <c r="EJ47" s="56">
        <f t="shared" si="35"/>
        <v>1.0159267942572452</v>
      </c>
      <c r="EK47" s="25">
        <f t="shared" si="36"/>
        <v>7.9999984289328193E-3</v>
      </c>
      <c r="EL47" s="40">
        <f t="shared" si="37"/>
        <v>2.719799403341105E-3</v>
      </c>
      <c r="EM47" s="40">
        <f t="shared" si="38"/>
        <v>2.7203100550665799E-3</v>
      </c>
      <c r="EN47" s="40">
        <f t="shared" si="39"/>
        <v>2.7201560805710946E-3</v>
      </c>
      <c r="EO47" s="40">
        <f t="shared" si="40"/>
        <v>2.720194249665118E-3</v>
      </c>
      <c r="EP47" s="40">
        <f t="shared" si="41"/>
        <v>2.7201027369151893E-3</v>
      </c>
      <c r="EQ47" s="40">
        <f t="shared" si="42"/>
        <v>2.7209378281634593E-3</v>
      </c>
      <c r="ER47" s="40">
        <f t="shared" si="43"/>
        <v>2.7200409669488183E-3</v>
      </c>
      <c r="ES47" s="40">
        <f t="shared" si="44"/>
        <v>2.7195328651199043E-3</v>
      </c>
      <c r="ET47" s="40">
        <f t="shared" si="45"/>
        <v>2.7184745782838711E-3</v>
      </c>
      <c r="EU47" s="40">
        <f t="shared" si="46"/>
        <v>2.7181915226578289E-3</v>
      </c>
      <c r="EV47" s="40">
        <f t="shared" si="47"/>
        <v>2.7198027761758193E-3</v>
      </c>
      <c r="EW47" s="40">
        <f t="shared" si="48"/>
        <v>2.7611368714330086E-3</v>
      </c>
      <c r="EX47" s="40">
        <f t="shared" si="49"/>
        <v>2.7168735680118575E-3</v>
      </c>
      <c r="EY47" s="40">
        <f t="shared" si="50"/>
        <v>2.7642701823367925E-3</v>
      </c>
      <c r="EZ47" s="40">
        <f t="shared" si="51"/>
        <v>2.7277384581339431E-3</v>
      </c>
      <c r="FA47" s="40">
        <f t="shared" si="52"/>
        <v>2.7191188377435529E-3</v>
      </c>
      <c r="FB47" s="40">
        <f t="shared" si="53"/>
        <v>2.7218144113038563E-3</v>
      </c>
      <c r="FC47" s="40">
        <f t="shared" si="54"/>
        <v>2.718695858753071E-3</v>
      </c>
      <c r="FD47" s="40">
        <f t="shared" si="55"/>
        <v>2.7120533561509389E-3</v>
      </c>
      <c r="FE47" s="40">
        <f t="shared" si="56"/>
        <v>2.7188229533343911E-3</v>
      </c>
      <c r="FF47" s="40">
        <f t="shared" si="57"/>
        <v>2.7190191390669824E-3</v>
      </c>
      <c r="FG47" s="40">
        <f t="shared" si="58"/>
        <v>2.7194234223206089E-3</v>
      </c>
      <c r="FH47" s="40">
        <f t="shared" si="59"/>
        <v>2.7287747790583719E-3</v>
      </c>
      <c r="FI47" s="40">
        <f t="shared" si="60"/>
        <v>2.7136395523129457E-3</v>
      </c>
      <c r="FJ47" s="40">
        <f t="shared" si="61"/>
        <v>2.7220142660052179E-3</v>
      </c>
      <c r="FK47" s="40">
        <f t="shared" si="62"/>
        <v>2.7038602897564118E-3</v>
      </c>
      <c r="FL47" s="40">
        <f t="shared" si="63"/>
        <v>2.7353896236669913E-3</v>
      </c>
      <c r="FM47" s="40">
        <f t="shared" si="64"/>
        <v>2.7202165323593061E-3</v>
      </c>
      <c r="FN47" s="40">
        <f t="shared" si="65"/>
        <v>2.7201213500801505E-3</v>
      </c>
      <c r="FO47" s="40">
        <f t="shared" si="66"/>
        <v>2.7207094241779406E-3</v>
      </c>
      <c r="FP47" s="40">
        <f t="shared" si="67"/>
        <v>2.7284917661598569E-3</v>
      </c>
      <c r="FQ47" s="40">
        <f t="shared" si="68"/>
        <v>2.752085803662564E-3</v>
      </c>
      <c r="FR47" s="40">
        <f t="shared" si="69"/>
        <v>2.7256770856346649E-3</v>
      </c>
    </row>
    <row r="48" spans="1:174" x14ac:dyDescent="0.25">
      <c r="A48" s="15" t="s">
        <v>217</v>
      </c>
      <c r="B48" s="15">
        <v>2833.9945412000002</v>
      </c>
      <c r="C48" s="15">
        <v>8.9130114746999993</v>
      </c>
      <c r="D48" s="15">
        <v>13429.639625</v>
      </c>
      <c r="E48" s="15">
        <v>346.85000746999998</v>
      </c>
      <c r="F48" s="15">
        <v>336.44451471999997</v>
      </c>
      <c r="G48" s="15">
        <v>10.047200086</v>
      </c>
      <c r="H48" s="15">
        <v>562.45844535000003</v>
      </c>
      <c r="I48" s="17">
        <v>44.040503405999999</v>
      </c>
      <c r="J48" s="17">
        <v>8.9993365154999996</v>
      </c>
      <c r="K48" s="17">
        <v>0.35280521980000001</v>
      </c>
      <c r="L48" s="17">
        <v>12.655319131000001</v>
      </c>
      <c r="N48" s="17">
        <v>1.0461731028000001</v>
      </c>
      <c r="P48" s="17">
        <v>1.7022891999999999E-3</v>
      </c>
      <c r="Q48" s="17">
        <v>125.42825164</v>
      </c>
      <c r="R48" s="17">
        <v>4.6717225999999999E-3</v>
      </c>
      <c r="S48" s="17">
        <v>0.75795416179999997</v>
      </c>
      <c r="T48" s="17">
        <v>1.5355121220000001</v>
      </c>
      <c r="U48" s="17">
        <v>1.3234068229</v>
      </c>
      <c r="V48" s="17">
        <v>12.092852835</v>
      </c>
      <c r="W48" s="17">
        <v>9.2243200615000003</v>
      </c>
      <c r="X48" s="17">
        <v>0.72276532319999998</v>
      </c>
      <c r="Y48" s="17">
        <v>3.2433249999999999E-4</v>
      </c>
      <c r="Z48" s="17">
        <v>4.2713005999999998E-3</v>
      </c>
      <c r="AA48" s="17">
        <v>4.9269196999999999E-3</v>
      </c>
      <c r="AB48" s="17">
        <v>0.82573798720000002</v>
      </c>
      <c r="AC48" s="17">
        <v>346.85022187999999</v>
      </c>
      <c r="AD48" s="17">
        <v>336.44452853000001</v>
      </c>
      <c r="AE48" s="17">
        <v>2.1598412751999998</v>
      </c>
      <c r="AF48" s="17">
        <v>1.5692590362000001</v>
      </c>
      <c r="AH48" s="17">
        <v>7.1662690000000003E-4</v>
      </c>
      <c r="AI48" s="15"/>
      <c r="AJ48" s="17" t="s">
        <v>217</v>
      </c>
      <c r="AK48" s="17">
        <v>0</v>
      </c>
      <c r="AL48" s="17">
        <v>0</v>
      </c>
      <c r="AM48" s="17">
        <v>9.0238013460274598</v>
      </c>
      <c r="AN48" s="17">
        <v>44.160277527600201</v>
      </c>
      <c r="AO48" s="17">
        <v>44.160277527600201</v>
      </c>
      <c r="AP48" s="17">
        <v>7.0300239314141999</v>
      </c>
      <c r="AQ48" s="17">
        <v>0.42046389965117797</v>
      </c>
      <c r="AR48" s="17">
        <v>6.01399729933806E-2</v>
      </c>
      <c r="AS48" s="17">
        <v>0.29362460754972802</v>
      </c>
      <c r="AT48" s="17">
        <v>12.689738126910401</v>
      </c>
      <c r="AU48" s="17">
        <v>7.1856765512902897E-4</v>
      </c>
      <c r="AV48" s="17">
        <v>0</v>
      </c>
      <c r="AW48" s="17">
        <v>0</v>
      </c>
      <c r="AX48" s="17">
        <v>1.0490161401709901</v>
      </c>
      <c r="AY48" s="17">
        <v>0</v>
      </c>
      <c r="AZ48" s="17">
        <v>0</v>
      </c>
      <c r="BA48" s="17">
        <v>0</v>
      </c>
      <c r="BB48" s="17">
        <v>3.4137944862403999E-4</v>
      </c>
      <c r="BC48" s="17">
        <v>1.3655558480354E-3</v>
      </c>
      <c r="BD48" s="17">
        <v>2841.7007634473598</v>
      </c>
      <c r="BE48" s="17">
        <v>10.434004259329599</v>
      </c>
      <c r="BF48" s="17">
        <v>260.17186157178497</v>
      </c>
      <c r="BG48" s="17">
        <v>16.567394725441801</v>
      </c>
      <c r="BH48" s="17">
        <v>0.384927688949883</v>
      </c>
      <c r="BI48" s="17">
        <v>59.240322126137499</v>
      </c>
      <c r="BJ48" s="17">
        <v>0.99520941549959396</v>
      </c>
      <c r="BK48" s="17">
        <v>96.496240976421504</v>
      </c>
      <c r="BL48" s="17">
        <v>8.7203220340094791</v>
      </c>
      <c r="BM48" s="17">
        <v>31.559168489312899</v>
      </c>
      <c r="BN48" s="17">
        <v>2.1657202846325698</v>
      </c>
      <c r="BO48" s="17">
        <v>0</v>
      </c>
      <c r="BP48" s="17">
        <v>0</v>
      </c>
      <c r="BQ48" s="17">
        <v>125.769693389854</v>
      </c>
      <c r="BR48" s="17">
        <v>125.769693389854</v>
      </c>
      <c r="BS48" s="17">
        <v>3.4888300984601801</v>
      </c>
      <c r="BT48" s="17">
        <v>0</v>
      </c>
      <c r="BU48" s="17">
        <v>1.57352856891731</v>
      </c>
      <c r="BV48" s="17">
        <v>1.35851697073968E-3</v>
      </c>
      <c r="BW48" s="17">
        <v>2.6233290545855498E-3</v>
      </c>
      <c r="BX48" s="17">
        <v>107.72950142143</v>
      </c>
      <c r="BY48" s="17">
        <v>4.6098133777796102</v>
      </c>
      <c r="BZ48" s="17">
        <v>0.72183134721179198</v>
      </c>
      <c r="CA48" s="17">
        <v>0</v>
      </c>
      <c r="CB48" s="17">
        <v>1.39227957274261</v>
      </c>
      <c r="CC48" s="17">
        <v>5.6497398674581198</v>
      </c>
      <c r="CD48" s="17">
        <v>0.25080542083478002</v>
      </c>
      <c r="CE48" s="17">
        <v>0.50921108913837798</v>
      </c>
      <c r="CF48" s="17">
        <v>0</v>
      </c>
      <c r="CG48" s="17">
        <v>0</v>
      </c>
      <c r="CH48" s="17">
        <v>1.5396922213170801</v>
      </c>
      <c r="CI48" s="17">
        <v>8.9372450071374701</v>
      </c>
      <c r="CJ48" s="17">
        <v>0</v>
      </c>
      <c r="CK48" s="17">
        <v>0.67677230079862505</v>
      </c>
      <c r="CL48" s="17">
        <v>0.65023365608999195</v>
      </c>
      <c r="CM48" s="17">
        <v>572.70760549391696</v>
      </c>
      <c r="CN48" s="17">
        <v>12119.537931843999</v>
      </c>
      <c r="CO48" s="17">
        <v>1238.88769076208</v>
      </c>
      <c r="CP48" s="17">
        <v>13466.1551240276</v>
      </c>
      <c r="CQ48" s="17">
        <v>0</v>
      </c>
      <c r="CR48" s="17">
        <v>41.240187270292097</v>
      </c>
      <c r="CS48" s="17">
        <v>0</v>
      </c>
      <c r="CT48" s="17">
        <v>0.724726065180751</v>
      </c>
      <c r="CU48" s="17">
        <v>3.2521337624850499E-4</v>
      </c>
      <c r="CV48" s="17">
        <v>4.2828726135462902E-3</v>
      </c>
      <c r="CW48" s="17">
        <v>4.9403255211230299E-3</v>
      </c>
      <c r="CX48" s="17">
        <v>0.82797948630984797</v>
      </c>
      <c r="CY48" s="17">
        <v>0</v>
      </c>
      <c r="CZ48" s="17">
        <v>155.57687557353799</v>
      </c>
      <c r="DA48" s="17">
        <v>0.19668054068354299</v>
      </c>
      <c r="DB48" s="17">
        <v>6.9158752933524997E-2</v>
      </c>
      <c r="DC48" s="17">
        <v>260.18564679751103</v>
      </c>
      <c r="DD48" s="17">
        <v>8.8388133181214398E-2</v>
      </c>
      <c r="DE48" s="17">
        <v>0</v>
      </c>
      <c r="DF48" s="17">
        <v>7.0265989373721901E-4</v>
      </c>
      <c r="DG48" s="17">
        <v>1.28196649195037E-2</v>
      </c>
      <c r="DH48" s="17">
        <v>347.79343929962602</v>
      </c>
      <c r="DI48" s="17">
        <v>337.359633537847</v>
      </c>
      <c r="DJ48" s="17">
        <v>10.433805761779499</v>
      </c>
      <c r="DK48" s="17">
        <v>0</v>
      </c>
      <c r="DL48" s="17">
        <v>0</v>
      </c>
      <c r="DM48" s="17">
        <v>1.38013687792456</v>
      </c>
      <c r="DN48" s="17">
        <v>0</v>
      </c>
      <c r="DO48" s="17">
        <v>14.8090959550698</v>
      </c>
      <c r="DP48" s="17">
        <v>0</v>
      </c>
      <c r="DQ48" s="17">
        <v>0.38492774836444599</v>
      </c>
      <c r="DR48" s="17">
        <v>59.236220224099803</v>
      </c>
      <c r="DS48" s="17">
        <v>10.5038583344336</v>
      </c>
      <c r="DT48" s="17">
        <v>0</v>
      </c>
      <c r="DU48" s="17">
        <v>0.995209416381443</v>
      </c>
      <c r="DV48" s="17">
        <v>1.349426778441E-3</v>
      </c>
      <c r="DW48" s="17">
        <v>10.074521849457399</v>
      </c>
      <c r="DX48" s="17">
        <v>11.5804090358212</v>
      </c>
      <c r="DY48" s="17">
        <v>0</v>
      </c>
      <c r="DZ48" s="17">
        <v>0</v>
      </c>
      <c r="EA48" s="17">
        <v>0.140236111866851</v>
      </c>
      <c r="EB48" s="17">
        <v>12.9217371946465</v>
      </c>
      <c r="EC48" s="17">
        <v>12.1257342843763</v>
      </c>
      <c r="ED48" s="17">
        <v>0</v>
      </c>
      <c r="EE48" s="17">
        <v>563.98834456037105</v>
      </c>
      <c r="EF48" s="17">
        <v>9.2494024167694509</v>
      </c>
      <c r="EG48" s="17">
        <v>9.9823873624872501</v>
      </c>
      <c r="EJ48" s="56">
        <f t="shared" si="35"/>
        <v>1.0154600019976345</v>
      </c>
      <c r="EK48" s="25">
        <f t="shared" si="36"/>
        <v>8.0000193395372912E-3</v>
      </c>
      <c r="EL48" s="40">
        <f t="shared" si="37"/>
        <v>2.7192085712686546E-3</v>
      </c>
      <c r="EM48" s="40">
        <f t="shared" si="38"/>
        <v>2.7188938897093028E-3</v>
      </c>
      <c r="EN48" s="40">
        <f t="shared" si="39"/>
        <v>2.7190230004105957E-3</v>
      </c>
      <c r="EO48" s="40">
        <f t="shared" si="40"/>
        <v>2.7199994502166351E-3</v>
      </c>
      <c r="EP48" s="40">
        <f t="shared" si="41"/>
        <v>2.719969498116568E-3</v>
      </c>
      <c r="EQ48" s="40">
        <f t="shared" si="42"/>
        <v>2.7193410326793433E-3</v>
      </c>
      <c r="ER48" s="40">
        <f t="shared" si="43"/>
        <v>2.7200217598635323E-3</v>
      </c>
      <c r="ES48" s="40">
        <f t="shared" si="44"/>
        <v>2.7196356157882539E-3</v>
      </c>
      <c r="ET48" s="40">
        <f t="shared" si="45"/>
        <v>2.7185149133297994E-3</v>
      </c>
      <c r="EU48" s="40">
        <f t="shared" si="46"/>
        <v>2.7192362506780429E-3</v>
      </c>
      <c r="EV48" s="40">
        <f t="shared" si="47"/>
        <v>2.7197256390072764E-3</v>
      </c>
      <c r="EW48" s="40">
        <f t="shared" si="48"/>
        <v>0</v>
      </c>
      <c r="EX48" s="40">
        <f t="shared" si="49"/>
        <v>2.7175592293291074E-3</v>
      </c>
      <c r="EY48" s="40">
        <f t="shared" si="50"/>
        <v>0</v>
      </c>
      <c r="EZ48" s="40">
        <f t="shared" si="51"/>
        <v>2.7293227610444091E-3</v>
      </c>
      <c r="FA48" s="40">
        <f t="shared" si="52"/>
        <v>2.7222076796062961E-3</v>
      </c>
      <c r="FB48" s="40">
        <f t="shared" si="53"/>
        <v>2.7363180901299497E-3</v>
      </c>
      <c r="FC48" s="40">
        <f t="shared" si="54"/>
        <v>2.7209404962699681E-3</v>
      </c>
      <c r="FD48" s="40">
        <f t="shared" si="55"/>
        <v>2.7222835021552282E-3</v>
      </c>
      <c r="FE48" s="40">
        <f t="shared" si="56"/>
        <v>2.7195975767528272E-3</v>
      </c>
      <c r="FF48" s="40">
        <f t="shared" si="57"/>
        <v>2.7190812478203323E-3</v>
      </c>
      <c r="FG48" s="40">
        <f t="shared" si="58"/>
        <v>2.7191549189775014E-3</v>
      </c>
      <c r="FH48" s="40">
        <f t="shared" si="59"/>
        <v>2.7128334990809424E-3</v>
      </c>
      <c r="FI48" s="40">
        <f t="shared" si="60"/>
        <v>2.7159666345648184E-3</v>
      </c>
      <c r="FJ48" s="40">
        <f t="shared" si="61"/>
        <v>2.7092482196852288E-3</v>
      </c>
      <c r="FK48" s="40">
        <f t="shared" si="62"/>
        <v>2.7209335526678061E-3</v>
      </c>
      <c r="FL48" s="40">
        <f t="shared" si="63"/>
        <v>2.7145403803555861E-3</v>
      </c>
      <c r="FM48" s="40">
        <f t="shared" si="64"/>
        <v>2.7201882761652635E-3</v>
      </c>
      <c r="FN48" s="40">
        <f t="shared" si="65"/>
        <v>2.7201720349336669E-3</v>
      </c>
      <c r="FO48" s="40">
        <f t="shared" si="66"/>
        <v>2.7219636461598938E-3</v>
      </c>
      <c r="FP48" s="40">
        <f t="shared" si="67"/>
        <v>2.7207316439283847E-3</v>
      </c>
      <c r="FQ48" s="40">
        <f t="shared" si="68"/>
        <v>0</v>
      </c>
      <c r="FR48" s="40">
        <f t="shared" si="69"/>
        <v>2.7081806851360717E-3</v>
      </c>
    </row>
    <row r="49" spans="1:174" x14ac:dyDescent="0.25">
      <c r="A49" s="15" t="s">
        <v>218</v>
      </c>
      <c r="B49" s="15">
        <v>868.20512568000004</v>
      </c>
      <c r="C49" s="15">
        <v>2.7304118630000001</v>
      </c>
      <c r="D49" s="15">
        <v>4046.1043792</v>
      </c>
      <c r="E49" s="15">
        <v>104.03431005</v>
      </c>
      <c r="F49" s="15">
        <v>100.91328159</v>
      </c>
      <c r="G49" s="15">
        <v>3.0778594006</v>
      </c>
      <c r="H49" s="15">
        <v>165.90318001</v>
      </c>
      <c r="I49" s="17">
        <v>12.990209604</v>
      </c>
      <c r="J49" s="17">
        <v>2.6544519067999999</v>
      </c>
      <c r="K49" s="17">
        <v>0.10754758809999999</v>
      </c>
      <c r="L49" s="17">
        <v>3.7328251670000001</v>
      </c>
      <c r="N49" s="17">
        <v>0.30857979289999998</v>
      </c>
      <c r="P49" s="17">
        <v>5.1888179999999996E-4</v>
      </c>
      <c r="Q49" s="17">
        <v>36.996417334</v>
      </c>
      <c r="R49" s="17">
        <v>1.4240179E-3</v>
      </c>
      <c r="S49" s="17">
        <v>0.2310509993</v>
      </c>
      <c r="T49" s="17">
        <v>0.45291577989999998</v>
      </c>
      <c r="U49" s="17">
        <v>0.40340935900000002</v>
      </c>
      <c r="V49" s="17">
        <v>3.5669177712</v>
      </c>
      <c r="W49" s="17">
        <v>2.7208126889000002</v>
      </c>
      <c r="X49" s="17">
        <v>0.2134034299</v>
      </c>
      <c r="Y49" s="17">
        <v>9.7280400000000005E-5</v>
      </c>
      <c r="Z49" s="17">
        <v>1.2716838000000001E-3</v>
      </c>
      <c r="AA49" s="17">
        <v>1.46627E-3</v>
      </c>
      <c r="AB49" s="17">
        <v>0.24357172290000001</v>
      </c>
      <c r="AC49" s="17">
        <v>104.03435082999999</v>
      </c>
      <c r="AD49" s="17">
        <v>100.9132603</v>
      </c>
      <c r="AE49" s="17">
        <v>0.63706809769999995</v>
      </c>
      <c r="AF49" s="17">
        <v>0.46286997289999998</v>
      </c>
      <c r="AH49" s="17">
        <v>2.1494520000000001E-4</v>
      </c>
      <c r="AI49" s="15"/>
      <c r="AJ49" s="17" t="s">
        <v>218</v>
      </c>
      <c r="AK49" s="17">
        <v>0</v>
      </c>
      <c r="AL49" s="17">
        <v>0</v>
      </c>
      <c r="AM49" s="17">
        <v>2.6616713572155999</v>
      </c>
      <c r="AN49" s="17">
        <v>13.025546622395</v>
      </c>
      <c r="AO49" s="17">
        <v>13.025546622395</v>
      </c>
      <c r="AP49" s="17">
        <v>2.0735817250450501</v>
      </c>
      <c r="AQ49" s="17">
        <v>0.124019360821138</v>
      </c>
      <c r="AR49" s="17">
        <v>1.8332778549028001E-2</v>
      </c>
      <c r="AS49" s="17">
        <v>8.9507085963723004E-2</v>
      </c>
      <c r="AT49" s="17">
        <v>3.7429684013770701</v>
      </c>
      <c r="AU49" s="17">
        <v>2.1553137445558601E-4</v>
      </c>
      <c r="AV49" s="17">
        <v>0</v>
      </c>
      <c r="AW49" s="17">
        <v>0</v>
      </c>
      <c r="AX49" s="17">
        <v>0.30942030951430499</v>
      </c>
      <c r="AY49" s="17">
        <v>0</v>
      </c>
      <c r="AZ49" s="17">
        <v>0</v>
      </c>
      <c r="BA49" s="17">
        <v>0</v>
      </c>
      <c r="BB49" s="17">
        <v>1.04059835788731E-4</v>
      </c>
      <c r="BC49" s="17">
        <v>4.1624065311926398E-4</v>
      </c>
      <c r="BD49" s="17">
        <v>870.56757520020801</v>
      </c>
      <c r="BE49" s="17">
        <v>3.1295791310482399</v>
      </c>
      <c r="BF49" s="17">
        <v>78.035946627203998</v>
      </c>
      <c r="BG49" s="17">
        <v>4.9692192651994898</v>
      </c>
      <c r="BH49" s="17">
        <v>0.115455090009204</v>
      </c>
      <c r="BI49" s="17">
        <v>17.7685496200885</v>
      </c>
      <c r="BJ49" s="17">
        <v>0.29850385511224298</v>
      </c>
      <c r="BK49" s="17">
        <v>28.462643438889501</v>
      </c>
      <c r="BL49" s="17">
        <v>2.5721524613437299</v>
      </c>
      <c r="BM49" s="17">
        <v>9.3087093072679696</v>
      </c>
      <c r="BN49" s="17">
        <v>0.63880300050710703</v>
      </c>
      <c r="BO49" s="17">
        <v>0</v>
      </c>
      <c r="BP49" s="17">
        <v>0</v>
      </c>
      <c r="BQ49" s="17">
        <v>37.097085986517797</v>
      </c>
      <c r="BR49" s="17">
        <v>37.097085986517797</v>
      </c>
      <c r="BS49" s="17">
        <v>1.0290611531574001</v>
      </c>
      <c r="BT49" s="17">
        <v>0</v>
      </c>
      <c r="BU49" s="17">
        <v>0.46412808657476101</v>
      </c>
      <c r="BV49" s="17">
        <v>4.14086421862916E-4</v>
      </c>
      <c r="BW49" s="17">
        <v>7.9963044081547805E-4</v>
      </c>
      <c r="BX49" s="17">
        <v>32.456880913595299</v>
      </c>
      <c r="BY49" s="17">
        <v>1.35971112783114</v>
      </c>
      <c r="BZ49" s="17">
        <v>0.21291375587744199</v>
      </c>
      <c r="CA49" s="17">
        <v>0</v>
      </c>
      <c r="CB49" s="17">
        <v>0.41067001060623498</v>
      </c>
      <c r="CC49" s="17">
        <v>1.6664511413414</v>
      </c>
      <c r="CD49" s="17">
        <v>7.6454338277198094E-2</v>
      </c>
      <c r="CE49" s="17">
        <v>0.15522521546321799</v>
      </c>
      <c r="CF49" s="17">
        <v>0</v>
      </c>
      <c r="CG49" s="17">
        <v>0</v>
      </c>
      <c r="CH49" s="17">
        <v>0.45414649584558198</v>
      </c>
      <c r="CI49" s="17">
        <v>2.7378372224298202</v>
      </c>
      <c r="CJ49" s="17">
        <v>0</v>
      </c>
      <c r="CK49" s="17">
        <v>0.20629789645992799</v>
      </c>
      <c r="CL49" s="17">
        <v>0.19820807828612599</v>
      </c>
      <c r="CM49" s="17">
        <v>168.926468416034</v>
      </c>
      <c r="CN49" s="17">
        <v>3651.3953789337302</v>
      </c>
      <c r="CO49" s="17">
        <v>373.252821649829</v>
      </c>
      <c r="CP49" s="17">
        <v>4057.10508149715</v>
      </c>
      <c r="CQ49" s="17">
        <v>0</v>
      </c>
      <c r="CR49" s="17">
        <v>12.164265686640499</v>
      </c>
      <c r="CS49" s="17">
        <v>0</v>
      </c>
      <c r="CT49" s="17">
        <v>0.213985783285989</v>
      </c>
      <c r="CU49" s="5">
        <v>9.7544445590700907E-5</v>
      </c>
      <c r="CV49" s="17">
        <v>1.2751390539393801E-3</v>
      </c>
      <c r="CW49" s="17">
        <v>1.4702497779658999E-3</v>
      </c>
      <c r="CX49" s="17">
        <v>0.244239191167402</v>
      </c>
      <c r="CY49" s="17">
        <v>0</v>
      </c>
      <c r="CZ49" s="17">
        <v>45.8891172270243</v>
      </c>
      <c r="DA49" s="17">
        <v>5.89923708725342E-2</v>
      </c>
      <c r="DB49" s="17">
        <v>2.07434820791789E-2</v>
      </c>
      <c r="DC49" s="17">
        <v>78.040134520522201</v>
      </c>
      <c r="DD49" s="17">
        <v>2.6511206821100398E-2</v>
      </c>
      <c r="DE49" s="17">
        <v>0</v>
      </c>
      <c r="DF49" s="17">
        <v>2.1418324663657299E-4</v>
      </c>
      <c r="DG49" s="17">
        <v>3.8451597061238802E-3</v>
      </c>
      <c r="DH49" s="17">
        <v>104.317246500267</v>
      </c>
      <c r="DI49" s="17">
        <v>101.187730690813</v>
      </c>
      <c r="DJ49" s="17">
        <v>3.1295158094545199</v>
      </c>
      <c r="DK49" s="17">
        <v>0</v>
      </c>
      <c r="DL49" s="17">
        <v>0</v>
      </c>
      <c r="DM49" s="17">
        <v>0.413958535249149</v>
      </c>
      <c r="DN49" s="17">
        <v>0</v>
      </c>
      <c r="DO49" s="17">
        <v>4.4418329263601102</v>
      </c>
      <c r="DP49" s="17">
        <v>0</v>
      </c>
      <c r="DQ49" s="17">
        <v>0.11545518271355899</v>
      </c>
      <c r="DR49" s="17">
        <v>17.767348664495099</v>
      </c>
      <c r="DS49" s="17">
        <v>3.0982253795713102</v>
      </c>
      <c r="DT49" s="17">
        <v>0</v>
      </c>
      <c r="DU49" s="17">
        <v>0.29850388939411499</v>
      </c>
      <c r="DV49" s="17">
        <v>4.0475260018629002E-4</v>
      </c>
      <c r="DW49" s="17">
        <v>3.0862268003108499</v>
      </c>
      <c r="DX49" s="17">
        <v>3.4157541609545699</v>
      </c>
      <c r="DY49" s="17">
        <v>0</v>
      </c>
      <c r="DZ49" s="17">
        <v>0</v>
      </c>
      <c r="EA49" s="17">
        <v>4.1365582135499603E-2</v>
      </c>
      <c r="EB49" s="17">
        <v>3.81141907111251</v>
      </c>
      <c r="EC49" s="17">
        <v>3.5766240438976298</v>
      </c>
      <c r="ED49" s="17">
        <v>0</v>
      </c>
      <c r="EE49" s="17">
        <v>166.35433357033</v>
      </c>
      <c r="EF49" s="17">
        <v>2.7282125012754799</v>
      </c>
      <c r="EG49" s="17">
        <v>2.94441705771606</v>
      </c>
      <c r="EJ49" s="56">
        <f t="shared" si="35"/>
        <v>1.0154617844362712</v>
      </c>
      <c r="EK49" s="25">
        <f t="shared" si="36"/>
        <v>8.000009923730662E-3</v>
      </c>
      <c r="EL49" s="40">
        <f t="shared" si="37"/>
        <v>2.721072993386954E-3</v>
      </c>
      <c r="EM49" s="40">
        <f t="shared" si="38"/>
        <v>2.7195015999020894E-3</v>
      </c>
      <c r="EN49" s="40">
        <f t="shared" si="39"/>
        <v>2.7188379898703944E-3</v>
      </c>
      <c r="EO49" s="40">
        <f t="shared" si="40"/>
        <v>2.7196455681882206E-3</v>
      </c>
      <c r="EP49" s="40">
        <f t="shared" si="41"/>
        <v>2.7196529187115221E-3</v>
      </c>
      <c r="EQ49" s="40">
        <f t="shared" si="42"/>
        <v>2.7185776287308124E-3</v>
      </c>
      <c r="ER49" s="40">
        <f t="shared" si="43"/>
        <v>2.7193786177142909E-3</v>
      </c>
      <c r="ES49" s="40">
        <f t="shared" si="44"/>
        <v>2.7202808478254538E-3</v>
      </c>
      <c r="ET49" s="40">
        <f t="shared" si="45"/>
        <v>2.7197518241357859E-3</v>
      </c>
      <c r="EU49" s="40">
        <f t="shared" si="46"/>
        <v>2.7176473030640475E-3</v>
      </c>
      <c r="EV49" s="40">
        <f t="shared" si="47"/>
        <v>2.7173076485716876E-3</v>
      </c>
      <c r="EW49" s="40">
        <f t="shared" si="48"/>
        <v>0</v>
      </c>
      <c r="EX49" s="40">
        <f t="shared" si="49"/>
        <v>2.7238226016224965E-3</v>
      </c>
      <c r="EY49" s="40">
        <f t="shared" si="50"/>
        <v>0</v>
      </c>
      <c r="EZ49" s="40">
        <f t="shared" si="51"/>
        <v>2.7341273253272459E-3</v>
      </c>
      <c r="FA49" s="40">
        <f t="shared" si="52"/>
        <v>2.7210378672337444E-3</v>
      </c>
      <c r="FB49" s="40">
        <f t="shared" si="53"/>
        <v>2.7262363169501072E-3</v>
      </c>
      <c r="FC49" s="40">
        <f t="shared" si="54"/>
        <v>2.7204142908725166E-3</v>
      </c>
      <c r="FD49" s="40">
        <f t="shared" si="55"/>
        <v>2.7173174356029872E-3</v>
      </c>
      <c r="FE49" s="40">
        <f t="shared" si="56"/>
        <v>2.718369620309091E-3</v>
      </c>
      <c r="FF49" s="40">
        <f t="shared" si="57"/>
        <v>2.7211932879418108E-3</v>
      </c>
      <c r="FG49" s="40">
        <f t="shared" si="58"/>
        <v>2.7197066544376435E-3</v>
      </c>
      <c r="FH49" s="40">
        <f t="shared" si="59"/>
        <v>2.7288848462364776E-3</v>
      </c>
      <c r="FI49" s="40">
        <f t="shared" si="60"/>
        <v>2.7142732832194554E-3</v>
      </c>
      <c r="FJ49" s="40">
        <f t="shared" si="61"/>
        <v>2.7170700290276733E-3</v>
      </c>
      <c r="FK49" s="40">
        <f t="shared" si="62"/>
        <v>2.7142190496292694E-3</v>
      </c>
      <c r="FL49" s="40">
        <f t="shared" si="63"/>
        <v>2.7403356163639217E-3</v>
      </c>
      <c r="FM49" s="40">
        <f t="shared" si="64"/>
        <v>2.7193206513488628E-3</v>
      </c>
      <c r="FN49" s="40">
        <f t="shared" si="65"/>
        <v>2.7193072228331853E-3</v>
      </c>
      <c r="FO49" s="40">
        <f t="shared" si="66"/>
        <v>2.7232611605738644E-3</v>
      </c>
      <c r="FP49" s="40">
        <f t="shared" si="67"/>
        <v>2.7180714853431141E-3</v>
      </c>
      <c r="FQ49" s="40">
        <f t="shared" si="68"/>
        <v>0</v>
      </c>
      <c r="FR49" s="40">
        <f t="shared" si="69"/>
        <v>2.7270879069921155E-3</v>
      </c>
    </row>
    <row r="50" spans="1:174" x14ac:dyDescent="0.25">
      <c r="A50" s="15" t="s">
        <v>219</v>
      </c>
      <c r="B50" s="15">
        <v>1954.3331237</v>
      </c>
      <c r="C50" s="15">
        <v>6.1434660230000002</v>
      </c>
      <c r="D50" s="15">
        <v>9073.7103841000007</v>
      </c>
      <c r="E50" s="15">
        <v>232.43386140999999</v>
      </c>
      <c r="F50" s="15">
        <v>225.46084644999999</v>
      </c>
      <c r="G50" s="15">
        <v>6.9252276388</v>
      </c>
      <c r="H50" s="15">
        <v>370.64838857000001</v>
      </c>
      <c r="I50" s="17">
        <v>29.021767854</v>
      </c>
      <c r="J50" s="17">
        <v>5.9303726781000003</v>
      </c>
      <c r="K50" s="17">
        <v>0.24100669629999999</v>
      </c>
      <c r="L50" s="17">
        <v>8.3395864293000006</v>
      </c>
      <c r="N50" s="17">
        <v>0.6894061548</v>
      </c>
      <c r="P50" s="17">
        <v>1.1627448999999999E-3</v>
      </c>
      <c r="Q50" s="17">
        <v>82.654563664999998</v>
      </c>
      <c r="R50" s="17">
        <v>3.1911223999999999E-3</v>
      </c>
      <c r="S50" s="17">
        <v>0.51775749280000005</v>
      </c>
      <c r="T50" s="17">
        <v>1.0118703017999999</v>
      </c>
      <c r="U50" s="17">
        <v>0.90395816959999997</v>
      </c>
      <c r="V50" s="17">
        <v>7.9689389890999998</v>
      </c>
      <c r="W50" s="17">
        <v>6.0786327758000001</v>
      </c>
      <c r="X50" s="17">
        <v>0.47678566820000001</v>
      </c>
      <c r="Y50" s="17">
        <v>2.1734430000000001E-4</v>
      </c>
      <c r="Z50" s="17">
        <v>2.8411352999999999E-3</v>
      </c>
      <c r="AA50" s="17">
        <v>3.2759451000000002E-3</v>
      </c>
      <c r="AB50" s="17">
        <v>0.54416731309999999</v>
      </c>
      <c r="AC50" s="17">
        <v>232.43385526</v>
      </c>
      <c r="AD50" s="17">
        <v>225.46094818</v>
      </c>
      <c r="AE50" s="17">
        <v>1.4232897475999999</v>
      </c>
      <c r="AF50" s="17">
        <v>1.0341091383000001</v>
      </c>
      <c r="AH50" s="17">
        <v>4.8023139999999999E-4</v>
      </c>
      <c r="AI50" s="15"/>
      <c r="AJ50" s="17" t="s">
        <v>219</v>
      </c>
      <c r="AK50" s="17">
        <v>0</v>
      </c>
      <c r="AL50" s="17">
        <v>0</v>
      </c>
      <c r="AM50" s="17">
        <v>5.94649485949944</v>
      </c>
      <c r="AN50" s="17">
        <v>29.100638910634601</v>
      </c>
      <c r="AO50" s="17">
        <v>29.100638910634601</v>
      </c>
      <c r="AP50" s="17">
        <v>4.6326393240682302</v>
      </c>
      <c r="AQ50" s="17">
        <v>0.27707954357327402</v>
      </c>
      <c r="AR50" s="17">
        <v>4.1082589358533199E-2</v>
      </c>
      <c r="AS50" s="17">
        <v>0.20057980907647199</v>
      </c>
      <c r="AT50" s="17">
        <v>8.3622589871080102</v>
      </c>
      <c r="AU50" s="17">
        <v>4.8152599307891203E-4</v>
      </c>
      <c r="AV50" s="17">
        <v>0</v>
      </c>
      <c r="AW50" s="17">
        <v>0</v>
      </c>
      <c r="AX50" s="17">
        <v>0.69127989595255002</v>
      </c>
      <c r="AY50" s="17">
        <v>0</v>
      </c>
      <c r="AZ50" s="17">
        <v>0</v>
      </c>
      <c r="BA50" s="17">
        <v>0</v>
      </c>
      <c r="BB50" s="17">
        <v>2.3317993788639501E-4</v>
      </c>
      <c r="BC50" s="17">
        <v>9.3275540111465696E-4</v>
      </c>
      <c r="BD50" s="17">
        <v>1959.6462433163399</v>
      </c>
      <c r="BE50" s="17">
        <v>6.9918701294070003</v>
      </c>
      <c r="BF50" s="17">
        <v>174.34830937632299</v>
      </c>
      <c r="BG50" s="17">
        <v>11.1022842207366</v>
      </c>
      <c r="BH50" s="17">
        <v>0.25795053046107402</v>
      </c>
      <c r="BI50" s="17">
        <v>39.698570259159901</v>
      </c>
      <c r="BJ50" s="17">
        <v>0.66691852518281203</v>
      </c>
      <c r="BK50" s="17">
        <v>63.588900722969001</v>
      </c>
      <c r="BL50" s="17">
        <v>5.7465056416558804</v>
      </c>
      <c r="BM50" s="17">
        <v>20.796838691072999</v>
      </c>
      <c r="BN50" s="17">
        <v>1.4271648981624601</v>
      </c>
      <c r="BO50" s="17">
        <v>0</v>
      </c>
      <c r="BP50" s="17">
        <v>0</v>
      </c>
      <c r="BQ50" s="17">
        <v>82.879330470120095</v>
      </c>
      <c r="BR50" s="17">
        <v>82.879330470120095</v>
      </c>
      <c r="BS50" s="17">
        <v>2.2990577566688399</v>
      </c>
      <c r="BT50" s="17">
        <v>0</v>
      </c>
      <c r="BU50" s="17">
        <v>1.03692031619287</v>
      </c>
      <c r="BV50" s="17">
        <v>9.2794349818874598E-4</v>
      </c>
      <c r="BW50" s="17">
        <v>1.7918955418740801E-3</v>
      </c>
      <c r="BX50" s="17">
        <v>72.787115159382395</v>
      </c>
      <c r="BY50" s="17">
        <v>3.03776476603116</v>
      </c>
      <c r="BZ50" s="17">
        <v>0.47567187746087097</v>
      </c>
      <c r="CA50" s="17">
        <v>0</v>
      </c>
      <c r="CB50" s="17">
        <v>0.917481413437089</v>
      </c>
      <c r="CC50" s="17">
        <v>3.7230658730247201</v>
      </c>
      <c r="CD50" s="17">
        <v>0.17132495996640101</v>
      </c>
      <c r="CE50" s="17">
        <v>0.347840988577159</v>
      </c>
      <c r="CF50" s="17">
        <v>0</v>
      </c>
      <c r="CG50" s="17">
        <v>0</v>
      </c>
      <c r="CH50" s="17">
        <v>1.01461697090659</v>
      </c>
      <c r="CI50" s="17">
        <v>6.1601719429474198</v>
      </c>
      <c r="CJ50" s="17">
        <v>0</v>
      </c>
      <c r="CK50" s="17">
        <v>0.462272508813802</v>
      </c>
      <c r="CL50" s="17">
        <v>0.44414396477840701</v>
      </c>
      <c r="CM50" s="17">
        <v>377.40302256194599</v>
      </c>
      <c r="CN50" s="17">
        <v>8188.5459747654104</v>
      </c>
      <c r="CO50" s="17">
        <v>837.050580024743</v>
      </c>
      <c r="CP50" s="17">
        <v>9098.3836699495296</v>
      </c>
      <c r="CQ50" s="17">
        <v>0</v>
      </c>
      <c r="CR50" s="17">
        <v>27.1764428191928</v>
      </c>
      <c r="CS50" s="17">
        <v>0</v>
      </c>
      <c r="CT50" s="17">
        <v>0.478074210746956</v>
      </c>
      <c r="CU50" s="17">
        <v>2.1793414406004501E-4</v>
      </c>
      <c r="CV50" s="17">
        <v>2.84882025935853E-3</v>
      </c>
      <c r="CW50" s="17">
        <v>3.2848154355083099E-3</v>
      </c>
      <c r="CX50" s="17">
        <v>0.54564677110908399</v>
      </c>
      <c r="CY50" s="17">
        <v>0</v>
      </c>
      <c r="CZ50" s="17">
        <v>102.521872344706</v>
      </c>
      <c r="DA50" s="17">
        <v>0.1318013395657</v>
      </c>
      <c r="DB50" s="17">
        <v>4.6345154811878501E-2</v>
      </c>
      <c r="DC50" s="17">
        <v>174.35740483127401</v>
      </c>
      <c r="DD50" s="17">
        <v>5.9231400562641499E-2</v>
      </c>
      <c r="DE50" s="17">
        <v>0</v>
      </c>
      <c r="DF50" s="17">
        <v>4.7997039111947299E-4</v>
      </c>
      <c r="DG50" s="17">
        <v>8.5907910830613308E-3</v>
      </c>
      <c r="DH50" s="17">
        <v>233.06582237958699</v>
      </c>
      <c r="DI50" s="17">
        <v>226.07385132694199</v>
      </c>
      <c r="DJ50" s="17">
        <v>6.9919710526448204</v>
      </c>
      <c r="DK50" s="17">
        <v>0</v>
      </c>
      <c r="DL50" s="17">
        <v>0</v>
      </c>
      <c r="DM50" s="17">
        <v>0.92486882531512205</v>
      </c>
      <c r="DN50" s="17">
        <v>0</v>
      </c>
      <c r="DO50" s="17">
        <v>9.9239491204087305</v>
      </c>
      <c r="DP50" s="17">
        <v>0</v>
      </c>
      <c r="DQ50" s="17">
        <v>0.25795028111832702</v>
      </c>
      <c r="DR50" s="17">
        <v>39.695887001561999</v>
      </c>
      <c r="DS50" s="17">
        <v>6.9218390497173496</v>
      </c>
      <c r="DT50" s="17">
        <v>0</v>
      </c>
      <c r="DU50" s="17">
        <v>0.66691830020113896</v>
      </c>
      <c r="DV50" s="17">
        <v>9.0428103924149899E-4</v>
      </c>
      <c r="DW50" s="17">
        <v>6.9440479071455501</v>
      </c>
      <c r="DX50" s="17">
        <v>7.6312402121767802</v>
      </c>
      <c r="DY50" s="17">
        <v>0</v>
      </c>
      <c r="DZ50" s="17">
        <v>0</v>
      </c>
      <c r="EA50" s="17">
        <v>9.2415160666923499E-2</v>
      </c>
      <c r="EB50" s="17">
        <v>8.5151694275342802</v>
      </c>
      <c r="EC50" s="17">
        <v>7.9905969443345297</v>
      </c>
      <c r="ED50" s="17">
        <v>0</v>
      </c>
      <c r="EE50" s="17">
        <v>371.65625324401299</v>
      </c>
      <c r="EF50" s="17">
        <v>6.0951701377198697</v>
      </c>
      <c r="EG50" s="17">
        <v>6.5781947958686597</v>
      </c>
      <c r="EJ50" s="56">
        <f t="shared" si="35"/>
        <v>1.0154625928334911</v>
      </c>
      <c r="EK50" s="25">
        <f t="shared" si="36"/>
        <v>8.0000050338376368E-3</v>
      </c>
      <c r="EL50" s="40">
        <f t="shared" si="37"/>
        <v>2.7186356061350311E-3</v>
      </c>
      <c r="EM50" s="40">
        <f t="shared" si="38"/>
        <v>2.719298826570485E-3</v>
      </c>
      <c r="EN50" s="40">
        <f t="shared" si="39"/>
        <v>2.7192057940006779E-3</v>
      </c>
      <c r="EO50" s="40">
        <f t="shared" si="40"/>
        <v>2.7188851303909444E-3</v>
      </c>
      <c r="EP50" s="40">
        <f t="shared" si="41"/>
        <v>2.7188972568589417E-3</v>
      </c>
      <c r="EQ50" s="40">
        <f t="shared" si="42"/>
        <v>2.7176389466399154E-3</v>
      </c>
      <c r="ER50" s="40">
        <f t="shared" si="43"/>
        <v>2.7191934596058143E-3</v>
      </c>
      <c r="ES50" s="40">
        <f t="shared" si="44"/>
        <v>2.7176516961812123E-3</v>
      </c>
      <c r="ET50" s="40">
        <f t="shared" si="45"/>
        <v>2.7185781188721111E-3</v>
      </c>
      <c r="EU50" s="40">
        <f t="shared" si="46"/>
        <v>2.7206801515133232E-3</v>
      </c>
      <c r="EV50" s="40">
        <f t="shared" si="47"/>
        <v>2.7186669267378347E-3</v>
      </c>
      <c r="EW50" s="40">
        <f t="shared" si="48"/>
        <v>0</v>
      </c>
      <c r="EX50" s="40">
        <f t="shared" si="49"/>
        <v>2.7179060405887931E-3</v>
      </c>
      <c r="EY50" s="40">
        <f t="shared" si="50"/>
        <v>0</v>
      </c>
      <c r="EZ50" s="40">
        <f t="shared" si="51"/>
        <v>2.7438856115834273E-3</v>
      </c>
      <c r="FA50" s="40">
        <f t="shared" si="52"/>
        <v>2.7193514205831422E-3</v>
      </c>
      <c r="FB50" s="40">
        <f t="shared" si="53"/>
        <v>2.7222494449912695E-3</v>
      </c>
      <c r="FC50" s="40">
        <f t="shared" si="54"/>
        <v>2.7203000693299989E-3</v>
      </c>
      <c r="FD50" s="40">
        <f t="shared" si="55"/>
        <v>2.7144477920777433E-3</v>
      </c>
      <c r="FE50" s="40">
        <f t="shared" si="56"/>
        <v>2.7194886609596411E-3</v>
      </c>
      <c r="FF50" s="40">
        <f t="shared" si="57"/>
        <v>2.7177965930162023E-3</v>
      </c>
      <c r="FG50" s="40">
        <f t="shared" si="58"/>
        <v>2.7205726237826884E-3</v>
      </c>
      <c r="FH50" s="40">
        <f t="shared" si="59"/>
        <v>2.7025614084009585E-3</v>
      </c>
      <c r="FI50" s="40">
        <f t="shared" si="60"/>
        <v>2.7138694690636298E-3</v>
      </c>
      <c r="FJ50" s="40">
        <f t="shared" si="61"/>
        <v>2.7048903156882769E-3</v>
      </c>
      <c r="FK50" s="40">
        <f t="shared" si="62"/>
        <v>2.7077179981769943E-3</v>
      </c>
      <c r="FL50" s="40">
        <f t="shared" si="63"/>
        <v>2.7187557456471571E-3</v>
      </c>
      <c r="FM50" s="40">
        <f t="shared" si="64"/>
        <v>2.7192586921702083E-3</v>
      </c>
      <c r="FN50" s="40">
        <f t="shared" si="65"/>
        <v>2.7192502152253708E-3</v>
      </c>
      <c r="FO50" s="40">
        <f t="shared" si="66"/>
        <v>2.7226715916379919E-3</v>
      </c>
      <c r="FP50" s="40">
        <f t="shared" si="67"/>
        <v>2.7184537770271119E-3</v>
      </c>
      <c r="FQ50" s="40">
        <f t="shared" si="68"/>
        <v>0</v>
      </c>
      <c r="FR50" s="40">
        <f t="shared" si="69"/>
        <v>2.6957693289360834E-3</v>
      </c>
    </row>
    <row r="51" spans="1:174" x14ac:dyDescent="0.25">
      <c r="A51" s="15" t="s">
        <v>220</v>
      </c>
      <c r="B51" s="15">
        <v>3473.6698333999998</v>
      </c>
      <c r="C51" s="15">
        <v>10.869745808999999</v>
      </c>
      <c r="D51" s="15">
        <v>15729.746513</v>
      </c>
      <c r="E51" s="15">
        <v>397.28495349999997</v>
      </c>
      <c r="F51" s="15">
        <v>385.3663995</v>
      </c>
      <c r="G51" s="15">
        <v>12.252931153</v>
      </c>
      <c r="H51" s="15">
        <v>633.97258399999998</v>
      </c>
      <c r="I51" s="17">
        <v>49.640067500000001</v>
      </c>
      <c r="J51" s="17">
        <v>10.143565479999999</v>
      </c>
      <c r="K51" s="17">
        <v>0.41609441699999999</v>
      </c>
      <c r="L51" s="17">
        <v>14.264385430000001</v>
      </c>
      <c r="N51" s="17">
        <v>1.179189094</v>
      </c>
      <c r="P51" s="17">
        <v>2.0072749000000002E-3</v>
      </c>
      <c r="Q51" s="17">
        <v>141.3759001</v>
      </c>
      <c r="R51" s="17">
        <v>5.5094015999999999E-3</v>
      </c>
      <c r="S51" s="17">
        <v>0.89383418100000001</v>
      </c>
      <c r="T51" s="17">
        <v>1.73074441</v>
      </c>
      <c r="U51" s="17">
        <v>1.56036127</v>
      </c>
      <c r="V51" s="17">
        <v>13.630416540000001</v>
      </c>
      <c r="W51" s="17">
        <v>10.39714423</v>
      </c>
      <c r="X51" s="17">
        <v>0.81493469289999998</v>
      </c>
      <c r="Y51" s="17">
        <v>3.7149319999999999E-4</v>
      </c>
      <c r="Z51" s="17">
        <v>4.8556312000000001E-3</v>
      </c>
      <c r="AA51" s="17">
        <v>5.5993737000000002E-3</v>
      </c>
      <c r="AB51" s="17">
        <v>0.93044226529999996</v>
      </c>
      <c r="AC51" s="17">
        <v>397.285099</v>
      </c>
      <c r="AD51" s="17">
        <v>385.36661400000003</v>
      </c>
      <c r="AE51" s="17">
        <v>2.434455067</v>
      </c>
      <c r="AF51" s="17">
        <v>1.768783386</v>
      </c>
      <c r="AH51" s="17">
        <v>8.2083000000000004E-4</v>
      </c>
      <c r="AI51" s="15"/>
      <c r="AJ51" s="17" t="s">
        <v>220</v>
      </c>
      <c r="AK51" s="17">
        <v>0</v>
      </c>
      <c r="AL51" s="17">
        <v>0</v>
      </c>
      <c r="AM51" s="17">
        <v>10.171146499995301</v>
      </c>
      <c r="AN51" s="17">
        <v>49.775096751350802</v>
      </c>
      <c r="AO51" s="17">
        <v>49.775096751350802</v>
      </c>
      <c r="AP51" s="17">
        <v>7.9238504981398501</v>
      </c>
      <c r="AQ51" s="17">
        <v>0.47392758962298298</v>
      </c>
      <c r="AR51" s="17">
        <v>7.0928213418431696E-2</v>
      </c>
      <c r="AS51" s="17">
        <v>0.34629664555741002</v>
      </c>
      <c r="AT51" s="17">
        <v>14.303176380167301</v>
      </c>
      <c r="AU51" s="17">
        <v>8.2307767381276998E-4</v>
      </c>
      <c r="AV51" s="17">
        <v>0</v>
      </c>
      <c r="AW51" s="17">
        <v>0</v>
      </c>
      <c r="AX51" s="17">
        <v>1.18239659791521</v>
      </c>
      <c r="AY51" s="17">
        <v>0</v>
      </c>
      <c r="AZ51" s="17">
        <v>0</v>
      </c>
      <c r="BA51" s="5">
        <v>0</v>
      </c>
      <c r="BB51" s="17">
        <v>4.0255349823905802E-4</v>
      </c>
      <c r="BC51" s="17">
        <v>1.6102056691854401E-3</v>
      </c>
      <c r="BD51" s="17">
        <v>3483.11374270958</v>
      </c>
      <c r="BE51" s="17">
        <v>11.950853798288099</v>
      </c>
      <c r="BF51" s="17">
        <v>298.00277014059901</v>
      </c>
      <c r="BG51" s="17">
        <v>18.976442928399401</v>
      </c>
      <c r="BH51" s="17">
        <v>0.44089936154147202</v>
      </c>
      <c r="BI51" s="17">
        <v>67.854361308883995</v>
      </c>
      <c r="BJ51" s="17">
        <v>1.1399246816250199</v>
      </c>
      <c r="BK51" s="17">
        <v>108.76539374078899</v>
      </c>
      <c r="BL51" s="17">
        <v>9.8290936256975101</v>
      </c>
      <c r="BM51" s="17">
        <v>35.571625021903699</v>
      </c>
      <c r="BN51" s="17">
        <v>2.4410742609073601</v>
      </c>
      <c r="BO51" s="17">
        <v>0</v>
      </c>
      <c r="BP51" s="17">
        <v>0</v>
      </c>
      <c r="BQ51" s="17">
        <v>141.76020859386099</v>
      </c>
      <c r="BR51" s="17">
        <v>141.76020859386099</v>
      </c>
      <c r="BS51" s="17">
        <v>3.9323852966704602</v>
      </c>
      <c r="BT51" s="17">
        <v>0</v>
      </c>
      <c r="BU51" s="17">
        <v>1.7735921709717399</v>
      </c>
      <c r="BV51" s="17">
        <v>1.6021024241571901E-3</v>
      </c>
      <c r="BW51" s="17">
        <v>3.0936319394060702E-3</v>
      </c>
      <c r="BX51" s="17">
        <v>126.180464356884</v>
      </c>
      <c r="BY51" s="17">
        <v>5.1959115519118901</v>
      </c>
      <c r="BZ51" s="17">
        <v>0.81360682893460601</v>
      </c>
      <c r="CA51" s="17">
        <v>0</v>
      </c>
      <c r="CB51" s="17">
        <v>1.5692961743</v>
      </c>
      <c r="CC51" s="17">
        <v>6.3680834337560501</v>
      </c>
      <c r="CD51" s="17">
        <v>0.295767875350672</v>
      </c>
      <c r="CE51" s="17">
        <v>0.60049678290536102</v>
      </c>
      <c r="CF51" s="17">
        <v>0</v>
      </c>
      <c r="CG51" s="17">
        <v>0</v>
      </c>
      <c r="CH51" s="17">
        <v>1.7354544305778501</v>
      </c>
      <c r="CI51" s="17">
        <v>10.899305187144799</v>
      </c>
      <c r="CJ51" s="17">
        <v>0</v>
      </c>
      <c r="CK51" s="17">
        <v>0.79794657660785695</v>
      </c>
      <c r="CL51" s="17">
        <v>0.766654603526293</v>
      </c>
      <c r="CM51" s="17">
        <v>645.52572270264704</v>
      </c>
      <c r="CN51" s="17">
        <v>14195.259652176699</v>
      </c>
      <c r="CO51" s="17">
        <v>1451.0705815506201</v>
      </c>
      <c r="CP51" s="17">
        <v>15772.510698084199</v>
      </c>
      <c r="CQ51" s="17">
        <v>0</v>
      </c>
      <c r="CR51" s="17">
        <v>46.483678652105098</v>
      </c>
      <c r="CS51" s="17">
        <v>0</v>
      </c>
      <c r="CT51" s="17">
        <v>0.81714736620424699</v>
      </c>
      <c r="CU51" s="17">
        <v>3.7249755121171398E-4</v>
      </c>
      <c r="CV51" s="17">
        <v>4.8688363279375197E-3</v>
      </c>
      <c r="CW51" s="17">
        <v>5.6145409474362999E-3</v>
      </c>
      <c r="CX51" s="17">
        <v>0.93297581874920898</v>
      </c>
      <c r="CY51" s="17">
        <v>0</v>
      </c>
      <c r="CZ51" s="17">
        <v>175.35766357370301</v>
      </c>
      <c r="DA51" s="17">
        <v>0.225279308189619</v>
      </c>
      <c r="DB51" s="17">
        <v>7.92149024509885E-2</v>
      </c>
      <c r="DC51" s="17">
        <v>298.01841338866899</v>
      </c>
      <c r="DD51" s="17">
        <v>0.10124045150658301</v>
      </c>
      <c r="DE51" s="17">
        <v>0</v>
      </c>
      <c r="DF51" s="17">
        <v>8.2865397531925499E-4</v>
      </c>
      <c r="DG51" s="17">
        <v>1.46837353130838E-2</v>
      </c>
      <c r="DH51" s="17">
        <v>398.36502636525398</v>
      </c>
      <c r="DI51" s="17">
        <v>386.41408046116698</v>
      </c>
      <c r="DJ51" s="17">
        <v>11.9509459040879</v>
      </c>
      <c r="DK51" s="17">
        <v>0</v>
      </c>
      <c r="DL51" s="17">
        <v>0</v>
      </c>
      <c r="DM51" s="17">
        <v>1.5808182217519</v>
      </c>
      <c r="DN51" s="17">
        <v>0</v>
      </c>
      <c r="DO51" s="17">
        <v>16.962400259043001</v>
      </c>
      <c r="DP51" s="17">
        <v>0</v>
      </c>
      <c r="DQ51" s="17">
        <v>0.44089915981855898</v>
      </c>
      <c r="DR51" s="17">
        <v>67.849660719698804</v>
      </c>
      <c r="DS51" s="17">
        <v>11.8393977995808</v>
      </c>
      <c r="DT51" s="17">
        <v>0</v>
      </c>
      <c r="DU51" s="17">
        <v>1.13992467820786</v>
      </c>
      <c r="DV51" s="17">
        <v>1.5456365173586401E-3</v>
      </c>
      <c r="DW51" s="17">
        <v>12.2862545108219</v>
      </c>
      <c r="DX51" s="17">
        <v>13.052757521006599</v>
      </c>
      <c r="DY51" s="17">
        <v>0</v>
      </c>
      <c r="DZ51" s="17">
        <v>0</v>
      </c>
      <c r="EA51" s="17">
        <v>0.158072749378704</v>
      </c>
      <c r="EB51" s="17">
        <v>14.5646725078701</v>
      </c>
      <c r="EC51" s="17">
        <v>13.667497577463299</v>
      </c>
      <c r="ED51" s="17">
        <v>0</v>
      </c>
      <c r="EE51" s="17">
        <v>635.69618507801499</v>
      </c>
      <c r="EF51" s="17">
        <v>10.425410290772501</v>
      </c>
      <c r="EG51" s="17">
        <v>11.251610361597599</v>
      </c>
      <c r="EJ51" s="56">
        <f t="shared" si="35"/>
        <v>1.0154626342824846</v>
      </c>
      <c r="EK51" s="25">
        <f t="shared" si="36"/>
        <v>8.0000240147061977E-3</v>
      </c>
      <c r="EL51" s="40">
        <f t="shared" si="37"/>
        <v>2.7187124172756015E-3</v>
      </c>
      <c r="EM51" s="40">
        <f t="shared" si="38"/>
        <v>2.7194176077535367E-3</v>
      </c>
      <c r="EN51" s="40">
        <f t="shared" si="39"/>
        <v>2.7186824052667555E-3</v>
      </c>
      <c r="EO51" s="40">
        <f t="shared" si="40"/>
        <v>2.718635215702953E-3</v>
      </c>
      <c r="EP51" s="40">
        <f t="shared" si="41"/>
        <v>2.7186619345285577E-3</v>
      </c>
      <c r="EQ51" s="40">
        <f t="shared" si="42"/>
        <v>2.7196233624262683E-3</v>
      </c>
      <c r="ER51" s="40">
        <f t="shared" si="43"/>
        <v>2.718731253550561E-3</v>
      </c>
      <c r="ES51" s="40">
        <f t="shared" si="44"/>
        <v>2.7201665539798251E-3</v>
      </c>
      <c r="ET51" s="40">
        <f t="shared" si="45"/>
        <v>2.7190656036757844E-3</v>
      </c>
      <c r="EU51" s="40">
        <f t="shared" si="46"/>
        <v>2.7167919819547177E-3</v>
      </c>
      <c r="EV51" s="40">
        <f t="shared" si="47"/>
        <v>2.7194266698456738E-3</v>
      </c>
      <c r="EW51" s="40">
        <f t="shared" si="48"/>
        <v>0</v>
      </c>
      <c r="EX51" s="40">
        <f t="shared" si="49"/>
        <v>2.7200929278692631E-3</v>
      </c>
      <c r="EY51" s="40">
        <f t="shared" si="50"/>
        <v>0</v>
      </c>
      <c r="EZ51" s="40">
        <f t="shared" si="51"/>
        <v>2.732195487771981E-3</v>
      </c>
      <c r="FA51" s="40">
        <f t="shared" si="52"/>
        <v>2.7183451605907695E-3</v>
      </c>
      <c r="FB51" s="40">
        <f t="shared" si="53"/>
        <v>2.7202117345222674E-3</v>
      </c>
      <c r="FC51" s="40">
        <f t="shared" si="54"/>
        <v>2.719158998052413E-3</v>
      </c>
      <c r="FD51" s="40">
        <f t="shared" si="55"/>
        <v>2.7213842498269762E-3</v>
      </c>
      <c r="FE51" s="40">
        <f t="shared" si="56"/>
        <v>2.7172618390803346E-3</v>
      </c>
      <c r="FF51" s="40">
        <f t="shared" si="57"/>
        <v>2.7204625298486163E-3</v>
      </c>
      <c r="FG51" s="40">
        <f t="shared" si="58"/>
        <v>2.718636978309982E-3</v>
      </c>
      <c r="FH51" s="40">
        <f t="shared" si="59"/>
        <v>2.7151541387605773E-3</v>
      </c>
      <c r="FI51" s="40">
        <f t="shared" si="60"/>
        <v>2.7035520750150668E-3</v>
      </c>
      <c r="FJ51" s="40">
        <f t="shared" si="61"/>
        <v>2.7195491983657231E-3</v>
      </c>
      <c r="FK51" s="40">
        <f t="shared" si="62"/>
        <v>2.7087399857415673E-3</v>
      </c>
      <c r="FL51" s="40">
        <f t="shared" si="63"/>
        <v>2.722956107751767E-3</v>
      </c>
      <c r="FM51" s="40">
        <f t="shared" si="64"/>
        <v>2.7188364780251547E-3</v>
      </c>
      <c r="FN51" s="40">
        <f t="shared" si="65"/>
        <v>2.7189288926022597E-3</v>
      </c>
      <c r="FO51" s="40">
        <f t="shared" si="66"/>
        <v>2.7189632690641477E-3</v>
      </c>
      <c r="FP51" s="40">
        <f t="shared" si="67"/>
        <v>2.7186963705119155E-3</v>
      </c>
      <c r="FQ51" s="40">
        <f t="shared" si="68"/>
        <v>0</v>
      </c>
      <c r="FR51" s="40">
        <f t="shared" si="69"/>
        <v>2.7382939375631223E-3</v>
      </c>
    </row>
    <row r="52" spans="1:174" s="17" customFormat="1" x14ac:dyDescent="0.25">
      <c r="A52" s="15"/>
      <c r="B52" s="15"/>
      <c r="C52" s="15"/>
      <c r="D52" s="15"/>
      <c r="E52" s="15"/>
      <c r="F52" s="15"/>
      <c r="G52" s="15"/>
      <c r="H52" s="15"/>
      <c r="AI52" s="15"/>
      <c r="BA52" s="5"/>
      <c r="EH52" s="28"/>
      <c r="EI52" s="15"/>
      <c r="EJ52" s="25"/>
    </row>
    <row r="53" spans="1:174" x14ac:dyDescent="0.25">
      <c r="A53" s="17"/>
      <c r="I53" s="17"/>
      <c r="J53" s="17"/>
      <c r="L53" s="17"/>
      <c r="AI53" s="17"/>
      <c r="AJ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5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J53" s="17"/>
      <c r="EL53" s="17"/>
      <c r="EM53" s="17"/>
      <c r="EN53" s="17"/>
      <c r="EO53" s="17"/>
      <c r="EP53" s="17"/>
      <c r="EQ53" s="17"/>
      <c r="ER53" s="17"/>
      <c r="ES53" s="17"/>
      <c r="ET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</row>
    <row r="54" spans="1:174" x14ac:dyDescent="0.25">
      <c r="A54" s="15" t="s">
        <v>338</v>
      </c>
      <c r="B54" s="15">
        <v>19.107564180000001</v>
      </c>
      <c r="C54" s="15">
        <v>5.9782943400000003E-2</v>
      </c>
      <c r="D54" s="15">
        <v>106.0999869</v>
      </c>
      <c r="E54" s="15">
        <v>3.1076748680000001</v>
      </c>
      <c r="F54" s="15">
        <v>3.0144120760000002</v>
      </c>
      <c r="G54" s="15">
        <v>6.7381622000000002E-2</v>
      </c>
      <c r="H54" s="15">
        <v>4.8996490100000001</v>
      </c>
      <c r="I54" s="17">
        <v>0.38364251649999997</v>
      </c>
      <c r="J54" s="17">
        <v>7.83943785E-2</v>
      </c>
      <c r="K54" s="5">
        <v>3.1548454E-3</v>
      </c>
      <c r="L54" s="17">
        <v>0.1102420965</v>
      </c>
      <c r="N54" s="17">
        <v>9.1133472999999996E-3</v>
      </c>
      <c r="P54" s="5">
        <v>1.5245199999999999E-5</v>
      </c>
      <c r="Q54" s="17">
        <v>1.092621847</v>
      </c>
      <c r="R54" s="17">
        <v>4.1807400000000002E-5</v>
      </c>
      <c r="S54" s="5">
        <v>6.7799792999999999E-3</v>
      </c>
      <c r="T54" s="17">
        <v>1.33760427E-2</v>
      </c>
      <c r="U54" s="17">
        <v>1.18551643E-2</v>
      </c>
      <c r="V54" s="17">
        <v>0.10534246060000001</v>
      </c>
      <c r="W54" s="17">
        <v>8.0550233700000001E-2</v>
      </c>
      <c r="X54" s="17">
        <v>6.3664858000000001E-3</v>
      </c>
      <c r="Y54" s="5">
        <v>2.905893E-6</v>
      </c>
      <c r="Z54" s="17">
        <v>3.7993100000000001E-5</v>
      </c>
      <c r="AA54" s="17">
        <v>4.3853100000000002E-5</v>
      </c>
      <c r="AB54" s="17">
        <v>7.2257262999999997E-3</v>
      </c>
      <c r="AC54" s="17">
        <v>3.1076774700000001</v>
      </c>
      <c r="AD54" s="17">
        <v>3.0144106700000002</v>
      </c>
      <c r="AE54" s="17">
        <v>1.8814647399999999E-2</v>
      </c>
      <c r="AF54" s="17">
        <v>1.36700208E-2</v>
      </c>
      <c r="AH54" s="5">
        <v>6.4206980999999997E-6</v>
      </c>
      <c r="AI54" s="15"/>
      <c r="AJ54" s="17" t="s">
        <v>339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5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J54" s="56" t="e">
        <f t="shared" si="35"/>
        <v>#DIV/0!</v>
      </c>
      <c r="EK54" s="25" t="e">
        <f>BB54/(BB54+BE54+BF54)</f>
        <v>#DIV/0!</v>
      </c>
      <c r="EL54" s="17"/>
      <c r="EM54" s="17"/>
      <c r="EN54" s="17"/>
      <c r="EO54" s="17"/>
      <c r="EP54" s="17"/>
      <c r="EQ54" s="17"/>
      <c r="ER54" s="17"/>
      <c r="ES54" s="17"/>
      <c r="ET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</row>
    <row r="55" spans="1:174" x14ac:dyDescent="0.25">
      <c r="A55" s="15" t="s">
        <v>340</v>
      </c>
      <c r="B55" s="15">
        <v>123.99156499999999</v>
      </c>
      <c r="C55" s="15">
        <v>0.156666259</v>
      </c>
      <c r="D55" s="15">
        <v>345.61626000000001</v>
      </c>
      <c r="E55" s="15">
        <v>8.8312259999999991</v>
      </c>
      <c r="F55" s="15">
        <v>1.6414892999999999</v>
      </c>
      <c r="G55" s="15">
        <v>0.22725785000000001</v>
      </c>
      <c r="H55" s="15">
        <v>17.4777345</v>
      </c>
      <c r="I55" s="17">
        <v>1.3685065999999999</v>
      </c>
      <c r="J55" s="17">
        <v>0.27964375000000002</v>
      </c>
      <c r="K55" s="17">
        <v>1.5495660000000001E-3</v>
      </c>
      <c r="L55" s="17">
        <v>0.39324900000000002</v>
      </c>
      <c r="N55" s="17">
        <v>3.2508585999999999E-2</v>
      </c>
      <c r="P55" s="17">
        <v>7.4851900000000001E-6</v>
      </c>
      <c r="Q55" s="17">
        <v>3.897535</v>
      </c>
      <c r="R55" s="17">
        <v>2.05186E-5</v>
      </c>
      <c r="S55" s="17">
        <v>3.3322249999999999E-3</v>
      </c>
      <c r="T55" s="17">
        <v>4.7714220000000002E-2</v>
      </c>
      <c r="U55" s="17">
        <v>5.8272799999999998E-3</v>
      </c>
      <c r="V55" s="17">
        <v>0.37577129999999997</v>
      </c>
      <c r="W55" s="17">
        <v>0.28663485</v>
      </c>
      <c r="X55" s="17">
        <v>3.4715817999999999E-3</v>
      </c>
      <c r="Y55" s="17">
        <v>1.582396E-6</v>
      </c>
      <c r="Z55" s="17">
        <v>2.0715599999999999E-5</v>
      </c>
      <c r="AA55" s="17">
        <v>2.3850799999999999E-5</v>
      </c>
      <c r="AB55" s="17">
        <v>1.6881918199999998E-2</v>
      </c>
      <c r="AC55" s="17">
        <v>8.8312259999999991</v>
      </c>
      <c r="AD55" s="17">
        <v>1.6414899999999999</v>
      </c>
      <c r="AE55" s="17">
        <v>6.7114499999999994E-2</v>
      </c>
      <c r="AF55" s="17">
        <v>4.8762880000000002E-2</v>
      </c>
      <c r="AH55" s="17">
        <v>3.4963720000000002E-6</v>
      </c>
      <c r="AI55" s="15"/>
      <c r="AJ55" s="17" t="s">
        <v>340</v>
      </c>
      <c r="AK55" s="17">
        <v>0</v>
      </c>
      <c r="AL55" s="17">
        <v>0</v>
      </c>
      <c r="AM55" s="17">
        <v>0.28040301886880797</v>
      </c>
      <c r="AN55" s="17">
        <v>1.37222696921939</v>
      </c>
      <c r="AO55" s="17">
        <v>1.37222696921939</v>
      </c>
      <c r="AP55" s="17">
        <v>0.21844987815605399</v>
      </c>
      <c r="AQ55" s="17">
        <v>1.3065448872642301E-2</v>
      </c>
      <c r="AR55" s="17">
        <v>2.64144623202544E-4</v>
      </c>
      <c r="AS55" s="17">
        <v>1.2896325997453599E-3</v>
      </c>
      <c r="AT55" s="17">
        <v>0.39431879525543201</v>
      </c>
      <c r="AU55" s="5">
        <v>3.5058407126061298E-6</v>
      </c>
      <c r="AV55" s="17">
        <v>0</v>
      </c>
      <c r="AW55" s="17">
        <v>0</v>
      </c>
      <c r="AX55" s="17">
        <v>3.2596816352227997E-2</v>
      </c>
      <c r="AY55" s="17">
        <v>0</v>
      </c>
      <c r="AZ55" s="17">
        <v>0</v>
      </c>
      <c r="BA55" s="5">
        <v>0</v>
      </c>
      <c r="BB55" s="5">
        <v>1.5010535668028001E-6</v>
      </c>
      <c r="BC55" s="5">
        <v>6.0045190341550901E-6</v>
      </c>
      <c r="BD55" s="17">
        <v>124.32866248890799</v>
      </c>
      <c r="BE55" s="17">
        <v>7.20928148503336</v>
      </c>
      <c r="BF55" s="17">
        <v>1.26935735379222</v>
      </c>
      <c r="BG55" s="17">
        <v>8.0831190991914395E-2</v>
      </c>
      <c r="BH55" s="17">
        <v>1.8780094908976599E-3</v>
      </c>
      <c r="BI55" s="17">
        <v>0.289028704178309</v>
      </c>
      <c r="BJ55" s="17">
        <v>4.85557135534648E-3</v>
      </c>
      <c r="BK55" s="17">
        <v>2.9985122517124898</v>
      </c>
      <c r="BL55" s="17">
        <v>0.27097376637841197</v>
      </c>
      <c r="BM55" s="17">
        <v>0.98065831307462104</v>
      </c>
      <c r="BN55" s="17">
        <v>6.7297043066463905E-2</v>
      </c>
      <c r="BO55" s="17">
        <v>0</v>
      </c>
      <c r="BP55" s="17">
        <v>0</v>
      </c>
      <c r="BQ55" s="17">
        <v>3.9081307464638302</v>
      </c>
      <c r="BR55" s="17">
        <v>3.9081307464638302</v>
      </c>
      <c r="BS55" s="17">
        <v>0.108411102779653</v>
      </c>
      <c r="BT55" s="17">
        <v>0</v>
      </c>
      <c r="BU55" s="17">
        <v>4.8895711243572101E-2</v>
      </c>
      <c r="BV55" s="5">
        <v>5.9666676628030599E-6</v>
      </c>
      <c r="BW55" s="5">
        <v>1.15216358954458E-5</v>
      </c>
      <c r="BX55" s="17">
        <v>2.7724446052348699</v>
      </c>
      <c r="BY55" s="17">
        <v>0.143243166643407</v>
      </c>
      <c r="BZ55" s="17">
        <v>2.2430804170362102E-2</v>
      </c>
      <c r="CA55" s="17">
        <v>0</v>
      </c>
      <c r="CB55" s="17">
        <v>4.3264904404758601E-2</v>
      </c>
      <c r="CC55" s="17">
        <v>0.17555920527565999</v>
      </c>
      <c r="CD55" s="17">
        <v>1.1026193554787599E-3</v>
      </c>
      <c r="CE55" s="17">
        <v>2.2386822974365698E-3</v>
      </c>
      <c r="CF55" s="17">
        <v>0</v>
      </c>
      <c r="CG55" s="17">
        <v>0</v>
      </c>
      <c r="CH55" s="17">
        <v>4.7846677704889297E-2</v>
      </c>
      <c r="CI55" s="17">
        <v>0.15709204561362899</v>
      </c>
      <c r="CJ55" s="17">
        <v>0</v>
      </c>
      <c r="CK55" s="17">
        <v>2.9799767412379999E-3</v>
      </c>
      <c r="CL55" s="17">
        <v>2.8631401533314601E-3</v>
      </c>
      <c r="CM55" s="17">
        <v>17.796247160171198</v>
      </c>
      <c r="CN55" s="17">
        <v>311.90025818328201</v>
      </c>
      <c r="CO55" s="17">
        <v>31.883236693728399</v>
      </c>
      <c r="CP55" s="17">
        <v>346.55593948224498</v>
      </c>
      <c r="CQ55" s="17">
        <v>0</v>
      </c>
      <c r="CR55" s="17">
        <v>1.28148857933607</v>
      </c>
      <c r="CS55" s="17">
        <v>0</v>
      </c>
      <c r="CT55" s="17">
        <v>3.4809473361001298E-3</v>
      </c>
      <c r="CU55" s="5">
        <v>1.5866882247832499E-6</v>
      </c>
      <c r="CV55" s="5">
        <v>2.0771659169849599E-5</v>
      </c>
      <c r="CW55" s="5">
        <v>2.3915325226938198E-5</v>
      </c>
      <c r="CX55" s="17">
        <v>1.6927949306921999E-2</v>
      </c>
      <c r="CY55" s="17">
        <v>0</v>
      </c>
      <c r="CZ55" s="17">
        <v>4.8343652001851796</v>
      </c>
      <c r="DA55" s="17">
        <v>9.5962076092527895E-4</v>
      </c>
      <c r="DB55" s="17">
        <v>3.3741952303003301E-4</v>
      </c>
      <c r="DC55" s="17">
        <v>1.2694188263694799</v>
      </c>
      <c r="DD55" s="17">
        <v>4.3124113604171198E-4</v>
      </c>
      <c r="DE55" s="17">
        <v>0</v>
      </c>
      <c r="DF55" s="5">
        <v>3.0862890149197602E-6</v>
      </c>
      <c r="DG55" s="5">
        <v>6.25458214145955E-5</v>
      </c>
      <c r="DH55" s="17">
        <v>8.8552285196861593</v>
      </c>
      <c r="DI55" s="17">
        <v>1.6459462277611501</v>
      </c>
      <c r="DJ55" s="17">
        <v>7.2092822919250104</v>
      </c>
      <c r="DK55" s="17">
        <v>0</v>
      </c>
      <c r="DL55" s="17">
        <v>0</v>
      </c>
      <c r="DM55" s="17">
        <v>6.73358410908469E-3</v>
      </c>
      <c r="DN55" s="17">
        <v>0</v>
      </c>
      <c r="DO55" s="17">
        <v>7.22523117115033E-2</v>
      </c>
      <c r="DP55" s="17">
        <v>0</v>
      </c>
      <c r="DQ55" s="17">
        <v>1.8780094908976599E-3</v>
      </c>
      <c r="DR55" s="17">
        <v>0.28901051714920301</v>
      </c>
      <c r="DS55" s="17">
        <v>0.32639448126324799</v>
      </c>
      <c r="DT55" s="17">
        <v>0</v>
      </c>
      <c r="DU55" s="17">
        <v>4.8555679381823902E-3</v>
      </c>
      <c r="DV55" s="5">
        <v>6.5837513847781999E-6</v>
      </c>
      <c r="DW55" s="17">
        <v>0.22787590182818199</v>
      </c>
      <c r="DX55" s="17">
        <v>0.359847775741992</v>
      </c>
      <c r="DY55" s="17">
        <v>0</v>
      </c>
      <c r="DZ55" s="17">
        <v>0</v>
      </c>
      <c r="EA55" s="17">
        <v>4.3577314353544202E-3</v>
      </c>
      <c r="EB55" s="17">
        <v>0.401529824224166</v>
      </c>
      <c r="EC55" s="17">
        <v>0.37679396830185602</v>
      </c>
      <c r="ED55" s="17">
        <v>0</v>
      </c>
      <c r="EE55" s="17">
        <v>17.525248058554698</v>
      </c>
      <c r="EF55" s="17">
        <v>0.28741560686794798</v>
      </c>
      <c r="EG55" s="17">
        <v>0.31019292824616801</v>
      </c>
      <c r="EJ55" s="56">
        <f t="shared" si="35"/>
        <v>1.0154633532553177</v>
      </c>
      <c r="EK55" s="25">
        <f>BX55/(CP55)</f>
        <v>7.9999916012892629E-3</v>
      </c>
      <c r="EL55" s="40">
        <f>(BD55-B55)/(B55+1E-50)</f>
        <v>2.7187130746192316E-3</v>
      </c>
      <c r="EM55" s="40">
        <f>(CI55-C55)/(C55+1E-50)</f>
        <v>2.7177939675510619E-3</v>
      </c>
      <c r="EN55" s="40">
        <f>(CP55-D55)/(D55+1E-50)</f>
        <v>2.7188520651342308E-3</v>
      </c>
      <c r="EO55" s="40">
        <f>(DH55-E55)/(E55+1E-50)</f>
        <v>2.7179147817256843E-3</v>
      </c>
      <c r="EP55" s="40">
        <f>(DI55-F55)/(F55+1E-50)</f>
        <v>2.7151732034745172E-3</v>
      </c>
      <c r="EQ55" s="40">
        <f>(DW55-G55)/(G55+1E-50)</f>
        <v>2.7196060694139974E-3</v>
      </c>
      <c r="ER55" s="40">
        <f>(EE55-H55)/(H55+1E-50)</f>
        <v>2.7185192997809852E-3</v>
      </c>
      <c r="ES55" s="40">
        <f>(AO55-I55)/(I55+1E-50)</f>
        <v>2.718561400719674E-3</v>
      </c>
      <c r="ET55" s="40">
        <f>(AM55-J55)/(J55+1E-50)</f>
        <v>2.7151290483264853E-3</v>
      </c>
      <c r="EU55" s="40">
        <f>(AR55+AS55-K55)/(K55+1E-50)</f>
        <v>2.7176789810204297E-3</v>
      </c>
      <c r="EV55" s="40">
        <f>(AT55-L55)/(L55+1E-50)</f>
        <v>2.7204017185854085E-3</v>
      </c>
      <c r="EW55" s="40">
        <f>(AV55+AW55-M55)/(M55+1E-50)</f>
        <v>0</v>
      </c>
      <c r="EX55" s="40">
        <f>(AX55-N55)/(N55+1E-50)</f>
        <v>2.7140630548495221E-3</v>
      </c>
      <c r="EY55" s="40">
        <f>(AY55+AZ55-O55)/(O55+1E-50)</f>
        <v>0</v>
      </c>
      <c r="EZ55" s="40">
        <f>(BB55+BC55-P55)/(P55+1E-50)</f>
        <v>2.7230572581177399E-3</v>
      </c>
      <c r="FA55" s="40">
        <f>(BR55-Q55)/(Q55+1E-50)</f>
        <v>2.7185763473144471E-3</v>
      </c>
      <c r="FB55" s="40">
        <f>(BV55+BW55+DF55-R55)/(R55+1E-50)</f>
        <v>2.7288690831060876E-3</v>
      </c>
      <c r="FC55" s="40">
        <f>(CD55+CE55-S55)/(S55+1E-50)</f>
        <v>2.7239015718716767E-3</v>
      </c>
      <c r="FD55" s="40">
        <f>(CH55-T55)/(T55+1E-50)</f>
        <v>2.7760635066295804E-3</v>
      </c>
      <c r="FE55" s="40">
        <f>(CK55+CL55-U55)/(U55+1E-50)</f>
        <v>2.7177164250662658E-3</v>
      </c>
      <c r="FF55" s="40">
        <f>(EC55-V55)/(V55+1E-50)</f>
        <v>2.7215178536946398E-3</v>
      </c>
      <c r="FG55" s="40">
        <f>(EF55-W55)/(W55+1E-50)</f>
        <v>2.7238727877924992E-3</v>
      </c>
      <c r="FH55" s="40">
        <f>(CT55-X55)/(X55+1E-50)</f>
        <v>2.6977719782175073E-3</v>
      </c>
      <c r="FI55" s="40">
        <f>(CU55-Y55)/(Y55+1E-50)</f>
        <v>2.7124846013576575E-3</v>
      </c>
      <c r="FJ55" s="40">
        <f>(CV55-Z55)/(Z55+1E-50)</f>
        <v>2.7061330518836088E-3</v>
      </c>
      <c r="FK55" s="40">
        <f>(CW55-AA55)/(AA55+1E-50)</f>
        <v>2.705369502834276E-3</v>
      </c>
      <c r="FL55" s="40">
        <f>(CX55-AB55)/(AB55+1E-50)</f>
        <v>2.7266514608512301E-3</v>
      </c>
      <c r="FM55" s="40">
        <f>(SUM(BE55:BJ55)-AC55)/(AC55+1E-50)</f>
        <v>2.7183445245368559E-3</v>
      </c>
      <c r="FN55" s="40">
        <f>(SUM(BF55:BJ55)-AD55)/(AD55+1E-50)</f>
        <v>2.7175491831736239E-3</v>
      </c>
      <c r="FO55" s="40">
        <f>(BN55-AE55)/(AE55+1E-50)</f>
        <v>2.7198752350671026E-3</v>
      </c>
      <c r="FP55" s="40">
        <f>(BU55-AF55)/(AF55+1E-50)</f>
        <v>2.7240237568433184E-3</v>
      </c>
      <c r="FQ55" s="40">
        <f>(DY55-AG55)/(AG55+1E-50)</f>
        <v>0</v>
      </c>
      <c r="FR55" s="40">
        <f>(AU55-AH55)/(AH55+1E-50)</f>
        <v>2.7081536535956872E-3</v>
      </c>
    </row>
    <row r="56" spans="1:174" s="17" customFormat="1" x14ac:dyDescent="0.25">
      <c r="A56" s="15" t="s">
        <v>341</v>
      </c>
      <c r="B56" s="15"/>
      <c r="C56" s="15"/>
      <c r="D56" s="15"/>
      <c r="E56" s="15"/>
      <c r="F56" s="15"/>
      <c r="G56" s="15"/>
      <c r="H56" s="15"/>
      <c r="K56" s="5"/>
      <c r="M56" s="5"/>
      <c r="O56" s="5"/>
      <c r="P56" s="5"/>
      <c r="R56" s="5"/>
      <c r="S56" s="5"/>
      <c r="U56" s="5"/>
      <c r="Y56" s="5"/>
      <c r="Z56" s="5"/>
      <c r="AA56" s="5"/>
      <c r="AI56" s="15"/>
      <c r="AJ56" s="17" t="s">
        <v>341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28"/>
      <c r="EI56" s="15"/>
      <c r="EJ56" s="56" t="e">
        <f t="shared" si="35"/>
        <v>#DIV/0!</v>
      </c>
      <c r="EK56" s="25" t="e">
        <f>BB56/(BB56+BE56+BF56)</f>
        <v>#DIV/0!</v>
      </c>
    </row>
    <row r="57" spans="1:174" s="17" customFormat="1" x14ac:dyDescent="0.25">
      <c r="A57" s="15" t="s">
        <v>342</v>
      </c>
      <c r="B57" s="15"/>
      <c r="C57" s="15"/>
      <c r="D57" s="15"/>
      <c r="E57" s="15"/>
      <c r="F57" s="15"/>
      <c r="G57" s="15"/>
      <c r="H57" s="15"/>
      <c r="K57" s="5"/>
      <c r="M57" s="5"/>
      <c r="O57" s="5"/>
      <c r="P57" s="5"/>
      <c r="R57" s="5"/>
      <c r="S57" s="5"/>
      <c r="U57" s="5"/>
      <c r="X57" s="5"/>
      <c r="Y57" s="5"/>
      <c r="Z57" s="5"/>
      <c r="AA57" s="5"/>
      <c r="AB57" s="5"/>
      <c r="AI57" s="15"/>
      <c r="EH57" s="28"/>
      <c r="EI57" s="15"/>
      <c r="EJ57" s="56" t="e">
        <f t="shared" si="35"/>
        <v>#DIV/0!</v>
      </c>
      <c r="EK57" s="25" t="e">
        <f>BB57/(BB57+BE57+BF57)</f>
        <v>#DIV/0!</v>
      </c>
    </row>
    <row r="58" spans="1:174" s="17" customFormat="1" x14ac:dyDescent="0.25">
      <c r="A58" s="15" t="s">
        <v>343</v>
      </c>
      <c r="B58" s="15"/>
      <c r="C58" s="15"/>
      <c r="D58" s="15"/>
      <c r="E58" s="15"/>
      <c r="F58" s="15"/>
      <c r="G58" s="15"/>
      <c r="H58" s="15"/>
      <c r="AI58" s="15"/>
      <c r="EH58" s="28"/>
      <c r="EI58" s="15"/>
      <c r="EJ58" s="15"/>
      <c r="EK58" s="25"/>
    </row>
    <row r="59" spans="1:174" s="17" customFormat="1" x14ac:dyDescent="0.25">
      <c r="A59" s="15" t="s">
        <v>344</v>
      </c>
      <c r="B59" s="15"/>
      <c r="C59" s="15"/>
      <c r="D59" s="15"/>
      <c r="E59" s="15"/>
      <c r="F59" s="15"/>
      <c r="G59" s="15"/>
      <c r="H59" s="15"/>
      <c r="AI59" s="15"/>
      <c r="EH59" s="28"/>
      <c r="EI59" s="15"/>
      <c r="EJ59" s="15"/>
      <c r="EK59" s="25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</row>
    <row r="60" spans="1:174" s="17" customFormat="1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EH60" s="28"/>
      <c r="EI60" s="15"/>
      <c r="EJ60" s="15"/>
      <c r="EK60" s="25"/>
    </row>
    <row r="61" spans="1:174" x14ac:dyDescent="0.25">
      <c r="A61" s="1" t="s">
        <v>348</v>
      </c>
      <c r="B61" s="1">
        <f t="shared" ref="B61:J61" si="70">SUM(B3:B59)</f>
        <v>92242.673978754989</v>
      </c>
      <c r="C61" s="1">
        <f t="shared" si="70"/>
        <v>281.99860877409992</v>
      </c>
      <c r="D61" s="1">
        <f t="shared" si="70"/>
        <v>423426.85111087002</v>
      </c>
      <c r="E61" s="1">
        <f t="shared" si="70"/>
        <v>10830.955477982297</v>
      </c>
      <c r="F61" s="1">
        <f t="shared" si="70"/>
        <v>10464.009748644001</v>
      </c>
      <c r="G61" s="1">
        <f t="shared" si="70"/>
        <v>351.49570448529988</v>
      </c>
      <c r="H61" s="1">
        <f t="shared" si="70"/>
        <v>17514.842084571996</v>
      </c>
      <c r="I61" s="1">
        <f t="shared" si="70"/>
        <v>1370.0110741818</v>
      </c>
      <c r="J61" s="1">
        <f t="shared" si="70"/>
        <v>279.95113407509996</v>
      </c>
      <c r="K61" s="1">
        <f t="shared" ref="K61:AG61" si="71">SUM(K3:K59)</f>
        <v>11.092328884300001</v>
      </c>
      <c r="L61" s="1">
        <f t="shared" si="71"/>
        <v>393.6805860517</v>
      </c>
      <c r="M61" s="1">
        <f t="shared" si="71"/>
        <v>2.832725E-4</v>
      </c>
      <c r="N61" s="1">
        <f t="shared" si="71"/>
        <v>32.544836536200002</v>
      </c>
      <c r="O61" s="1">
        <f t="shared" si="71"/>
        <v>2.832725E-4</v>
      </c>
      <c r="P61" s="1">
        <f t="shared" si="71"/>
        <v>5.3519281490000022E-2</v>
      </c>
      <c r="Q61" s="1">
        <f t="shared" si="71"/>
        <v>3901.815867285</v>
      </c>
      <c r="R61" s="1">
        <f t="shared" si="71"/>
        <v>0.14715533179999998</v>
      </c>
      <c r="S61" s="1">
        <f t="shared" si="71"/>
        <v>23.831012464700002</v>
      </c>
      <c r="T61" s="1">
        <f t="shared" si="71"/>
        <v>47.785225147200009</v>
      </c>
      <c r="U61" s="1">
        <f t="shared" si="71"/>
        <v>41.61045992790001</v>
      </c>
      <c r="V61" s="1">
        <f t="shared" si="71"/>
        <v>376.24059732309991</v>
      </c>
      <c r="W61" s="1">
        <f t="shared" si="71"/>
        <v>287.03534953270002</v>
      </c>
      <c r="X61" s="1">
        <f t="shared" si="71"/>
        <v>22.127356101800004</v>
      </c>
      <c r="Y61" s="99">
        <f t="shared" si="71"/>
        <v>1.00873060071E-2</v>
      </c>
      <c r="Z61" s="99">
        <f t="shared" si="71"/>
        <v>0.131993322</v>
      </c>
      <c r="AA61" s="99">
        <f t="shared" si="71"/>
        <v>0.15209499660000003</v>
      </c>
      <c r="AB61" s="1">
        <f t="shared" si="71"/>
        <v>25.515426372200004</v>
      </c>
      <c r="AC61" s="1">
        <f t="shared" si="71"/>
        <v>10830.957496992998</v>
      </c>
      <c r="AD61" s="1">
        <f t="shared" si="71"/>
        <v>10464.012299785001</v>
      </c>
      <c r="AE61" s="1">
        <f t="shared" si="71"/>
        <v>67.223962891300019</v>
      </c>
      <c r="AF61" s="1">
        <f t="shared" si="71"/>
        <v>48.915055095500023</v>
      </c>
      <c r="AG61" s="1">
        <f t="shared" si="71"/>
        <v>3.7698324399999997E-2</v>
      </c>
      <c r="AH61" s="99">
        <f t="shared" ref="AH61" si="72">SUM(AH3:AH59)</f>
        <v>2.2313183975100008E-2</v>
      </c>
      <c r="AI61" s="1"/>
      <c r="AJ61" s="1" t="s">
        <v>348</v>
      </c>
      <c r="AK61" s="39">
        <f t="shared" ref="AK61:DD61" si="73">SUM(AK3:AK59)</f>
        <v>0</v>
      </c>
      <c r="AL61" s="39">
        <f t="shared" si="73"/>
        <v>0</v>
      </c>
      <c r="AM61" s="39">
        <f t="shared" si="73"/>
        <v>280.63398503778325</v>
      </c>
      <c r="AN61" s="39">
        <f t="shared" si="73"/>
        <v>1373.3521736205983</v>
      </c>
      <c r="AO61" s="39">
        <f t="shared" si="73"/>
        <v>1373.3521736205983</v>
      </c>
      <c r="AP61" s="39">
        <f t="shared" si="73"/>
        <v>218.96057981841065</v>
      </c>
      <c r="AQ61" s="39">
        <f t="shared" si="73"/>
        <v>13.096008968752733</v>
      </c>
      <c r="AR61" s="39">
        <f t="shared" si="73"/>
        <v>1.8902865772307484</v>
      </c>
      <c r="AS61" s="39">
        <f t="shared" si="73"/>
        <v>9.2290475452412117</v>
      </c>
      <c r="AT61" s="39">
        <f t="shared" si="73"/>
        <v>394.6407360356863</v>
      </c>
      <c r="AU61" s="39">
        <f t="shared" si="73"/>
        <v>2.2367479372224924E-2</v>
      </c>
      <c r="AV61" s="39">
        <f t="shared" si="73"/>
        <v>1.7327713315365599E-4</v>
      </c>
      <c r="AW61" s="39">
        <f t="shared" si="73"/>
        <v>1.1077752099075701E-4</v>
      </c>
      <c r="AX61" s="39">
        <f t="shared" si="73"/>
        <v>32.62421801271001</v>
      </c>
      <c r="AY61" s="39">
        <f t="shared" si="73"/>
        <v>1.7611338150432299E-4</v>
      </c>
      <c r="AZ61" s="39">
        <f t="shared" si="73"/>
        <v>1.07942160220903E-4</v>
      </c>
      <c r="BA61" s="39">
        <f t="shared" si="73"/>
        <v>0</v>
      </c>
      <c r="BB61" s="39">
        <f t="shared" si="73"/>
        <v>1.0729933159611568E-2</v>
      </c>
      <c r="BC61" s="39">
        <f t="shared" si="73"/>
        <v>4.2919678048803644E-2</v>
      </c>
      <c r="BD61" s="39">
        <f t="shared" si="73"/>
        <v>92474.404534356785</v>
      </c>
      <c r="BE61" s="39">
        <f t="shared" si="73"/>
        <v>367.84969534525391</v>
      </c>
      <c r="BF61" s="39">
        <f t="shared" si="73"/>
        <v>8089.465122701753</v>
      </c>
      <c r="BG61" s="39">
        <f t="shared" si="73"/>
        <v>515.12668142863993</v>
      </c>
      <c r="BH61" s="39">
        <f t="shared" si="73"/>
        <v>11.968463273015621</v>
      </c>
      <c r="BI61" s="39">
        <f t="shared" si="73"/>
        <v>1841.9483776803477</v>
      </c>
      <c r="BJ61" s="39">
        <f t="shared" si="73"/>
        <v>30.943882999723481</v>
      </c>
      <c r="BK61" s="39">
        <f t="shared" si="73"/>
        <v>3005.5204987967641</v>
      </c>
      <c r="BL61" s="39">
        <f t="shared" si="73"/>
        <v>271.60752525571183</v>
      </c>
      <c r="BM61" s="39">
        <f t="shared" si="73"/>
        <v>982.95653514863977</v>
      </c>
      <c r="BN61" s="39">
        <f t="shared" si="73"/>
        <v>67.387954671061053</v>
      </c>
      <c r="BO61" s="39">
        <f t="shared" si="73"/>
        <v>0</v>
      </c>
      <c r="BP61" s="39">
        <f t="shared" si="73"/>
        <v>0</v>
      </c>
      <c r="BQ61" s="39">
        <f t="shared" si="73"/>
        <v>3911.334678551601</v>
      </c>
      <c r="BR61" s="39">
        <f t="shared" si="73"/>
        <v>3911.334678551601</v>
      </c>
      <c r="BS61" s="39"/>
      <c r="BT61" s="39"/>
      <c r="BU61" s="39">
        <f t="shared" si="73"/>
        <v>49.034389162331763</v>
      </c>
      <c r="BV61" s="39">
        <f t="shared" si="73"/>
        <v>4.2779052245696662E-2</v>
      </c>
      <c r="BW61" s="39">
        <f t="shared" si="73"/>
        <v>8.2607768560102379E-2</v>
      </c>
      <c r="BX61" s="39">
        <f t="shared" si="73"/>
        <v>3395.778549656221</v>
      </c>
      <c r="BY61" s="39">
        <f t="shared" si="73"/>
        <v>143.57913478605295</v>
      </c>
      <c r="BZ61" s="39">
        <f t="shared" si="73"/>
        <v>22.482478374282195</v>
      </c>
      <c r="CA61" s="39"/>
      <c r="CB61" s="39">
        <f t="shared" si="73"/>
        <v>43.364582134225714</v>
      </c>
      <c r="CC61" s="39">
        <f t="shared" si="73"/>
        <v>175.96986918058221</v>
      </c>
      <c r="CD61" s="39">
        <f t="shared" si="73"/>
        <v>7.8833847951491824</v>
      </c>
      <c r="CE61" s="39">
        <f t="shared" si="73"/>
        <v>16.005653427875941</v>
      </c>
      <c r="CF61" s="39">
        <f t="shared" si="73"/>
        <v>0</v>
      </c>
      <c r="CG61" s="39"/>
      <c r="CH61" s="39">
        <f t="shared" si="73"/>
        <v>47.901763272902194</v>
      </c>
      <c r="CI61" s="39">
        <f t="shared" si="73"/>
        <v>282.70562231630225</v>
      </c>
      <c r="CJ61" s="39">
        <f t="shared" si="73"/>
        <v>0</v>
      </c>
      <c r="CK61" s="39">
        <f t="shared" si="73"/>
        <v>21.272988942727174</v>
      </c>
      <c r="CL61" s="39">
        <f t="shared" si="73"/>
        <v>20.43875699148898</v>
      </c>
      <c r="CM61" s="39">
        <f t="shared" si="73"/>
        <v>17829.155321769624</v>
      </c>
      <c r="CN61" s="39">
        <f t="shared" si="73"/>
        <v>382024.96763660829</v>
      </c>
      <c r="CO61" s="39">
        <f t="shared" si="73"/>
        <v>39051.438407936279</v>
      </c>
      <c r="CP61" s="39">
        <f t="shared" si="73"/>
        <v>424472.18459420046</v>
      </c>
      <c r="CQ61" s="39">
        <f t="shared" si="73"/>
        <v>0</v>
      </c>
      <c r="CR61" s="39">
        <f t="shared" si="73"/>
        <v>1284.4889206369619</v>
      </c>
      <c r="CS61" s="39"/>
      <c r="CT61" s="39">
        <f t="shared" si="73"/>
        <v>22.181169178982813</v>
      </c>
      <c r="CU61" s="39">
        <f t="shared" si="73"/>
        <v>1.0111790088264204E-2</v>
      </c>
      <c r="CV61" s="39">
        <f t="shared" si="73"/>
        <v>0.13231435382811388</v>
      </c>
      <c r="CW61" s="39">
        <f t="shared" si="73"/>
        <v>0.15246463168850749</v>
      </c>
      <c r="CX61" s="39">
        <f t="shared" si="73"/>
        <v>25.577597516899228</v>
      </c>
      <c r="CY61" s="39">
        <f t="shared" si="73"/>
        <v>0</v>
      </c>
      <c r="CZ61" s="39">
        <f t="shared" si="73"/>
        <v>4845.6775551568071</v>
      </c>
      <c r="DA61" s="39">
        <f t="shared" si="73"/>
        <v>6.115350433603548</v>
      </c>
      <c r="DB61" s="39">
        <f t="shared" si="73"/>
        <v>2.1503369837713331</v>
      </c>
      <c r="DC61" s="39">
        <f t="shared" si="73"/>
        <v>8089.8924397052306</v>
      </c>
      <c r="DD61" s="39">
        <f t="shared" si="73"/>
        <v>2.7482359977507684</v>
      </c>
      <c r="DE61" s="39">
        <f t="shared" ref="DE61:EG61" si="74">SUM(DE3:DE59)</f>
        <v>0</v>
      </c>
      <c r="DF61" s="39">
        <f t="shared" si="74"/>
        <v>2.2127071198226485E-2</v>
      </c>
      <c r="DG61" s="39">
        <f t="shared" si="74"/>
        <v>0.39859889305256224</v>
      </c>
      <c r="DH61" s="39">
        <f t="shared" si="74"/>
        <v>10857.298254696922</v>
      </c>
      <c r="DI61" s="39">
        <f t="shared" si="74"/>
        <v>10489.447988983093</v>
      </c>
      <c r="DJ61" s="39">
        <f t="shared" si="74"/>
        <v>367.85026571383059</v>
      </c>
      <c r="DK61" s="39">
        <f t="shared" si="74"/>
        <v>0</v>
      </c>
      <c r="DL61" s="39">
        <f t="shared" si="74"/>
        <v>0</v>
      </c>
      <c r="DM61" s="39">
        <f t="shared" si="74"/>
        <v>42.912329903509594</v>
      </c>
      <c r="DN61" s="39">
        <f t="shared" si="74"/>
        <v>0</v>
      </c>
      <c r="DO61" s="39">
        <f t="shared" si="74"/>
        <v>460.45528047280328</v>
      </c>
      <c r="DP61" s="39">
        <f t="shared" si="74"/>
        <v>0</v>
      </c>
      <c r="DQ61" s="39">
        <f t="shared" si="74"/>
        <v>11.968459592472961</v>
      </c>
      <c r="DR61" s="39">
        <f t="shared" si="74"/>
        <v>1841.8211212538786</v>
      </c>
      <c r="DS61" s="39">
        <f t="shared" si="74"/>
        <v>327.15835025813408</v>
      </c>
      <c r="DT61" s="39">
        <f t="shared" si="74"/>
        <v>0</v>
      </c>
      <c r="DU61" s="39">
        <f t="shared" si="74"/>
        <v>30.943878062846242</v>
      </c>
      <c r="DV61" s="39">
        <f t="shared" si="74"/>
        <v>4.1957684167476417E-2</v>
      </c>
      <c r="DW61" s="39">
        <f t="shared" si="74"/>
        <v>352.3841016562414</v>
      </c>
      <c r="DX61" s="39">
        <f t="shared" si="74"/>
        <v>360.68842029367795</v>
      </c>
      <c r="DY61" s="39">
        <f t="shared" si="74"/>
        <v>3.7802073423403103E-2</v>
      </c>
      <c r="DZ61" s="39">
        <f t="shared" si="74"/>
        <v>0</v>
      </c>
      <c r="EA61" s="39">
        <f t="shared" si="74"/>
        <v>4.3680070804712114</v>
      </c>
      <c r="EB61" s="39">
        <f t="shared" si="74"/>
        <v>402.46747377346026</v>
      </c>
      <c r="EC61" s="39">
        <f t="shared" si="74"/>
        <v>377.15836310011213</v>
      </c>
      <c r="ED61" s="39">
        <f t="shared" si="74"/>
        <v>0</v>
      </c>
      <c r="EE61" s="39">
        <f t="shared" si="74"/>
        <v>17557.56915408971</v>
      </c>
      <c r="EF61" s="39">
        <f t="shared" si="74"/>
        <v>287.73514010115946</v>
      </c>
      <c r="EG61" s="39">
        <f t="shared" si="74"/>
        <v>310.9168567629315</v>
      </c>
      <c r="EH61" s="39"/>
      <c r="EI61" s="1"/>
      <c r="EJ61" s="1"/>
      <c r="EL61" s="17"/>
      <c r="EM61" s="17"/>
      <c r="EN61" s="17"/>
      <c r="EO61" s="17"/>
      <c r="EP61" s="17"/>
      <c r="EQ61" s="17"/>
      <c r="ER61" s="17"/>
      <c r="ES61" s="17"/>
      <c r="ET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x14ac:dyDescent="0.25">
      <c r="A62" s="15" t="s">
        <v>222</v>
      </c>
      <c r="B62" s="98">
        <f>SUM(B2:B51)</f>
        <v>92099.574849574987</v>
      </c>
      <c r="C62" s="98">
        <f t="shared" ref="C62:J62" si="75">SUM(C2:C51)</f>
        <v>281.78215957169988</v>
      </c>
      <c r="D62" s="98">
        <f t="shared" si="75"/>
        <v>422975.13486397004</v>
      </c>
      <c r="E62" s="98">
        <f t="shared" si="75"/>
        <v>10819.016577114297</v>
      </c>
      <c r="F62" s="98">
        <f t="shared" si="75"/>
        <v>10459.353847268001</v>
      </c>
      <c r="G62" s="98">
        <f t="shared" si="75"/>
        <v>351.20106501329985</v>
      </c>
      <c r="H62" s="98">
        <f t="shared" si="75"/>
        <v>17492.464701061996</v>
      </c>
      <c r="I62" s="98">
        <f t="shared" si="75"/>
        <v>1368.2589250653</v>
      </c>
      <c r="J62" s="98">
        <f t="shared" si="75"/>
        <v>279.59309594659999</v>
      </c>
      <c r="K62" s="98">
        <f t="shared" ref="K62:AG62" si="76">SUM(K2:K51)</f>
        <v>11.087624472900002</v>
      </c>
      <c r="L62" s="98">
        <f t="shared" si="76"/>
        <v>393.1770949552</v>
      </c>
      <c r="M62" s="98">
        <f t="shared" si="76"/>
        <v>2.832725E-4</v>
      </c>
      <c r="N62" s="98">
        <f t="shared" si="76"/>
        <v>32.503214602900002</v>
      </c>
      <c r="O62" s="98">
        <f t="shared" si="76"/>
        <v>2.832725E-4</v>
      </c>
      <c r="P62" s="98">
        <f t="shared" si="76"/>
        <v>5.3496551100000019E-2</v>
      </c>
      <c r="Q62" s="98">
        <f t="shared" si="76"/>
        <v>3896.825710438</v>
      </c>
      <c r="R62" s="98">
        <f t="shared" si="76"/>
        <v>0.14709300579999998</v>
      </c>
      <c r="S62" s="98">
        <f t="shared" si="76"/>
        <v>23.820900260400002</v>
      </c>
      <c r="T62" s="98">
        <f t="shared" si="76"/>
        <v>47.724134884500003</v>
      </c>
      <c r="U62" s="98">
        <f t="shared" si="76"/>
        <v>41.59277748360001</v>
      </c>
      <c r="V62" s="98">
        <f t="shared" si="76"/>
        <v>375.7594835624999</v>
      </c>
      <c r="W62" s="98">
        <f t="shared" si="76"/>
        <v>286.66816444900002</v>
      </c>
      <c r="X62" s="98">
        <f t="shared" si="76"/>
        <v>22.117518034200003</v>
      </c>
      <c r="Y62" s="100">
        <f t="shared" si="76"/>
        <v>1.00828177181E-2</v>
      </c>
      <c r="Z62" s="100">
        <f t="shared" si="76"/>
        <v>0.1319346133</v>
      </c>
      <c r="AA62" s="100">
        <f t="shared" si="76"/>
        <v>0.15202729270000004</v>
      </c>
      <c r="AB62" s="98">
        <f t="shared" si="76"/>
        <v>25.491318727700005</v>
      </c>
      <c r="AC62" s="98">
        <f t="shared" si="76"/>
        <v>10819.018593522998</v>
      </c>
      <c r="AD62" s="98">
        <f t="shared" si="76"/>
        <v>10459.356399115</v>
      </c>
      <c r="AE62" s="98">
        <f t="shared" si="76"/>
        <v>67.13803374390001</v>
      </c>
      <c r="AF62" s="98">
        <f t="shared" si="76"/>
        <v>48.852622194700025</v>
      </c>
      <c r="AG62" s="98">
        <f t="shared" si="76"/>
        <v>3.7698324399999997E-2</v>
      </c>
      <c r="AH62" s="100">
        <f t="shared" ref="AH62" si="77">SUM(AH2:AH51)</f>
        <v>2.2303266905000008E-2</v>
      </c>
      <c r="AI62" s="17"/>
      <c r="AJ62" s="17"/>
      <c r="AK62" s="98">
        <f>SUM(AK2:AK51)</f>
        <v>0</v>
      </c>
      <c r="AL62" s="98">
        <f t="shared" ref="AL62:CW62" si="78">SUM(AL2:AL51)</f>
        <v>0</v>
      </c>
      <c r="AM62" s="98">
        <f t="shared" si="78"/>
        <v>280.35358201891444</v>
      </c>
      <c r="AN62" s="98">
        <f t="shared" si="78"/>
        <v>1371.9799466513789</v>
      </c>
      <c r="AO62" s="98">
        <f t="shared" si="78"/>
        <v>1371.9799466513789</v>
      </c>
      <c r="AP62" s="98">
        <f t="shared" si="78"/>
        <v>218.74212994025459</v>
      </c>
      <c r="AQ62" s="98">
        <f t="shared" si="78"/>
        <v>13.082943519880089</v>
      </c>
      <c r="AR62" s="98">
        <f t="shared" si="78"/>
        <v>1.8900224326075459</v>
      </c>
      <c r="AS62" s="98">
        <f t="shared" si="78"/>
        <v>9.2277579126414668</v>
      </c>
      <c r="AT62" s="98">
        <f t="shared" si="78"/>
        <v>394.24641724043084</v>
      </c>
      <c r="AU62" s="98">
        <f t="shared" si="78"/>
        <v>2.2363973531512319E-2</v>
      </c>
      <c r="AV62" s="98">
        <f t="shared" si="78"/>
        <v>1.7327713315365599E-4</v>
      </c>
      <c r="AW62" s="98">
        <f t="shared" si="78"/>
        <v>1.1077752099075701E-4</v>
      </c>
      <c r="AX62" s="98">
        <f t="shared" si="78"/>
        <v>32.591621196357785</v>
      </c>
      <c r="AY62" s="98">
        <f t="shared" si="78"/>
        <v>1.7611338150432299E-4</v>
      </c>
      <c r="AZ62" s="98">
        <f t="shared" si="78"/>
        <v>1.07942160220903E-4</v>
      </c>
      <c r="BA62" s="98">
        <f t="shared" si="78"/>
        <v>0</v>
      </c>
      <c r="BB62" s="98">
        <f t="shared" si="78"/>
        <v>1.0728432106044765E-2</v>
      </c>
      <c r="BC62" s="98">
        <f t="shared" si="78"/>
        <v>4.2913673529769492E-2</v>
      </c>
      <c r="BD62" s="98">
        <f t="shared" si="78"/>
        <v>92350.07587186787</v>
      </c>
      <c r="BE62" s="98">
        <f t="shared" si="78"/>
        <v>360.64041386022052</v>
      </c>
      <c r="BF62" s="98">
        <f t="shared" si="78"/>
        <v>8088.1957653479603</v>
      </c>
      <c r="BG62" s="98">
        <f t="shared" si="78"/>
        <v>515.04585023764798</v>
      </c>
      <c r="BH62" s="98">
        <f t="shared" si="78"/>
        <v>11.966585263524722</v>
      </c>
      <c r="BI62" s="98">
        <f t="shared" si="78"/>
        <v>1841.6593489761694</v>
      </c>
      <c r="BJ62" s="98">
        <f t="shared" si="78"/>
        <v>30.939027428368135</v>
      </c>
      <c r="BK62" s="98">
        <f t="shared" si="78"/>
        <v>3002.5219865450517</v>
      </c>
      <c r="BL62" s="98">
        <f t="shared" si="78"/>
        <v>271.33655148933343</v>
      </c>
      <c r="BM62" s="98">
        <f t="shared" si="78"/>
        <v>981.97587683556515</v>
      </c>
      <c r="BN62" s="98">
        <f t="shared" si="78"/>
        <v>67.320657627994592</v>
      </c>
      <c r="BO62" s="98">
        <f t="shared" si="78"/>
        <v>0</v>
      </c>
      <c r="BP62" s="98">
        <f t="shared" si="78"/>
        <v>0</v>
      </c>
      <c r="BQ62" s="98">
        <f t="shared" si="78"/>
        <v>3907.426547805137</v>
      </c>
      <c r="BR62" s="98">
        <f t="shared" si="78"/>
        <v>3907.426547805137</v>
      </c>
      <c r="BS62" s="98">
        <f t="shared" si="78"/>
        <v>108.55601040379908</v>
      </c>
      <c r="BT62" s="98">
        <f t="shared" si="78"/>
        <v>0</v>
      </c>
      <c r="BU62" s="98">
        <f t="shared" si="78"/>
        <v>48.985493451088189</v>
      </c>
      <c r="BV62" s="98">
        <f t="shared" si="78"/>
        <v>4.2773085578033859E-2</v>
      </c>
      <c r="BW62" s="98">
        <f t="shared" si="78"/>
        <v>8.2596246924206931E-2</v>
      </c>
      <c r="BX62" s="98">
        <f t="shared" si="78"/>
        <v>3393.0061050509862</v>
      </c>
      <c r="BY62" s="98">
        <f t="shared" si="78"/>
        <v>143.43589161940955</v>
      </c>
      <c r="BZ62" s="98">
        <f t="shared" si="78"/>
        <v>22.460047570111833</v>
      </c>
      <c r="CA62" s="98">
        <f t="shared" si="78"/>
        <v>0</v>
      </c>
      <c r="CB62" s="98">
        <f t="shared" si="78"/>
        <v>43.321317229820956</v>
      </c>
      <c r="CC62" s="98">
        <f t="shared" si="78"/>
        <v>175.79430997530656</v>
      </c>
      <c r="CD62" s="98">
        <f t="shared" si="78"/>
        <v>7.882282175793704</v>
      </c>
      <c r="CE62" s="98">
        <f t="shared" si="78"/>
        <v>16.003414745578503</v>
      </c>
      <c r="CF62" s="98">
        <f t="shared" si="78"/>
        <v>0</v>
      </c>
      <c r="CG62" s="98">
        <f t="shared" si="78"/>
        <v>0</v>
      </c>
      <c r="CH62" s="98">
        <f t="shared" si="78"/>
        <v>47.853916595197305</v>
      </c>
      <c r="CI62" s="98">
        <f t="shared" si="78"/>
        <v>282.54853027068862</v>
      </c>
      <c r="CJ62" s="98">
        <f t="shared" si="78"/>
        <v>0</v>
      </c>
      <c r="CK62" s="98">
        <f t="shared" si="78"/>
        <v>21.270008965985937</v>
      </c>
      <c r="CL62" s="98">
        <f t="shared" si="78"/>
        <v>20.435893851335649</v>
      </c>
      <c r="CM62" s="98">
        <f t="shared" si="78"/>
        <v>17811.359074609452</v>
      </c>
      <c r="CN62" s="98">
        <f t="shared" si="78"/>
        <v>381713.06737842498</v>
      </c>
      <c r="CO62" s="98">
        <f t="shared" si="78"/>
        <v>39019.555171242551</v>
      </c>
      <c r="CP62" s="98">
        <f t="shared" si="78"/>
        <v>424125.62865471822</v>
      </c>
      <c r="CQ62" s="98">
        <f t="shared" si="78"/>
        <v>0</v>
      </c>
      <c r="CR62" s="98">
        <f t="shared" si="78"/>
        <v>1283.2074320576257</v>
      </c>
      <c r="CS62" s="98">
        <f t="shared" si="78"/>
        <v>0</v>
      </c>
      <c r="CT62" s="98">
        <f t="shared" si="78"/>
        <v>22.177688231646712</v>
      </c>
      <c r="CU62" s="98">
        <f t="shared" si="78"/>
        <v>1.011020340003942E-2</v>
      </c>
      <c r="CV62" s="98">
        <f t="shared" si="78"/>
        <v>0.13229358216894402</v>
      </c>
      <c r="CW62" s="98">
        <f t="shared" si="78"/>
        <v>0.15244071636328055</v>
      </c>
      <c r="CX62" s="98">
        <f t="shared" ref="CX62:EG62" si="79">SUM(CX2:CX51)</f>
        <v>25.560669567592306</v>
      </c>
      <c r="CY62" s="98">
        <f t="shared" si="79"/>
        <v>0</v>
      </c>
      <c r="CZ62" s="98">
        <f t="shared" si="79"/>
        <v>4840.8431899566222</v>
      </c>
      <c r="DA62" s="98">
        <f t="shared" si="79"/>
        <v>6.1143908128426228</v>
      </c>
      <c r="DB62" s="98">
        <f t="shared" si="79"/>
        <v>2.149999564248303</v>
      </c>
      <c r="DC62" s="98">
        <f t="shared" si="79"/>
        <v>8088.6230208788611</v>
      </c>
      <c r="DD62" s="98">
        <f t="shared" si="79"/>
        <v>2.7478047566147268</v>
      </c>
      <c r="DE62" s="98">
        <f t="shared" si="79"/>
        <v>0</v>
      </c>
      <c r="DF62" s="98">
        <f t="shared" si="79"/>
        <v>2.2123984909211566E-2</v>
      </c>
      <c r="DG62" s="98">
        <f t="shared" si="79"/>
        <v>0.39853634723114767</v>
      </c>
      <c r="DH62" s="98">
        <f t="shared" si="79"/>
        <v>10848.443026177236</v>
      </c>
      <c r="DI62" s="98">
        <f t="shared" si="79"/>
        <v>10487.802042755331</v>
      </c>
      <c r="DJ62" s="98">
        <f t="shared" si="79"/>
        <v>360.64098342190556</v>
      </c>
      <c r="DK62" s="98">
        <f t="shared" si="79"/>
        <v>0</v>
      </c>
      <c r="DL62" s="98">
        <f t="shared" si="79"/>
        <v>0</v>
      </c>
      <c r="DM62" s="98">
        <f t="shared" si="79"/>
        <v>42.905596319400509</v>
      </c>
      <c r="DN62" s="98">
        <f t="shared" si="79"/>
        <v>0</v>
      </c>
      <c r="DO62" s="98">
        <f t="shared" si="79"/>
        <v>460.38302816109177</v>
      </c>
      <c r="DP62" s="98">
        <f t="shared" si="79"/>
        <v>0</v>
      </c>
      <c r="DQ62" s="98">
        <f t="shared" si="79"/>
        <v>11.966581582982062</v>
      </c>
      <c r="DR62" s="98">
        <f t="shared" si="79"/>
        <v>1841.5321107367295</v>
      </c>
      <c r="DS62" s="98">
        <f t="shared" si="79"/>
        <v>326.83195577687081</v>
      </c>
      <c r="DT62" s="98">
        <f t="shared" si="79"/>
        <v>0</v>
      </c>
      <c r="DU62" s="98">
        <f t="shared" si="79"/>
        <v>30.939022494908059</v>
      </c>
      <c r="DV62" s="98">
        <f t="shared" si="79"/>
        <v>4.1951100416091638E-2</v>
      </c>
      <c r="DW62" s="98">
        <f t="shared" si="79"/>
        <v>352.15622575441324</v>
      </c>
      <c r="DX62" s="98">
        <f t="shared" si="79"/>
        <v>360.32857251793598</v>
      </c>
      <c r="DY62" s="98">
        <f t="shared" si="79"/>
        <v>3.7802073423403103E-2</v>
      </c>
      <c r="DZ62" s="98">
        <f t="shared" si="79"/>
        <v>0</v>
      </c>
      <c r="EA62" s="98">
        <f t="shared" si="79"/>
        <v>4.3636493490358568</v>
      </c>
      <c r="EB62" s="98">
        <f t="shared" si="79"/>
        <v>402.0659439492361</v>
      </c>
      <c r="EC62" s="98">
        <f t="shared" si="79"/>
        <v>376.78156913181027</v>
      </c>
      <c r="ED62" s="98">
        <f t="shared" si="79"/>
        <v>0</v>
      </c>
      <c r="EE62" s="98">
        <f t="shared" si="79"/>
        <v>17540.043906031155</v>
      </c>
      <c r="EF62" s="98">
        <f t="shared" si="79"/>
        <v>287.44772449429149</v>
      </c>
      <c r="EG62" s="98">
        <f t="shared" si="79"/>
        <v>310.60666383468532</v>
      </c>
      <c r="EL62" s="17"/>
      <c r="EM62" s="17"/>
      <c r="EN62" s="17"/>
      <c r="EO62" s="17"/>
      <c r="EP62" s="17"/>
      <c r="EQ62" s="17"/>
      <c r="ER62" s="17"/>
      <c r="ES62" s="17"/>
      <c r="ET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</row>
    <row r="63" spans="1:174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65178.536304515008</v>
      </c>
      <c r="C63" s="15">
        <f t="shared" ref="C63:J63" si="80">+C3+C5+C8+C9+C11+C12+C14+C15+C16+C17+C18+C19+C20+C21+C22+C23+C24+C25+C26+C28+C30+C31+C33+C34+C35+C36+C37+C39+C40+C41+C42+C43+C44+C46+C47+C49+C50</f>
        <v>205.22522867450002</v>
      </c>
      <c r="D63" s="15">
        <f t="shared" si="80"/>
        <v>299943.05518177006</v>
      </c>
      <c r="E63" s="15">
        <f t="shared" si="80"/>
        <v>7712.1913003922991</v>
      </c>
      <c r="F63" s="15">
        <f t="shared" si="80"/>
        <v>7480.0878841570011</v>
      </c>
      <c r="G63" s="15">
        <f t="shared" si="80"/>
        <v>231.25077926779997</v>
      </c>
      <c r="H63" s="15">
        <f t="shared" si="80"/>
        <v>12354.771298641999</v>
      </c>
      <c r="I63" s="15">
        <f t="shared" si="80"/>
        <v>965.97746508329988</v>
      </c>
      <c r="J63" s="15">
        <f t="shared" si="80"/>
        <v>197.38998599190001</v>
      </c>
      <c r="K63" s="15">
        <f t="shared" ref="K63:AG63" si="81">+K3+K5+K8+K9+K11+K12+K14+K15+K16+K17+K18+K19+K20+K21+K22+K23+K24+K25+K26+K28+K30+K31+K33+K34+K35+K36+K37+K39+K40+K41+K42+K43+K44+K46+K47+K49+K50</f>
        <v>7.9132132700000009</v>
      </c>
      <c r="L63" s="15">
        <f t="shared" si="81"/>
        <v>277.57897047620003</v>
      </c>
      <c r="M63" s="15">
        <f t="shared" si="81"/>
        <v>2.832725E-4</v>
      </c>
      <c r="N63" s="15">
        <f t="shared" si="81"/>
        <v>22.947104975100004</v>
      </c>
      <c r="O63" s="15">
        <f t="shared" si="81"/>
        <v>2.832725E-4</v>
      </c>
      <c r="P63" s="15">
        <f t="shared" si="81"/>
        <v>3.8181170700000003E-2</v>
      </c>
      <c r="Q63" s="15">
        <f t="shared" si="81"/>
        <v>2751.1202423799996</v>
      </c>
      <c r="R63" s="15">
        <f t="shared" si="81"/>
        <v>0.10506093100000002</v>
      </c>
      <c r="S63" s="15">
        <f t="shared" si="81"/>
        <v>17.001205675200005</v>
      </c>
      <c r="T63" s="15">
        <f t="shared" si="81"/>
        <v>33.69823003230001</v>
      </c>
      <c r="U63" s="15">
        <f t="shared" si="81"/>
        <v>29.685961490800008</v>
      </c>
      <c r="V63" s="15">
        <f t="shared" si="81"/>
        <v>265.29907690180005</v>
      </c>
      <c r="W63" s="15">
        <f t="shared" si="81"/>
        <v>202.41000998800001</v>
      </c>
      <c r="X63" s="15">
        <f t="shared" si="81"/>
        <v>15.8055549997</v>
      </c>
      <c r="Y63" s="57">
        <f t="shared" si="81"/>
        <v>7.2108050660999994E-3</v>
      </c>
      <c r="Z63" s="57">
        <f t="shared" si="81"/>
        <v>9.4359263700000015E-2</v>
      </c>
      <c r="AA63" s="57">
        <f t="shared" si="81"/>
        <v>0.10869889370000001</v>
      </c>
      <c r="AB63" s="15">
        <f t="shared" si="81"/>
        <v>18.085234809100001</v>
      </c>
      <c r="AC63" s="15">
        <f t="shared" si="81"/>
        <v>7712.1925438329999</v>
      </c>
      <c r="AD63" s="15">
        <f t="shared" si="81"/>
        <v>7480.0896675250006</v>
      </c>
      <c r="AE63" s="15">
        <f t="shared" si="81"/>
        <v>47.409290520300011</v>
      </c>
      <c r="AF63" s="15">
        <f t="shared" si="81"/>
        <v>34.518461386700018</v>
      </c>
      <c r="AG63" s="15">
        <f t="shared" si="81"/>
        <v>3.7698324399999997E-2</v>
      </c>
      <c r="AH63" s="57">
        <f t="shared" ref="AH63" si="82">+AH3+AH5+AH8+AH9+AH11+AH12+AH14+AH15+AH16+AH17+AH18+AH19+AH20+AH21+AH22+AH23+AH24+AH25+AH26+AH28+AH30+AH31+AH33+AH34+AH35+AH36+AH37+AH39+AH40+AH41+AH42+AH43+AH44+AH46+AH47+AH49+AH50</f>
        <v>1.5957429544999999E-2</v>
      </c>
      <c r="AI63" s="17"/>
      <c r="AJ63" s="17"/>
      <c r="EL63" s="17"/>
      <c r="EM63" s="17"/>
      <c r="EN63" s="17"/>
      <c r="EO63" s="17"/>
      <c r="EP63" s="17"/>
      <c r="EQ63" s="17"/>
      <c r="ER63" s="17"/>
      <c r="ES63" s="17"/>
      <c r="ET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</row>
  </sheetData>
  <sortState xmlns:xlrd2="http://schemas.microsoft.com/office/spreadsheetml/2017/richdata2" columnSort="1" ref="I2:Y59">
    <sortCondition ref="I2:Y2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U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9.140625" style="17" customWidth="1"/>
    <col min="2" max="8" width="9.140625" style="15" customWidth="1"/>
    <col min="9" max="54" width="9.140625" style="17" customWidth="1"/>
    <col min="55" max="55" width="11.140625" style="17" customWidth="1"/>
    <col min="56" max="56" width="15.140625" style="17" bestFit="1" customWidth="1"/>
    <col min="57" max="173" width="9.140625" style="28" customWidth="1"/>
    <col min="174" max="174" width="9.140625" style="17"/>
    <col min="175" max="177" width="9.140625" style="17" customWidth="1"/>
    <col min="178" max="228" width="9.140625" style="17"/>
    <col min="229" max="229" width="9.140625" style="17" customWidth="1"/>
    <col min="230" max="16384" width="9.140625" style="17"/>
  </cols>
  <sheetData>
    <row r="1" spans="1:229" x14ac:dyDescent="0.25">
      <c r="B1" s="15" t="s">
        <v>328</v>
      </c>
      <c r="BD1" s="17" t="s">
        <v>665</v>
      </c>
      <c r="FU1" s="17" t="s">
        <v>349</v>
      </c>
      <c r="GF1" s="41"/>
    </row>
    <row r="2" spans="1:229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462</v>
      </c>
      <c r="L2" s="17" t="s">
        <v>403</v>
      </c>
      <c r="M2" s="17" t="s">
        <v>42</v>
      </c>
      <c r="N2" s="17" t="s">
        <v>442</v>
      </c>
      <c r="O2" s="17" t="s">
        <v>405</v>
      </c>
      <c r="P2" s="17" t="s">
        <v>406</v>
      </c>
      <c r="Q2" s="17" t="s">
        <v>463</v>
      </c>
      <c r="R2" s="17" t="s">
        <v>352</v>
      </c>
      <c r="S2" s="17" t="s">
        <v>407</v>
      </c>
      <c r="T2" s="17" t="s">
        <v>283</v>
      </c>
      <c r="U2" s="17" t="s">
        <v>464</v>
      </c>
      <c r="V2" s="17" t="s">
        <v>353</v>
      </c>
      <c r="W2" s="17" t="s">
        <v>465</v>
      </c>
      <c r="X2" s="17" t="s">
        <v>169</v>
      </c>
      <c r="Y2" s="17" t="s">
        <v>408</v>
      </c>
      <c r="Z2" s="17" t="s">
        <v>62</v>
      </c>
      <c r="AA2" s="17" t="s">
        <v>409</v>
      </c>
      <c r="AB2" s="17" t="s">
        <v>410</v>
      </c>
      <c r="AC2" s="17" t="s">
        <v>466</v>
      </c>
      <c r="AD2" s="17" t="s">
        <v>411</v>
      </c>
      <c r="AE2" s="17" t="s">
        <v>354</v>
      </c>
      <c r="AF2" s="17" t="s">
        <v>355</v>
      </c>
      <c r="AG2" s="17" t="s">
        <v>412</v>
      </c>
      <c r="AH2" s="17" t="s">
        <v>413</v>
      </c>
      <c r="AI2" s="17" t="s">
        <v>467</v>
      </c>
      <c r="AJ2" s="17" t="s">
        <v>468</v>
      </c>
      <c r="AK2" s="17" t="s">
        <v>356</v>
      </c>
      <c r="AL2" s="17" t="s">
        <v>469</v>
      </c>
      <c r="AM2" s="17" t="s">
        <v>470</v>
      </c>
      <c r="AN2" s="17" t="s">
        <v>291</v>
      </c>
      <c r="AO2" s="17" t="s">
        <v>397</v>
      </c>
      <c r="AP2" s="17" t="s">
        <v>398</v>
      </c>
      <c r="AQ2" s="17" t="s">
        <v>399</v>
      </c>
      <c r="AR2" s="17" t="s">
        <v>400</v>
      </c>
      <c r="AS2" s="17" t="s">
        <v>288</v>
      </c>
      <c r="AT2" s="17" t="s">
        <v>389</v>
      </c>
      <c r="AU2" s="17" t="s">
        <v>286</v>
      </c>
      <c r="AV2" s="17" t="s">
        <v>443</v>
      </c>
      <c r="AW2" s="17" t="s">
        <v>357</v>
      </c>
      <c r="AX2" s="17" t="s">
        <v>471</v>
      </c>
      <c r="AY2" s="17" t="s">
        <v>472</v>
      </c>
      <c r="AZ2" s="17" t="s">
        <v>473</v>
      </c>
      <c r="BA2" s="17" t="s">
        <v>474</v>
      </c>
      <c r="BB2" s="17" t="s">
        <v>404</v>
      </c>
      <c r="BD2" s="17" t="s">
        <v>335</v>
      </c>
      <c r="BE2" s="17" t="s">
        <v>358</v>
      </c>
      <c r="BF2" s="17" t="s">
        <v>32</v>
      </c>
      <c r="BG2" s="17" t="s">
        <v>359</v>
      </c>
      <c r="BH2" s="17" t="s">
        <v>34</v>
      </c>
      <c r="BI2" s="17" t="s">
        <v>475</v>
      </c>
      <c r="BJ2" s="17" t="s">
        <v>476</v>
      </c>
      <c r="BK2" s="17" t="s">
        <v>36</v>
      </c>
      <c r="BL2" s="17" t="s">
        <v>38</v>
      </c>
      <c r="BM2" s="17" t="s">
        <v>40</v>
      </c>
      <c r="BN2" s="17" t="s">
        <v>360</v>
      </c>
      <c r="BO2" s="17" t="s">
        <v>377</v>
      </c>
      <c r="BP2" s="17" t="s">
        <v>378</v>
      </c>
      <c r="BQ2" s="17" t="s">
        <v>279</v>
      </c>
      <c r="BR2" s="17" t="s">
        <v>280</v>
      </c>
      <c r="BS2" s="17" t="s">
        <v>444</v>
      </c>
      <c r="BT2" s="17" t="s">
        <v>445</v>
      </c>
      <c r="BU2" s="17" t="s">
        <v>477</v>
      </c>
      <c r="BV2" s="17" t="s">
        <v>44</v>
      </c>
      <c r="BW2" s="17" t="s">
        <v>379</v>
      </c>
      <c r="BX2" s="17" t="s">
        <v>380</v>
      </c>
      <c r="BY2" s="17" t="s">
        <v>463</v>
      </c>
      <c r="BZ2" s="17" t="s">
        <v>478</v>
      </c>
      <c r="CA2" s="17" t="s">
        <v>46</v>
      </c>
      <c r="CB2" s="17" t="s">
        <v>352</v>
      </c>
      <c r="CC2" s="17" t="s">
        <v>471</v>
      </c>
      <c r="CD2" s="17" t="s">
        <v>381</v>
      </c>
      <c r="CE2" s="17" t="s">
        <v>382</v>
      </c>
      <c r="CF2" s="17" t="s">
        <v>283</v>
      </c>
      <c r="CG2" s="17" t="s">
        <v>361</v>
      </c>
      <c r="CH2" s="17" t="s">
        <v>464</v>
      </c>
      <c r="CI2" s="17" t="s">
        <v>479</v>
      </c>
      <c r="CJ2" s="17" t="s">
        <v>480</v>
      </c>
      <c r="CK2" s="17" t="s">
        <v>481</v>
      </c>
      <c r="CL2" s="17" t="s">
        <v>50</v>
      </c>
      <c r="CM2" s="17" t="s">
        <v>362</v>
      </c>
      <c r="CN2" s="17" t="s">
        <v>52</v>
      </c>
      <c r="CO2" s="17" t="s">
        <v>54</v>
      </c>
      <c r="CP2" s="17" t="s">
        <v>363</v>
      </c>
      <c r="CQ2" s="17" t="s">
        <v>389</v>
      </c>
      <c r="CR2" s="17" t="s">
        <v>56</v>
      </c>
      <c r="CS2" s="17" t="s">
        <v>169</v>
      </c>
      <c r="CT2" s="17" t="s">
        <v>364</v>
      </c>
      <c r="CU2" s="17" t="s">
        <v>58</v>
      </c>
      <c r="CV2" s="17" t="s">
        <v>60</v>
      </c>
      <c r="CW2" s="17" t="s">
        <v>365</v>
      </c>
      <c r="CX2" s="17" t="s">
        <v>366</v>
      </c>
      <c r="CY2" s="17" t="s">
        <v>62</v>
      </c>
      <c r="CZ2" s="17" t="s">
        <v>286</v>
      </c>
      <c r="DA2" s="17" t="s">
        <v>390</v>
      </c>
      <c r="DB2" s="17" t="s">
        <v>287</v>
      </c>
      <c r="DC2" s="17" t="s">
        <v>64</v>
      </c>
      <c r="DD2" s="17" t="s">
        <v>66</v>
      </c>
      <c r="DE2" s="17" t="s">
        <v>68</v>
      </c>
      <c r="DF2" s="17" t="s">
        <v>367</v>
      </c>
      <c r="DG2" s="17" t="s">
        <v>368</v>
      </c>
      <c r="DH2" s="17" t="s">
        <v>70</v>
      </c>
      <c r="DI2" s="17" t="s">
        <v>391</v>
      </c>
      <c r="DJ2" s="17" t="s">
        <v>392</v>
      </c>
      <c r="DK2" s="17" t="s">
        <v>482</v>
      </c>
      <c r="DL2" s="17" t="s">
        <v>393</v>
      </c>
      <c r="DM2" s="17" t="s">
        <v>394</v>
      </c>
      <c r="DN2" s="17" t="s">
        <v>72</v>
      </c>
      <c r="DO2" s="17" t="s">
        <v>483</v>
      </c>
      <c r="DP2" s="17" t="s">
        <v>369</v>
      </c>
      <c r="DQ2" s="17" t="s">
        <v>74</v>
      </c>
      <c r="DR2" s="17" t="s">
        <v>76</v>
      </c>
      <c r="DS2" s="17" t="s">
        <v>78</v>
      </c>
      <c r="DT2" s="17" t="s">
        <v>395</v>
      </c>
      <c r="DU2" s="17" t="s">
        <v>396</v>
      </c>
      <c r="DV2" s="17" t="s">
        <v>370</v>
      </c>
      <c r="DW2" s="17" t="s">
        <v>80</v>
      </c>
      <c r="DX2" s="17" t="s">
        <v>82</v>
      </c>
      <c r="DY2" s="17" t="s">
        <v>158</v>
      </c>
      <c r="DZ2" s="17" t="s">
        <v>86</v>
      </c>
      <c r="EA2" s="17" t="s">
        <v>88</v>
      </c>
      <c r="EB2" s="17" t="s">
        <v>371</v>
      </c>
      <c r="EC2" s="17" t="s">
        <v>397</v>
      </c>
      <c r="ED2" s="17" t="s">
        <v>398</v>
      </c>
      <c r="EE2" s="17" t="s">
        <v>399</v>
      </c>
      <c r="EF2" s="17" t="s">
        <v>400</v>
      </c>
      <c r="EG2" s="17" t="s">
        <v>288</v>
      </c>
      <c r="EH2" s="17" t="s">
        <v>90</v>
      </c>
      <c r="EI2" s="17" t="s">
        <v>92</v>
      </c>
      <c r="EJ2" s="17" t="s">
        <v>94</v>
      </c>
      <c r="EK2" s="17" t="s">
        <v>96</v>
      </c>
      <c r="EL2" s="17" t="s">
        <v>98</v>
      </c>
      <c r="EM2" s="17" t="s">
        <v>100</v>
      </c>
      <c r="EN2" s="17" t="s">
        <v>102</v>
      </c>
      <c r="EO2" s="17" t="s">
        <v>401</v>
      </c>
      <c r="EP2" s="17" t="s">
        <v>104</v>
      </c>
      <c r="EQ2" s="17" t="s">
        <v>159</v>
      </c>
      <c r="ER2" s="17" t="s">
        <v>160</v>
      </c>
      <c r="ES2" s="17" t="s">
        <v>106</v>
      </c>
      <c r="ET2" s="17" t="s">
        <v>110</v>
      </c>
      <c r="EU2" s="17" t="s">
        <v>112</v>
      </c>
      <c r="EV2" s="17" t="s">
        <v>114</v>
      </c>
      <c r="EW2" s="17" t="s">
        <v>116</v>
      </c>
      <c r="EX2" s="17" t="s">
        <v>118</v>
      </c>
      <c r="EY2" s="17" t="s">
        <v>120</v>
      </c>
      <c r="EZ2" s="17" t="s">
        <v>122</v>
      </c>
      <c r="FA2" s="17" t="s">
        <v>124</v>
      </c>
      <c r="FB2" s="17" t="s">
        <v>484</v>
      </c>
      <c r="FC2" s="17" t="s">
        <v>126</v>
      </c>
      <c r="FD2" s="17" t="s">
        <v>128</v>
      </c>
      <c r="FE2" s="17" t="s">
        <v>130</v>
      </c>
      <c r="FF2" s="17" t="s">
        <v>132</v>
      </c>
      <c r="FG2" s="17" t="s">
        <v>136</v>
      </c>
      <c r="FH2" s="17" t="s">
        <v>138</v>
      </c>
      <c r="FI2" s="17" t="s">
        <v>443</v>
      </c>
      <c r="FJ2" s="17" t="s">
        <v>140</v>
      </c>
      <c r="FK2" s="17" t="s">
        <v>142</v>
      </c>
      <c r="FL2" s="17" t="s">
        <v>144</v>
      </c>
      <c r="FM2" s="17" t="s">
        <v>290</v>
      </c>
      <c r="FN2" s="17" t="s">
        <v>148</v>
      </c>
      <c r="FO2" s="17" t="s">
        <v>150</v>
      </c>
      <c r="FP2" s="17" t="s">
        <v>291</v>
      </c>
      <c r="FQ2" s="17" t="s">
        <v>152</v>
      </c>
      <c r="FS2" s="17" t="s">
        <v>64</v>
      </c>
      <c r="FT2" s="17" t="s">
        <v>370</v>
      </c>
      <c r="FU2" s="17" t="s">
        <v>50</v>
      </c>
      <c r="FV2" s="17" t="s">
        <v>76</v>
      </c>
      <c r="FW2" s="17" t="s">
        <v>158</v>
      </c>
      <c r="FX2" s="17" t="s">
        <v>159</v>
      </c>
      <c r="FY2" s="17" t="s">
        <v>160</v>
      </c>
      <c r="FZ2" s="17" t="s">
        <v>136</v>
      </c>
      <c r="GA2" s="17" t="s">
        <v>161</v>
      </c>
      <c r="GB2" s="17" t="s">
        <v>351</v>
      </c>
      <c r="GC2" s="17" t="s">
        <v>402</v>
      </c>
      <c r="GD2" s="17" t="s">
        <v>462</v>
      </c>
      <c r="GE2" s="17" t="s">
        <v>403</v>
      </c>
      <c r="GF2" s="61" t="s">
        <v>42</v>
      </c>
      <c r="GG2" s="17" t="s">
        <v>442</v>
      </c>
      <c r="GH2" s="17" t="s">
        <v>405</v>
      </c>
      <c r="GI2" s="17" t="s">
        <v>406</v>
      </c>
      <c r="GJ2" s="17" t="s">
        <v>463</v>
      </c>
      <c r="GK2" s="17" t="s">
        <v>352</v>
      </c>
      <c r="GL2" s="17" t="s">
        <v>407</v>
      </c>
      <c r="GM2" s="17" t="s">
        <v>283</v>
      </c>
      <c r="GN2" s="17" t="s">
        <v>464</v>
      </c>
      <c r="GO2" s="17" t="s">
        <v>353</v>
      </c>
      <c r="GP2" s="17" t="s">
        <v>465</v>
      </c>
      <c r="GQ2" s="17" t="s">
        <v>169</v>
      </c>
      <c r="GR2" s="17" t="s">
        <v>408</v>
      </c>
      <c r="GS2" s="17" t="s">
        <v>62</v>
      </c>
      <c r="GT2" s="17" t="s">
        <v>409</v>
      </c>
      <c r="GU2" s="17" t="s">
        <v>410</v>
      </c>
      <c r="GV2" s="17" t="s">
        <v>466</v>
      </c>
      <c r="GW2" s="17" t="s">
        <v>411</v>
      </c>
      <c r="GX2" s="17" t="s">
        <v>354</v>
      </c>
      <c r="GY2" s="17" t="s">
        <v>355</v>
      </c>
      <c r="GZ2" s="17" t="s">
        <v>412</v>
      </c>
      <c r="HA2" s="17" t="s">
        <v>413</v>
      </c>
      <c r="HB2" s="17" t="s">
        <v>467</v>
      </c>
      <c r="HC2" s="17" t="s">
        <v>468</v>
      </c>
      <c r="HD2" s="17" t="s">
        <v>356</v>
      </c>
      <c r="HE2" s="17" t="s">
        <v>469</v>
      </c>
      <c r="HF2" s="17" t="s">
        <v>470</v>
      </c>
      <c r="HG2" s="17" t="s">
        <v>291</v>
      </c>
      <c r="HH2" s="17" t="s">
        <v>397</v>
      </c>
      <c r="HI2" s="17" t="s">
        <v>398</v>
      </c>
      <c r="HJ2" s="17" t="s">
        <v>399</v>
      </c>
      <c r="HK2" s="17" t="s">
        <v>400</v>
      </c>
      <c r="HL2" s="17" t="s">
        <v>288</v>
      </c>
      <c r="HM2" s="17" t="s">
        <v>389</v>
      </c>
      <c r="HN2" s="17" t="s">
        <v>286</v>
      </c>
      <c r="HO2" s="17" t="s">
        <v>443</v>
      </c>
      <c r="HP2" s="17" t="s">
        <v>357</v>
      </c>
      <c r="HQ2" s="17" t="s">
        <v>471</v>
      </c>
      <c r="HR2" s="17" t="s">
        <v>472</v>
      </c>
      <c r="HS2" s="17" t="s">
        <v>473</v>
      </c>
      <c r="HT2" s="17" t="s">
        <v>474</v>
      </c>
      <c r="HU2" s="17" t="s">
        <v>280</v>
      </c>
    </row>
    <row r="3" spans="1:229" x14ac:dyDescent="0.25">
      <c r="A3" s="32" t="s">
        <v>171</v>
      </c>
      <c r="B3" s="15">
        <v>95216.641635000007</v>
      </c>
      <c r="C3" s="15">
        <v>4164.7522876000003</v>
      </c>
      <c r="D3" s="15">
        <v>20804.644719</v>
      </c>
      <c r="E3" s="15">
        <v>42267.376845999999</v>
      </c>
      <c r="F3" s="15">
        <v>37112.729941999998</v>
      </c>
      <c r="G3" s="15">
        <v>2085.2851043000001</v>
      </c>
      <c r="H3" s="15">
        <v>15142.519404000001</v>
      </c>
      <c r="I3" s="17">
        <v>269.68708392000002</v>
      </c>
      <c r="J3" s="17">
        <v>8.9682717229000009</v>
      </c>
      <c r="K3" s="17">
        <v>2.9601583000000001E-2</v>
      </c>
      <c r="L3" s="17">
        <v>7.9373819999999996E-4</v>
      </c>
      <c r="M3" s="17">
        <v>226.82662576000001</v>
      </c>
      <c r="N3" s="17">
        <v>9.0191499999999999E-5</v>
      </c>
      <c r="O3" s="17">
        <v>35.741768557</v>
      </c>
      <c r="P3" s="17">
        <v>2.9739088000000002E-3</v>
      </c>
      <c r="Q3" s="17">
        <v>8.5890540000000001E-2</v>
      </c>
      <c r="R3" s="17">
        <v>0.49387073999999997</v>
      </c>
      <c r="S3" s="17">
        <v>5.7655879999999997E-4</v>
      </c>
      <c r="T3" s="17">
        <v>0.24464804100000001</v>
      </c>
      <c r="U3" s="17">
        <v>2.3466541E-2</v>
      </c>
      <c r="V3" s="17">
        <v>2.14975123E-2</v>
      </c>
      <c r="X3" s="17">
        <v>1.7024734E-2</v>
      </c>
      <c r="Y3" s="17">
        <v>222.99800259</v>
      </c>
      <c r="Z3" s="17">
        <v>47.150663721999997</v>
      </c>
      <c r="AA3" s="17">
        <v>0.16478459509999999</v>
      </c>
      <c r="AB3" s="17">
        <v>3.5752951800000002E-2</v>
      </c>
      <c r="AD3" s="17">
        <v>6.0490190000000001E-4</v>
      </c>
      <c r="AE3" s="17">
        <v>3.4849493649999999</v>
      </c>
      <c r="AF3" s="17">
        <v>129.24898589</v>
      </c>
      <c r="AG3" s="17">
        <v>23.139990804</v>
      </c>
      <c r="AH3" s="17">
        <v>1.3825644999999999E-2</v>
      </c>
      <c r="AI3" s="17">
        <v>0.32745776500000001</v>
      </c>
      <c r="AJ3" s="17">
        <v>8.8191229999999999E-4</v>
      </c>
      <c r="AK3" s="17">
        <v>193.98367307999999</v>
      </c>
      <c r="AL3" s="17">
        <v>1.3420390000000001E-4</v>
      </c>
      <c r="AM3" s="17">
        <v>5.1457680000000004E-4</v>
      </c>
      <c r="AN3" s="17">
        <v>68.314249446000005</v>
      </c>
      <c r="AO3" s="17">
        <v>3.2668619835000001</v>
      </c>
      <c r="AP3" s="17">
        <v>4.4396727599999998E-2</v>
      </c>
      <c r="AQ3" s="17">
        <v>0.7588466787</v>
      </c>
      <c r="AR3" s="17">
        <v>0.40614323860000001</v>
      </c>
      <c r="AS3" s="17">
        <v>8.0949952046</v>
      </c>
      <c r="AT3" s="17">
        <v>52.343138545999999</v>
      </c>
      <c r="AU3" s="17">
        <v>152.16656105999999</v>
      </c>
      <c r="AV3" s="17">
        <v>114.58402456</v>
      </c>
      <c r="AW3" s="17">
        <v>2.6457346E-2</v>
      </c>
      <c r="AX3" s="17">
        <v>1.8251745999999999E-3</v>
      </c>
      <c r="BA3" s="17">
        <v>26.785654999999998</v>
      </c>
      <c r="BB3" s="17">
        <v>0.23020194799999999</v>
      </c>
      <c r="BD3" s="17" t="s">
        <v>171</v>
      </c>
      <c r="BE3" s="17">
        <v>144.92515923560299</v>
      </c>
      <c r="BF3" s="17">
        <v>58.112801250079798</v>
      </c>
      <c r="BG3" s="17">
        <v>2.6529467196415201E-2</v>
      </c>
      <c r="BH3" s="17">
        <v>8.9786919589904599</v>
      </c>
      <c r="BI3" s="17">
        <v>0</v>
      </c>
      <c r="BJ3" s="17">
        <v>2.9683263882207E-2</v>
      </c>
      <c r="BK3" s="17">
        <v>270.30587175647702</v>
      </c>
      <c r="BL3" s="17">
        <v>270.30587175647702</v>
      </c>
      <c r="BM3" s="17">
        <v>180.69049999090501</v>
      </c>
      <c r="BN3" s="17">
        <v>25.763485636137901</v>
      </c>
      <c r="BO3" s="17">
        <v>3.2612740179786901E-4</v>
      </c>
      <c r="BP3" s="17">
        <v>4.6929937113157698E-4</v>
      </c>
      <c r="BQ3" s="17">
        <v>227.360824470464</v>
      </c>
      <c r="BR3" s="17">
        <v>0.23083773598441701</v>
      </c>
      <c r="BS3" s="5">
        <v>2.8923470218312601E-5</v>
      </c>
      <c r="BT3" s="5">
        <v>6.14632198504164E-5</v>
      </c>
      <c r="BU3" s="17">
        <v>0</v>
      </c>
      <c r="BV3" s="17">
        <v>35.841638616390398</v>
      </c>
      <c r="BW3" s="17">
        <v>7.1565196183799302E-4</v>
      </c>
      <c r="BX3" s="17">
        <v>2.2662575108715402E-3</v>
      </c>
      <c r="BY3" s="17">
        <v>8.6125797767719794E-2</v>
      </c>
      <c r="BZ3" s="17">
        <v>0</v>
      </c>
      <c r="CA3" s="17">
        <v>1513.69185862585</v>
      </c>
      <c r="CB3" s="17">
        <v>0.49523193770715901</v>
      </c>
      <c r="CC3" s="17">
        <v>1.83012484800476E-3</v>
      </c>
      <c r="CD3" s="17">
        <v>1.6764352452917501E-4</v>
      </c>
      <c r="CE3" s="17">
        <v>4.1043678962945798E-4</v>
      </c>
      <c r="CF3" s="17">
        <v>0.245318768688953</v>
      </c>
      <c r="CG3" s="17">
        <v>3.4944875754956199</v>
      </c>
      <c r="CH3" s="17">
        <v>2.3531190007601701E-2</v>
      </c>
      <c r="CI3" s="17">
        <v>1.3457073987922999E-4</v>
      </c>
      <c r="CJ3" s="17">
        <v>0.32834553213525403</v>
      </c>
      <c r="CK3" s="17">
        <v>5.1597818622993105E-4</v>
      </c>
      <c r="CL3" s="17">
        <v>95453.589220721202</v>
      </c>
      <c r="CM3" s="17">
        <v>2.15572494734027E-2</v>
      </c>
      <c r="CN3" s="17">
        <v>820.71321192828498</v>
      </c>
      <c r="CO3" s="17">
        <v>57.053784965462398</v>
      </c>
      <c r="CP3" s="17">
        <v>130.76885843971601</v>
      </c>
      <c r="CQ3" s="17">
        <v>52.4890250754653</v>
      </c>
      <c r="CR3" s="17">
        <v>838.54272857370302</v>
      </c>
      <c r="CS3" s="17">
        <v>1.7071366721864899E-2</v>
      </c>
      <c r="CT3" s="17">
        <v>1.54416056809801E-3</v>
      </c>
      <c r="CU3" s="17">
        <v>223.712119891947</v>
      </c>
      <c r="CV3" s="17">
        <v>223.712119891947</v>
      </c>
      <c r="CW3" s="17">
        <v>73.9785493161055</v>
      </c>
      <c r="CX3" s="17">
        <v>0</v>
      </c>
      <c r="CY3" s="17">
        <v>47.2796859948212</v>
      </c>
      <c r="CZ3" s="17">
        <v>152.516997950437</v>
      </c>
      <c r="DA3" s="17">
        <v>5.7092964653152202E-2</v>
      </c>
      <c r="DB3" s="17">
        <v>9.0110871120576003E-2</v>
      </c>
      <c r="DC3" s="17">
        <v>0</v>
      </c>
      <c r="DD3" s="17">
        <v>524.85205485506197</v>
      </c>
      <c r="DE3" s="17">
        <v>5.0732960358360097</v>
      </c>
      <c r="DF3" s="5">
        <v>3.6766048331275302E-5</v>
      </c>
      <c r="DG3" s="17">
        <v>298.90198414700399</v>
      </c>
      <c r="DH3" s="17">
        <v>13.006276687718501</v>
      </c>
      <c r="DI3" s="17">
        <v>9.3041272618043704E-3</v>
      </c>
      <c r="DJ3" s="17">
        <v>2.6481042499600399E-2</v>
      </c>
      <c r="DK3" s="17">
        <v>0</v>
      </c>
      <c r="DL3" s="17">
        <v>1.9981650258767399E-4</v>
      </c>
      <c r="DM3" s="17">
        <v>4.0568712423596001E-4</v>
      </c>
      <c r="DN3" s="17">
        <v>129.549632009449</v>
      </c>
      <c r="DO3" s="17">
        <v>26.859070938573701</v>
      </c>
      <c r="DP3" s="17">
        <v>84.936921255514093</v>
      </c>
      <c r="DQ3" s="17">
        <v>23.154227408816201</v>
      </c>
      <c r="DR3" s="17">
        <v>4178.7597994565604</v>
      </c>
      <c r="DS3" s="17">
        <v>0</v>
      </c>
      <c r="DT3" s="17">
        <v>5.6726828441828201E-3</v>
      </c>
      <c r="DU3" s="17">
        <v>8.1631336419804093E-3</v>
      </c>
      <c r="DV3" s="17">
        <v>15329.937915860601</v>
      </c>
      <c r="DW3" s="17">
        <v>18735.0438675683</v>
      </c>
      <c r="DX3" s="17">
        <v>2081.67173160931</v>
      </c>
      <c r="DY3" s="17">
        <v>20816.715599177602</v>
      </c>
      <c r="DZ3" s="17">
        <v>7.7359232032903902E-2</v>
      </c>
      <c r="EA3" s="17">
        <v>645.27529964996097</v>
      </c>
      <c r="EB3" s="17">
        <v>24.6034686345103</v>
      </c>
      <c r="EC3" s="17">
        <v>3.2715815254440899</v>
      </c>
      <c r="ED3" s="17">
        <v>4.45197526105479E-2</v>
      </c>
      <c r="EE3" s="17">
        <v>0.76090895894442701</v>
      </c>
      <c r="EF3" s="17">
        <v>0.40725725756047498</v>
      </c>
      <c r="EG3" s="17">
        <v>8.1042364801005302</v>
      </c>
      <c r="EH3" s="17">
        <v>3.8635547655660001</v>
      </c>
      <c r="EI3" s="17">
        <v>9142.7688611484991</v>
      </c>
      <c r="EJ3" s="17">
        <v>170.90247161273601</v>
      </c>
      <c r="EK3" s="17">
        <v>891.337339021258</v>
      </c>
      <c r="EL3" s="17">
        <v>1947.95759619041</v>
      </c>
      <c r="EM3" s="17">
        <v>3.2777106268291401</v>
      </c>
      <c r="EN3" s="17">
        <v>2.59421313183088E-2</v>
      </c>
      <c r="EO3" s="17">
        <v>1.80325133241841E-2</v>
      </c>
      <c r="EP3" s="17">
        <v>2894.5424844987501</v>
      </c>
      <c r="EQ3" s="17">
        <v>42303.8121938517</v>
      </c>
      <c r="ER3" s="17">
        <v>37145.441841167303</v>
      </c>
      <c r="ES3" s="17">
        <v>5158.3703526844001</v>
      </c>
      <c r="ET3" s="17">
        <v>46.076756361712299</v>
      </c>
      <c r="EU3" s="17">
        <v>0.17967828733940699</v>
      </c>
      <c r="EV3" s="17">
        <v>4639.4115925637998</v>
      </c>
      <c r="EW3" s="17">
        <v>101.503003521883</v>
      </c>
      <c r="EX3" s="17">
        <v>6625.7719124544601</v>
      </c>
      <c r="EY3" s="17">
        <v>145.245610344086</v>
      </c>
      <c r="EZ3" s="17">
        <v>41.3458366705798</v>
      </c>
      <c r="FA3" s="17">
        <v>14229.5093772494</v>
      </c>
      <c r="FB3" s="17">
        <v>8.8362414917244096E-4</v>
      </c>
      <c r="FC3" s="17">
        <v>117.059130157138</v>
      </c>
      <c r="FD3" s="17">
        <v>3553.0820261578301</v>
      </c>
      <c r="FE3" s="17">
        <v>1851.23778766183</v>
      </c>
      <c r="FF3" s="17">
        <v>0.171161047526138</v>
      </c>
      <c r="FG3" s="17">
        <v>2086.80146469793</v>
      </c>
      <c r="FH3" s="17">
        <v>307.45248300578902</v>
      </c>
      <c r="FI3" s="17">
        <v>114.926317443823</v>
      </c>
      <c r="FJ3" s="17">
        <v>0.47353268909649099</v>
      </c>
      <c r="FK3" s="17">
        <v>28.424795524101299</v>
      </c>
      <c r="FL3" s="17">
        <v>547.046668833382</v>
      </c>
      <c r="FM3" s="17">
        <v>194.42388652763401</v>
      </c>
      <c r="FN3" s="17">
        <v>52.064479047166699</v>
      </c>
      <c r="FO3" s="17">
        <v>15183.1760099648</v>
      </c>
      <c r="FP3" s="17">
        <v>68.451862469182103</v>
      </c>
      <c r="FQ3" s="17">
        <v>348.68792775764001</v>
      </c>
      <c r="FS3" s="25">
        <f t="shared" ref="FS3:FS34" si="0">DC3/DY3</f>
        <v>0</v>
      </c>
      <c r="FT3" s="97">
        <f t="shared" ref="FT3:FT34" si="1">DV3/FO3</f>
        <v>1.0096660873719359</v>
      </c>
      <c r="FU3" s="40">
        <f t="shared" ref="FU3:FU34" si="2">(CL3-B3)/(B3+1E-50)</f>
        <v>2.4885102189331656E-3</v>
      </c>
      <c r="FV3" s="40">
        <f t="shared" ref="FV3:FV34" si="3">(DR3-C3)/(C3+1E-50)</f>
        <v>3.3633481391595853E-3</v>
      </c>
      <c r="FW3" s="40">
        <f t="shared" ref="FW3:FW34" si="4">(DY3-D3)/(D3+1E-50)</f>
        <v>5.8020121663399375E-4</v>
      </c>
      <c r="FX3" s="40">
        <f t="shared" ref="FX3:FX34" si="5">(EQ3-E3)/(E3+1E-50)</f>
        <v>8.6202055983865917E-4</v>
      </c>
      <c r="FY3" s="40">
        <f t="shared" ref="FY3:FY34" si="6">(ER3-F3)/(F3+1E-50)</f>
        <v>8.8141991220876093E-4</v>
      </c>
      <c r="FZ3" s="40">
        <f t="shared" ref="FZ3:FZ34" si="7">(FG3-G3)/(G3+1E-50)</f>
        <v>7.2717174011510037E-4</v>
      </c>
      <c r="GA3" s="40">
        <f t="shared" ref="GA3:GA34" si="8">(FO3-H3)/(H3+1E-50)</f>
        <v>2.6849300885861608E-3</v>
      </c>
      <c r="GB3" s="40">
        <f t="shared" ref="GB3:GB34" si="9">(BL3-I3)/(I3+1E-50)</f>
        <v>2.294465969532877E-3</v>
      </c>
      <c r="GC3" s="40">
        <f t="shared" ref="GC3:GC34" si="10">(BH3-J3)/(J3+1E-50)</f>
        <v>1.1619001310867448E-3</v>
      </c>
      <c r="GD3" s="40">
        <f t="shared" ref="GD3:GD34" si="11">(BJ3-K3)/(K3+1E-50)</f>
        <v>2.7593416949018932E-3</v>
      </c>
      <c r="GE3" s="40">
        <f t="shared" ref="GE3:GE34" si="12">(BO3+BP3-L3)/(L3+1E-50)</f>
        <v>2.1273675998535638E-3</v>
      </c>
      <c r="GF3" s="40">
        <f t="shared" ref="GF3:GF34" si="13">(BQ3-M3)/(M3+1E-50)</f>
        <v>2.3550970203524784E-3</v>
      </c>
      <c r="GG3" s="40">
        <f t="shared" ref="GG3:GG34" si="14">(BS3+BT3-N3)/(N3+1E-50)</f>
        <v>2.1641736608106741E-3</v>
      </c>
      <c r="GH3" s="40">
        <f t="shared" ref="GH3:GH34" si="15">(BV3-O3)/(O3+1E-50)</f>
        <v>2.794211462455406E-3</v>
      </c>
      <c r="GI3" s="40">
        <f t="shared" ref="GI3:GI34" si="16">(BW3+BX3-P3)/(P3+1E-50)</f>
        <v>2.6902885218044472E-3</v>
      </c>
      <c r="GJ3" s="40">
        <f t="shared" ref="GJ3:GJ34" si="17">(BY3-Q3)/(Q3+1E-50)</f>
        <v>2.7390416653544514E-3</v>
      </c>
      <c r="GK3" s="40">
        <f t="shared" ref="GK3:GK34" si="18">(CB3-R3)/(R3+1E-50)</f>
        <v>2.7561821280585163E-3</v>
      </c>
      <c r="GL3" s="40">
        <f t="shared" ref="GL3:GL34" si="19">(CD3+CE3-S3)/(S3+1E-50)</f>
        <v>2.638957481237097E-3</v>
      </c>
      <c r="GM3" s="40">
        <f t="shared" ref="GM3:GM34" si="20">(CF3-T3)/(T3+1E-50)</f>
        <v>2.7416025332203165E-3</v>
      </c>
      <c r="GN3" s="40">
        <f t="shared" ref="GN3:GN34" si="21">(CH3-U3)/(U3+1E-50)</f>
        <v>2.7549440542472994E-3</v>
      </c>
      <c r="GO3" s="40">
        <f t="shared" ref="GO3:GO34" si="22">(CM3-V3)/(V3+1E-50)</f>
        <v>2.778794707455482E-3</v>
      </c>
      <c r="GP3" s="40">
        <f t="shared" ref="GP3:GP34" si="23">(BU3-W3)/(W3+1E-50)</f>
        <v>0</v>
      </c>
      <c r="GQ3" s="40">
        <f t="shared" ref="GQ3:GQ34" si="24">(CS3-X3)/(X3+1E-50)</f>
        <v>2.7391160334663102E-3</v>
      </c>
      <c r="GR3" s="40">
        <f t="shared" ref="GR3:GR34" si="25">(CV3-Y3)/(Y3+1E-50)</f>
        <v>3.2023484230931059E-3</v>
      </c>
      <c r="GS3" s="40">
        <f t="shared" ref="GS3:GS34" si="26">(CY3-Z3)/(Z3+1E-50)</f>
        <v>2.7363829612647109E-3</v>
      </c>
      <c r="GT3" s="40">
        <f t="shared" ref="GT3:GT34" si="27">(DA3+DB3+EO3-AA3)/(AA3+1E-50)</f>
        <v>2.7414819791750518E-3</v>
      </c>
      <c r="GU3" s="40">
        <f t="shared" ref="GU3:GU34" si="28">(DI3+DJ3-AB3)/(AB3+1E-50)</f>
        <v>9.0112731348714384E-4</v>
      </c>
      <c r="GV3" s="40">
        <f t="shared" ref="GV3:GV34" si="29">(DK3-AC3)/(AC3+1E-50)</f>
        <v>0</v>
      </c>
      <c r="GW3" s="40">
        <f t="shared" ref="GW3:GW34" si="30">(DL3+DM3-AD3)/(AD3+1E-50)</f>
        <v>9.9475108878641235E-4</v>
      </c>
      <c r="GX3" s="40">
        <f t="shared" ref="GX3:GX34" si="31">(CG3-AE3)/(AE3+1E-50)</f>
        <v>2.7369724769645519E-3</v>
      </c>
      <c r="GY3" s="40">
        <f t="shared" ref="GY3:GY34" si="32">(DN3-AF3)/(AF3+1E-50)</f>
        <v>2.3261004129260226E-3</v>
      </c>
      <c r="GZ3" s="40">
        <f t="shared" ref="GZ3:GZ34" si="33">(DQ3-AG3)/(AG3+1E-50)</f>
        <v>6.1523813629779341E-4</v>
      </c>
      <c r="HA3" s="40">
        <f t="shared" ref="HA3:HA34" si="34">(DT3+DU3-AH3)/(AH3+1E-50)</f>
        <v>7.3569704438594056E-4</v>
      </c>
      <c r="HB3" s="40">
        <f t="shared" ref="HB3:HB34" si="35">(CJ3-AI3)/(AI3+1E-50)</f>
        <v>2.711088971287683E-3</v>
      </c>
      <c r="HC3" s="40">
        <f t="shared" ref="HC3:HC34" si="36">(FB3-AJ3)/(AJ3+1E-50)</f>
        <v>1.9410650837288091E-3</v>
      </c>
      <c r="HD3" s="40">
        <f t="shared" ref="HD3:HD34" si="37">(FM3-AK3)/(AK3+1E-50)</f>
        <v>2.269332468266418E-3</v>
      </c>
      <c r="HE3" s="40">
        <f t="shared" ref="HE3:HE34" si="38">(CI3-AL3)/(AL3+1E-50)</f>
        <v>2.7334517046820701E-3</v>
      </c>
      <c r="HF3" s="40">
        <f t="shared" ref="HF3:HF34" si="39">(CK3-AM3)/(AM3+1E-50)</f>
        <v>2.7233762383593826E-3</v>
      </c>
      <c r="HG3" s="40">
        <f t="shared" ref="HG3:HG34" si="40">(FP3-AN3)/(AN3+1E-50)</f>
        <v>2.0144116973849829E-3</v>
      </c>
      <c r="HH3" s="40">
        <f t="shared" ref="HH3:HH34" si="41">(EC3-AO3)/(AO3+1E-50)</f>
        <v>1.4446713598330208E-3</v>
      </c>
      <c r="HI3" s="40">
        <f t="shared" ref="HI3:HI34" si="42">(ED3-AP3)/(AP3+1E-50)</f>
        <v>2.7710378038741231E-3</v>
      </c>
      <c r="HJ3" s="40">
        <f t="shared" ref="HJ3:HJ34" si="43">(EE3-AQ3)/(AQ3+1E-50)</f>
        <v>2.7176507485806647E-3</v>
      </c>
      <c r="HK3" s="40">
        <f t="shared" ref="HK3:HK34" si="44">(EF3-AR3)/(AR3+1E-50)</f>
        <v>2.742921350396135E-3</v>
      </c>
      <c r="HL3" s="40">
        <f t="shared" ref="HL3:HL34" si="45">(EG3-AS3)/(AS3+1E-50)</f>
        <v>1.14160357936702E-3</v>
      </c>
      <c r="HM3" s="40">
        <f t="shared" ref="HM3:HM34" si="46">(CQ3-AT3)/(AT3+1E-50)</f>
        <v>2.7871184938039863E-3</v>
      </c>
      <c r="HN3" s="40">
        <f t="shared" ref="HN3:HN34" si="47">(CZ3-AU3)/(AU3+1E-50)</f>
        <v>2.302982258361157E-3</v>
      </c>
      <c r="HO3" s="40">
        <f t="shared" ref="HO3:HO34" si="48">(FI3-AV3)/(AV3+1E-50)</f>
        <v>2.9872653289792265E-3</v>
      </c>
      <c r="HP3" s="40">
        <f t="shared" ref="HP3:HP34" si="49">(BG3-AW3)/(AW3+1E-50)</f>
        <v>2.725942217152146E-3</v>
      </c>
      <c r="HQ3" s="40">
        <f t="shared" ref="HQ3:HQ34" si="50">(CC3-AX3)/(AX3+1E-50)</f>
        <v>2.7122051801290962E-3</v>
      </c>
      <c r="HR3" s="40">
        <f t="shared" ref="HR3:HR34" si="51">(BI3-AY3)/(AY3+1E-50)</f>
        <v>0</v>
      </c>
      <c r="HS3" s="40">
        <f t="shared" ref="HS3:HS34" si="52">(BZ3-AZ3)/(AZ3+1E-50)</f>
        <v>0</v>
      </c>
      <c r="HT3" s="40">
        <f t="shared" ref="HT3:HT34" si="53">(DO3-BA3)/(BA3+1E-50)</f>
        <v>2.740867773205583E-3</v>
      </c>
      <c r="HU3" s="40">
        <f t="shared" ref="HU3:HU34" si="54">(BR3-BB3)/(BB3+1E-50)</f>
        <v>2.7618705659998104E-3</v>
      </c>
    </row>
    <row r="4" spans="1:229" x14ac:dyDescent="0.25">
      <c r="A4" s="32" t="s">
        <v>173</v>
      </c>
      <c r="B4" s="15">
        <v>15700.671743000001</v>
      </c>
      <c r="C4" s="15">
        <v>3571.2535226999998</v>
      </c>
      <c r="D4" s="15">
        <v>7817.8901359000001</v>
      </c>
      <c r="E4" s="15">
        <v>8239.7924210000001</v>
      </c>
      <c r="F4" s="15">
        <v>7400.0864712000002</v>
      </c>
      <c r="G4" s="15">
        <v>373.77607612000003</v>
      </c>
      <c r="H4" s="15">
        <v>15696.694299000001</v>
      </c>
      <c r="I4" s="17">
        <v>213.80281597999999</v>
      </c>
      <c r="J4" s="17">
        <v>1.3562825140999999</v>
      </c>
      <c r="K4" s="17">
        <v>4.1411043000000002E-2</v>
      </c>
      <c r="L4" s="17">
        <v>0.53049945080000005</v>
      </c>
      <c r="M4" s="17">
        <v>80.413742667999998</v>
      </c>
      <c r="N4" s="17">
        <v>0.38958159219999999</v>
      </c>
      <c r="O4" s="17">
        <v>14.478732307</v>
      </c>
      <c r="P4" s="17">
        <v>0.40466565539999999</v>
      </c>
      <c r="Q4" s="17">
        <v>0.12015644</v>
      </c>
      <c r="R4" s="17">
        <v>0.69089962000000005</v>
      </c>
      <c r="S4" s="17">
        <v>9.4272125000000005E-3</v>
      </c>
      <c r="T4" s="17">
        <v>0.27442546629999998</v>
      </c>
      <c r="U4" s="17">
        <v>3.2828446999999997E-2</v>
      </c>
      <c r="V4" s="17">
        <v>2.4586755700000001E-2</v>
      </c>
      <c r="X4" s="17">
        <v>2.3816719E-2</v>
      </c>
      <c r="Y4" s="17">
        <v>141.66474391</v>
      </c>
      <c r="Z4" s="17">
        <v>21.608335073999999</v>
      </c>
      <c r="AA4" s="17">
        <v>0.12618449570000001</v>
      </c>
      <c r="AB4" s="17">
        <v>1.2340506717999999</v>
      </c>
      <c r="AD4" s="17">
        <v>0.79961984200000003</v>
      </c>
      <c r="AE4" s="17">
        <v>1.775030015</v>
      </c>
      <c r="AF4" s="17">
        <v>297.41465749999998</v>
      </c>
      <c r="AG4" s="17">
        <v>7.7098539720000003</v>
      </c>
      <c r="AH4" s="17">
        <v>0.98247562300000002</v>
      </c>
      <c r="AI4" s="17">
        <v>0.458096265</v>
      </c>
      <c r="AJ4" s="17">
        <v>1.2337489000000001E-3</v>
      </c>
      <c r="AK4" s="17">
        <v>107.76757607</v>
      </c>
      <c r="AL4" s="17">
        <v>1.877444E-4</v>
      </c>
      <c r="AM4" s="17">
        <v>7.1986520000000005E-4</v>
      </c>
      <c r="AN4" s="17">
        <v>46.825783201999997</v>
      </c>
      <c r="AO4" s="17">
        <v>0.74090074949999996</v>
      </c>
      <c r="AP4" s="17">
        <v>1.31002975E-2</v>
      </c>
      <c r="AQ4" s="17">
        <v>0.21887063200000001</v>
      </c>
      <c r="AR4" s="17">
        <v>0.1167333968</v>
      </c>
      <c r="AS4" s="17">
        <v>1.2109829915000001</v>
      </c>
      <c r="AT4" s="17">
        <v>17.568993601999999</v>
      </c>
      <c r="AU4" s="17">
        <v>106.06804078</v>
      </c>
      <c r="AV4" s="17">
        <v>28.761100307</v>
      </c>
      <c r="AW4" s="17">
        <v>3.7012451000000002E-2</v>
      </c>
      <c r="AX4" s="17">
        <v>2.5533231000000002E-3</v>
      </c>
      <c r="BA4" s="17">
        <v>7.6765650000000001</v>
      </c>
      <c r="BB4" s="17">
        <v>6.6091438200000005E-2</v>
      </c>
      <c r="BD4" s="17" t="s">
        <v>173</v>
      </c>
      <c r="BE4" s="17">
        <v>527.69154298497904</v>
      </c>
      <c r="BF4" s="17">
        <v>9.55617141270376</v>
      </c>
      <c r="BG4" s="17">
        <v>3.7113059198201001E-2</v>
      </c>
      <c r="BH4" s="17">
        <v>1.35980970077874</v>
      </c>
      <c r="BI4" s="17">
        <v>0</v>
      </c>
      <c r="BJ4" s="17">
        <v>4.1525884877183603E-2</v>
      </c>
      <c r="BK4" s="17">
        <v>214.86126954215601</v>
      </c>
      <c r="BL4" s="17">
        <v>214.86126954215601</v>
      </c>
      <c r="BM4" s="17">
        <v>361.71638726136302</v>
      </c>
      <c r="BN4" s="17">
        <v>42.788759503317003</v>
      </c>
      <c r="BO4" s="17">
        <v>0.21743554110793201</v>
      </c>
      <c r="BP4" s="17">
        <v>0.31289228569696298</v>
      </c>
      <c r="BQ4" s="17">
        <v>80.666479532251998</v>
      </c>
      <c r="BR4" s="17">
        <v>6.6271620486090102E-2</v>
      </c>
      <c r="BS4" s="17">
        <v>0.124623449682258</v>
      </c>
      <c r="BT4" s="17">
        <v>0.26482527984920301</v>
      </c>
      <c r="BU4" s="17">
        <v>0</v>
      </c>
      <c r="BV4" s="17">
        <v>14.5743920181077</v>
      </c>
      <c r="BW4" s="17">
        <v>9.70962779366943E-2</v>
      </c>
      <c r="BX4" s="17">
        <v>0.30747222055038298</v>
      </c>
      <c r="BY4" s="17">
        <v>0.120487855144659</v>
      </c>
      <c r="BZ4" s="17">
        <v>0</v>
      </c>
      <c r="CA4" s="17">
        <v>3181.9848055103498</v>
      </c>
      <c r="CB4" s="17">
        <v>0.69279903952208</v>
      </c>
      <c r="CC4" s="17">
        <v>2.5603779447729001E-3</v>
      </c>
      <c r="CD4" s="17">
        <v>2.73511968341628E-3</v>
      </c>
      <c r="CE4" s="17">
        <v>6.6962418911247299E-3</v>
      </c>
      <c r="CF4" s="17">
        <v>0.27517176645088398</v>
      </c>
      <c r="CG4" s="17">
        <v>1.77990485579457</v>
      </c>
      <c r="CH4" s="17">
        <v>3.2920921311836999E-2</v>
      </c>
      <c r="CI4" s="17">
        <v>1.8826536245440499E-4</v>
      </c>
      <c r="CJ4" s="17">
        <v>0.45934978987298303</v>
      </c>
      <c r="CK4" s="17">
        <v>7.2186165859223497E-4</v>
      </c>
      <c r="CL4" s="17">
        <v>15807.5356704531</v>
      </c>
      <c r="CM4" s="17">
        <v>2.4650919834359901E-2</v>
      </c>
      <c r="CN4" s="17">
        <v>248.83356460842899</v>
      </c>
      <c r="CO4" s="17">
        <v>63.410611776727698</v>
      </c>
      <c r="CP4" s="17">
        <v>37.750603767004399</v>
      </c>
      <c r="CQ4" s="17">
        <v>17.613667631920102</v>
      </c>
      <c r="CR4" s="17">
        <v>2772.5611448403101</v>
      </c>
      <c r="CS4" s="17">
        <v>2.3882312614164299E-2</v>
      </c>
      <c r="CT4" s="17">
        <v>1.1466783124742801</v>
      </c>
      <c r="CU4" s="17">
        <v>142.785267716633</v>
      </c>
      <c r="CV4" s="17">
        <v>142.785267716633</v>
      </c>
      <c r="CW4" s="17">
        <v>48.473139030602098</v>
      </c>
      <c r="CX4" s="17">
        <v>0</v>
      </c>
      <c r="CY4" s="17">
        <v>21.6674920366805</v>
      </c>
      <c r="CZ4" s="17">
        <v>106.33735838080899</v>
      </c>
      <c r="DA4" s="17">
        <v>2.6454312275302101E-2</v>
      </c>
      <c r="DB4" s="17">
        <v>9.21686903402614E-2</v>
      </c>
      <c r="DC4" s="17">
        <v>0</v>
      </c>
      <c r="DD4" s="17">
        <v>393.53347941230197</v>
      </c>
      <c r="DE4" s="17">
        <v>2.8069318490930701</v>
      </c>
      <c r="DF4" s="17">
        <v>2.7301622869411499E-2</v>
      </c>
      <c r="DG4" s="17">
        <v>176.11878191206301</v>
      </c>
      <c r="DH4" s="17">
        <v>4.3278523217897096</v>
      </c>
      <c r="DI4" s="17">
        <v>0.32078273108572197</v>
      </c>
      <c r="DJ4" s="17">
        <v>0.91299336772543205</v>
      </c>
      <c r="DK4" s="17">
        <v>0</v>
      </c>
      <c r="DL4" s="17">
        <v>0.26378632208425001</v>
      </c>
      <c r="DM4" s="17">
        <v>0.53557008217728297</v>
      </c>
      <c r="DN4" s="17">
        <v>298.307504893508</v>
      </c>
      <c r="DO4" s="17">
        <v>7.6975993926222301</v>
      </c>
      <c r="DP4" s="17">
        <v>31.630689376652001</v>
      </c>
      <c r="DQ4" s="17">
        <v>7.76215065753156</v>
      </c>
      <c r="DR4" s="17">
        <v>3582.1004980020598</v>
      </c>
      <c r="DS4" s="17">
        <v>0</v>
      </c>
      <c r="DT4" s="17">
        <v>0.40268807630196601</v>
      </c>
      <c r="DU4" s="17">
        <v>0.57948068784206197</v>
      </c>
      <c r="DV4" s="17">
        <v>16149.0172966925</v>
      </c>
      <c r="DW4" s="17">
        <v>7049.9996168366997</v>
      </c>
      <c r="DX4" s="17">
        <v>783.341269712349</v>
      </c>
      <c r="DY4" s="17">
        <v>7833.3408865490501</v>
      </c>
      <c r="DZ4" s="17">
        <v>2.53340388412495E-2</v>
      </c>
      <c r="EA4" s="17">
        <v>943.00485532361301</v>
      </c>
      <c r="EB4" s="17">
        <v>89.092877063848704</v>
      </c>
      <c r="EC4" s="17">
        <v>0.743849785159587</v>
      </c>
      <c r="ED4" s="17">
        <v>1.3135236640817401E-2</v>
      </c>
      <c r="EE4" s="17">
        <v>0.219455203690537</v>
      </c>
      <c r="EF4" s="17">
        <v>0.11704853003521801</v>
      </c>
      <c r="EG4" s="17">
        <v>1.2143974475327499</v>
      </c>
      <c r="EH4" s="17">
        <v>3.58082102547991</v>
      </c>
      <c r="EI4" s="17">
        <v>7159.25598512541</v>
      </c>
      <c r="EJ4" s="17">
        <v>5.7496005202907803</v>
      </c>
      <c r="EK4" s="17">
        <v>193.35313657082</v>
      </c>
      <c r="EL4" s="17">
        <v>377.16848779466102</v>
      </c>
      <c r="EM4" s="17">
        <v>7.6777200664693499</v>
      </c>
      <c r="EN4" s="17">
        <v>4.6409343506781697</v>
      </c>
      <c r="EO4" s="17">
        <v>7.9034316925434105E-3</v>
      </c>
      <c r="EP4" s="17">
        <v>123.885471761548</v>
      </c>
      <c r="EQ4" s="17">
        <v>8272.5158544721507</v>
      </c>
      <c r="ER4" s="17">
        <v>7428.3334281754196</v>
      </c>
      <c r="ES4" s="17">
        <v>844.18242629673102</v>
      </c>
      <c r="ET4" s="17">
        <v>5.6684297546806901</v>
      </c>
      <c r="EU4" s="17">
        <v>0.424418971654073</v>
      </c>
      <c r="EV4" s="17">
        <v>405.00890027943598</v>
      </c>
      <c r="EW4" s="17">
        <v>29.106336722939599</v>
      </c>
      <c r="EX4" s="17">
        <v>1865.13231093988</v>
      </c>
      <c r="EY4" s="17">
        <v>27.468557085930598</v>
      </c>
      <c r="EZ4" s="17">
        <v>30.886391066871699</v>
      </c>
      <c r="FA4" s="17">
        <v>4226.4077263182198</v>
      </c>
      <c r="FB4" s="17">
        <v>1.2362381207229E-3</v>
      </c>
      <c r="FC4" s="17">
        <v>62.041806489008401</v>
      </c>
      <c r="FD4" s="17">
        <v>11.2194061729415</v>
      </c>
      <c r="FE4" s="17">
        <v>108.06499641197701</v>
      </c>
      <c r="FF4" s="17">
        <v>2.88978236092969</v>
      </c>
      <c r="FG4" s="17">
        <v>374.04761004646298</v>
      </c>
      <c r="FH4" s="17">
        <v>321.93912705583301</v>
      </c>
      <c r="FI4" s="17">
        <v>28.839668467600202</v>
      </c>
      <c r="FJ4" s="17">
        <v>1.7331878415890801E-3</v>
      </c>
      <c r="FK4" s="17">
        <v>42.295705376808598</v>
      </c>
      <c r="FL4" s="17">
        <v>748.52329782544098</v>
      </c>
      <c r="FM4" s="17">
        <v>108.028864822831</v>
      </c>
      <c r="FN4" s="17">
        <v>201.86944209289101</v>
      </c>
      <c r="FO4" s="17">
        <v>15735.242725022999</v>
      </c>
      <c r="FP4" s="17">
        <v>46.934955315478099</v>
      </c>
      <c r="FQ4" s="17">
        <v>340.19253069561802</v>
      </c>
      <c r="FS4" s="25">
        <f t="shared" si="0"/>
        <v>0</v>
      </c>
      <c r="FT4" s="97">
        <f t="shared" si="1"/>
        <v>1.0262960399722016</v>
      </c>
      <c r="FU4" s="40">
        <f t="shared" si="2"/>
        <v>6.8063283662206349E-3</v>
      </c>
      <c r="FV4" s="40">
        <f t="shared" si="3"/>
        <v>3.0373019538134697E-3</v>
      </c>
      <c r="FW4" s="40">
        <f t="shared" si="4"/>
        <v>1.9763325373555215E-3</v>
      </c>
      <c r="FX4" s="40">
        <f t="shared" si="5"/>
        <v>3.9713905157066146E-3</v>
      </c>
      <c r="FY4" s="40">
        <f t="shared" si="6"/>
        <v>3.817111743944101E-3</v>
      </c>
      <c r="FZ4" s="40">
        <f t="shared" si="7"/>
        <v>7.2646149342039533E-4</v>
      </c>
      <c r="GA4" s="40">
        <f t="shared" si="8"/>
        <v>2.4558308449349436E-3</v>
      </c>
      <c r="GB4" s="40">
        <f t="shared" si="9"/>
        <v>4.9506062738436055E-3</v>
      </c>
      <c r="GC4" s="40">
        <f t="shared" si="10"/>
        <v>2.6006282924620947E-3</v>
      </c>
      <c r="GD4" s="40">
        <f t="shared" si="11"/>
        <v>2.7732186601434066E-3</v>
      </c>
      <c r="GE4" s="40">
        <f t="shared" si="12"/>
        <v>-3.2351399204325721E-4</v>
      </c>
      <c r="GF4" s="40">
        <f t="shared" si="13"/>
        <v>3.1429561150444359E-3</v>
      </c>
      <c r="GG4" s="40">
        <f t="shared" si="14"/>
        <v>-3.410393899482548E-4</v>
      </c>
      <c r="GH4" s="40">
        <f t="shared" si="15"/>
        <v>6.6069120610408576E-3</v>
      </c>
      <c r="GI4" s="40">
        <f t="shared" si="16"/>
        <v>-2.400918180879171E-4</v>
      </c>
      <c r="GJ4" s="40">
        <f t="shared" si="17"/>
        <v>2.7581971025356167E-3</v>
      </c>
      <c r="GK4" s="40">
        <f t="shared" si="18"/>
        <v>2.7491975202996173E-3</v>
      </c>
      <c r="GL4" s="40">
        <f t="shared" si="19"/>
        <v>4.4011679391007131E-4</v>
      </c>
      <c r="GM4" s="40">
        <f t="shared" si="20"/>
        <v>2.7195003472023074E-3</v>
      </c>
      <c r="GN4" s="40">
        <f t="shared" si="21"/>
        <v>2.816895719648352E-3</v>
      </c>
      <c r="GO4" s="40">
        <f t="shared" si="22"/>
        <v>2.6097031728305729E-3</v>
      </c>
      <c r="GP4" s="40">
        <f t="shared" si="23"/>
        <v>0</v>
      </c>
      <c r="GQ4" s="40">
        <f t="shared" si="24"/>
        <v>2.7540995115363492E-3</v>
      </c>
      <c r="GR4" s="40">
        <f t="shared" si="25"/>
        <v>7.9096871649651547E-3</v>
      </c>
      <c r="GS4" s="40">
        <f t="shared" si="26"/>
        <v>2.7376918433517075E-3</v>
      </c>
      <c r="GT4" s="40">
        <f t="shared" si="27"/>
        <v>2.7098306032765974E-3</v>
      </c>
      <c r="GU4" s="40">
        <f t="shared" si="28"/>
        <v>-2.2249733752449264E-4</v>
      </c>
      <c r="GV4" s="40">
        <f t="shared" si="29"/>
        <v>0</v>
      </c>
      <c r="GW4" s="40">
        <f t="shared" si="30"/>
        <v>-3.2945372867203407E-4</v>
      </c>
      <c r="GX4" s="40">
        <f t="shared" si="31"/>
        <v>2.7463427397705228E-3</v>
      </c>
      <c r="GY4" s="40">
        <f t="shared" si="32"/>
        <v>3.0020288879273565E-3</v>
      </c>
      <c r="GZ4" s="40">
        <f t="shared" si="33"/>
        <v>6.7830967644116665E-3</v>
      </c>
      <c r="HA4" s="40">
        <f t="shared" si="34"/>
        <v>-3.1233228467800509E-4</v>
      </c>
      <c r="HB4" s="40">
        <f t="shared" si="35"/>
        <v>2.736378723766772E-3</v>
      </c>
      <c r="HC4" s="40">
        <f t="shared" si="36"/>
        <v>2.0176072480387703E-3</v>
      </c>
      <c r="HD4" s="40">
        <f t="shared" si="37"/>
        <v>2.424558131114256E-3</v>
      </c>
      <c r="HE4" s="40">
        <f t="shared" si="38"/>
        <v>2.774849499665469E-3</v>
      </c>
      <c r="HF4" s="40">
        <f t="shared" si="39"/>
        <v>2.7733783939478092E-3</v>
      </c>
      <c r="HG4" s="40">
        <f t="shared" si="40"/>
        <v>2.3314530161118504E-3</v>
      </c>
      <c r="HH4" s="40">
        <f t="shared" si="41"/>
        <v>3.9803383402935008E-3</v>
      </c>
      <c r="HI4" s="40">
        <f t="shared" si="42"/>
        <v>2.6670494175724331E-3</v>
      </c>
      <c r="HJ4" s="40">
        <f t="shared" si="43"/>
        <v>2.6708548570234612E-3</v>
      </c>
      <c r="HK4" s="40">
        <f t="shared" si="44"/>
        <v>2.6995979201901109E-3</v>
      </c>
      <c r="HL4" s="40">
        <f t="shared" si="45"/>
        <v>2.8195738971696473E-3</v>
      </c>
      <c r="HM4" s="40">
        <f t="shared" si="46"/>
        <v>2.5427768335584654E-3</v>
      </c>
      <c r="HN4" s="40">
        <f t="shared" si="47"/>
        <v>2.5391022482218911E-3</v>
      </c>
      <c r="HO4" s="40">
        <f t="shared" si="48"/>
        <v>2.7317508635467595E-3</v>
      </c>
      <c r="HP4" s="40">
        <f t="shared" si="49"/>
        <v>2.7182257722137694E-3</v>
      </c>
      <c r="HQ4" s="40">
        <f t="shared" si="50"/>
        <v>2.7630051100465498E-3</v>
      </c>
      <c r="HR4" s="40">
        <f t="shared" si="51"/>
        <v>0</v>
      </c>
      <c r="HS4" s="40">
        <f t="shared" si="52"/>
        <v>0</v>
      </c>
      <c r="HT4" s="40">
        <f t="shared" si="53"/>
        <v>2.7400787490537834E-3</v>
      </c>
      <c r="HU4" s="40">
        <f t="shared" si="54"/>
        <v>2.726257606088787E-3</v>
      </c>
    </row>
    <row r="5" spans="1:229" x14ac:dyDescent="0.25">
      <c r="A5" s="32" t="s">
        <v>174</v>
      </c>
      <c r="B5" s="15">
        <v>44653.024934000001</v>
      </c>
      <c r="C5" s="15">
        <v>2246.4485015</v>
      </c>
      <c r="D5" s="15">
        <v>11383.542638000001</v>
      </c>
      <c r="E5" s="15">
        <v>15117.689134</v>
      </c>
      <c r="F5" s="15">
        <v>13392.930415000001</v>
      </c>
      <c r="G5" s="15">
        <v>739.47843192000005</v>
      </c>
      <c r="H5" s="15">
        <v>13998.304459999999</v>
      </c>
      <c r="I5" s="17">
        <v>138.43428811000001</v>
      </c>
      <c r="J5" s="17">
        <v>4.1200026384999999</v>
      </c>
      <c r="K5" s="17">
        <v>1.9037131999999998E-2</v>
      </c>
      <c r="L5" s="17">
        <v>4.3993519999999998E-4</v>
      </c>
      <c r="M5" s="17">
        <v>148.51855201999999</v>
      </c>
      <c r="N5" s="17">
        <v>6.4849499999999996E-5</v>
      </c>
      <c r="O5" s="17">
        <v>19.879514373999999</v>
      </c>
      <c r="P5" s="17">
        <v>2.1891320999999999E-3</v>
      </c>
      <c r="Q5" s="17">
        <v>5.5237300000000003E-2</v>
      </c>
      <c r="R5" s="17">
        <v>0.31761440000000002</v>
      </c>
      <c r="S5" s="17">
        <v>4.1541959999999998E-4</v>
      </c>
      <c r="T5" s="17">
        <v>0.2324249978</v>
      </c>
      <c r="U5" s="17">
        <v>1.5091612000000001E-2</v>
      </c>
      <c r="V5" s="17">
        <v>1.3873581899999999E-2</v>
      </c>
      <c r="X5" s="17">
        <v>1.0948823E-2</v>
      </c>
      <c r="Y5" s="17">
        <v>112.19469683</v>
      </c>
      <c r="Z5" s="17">
        <v>31.128097836999999</v>
      </c>
      <c r="AA5" s="17">
        <v>0.1012439344</v>
      </c>
      <c r="AB5" s="17">
        <v>3.6782664399999998E-2</v>
      </c>
      <c r="AD5" s="17">
        <v>1.041164E-4</v>
      </c>
      <c r="AE5" s="17">
        <v>2.2684861500000002</v>
      </c>
      <c r="AF5" s="17">
        <v>103.9834269</v>
      </c>
      <c r="AG5" s="17">
        <v>8.8113820192999999</v>
      </c>
      <c r="AH5" s="17">
        <v>3.5356729999999999E-4</v>
      </c>
      <c r="AI5" s="17">
        <v>0.21059212999999999</v>
      </c>
      <c r="AJ5" s="17">
        <v>5.6716869999999997E-4</v>
      </c>
      <c r="AK5" s="17">
        <v>178.77776316999999</v>
      </c>
      <c r="AL5" s="17">
        <v>8.6308200000000001E-5</v>
      </c>
      <c r="AM5" s="17">
        <v>3.3093039999999998E-4</v>
      </c>
      <c r="AN5" s="17">
        <v>65.173263035000005</v>
      </c>
      <c r="AO5" s="17">
        <v>1.5461265470000001</v>
      </c>
      <c r="AP5" s="17">
        <v>2.89864066E-2</v>
      </c>
      <c r="AQ5" s="17">
        <v>0.49544881070000002</v>
      </c>
      <c r="AR5" s="17">
        <v>0.26516983700000002</v>
      </c>
      <c r="AS5" s="17">
        <v>3.6889767573999999</v>
      </c>
      <c r="AT5" s="17">
        <v>34.074362203</v>
      </c>
      <c r="AU5" s="17">
        <v>171.70959841000001</v>
      </c>
      <c r="AV5" s="17">
        <v>70.988923567000001</v>
      </c>
      <c r="AW5" s="17">
        <v>1.70150505E-2</v>
      </c>
      <c r="AX5" s="17">
        <v>1.1737917E-3</v>
      </c>
      <c r="BA5" s="17">
        <v>17.4882831</v>
      </c>
      <c r="BB5" s="17">
        <v>0.15029827700000001</v>
      </c>
      <c r="BD5" s="17" t="s">
        <v>174</v>
      </c>
      <c r="BE5" s="17">
        <v>161.65356759719199</v>
      </c>
      <c r="BF5" s="17">
        <v>17.021505948397301</v>
      </c>
      <c r="BG5" s="17">
        <v>1.7060808642933901E-2</v>
      </c>
      <c r="BH5" s="17">
        <v>4.1274557634913398</v>
      </c>
      <c r="BI5" s="17">
        <v>0</v>
      </c>
      <c r="BJ5" s="17">
        <v>1.9089064055401599E-2</v>
      </c>
      <c r="BK5" s="17">
        <v>138.85773183494899</v>
      </c>
      <c r="BL5" s="17">
        <v>138.85773183494899</v>
      </c>
      <c r="BM5" s="17">
        <v>123.50872167906201</v>
      </c>
      <c r="BN5" s="17">
        <v>15.6033636295632</v>
      </c>
      <c r="BO5" s="17">
        <v>1.8089912763107801E-4</v>
      </c>
      <c r="BP5" s="17">
        <v>2.6031863291390298E-4</v>
      </c>
      <c r="BQ5" s="17">
        <v>148.899493269678</v>
      </c>
      <c r="BR5" s="17">
        <v>0.150706598331348</v>
      </c>
      <c r="BS5" s="5">
        <v>2.0827555217513501E-5</v>
      </c>
      <c r="BT5" s="5">
        <v>4.4258344417070299E-5</v>
      </c>
      <c r="BU5" s="17">
        <v>0</v>
      </c>
      <c r="BV5" s="17">
        <v>19.945074010257301</v>
      </c>
      <c r="BW5" s="17">
        <v>5.2683865363735004E-4</v>
      </c>
      <c r="BX5" s="17">
        <v>1.6683500245264101E-3</v>
      </c>
      <c r="BY5" s="17">
        <v>5.5390859238309803E-2</v>
      </c>
      <c r="BZ5" s="17">
        <v>0</v>
      </c>
      <c r="CA5" s="17">
        <v>1083.3984918170099</v>
      </c>
      <c r="CB5" s="17">
        <v>0.31847043151128701</v>
      </c>
      <c r="CC5" s="17">
        <v>1.17700073582962E-3</v>
      </c>
      <c r="CD5" s="17">
        <v>1.20803782800641E-4</v>
      </c>
      <c r="CE5" s="17">
        <v>2.9576292928123798E-4</v>
      </c>
      <c r="CF5" s="17">
        <v>0.233054706714277</v>
      </c>
      <c r="CG5" s="17">
        <v>2.2746864573422099</v>
      </c>
      <c r="CH5" s="17">
        <v>1.5132951690528E-2</v>
      </c>
      <c r="CI5" s="5">
        <v>8.6539222716546004E-5</v>
      </c>
      <c r="CJ5" s="17">
        <v>0.211165795897022</v>
      </c>
      <c r="CK5" s="17">
        <v>3.31857111146017E-4</v>
      </c>
      <c r="CL5" s="17">
        <v>44768.322612035998</v>
      </c>
      <c r="CM5" s="17">
        <v>1.39118259231146E-2</v>
      </c>
      <c r="CN5" s="17">
        <v>417.81469051290202</v>
      </c>
      <c r="CO5" s="17">
        <v>23.984324826240101</v>
      </c>
      <c r="CP5" s="17">
        <v>57.087632338039597</v>
      </c>
      <c r="CQ5" s="17">
        <v>34.162194587054401</v>
      </c>
      <c r="CR5" s="17">
        <v>1088.29280058063</v>
      </c>
      <c r="CS5" s="17">
        <v>1.09793486357397E-2</v>
      </c>
      <c r="CT5" s="17">
        <v>1.1608713632831199E-3</v>
      </c>
      <c r="CU5" s="17">
        <v>112.664793409924</v>
      </c>
      <c r="CV5" s="17">
        <v>112.664793409924</v>
      </c>
      <c r="CW5" s="17">
        <v>28.373679444885799</v>
      </c>
      <c r="CX5" s="17">
        <v>0</v>
      </c>
      <c r="CY5" s="17">
        <v>31.2133036233535</v>
      </c>
      <c r="CZ5" s="17">
        <v>172.13329437097099</v>
      </c>
      <c r="DA5" s="17">
        <v>3.5834677532179199E-2</v>
      </c>
      <c r="DB5" s="17">
        <v>5.41922305150438E-2</v>
      </c>
      <c r="DC5" s="17">
        <v>0</v>
      </c>
      <c r="DD5" s="17">
        <v>621.16102796977395</v>
      </c>
      <c r="DE5" s="17">
        <v>3.2527699188306598</v>
      </c>
      <c r="DF5" s="5">
        <v>2.7638020181689499E-5</v>
      </c>
      <c r="DG5" s="17">
        <v>109.472544213506</v>
      </c>
      <c r="DH5" s="17">
        <v>3.8569146467919899</v>
      </c>
      <c r="DI5" s="17">
        <v>9.5726263882229008E-3</v>
      </c>
      <c r="DJ5" s="17">
        <v>2.7245321163819902E-2</v>
      </c>
      <c r="DK5" s="17">
        <v>0</v>
      </c>
      <c r="DL5" s="5">
        <v>3.44912366485336E-5</v>
      </c>
      <c r="DM5" s="5">
        <v>7.0028313960217593E-5</v>
      </c>
      <c r="DN5" s="17">
        <v>104.19309235269</v>
      </c>
      <c r="DO5" s="17">
        <v>17.5361581985449</v>
      </c>
      <c r="DP5" s="17">
        <v>28.516425807055899</v>
      </c>
      <c r="DQ5" s="17">
        <v>8.8230320702137899</v>
      </c>
      <c r="DR5" s="17">
        <v>2253.0561737903499</v>
      </c>
      <c r="DS5" s="17">
        <v>0</v>
      </c>
      <c r="DT5" s="17">
        <v>1.4538401726219E-4</v>
      </c>
      <c r="DU5" s="17">
        <v>2.0921170488930001E-4</v>
      </c>
      <c r="DV5" s="17">
        <v>14129.3947890452</v>
      </c>
      <c r="DW5" s="17">
        <v>10257.709101980299</v>
      </c>
      <c r="DX5" s="17">
        <v>1139.7456076015301</v>
      </c>
      <c r="DY5" s="17">
        <v>11397.4547095818</v>
      </c>
      <c r="DZ5" s="17">
        <v>2.3339031994870901E-2</v>
      </c>
      <c r="EA5" s="17">
        <v>430.146879907516</v>
      </c>
      <c r="EB5" s="17">
        <v>27.0929063322472</v>
      </c>
      <c r="EC5" s="17">
        <v>1.5494085083637801</v>
      </c>
      <c r="ED5" s="17">
        <v>2.9065743155806099E-2</v>
      </c>
      <c r="EE5" s="17">
        <v>0.49681218335840999</v>
      </c>
      <c r="EF5" s="17">
        <v>0.26590125667421699</v>
      </c>
      <c r="EG5" s="17">
        <v>3.6956177930631502</v>
      </c>
      <c r="EH5" s="17">
        <v>2.3096921479080899</v>
      </c>
      <c r="EI5" s="17">
        <v>8931.6321554853803</v>
      </c>
      <c r="EJ5" s="17">
        <v>48.101360899926703</v>
      </c>
      <c r="EK5" s="17">
        <v>463.30250367896298</v>
      </c>
      <c r="EL5" s="17">
        <v>819.798688580609</v>
      </c>
      <c r="EM5" s="17">
        <v>2.08250326548609</v>
      </c>
      <c r="EN5" s="17">
        <v>1.95016714562079E-2</v>
      </c>
      <c r="EO5" s="17">
        <v>1.1493794033190501E-2</v>
      </c>
      <c r="EP5" s="17">
        <v>956.91808638811199</v>
      </c>
      <c r="EQ5" s="17">
        <v>15139.513860572701</v>
      </c>
      <c r="ER5" s="17">
        <v>13412.3017229161</v>
      </c>
      <c r="ES5" s="17">
        <v>1727.2121376565899</v>
      </c>
      <c r="ET5" s="17">
        <v>15.2026521613562</v>
      </c>
      <c r="EU5" s="17">
        <v>0.10556786581932</v>
      </c>
      <c r="EV5" s="17">
        <v>1343.5533428132001</v>
      </c>
      <c r="EW5" s="17">
        <v>46.082214300280498</v>
      </c>
      <c r="EX5" s="17">
        <v>2687.83937201342</v>
      </c>
      <c r="EY5" s="17">
        <v>82.543031410351801</v>
      </c>
      <c r="EZ5" s="17">
        <v>23.994471251177998</v>
      </c>
      <c r="FA5" s="17">
        <v>5401.28918610867</v>
      </c>
      <c r="FB5" s="17">
        <v>5.6828012773491705E-4</v>
      </c>
      <c r="FC5" s="17">
        <v>78.900933233490406</v>
      </c>
      <c r="FD5" s="17">
        <v>970.901440246476</v>
      </c>
      <c r="FE5" s="17">
        <v>548.15651760115099</v>
      </c>
      <c r="FF5" s="17">
        <v>0.101590511747879</v>
      </c>
      <c r="FG5" s="17">
        <v>740.23129930940195</v>
      </c>
      <c r="FH5" s="17">
        <v>353.13489201013601</v>
      </c>
      <c r="FI5" s="17">
        <v>71.183256172026702</v>
      </c>
      <c r="FJ5" s="17">
        <v>2.0930093902169801E-4</v>
      </c>
      <c r="FK5" s="17">
        <v>17.384613201770001</v>
      </c>
      <c r="FL5" s="17">
        <v>610.112168053495</v>
      </c>
      <c r="FM5" s="17">
        <v>179.21882399563401</v>
      </c>
      <c r="FN5" s="17">
        <v>60.360212364192499</v>
      </c>
      <c r="FO5" s="17">
        <v>14033.5331319411</v>
      </c>
      <c r="FP5" s="17">
        <v>65.324608799427295</v>
      </c>
      <c r="FQ5" s="17">
        <v>453.15523485591098</v>
      </c>
      <c r="FS5" s="25">
        <f t="shared" si="0"/>
        <v>0</v>
      </c>
      <c r="FT5" s="97">
        <f t="shared" si="1"/>
        <v>1.0068308996888256</v>
      </c>
      <c r="FU5" s="40">
        <f t="shared" si="2"/>
        <v>2.5820798973062646E-3</v>
      </c>
      <c r="FV5" s="40">
        <f t="shared" si="3"/>
        <v>2.9413860526683925E-3</v>
      </c>
      <c r="FW5" s="40">
        <f t="shared" si="4"/>
        <v>1.2221214453362118E-3</v>
      </c>
      <c r="FX5" s="40">
        <f t="shared" si="5"/>
        <v>1.4436549382151394E-3</v>
      </c>
      <c r="FY5" s="40">
        <f t="shared" si="6"/>
        <v>1.4463830779261825E-3</v>
      </c>
      <c r="FZ5" s="40">
        <f t="shared" si="7"/>
        <v>1.0181059472514106E-3</v>
      </c>
      <c r="GA5" s="40">
        <f t="shared" si="8"/>
        <v>2.5166385001673553E-3</v>
      </c>
      <c r="GB5" s="40">
        <f t="shared" si="9"/>
        <v>3.0588066781006796E-3</v>
      </c>
      <c r="GC5" s="40">
        <f t="shared" si="10"/>
        <v>1.8090097617154419E-3</v>
      </c>
      <c r="GD5" s="40">
        <f t="shared" si="11"/>
        <v>2.7279348276621207E-3</v>
      </c>
      <c r="GE5" s="40">
        <f t="shared" si="12"/>
        <v>2.9153396795278089E-3</v>
      </c>
      <c r="GF5" s="40">
        <f t="shared" si="13"/>
        <v>2.5649405040436843E-3</v>
      </c>
      <c r="GG5" s="40">
        <f t="shared" si="14"/>
        <v>3.6453578606436437E-3</v>
      </c>
      <c r="GH5" s="40">
        <f t="shared" si="15"/>
        <v>3.2978489828225134E-3</v>
      </c>
      <c r="GI5" s="40">
        <f t="shared" si="16"/>
        <v>2.7666572354223397E-3</v>
      </c>
      <c r="GJ5" s="40">
        <f t="shared" si="17"/>
        <v>2.7799917503172674E-3</v>
      </c>
      <c r="GK5" s="40">
        <f t="shared" si="18"/>
        <v>2.6951911225907644E-3</v>
      </c>
      <c r="GL5" s="40">
        <f t="shared" si="19"/>
        <v>2.7613335573935275E-3</v>
      </c>
      <c r="GM5" s="40">
        <f t="shared" si="20"/>
        <v>2.7092994309452631E-3</v>
      </c>
      <c r="GN5" s="40">
        <f t="shared" si="21"/>
        <v>2.7392494935596658E-3</v>
      </c>
      <c r="GO5" s="40">
        <f t="shared" si="22"/>
        <v>2.7566077304520971E-3</v>
      </c>
      <c r="GP5" s="40">
        <f t="shared" si="23"/>
        <v>0</v>
      </c>
      <c r="GQ5" s="40">
        <f t="shared" si="24"/>
        <v>2.7880289725845842E-3</v>
      </c>
      <c r="GR5" s="40">
        <f t="shared" si="25"/>
        <v>4.1900071323006027E-3</v>
      </c>
      <c r="GS5" s="40">
        <f t="shared" si="26"/>
        <v>2.7372628677690323E-3</v>
      </c>
      <c r="GT5" s="40">
        <f t="shared" si="27"/>
        <v>2.73367172121178E-3</v>
      </c>
      <c r="GU5" s="40">
        <f t="shared" si="28"/>
        <v>9.5923317732268375E-4</v>
      </c>
      <c r="GV5" s="40">
        <f t="shared" si="29"/>
        <v>0</v>
      </c>
      <c r="GW5" s="40">
        <f t="shared" si="30"/>
        <v>3.8721143715224611E-3</v>
      </c>
      <c r="GX5" s="40">
        <f t="shared" si="31"/>
        <v>2.7332357053225409E-3</v>
      </c>
      <c r="GY5" s="40">
        <f t="shared" si="32"/>
        <v>2.0163352847722307E-3</v>
      </c>
      <c r="GZ5" s="40">
        <f t="shared" si="33"/>
        <v>1.3221593262296807E-3</v>
      </c>
      <c r="HA5" s="40">
        <f t="shared" si="34"/>
        <v>2.9087026755302645E-3</v>
      </c>
      <c r="HB5" s="40">
        <f t="shared" si="35"/>
        <v>2.7240614215831012E-3</v>
      </c>
      <c r="HC5" s="40">
        <f t="shared" si="36"/>
        <v>1.9596069651182726E-3</v>
      </c>
      <c r="HD5" s="40">
        <f t="shared" si="37"/>
        <v>2.4670899658511786E-3</v>
      </c>
      <c r="HE5" s="40">
        <f t="shared" si="38"/>
        <v>2.6767180470222102E-3</v>
      </c>
      <c r="HF5" s="40">
        <f t="shared" si="39"/>
        <v>2.800320387661627E-3</v>
      </c>
      <c r="HG5" s="40">
        <f t="shared" si="40"/>
        <v>2.3222063370682113E-3</v>
      </c>
      <c r="HH5" s="40">
        <f t="shared" si="41"/>
        <v>2.1226990572978019E-3</v>
      </c>
      <c r="HI5" s="40">
        <f t="shared" si="42"/>
        <v>2.7370262516809639E-3</v>
      </c>
      <c r="HJ5" s="40">
        <f t="shared" si="43"/>
        <v>2.7517931801747829E-3</v>
      </c>
      <c r="HK5" s="40">
        <f t="shared" si="44"/>
        <v>2.7583064593314621E-3</v>
      </c>
      <c r="HL5" s="40">
        <f t="shared" si="45"/>
        <v>1.8002378707939999E-3</v>
      </c>
      <c r="HM5" s="40">
        <f t="shared" si="46"/>
        <v>2.577667735382243E-3</v>
      </c>
      <c r="HN5" s="40">
        <f t="shared" si="47"/>
        <v>2.4675147160923014E-3</v>
      </c>
      <c r="HO5" s="40">
        <f t="shared" si="48"/>
        <v>2.7375060116708052E-3</v>
      </c>
      <c r="HP5" s="40">
        <f t="shared" si="49"/>
        <v>2.6892745886296803E-3</v>
      </c>
      <c r="HQ5" s="40">
        <f t="shared" si="50"/>
        <v>2.7339057088408285E-3</v>
      </c>
      <c r="HR5" s="40">
        <f t="shared" si="51"/>
        <v>0</v>
      </c>
      <c r="HS5" s="40">
        <f t="shared" si="52"/>
        <v>0</v>
      </c>
      <c r="HT5" s="40">
        <f t="shared" si="53"/>
        <v>2.7375528101383313E-3</v>
      </c>
      <c r="HU5" s="40">
        <f t="shared" si="54"/>
        <v>2.7167399354018798E-3</v>
      </c>
    </row>
    <row r="6" spans="1:229" x14ac:dyDescent="0.25">
      <c r="A6" s="32" t="s">
        <v>175</v>
      </c>
      <c r="B6" s="15">
        <v>153695.29691999999</v>
      </c>
      <c r="C6" s="15">
        <v>11325.973345</v>
      </c>
      <c r="D6" s="15">
        <v>55294.692968000003</v>
      </c>
      <c r="E6" s="15">
        <v>49457.220916999999</v>
      </c>
      <c r="F6" s="15">
        <v>38140.364212</v>
      </c>
      <c r="G6" s="15">
        <v>5326.8362451000003</v>
      </c>
      <c r="H6" s="15">
        <v>108023.14773</v>
      </c>
      <c r="I6" s="17">
        <v>987.63092171000005</v>
      </c>
      <c r="J6" s="17">
        <v>8.6919123679000005</v>
      </c>
      <c r="K6" s="17">
        <v>0.12768382240000001</v>
      </c>
      <c r="L6" s="17">
        <v>0.1617665804</v>
      </c>
      <c r="M6" s="17">
        <v>122.03373510999999</v>
      </c>
      <c r="N6" s="17">
        <v>9.5172071999999996E-2</v>
      </c>
      <c r="O6" s="17">
        <v>45.563664299000003</v>
      </c>
      <c r="P6" s="17">
        <v>0.12978064089999999</v>
      </c>
      <c r="Q6" s="17">
        <v>0.30274996869999998</v>
      </c>
      <c r="R6" s="17">
        <v>1.742050619</v>
      </c>
      <c r="S6" s="17">
        <v>1.6948646800000002E-2</v>
      </c>
      <c r="T6" s="17">
        <v>3.7612347999999999E-3</v>
      </c>
      <c r="U6" s="17">
        <v>0.10266762879999999</v>
      </c>
      <c r="V6" s="17">
        <v>7.1527684999999994E-2</v>
      </c>
      <c r="W6" s="17">
        <v>1.1414500000000001E-5</v>
      </c>
      <c r="X6" s="17">
        <v>6.0020047299999997E-2</v>
      </c>
      <c r="Y6" s="17">
        <v>324.73718273999998</v>
      </c>
      <c r="Z6" s="17">
        <v>62.994386200999998</v>
      </c>
      <c r="AA6" s="17">
        <v>0.62698610190000004</v>
      </c>
      <c r="AB6" s="17">
        <v>2.5273963081000002</v>
      </c>
      <c r="AC6" s="17">
        <v>4.4504830000000002E-4</v>
      </c>
      <c r="AD6" s="17">
        <v>0.25568035189999999</v>
      </c>
      <c r="AE6" s="17">
        <v>6.9611565661999997</v>
      </c>
      <c r="AF6" s="17">
        <v>2117.4565643000001</v>
      </c>
      <c r="AG6" s="17">
        <v>49.501577425999997</v>
      </c>
      <c r="AH6" s="17">
        <v>1.9518198896000001</v>
      </c>
      <c r="AI6" s="17">
        <v>1.3574466275999999</v>
      </c>
      <c r="AJ6" s="17">
        <v>3.2244893999999998E-3</v>
      </c>
      <c r="AK6" s="17">
        <v>322.11524728000001</v>
      </c>
      <c r="AL6" s="17">
        <v>4.7230390000000002E-4</v>
      </c>
      <c r="AM6" s="17">
        <v>2.0020261000000001E-2</v>
      </c>
      <c r="AN6" s="17">
        <v>112.93603349999999</v>
      </c>
      <c r="AO6" s="17">
        <v>3.2321801145000002</v>
      </c>
      <c r="AP6" s="17">
        <v>7.2455421199999995E-2</v>
      </c>
      <c r="AQ6" s="17">
        <v>1.2147069357</v>
      </c>
      <c r="AR6" s="17">
        <v>0.64861451739999998</v>
      </c>
      <c r="AS6" s="17">
        <v>7.6076203801000002</v>
      </c>
      <c r="AT6" s="17">
        <v>84.174125700000005</v>
      </c>
      <c r="AU6" s="17">
        <v>228.53992328999999</v>
      </c>
      <c r="AV6" s="17">
        <v>182.05786897999999</v>
      </c>
      <c r="AW6" s="17">
        <v>9.4279796200000002E-2</v>
      </c>
      <c r="AX6" s="17">
        <v>8.6771946999999999E-3</v>
      </c>
      <c r="AZ6" s="17">
        <v>1.939027E-4</v>
      </c>
      <c r="BA6" s="17">
        <v>42.997015070000003</v>
      </c>
      <c r="BB6" s="17">
        <v>0.36682847499999999</v>
      </c>
      <c r="BD6" s="17" t="s">
        <v>175</v>
      </c>
      <c r="BE6" s="17">
        <v>3930.59800963404</v>
      </c>
      <c r="BF6" s="17">
        <v>199.40234642862001</v>
      </c>
      <c r="BG6" s="17">
        <v>9.4541864950677096E-2</v>
      </c>
      <c r="BH6" s="17">
        <v>8.7109926765035599</v>
      </c>
      <c r="BI6" s="17">
        <v>0</v>
      </c>
      <c r="BJ6" s="17">
        <v>0.12803457170197899</v>
      </c>
      <c r="BK6" s="17">
        <v>991.22662182775798</v>
      </c>
      <c r="BL6" s="17">
        <v>991.22662182775798</v>
      </c>
      <c r="BM6" s="17">
        <v>2426.1535281588099</v>
      </c>
      <c r="BN6" s="17">
        <v>521.97417927696097</v>
      </c>
      <c r="BO6" s="17">
        <v>6.6355150664968998E-2</v>
      </c>
      <c r="BP6" s="17">
        <v>9.5486458354139297E-2</v>
      </c>
      <c r="BQ6" s="17">
        <v>122.486121616064</v>
      </c>
      <c r="BR6" s="17">
        <v>0.36784094014212598</v>
      </c>
      <c r="BS6" s="17">
        <v>3.0468621904021699E-2</v>
      </c>
      <c r="BT6" s="17">
        <v>6.4745846635471199E-2</v>
      </c>
      <c r="BU6" s="5">
        <v>1.14441880464954E-5</v>
      </c>
      <c r="BV6" s="17">
        <v>45.872548653243399</v>
      </c>
      <c r="BW6" s="17">
        <v>3.11748015928393E-2</v>
      </c>
      <c r="BX6" s="17">
        <v>9.8719886924938202E-2</v>
      </c>
      <c r="BY6" s="17">
        <v>0.303579042920326</v>
      </c>
      <c r="BZ6" s="17">
        <v>1.9442400080358499E-4</v>
      </c>
      <c r="CA6" s="17">
        <v>807854.27996659605</v>
      </c>
      <c r="CB6" s="17">
        <v>1.7468306073189499</v>
      </c>
      <c r="CC6" s="17">
        <v>8.7009006409607299E-3</v>
      </c>
      <c r="CD6" s="17">
        <v>4.9231321505536297E-3</v>
      </c>
      <c r="CE6" s="17">
        <v>1.2053236377365099E-2</v>
      </c>
      <c r="CF6" s="17">
        <v>3.7713398715449602E-3</v>
      </c>
      <c r="CG6" s="17">
        <v>6.9802418844299003</v>
      </c>
      <c r="CH6" s="17">
        <v>0.102952950440652</v>
      </c>
      <c r="CI6" s="17">
        <v>4.7359239611278998E-4</v>
      </c>
      <c r="CJ6" s="17">
        <v>1.36115153242932</v>
      </c>
      <c r="CK6" s="17">
        <v>2.0075667900428199E-2</v>
      </c>
      <c r="CL6" s="17">
        <v>154342.965250968</v>
      </c>
      <c r="CM6" s="17">
        <v>7.1719205830084204E-2</v>
      </c>
      <c r="CN6" s="17">
        <v>1682.85159607745</v>
      </c>
      <c r="CO6" s="17">
        <v>18905.2407053838</v>
      </c>
      <c r="CP6" s="17">
        <v>231.99891820142099</v>
      </c>
      <c r="CQ6" s="17">
        <v>84.422624054964501</v>
      </c>
      <c r="CR6" s="17">
        <v>27790.828813469401</v>
      </c>
      <c r="CS6" s="17">
        <v>6.0182593886157702E-2</v>
      </c>
      <c r="CT6" s="17">
        <v>11.5701397758325</v>
      </c>
      <c r="CU6" s="17">
        <v>328.02293094210802</v>
      </c>
      <c r="CV6" s="17">
        <v>328.02293094210802</v>
      </c>
      <c r="CW6" s="17">
        <v>194.81430110764899</v>
      </c>
      <c r="CX6" s="17">
        <v>0</v>
      </c>
      <c r="CY6" s="17">
        <v>63.166781423848199</v>
      </c>
      <c r="CZ6" s="17">
        <v>229.244357210403</v>
      </c>
      <c r="DA6" s="17">
        <v>8.4099787215071803E-2</v>
      </c>
      <c r="DB6" s="17">
        <v>0.52106257919659704</v>
      </c>
      <c r="DC6" s="17">
        <v>0</v>
      </c>
      <c r="DD6" s="17">
        <v>1267.6336953902501</v>
      </c>
      <c r="DE6" s="17">
        <v>26.146654293843099</v>
      </c>
      <c r="DF6" s="17">
        <v>6.1002903195754898</v>
      </c>
      <c r="DG6" s="17">
        <v>3911.7958394643601</v>
      </c>
      <c r="DH6" s="17">
        <v>91.4464832495716</v>
      </c>
      <c r="DI6" s="17">
        <v>0.65728332837734205</v>
      </c>
      <c r="DJ6" s="17">
        <v>1.87072870739264</v>
      </c>
      <c r="DK6" s="17">
        <v>4.4625859962367102E-4</v>
      </c>
      <c r="DL6" s="17">
        <v>8.4403574858490801E-2</v>
      </c>
      <c r="DM6" s="17">
        <v>0.17136511563352499</v>
      </c>
      <c r="DN6" s="17">
        <v>2124.2154326718501</v>
      </c>
      <c r="DO6" s="17">
        <v>43.114920658263003</v>
      </c>
      <c r="DP6" s="17">
        <v>147.70269971943901</v>
      </c>
      <c r="DQ6" s="17">
        <v>50.1755064653453</v>
      </c>
      <c r="DR6" s="17">
        <v>11370.344283643301</v>
      </c>
      <c r="DS6" s="17">
        <v>0</v>
      </c>
      <c r="DT6" s="17">
        <v>0.80029246333217696</v>
      </c>
      <c r="DU6" s="17">
        <v>1.1516344746220399</v>
      </c>
      <c r="DV6" s="17">
        <v>130306.744575251</v>
      </c>
      <c r="DW6" s="17">
        <v>49900.159458677103</v>
      </c>
      <c r="DX6" s="17">
        <v>5544.4616423040397</v>
      </c>
      <c r="DY6" s="17">
        <v>55444.621100981101</v>
      </c>
      <c r="DZ6" s="17">
        <v>0.21706657155240899</v>
      </c>
      <c r="EA6" s="17">
        <v>3258.2153694539102</v>
      </c>
      <c r="EB6" s="17">
        <v>665.50284588180705</v>
      </c>
      <c r="EC6" s="17">
        <v>3.2428216632973399</v>
      </c>
      <c r="ED6" s="17">
        <v>7.2650053115609195E-2</v>
      </c>
      <c r="EE6" s="17">
        <v>1.2180098448304999</v>
      </c>
      <c r="EF6" s="17">
        <v>0.65038299390921095</v>
      </c>
      <c r="EG6" s="17">
        <v>7.6248837074360702</v>
      </c>
      <c r="EH6" s="17">
        <v>31.7627481407871</v>
      </c>
      <c r="EI6" s="17">
        <v>41846.097150934998</v>
      </c>
      <c r="EJ6" s="17">
        <v>121.773035220379</v>
      </c>
      <c r="EK6" s="17">
        <v>1183.4546999674801</v>
      </c>
      <c r="EL6" s="17">
        <v>2329.2648903365798</v>
      </c>
      <c r="EM6" s="17">
        <v>83.455003978681304</v>
      </c>
      <c r="EN6" s="17">
        <v>115.52040210075801</v>
      </c>
      <c r="EO6" s="17">
        <v>2.35431666970904E-2</v>
      </c>
      <c r="EP6" s="17">
        <v>1512.11824754598</v>
      </c>
      <c r="EQ6" s="17">
        <v>49625.501335973298</v>
      </c>
      <c r="ER6" s="17">
        <v>38269.402436267097</v>
      </c>
      <c r="ES6" s="17">
        <v>11356.0988997062</v>
      </c>
      <c r="ET6" s="17">
        <v>28.312884134989002</v>
      </c>
      <c r="EU6" s="17">
        <v>5.5026706900659903</v>
      </c>
      <c r="EV6" s="17">
        <v>5423.4731384116703</v>
      </c>
      <c r="EW6" s="17">
        <v>217.12332859008899</v>
      </c>
      <c r="EX6" s="17">
        <v>7548.0480483473602</v>
      </c>
      <c r="EY6" s="17">
        <v>261.38586133809503</v>
      </c>
      <c r="EZ6" s="17">
        <v>196.09366314390101</v>
      </c>
      <c r="FA6" s="17">
        <v>16212.891819287101</v>
      </c>
      <c r="FB6" s="17">
        <v>3.23073428246366E-3</v>
      </c>
      <c r="FC6" s="17">
        <v>1151.2914908555999</v>
      </c>
      <c r="FD6" s="17">
        <v>1245.9046056438301</v>
      </c>
      <c r="FE6" s="17">
        <v>1721.8469706928499</v>
      </c>
      <c r="FF6" s="17">
        <v>31.470418696451102</v>
      </c>
      <c r="FG6" s="17">
        <v>5337.3814356454304</v>
      </c>
      <c r="FH6" s="17">
        <v>1785.16654205948</v>
      </c>
      <c r="FI6" s="17">
        <v>182.55724158967499</v>
      </c>
      <c r="FJ6" s="17">
        <v>10.612392507261401</v>
      </c>
      <c r="FK6" s="17">
        <v>282.97245950646999</v>
      </c>
      <c r="FL6" s="17">
        <v>5261.3617562959298</v>
      </c>
      <c r="FM6" s="17">
        <v>323.05380363200499</v>
      </c>
      <c r="FN6" s="17">
        <v>1730.6355310867</v>
      </c>
      <c r="FO6" s="17">
        <v>108256.265473304</v>
      </c>
      <c r="FP6" s="17">
        <v>113.279865101049</v>
      </c>
      <c r="FQ6" s="17">
        <v>1466.1673528236299</v>
      </c>
      <c r="FS6" s="25">
        <f t="shared" si="0"/>
        <v>0</v>
      </c>
      <c r="FT6" s="97">
        <f t="shared" si="1"/>
        <v>1.2036877866194695</v>
      </c>
      <c r="FU6" s="40">
        <f t="shared" si="2"/>
        <v>4.2139762500678635E-3</v>
      </c>
      <c r="FV6" s="40">
        <f t="shared" si="3"/>
        <v>3.9176269704791697E-3</v>
      </c>
      <c r="FW6" s="40">
        <f t="shared" si="4"/>
        <v>2.711438022955735E-3</v>
      </c>
      <c r="FX6" s="40">
        <f t="shared" si="5"/>
        <v>3.4025449843959272E-3</v>
      </c>
      <c r="FY6" s="40">
        <f t="shared" si="6"/>
        <v>3.3832457275407382E-3</v>
      </c>
      <c r="FZ6" s="40">
        <f t="shared" si="7"/>
        <v>1.9796348264188466E-3</v>
      </c>
      <c r="GA6" s="40">
        <f t="shared" si="8"/>
        <v>2.1580350897260352E-3</v>
      </c>
      <c r="GB6" s="40">
        <f t="shared" si="9"/>
        <v>3.6407326246248707E-3</v>
      </c>
      <c r="GC6" s="40">
        <f t="shared" si="10"/>
        <v>2.195179587178608E-3</v>
      </c>
      <c r="GD6" s="40">
        <f t="shared" si="11"/>
        <v>2.7470144250551581E-3</v>
      </c>
      <c r="GE6" s="40">
        <f t="shared" si="12"/>
        <v>4.638079071880855E-4</v>
      </c>
      <c r="GF6" s="40">
        <f t="shared" si="13"/>
        <v>3.7070610487847915E-3</v>
      </c>
      <c r="GG6" s="40">
        <f t="shared" si="14"/>
        <v>4.4547248580334474E-4</v>
      </c>
      <c r="GH6" s="40">
        <f t="shared" si="15"/>
        <v>6.7791815911999748E-3</v>
      </c>
      <c r="GI6" s="40">
        <f t="shared" si="16"/>
        <v>8.7877218810607552E-4</v>
      </c>
      <c r="GJ6" s="40">
        <f t="shared" si="17"/>
        <v>2.738478302362977E-3</v>
      </c>
      <c r="GK6" s="40">
        <f t="shared" si="18"/>
        <v>2.743886008142384E-3</v>
      </c>
      <c r="GL6" s="40">
        <f t="shared" si="19"/>
        <v>1.6356307524637707E-3</v>
      </c>
      <c r="GM6" s="40">
        <f t="shared" si="20"/>
        <v>2.6866367249820007E-3</v>
      </c>
      <c r="GN6" s="40">
        <f t="shared" si="21"/>
        <v>2.7790808455099795E-3</v>
      </c>
      <c r="GO6" s="40">
        <f t="shared" si="22"/>
        <v>2.6775762431596982E-3</v>
      </c>
      <c r="GP6" s="40">
        <f t="shared" si="23"/>
        <v>2.6009064343948374E-3</v>
      </c>
      <c r="GQ6" s="40">
        <f t="shared" si="24"/>
        <v>2.7082048993604382E-3</v>
      </c>
      <c r="GR6" s="40">
        <f t="shared" si="25"/>
        <v>1.0118176718736778E-2</v>
      </c>
      <c r="GS6" s="40">
        <f t="shared" si="26"/>
        <v>2.736675968206597E-3</v>
      </c>
      <c r="GT6" s="40">
        <f t="shared" si="27"/>
        <v>2.7423753150967269E-3</v>
      </c>
      <c r="GU6" s="40">
        <f t="shared" si="28"/>
        <v>2.4362133789961046E-4</v>
      </c>
      <c r="GV6" s="40">
        <f t="shared" si="29"/>
        <v>2.7194792647696987E-3</v>
      </c>
      <c r="GW6" s="40">
        <f t="shared" si="30"/>
        <v>3.45504030166312E-4</v>
      </c>
      <c r="GX6" s="40">
        <f t="shared" si="31"/>
        <v>2.741687828509665E-3</v>
      </c>
      <c r="GY6" s="40">
        <f t="shared" si="32"/>
        <v>3.1919749787568215E-3</v>
      </c>
      <c r="GZ6" s="40">
        <f t="shared" si="33"/>
        <v>1.3614294218255187E-2</v>
      </c>
      <c r="HA6" s="40">
        <f t="shared" si="34"/>
        <v>5.4845405965531049E-5</v>
      </c>
      <c r="HB6" s="40">
        <f t="shared" si="35"/>
        <v>2.7293189684153047E-3</v>
      </c>
      <c r="HC6" s="40">
        <f t="shared" si="36"/>
        <v>1.9367042929836189E-3</v>
      </c>
      <c r="HD6" s="40">
        <f t="shared" si="37"/>
        <v>2.9137284246254138E-3</v>
      </c>
      <c r="HE6" s="40">
        <f t="shared" si="38"/>
        <v>2.7281081371336559E-3</v>
      </c>
      <c r="HF6" s="40">
        <f t="shared" si="39"/>
        <v>2.7675413636314818E-3</v>
      </c>
      <c r="HG6" s="40">
        <f t="shared" si="40"/>
        <v>3.044480936626875E-3</v>
      </c>
      <c r="HH6" s="40">
        <f t="shared" si="41"/>
        <v>3.2923749359140778E-3</v>
      </c>
      <c r="HI6" s="40">
        <f t="shared" si="42"/>
        <v>2.6862298553472523E-3</v>
      </c>
      <c r="HJ6" s="40">
        <f t="shared" si="43"/>
        <v>2.7190995897265866E-3</v>
      </c>
      <c r="HK6" s="40">
        <f t="shared" si="44"/>
        <v>2.726544753114664E-3</v>
      </c>
      <c r="HL6" s="40">
        <f t="shared" si="45"/>
        <v>2.2692151387084768E-3</v>
      </c>
      <c r="HM6" s="40">
        <f t="shared" si="46"/>
        <v>2.9521940726792316E-3</v>
      </c>
      <c r="HN6" s="40">
        <f t="shared" si="47"/>
        <v>3.0823232556577503E-3</v>
      </c>
      <c r="HO6" s="40">
        <f t="shared" si="48"/>
        <v>2.7429334006422489E-3</v>
      </c>
      <c r="HP6" s="40">
        <f t="shared" si="49"/>
        <v>2.7796915271343587E-3</v>
      </c>
      <c r="HQ6" s="40">
        <f t="shared" si="50"/>
        <v>2.731982141731829E-3</v>
      </c>
      <c r="HR6" s="40">
        <f t="shared" si="51"/>
        <v>0</v>
      </c>
      <c r="HS6" s="40">
        <f t="shared" si="52"/>
        <v>2.6884659346414113E-3</v>
      </c>
      <c r="HT6" s="40">
        <f t="shared" si="53"/>
        <v>2.742180778620258E-3</v>
      </c>
      <c r="HU6" s="40">
        <f t="shared" si="54"/>
        <v>2.7600505716629431E-3</v>
      </c>
    </row>
    <row r="7" spans="1:229" x14ac:dyDescent="0.25">
      <c r="A7" s="32" t="s">
        <v>176</v>
      </c>
      <c r="B7" s="15">
        <v>9522.7412349999995</v>
      </c>
      <c r="C7" s="15">
        <v>1529.5954334999999</v>
      </c>
      <c r="D7" s="15">
        <v>7564.8285285000002</v>
      </c>
      <c r="E7" s="15">
        <v>6448.6773996000002</v>
      </c>
      <c r="F7" s="15">
        <v>5926.0790875000002</v>
      </c>
      <c r="G7" s="15">
        <v>85.058145775</v>
      </c>
      <c r="H7" s="15">
        <v>10300.399589000001</v>
      </c>
      <c r="I7" s="17">
        <v>232.22244090000001</v>
      </c>
      <c r="J7" s="17">
        <v>1.555771383</v>
      </c>
      <c r="L7" s="17">
        <v>1.3900471E-3</v>
      </c>
      <c r="M7" s="17">
        <v>72.353981148000003</v>
      </c>
      <c r="N7" s="17">
        <v>5.119654E-4</v>
      </c>
      <c r="O7" s="17">
        <v>14.755157099</v>
      </c>
      <c r="P7" s="17">
        <v>4.7630570000000002E-3</v>
      </c>
      <c r="S7" s="17">
        <v>9.001244E-4</v>
      </c>
      <c r="T7" s="17">
        <v>2.5247909999999999E-4</v>
      </c>
      <c r="V7" s="17">
        <v>1.7546286E-3</v>
      </c>
      <c r="Y7" s="17">
        <v>129.49181038</v>
      </c>
      <c r="Z7" s="17">
        <v>20.764075681000001</v>
      </c>
      <c r="AA7" s="17">
        <v>0.1253364871</v>
      </c>
      <c r="AB7" s="17">
        <v>1.53033114E-2</v>
      </c>
      <c r="AD7" s="17">
        <v>9.7273520000000003E-4</v>
      </c>
      <c r="AE7" s="17">
        <v>0.99136540989999999</v>
      </c>
      <c r="AF7" s="17">
        <v>329.70765229</v>
      </c>
      <c r="AG7" s="17">
        <v>6.2218253113999999</v>
      </c>
      <c r="AH7" s="17">
        <v>1.0897444E-3</v>
      </c>
      <c r="AK7" s="17">
        <v>42.242349984000001</v>
      </c>
      <c r="AN7" s="17">
        <v>13.886173612</v>
      </c>
      <c r="AO7" s="17">
        <v>0.79344534249999998</v>
      </c>
      <c r="AP7" s="17">
        <v>1.57937766E-2</v>
      </c>
      <c r="AQ7" s="17">
        <v>0.26992815790000002</v>
      </c>
      <c r="AR7" s="17">
        <v>0.1444677979</v>
      </c>
      <c r="AS7" s="17">
        <v>1.4375549465999999</v>
      </c>
      <c r="AT7" s="17">
        <v>13.659239075</v>
      </c>
      <c r="AU7" s="17">
        <v>24.158576588999999</v>
      </c>
      <c r="AV7" s="17">
        <v>30.984127342000001</v>
      </c>
      <c r="BA7" s="17">
        <v>9.5276336700000002</v>
      </c>
      <c r="BB7" s="17">
        <v>8.1882664899999999E-2</v>
      </c>
      <c r="BD7" s="17" t="s">
        <v>176</v>
      </c>
      <c r="BE7" s="17">
        <v>681.13701767906696</v>
      </c>
      <c r="BF7" s="17">
        <v>4.3034670357493798</v>
      </c>
      <c r="BG7" s="17">
        <v>0</v>
      </c>
      <c r="BH7" s="17">
        <v>1.5600394054700999</v>
      </c>
      <c r="BI7" s="17">
        <v>0</v>
      </c>
      <c r="BJ7" s="17">
        <v>0</v>
      </c>
      <c r="BK7" s="17">
        <v>233.032174242492</v>
      </c>
      <c r="BL7" s="17">
        <v>233.032174242492</v>
      </c>
      <c r="BM7" s="17">
        <v>417.89900436003001</v>
      </c>
      <c r="BN7" s="17">
        <v>34.768222000665503</v>
      </c>
      <c r="BO7" s="17">
        <v>5.7240621028213602E-4</v>
      </c>
      <c r="BP7" s="17">
        <v>8.2369355403363203E-4</v>
      </c>
      <c r="BQ7" s="17">
        <v>72.550715071025294</v>
      </c>
      <c r="BR7" s="17">
        <v>8.2107717591359597E-2</v>
      </c>
      <c r="BS7" s="17">
        <v>1.64818124513566E-4</v>
      </c>
      <c r="BT7" s="17">
        <v>3.5024316448049598E-4</v>
      </c>
      <c r="BU7" s="17">
        <v>0</v>
      </c>
      <c r="BV7" s="17">
        <v>14.827962680835601</v>
      </c>
      <c r="BW7" s="17">
        <v>1.1466661390807801E-3</v>
      </c>
      <c r="BX7" s="17">
        <v>3.6310958144986898E-3</v>
      </c>
      <c r="BY7" s="17">
        <v>0</v>
      </c>
      <c r="BZ7" s="17">
        <v>0</v>
      </c>
      <c r="CA7" s="17">
        <v>1531.0062709327699</v>
      </c>
      <c r="CB7" s="17">
        <v>0</v>
      </c>
      <c r="CC7" s="17">
        <v>0</v>
      </c>
      <c r="CD7" s="17">
        <v>2.6184443022735099E-4</v>
      </c>
      <c r="CE7" s="17">
        <v>6.4105198171927403E-4</v>
      </c>
      <c r="CF7" s="17">
        <v>2.5315367494211602E-4</v>
      </c>
      <c r="CG7" s="17">
        <v>0.99408099770498903</v>
      </c>
      <c r="CH7" s="17">
        <v>0</v>
      </c>
      <c r="CI7" s="17">
        <v>0</v>
      </c>
      <c r="CJ7" s="17">
        <v>0</v>
      </c>
      <c r="CK7" s="17">
        <v>0</v>
      </c>
      <c r="CL7" s="17">
        <v>9614.9084995011999</v>
      </c>
      <c r="CM7" s="17">
        <v>1.7593278330157E-3</v>
      </c>
      <c r="CN7" s="17">
        <v>122.64423831673</v>
      </c>
      <c r="CO7" s="17">
        <v>41.437761625077599</v>
      </c>
      <c r="CP7" s="17">
        <v>23.922701303286999</v>
      </c>
      <c r="CQ7" s="17">
        <v>13.692138850251</v>
      </c>
      <c r="CR7" s="17">
        <v>3209.5941293078399</v>
      </c>
      <c r="CS7" s="17">
        <v>0</v>
      </c>
      <c r="CT7" s="17">
        <v>2.3230507280413999E-3</v>
      </c>
      <c r="CU7" s="17">
        <v>130.29251382270201</v>
      </c>
      <c r="CV7" s="17">
        <v>130.29251382270201</v>
      </c>
      <c r="CW7" s="17">
        <v>40.714072618324799</v>
      </c>
      <c r="CX7" s="17">
        <v>0</v>
      </c>
      <c r="CY7" s="17">
        <v>20.8209469382628</v>
      </c>
      <c r="CZ7" s="17">
        <v>24.166877242194801</v>
      </c>
      <c r="DA7" s="17">
        <v>2.9001500714858498E-2</v>
      </c>
      <c r="DB7" s="17">
        <v>8.7755773976456897E-2</v>
      </c>
      <c r="DC7" s="17">
        <v>0</v>
      </c>
      <c r="DD7" s="17">
        <v>30.401637246207699</v>
      </c>
      <c r="DE7" s="17">
        <v>0.293416792013031</v>
      </c>
      <c r="DF7" s="5">
        <v>5.5313431551715503E-5</v>
      </c>
      <c r="DG7" s="17">
        <v>117.213560524841</v>
      </c>
      <c r="DH7" s="17">
        <v>1.3805056625141301</v>
      </c>
      <c r="DI7" s="17">
        <v>3.9910647520538696E-3</v>
      </c>
      <c r="DJ7" s="17">
        <v>1.13592058198272E-2</v>
      </c>
      <c r="DK7" s="17">
        <v>0</v>
      </c>
      <c r="DL7" s="17">
        <v>3.2298387715846202E-4</v>
      </c>
      <c r="DM7" s="17">
        <v>6.5576383335262396E-4</v>
      </c>
      <c r="DN7" s="17">
        <v>330.31063914985998</v>
      </c>
      <c r="DO7" s="17">
        <v>9.5537290535789303</v>
      </c>
      <c r="DP7" s="17">
        <v>26.686692975247599</v>
      </c>
      <c r="DQ7" s="17">
        <v>6.2416505877174204</v>
      </c>
      <c r="DR7" s="17">
        <v>1538.6251923673799</v>
      </c>
      <c r="DS7" s="17">
        <v>0</v>
      </c>
      <c r="DT7" s="17">
        <v>4.4869243090990302E-4</v>
      </c>
      <c r="DU7" s="17">
        <v>6.4572328983922799E-4</v>
      </c>
      <c r="DV7" s="17">
        <v>10580.653872561799</v>
      </c>
      <c r="DW7" s="17">
        <v>6851.26941148277</v>
      </c>
      <c r="DX7" s="17">
        <v>761.25186114717405</v>
      </c>
      <c r="DY7" s="17">
        <v>7612.5212726299496</v>
      </c>
      <c r="DZ7" s="17">
        <v>1.10986610334889E-2</v>
      </c>
      <c r="EA7" s="17">
        <v>61.895069292178498</v>
      </c>
      <c r="EB7" s="17">
        <v>113.22257111114</v>
      </c>
      <c r="EC7" s="17">
        <v>0.79619844445730403</v>
      </c>
      <c r="ED7" s="17">
        <v>1.5836654538852399E-2</v>
      </c>
      <c r="EE7" s="17">
        <v>0.270667240876663</v>
      </c>
      <c r="EF7" s="17">
        <v>0.144861815609371</v>
      </c>
      <c r="EG7" s="17">
        <v>1.4416170779278701</v>
      </c>
      <c r="EH7" s="17">
        <v>2.5264855955510699</v>
      </c>
      <c r="EI7" s="17">
        <v>3085.8607320272099</v>
      </c>
      <c r="EJ7" s="17">
        <v>3.1798816513721002</v>
      </c>
      <c r="EK7" s="17">
        <v>138.78423797791999</v>
      </c>
      <c r="EL7" s="17">
        <v>284.826385081323</v>
      </c>
      <c r="EM7" s="17">
        <v>3.8013919202808601</v>
      </c>
      <c r="EN7" s="17">
        <v>3.9026054047851297E-2</v>
      </c>
      <c r="EO7" s="17">
        <v>8.9237482542149499E-3</v>
      </c>
      <c r="EP7" s="17">
        <v>87.606179445206905</v>
      </c>
      <c r="EQ7" s="17">
        <v>6476.9959047272796</v>
      </c>
      <c r="ER7" s="17">
        <v>5950.8404651752599</v>
      </c>
      <c r="ES7" s="17">
        <v>526.15543955202099</v>
      </c>
      <c r="ET7" s="17">
        <v>4.7788639488086702</v>
      </c>
      <c r="EU7" s="17">
        <v>0.31423382417456203</v>
      </c>
      <c r="EV7" s="17">
        <v>141.79207527571501</v>
      </c>
      <c r="EW7" s="17">
        <v>23.312931318308799</v>
      </c>
      <c r="EX7" s="17">
        <v>1567.0213972122499</v>
      </c>
      <c r="EY7" s="17">
        <v>19.250056426417899</v>
      </c>
      <c r="EZ7" s="17">
        <v>26.264554659303201</v>
      </c>
      <c r="FA7" s="17">
        <v>3608.4765472312602</v>
      </c>
      <c r="FB7" s="17">
        <v>0</v>
      </c>
      <c r="FC7" s="17">
        <v>14.8579066293027</v>
      </c>
      <c r="FD7" s="17">
        <v>4.2105780489095403</v>
      </c>
      <c r="FE7" s="17">
        <v>34.475262244194901</v>
      </c>
      <c r="FF7" s="17">
        <v>0.18037726020602099</v>
      </c>
      <c r="FG7" s="17">
        <v>85.4498370444838</v>
      </c>
      <c r="FH7" s="17">
        <v>52.628135279479103</v>
      </c>
      <c r="FI7" s="17">
        <v>31.068995403181201</v>
      </c>
      <c r="FJ7" s="17">
        <v>3.7673461385230099E-3</v>
      </c>
      <c r="FK7" s="17">
        <v>35.078376806025801</v>
      </c>
      <c r="FL7" s="17">
        <v>26.3490186548038</v>
      </c>
      <c r="FM7" s="17">
        <v>42.309941132805399</v>
      </c>
      <c r="FN7" s="17">
        <v>242.85814662758</v>
      </c>
      <c r="FO7" s="17">
        <v>10321.225230575899</v>
      </c>
      <c r="FP7" s="17">
        <v>13.8964850517313</v>
      </c>
      <c r="FQ7" s="17">
        <v>28.3232578191658</v>
      </c>
      <c r="FS7" s="25">
        <f t="shared" si="0"/>
        <v>0</v>
      </c>
      <c r="FT7" s="97">
        <f t="shared" si="1"/>
        <v>1.0251354501224681</v>
      </c>
      <c r="FU7" s="40">
        <f t="shared" si="2"/>
        <v>9.6786484297659708E-3</v>
      </c>
      <c r="FV7" s="40">
        <f t="shared" si="3"/>
        <v>5.9033641638941235E-3</v>
      </c>
      <c r="FW7" s="40">
        <f t="shared" si="4"/>
        <v>6.3045373666131554E-3</v>
      </c>
      <c r="FX7" s="40">
        <f t="shared" si="5"/>
        <v>4.3913663798775182E-3</v>
      </c>
      <c r="FY7" s="40">
        <f t="shared" si="6"/>
        <v>4.1783744883677459E-3</v>
      </c>
      <c r="FZ7" s="40">
        <f t="shared" si="7"/>
        <v>4.6049824612909088E-3</v>
      </c>
      <c r="GA7" s="40">
        <f t="shared" si="8"/>
        <v>2.0218285121811085E-3</v>
      </c>
      <c r="GB7" s="40">
        <f t="shared" si="9"/>
        <v>3.4868867080795345E-3</v>
      </c>
      <c r="GC7" s="40">
        <f t="shared" si="10"/>
        <v>2.7433481016149669E-3</v>
      </c>
      <c r="GD7" s="40">
        <f t="shared" si="11"/>
        <v>0</v>
      </c>
      <c r="GE7" s="40">
        <f t="shared" si="12"/>
        <v>4.3542872149929844E-3</v>
      </c>
      <c r="GF7" s="40">
        <f t="shared" si="13"/>
        <v>2.7190476585230708E-3</v>
      </c>
      <c r="GG7" s="40">
        <f t="shared" si="14"/>
        <v>6.0470668409662249E-3</v>
      </c>
      <c r="GH7" s="40">
        <f t="shared" si="15"/>
        <v>4.9342464703771311E-3</v>
      </c>
      <c r="GI7" s="40">
        <f t="shared" si="16"/>
        <v>3.0872932193483425E-3</v>
      </c>
      <c r="GJ7" s="40">
        <f t="shared" si="17"/>
        <v>0</v>
      </c>
      <c r="GK7" s="40">
        <f t="shared" si="18"/>
        <v>0</v>
      </c>
      <c r="GL7" s="40">
        <f t="shared" si="19"/>
        <v>3.0795876065853401E-3</v>
      </c>
      <c r="GM7" s="40">
        <f t="shared" si="20"/>
        <v>2.6718050805632572E-3</v>
      </c>
      <c r="GN7" s="40">
        <f t="shared" si="21"/>
        <v>0</v>
      </c>
      <c r="GO7" s="40">
        <f t="shared" si="22"/>
        <v>2.6781924195809796E-3</v>
      </c>
      <c r="GP7" s="40">
        <f t="shared" si="23"/>
        <v>0</v>
      </c>
      <c r="GQ7" s="40">
        <f t="shared" si="24"/>
        <v>0</v>
      </c>
      <c r="GR7" s="40">
        <f t="shared" si="25"/>
        <v>6.1834292095561761E-3</v>
      </c>
      <c r="GS7" s="40">
        <f t="shared" si="26"/>
        <v>2.7389255431600223E-3</v>
      </c>
      <c r="GT7" s="40">
        <f t="shared" si="27"/>
        <v>2.748887044005457E-3</v>
      </c>
      <c r="GU7" s="40">
        <f t="shared" si="28"/>
        <v>3.0685627870755696E-3</v>
      </c>
      <c r="GV7" s="40">
        <f t="shared" si="29"/>
        <v>0</v>
      </c>
      <c r="GW7" s="40">
        <f t="shared" si="30"/>
        <v>6.1810351995959401E-3</v>
      </c>
      <c r="GX7" s="40">
        <f t="shared" si="31"/>
        <v>2.7392400197450537E-3</v>
      </c>
      <c r="GY7" s="40">
        <f t="shared" si="32"/>
        <v>1.828853093556999E-3</v>
      </c>
      <c r="GZ7" s="40">
        <f t="shared" si="33"/>
        <v>3.1864083810092558E-3</v>
      </c>
      <c r="HA7" s="40">
        <f t="shared" si="34"/>
        <v>4.2866205590328882E-3</v>
      </c>
      <c r="HB7" s="40">
        <f t="shared" si="35"/>
        <v>0</v>
      </c>
      <c r="HC7" s="40">
        <f t="shared" si="36"/>
        <v>0</v>
      </c>
      <c r="HD7" s="40">
        <f t="shared" si="37"/>
        <v>1.6000802235434271E-3</v>
      </c>
      <c r="HE7" s="40">
        <f t="shared" si="38"/>
        <v>0</v>
      </c>
      <c r="HF7" s="40">
        <f t="shared" si="39"/>
        <v>0</v>
      </c>
      <c r="HG7" s="40">
        <f t="shared" si="40"/>
        <v>7.4256883281289036E-4</v>
      </c>
      <c r="HH7" s="40">
        <f t="shared" si="41"/>
        <v>3.4698066896826601E-3</v>
      </c>
      <c r="HI7" s="40">
        <f t="shared" si="42"/>
        <v>2.7148629449652208E-3</v>
      </c>
      <c r="HJ7" s="40">
        <f t="shared" si="43"/>
        <v>2.738072909521288E-3</v>
      </c>
      <c r="HK7" s="40">
        <f t="shared" si="44"/>
        <v>2.7273739552930703E-3</v>
      </c>
      <c r="HL7" s="40">
        <f t="shared" si="45"/>
        <v>2.8257224793233823E-3</v>
      </c>
      <c r="HM7" s="40">
        <f t="shared" si="46"/>
        <v>2.4086096648835362E-3</v>
      </c>
      <c r="HN7" s="40">
        <f t="shared" si="47"/>
        <v>3.435903255401665E-4</v>
      </c>
      <c r="HO7" s="40">
        <f t="shared" si="48"/>
        <v>2.7390818609940087E-3</v>
      </c>
      <c r="HP7" s="40">
        <f t="shared" si="49"/>
        <v>0</v>
      </c>
      <c r="HQ7" s="40">
        <f t="shared" si="50"/>
        <v>0</v>
      </c>
      <c r="HR7" s="40">
        <f t="shared" si="51"/>
        <v>0</v>
      </c>
      <c r="HS7" s="40">
        <f t="shared" si="52"/>
        <v>0</v>
      </c>
      <c r="HT7" s="40">
        <f t="shared" si="53"/>
        <v>2.7389155043919897E-3</v>
      </c>
      <c r="HU7" s="40">
        <f t="shared" si="54"/>
        <v>2.7484778571196444E-3</v>
      </c>
    </row>
    <row r="8" spans="1:229" x14ac:dyDescent="0.25">
      <c r="A8" s="32" t="s">
        <v>177</v>
      </c>
      <c r="B8" s="15">
        <v>8350.0263496000007</v>
      </c>
      <c r="C8" s="15">
        <v>813.98790314999997</v>
      </c>
      <c r="D8" s="15">
        <v>10011.68296</v>
      </c>
      <c r="E8" s="15">
        <v>4722.9334232000001</v>
      </c>
      <c r="F8" s="15">
        <v>4267.6648372</v>
      </c>
      <c r="G8" s="15">
        <v>180.75301529000001</v>
      </c>
      <c r="H8" s="15">
        <v>5036.7629667000001</v>
      </c>
      <c r="I8" s="17">
        <v>66.999328946999995</v>
      </c>
      <c r="J8" s="17">
        <v>0.20527715220000001</v>
      </c>
      <c r="K8" s="17">
        <v>5.263898856</v>
      </c>
      <c r="L8" s="17">
        <v>0.1422007495</v>
      </c>
      <c r="M8" s="17">
        <v>26.933288824000002</v>
      </c>
      <c r="N8" s="17">
        <v>9.2371368100000004E-2</v>
      </c>
      <c r="O8" s="17">
        <v>4.1859939963999997</v>
      </c>
      <c r="P8" s="17">
        <v>0.10056583450000001</v>
      </c>
      <c r="Q8" s="17">
        <v>6.5196320000000002E-2</v>
      </c>
      <c r="R8" s="17">
        <v>0.37487848000000001</v>
      </c>
      <c r="S8" s="17">
        <v>1.6916041E-2</v>
      </c>
      <c r="T8" s="17">
        <v>5.3221793968000002</v>
      </c>
      <c r="U8" s="17">
        <v>5.2592419760000002</v>
      </c>
      <c r="V8" s="17">
        <v>1.2573578E-2</v>
      </c>
      <c r="X8" s="17">
        <v>1.2922840999999999E-2</v>
      </c>
      <c r="Y8" s="17">
        <v>72.132894117999996</v>
      </c>
      <c r="Z8" s="17">
        <v>3.4996698293000001</v>
      </c>
      <c r="AA8" s="17">
        <v>0.13651471979999999</v>
      </c>
      <c r="AB8" s="17">
        <v>0.30299320639999999</v>
      </c>
      <c r="AD8" s="17">
        <v>0.22725147779999999</v>
      </c>
      <c r="AE8" s="17">
        <v>16.2875911</v>
      </c>
      <c r="AF8" s="17">
        <v>83.3595167</v>
      </c>
      <c r="AG8" s="17">
        <v>4.3737180882000004</v>
      </c>
      <c r="AH8" s="17">
        <v>1.3135837667000001</v>
      </c>
      <c r="AI8" s="17">
        <v>10.731412445</v>
      </c>
      <c r="AJ8" s="17">
        <v>6.6942740000000003E-4</v>
      </c>
      <c r="AK8" s="17">
        <v>236.27422367</v>
      </c>
      <c r="AL8" s="17">
        <v>1.018692E-4</v>
      </c>
      <c r="AM8" s="17">
        <v>5.2418199960000003</v>
      </c>
      <c r="AN8" s="17">
        <v>40.029864084000003</v>
      </c>
      <c r="AO8" s="17">
        <v>0.19386313359999999</v>
      </c>
      <c r="AP8" s="17">
        <v>3.9015669999999998E-4</v>
      </c>
      <c r="AQ8" s="17">
        <v>1.4369226E-3</v>
      </c>
      <c r="AR8" s="17">
        <v>5.1889899999999997E-4</v>
      </c>
      <c r="AS8" s="17">
        <v>0.20660055050000001</v>
      </c>
      <c r="AT8" s="17">
        <v>8.9907295653000006</v>
      </c>
      <c r="AU8" s="17">
        <v>62.991563050000003</v>
      </c>
      <c r="AV8" s="17">
        <v>0.23443797999999999</v>
      </c>
      <c r="AW8" s="17">
        <v>2.0082783999999999E-2</v>
      </c>
      <c r="AX8" s="17">
        <v>1.3854215999999999E-3</v>
      </c>
      <c r="BB8" s="17">
        <v>2.15631E-5</v>
      </c>
      <c r="BD8" s="17" t="s">
        <v>177</v>
      </c>
      <c r="BE8" s="17">
        <v>71.737113405042805</v>
      </c>
      <c r="BF8" s="17">
        <v>10.359826869732199</v>
      </c>
      <c r="BG8" s="17">
        <v>2.0137565214371898E-2</v>
      </c>
      <c r="BH8" s="17">
        <v>0.205318440502642</v>
      </c>
      <c r="BI8" s="17">
        <v>0</v>
      </c>
      <c r="BJ8" s="17">
        <v>5.2783048189289099</v>
      </c>
      <c r="BK8" s="17">
        <v>67.383617015881896</v>
      </c>
      <c r="BL8" s="17">
        <v>67.383617015881896</v>
      </c>
      <c r="BM8" s="17">
        <v>78.290236500272798</v>
      </c>
      <c r="BN8" s="17">
        <v>20.626749252064499</v>
      </c>
      <c r="BO8" s="17">
        <v>5.8551365708207299E-2</v>
      </c>
      <c r="BP8" s="17">
        <v>8.4256561120388998E-2</v>
      </c>
      <c r="BQ8" s="17">
        <v>27.0105805852168</v>
      </c>
      <c r="BR8" s="5">
        <v>2.1572940818730399E-5</v>
      </c>
      <c r="BS8" s="17">
        <v>2.9701833253415799E-2</v>
      </c>
      <c r="BT8" s="17">
        <v>6.3116227671312794E-2</v>
      </c>
      <c r="BU8" s="17">
        <v>0</v>
      </c>
      <c r="BV8" s="17">
        <v>4.2183639090496401</v>
      </c>
      <c r="BW8" s="17">
        <v>2.42455582929611E-2</v>
      </c>
      <c r="BX8" s="17">
        <v>7.6777644140941501E-2</v>
      </c>
      <c r="BY8" s="17">
        <v>6.5369359757257897E-2</v>
      </c>
      <c r="BZ8" s="17">
        <v>0</v>
      </c>
      <c r="CA8" s="17">
        <v>53035.664539320103</v>
      </c>
      <c r="CB8" s="17">
        <v>0.37590748688305098</v>
      </c>
      <c r="CC8" s="17">
        <v>1.3892433268804E-3</v>
      </c>
      <c r="CD8" s="17">
        <v>4.9299951939240604E-3</v>
      </c>
      <c r="CE8" s="17">
        <v>1.20699676471722E-2</v>
      </c>
      <c r="CF8" s="17">
        <v>5.3367274488856102</v>
      </c>
      <c r="CG8" s="17">
        <v>16.332175300299301</v>
      </c>
      <c r="CH8" s="17">
        <v>5.2736659707627203</v>
      </c>
      <c r="CI8" s="17">
        <v>1.0215791891069599E-4</v>
      </c>
      <c r="CJ8" s="17">
        <v>10.7608465923377</v>
      </c>
      <c r="CK8" s="17">
        <v>5.25618045106566</v>
      </c>
      <c r="CL8" s="17">
        <v>8407.1378217232395</v>
      </c>
      <c r="CM8" s="17">
        <v>1.26075785281674E-2</v>
      </c>
      <c r="CN8" s="17">
        <v>60.8719133577275</v>
      </c>
      <c r="CO8" s="17">
        <v>357.42292510114203</v>
      </c>
      <c r="CP8" s="17">
        <v>14.6476044819557</v>
      </c>
      <c r="CQ8" s="17">
        <v>9.0129059867199093</v>
      </c>
      <c r="CR8" s="17">
        <v>396.91861293367901</v>
      </c>
      <c r="CS8" s="17">
        <v>1.2958353559721501E-2</v>
      </c>
      <c r="CT8" s="17">
        <v>1.55484122339985E-3</v>
      </c>
      <c r="CU8" s="17">
        <v>72.627960579110095</v>
      </c>
      <c r="CV8" s="17">
        <v>72.627960579110095</v>
      </c>
      <c r="CW8" s="17">
        <v>25.857695052537199</v>
      </c>
      <c r="CX8" s="17">
        <v>0</v>
      </c>
      <c r="CY8" s="17">
        <v>3.5092672653846799</v>
      </c>
      <c r="CZ8" s="17">
        <v>63.131830552753897</v>
      </c>
      <c r="DA8" s="17">
        <v>3.8078939749003803E-2</v>
      </c>
      <c r="DB8" s="17">
        <v>8.9257111736525493E-2</v>
      </c>
      <c r="DC8" s="17">
        <v>0</v>
      </c>
      <c r="DD8" s="17">
        <v>185.349001664159</v>
      </c>
      <c r="DE8" s="17">
        <v>0.92667625693855205</v>
      </c>
      <c r="DF8" s="5">
        <v>3.7018061165561701E-5</v>
      </c>
      <c r="DG8" s="17">
        <v>73.455322744157201</v>
      </c>
      <c r="DH8" s="17">
        <v>3.3805721870114702</v>
      </c>
      <c r="DI8" s="17">
        <v>7.9135335019869094E-2</v>
      </c>
      <c r="DJ8" s="17">
        <v>0.22523140076169701</v>
      </c>
      <c r="DK8" s="17">
        <v>0</v>
      </c>
      <c r="DL8" s="17">
        <v>7.5295513704481398E-2</v>
      </c>
      <c r="DM8" s="17">
        <v>0.152872967366082</v>
      </c>
      <c r="DN8" s="17">
        <v>83.560740340225195</v>
      </c>
      <c r="DO8" s="17">
        <v>0</v>
      </c>
      <c r="DP8" s="17">
        <v>18.296049519462901</v>
      </c>
      <c r="DQ8" s="17">
        <v>4.3862706632204604</v>
      </c>
      <c r="DR8" s="17">
        <v>818.38814653019904</v>
      </c>
      <c r="DS8" s="17">
        <v>0</v>
      </c>
      <c r="DT8" s="17">
        <v>0.53902698567546903</v>
      </c>
      <c r="DU8" s="17">
        <v>0.77567505745795995</v>
      </c>
      <c r="DV8" s="17">
        <v>5380.0299021699002</v>
      </c>
      <c r="DW8" s="17">
        <v>9044.0581111901101</v>
      </c>
      <c r="DX8" s="17">
        <v>1004.8961956381499</v>
      </c>
      <c r="DY8" s="17">
        <v>10048.9543068282</v>
      </c>
      <c r="DZ8" s="17">
        <v>9.2103947592277208E-3</v>
      </c>
      <c r="EA8" s="17">
        <v>81.048215758086798</v>
      </c>
      <c r="EB8" s="17">
        <v>12.3476671250619</v>
      </c>
      <c r="EC8" s="17">
        <v>0.19462425078677401</v>
      </c>
      <c r="ED8" s="17">
        <v>3.9199031619790802E-4</v>
      </c>
      <c r="EE8" s="17">
        <v>1.4436394529451001E-3</v>
      </c>
      <c r="EF8" s="17">
        <v>5.2149312534929403E-4</v>
      </c>
      <c r="EG8" s="17">
        <v>0.20679787730176299</v>
      </c>
      <c r="EH8" s="17">
        <v>1.3842500438168599</v>
      </c>
      <c r="EI8" s="17">
        <v>2828.9722251624498</v>
      </c>
      <c r="EJ8" s="17">
        <v>8.1007486234891299</v>
      </c>
      <c r="EK8" s="17">
        <v>31.120499457111801</v>
      </c>
      <c r="EL8" s="17">
        <v>180.49659463064299</v>
      </c>
      <c r="EM8" s="17">
        <v>2.7449869541493701</v>
      </c>
      <c r="EN8" s="17">
        <v>2.6119808859273501E-2</v>
      </c>
      <c r="EO8" s="17">
        <v>9.7969846282731608E-3</v>
      </c>
      <c r="EP8" s="17">
        <v>96.071026196420704</v>
      </c>
      <c r="EQ8" s="17">
        <v>4740.92495975969</v>
      </c>
      <c r="ER8" s="17">
        <v>4283.3005667196803</v>
      </c>
      <c r="ES8" s="17">
        <v>457.62439304000799</v>
      </c>
      <c r="ET8" s="17">
        <v>3.7018885343121801</v>
      </c>
      <c r="EU8" s="17">
        <v>0.18098850080193099</v>
      </c>
      <c r="EV8" s="17">
        <v>383.71446606811099</v>
      </c>
      <c r="EW8" s="17">
        <v>10.9441131742698</v>
      </c>
      <c r="EX8" s="17">
        <v>930.51720035053404</v>
      </c>
      <c r="EY8" s="17">
        <v>0.84605875868758695</v>
      </c>
      <c r="EZ8" s="17">
        <v>13.244623974161801</v>
      </c>
      <c r="FA8" s="17">
        <v>2323.5303777068598</v>
      </c>
      <c r="FB8" s="17">
        <v>6.7072318371666105E-4</v>
      </c>
      <c r="FC8" s="17">
        <v>38.250917845352298</v>
      </c>
      <c r="FD8" s="17">
        <v>140.09179020817101</v>
      </c>
      <c r="FE8" s="17">
        <v>156.491798255041</v>
      </c>
      <c r="FF8" s="17">
        <v>9.3035474241747698E-2</v>
      </c>
      <c r="FG8" s="17">
        <v>181.11930799561199</v>
      </c>
      <c r="FH8" s="17">
        <v>135.24728077946801</v>
      </c>
      <c r="FI8" s="17">
        <v>0.23508304241141501</v>
      </c>
      <c r="FJ8" s="17">
        <v>0.73141792950721096</v>
      </c>
      <c r="FK8" s="17">
        <v>20.963721892293499</v>
      </c>
      <c r="FL8" s="17">
        <v>386.86381823857198</v>
      </c>
      <c r="FM8" s="17">
        <v>236.89230694753499</v>
      </c>
      <c r="FN8" s="17">
        <v>39.995981186196801</v>
      </c>
      <c r="FO8" s="17">
        <v>5051.35858496337</v>
      </c>
      <c r="FP8" s="17">
        <v>40.123492332214497</v>
      </c>
      <c r="FQ8" s="17">
        <v>148.57205182187201</v>
      </c>
      <c r="FS8" s="25">
        <f t="shared" si="0"/>
        <v>0</v>
      </c>
      <c r="FT8" s="97">
        <f t="shared" si="1"/>
        <v>1.0650659246771557</v>
      </c>
      <c r="FU8" s="40">
        <f t="shared" si="2"/>
        <v>6.8396756767090585E-3</v>
      </c>
      <c r="FV8" s="40">
        <f t="shared" si="3"/>
        <v>5.405784733619321E-3</v>
      </c>
      <c r="FW8" s="40">
        <f t="shared" si="4"/>
        <v>3.7227853675662107E-3</v>
      </c>
      <c r="FX8" s="40">
        <f t="shared" si="5"/>
        <v>3.8093987248077215E-3</v>
      </c>
      <c r="FY8" s="40">
        <f t="shared" si="6"/>
        <v>3.6637669817433231E-3</v>
      </c>
      <c r="FZ8" s="40">
        <f t="shared" si="7"/>
        <v>2.0264818543928738E-3</v>
      </c>
      <c r="GA8" s="40">
        <f t="shared" si="8"/>
        <v>2.897817181365741E-3</v>
      </c>
      <c r="GB8" s="40">
        <f t="shared" si="9"/>
        <v>5.735700266280174E-3</v>
      </c>
      <c r="GC8" s="40">
        <f t="shared" si="10"/>
        <v>2.0113442825711234E-4</v>
      </c>
      <c r="GD8" s="40">
        <f t="shared" si="11"/>
        <v>2.7367476699309027E-3</v>
      </c>
      <c r="GE8" s="40">
        <f t="shared" si="12"/>
        <v>4.26986025552772E-3</v>
      </c>
      <c r="GF8" s="40">
        <f t="shared" si="13"/>
        <v>2.8697483520068569E-3</v>
      </c>
      <c r="GG8" s="40">
        <f t="shared" si="14"/>
        <v>4.8358364059846535E-3</v>
      </c>
      <c r="GH8" s="40">
        <f t="shared" si="15"/>
        <v>7.732909478006627E-3</v>
      </c>
      <c r="GI8" s="40">
        <f t="shared" si="16"/>
        <v>4.5479454943775591E-3</v>
      </c>
      <c r="GJ8" s="40">
        <f t="shared" si="17"/>
        <v>2.6541338108944661E-3</v>
      </c>
      <c r="GK8" s="40">
        <f t="shared" si="18"/>
        <v>2.7449078513414925E-3</v>
      </c>
      <c r="GL8" s="40">
        <f t="shared" si="19"/>
        <v>4.9610804972784577E-3</v>
      </c>
      <c r="GM8" s="40">
        <f t="shared" si="20"/>
        <v>2.7334764578505521E-3</v>
      </c>
      <c r="GN8" s="40">
        <f t="shared" si="21"/>
        <v>2.7425995663524208E-3</v>
      </c>
      <c r="GO8" s="40">
        <f t="shared" si="22"/>
        <v>2.7041251239225419E-3</v>
      </c>
      <c r="GP8" s="40">
        <f t="shared" si="23"/>
        <v>0</v>
      </c>
      <c r="GQ8" s="40">
        <f t="shared" si="24"/>
        <v>2.7480458609296116E-3</v>
      </c>
      <c r="GR8" s="40">
        <f t="shared" si="25"/>
        <v>6.8632552064282204E-3</v>
      </c>
      <c r="GS8" s="40">
        <f t="shared" si="26"/>
        <v>2.7423832969407421E-3</v>
      </c>
      <c r="GT8" s="40">
        <f t="shared" si="27"/>
        <v>4.5293014167873194E-3</v>
      </c>
      <c r="GU8" s="40">
        <f t="shared" si="28"/>
        <v>4.5332019086685915E-3</v>
      </c>
      <c r="GV8" s="40">
        <f t="shared" si="29"/>
        <v>0</v>
      </c>
      <c r="GW8" s="40">
        <f t="shared" si="30"/>
        <v>4.0351916715386247E-3</v>
      </c>
      <c r="GX8" s="40">
        <f t="shared" si="31"/>
        <v>2.7373108782980868E-3</v>
      </c>
      <c r="GY8" s="40">
        <f t="shared" si="32"/>
        <v>2.4139252264306177E-3</v>
      </c>
      <c r="GZ8" s="40">
        <f t="shared" si="33"/>
        <v>2.8700009390925409E-3</v>
      </c>
      <c r="HA8" s="40">
        <f t="shared" si="34"/>
        <v>8.513171841626158E-4</v>
      </c>
      <c r="HB8" s="40">
        <f t="shared" si="35"/>
        <v>2.7428027287697406E-3</v>
      </c>
      <c r="HC8" s="40">
        <f t="shared" si="36"/>
        <v>1.9356598141352141E-3</v>
      </c>
      <c r="HD8" s="40">
        <f t="shared" si="37"/>
        <v>2.6159572886725832E-3</v>
      </c>
      <c r="HE8" s="40">
        <f t="shared" si="38"/>
        <v>2.8342120159576835E-3</v>
      </c>
      <c r="HF8" s="40">
        <f t="shared" si="39"/>
        <v>2.7395933238108373E-3</v>
      </c>
      <c r="HG8" s="40">
        <f t="shared" si="40"/>
        <v>2.3389599329645631E-3</v>
      </c>
      <c r="HH8" s="40">
        <f t="shared" si="41"/>
        <v>3.9260542870644E-3</v>
      </c>
      <c r="HI8" s="40">
        <f t="shared" si="42"/>
        <v>4.6996916826189099E-3</v>
      </c>
      <c r="HJ8" s="40">
        <f t="shared" si="43"/>
        <v>4.6744709458255507E-3</v>
      </c>
      <c r="HK8" s="40">
        <f t="shared" si="44"/>
        <v>4.9992876249406234E-3</v>
      </c>
      <c r="HL8" s="40">
        <f t="shared" si="45"/>
        <v>9.5511266202065123E-4</v>
      </c>
      <c r="HM8" s="40">
        <f t="shared" si="46"/>
        <v>2.4665875287250665E-3</v>
      </c>
      <c r="HN8" s="40">
        <f t="shared" si="47"/>
        <v>2.2267665058978612E-3</v>
      </c>
      <c r="HO8" s="40">
        <f t="shared" si="48"/>
        <v>2.7515269130667947E-3</v>
      </c>
      <c r="HP8" s="40">
        <f t="shared" si="49"/>
        <v>2.727769933287087E-3</v>
      </c>
      <c r="HQ8" s="40">
        <f t="shared" si="50"/>
        <v>2.7585298802906234E-3</v>
      </c>
      <c r="HR8" s="40">
        <f t="shared" si="51"/>
        <v>0</v>
      </c>
      <c r="HS8" s="40">
        <f t="shared" si="52"/>
        <v>0</v>
      </c>
      <c r="HT8" s="40">
        <f t="shared" si="53"/>
        <v>0</v>
      </c>
      <c r="HU8" s="40">
        <f t="shared" si="54"/>
        <v>4.5637309711493192E-4</v>
      </c>
    </row>
    <row r="9" spans="1:229" x14ac:dyDescent="0.25">
      <c r="A9" s="32" t="s">
        <v>178</v>
      </c>
      <c r="B9" s="15">
        <v>2477.9742763999998</v>
      </c>
      <c r="C9" s="15">
        <v>446.98297535</v>
      </c>
      <c r="D9" s="15">
        <v>2034.742679</v>
      </c>
      <c r="E9" s="15">
        <v>873.30740946000003</v>
      </c>
      <c r="F9" s="15">
        <v>791.65786417000004</v>
      </c>
      <c r="G9" s="15">
        <v>59.417083167000001</v>
      </c>
      <c r="H9" s="15">
        <v>1635.7937864</v>
      </c>
      <c r="I9" s="17">
        <v>19.969988484000002</v>
      </c>
      <c r="J9" s="17">
        <v>0.2472474996</v>
      </c>
      <c r="K9" s="17">
        <v>7.4342180000000002E-3</v>
      </c>
      <c r="L9" s="17">
        <v>9.9688298000000005E-3</v>
      </c>
      <c r="M9" s="17">
        <v>6.8694486113000002</v>
      </c>
      <c r="N9" s="17">
        <v>7.3032432000000001E-3</v>
      </c>
      <c r="O9" s="17">
        <v>1.5153593012</v>
      </c>
      <c r="P9" s="17">
        <v>8.1147027000000004E-3</v>
      </c>
      <c r="Q9" s="17">
        <v>2.1570760000000001E-2</v>
      </c>
      <c r="R9" s="17">
        <v>0.124032</v>
      </c>
      <c r="S9" s="17">
        <v>7.51851E-4</v>
      </c>
      <c r="T9" s="17">
        <v>1.5403623000000001E-3</v>
      </c>
      <c r="U9" s="17">
        <v>5.8934479999999999E-3</v>
      </c>
      <c r="V9" s="17">
        <v>4.2171869999999998E-3</v>
      </c>
      <c r="X9" s="17">
        <v>4.2756360000000002E-3</v>
      </c>
      <c r="Y9" s="17">
        <v>19.326975345000001</v>
      </c>
      <c r="Z9" s="17">
        <v>1.4681985867</v>
      </c>
      <c r="AA9" s="17">
        <v>2.17544244E-2</v>
      </c>
      <c r="AB9" s="17">
        <v>3.0271489799999999E-2</v>
      </c>
      <c r="AD9" s="17">
        <v>1.482553E-2</v>
      </c>
      <c r="AE9" s="17">
        <v>0.20752913000000001</v>
      </c>
      <c r="AF9" s="17">
        <v>26.877377200000002</v>
      </c>
      <c r="AG9" s="17">
        <v>1.8097522318999999</v>
      </c>
      <c r="AH9" s="17">
        <v>1.39648653E-2</v>
      </c>
      <c r="AI9" s="17">
        <v>8.2238610000000004E-2</v>
      </c>
      <c r="AJ9" s="17">
        <v>2.2148599999999999E-4</v>
      </c>
      <c r="AK9" s="17">
        <v>12.449058953</v>
      </c>
      <c r="AL9" s="17">
        <v>3.3704300000000002E-5</v>
      </c>
      <c r="AM9" s="17">
        <v>1.2923200000000001E-4</v>
      </c>
      <c r="AN9" s="17">
        <v>6.8316253157000002</v>
      </c>
      <c r="AO9" s="17">
        <v>0.1115969661</v>
      </c>
      <c r="AP9" s="17">
        <v>5.2961839999999996E-4</v>
      </c>
      <c r="AQ9" s="17">
        <v>8.8428779000000006E-3</v>
      </c>
      <c r="AR9" s="17">
        <v>4.7220303E-3</v>
      </c>
      <c r="AS9" s="17">
        <v>0.2269353009</v>
      </c>
      <c r="AT9" s="17">
        <v>2.0306692429000002</v>
      </c>
      <c r="AU9" s="17">
        <v>10.145783249999999</v>
      </c>
      <c r="AV9" s="17">
        <v>1.2259025779999999</v>
      </c>
      <c r="AW9" s="17">
        <v>6.6445649999999998E-3</v>
      </c>
      <c r="AX9" s="17">
        <v>4.583794E-4</v>
      </c>
      <c r="BA9" s="17">
        <v>0.31010230999999999</v>
      </c>
      <c r="BB9" s="17">
        <v>2.6664236E-3</v>
      </c>
      <c r="BD9" s="17" t="s">
        <v>178</v>
      </c>
      <c r="BE9" s="17">
        <v>27.236067824534199</v>
      </c>
      <c r="BF9" s="17">
        <v>2.1657723985405402</v>
      </c>
      <c r="BG9" s="17">
        <v>6.6631686138990398E-3</v>
      </c>
      <c r="BH9" s="17">
        <v>0.247606274190071</v>
      </c>
      <c r="BI9" s="17">
        <v>0</v>
      </c>
      <c r="BJ9" s="17">
        <v>7.4540741652474596E-3</v>
      </c>
      <c r="BK9" s="17">
        <v>20.072131840460301</v>
      </c>
      <c r="BL9" s="17">
        <v>20.072131840460301</v>
      </c>
      <c r="BM9" s="17">
        <v>18.052427191256399</v>
      </c>
      <c r="BN9" s="17">
        <v>6.8009191051364297</v>
      </c>
      <c r="BO9" s="17">
        <v>4.09611159796513E-3</v>
      </c>
      <c r="BP9" s="17">
        <v>5.8944108423309499E-3</v>
      </c>
      <c r="BQ9" s="17">
        <v>6.89116586753088</v>
      </c>
      <c r="BR9" s="17">
        <v>2.6742050795006398E-3</v>
      </c>
      <c r="BS9" s="17">
        <v>2.3421715526601499E-3</v>
      </c>
      <c r="BT9" s="17">
        <v>4.9771126065796803E-3</v>
      </c>
      <c r="BU9" s="17">
        <v>0</v>
      </c>
      <c r="BV9" s="17">
        <v>1.5245601982011601</v>
      </c>
      <c r="BW9" s="17">
        <v>1.9518846762236999E-3</v>
      </c>
      <c r="BX9" s="17">
        <v>6.18100850432933E-3</v>
      </c>
      <c r="BY9" s="17">
        <v>2.1627605403197601E-2</v>
      </c>
      <c r="BZ9" s="17">
        <v>0</v>
      </c>
      <c r="CA9" s="17">
        <v>312.936482360708</v>
      </c>
      <c r="CB9" s="17">
        <v>0.124369750592966</v>
      </c>
      <c r="CC9" s="17">
        <v>4.5962330713139799E-4</v>
      </c>
      <c r="CD9" s="17">
        <v>2.1906131604909599E-4</v>
      </c>
      <c r="CE9" s="17">
        <v>5.3634688624701603E-4</v>
      </c>
      <c r="CF9" s="17">
        <v>1.54452601586137E-3</v>
      </c>
      <c r="CG9" s="17">
        <v>0.208099522207708</v>
      </c>
      <c r="CH9" s="17">
        <v>5.9093386380330501E-3</v>
      </c>
      <c r="CI9" s="5">
        <v>3.3798921433885997E-5</v>
      </c>
      <c r="CJ9" s="17">
        <v>8.2465156751930405E-2</v>
      </c>
      <c r="CK9" s="17">
        <v>1.2958427718712199E-4</v>
      </c>
      <c r="CL9" s="17">
        <v>2492.43243307593</v>
      </c>
      <c r="CM9" s="17">
        <v>4.2283838609990304E-3</v>
      </c>
      <c r="CN9" s="17">
        <v>21.179139102333</v>
      </c>
      <c r="CO9" s="17">
        <v>11.3772470243886</v>
      </c>
      <c r="CP9" s="17">
        <v>4.10171491659254</v>
      </c>
      <c r="CQ9" s="17">
        <v>2.03823760868731</v>
      </c>
      <c r="CR9" s="17">
        <v>109.392916563708</v>
      </c>
      <c r="CS9" s="17">
        <v>4.2866306799649303E-3</v>
      </c>
      <c r="CT9" s="17">
        <v>6.2072776977380899</v>
      </c>
      <c r="CU9" s="17">
        <v>19.448473215606501</v>
      </c>
      <c r="CV9" s="17">
        <v>19.448473215606501</v>
      </c>
      <c r="CW9" s="17">
        <v>5.6084193762022201</v>
      </c>
      <c r="CX9" s="17">
        <v>0</v>
      </c>
      <c r="CY9" s="17">
        <v>1.47222850351362</v>
      </c>
      <c r="CZ9" s="17">
        <v>10.179600162452999</v>
      </c>
      <c r="DA9" s="17">
        <v>4.1548052131263197E-3</v>
      </c>
      <c r="DB9" s="17">
        <v>1.6516655137044801E-2</v>
      </c>
      <c r="DC9" s="17">
        <v>0</v>
      </c>
      <c r="DD9" s="17">
        <v>67.180982311766499</v>
      </c>
      <c r="DE9" s="17">
        <v>0.49172819721126398</v>
      </c>
      <c r="DF9" s="5">
        <v>1.01840105632698E-5</v>
      </c>
      <c r="DG9" s="17">
        <v>18.764560978971399</v>
      </c>
      <c r="DH9" s="17">
        <v>0.69503628935663597</v>
      </c>
      <c r="DI9" s="17">
        <v>7.8851654293225701E-3</v>
      </c>
      <c r="DJ9" s="17">
        <v>2.2442453303350499E-2</v>
      </c>
      <c r="DK9" s="17">
        <v>0</v>
      </c>
      <c r="DL9" s="17">
        <v>4.9029593743282699E-3</v>
      </c>
      <c r="DM9" s="17">
        <v>9.9545166641864594E-3</v>
      </c>
      <c r="DN9" s="17">
        <v>26.946414269603</v>
      </c>
      <c r="DO9" s="17">
        <v>0.31095792453578802</v>
      </c>
      <c r="DP9" s="17">
        <v>3.7002001780882501</v>
      </c>
      <c r="DQ9" s="17">
        <v>1.8140627827379701</v>
      </c>
      <c r="DR9" s="17">
        <v>448.55582146971102</v>
      </c>
      <c r="DS9" s="17">
        <v>0</v>
      </c>
      <c r="DT9" s="17">
        <v>5.7313302137932103E-3</v>
      </c>
      <c r="DU9" s="17">
        <v>8.2475306580245596E-3</v>
      </c>
      <c r="DV9" s="17">
        <v>1629.38807475873</v>
      </c>
      <c r="DW9" s="17">
        <v>1836.1758723964699</v>
      </c>
      <c r="DX9" s="17">
        <v>204.01906096330899</v>
      </c>
      <c r="DY9" s="17">
        <v>2040.19493335978</v>
      </c>
      <c r="DZ9" s="17">
        <v>1.88450783757447E-3</v>
      </c>
      <c r="EA9" s="17">
        <v>29.700357902191801</v>
      </c>
      <c r="EB9" s="17">
        <v>3.32891640697465</v>
      </c>
      <c r="EC9" s="17">
        <v>0.11190083569503401</v>
      </c>
      <c r="ED9" s="17">
        <v>5.3107515754779696E-4</v>
      </c>
      <c r="EE9" s="17">
        <v>8.8671750260421092E-3</v>
      </c>
      <c r="EF9" s="17">
        <v>4.7350569817622701E-3</v>
      </c>
      <c r="EG9" s="17">
        <v>0.22728675804824799</v>
      </c>
      <c r="EH9" s="17">
        <v>0.38378843345072899</v>
      </c>
      <c r="EI9" s="17">
        <v>1009.48026642636</v>
      </c>
      <c r="EJ9" s="17">
        <v>0.65333061062517594</v>
      </c>
      <c r="EK9" s="17">
        <v>11.6732095438086</v>
      </c>
      <c r="EL9" s="17">
        <v>34.024403842656099</v>
      </c>
      <c r="EM9" s="17">
        <v>0.60410876502587696</v>
      </c>
      <c r="EN9" s="17">
        <v>7.1857735742984798E-3</v>
      </c>
      <c r="EO9" s="17">
        <v>1.1535438747333701E-3</v>
      </c>
      <c r="EP9" s="17">
        <v>8.8429744759889104</v>
      </c>
      <c r="EQ9" s="17">
        <v>877.44570480508298</v>
      </c>
      <c r="ER9" s="17">
        <v>795.22498389369196</v>
      </c>
      <c r="ES9" s="17">
        <v>82.2207209113907</v>
      </c>
      <c r="ET9" s="17">
        <v>0.61539326598213195</v>
      </c>
      <c r="EU9" s="17">
        <v>4.6384094754653001E-2</v>
      </c>
      <c r="EV9" s="17">
        <v>27.6222470609632</v>
      </c>
      <c r="EW9" s="17">
        <v>3.1417049444159599</v>
      </c>
      <c r="EX9" s="17">
        <v>205.68611496001299</v>
      </c>
      <c r="EY9" s="17">
        <v>1.3553970248626199</v>
      </c>
      <c r="EZ9" s="17">
        <v>3.32015509515699</v>
      </c>
      <c r="FA9" s="17">
        <v>484.08984595203799</v>
      </c>
      <c r="FB9" s="17">
        <v>2.2191033654656901E-4</v>
      </c>
      <c r="FC9" s="17">
        <v>29.390865618633399</v>
      </c>
      <c r="FD9" s="17">
        <v>4.3968030776522999</v>
      </c>
      <c r="FE9" s="17">
        <v>8.7364135209466607</v>
      </c>
      <c r="FF9" s="17">
        <v>2.5523451776649698E-2</v>
      </c>
      <c r="FG9" s="17">
        <v>59.570551805861101</v>
      </c>
      <c r="FH9" s="17">
        <v>50.226274412989603</v>
      </c>
      <c r="FI9" s="17">
        <v>1.22926241009276</v>
      </c>
      <c r="FJ9" s="17">
        <v>2.1907394355065401E-2</v>
      </c>
      <c r="FK9" s="17">
        <v>7.2524071546795996</v>
      </c>
      <c r="FL9" s="17">
        <v>68.019079153844004</v>
      </c>
      <c r="FM9" s="17">
        <v>12.491590313424499</v>
      </c>
      <c r="FN9" s="17">
        <v>6.5867308575207897</v>
      </c>
      <c r="FO9" s="17">
        <v>1640.83713773927</v>
      </c>
      <c r="FP9" s="17">
        <v>6.85533204153508</v>
      </c>
      <c r="FQ9" s="17">
        <v>49.113954617690901</v>
      </c>
      <c r="FS9" s="25">
        <f t="shared" si="0"/>
        <v>0</v>
      </c>
      <c r="FT9" s="97">
        <f t="shared" si="1"/>
        <v>0.99302242573792887</v>
      </c>
      <c r="FU9" s="40">
        <f t="shared" si="2"/>
        <v>5.8346677823205842E-3</v>
      </c>
      <c r="FV9" s="40">
        <f t="shared" si="3"/>
        <v>3.5188054276103792E-3</v>
      </c>
      <c r="FW9" s="40">
        <f t="shared" si="4"/>
        <v>2.6795792981840726E-3</v>
      </c>
      <c r="FX9" s="40">
        <f t="shared" si="5"/>
        <v>4.7386467814830762E-3</v>
      </c>
      <c r="FY9" s="40">
        <f t="shared" si="6"/>
        <v>4.5058855411381554E-3</v>
      </c>
      <c r="FZ9" s="40">
        <f t="shared" si="7"/>
        <v>2.5829042874715722E-3</v>
      </c>
      <c r="GA9" s="40">
        <f t="shared" si="8"/>
        <v>3.083121712040008E-3</v>
      </c>
      <c r="GB9" s="40">
        <f t="shared" si="9"/>
        <v>5.1148430326906228E-3</v>
      </c>
      <c r="GC9" s="40">
        <f t="shared" si="10"/>
        <v>1.4510746949976364E-3</v>
      </c>
      <c r="GD9" s="40">
        <f t="shared" si="11"/>
        <v>2.6709151181011012E-3</v>
      </c>
      <c r="GE9" s="40">
        <f t="shared" si="12"/>
        <v>2.1760468110387991E-3</v>
      </c>
      <c r="GF9" s="40">
        <f t="shared" si="13"/>
        <v>3.16142640548409E-3</v>
      </c>
      <c r="GG9" s="40">
        <f t="shared" si="14"/>
        <v>2.1964158662866489E-3</v>
      </c>
      <c r="GH9" s="40">
        <f t="shared" si="15"/>
        <v>6.0717593470235092E-3</v>
      </c>
      <c r="GI9" s="40">
        <f t="shared" si="16"/>
        <v>2.2416693778601633E-3</v>
      </c>
      <c r="GJ9" s="40">
        <f t="shared" si="17"/>
        <v>2.635299043594204E-3</v>
      </c>
      <c r="GK9" s="40">
        <f t="shared" si="18"/>
        <v>2.7230923710493543E-3</v>
      </c>
      <c r="GL9" s="40">
        <f t="shared" si="19"/>
        <v>4.7312596460096449E-3</v>
      </c>
      <c r="GM9" s="40">
        <f t="shared" si="20"/>
        <v>2.7030756734113255E-3</v>
      </c>
      <c r="GN9" s="40">
        <f t="shared" si="21"/>
        <v>2.6963227694636791E-3</v>
      </c>
      <c r="GO9" s="40">
        <f t="shared" si="22"/>
        <v>2.6550544234890529E-3</v>
      </c>
      <c r="GP9" s="40">
        <f t="shared" si="23"/>
        <v>0</v>
      </c>
      <c r="GQ9" s="40">
        <f t="shared" si="24"/>
        <v>2.5714723996453693E-3</v>
      </c>
      <c r="GR9" s="40">
        <f t="shared" si="25"/>
        <v>6.286439985444107E-3</v>
      </c>
      <c r="GS9" s="40">
        <f t="shared" si="26"/>
        <v>2.7448036322373962E-3</v>
      </c>
      <c r="GT9" s="40">
        <f t="shared" si="27"/>
        <v>3.2443894449576721E-3</v>
      </c>
      <c r="GU9" s="40">
        <f t="shared" si="28"/>
        <v>1.8541846814909572E-3</v>
      </c>
      <c r="GV9" s="40">
        <f t="shared" si="29"/>
        <v>0</v>
      </c>
      <c r="GW9" s="40">
        <f t="shared" si="30"/>
        <v>2.1547990874342645E-3</v>
      </c>
      <c r="GX9" s="40">
        <f t="shared" si="31"/>
        <v>2.7484922608599217E-3</v>
      </c>
      <c r="GY9" s="40">
        <f t="shared" si="32"/>
        <v>2.5685939922366649E-3</v>
      </c>
      <c r="GZ9" s="40">
        <f t="shared" si="33"/>
        <v>2.3818458471769116E-3</v>
      </c>
      <c r="HA9" s="40">
        <f t="shared" si="34"/>
        <v>1.0021988409562033E-3</v>
      </c>
      <c r="HB9" s="40">
        <f t="shared" si="35"/>
        <v>2.7547492829754902E-3</v>
      </c>
      <c r="HC9" s="40">
        <f t="shared" si="36"/>
        <v>1.915861709403858E-3</v>
      </c>
      <c r="HD9" s="40">
        <f t="shared" si="37"/>
        <v>3.4164317628402074E-3</v>
      </c>
      <c r="HE9" s="40">
        <f t="shared" si="38"/>
        <v>2.8073994679015677E-3</v>
      </c>
      <c r="HF9" s="40">
        <f t="shared" si="39"/>
        <v>2.7259284629347403E-3</v>
      </c>
      <c r="HG9" s="40">
        <f t="shared" si="40"/>
        <v>3.4701443272362369E-3</v>
      </c>
      <c r="HH9" s="40">
        <f t="shared" si="41"/>
        <v>2.7229198575319195E-3</v>
      </c>
      <c r="HI9" s="40">
        <f t="shared" si="42"/>
        <v>2.7505795640729285E-3</v>
      </c>
      <c r="HJ9" s="40">
        <f t="shared" si="43"/>
        <v>2.747649160926281E-3</v>
      </c>
      <c r="HK9" s="40">
        <f t="shared" si="44"/>
        <v>2.7587035522135647E-3</v>
      </c>
      <c r="HL9" s="40">
        <f t="shared" si="45"/>
        <v>1.54871078608818E-3</v>
      </c>
      <c r="HM9" s="40">
        <f t="shared" si="46"/>
        <v>3.7270302949491694E-3</v>
      </c>
      <c r="HN9" s="40">
        <f t="shared" si="47"/>
        <v>3.3331002269341914E-3</v>
      </c>
      <c r="HO9" s="40">
        <f t="shared" si="48"/>
        <v>2.7407007318979147E-3</v>
      </c>
      <c r="HP9" s="40">
        <f t="shared" si="49"/>
        <v>2.7998242020418128E-3</v>
      </c>
      <c r="HQ9" s="40">
        <f t="shared" si="50"/>
        <v>2.7137064436098006E-3</v>
      </c>
      <c r="HR9" s="40">
        <f t="shared" si="51"/>
        <v>0</v>
      </c>
      <c r="HS9" s="40">
        <f t="shared" si="52"/>
        <v>0</v>
      </c>
      <c r="HT9" s="40">
        <f t="shared" si="53"/>
        <v>2.7591362856601411E-3</v>
      </c>
      <c r="HU9" s="40">
        <f t="shared" si="54"/>
        <v>2.918320817682465E-3</v>
      </c>
    </row>
    <row r="10" spans="1:229" x14ac:dyDescent="0.25">
      <c r="A10" s="32" t="s">
        <v>179</v>
      </c>
      <c r="B10" s="15">
        <v>989.25212091000003</v>
      </c>
      <c r="C10" s="15">
        <v>118.21582834</v>
      </c>
      <c r="D10" s="15">
        <v>967.82478360000005</v>
      </c>
      <c r="E10" s="15">
        <v>767.49904422999998</v>
      </c>
      <c r="F10" s="15">
        <v>708.49879874999999</v>
      </c>
      <c r="G10" s="15">
        <v>6.3144423189000003</v>
      </c>
      <c r="H10" s="15">
        <v>310.67212332999998</v>
      </c>
      <c r="I10" s="17">
        <v>12.641058837999999</v>
      </c>
      <c r="J10" s="17">
        <v>8.1409900000000007E-3</v>
      </c>
      <c r="K10" s="17">
        <v>8.1833900000000005E-3</v>
      </c>
      <c r="L10" s="17">
        <v>1.5513079999999999E-4</v>
      </c>
      <c r="M10" s="17">
        <v>1.7566726344000001</v>
      </c>
      <c r="N10" s="17">
        <v>6.4449700000000001E-5</v>
      </c>
      <c r="O10" s="17">
        <v>0.90328603200000002</v>
      </c>
      <c r="P10" s="17">
        <v>4.8028570000000002E-4</v>
      </c>
      <c r="Q10" s="17">
        <v>2.3744600000000001E-2</v>
      </c>
      <c r="R10" s="17">
        <v>0.13653100000000001</v>
      </c>
      <c r="S10" s="17">
        <v>9.0635099999999996E-5</v>
      </c>
      <c r="T10" s="17">
        <v>5.0594899999999999E-5</v>
      </c>
      <c r="U10" s="17">
        <v>6.4873500000000002E-3</v>
      </c>
      <c r="V10" s="17">
        <v>4.5793099999999996E-3</v>
      </c>
      <c r="X10" s="17">
        <v>4.7065099999999997E-3</v>
      </c>
      <c r="Y10" s="17">
        <v>14.372651833999999</v>
      </c>
      <c r="Z10" s="17">
        <v>0.51149270739999997</v>
      </c>
      <c r="AA10" s="17">
        <v>7.5618380000000004E-3</v>
      </c>
      <c r="AB10" s="17">
        <v>3.6897734000000001E-3</v>
      </c>
      <c r="AD10" s="17">
        <v>1.2389160000000001E-4</v>
      </c>
      <c r="AE10" s="17">
        <v>0.19292455</v>
      </c>
      <c r="AF10" s="17">
        <v>0.24168600000000001</v>
      </c>
      <c r="AG10" s="17">
        <v>0.16928969499999999</v>
      </c>
      <c r="AH10" s="17">
        <v>1.209673E-4</v>
      </c>
      <c r="AI10" s="17">
        <v>9.052615E-2</v>
      </c>
      <c r="AJ10" s="17">
        <v>2.43806E-4</v>
      </c>
      <c r="AK10" s="17">
        <v>3.4823018800000001</v>
      </c>
      <c r="AL10" s="17">
        <v>3.7100900000000003E-5</v>
      </c>
      <c r="AM10" s="17">
        <v>1.4225500000000001E-4</v>
      </c>
      <c r="AN10" s="17">
        <v>2.8640608780000001</v>
      </c>
      <c r="AO10" s="17">
        <v>3.0781473399999999E-2</v>
      </c>
      <c r="AP10" s="5">
        <v>2.6467604999999998E-7</v>
      </c>
      <c r="AQ10" s="17">
        <v>9.6583550999999999E-7</v>
      </c>
      <c r="AR10" s="5">
        <v>4.1197069000000002E-7</v>
      </c>
      <c r="AS10" s="17">
        <v>8.8820392000000005E-3</v>
      </c>
      <c r="AT10" s="17">
        <v>0.49642370499999999</v>
      </c>
      <c r="AU10" s="17">
        <v>3.9324809100000002</v>
      </c>
      <c r="AV10" s="17">
        <v>5.78773E-2</v>
      </c>
      <c r="AW10" s="17">
        <v>7.31417E-3</v>
      </c>
      <c r="AX10" s="17">
        <v>5.0457200000000001E-4</v>
      </c>
      <c r="BD10" s="17" t="s">
        <v>179</v>
      </c>
      <c r="BE10" s="17">
        <v>3.9491197671919398E-4</v>
      </c>
      <c r="BF10" s="17">
        <v>3.8411635025050003E-2</v>
      </c>
      <c r="BG10" s="17">
        <v>7.3334105391954603E-3</v>
      </c>
      <c r="BH10" s="17">
        <v>8.1630181925627099E-3</v>
      </c>
      <c r="BI10" s="17">
        <v>0</v>
      </c>
      <c r="BJ10" s="17">
        <v>8.2052400205030098E-3</v>
      </c>
      <c r="BK10" s="17">
        <v>12.7024285842953</v>
      </c>
      <c r="BL10" s="17">
        <v>12.7024285842953</v>
      </c>
      <c r="BM10" s="17">
        <v>13.0082605499429</v>
      </c>
      <c r="BN10" s="17">
        <v>1.7000769084563701</v>
      </c>
      <c r="BO10" s="5">
        <v>6.3896272535370505E-5</v>
      </c>
      <c r="BP10" s="5">
        <v>9.1946405639422798E-5</v>
      </c>
      <c r="BQ10" s="17">
        <v>1.76198138697421</v>
      </c>
      <c r="BR10" s="17">
        <v>0</v>
      </c>
      <c r="BS10" s="5">
        <v>2.0749871305191199E-5</v>
      </c>
      <c r="BT10" s="5">
        <v>4.4096639604931802E-5</v>
      </c>
      <c r="BU10" s="17">
        <v>0</v>
      </c>
      <c r="BV10" s="17">
        <v>0.90833360572496302</v>
      </c>
      <c r="BW10" s="17">
        <v>1.15635289384194E-4</v>
      </c>
      <c r="BX10" s="17">
        <v>3.6619355478761202E-4</v>
      </c>
      <c r="BY10" s="17">
        <v>2.3812086637609801E-2</v>
      </c>
      <c r="BZ10" s="17">
        <v>0</v>
      </c>
      <c r="CA10" s="17">
        <v>227.41490460534499</v>
      </c>
      <c r="CB10" s="17">
        <v>0.13690642180829499</v>
      </c>
      <c r="CC10" s="17">
        <v>5.0581068073215704E-4</v>
      </c>
      <c r="CD10" s="5">
        <v>2.6367995502571301E-5</v>
      </c>
      <c r="CE10" s="5">
        <v>6.4548796551970995E-5</v>
      </c>
      <c r="CF10" s="5">
        <v>5.07442632001193E-5</v>
      </c>
      <c r="CG10" s="17">
        <v>0.193451382688206</v>
      </c>
      <c r="CH10" s="17">
        <v>6.50408908222688E-3</v>
      </c>
      <c r="CI10" s="5">
        <v>3.7204478843896397E-5</v>
      </c>
      <c r="CJ10" s="17">
        <v>9.0774561642884902E-2</v>
      </c>
      <c r="CK10" s="17">
        <v>1.4264331420823701E-4</v>
      </c>
      <c r="CL10" s="17">
        <v>996.41268495400595</v>
      </c>
      <c r="CM10" s="17">
        <v>4.5915182759238699E-3</v>
      </c>
      <c r="CN10" s="17">
        <v>12.839911457861399</v>
      </c>
      <c r="CO10" s="17">
        <v>5.73266279660709</v>
      </c>
      <c r="CP10" s="17">
        <v>2.9053137261859399</v>
      </c>
      <c r="CQ10" s="17">
        <v>0.49753663151341698</v>
      </c>
      <c r="CR10" s="17">
        <v>8.5379187262663994</v>
      </c>
      <c r="CS10" s="17">
        <v>4.7186883599266097E-3</v>
      </c>
      <c r="CT10" s="17">
        <v>2.27279591263082E-4</v>
      </c>
      <c r="CU10" s="17">
        <v>14.446683462799699</v>
      </c>
      <c r="CV10" s="17">
        <v>14.446683462799699</v>
      </c>
      <c r="CW10" s="17">
        <v>5.6465419562272299</v>
      </c>
      <c r="CX10" s="17">
        <v>0</v>
      </c>
      <c r="CY10" s="17">
        <v>0.51289554443691499</v>
      </c>
      <c r="CZ10" s="17">
        <v>3.9395716967046401</v>
      </c>
      <c r="DA10" s="17">
        <v>7.18339879605594E-4</v>
      </c>
      <c r="DB10" s="17">
        <v>6.6329059048595299E-3</v>
      </c>
      <c r="DC10" s="17">
        <v>0</v>
      </c>
      <c r="DD10" s="17">
        <v>9.2984899346880407</v>
      </c>
      <c r="DE10" s="17">
        <v>6.1910321413383297E-2</v>
      </c>
      <c r="DF10" s="5">
        <v>5.4095663374063598E-6</v>
      </c>
      <c r="DG10" s="17">
        <v>11.5523854214729</v>
      </c>
      <c r="DH10" s="17">
        <v>0.13737687411057201</v>
      </c>
      <c r="DI10" s="17">
        <v>9.6096595512491702E-4</v>
      </c>
      <c r="DJ10" s="17">
        <v>2.73506109558688E-3</v>
      </c>
      <c r="DK10" s="17">
        <v>0</v>
      </c>
      <c r="DL10" s="5">
        <v>4.1140327496596603E-5</v>
      </c>
      <c r="DM10" s="5">
        <v>8.3519965607897295E-5</v>
      </c>
      <c r="DN10" s="17">
        <v>0.24239813529985699</v>
      </c>
      <c r="DO10" s="17">
        <v>0</v>
      </c>
      <c r="DP10" s="17">
        <v>3.7089815715868202</v>
      </c>
      <c r="DQ10" s="17">
        <v>0.16996781436779701</v>
      </c>
      <c r="DR10" s="17">
        <v>118.93273907747501</v>
      </c>
      <c r="DS10" s="17">
        <v>0</v>
      </c>
      <c r="DT10" s="5">
        <v>4.9818173801374601E-5</v>
      </c>
      <c r="DU10" s="5">
        <v>7.1700303686678799E-5</v>
      </c>
      <c r="DV10" s="17">
        <v>293.92490770901202</v>
      </c>
      <c r="DW10" s="17">
        <v>874.38876017570703</v>
      </c>
      <c r="DX10" s="17">
        <v>97.154219922066503</v>
      </c>
      <c r="DY10" s="17">
        <v>971.54298009777403</v>
      </c>
      <c r="DZ10" s="17">
        <v>1.5588616472384301E-3</v>
      </c>
      <c r="EA10" s="17">
        <v>6.8470365063355203</v>
      </c>
      <c r="EB10" s="17">
        <v>2.6608978246995001E-4</v>
      </c>
      <c r="EC10" s="17">
        <v>3.0913241731289599E-2</v>
      </c>
      <c r="ED10" s="5">
        <v>2.66268649503684E-7</v>
      </c>
      <c r="EE10" s="5">
        <v>9.7173375662075889E-7</v>
      </c>
      <c r="EF10" s="5">
        <v>4.1435382463334602E-7</v>
      </c>
      <c r="EG10" s="17">
        <v>8.9158140842275704E-3</v>
      </c>
      <c r="EH10" s="17">
        <v>0.328937890286986</v>
      </c>
      <c r="EI10" s="17">
        <v>143.92708840423899</v>
      </c>
      <c r="EJ10" s="17">
        <v>0.41403547236781901</v>
      </c>
      <c r="EK10" s="17">
        <v>6.3262417257781003</v>
      </c>
      <c r="EL10" s="17">
        <v>24.388914058323198</v>
      </c>
      <c r="EM10" s="17">
        <v>0.57474363002033602</v>
      </c>
      <c r="EN10" s="17">
        <v>3.8175254220473298E-3</v>
      </c>
      <c r="EO10" s="17">
        <v>2.3139866730600601E-4</v>
      </c>
      <c r="EP10" s="17">
        <v>1.8820832575494499</v>
      </c>
      <c r="EQ10" s="17">
        <v>770.44429775823096</v>
      </c>
      <c r="ER10" s="17">
        <v>711.114471427328</v>
      </c>
      <c r="ES10" s="17">
        <v>59.329826330902698</v>
      </c>
      <c r="ET10" s="17">
        <v>0.56660824418393196</v>
      </c>
      <c r="EU10" s="17">
        <v>4.7199865518058402E-2</v>
      </c>
      <c r="EV10" s="17">
        <v>17.3940303245754</v>
      </c>
      <c r="EW10" s="17">
        <v>2.34027425497555</v>
      </c>
      <c r="EX10" s="17">
        <v>185.820052800697</v>
      </c>
      <c r="EY10" s="17">
        <v>9.5889008305913306E-2</v>
      </c>
      <c r="EZ10" s="17">
        <v>3.34108434332577</v>
      </c>
      <c r="FA10" s="17">
        <v>464.55002485711299</v>
      </c>
      <c r="FB10" s="17">
        <v>2.44279466922403E-4</v>
      </c>
      <c r="FC10" s="17">
        <v>4.5947936243214</v>
      </c>
      <c r="FD10" s="17">
        <v>0.62515903591880395</v>
      </c>
      <c r="FE10" s="17">
        <v>2.3930769357958899</v>
      </c>
      <c r="FF10" s="17">
        <v>2.2298197170367601E-2</v>
      </c>
      <c r="FG10" s="17">
        <v>6.3383444479350803</v>
      </c>
      <c r="FH10" s="17">
        <v>13.910095695067699</v>
      </c>
      <c r="FI10" s="17">
        <v>5.8036480629639703E-2</v>
      </c>
      <c r="FJ10" s="17">
        <v>4.8843527968385795E-4</v>
      </c>
      <c r="FK10" s="5">
        <v>3.7875029768349202E-5</v>
      </c>
      <c r="FL10" s="17">
        <v>11.1267341192149</v>
      </c>
      <c r="FM10" s="17">
        <v>3.4888224431991102</v>
      </c>
      <c r="FN10" s="17">
        <v>2.4193739301244999</v>
      </c>
      <c r="FO10" s="17">
        <v>311.75202974035</v>
      </c>
      <c r="FP10" s="17">
        <v>2.8701627615866601</v>
      </c>
      <c r="FQ10" s="17">
        <v>10.1121412065344</v>
      </c>
      <c r="FS10" s="25">
        <f t="shared" si="0"/>
        <v>0</v>
      </c>
      <c r="FT10" s="97">
        <f t="shared" si="1"/>
        <v>0.94281634013358084</v>
      </c>
      <c r="FU10" s="40">
        <f t="shared" si="2"/>
        <v>7.2383610736351158E-3</v>
      </c>
      <c r="FV10" s="40">
        <f t="shared" si="3"/>
        <v>6.0644225696503216E-3</v>
      </c>
      <c r="FW10" s="40">
        <f t="shared" si="4"/>
        <v>3.8418074849700386E-3</v>
      </c>
      <c r="FX10" s="40">
        <f t="shared" si="5"/>
        <v>3.8374686592422135E-3</v>
      </c>
      <c r="FY10" s="40">
        <f t="shared" si="6"/>
        <v>3.6918519578901503E-3</v>
      </c>
      <c r="FZ10" s="40">
        <f t="shared" si="7"/>
        <v>3.7853111688957333E-3</v>
      </c>
      <c r="GA10" s="40">
        <f t="shared" si="8"/>
        <v>3.4760325412361809E-3</v>
      </c>
      <c r="GB10" s="40">
        <f t="shared" si="9"/>
        <v>4.8547947669397781E-3</v>
      </c>
      <c r="GC10" s="40">
        <f t="shared" si="10"/>
        <v>2.7058370742021739E-3</v>
      </c>
      <c r="GD10" s="40">
        <f t="shared" si="11"/>
        <v>2.6700451161449416E-3</v>
      </c>
      <c r="GE10" s="40">
        <f t="shared" si="12"/>
        <v>4.5888899869871175E-3</v>
      </c>
      <c r="GF10" s="40">
        <f t="shared" si="13"/>
        <v>3.0220500224409537E-3</v>
      </c>
      <c r="GG10" s="40">
        <f t="shared" si="14"/>
        <v>6.1569085678133545E-3</v>
      </c>
      <c r="GH10" s="40">
        <f t="shared" si="15"/>
        <v>5.5880125963942793E-3</v>
      </c>
      <c r="GI10" s="40">
        <f t="shared" si="16"/>
        <v>3.2129713039676438E-3</v>
      </c>
      <c r="GJ10" s="40">
        <f t="shared" si="17"/>
        <v>2.8421888601955943E-3</v>
      </c>
      <c r="GK10" s="40">
        <f t="shared" si="18"/>
        <v>2.7497184397314409E-3</v>
      </c>
      <c r="GL10" s="40">
        <f t="shared" si="19"/>
        <v>3.1079797401040053E-3</v>
      </c>
      <c r="GM10" s="40">
        <f t="shared" si="20"/>
        <v>2.9521394472427158E-3</v>
      </c>
      <c r="GN10" s="40">
        <f t="shared" si="21"/>
        <v>2.580265012197555E-3</v>
      </c>
      <c r="GO10" s="40">
        <f t="shared" si="22"/>
        <v>2.6659640696677497E-3</v>
      </c>
      <c r="GP10" s="40">
        <f t="shared" si="23"/>
        <v>0</v>
      </c>
      <c r="GQ10" s="40">
        <f t="shared" si="24"/>
        <v>2.5875563690739125E-3</v>
      </c>
      <c r="GR10" s="40">
        <f t="shared" si="25"/>
        <v>5.1508677490239166E-3</v>
      </c>
      <c r="GS10" s="40">
        <f t="shared" si="26"/>
        <v>2.7426335050715852E-3</v>
      </c>
      <c r="GT10" s="40">
        <f t="shared" si="27"/>
        <v>2.7515072091110655E-3</v>
      </c>
      <c r="GU10" s="40">
        <f t="shared" si="28"/>
        <v>1.6948603705031985E-3</v>
      </c>
      <c r="GV10" s="40">
        <f t="shared" si="29"/>
        <v>0</v>
      </c>
      <c r="GW10" s="40">
        <f t="shared" si="30"/>
        <v>6.2045619274743932E-3</v>
      </c>
      <c r="GX10" s="40">
        <f t="shared" si="31"/>
        <v>2.730770595064221E-3</v>
      </c>
      <c r="GY10" s="40">
        <f t="shared" si="32"/>
        <v>2.9465310355460193E-3</v>
      </c>
      <c r="GZ10" s="40">
        <f t="shared" si="33"/>
        <v>4.0056742248665515E-3</v>
      </c>
      <c r="HA10" s="40">
        <f t="shared" si="34"/>
        <v>4.5564172140189173E-3</v>
      </c>
      <c r="HB10" s="40">
        <f t="shared" si="35"/>
        <v>2.7440871271439469E-3</v>
      </c>
      <c r="HC10" s="40">
        <f t="shared" si="36"/>
        <v>1.9419822416306318E-3</v>
      </c>
      <c r="HD10" s="40">
        <f t="shared" si="37"/>
        <v>1.8724864827371302E-3</v>
      </c>
      <c r="HE10" s="40">
        <f t="shared" si="38"/>
        <v>2.7918148588415479E-3</v>
      </c>
      <c r="HF10" s="40">
        <f t="shared" si="39"/>
        <v>2.7297051649291396E-3</v>
      </c>
      <c r="HG10" s="40">
        <f t="shared" si="40"/>
        <v>2.1305006585338277E-3</v>
      </c>
      <c r="HH10" s="40">
        <f t="shared" si="41"/>
        <v>4.2807675115902923E-3</v>
      </c>
      <c r="HI10" s="40">
        <f t="shared" si="42"/>
        <v>6.0171651484296389E-3</v>
      </c>
      <c r="HJ10" s="40">
        <f t="shared" si="43"/>
        <v>6.1068852404887299E-3</v>
      </c>
      <c r="HK10" s="40">
        <f t="shared" si="44"/>
        <v>5.78471889188525E-3</v>
      </c>
      <c r="HL10" s="40">
        <f t="shared" si="45"/>
        <v>3.8026047247764834E-3</v>
      </c>
      <c r="HM10" s="40">
        <f t="shared" si="46"/>
        <v>2.2418883349194407E-3</v>
      </c>
      <c r="HN10" s="40">
        <f t="shared" si="47"/>
        <v>1.8031331535796108E-3</v>
      </c>
      <c r="HO10" s="40">
        <f t="shared" si="48"/>
        <v>2.7503119468203132E-3</v>
      </c>
      <c r="HP10" s="40">
        <f t="shared" si="49"/>
        <v>2.6305840847916048E-3</v>
      </c>
      <c r="HQ10" s="40">
        <f t="shared" si="50"/>
        <v>2.4549137331382545E-3</v>
      </c>
      <c r="HR10" s="40">
        <f t="shared" si="51"/>
        <v>0</v>
      </c>
      <c r="HS10" s="40">
        <f t="shared" si="52"/>
        <v>0</v>
      </c>
      <c r="HT10" s="40">
        <f t="shared" si="53"/>
        <v>0</v>
      </c>
      <c r="HU10" s="40">
        <f t="shared" si="54"/>
        <v>0</v>
      </c>
    </row>
    <row r="11" spans="1:229" x14ac:dyDescent="0.25">
      <c r="A11" s="32" t="s">
        <v>180</v>
      </c>
      <c r="B11" s="15">
        <v>137747.78208</v>
      </c>
      <c r="C11" s="15">
        <v>8028.4264402999997</v>
      </c>
      <c r="D11" s="15">
        <v>11742.87768</v>
      </c>
      <c r="E11" s="15">
        <v>50331.256308999997</v>
      </c>
      <c r="F11" s="15">
        <v>45412.340338000002</v>
      </c>
      <c r="G11" s="15">
        <v>1833.4234571</v>
      </c>
      <c r="H11" s="15">
        <v>45149.823000999997</v>
      </c>
      <c r="I11" s="17">
        <v>534.39526128</v>
      </c>
      <c r="J11" s="17">
        <v>6.0441206029999996</v>
      </c>
      <c r="K11" s="17">
        <v>0.102876103</v>
      </c>
      <c r="L11" s="17">
        <v>3.7040298E-3</v>
      </c>
      <c r="M11" s="17">
        <v>291.83393403999997</v>
      </c>
      <c r="N11" s="17">
        <v>2.1130930000000001E-4</v>
      </c>
      <c r="O11" s="17">
        <v>48.819190698</v>
      </c>
      <c r="P11" s="17">
        <v>2.0781632500000001E-2</v>
      </c>
      <c r="Q11" s="17">
        <v>0.29850065999999997</v>
      </c>
      <c r="R11" s="17">
        <v>1.7163777</v>
      </c>
      <c r="S11" s="17">
        <v>3.9476509999999999E-3</v>
      </c>
      <c r="T11" s="17">
        <v>0.92162440280000002</v>
      </c>
      <c r="U11" s="17">
        <v>8.1554554000000001E-2</v>
      </c>
      <c r="V11" s="17">
        <v>6.1753929499999999E-2</v>
      </c>
      <c r="X11" s="17">
        <v>5.9167075E-2</v>
      </c>
      <c r="Y11" s="17">
        <v>481.93514826000001</v>
      </c>
      <c r="Z11" s="17">
        <v>62.363839527000003</v>
      </c>
      <c r="AA11" s="17">
        <v>0.46610994890000002</v>
      </c>
      <c r="AB11" s="17">
        <v>8.9047914699999994E-2</v>
      </c>
      <c r="AD11" s="17">
        <v>1.748916E-4</v>
      </c>
      <c r="AE11" s="17">
        <v>4.7903903753000003</v>
      </c>
      <c r="AF11" s="17">
        <v>562.21756149999999</v>
      </c>
      <c r="AG11" s="17">
        <v>32.691058255999998</v>
      </c>
      <c r="AH11" s="17">
        <v>3.0070855999999998E-3</v>
      </c>
      <c r="AI11" s="17">
        <v>1.138033345</v>
      </c>
      <c r="AJ11" s="17">
        <v>3.0649607000000001E-3</v>
      </c>
      <c r="AK11" s="17">
        <v>495.46588794000002</v>
      </c>
      <c r="AL11" s="17">
        <v>4.6640689999999997E-4</v>
      </c>
      <c r="AM11" s="17">
        <v>1.7883373E-3</v>
      </c>
      <c r="AN11" s="17">
        <v>212.65746009</v>
      </c>
      <c r="AO11" s="17">
        <v>2.9618521525000001</v>
      </c>
      <c r="AP11" s="17">
        <v>3.7675005800000001E-2</v>
      </c>
      <c r="AQ11" s="17">
        <v>0.64394617799999998</v>
      </c>
      <c r="AR11" s="17">
        <v>0.3446484279</v>
      </c>
      <c r="AS11" s="17">
        <v>5.5723327204000004</v>
      </c>
      <c r="AT11" s="17">
        <v>84.445142253</v>
      </c>
      <c r="AU11" s="17">
        <v>547.38732555000001</v>
      </c>
      <c r="AV11" s="17">
        <v>135.64313806999999</v>
      </c>
      <c r="AW11" s="17">
        <v>9.1948871500000001E-2</v>
      </c>
      <c r="AX11" s="17">
        <v>6.3431375000000002E-3</v>
      </c>
      <c r="BA11" s="17">
        <v>22.729816450000001</v>
      </c>
      <c r="BB11" s="17">
        <v>0.19534525489999999</v>
      </c>
      <c r="BD11" s="17" t="s">
        <v>180</v>
      </c>
      <c r="BE11" s="17">
        <v>534.04319418359898</v>
      </c>
      <c r="BF11" s="17">
        <v>43.6420104222898</v>
      </c>
      <c r="BG11" s="17">
        <v>9.22019505239174E-2</v>
      </c>
      <c r="BH11" s="17">
        <v>6.05374679990598</v>
      </c>
      <c r="BI11" s="17">
        <v>0</v>
      </c>
      <c r="BJ11" s="17">
        <v>0.10315954422085</v>
      </c>
      <c r="BK11" s="17">
        <v>536.66947034912005</v>
      </c>
      <c r="BL11" s="17">
        <v>536.66947034912005</v>
      </c>
      <c r="BM11" s="17">
        <v>564.12565319838302</v>
      </c>
      <c r="BN11" s="17">
        <v>134.65210225152001</v>
      </c>
      <c r="BO11" s="17">
        <v>1.5229455910315899E-3</v>
      </c>
      <c r="BP11" s="17">
        <v>2.1915332705016001E-3</v>
      </c>
      <c r="BQ11" s="17">
        <v>292.58767714705903</v>
      </c>
      <c r="BR11" s="17">
        <v>0.19588418101757499</v>
      </c>
      <c r="BS11" s="5">
        <v>6.7874767021059698E-5</v>
      </c>
      <c r="BT11" s="17">
        <v>1.4422925418740301E-4</v>
      </c>
      <c r="BU11" s="17">
        <v>0</v>
      </c>
      <c r="BV11" s="17">
        <v>49.043274285155903</v>
      </c>
      <c r="BW11" s="17">
        <v>5.0013139249436402E-3</v>
      </c>
      <c r="BX11" s="17">
        <v>1.5837468906562499E-2</v>
      </c>
      <c r="BY11" s="17">
        <v>0.299320026633213</v>
      </c>
      <c r="BZ11" s="17">
        <v>0</v>
      </c>
      <c r="CA11" s="17">
        <v>4630.6912762216898</v>
      </c>
      <c r="CB11" s="17">
        <v>1.7210620141421</v>
      </c>
      <c r="CC11" s="17">
        <v>6.36023960451596E-3</v>
      </c>
      <c r="CD11" s="17">
        <v>1.1479852543858199E-3</v>
      </c>
      <c r="CE11" s="17">
        <v>2.8105340189707702E-3</v>
      </c>
      <c r="CF11" s="17">
        <v>0.92414880019449697</v>
      </c>
      <c r="CG11" s="17">
        <v>4.8035309845930003</v>
      </c>
      <c r="CH11" s="17">
        <v>8.1769667681255001E-2</v>
      </c>
      <c r="CI11" s="17">
        <v>4.6767051099971802E-4</v>
      </c>
      <c r="CJ11" s="17">
        <v>1.1411613492483701</v>
      </c>
      <c r="CK11" s="17">
        <v>1.7933320698093501E-3</v>
      </c>
      <c r="CL11" s="17">
        <v>138226.66997227599</v>
      </c>
      <c r="CM11" s="17">
        <v>6.1921979338334203E-2</v>
      </c>
      <c r="CN11" s="17">
        <v>1792.4427866272299</v>
      </c>
      <c r="CO11" s="17">
        <v>174.14155658692101</v>
      </c>
      <c r="CP11" s="17">
        <v>242.21134387139699</v>
      </c>
      <c r="CQ11" s="17">
        <v>84.641491420382195</v>
      </c>
      <c r="CR11" s="17">
        <v>2969.0344199522901</v>
      </c>
      <c r="CS11" s="17">
        <v>5.9331776163262198E-2</v>
      </c>
      <c r="CT11" s="17">
        <v>1.1240778798442401E-2</v>
      </c>
      <c r="CU11" s="17">
        <v>484.48381144286299</v>
      </c>
      <c r="CV11" s="17">
        <v>484.48381144286299</v>
      </c>
      <c r="CW11" s="17">
        <v>180.465514492072</v>
      </c>
      <c r="CX11" s="17">
        <v>0</v>
      </c>
      <c r="CY11" s="17">
        <v>62.5347083765935</v>
      </c>
      <c r="CZ11" s="17">
        <v>548.59252290812503</v>
      </c>
      <c r="DA11" s="17">
        <v>9.0801253527780998E-2</v>
      </c>
      <c r="DB11" s="17">
        <v>0.34863035567461997</v>
      </c>
      <c r="DC11" s="17">
        <v>0</v>
      </c>
      <c r="DD11" s="17">
        <v>1843.8450780343201</v>
      </c>
      <c r="DE11" s="17">
        <v>9.1832200620058906</v>
      </c>
      <c r="DF11" s="17">
        <v>2.67650128853227E-4</v>
      </c>
      <c r="DG11" s="17">
        <v>539.22443858278405</v>
      </c>
      <c r="DH11" s="17">
        <v>11.2119053777849</v>
      </c>
      <c r="DI11" s="17">
        <v>2.3211650732761199E-2</v>
      </c>
      <c r="DJ11" s="17">
        <v>6.60638044941219E-2</v>
      </c>
      <c r="DK11" s="17">
        <v>0</v>
      </c>
      <c r="DL11" s="5">
        <v>5.80176946378081E-5</v>
      </c>
      <c r="DM11" s="17">
        <v>1.17795394533639E-4</v>
      </c>
      <c r="DN11" s="17">
        <v>563.62298760941906</v>
      </c>
      <c r="DO11" s="17">
        <v>22.792039502147801</v>
      </c>
      <c r="DP11" s="17">
        <v>136.25419120266</v>
      </c>
      <c r="DQ11" s="17">
        <v>32.7638464370226</v>
      </c>
      <c r="DR11" s="17">
        <v>8048.8328347249999</v>
      </c>
      <c r="DS11" s="17">
        <v>0</v>
      </c>
      <c r="DT11" s="17">
        <v>1.23633468586892E-3</v>
      </c>
      <c r="DU11" s="17">
        <v>1.7791938303653599E-3</v>
      </c>
      <c r="DV11" s="17">
        <v>45830.193960768702</v>
      </c>
      <c r="DW11" s="17">
        <v>10583.836386360001</v>
      </c>
      <c r="DX11" s="17">
        <v>1175.9807608547301</v>
      </c>
      <c r="DY11" s="17">
        <v>11759.817147214701</v>
      </c>
      <c r="DZ11" s="17">
        <v>7.7609901905224293E-2</v>
      </c>
      <c r="EA11" s="17">
        <v>1556.0620885328799</v>
      </c>
      <c r="EB11" s="17">
        <v>91.425567813272195</v>
      </c>
      <c r="EC11" s="17">
        <v>2.96950186245363</v>
      </c>
      <c r="ED11" s="17">
        <v>3.7778616377828103E-2</v>
      </c>
      <c r="EE11" s="17">
        <v>0.64572141669890903</v>
      </c>
      <c r="EF11" s="17">
        <v>0.34557353781907701</v>
      </c>
      <c r="EG11" s="17">
        <v>5.5816085292415503</v>
      </c>
      <c r="EH11" s="17">
        <v>12.519902180922299</v>
      </c>
      <c r="EI11" s="17">
        <v>28393.2384430364</v>
      </c>
      <c r="EJ11" s="17">
        <v>95.724650793388307</v>
      </c>
      <c r="EK11" s="17">
        <v>1477.26229192502</v>
      </c>
      <c r="EL11" s="17">
        <v>2626.9818569530999</v>
      </c>
      <c r="EM11" s="17">
        <v>15.755708861698499</v>
      </c>
      <c r="EN11" s="17">
        <v>0.18884318656062399</v>
      </c>
      <c r="EO11" s="17">
        <v>2.7945820312284701E-2</v>
      </c>
      <c r="EP11" s="17">
        <v>2154.1440666457202</v>
      </c>
      <c r="EQ11" s="17">
        <v>50453.986268076202</v>
      </c>
      <c r="ER11" s="17">
        <v>45521.361933789303</v>
      </c>
      <c r="ES11" s="17">
        <v>4932.6243342868302</v>
      </c>
      <c r="ET11" s="17">
        <v>44.6041621124687</v>
      </c>
      <c r="EU11" s="17">
        <v>1.20226134327617</v>
      </c>
      <c r="EV11" s="17">
        <v>2921.7443791508799</v>
      </c>
      <c r="EW11" s="17">
        <v>170.747675722151</v>
      </c>
      <c r="EX11" s="17">
        <v>10504.6847839194</v>
      </c>
      <c r="EY11" s="17">
        <v>248.146937151738</v>
      </c>
      <c r="EZ11" s="17">
        <v>132.21272178221599</v>
      </c>
      <c r="FA11" s="17">
        <v>22251.7973638232</v>
      </c>
      <c r="FB11" s="17">
        <v>3.0708929762476101E-3</v>
      </c>
      <c r="FC11" s="17">
        <v>199.301513381375</v>
      </c>
      <c r="FD11" s="17">
        <v>1751.44768163053</v>
      </c>
      <c r="FE11" s="17">
        <v>1111.5170009865601</v>
      </c>
      <c r="FF11" s="17">
        <v>0.67964562035306997</v>
      </c>
      <c r="FG11" s="17">
        <v>1836.0164683851599</v>
      </c>
      <c r="FH11" s="17">
        <v>1119.56704897021</v>
      </c>
      <c r="FI11" s="17">
        <v>136.00201276833201</v>
      </c>
      <c r="FJ11" s="17">
        <v>4.88379540246806E-4</v>
      </c>
      <c r="FK11" s="17">
        <v>135.76939864475801</v>
      </c>
      <c r="FL11" s="17">
        <v>1838.8516774304801</v>
      </c>
      <c r="FM11" s="17">
        <v>496.56038210442699</v>
      </c>
      <c r="FN11" s="17">
        <v>166.21529909485901</v>
      </c>
      <c r="FO11" s="17">
        <v>45269.841488009501</v>
      </c>
      <c r="FP11" s="17">
        <v>213.089672613857</v>
      </c>
      <c r="FQ11" s="17">
        <v>1218.0133260821499</v>
      </c>
      <c r="FS11" s="25">
        <f t="shared" si="0"/>
        <v>0</v>
      </c>
      <c r="FT11" s="97">
        <f t="shared" si="1"/>
        <v>1.012378052459221</v>
      </c>
      <c r="FU11" s="40">
        <f t="shared" si="2"/>
        <v>3.4765561016283073E-3</v>
      </c>
      <c r="FV11" s="40">
        <f t="shared" si="3"/>
        <v>2.5417676274103866E-3</v>
      </c>
      <c r="FW11" s="40">
        <f t="shared" si="4"/>
        <v>1.4425311815647666E-3</v>
      </c>
      <c r="FX11" s="40">
        <f t="shared" si="5"/>
        <v>2.438444181141153E-3</v>
      </c>
      <c r="FY11" s="40">
        <f t="shared" si="6"/>
        <v>2.4007041913687664E-3</v>
      </c>
      <c r="FZ11" s="40">
        <f t="shared" si="7"/>
        <v>1.4143002671414583E-3</v>
      </c>
      <c r="GA11" s="40">
        <f t="shared" si="8"/>
        <v>2.6582271874431352E-3</v>
      </c>
      <c r="GB11" s="40">
        <f t="shared" si="9"/>
        <v>4.2556684796807359E-3</v>
      </c>
      <c r="GC11" s="40">
        <f t="shared" si="10"/>
        <v>1.5926546702596171E-3</v>
      </c>
      <c r="GD11" s="40">
        <f t="shared" si="11"/>
        <v>2.7551706624229376E-3</v>
      </c>
      <c r="GE11" s="40">
        <f t="shared" si="12"/>
        <v>2.8209982363505957E-3</v>
      </c>
      <c r="GF11" s="40">
        <f t="shared" si="13"/>
        <v>2.5827808871457022E-3</v>
      </c>
      <c r="GG11" s="40">
        <f t="shared" si="14"/>
        <v>3.760938153042456E-3</v>
      </c>
      <c r="GH11" s="40">
        <f t="shared" si="15"/>
        <v>4.5900717310556104E-3</v>
      </c>
      <c r="GI11" s="40">
        <f t="shared" si="16"/>
        <v>2.7500405228577389E-3</v>
      </c>
      <c r="GJ11" s="40">
        <f t="shared" si="17"/>
        <v>2.7449407757189738E-3</v>
      </c>
      <c r="GK11" s="40">
        <f t="shared" si="18"/>
        <v>2.7291860888777691E-3</v>
      </c>
      <c r="GL11" s="40">
        <f t="shared" si="19"/>
        <v>2.7530988318343703E-3</v>
      </c>
      <c r="GM11" s="40">
        <f t="shared" si="20"/>
        <v>2.739073951196973E-3</v>
      </c>
      <c r="GN11" s="40">
        <f t="shared" si="21"/>
        <v>2.6376660861268364E-3</v>
      </c>
      <c r="GO11" s="40">
        <f t="shared" si="22"/>
        <v>2.7212817013402219E-3</v>
      </c>
      <c r="GP11" s="40">
        <f t="shared" si="23"/>
        <v>0</v>
      </c>
      <c r="GQ11" s="40">
        <f t="shared" si="24"/>
        <v>2.7836624214091811E-3</v>
      </c>
      <c r="GR11" s="40">
        <f t="shared" si="25"/>
        <v>5.2883944905549795E-3</v>
      </c>
      <c r="GS11" s="40">
        <f t="shared" si="26"/>
        <v>2.7398705866966376E-3</v>
      </c>
      <c r="GT11" s="40">
        <f t="shared" si="27"/>
        <v>2.7192738916577085E-3</v>
      </c>
      <c r="GU11" s="40">
        <f t="shared" si="28"/>
        <v>2.5552594650832951E-3</v>
      </c>
      <c r="GV11" s="40">
        <f t="shared" si="29"/>
        <v>0</v>
      </c>
      <c r="GW11" s="40">
        <f t="shared" si="30"/>
        <v>5.2689161254577685E-3</v>
      </c>
      <c r="GX11" s="40">
        <f t="shared" si="31"/>
        <v>2.743118673742126E-3</v>
      </c>
      <c r="GY11" s="40">
        <f t="shared" si="32"/>
        <v>2.4997904826547612E-3</v>
      </c>
      <c r="GZ11" s="40">
        <f t="shared" si="33"/>
        <v>2.2265471020425911E-3</v>
      </c>
      <c r="HA11" s="40">
        <f t="shared" si="34"/>
        <v>2.8076740596543991E-3</v>
      </c>
      <c r="HB11" s="40">
        <f t="shared" si="35"/>
        <v>2.7486050932629923E-3</v>
      </c>
      <c r="HC11" s="40">
        <f t="shared" si="36"/>
        <v>1.9355146209900883E-3</v>
      </c>
      <c r="HD11" s="40">
        <f t="shared" si="37"/>
        <v>2.2090202192880681E-3</v>
      </c>
      <c r="HE11" s="40">
        <f t="shared" si="38"/>
        <v>2.7092459389388159E-3</v>
      </c>
      <c r="HF11" s="40">
        <f t="shared" si="39"/>
        <v>2.7929685352702095E-3</v>
      </c>
      <c r="HG11" s="40">
        <f t="shared" si="40"/>
        <v>2.0324352772486073E-3</v>
      </c>
      <c r="HH11" s="40">
        <f t="shared" si="41"/>
        <v>2.5827453767984462E-3</v>
      </c>
      <c r="HI11" s="40">
        <f t="shared" si="42"/>
        <v>2.7501144493016069E-3</v>
      </c>
      <c r="HJ11" s="40">
        <f t="shared" si="43"/>
        <v>2.7568122299020063E-3</v>
      </c>
      <c r="HK11" s="40">
        <f t="shared" si="44"/>
        <v>2.6842133727806748E-3</v>
      </c>
      <c r="HL11" s="40">
        <f t="shared" si="45"/>
        <v>1.6646186268798454E-3</v>
      </c>
      <c r="HM11" s="40">
        <f t="shared" si="46"/>
        <v>2.3251682943931495E-3</v>
      </c>
      <c r="HN11" s="40">
        <f t="shared" si="47"/>
        <v>2.201726824628374E-3</v>
      </c>
      <c r="HO11" s="40">
        <f t="shared" si="48"/>
        <v>2.645726893658384E-3</v>
      </c>
      <c r="HP11" s="40">
        <f t="shared" si="49"/>
        <v>2.7523885806189489E-3</v>
      </c>
      <c r="HQ11" s="40">
        <f t="shared" si="50"/>
        <v>2.6961585675795087E-3</v>
      </c>
      <c r="HR11" s="40">
        <f t="shared" si="51"/>
        <v>0</v>
      </c>
      <c r="HS11" s="40">
        <f t="shared" si="52"/>
        <v>0</v>
      </c>
      <c r="HT11" s="40">
        <f t="shared" si="53"/>
        <v>2.7375079022162632E-3</v>
      </c>
      <c r="HU11" s="40">
        <f t="shared" si="54"/>
        <v>2.758839050638237E-3</v>
      </c>
    </row>
    <row r="12" spans="1:229" x14ac:dyDescent="0.25">
      <c r="A12" s="32" t="s">
        <v>181</v>
      </c>
      <c r="B12" s="15">
        <v>166363.01123</v>
      </c>
      <c r="C12" s="15">
        <v>5821.7574136000003</v>
      </c>
      <c r="D12" s="15">
        <v>25762.389362000002</v>
      </c>
      <c r="E12" s="15">
        <v>54783.875706999999</v>
      </c>
      <c r="F12" s="15">
        <v>49521.535377</v>
      </c>
      <c r="G12" s="15">
        <v>2286.3527474000002</v>
      </c>
      <c r="H12" s="15">
        <v>35097.037989999997</v>
      </c>
      <c r="I12" s="17">
        <v>404.48002542</v>
      </c>
      <c r="J12" s="17">
        <v>10.138299245000001</v>
      </c>
      <c r="K12" s="17">
        <v>5.7269451999999998E-2</v>
      </c>
      <c r="L12" s="17">
        <v>0.18986141279999999</v>
      </c>
      <c r="M12" s="17">
        <v>301.69122528999998</v>
      </c>
      <c r="N12" s="17">
        <v>0.13927996140000001</v>
      </c>
      <c r="O12" s="17">
        <v>47.989891407999998</v>
      </c>
      <c r="P12" s="17">
        <v>0.14638332530000001</v>
      </c>
      <c r="Q12" s="17">
        <v>0.16617044</v>
      </c>
      <c r="R12" s="17">
        <v>0.95547976000000001</v>
      </c>
      <c r="S12" s="17">
        <v>3.9319126000000003E-3</v>
      </c>
      <c r="T12" s="17">
        <v>0.26620554130000001</v>
      </c>
      <c r="U12" s="17">
        <v>4.5400146000000002E-2</v>
      </c>
      <c r="V12" s="17">
        <v>3.8132888900000002E-2</v>
      </c>
      <c r="X12" s="17">
        <v>3.2937357E-2</v>
      </c>
      <c r="Y12" s="17">
        <v>343.18095718000001</v>
      </c>
      <c r="Z12" s="17">
        <v>61.510668391999999</v>
      </c>
      <c r="AA12" s="17">
        <v>0.26246969590000002</v>
      </c>
      <c r="AB12" s="17">
        <v>0.45160730119999998</v>
      </c>
      <c r="AD12" s="17">
        <v>0.2856518032</v>
      </c>
      <c r="AE12" s="17">
        <v>4.7885680954999996</v>
      </c>
      <c r="AF12" s="17">
        <v>278.45948798000001</v>
      </c>
      <c r="AG12" s="17">
        <v>29.313628665</v>
      </c>
      <c r="AH12" s="17">
        <v>0.34572370689999998</v>
      </c>
      <c r="AI12" s="17">
        <v>0.63352498499999998</v>
      </c>
      <c r="AJ12" s="17">
        <v>1.7062163999999999E-3</v>
      </c>
      <c r="AK12" s="17">
        <v>341.71320527</v>
      </c>
      <c r="AL12" s="17">
        <v>2.5964119999999998E-4</v>
      </c>
      <c r="AM12" s="17">
        <v>9.9553860000000001E-4</v>
      </c>
      <c r="AN12" s="17">
        <v>130.21858657999999</v>
      </c>
      <c r="AO12" s="17">
        <v>3.9083296946999999</v>
      </c>
      <c r="AP12" s="17">
        <v>5.4906036800000002E-2</v>
      </c>
      <c r="AQ12" s="17">
        <v>0.93668382539999995</v>
      </c>
      <c r="AR12" s="17">
        <v>0.5011782803</v>
      </c>
      <c r="AS12" s="17">
        <v>9.1636655604000001</v>
      </c>
      <c r="AT12" s="17">
        <v>100.91479643</v>
      </c>
      <c r="AU12" s="17">
        <v>320.12242500000002</v>
      </c>
      <c r="AV12" s="17">
        <v>206.87188509999999</v>
      </c>
      <c r="AW12" s="17">
        <v>5.1186464000000001E-2</v>
      </c>
      <c r="AX12" s="17">
        <v>3.5311232999999998E-3</v>
      </c>
      <c r="BA12" s="17">
        <v>33.045468999999997</v>
      </c>
      <c r="BB12" s="17">
        <v>0.28404204249999998</v>
      </c>
      <c r="BD12" s="17" t="s">
        <v>181</v>
      </c>
      <c r="BE12" s="17">
        <v>314.15412937431603</v>
      </c>
      <c r="BF12" s="17">
        <v>63.191766832304999</v>
      </c>
      <c r="BG12" s="17">
        <v>5.13248477835282E-2</v>
      </c>
      <c r="BH12" s="17">
        <v>10.151558745515599</v>
      </c>
      <c r="BI12" s="17">
        <v>0</v>
      </c>
      <c r="BJ12" s="17">
        <v>5.7428044626108302E-2</v>
      </c>
      <c r="BK12" s="17">
        <v>405.72224745629597</v>
      </c>
      <c r="BL12" s="17">
        <v>405.72224745629597</v>
      </c>
      <c r="BM12" s="17">
        <v>339.37115322989803</v>
      </c>
      <c r="BN12" s="17">
        <v>59.267176111658998</v>
      </c>
      <c r="BO12" s="17">
        <v>7.7816758783489606E-2</v>
      </c>
      <c r="BP12" s="17">
        <v>0.111979916127361</v>
      </c>
      <c r="BQ12" s="17">
        <v>302.43935930343002</v>
      </c>
      <c r="BR12" s="17">
        <v>0.28482504582337198</v>
      </c>
      <c r="BS12" s="17">
        <v>4.4553722303609503E-2</v>
      </c>
      <c r="BT12" s="17">
        <v>9.4676566347547494E-2</v>
      </c>
      <c r="BU12" s="17">
        <v>0</v>
      </c>
      <c r="BV12" s="17">
        <v>48.150993910706397</v>
      </c>
      <c r="BW12" s="17">
        <v>3.5124069588893102E-2</v>
      </c>
      <c r="BX12" s="17">
        <v>0.11122620392092</v>
      </c>
      <c r="BY12" s="17">
        <v>0.16662516994578</v>
      </c>
      <c r="BZ12" s="17">
        <v>0</v>
      </c>
      <c r="CA12" s="17">
        <v>2614.9000411361499</v>
      </c>
      <c r="CB12" s="17">
        <v>0.95808837231911603</v>
      </c>
      <c r="CC12" s="17">
        <v>3.5409172399062101E-3</v>
      </c>
      <c r="CD12" s="17">
        <v>1.14095155927401E-3</v>
      </c>
      <c r="CE12" s="17">
        <v>2.79334827747372E-3</v>
      </c>
      <c r="CF12" s="17">
        <v>0.26693268673266901</v>
      </c>
      <c r="CG12" s="17">
        <v>4.8017019373706598</v>
      </c>
      <c r="CH12" s="17">
        <v>4.55267322479724E-2</v>
      </c>
      <c r="CI12" s="17">
        <v>2.6034903344261602E-4</v>
      </c>
      <c r="CJ12" s="17">
        <v>0.63525226442447902</v>
      </c>
      <c r="CK12" s="17">
        <v>9.9822121604192901E-4</v>
      </c>
      <c r="CL12" s="17">
        <v>167159.718257687</v>
      </c>
      <c r="CM12" s="17">
        <v>3.8233923185723502E-2</v>
      </c>
      <c r="CN12" s="17">
        <v>2501.98391259858</v>
      </c>
      <c r="CO12" s="17">
        <v>99.931863358379999</v>
      </c>
      <c r="CP12" s="17">
        <v>308.49650105896302</v>
      </c>
      <c r="CQ12" s="17">
        <v>101.32465185288601</v>
      </c>
      <c r="CR12" s="17">
        <v>1993.3623410795201</v>
      </c>
      <c r="CS12" s="17">
        <v>3.3027683035491903E-2</v>
      </c>
      <c r="CT12" s="17">
        <v>3.3894508465949998E-3</v>
      </c>
      <c r="CU12" s="17">
        <v>344.610244909318</v>
      </c>
      <c r="CV12" s="17">
        <v>344.610244909318</v>
      </c>
      <c r="CW12" s="17">
        <v>116.51777320038001</v>
      </c>
      <c r="CX12" s="17">
        <v>0</v>
      </c>
      <c r="CY12" s="17">
        <v>61.679098055821001</v>
      </c>
      <c r="CZ12" s="17">
        <v>320.87992558416101</v>
      </c>
      <c r="DA12" s="17">
        <v>7.7258702055106807E-2</v>
      </c>
      <c r="DB12" s="17">
        <v>0.16167509490041099</v>
      </c>
      <c r="DC12" s="17">
        <v>0</v>
      </c>
      <c r="DD12" s="17">
        <v>1122.0884002385101</v>
      </c>
      <c r="DE12" s="17">
        <v>7.6112344327202202</v>
      </c>
      <c r="DF12" s="5">
        <v>8.0703625293998996E-5</v>
      </c>
      <c r="DG12" s="17">
        <v>416.94516739208098</v>
      </c>
      <c r="DH12" s="17">
        <v>14.6409422700099</v>
      </c>
      <c r="DI12" s="17">
        <v>0.117397336871751</v>
      </c>
      <c r="DJ12" s="17">
        <v>0.334131015559119</v>
      </c>
      <c r="DK12" s="17">
        <v>0</v>
      </c>
      <c r="DL12" s="17">
        <v>9.42314368226988E-2</v>
      </c>
      <c r="DM12" s="17">
        <v>0.191318038735208</v>
      </c>
      <c r="DN12" s="17">
        <v>279.11112074550601</v>
      </c>
      <c r="DO12" s="17">
        <v>33.1359449449197</v>
      </c>
      <c r="DP12" s="17">
        <v>113.629431747388</v>
      </c>
      <c r="DQ12" s="17">
        <v>29.346340367075999</v>
      </c>
      <c r="DR12" s="17">
        <v>5853.0609740089303</v>
      </c>
      <c r="DS12" s="17">
        <v>0</v>
      </c>
      <c r="DT12" s="17">
        <v>0.14169665908276599</v>
      </c>
      <c r="DU12" s="17">
        <v>0.203904871035124</v>
      </c>
      <c r="DV12" s="17">
        <v>35303.662838450698</v>
      </c>
      <c r="DW12" s="17">
        <v>23238.809712550301</v>
      </c>
      <c r="DX12" s="17">
        <v>2582.0900595071498</v>
      </c>
      <c r="DY12" s="17">
        <v>25820.899772057499</v>
      </c>
      <c r="DZ12" s="17">
        <v>9.02629165436208E-2</v>
      </c>
      <c r="EA12" s="17">
        <v>1847.94752934384</v>
      </c>
      <c r="EB12" s="17">
        <v>53.319672528615897</v>
      </c>
      <c r="EC12" s="17">
        <v>3.91518266872027</v>
      </c>
      <c r="ED12" s="17">
        <v>5.50559660232477E-2</v>
      </c>
      <c r="EE12" s="17">
        <v>0.93927026588843399</v>
      </c>
      <c r="EF12" s="17">
        <v>0.50254960428578499</v>
      </c>
      <c r="EG12" s="17">
        <v>9.1756416840225494</v>
      </c>
      <c r="EH12" s="17">
        <v>8.0484233337191409</v>
      </c>
      <c r="EI12" s="17">
        <v>21617.951686869801</v>
      </c>
      <c r="EJ12" s="17">
        <v>179.449856274078</v>
      </c>
      <c r="EK12" s="17">
        <v>1553.8488192595701</v>
      </c>
      <c r="EL12" s="17">
        <v>2890.7877588363999</v>
      </c>
      <c r="EM12" s="17">
        <v>7.6167701032314197</v>
      </c>
      <c r="EN12" s="17">
        <v>5.6939441113113602E-2</v>
      </c>
      <c r="EO12" s="17">
        <v>2.4251135622833202E-2</v>
      </c>
      <c r="EP12" s="17">
        <v>3437.6884344428099</v>
      </c>
      <c r="EQ12" s="17">
        <v>54891.660741246102</v>
      </c>
      <c r="ER12" s="17">
        <v>49624.057791351603</v>
      </c>
      <c r="ES12" s="17">
        <v>5267.6029498944499</v>
      </c>
      <c r="ET12" s="17">
        <v>56.433338997007198</v>
      </c>
      <c r="EU12" s="17">
        <v>0.50402721506175696</v>
      </c>
      <c r="EV12" s="17">
        <v>5041.3488686431101</v>
      </c>
      <c r="EW12" s="17">
        <v>163.60659185281901</v>
      </c>
      <c r="EX12" s="17">
        <v>9880.50518218445</v>
      </c>
      <c r="EY12" s="17">
        <v>267.19354787612201</v>
      </c>
      <c r="EZ12" s="17">
        <v>87.802192978278896</v>
      </c>
      <c r="FA12" s="17">
        <v>20384.9676019775</v>
      </c>
      <c r="FB12" s="17">
        <v>1.70956140388498E-3</v>
      </c>
      <c r="FC12" s="17">
        <v>265.09183823408</v>
      </c>
      <c r="FD12" s="17">
        <v>3636.0444060803402</v>
      </c>
      <c r="FE12" s="17">
        <v>2027.7536102889701</v>
      </c>
      <c r="FF12" s="17">
        <v>0.40142156704531001</v>
      </c>
      <c r="FG12" s="17">
        <v>2289.6376141104602</v>
      </c>
      <c r="FH12" s="17">
        <v>691.02668295083197</v>
      </c>
      <c r="FI12" s="17">
        <v>207.75292389571501</v>
      </c>
      <c r="FJ12" s="17">
        <v>6.97643159253294E-4</v>
      </c>
      <c r="FK12" s="17">
        <v>61.075423260659903</v>
      </c>
      <c r="FL12" s="17">
        <v>1083.6807297054299</v>
      </c>
      <c r="FM12" s="17">
        <v>342.51333485862398</v>
      </c>
      <c r="FN12" s="17">
        <v>108.335273099733</v>
      </c>
      <c r="FO12" s="17">
        <v>35225.340523928397</v>
      </c>
      <c r="FP12" s="17">
        <v>130.499887199607</v>
      </c>
      <c r="FQ12" s="17">
        <v>828.41025425950704</v>
      </c>
      <c r="FS12" s="25">
        <f t="shared" si="0"/>
        <v>0</v>
      </c>
      <c r="FT12" s="97">
        <f t="shared" si="1"/>
        <v>1.0022234650781898</v>
      </c>
      <c r="FU12" s="40">
        <f t="shared" si="2"/>
        <v>4.7889673419383482E-3</v>
      </c>
      <c r="FV12" s="40">
        <f t="shared" si="3"/>
        <v>5.3769949836458128E-3</v>
      </c>
      <c r="FW12" s="40">
        <f t="shared" si="4"/>
        <v>2.2711561895652869E-3</v>
      </c>
      <c r="FX12" s="40">
        <f t="shared" si="5"/>
        <v>1.9674590900170693E-3</v>
      </c>
      <c r="FY12" s="40">
        <f t="shared" si="6"/>
        <v>2.0702592028117623E-3</v>
      </c>
      <c r="FZ12" s="40">
        <f t="shared" si="7"/>
        <v>1.4367278689587288E-3</v>
      </c>
      <c r="GA12" s="40">
        <f t="shared" si="8"/>
        <v>3.6556513391516406E-3</v>
      </c>
      <c r="GB12" s="40">
        <f t="shared" si="9"/>
        <v>3.0711579267878168E-3</v>
      </c>
      <c r="GC12" s="40">
        <f t="shared" si="10"/>
        <v>1.3078624131298692E-3</v>
      </c>
      <c r="GD12" s="40">
        <f t="shared" si="11"/>
        <v>2.7692359638486356E-3</v>
      </c>
      <c r="GE12" s="40">
        <f t="shared" si="12"/>
        <v>-3.4097444127611799E-4</v>
      </c>
      <c r="GF12" s="40">
        <f t="shared" si="13"/>
        <v>2.4798003744089829E-3</v>
      </c>
      <c r="GG12" s="40">
        <f t="shared" si="14"/>
        <v>-3.5663959369115658E-4</v>
      </c>
      <c r="GH12" s="40">
        <f t="shared" si="15"/>
        <v>3.35700911128844E-3</v>
      </c>
      <c r="GI12" s="40">
        <f t="shared" si="16"/>
        <v>-2.2578931117432608E-4</v>
      </c>
      <c r="GJ12" s="40">
        <f t="shared" si="17"/>
        <v>2.7365273016066931E-3</v>
      </c>
      <c r="GK12" s="40">
        <f t="shared" si="18"/>
        <v>2.7301596834620771E-3</v>
      </c>
      <c r="GL12" s="40">
        <f t="shared" si="19"/>
        <v>6.0714389931491755E-4</v>
      </c>
      <c r="GM12" s="40">
        <f t="shared" si="20"/>
        <v>2.7315187697371807E-3</v>
      </c>
      <c r="GN12" s="40">
        <f t="shared" si="21"/>
        <v>2.7882343808409236E-3</v>
      </c>
      <c r="GO12" s="40">
        <f t="shared" si="22"/>
        <v>2.6495313792892377E-3</v>
      </c>
      <c r="GP12" s="40">
        <f t="shared" si="23"/>
        <v>0</v>
      </c>
      <c r="GQ12" s="40">
        <f t="shared" si="24"/>
        <v>2.7423583346988883E-3</v>
      </c>
      <c r="GR12" s="40">
        <f t="shared" si="25"/>
        <v>4.164822375526866E-3</v>
      </c>
      <c r="GS12" s="40">
        <f t="shared" si="26"/>
        <v>2.7382187224437183E-3</v>
      </c>
      <c r="GT12" s="40">
        <f t="shared" si="27"/>
        <v>2.7250257440138803E-3</v>
      </c>
      <c r="GU12" s="40">
        <f t="shared" si="28"/>
        <v>-1.7481730016371364E-4</v>
      </c>
      <c r="GV12" s="40">
        <f t="shared" si="29"/>
        <v>0</v>
      </c>
      <c r="GW12" s="40">
        <f t="shared" si="30"/>
        <v>-3.5822508714072453E-4</v>
      </c>
      <c r="GX12" s="40">
        <f t="shared" si="31"/>
        <v>2.7427493164402334E-3</v>
      </c>
      <c r="GY12" s="40">
        <f t="shared" si="32"/>
        <v>2.3401348980172324E-3</v>
      </c>
      <c r="GZ12" s="40">
        <f t="shared" si="33"/>
        <v>1.1159212818663143E-3</v>
      </c>
      <c r="HA12" s="40">
        <f t="shared" si="34"/>
        <v>-3.5339428471810493E-4</v>
      </c>
      <c r="HB12" s="40">
        <f t="shared" si="35"/>
        <v>2.7264582540166647E-3</v>
      </c>
      <c r="HC12" s="40">
        <f t="shared" si="36"/>
        <v>1.9604804437350944E-3</v>
      </c>
      <c r="HD12" s="40">
        <f t="shared" si="37"/>
        <v>2.3415237581812594E-3</v>
      </c>
      <c r="HE12" s="40">
        <f t="shared" si="38"/>
        <v>2.726198471644898E-3</v>
      </c>
      <c r="HF12" s="40">
        <f t="shared" si="39"/>
        <v>2.694637899453625E-3</v>
      </c>
      <c r="HG12" s="40">
        <f t="shared" si="40"/>
        <v>2.1602186523057647E-3</v>
      </c>
      <c r="HH12" s="40">
        <f t="shared" si="41"/>
        <v>1.7534278209853284E-3</v>
      </c>
      <c r="HI12" s="40">
        <f t="shared" si="42"/>
        <v>2.7306509809445607E-3</v>
      </c>
      <c r="HJ12" s="40">
        <f t="shared" si="43"/>
        <v>2.7612737812885038E-3</v>
      </c>
      <c r="HK12" s="40">
        <f t="shared" si="44"/>
        <v>2.7361999505727363E-3</v>
      </c>
      <c r="HL12" s="40">
        <f t="shared" si="45"/>
        <v>1.3069140884301902E-3</v>
      </c>
      <c r="HM12" s="40">
        <f t="shared" si="46"/>
        <v>4.061400680427563E-3</v>
      </c>
      <c r="HN12" s="40">
        <f t="shared" si="47"/>
        <v>2.3662840369930147E-3</v>
      </c>
      <c r="HO12" s="40">
        <f t="shared" si="48"/>
        <v>4.2588619293972311E-3</v>
      </c>
      <c r="HP12" s="40">
        <f t="shared" si="49"/>
        <v>2.7035230159324838E-3</v>
      </c>
      <c r="HQ12" s="40">
        <f t="shared" si="50"/>
        <v>2.7736046221354779E-3</v>
      </c>
      <c r="HR12" s="40">
        <f t="shared" si="51"/>
        <v>0</v>
      </c>
      <c r="HS12" s="40">
        <f t="shared" si="52"/>
        <v>0</v>
      </c>
      <c r="HT12" s="40">
        <f t="shared" si="53"/>
        <v>2.7379228577358978E-3</v>
      </c>
      <c r="HU12" s="40">
        <f t="shared" si="54"/>
        <v>2.7566458700282025E-3</v>
      </c>
    </row>
    <row r="13" spans="1:229" x14ac:dyDescent="0.25">
      <c r="A13" s="32" t="s">
        <v>182</v>
      </c>
      <c r="B13" s="15">
        <v>9443.6926378999997</v>
      </c>
      <c r="C13" s="15">
        <v>660.58629470000005</v>
      </c>
      <c r="D13" s="15">
        <v>5012.0522999000004</v>
      </c>
      <c r="E13" s="15">
        <v>5031.608835</v>
      </c>
      <c r="F13" s="15">
        <v>4265.7585196999999</v>
      </c>
      <c r="G13" s="15">
        <v>222.36577751999999</v>
      </c>
      <c r="H13" s="15">
        <v>23759.060412999999</v>
      </c>
      <c r="I13" s="17">
        <v>273.66705153999999</v>
      </c>
      <c r="J13" s="17">
        <v>0.77653214569999995</v>
      </c>
      <c r="K13" s="17">
        <v>1.11475028E-2</v>
      </c>
      <c r="L13" s="17">
        <v>4.9863322100000003E-2</v>
      </c>
      <c r="M13" s="17">
        <v>54.880434323000003</v>
      </c>
      <c r="N13" s="17">
        <v>3.7130588300000003E-2</v>
      </c>
      <c r="O13" s="17">
        <v>4.1772417051000001</v>
      </c>
      <c r="P13" s="17">
        <v>3.9892607500000003E-2</v>
      </c>
      <c r="Q13" s="17">
        <v>3.2345082499999997E-2</v>
      </c>
      <c r="R13" s="17">
        <v>0.1859969584</v>
      </c>
      <c r="S13" s="17">
        <v>7.2152841999999998E-3</v>
      </c>
      <c r="T13" s="17">
        <v>0.69424904730000003</v>
      </c>
      <c r="U13" s="17">
        <v>8.8371384999999993E-3</v>
      </c>
      <c r="V13" s="17">
        <v>6.5813197000000002E-3</v>
      </c>
      <c r="W13" s="17">
        <v>2.5900703000000001E-7</v>
      </c>
      <c r="X13" s="17">
        <v>6.4112570999999997E-3</v>
      </c>
      <c r="Y13" s="17">
        <v>38.639188697000002</v>
      </c>
      <c r="Z13" s="17">
        <v>6.3530357977999996</v>
      </c>
      <c r="AA13" s="17">
        <v>3.3506699799999998E-2</v>
      </c>
      <c r="AB13" s="17">
        <v>0.1287106472</v>
      </c>
      <c r="AD13" s="17">
        <v>7.4229691E-2</v>
      </c>
      <c r="AE13" s="17">
        <v>0.45742531250000001</v>
      </c>
      <c r="AF13" s="17">
        <v>472.73876316000002</v>
      </c>
      <c r="AG13" s="17">
        <v>4.4175060350999997</v>
      </c>
      <c r="AH13" s="17">
        <v>3.7534119800000001E-2</v>
      </c>
      <c r="AI13" s="17">
        <v>0.1233249168</v>
      </c>
      <c r="AJ13" s="17">
        <v>3.3211470000000002E-4</v>
      </c>
      <c r="AK13" s="17">
        <v>115.31483946</v>
      </c>
      <c r="AL13" s="17">
        <v>5.0539199999999999E-5</v>
      </c>
      <c r="AM13" s="17">
        <v>1.9378169999999999E-4</v>
      </c>
      <c r="AN13" s="17">
        <v>49.781563896999998</v>
      </c>
      <c r="AO13" s="17">
        <v>0.92226040509999996</v>
      </c>
      <c r="AP13" s="17">
        <v>3.2386224000000002E-3</v>
      </c>
      <c r="AQ13" s="17">
        <v>7.9093128700000001E-2</v>
      </c>
      <c r="AR13" s="17">
        <v>2.8487871800000002E-2</v>
      </c>
      <c r="AS13" s="17">
        <v>1.2271904221000001</v>
      </c>
      <c r="AT13" s="17">
        <v>11.394059149</v>
      </c>
      <c r="AU13" s="17">
        <v>118.08658444</v>
      </c>
      <c r="AV13" s="17">
        <v>13.496603197000001</v>
      </c>
      <c r="AW13" s="17">
        <v>9.9634409000000004E-3</v>
      </c>
      <c r="AX13" s="17">
        <v>6.8733300000000004E-4</v>
      </c>
      <c r="BA13" s="17">
        <v>1.8684521387999999</v>
      </c>
      <c r="BB13" s="17">
        <v>2.41906676E-2</v>
      </c>
      <c r="BD13" s="17" t="s">
        <v>182</v>
      </c>
      <c r="BE13" s="17">
        <v>1304.20563001144</v>
      </c>
      <c r="BF13" s="17">
        <v>7.4193864496273703</v>
      </c>
      <c r="BG13" s="17">
        <v>9.9909189449230492E-3</v>
      </c>
      <c r="BH13" s="17">
        <v>0.77730816554306303</v>
      </c>
      <c r="BI13" s="17">
        <v>0</v>
      </c>
      <c r="BJ13" s="17">
        <v>1.11781485418475E-2</v>
      </c>
      <c r="BK13" s="17">
        <v>274.05519078836198</v>
      </c>
      <c r="BL13" s="17">
        <v>274.05519078836198</v>
      </c>
      <c r="BM13" s="17">
        <v>830.15174674052105</v>
      </c>
      <c r="BN13" s="17">
        <v>26.072673441952599</v>
      </c>
      <c r="BO13" s="17">
        <v>2.0440361728864501E-2</v>
      </c>
      <c r="BP13" s="17">
        <v>2.9414272732683999E-2</v>
      </c>
      <c r="BQ13" s="17">
        <v>55.021965283262503</v>
      </c>
      <c r="BR13" s="17">
        <v>2.4256005557020399E-2</v>
      </c>
      <c r="BS13" s="17">
        <v>1.18794907113764E-2</v>
      </c>
      <c r="BT13" s="17">
        <v>2.5243844154169099E-2</v>
      </c>
      <c r="BU13" s="5">
        <v>2.6063310381904502E-7</v>
      </c>
      <c r="BV13" s="17">
        <v>4.1903555119533902</v>
      </c>
      <c r="BW13" s="17">
        <v>9.5743419104151808E-3</v>
      </c>
      <c r="BX13" s="17">
        <v>3.0318572503954502E-2</v>
      </c>
      <c r="BY13" s="17">
        <v>3.2432837739499197E-2</v>
      </c>
      <c r="BZ13" s="17">
        <v>0</v>
      </c>
      <c r="CA13" s="17">
        <v>549.83509667989904</v>
      </c>
      <c r="CB13" s="17">
        <v>0.18650565663037499</v>
      </c>
      <c r="CC13" s="17">
        <v>6.8926728588528401E-4</v>
      </c>
      <c r="CD13" s="17">
        <v>2.0925007351312E-3</v>
      </c>
      <c r="CE13" s="17">
        <v>5.1229427490533897E-3</v>
      </c>
      <c r="CF13" s="17">
        <v>0.69614992011541899</v>
      </c>
      <c r="CG13" s="17">
        <v>0.458674780673622</v>
      </c>
      <c r="CH13" s="17">
        <v>8.8614656904449692E-3</v>
      </c>
      <c r="CI13" s="5">
        <v>5.0679346513765097E-5</v>
      </c>
      <c r="CJ13" s="17">
        <v>0.123665033412046</v>
      </c>
      <c r="CK13" s="17">
        <v>1.94308006498122E-4</v>
      </c>
      <c r="CL13" s="17">
        <v>9476.9368095812806</v>
      </c>
      <c r="CM13" s="17">
        <v>6.5998301033749901E-3</v>
      </c>
      <c r="CN13" s="17">
        <v>56.816273884889803</v>
      </c>
      <c r="CO13" s="17">
        <v>14.9978721737908</v>
      </c>
      <c r="CP13" s="17">
        <v>13.311806290536801</v>
      </c>
      <c r="CQ13" s="17">
        <v>11.415523090034</v>
      </c>
      <c r="CR13" s="17">
        <v>6454.0989917896904</v>
      </c>
      <c r="CS13" s="17">
        <v>6.4287301801330904E-3</v>
      </c>
      <c r="CT13" s="17">
        <v>1.26342088042791E-3</v>
      </c>
      <c r="CU13" s="17">
        <v>38.768164995489698</v>
      </c>
      <c r="CV13" s="17">
        <v>38.768164995489698</v>
      </c>
      <c r="CW13" s="17">
        <v>63.675731493025999</v>
      </c>
      <c r="CX13" s="17">
        <v>0</v>
      </c>
      <c r="CY13" s="17">
        <v>6.3713660482834298</v>
      </c>
      <c r="CZ13" s="17">
        <v>118.386110608078</v>
      </c>
      <c r="DA13" s="17">
        <v>7.3104009742054697E-3</v>
      </c>
      <c r="DB13" s="17">
        <v>2.4157205818809601E-2</v>
      </c>
      <c r="DC13" s="17">
        <v>0</v>
      </c>
      <c r="DD13" s="17">
        <v>461.72770997531899</v>
      </c>
      <c r="DE13" s="17">
        <v>2.1993773124108298</v>
      </c>
      <c r="DF13" s="5">
        <v>3.00818971098695E-5</v>
      </c>
      <c r="DG13" s="17">
        <v>244.129634841815</v>
      </c>
      <c r="DH13" s="17">
        <v>1.7821243994757401</v>
      </c>
      <c r="DI13" s="17">
        <v>3.3467044492578701E-2</v>
      </c>
      <c r="DJ13" s="17">
        <v>9.5252373628311807E-2</v>
      </c>
      <c r="DK13" s="17">
        <v>0</v>
      </c>
      <c r="DL13" s="17">
        <v>2.4490995607290601E-2</v>
      </c>
      <c r="DM13" s="17">
        <v>4.97242308239223E-2</v>
      </c>
      <c r="DN13" s="17">
        <v>473.36157555082599</v>
      </c>
      <c r="DO13" s="17">
        <v>1.87356791077564</v>
      </c>
      <c r="DP13" s="17">
        <v>54.084359809716098</v>
      </c>
      <c r="DQ13" s="17">
        <v>4.4248100180792802</v>
      </c>
      <c r="DR13" s="17">
        <v>663.30845769683106</v>
      </c>
      <c r="DS13" s="17">
        <v>0</v>
      </c>
      <c r="DT13" s="17">
        <v>1.53864641644207E-2</v>
      </c>
      <c r="DU13" s="17">
        <v>2.2141511144915301E-2</v>
      </c>
      <c r="DV13" s="17">
        <v>25009.452472979599</v>
      </c>
      <c r="DW13" s="17">
        <v>4521.8293958145196</v>
      </c>
      <c r="DX13" s="17">
        <v>502.42563716683998</v>
      </c>
      <c r="DY13" s="17">
        <v>5024.2550329813603</v>
      </c>
      <c r="DZ13" s="17">
        <v>4.2599215309445201E-2</v>
      </c>
      <c r="EA13" s="17">
        <v>167.76455478491101</v>
      </c>
      <c r="EB13" s="17">
        <v>215.391095338925</v>
      </c>
      <c r="EC13" s="17">
        <v>0.92440220087192804</v>
      </c>
      <c r="ED13" s="17">
        <v>3.2470130102239302E-3</v>
      </c>
      <c r="EE13" s="17">
        <v>7.9308789312874398E-2</v>
      </c>
      <c r="EF13" s="17">
        <v>2.8565265023561801E-2</v>
      </c>
      <c r="EG13" s="17">
        <v>1.2293173557367001</v>
      </c>
      <c r="EH13" s="17">
        <v>0.83309827256843905</v>
      </c>
      <c r="EI13" s="17">
        <v>10196.2025399791</v>
      </c>
      <c r="EJ13" s="17">
        <v>17.878022894007199</v>
      </c>
      <c r="EK13" s="17">
        <v>57.867408561649398</v>
      </c>
      <c r="EL13" s="17">
        <v>183.453440235453</v>
      </c>
      <c r="EM13" s="17">
        <v>1.1523443381449201</v>
      </c>
      <c r="EN13" s="17">
        <v>6.8091044494783301E-2</v>
      </c>
      <c r="EO13" s="17">
        <v>2.1316519067224398E-3</v>
      </c>
      <c r="EP13" s="17">
        <v>260.96804882135399</v>
      </c>
      <c r="EQ13" s="17">
        <v>5040.2926795355297</v>
      </c>
      <c r="ER13" s="17">
        <v>4272.7815663777901</v>
      </c>
      <c r="ES13" s="17">
        <v>767.51111315773403</v>
      </c>
      <c r="ET13" s="17">
        <v>5.1056436345398097</v>
      </c>
      <c r="EU13" s="17">
        <v>8.4324376328973702E-2</v>
      </c>
      <c r="EV13" s="17">
        <v>517.24271273224201</v>
      </c>
      <c r="EW13" s="17">
        <v>10.4288362472924</v>
      </c>
      <c r="EX13" s="17">
        <v>790.28620864542404</v>
      </c>
      <c r="EY13" s="17">
        <v>6.9849804549237504</v>
      </c>
      <c r="EZ13" s="17">
        <v>6.9502771645254198</v>
      </c>
      <c r="FA13" s="17">
        <v>1869.0076321808599</v>
      </c>
      <c r="FB13" s="17">
        <v>3.3276365718083902E-4</v>
      </c>
      <c r="FC13" s="17">
        <v>18.201460377197598</v>
      </c>
      <c r="FD13" s="17">
        <v>358.66162950004599</v>
      </c>
      <c r="FE13" s="17">
        <v>185.76262337891299</v>
      </c>
      <c r="FF13" s="17">
        <v>4.6243895015900802E-2</v>
      </c>
      <c r="FG13" s="17">
        <v>222.58022403809599</v>
      </c>
      <c r="FH13" s="17">
        <v>254.470155968125</v>
      </c>
      <c r="FI13" s="17">
        <v>13.5335519975583</v>
      </c>
      <c r="FJ13" s="17">
        <v>0.35958269262300302</v>
      </c>
      <c r="FK13" s="17">
        <v>9.9355113865499405</v>
      </c>
      <c r="FL13" s="17">
        <v>460.96789247778099</v>
      </c>
      <c r="FM13" s="17">
        <v>115.581174823373</v>
      </c>
      <c r="FN13" s="17">
        <v>505.83265534798397</v>
      </c>
      <c r="FO13" s="17">
        <v>23798.929093735002</v>
      </c>
      <c r="FP13" s="17">
        <v>49.888423298570203</v>
      </c>
      <c r="FQ13" s="17">
        <v>304.56330087493097</v>
      </c>
      <c r="FS13" s="25">
        <f t="shared" si="0"/>
        <v>0</v>
      </c>
      <c r="FT13" s="97">
        <f t="shared" si="1"/>
        <v>1.0508646155663897</v>
      </c>
      <c r="FU13" s="40">
        <f t="shared" si="2"/>
        <v>3.5202513419235401E-3</v>
      </c>
      <c r="FV13" s="40">
        <f t="shared" si="3"/>
        <v>4.120828752687415E-3</v>
      </c>
      <c r="FW13" s="40">
        <f t="shared" si="4"/>
        <v>2.4346779225754098E-3</v>
      </c>
      <c r="FX13" s="40">
        <f t="shared" si="5"/>
        <v>1.7258584322224475E-3</v>
      </c>
      <c r="FY13" s="40">
        <f t="shared" si="6"/>
        <v>1.6463769914205493E-3</v>
      </c>
      <c r="FZ13" s="40">
        <f t="shared" si="7"/>
        <v>9.6438633897569595E-4</v>
      </c>
      <c r="GA13" s="40">
        <f t="shared" si="8"/>
        <v>1.6780411363905509E-3</v>
      </c>
      <c r="GB13" s="40">
        <f t="shared" si="9"/>
        <v>1.4182900213154201E-3</v>
      </c>
      <c r="GC13" s="40">
        <f t="shared" si="10"/>
        <v>9.9934026860348758E-4</v>
      </c>
      <c r="GD13" s="40">
        <f t="shared" si="11"/>
        <v>2.7491127293100461E-3</v>
      </c>
      <c r="GE13" s="40">
        <f t="shared" si="12"/>
        <v>-1.7422903420027602E-4</v>
      </c>
      <c r="GF13" s="40">
        <f t="shared" si="13"/>
        <v>2.5788965048912796E-3</v>
      </c>
      <c r="GG13" s="40">
        <f t="shared" si="14"/>
        <v>-1.9534930057937767E-4</v>
      </c>
      <c r="GH13" s="40">
        <f t="shared" si="15"/>
        <v>3.139345955820408E-3</v>
      </c>
      <c r="GI13" s="40">
        <f t="shared" si="16"/>
        <v>7.6935148868302466E-6</v>
      </c>
      <c r="GJ13" s="40">
        <f t="shared" si="17"/>
        <v>2.7130936982213637E-3</v>
      </c>
      <c r="GK13" s="40">
        <f t="shared" si="18"/>
        <v>2.7349814467449848E-3</v>
      </c>
      <c r="GL13" s="40">
        <f t="shared" si="19"/>
        <v>2.2075940486220408E-5</v>
      </c>
      <c r="GM13" s="40">
        <f t="shared" si="20"/>
        <v>2.7380272581022992E-3</v>
      </c>
      <c r="GN13" s="40">
        <f t="shared" si="21"/>
        <v>2.7528357109000718E-3</v>
      </c>
      <c r="GO13" s="40">
        <f t="shared" si="22"/>
        <v>2.8125671170464318E-3</v>
      </c>
      <c r="GP13" s="40">
        <f t="shared" si="23"/>
        <v>6.2781068878516961E-3</v>
      </c>
      <c r="GQ13" s="40">
        <f t="shared" si="24"/>
        <v>2.7253750490041583E-3</v>
      </c>
      <c r="GR13" s="40">
        <f t="shared" si="25"/>
        <v>3.3379660090976653E-3</v>
      </c>
      <c r="GS13" s="40">
        <f t="shared" si="26"/>
        <v>2.8852742321675224E-3</v>
      </c>
      <c r="GT13" s="40">
        <f t="shared" si="27"/>
        <v>2.7623997675089804E-3</v>
      </c>
      <c r="GU13" s="40">
        <f t="shared" si="28"/>
        <v>6.8144485955890888E-5</v>
      </c>
      <c r="GV13" s="40">
        <f t="shared" si="29"/>
        <v>0</v>
      </c>
      <c r="GW13" s="40">
        <f t="shared" si="30"/>
        <v>-1.9486230633920389E-4</v>
      </c>
      <c r="GX13" s="40">
        <f t="shared" si="31"/>
        <v>2.7315239001383016E-3</v>
      </c>
      <c r="GY13" s="40">
        <f t="shared" si="32"/>
        <v>1.3174557268433209E-3</v>
      </c>
      <c r="GZ13" s="40">
        <f t="shared" si="33"/>
        <v>1.6534177703992961E-3</v>
      </c>
      <c r="HA13" s="40">
        <f t="shared" si="34"/>
        <v>-1.6370413630965386E-4</v>
      </c>
      <c r="HB13" s="40">
        <f t="shared" si="35"/>
        <v>2.7578904642407073E-3</v>
      </c>
      <c r="HC13" s="40">
        <f t="shared" si="36"/>
        <v>1.9540152267845884E-3</v>
      </c>
      <c r="HD13" s="40">
        <f t="shared" si="37"/>
        <v>2.3096365100988415E-3</v>
      </c>
      <c r="HE13" s="40">
        <f t="shared" si="38"/>
        <v>2.7730259633135857E-3</v>
      </c>
      <c r="HF13" s="40">
        <f t="shared" si="39"/>
        <v>2.7159762667063464E-3</v>
      </c>
      <c r="HG13" s="40">
        <f t="shared" si="40"/>
        <v>2.1465657806834064E-3</v>
      </c>
      <c r="HH13" s="40">
        <f t="shared" si="41"/>
        <v>2.3223329984505253E-3</v>
      </c>
      <c r="HI13" s="40">
        <f t="shared" si="42"/>
        <v>2.5907960816704124E-3</v>
      </c>
      <c r="HJ13" s="40">
        <f t="shared" si="43"/>
        <v>2.7266668599290919E-3</v>
      </c>
      <c r="HK13" s="40">
        <f t="shared" si="44"/>
        <v>2.7167078013107153E-3</v>
      </c>
      <c r="HL13" s="40">
        <f t="shared" si="45"/>
        <v>1.7331732699317841E-3</v>
      </c>
      <c r="HM13" s="40">
        <f t="shared" si="46"/>
        <v>1.8837835360792934E-3</v>
      </c>
      <c r="HN13" s="40">
        <f t="shared" si="47"/>
        <v>2.5364961608335197E-3</v>
      </c>
      <c r="HO13" s="40">
        <f t="shared" si="48"/>
        <v>2.7376370201438772E-3</v>
      </c>
      <c r="HP13" s="40">
        <f t="shared" si="49"/>
        <v>2.7578870792568095E-3</v>
      </c>
      <c r="HQ13" s="40">
        <f t="shared" si="50"/>
        <v>2.8141903346470547E-3</v>
      </c>
      <c r="HR13" s="40">
        <f t="shared" si="51"/>
        <v>0</v>
      </c>
      <c r="HS13" s="40">
        <f t="shared" si="52"/>
        <v>0</v>
      </c>
      <c r="HT13" s="40">
        <f t="shared" si="53"/>
        <v>2.7379732503748414E-3</v>
      </c>
      <c r="HU13" s="40">
        <f t="shared" si="54"/>
        <v>2.7009571666554203E-3</v>
      </c>
    </row>
    <row r="14" spans="1:229" x14ac:dyDescent="0.25">
      <c r="A14" s="32" t="s">
        <v>183</v>
      </c>
      <c r="B14" s="15">
        <v>42018.944083000002</v>
      </c>
      <c r="C14" s="15">
        <v>5194.6094128000004</v>
      </c>
      <c r="D14" s="15">
        <v>34156.469405000003</v>
      </c>
      <c r="E14" s="15">
        <v>13329.472548</v>
      </c>
      <c r="F14" s="15">
        <v>12193.75202</v>
      </c>
      <c r="G14" s="15">
        <v>414.58537927999998</v>
      </c>
      <c r="H14" s="15">
        <v>17036.150801</v>
      </c>
      <c r="I14" s="17">
        <v>264.27298203999999</v>
      </c>
      <c r="J14" s="17">
        <v>3.4750985298999999</v>
      </c>
      <c r="K14" s="17">
        <v>0.137238472</v>
      </c>
      <c r="L14" s="17">
        <v>6.0513716000000002E-2</v>
      </c>
      <c r="M14" s="17">
        <v>171.89080951</v>
      </c>
      <c r="N14" s="17">
        <v>4.28545917E-2</v>
      </c>
      <c r="O14" s="17">
        <v>29.357155546000001</v>
      </c>
      <c r="P14" s="17">
        <v>5.2189462499999999E-2</v>
      </c>
      <c r="Q14" s="17">
        <v>0.39820517</v>
      </c>
      <c r="R14" s="17">
        <v>2.28968208</v>
      </c>
      <c r="S14" s="17">
        <v>2.7799507E-3</v>
      </c>
      <c r="T14" s="17">
        <v>0.29589562520000001</v>
      </c>
      <c r="U14" s="17">
        <v>0.10879531200000001</v>
      </c>
      <c r="V14" s="17">
        <v>8.0518044799999994E-2</v>
      </c>
      <c r="X14" s="17">
        <v>7.8929931999999994E-2</v>
      </c>
      <c r="Y14" s="17">
        <v>257.52053831000001</v>
      </c>
      <c r="Z14" s="17">
        <v>43.752037899000001</v>
      </c>
      <c r="AA14" s="17">
        <v>0.28888608729999998</v>
      </c>
      <c r="AB14" s="17">
        <v>0.21958002339999999</v>
      </c>
      <c r="AD14" s="17">
        <v>8.9992408400000001E-2</v>
      </c>
      <c r="AE14" s="17">
        <v>5.3380159479999998</v>
      </c>
      <c r="AF14" s="17">
        <v>332.22489073000003</v>
      </c>
      <c r="AG14" s="17">
        <v>13.999743042</v>
      </c>
      <c r="AH14" s="17">
        <v>0.16996426689999999</v>
      </c>
      <c r="AI14" s="17">
        <v>1.5181563950000001</v>
      </c>
      <c r="AJ14" s="17">
        <v>4.0887134999999996E-3</v>
      </c>
      <c r="AK14" s="17">
        <v>185.48235165</v>
      </c>
      <c r="AL14" s="17">
        <v>6.221954E-4</v>
      </c>
      <c r="AM14" s="17">
        <v>2.3856779E-3</v>
      </c>
      <c r="AN14" s="17">
        <v>87.168226954999994</v>
      </c>
      <c r="AO14" s="17">
        <v>1.6224557372999999</v>
      </c>
      <c r="AP14" s="17">
        <v>3.3541069799999997E-2</v>
      </c>
      <c r="AQ14" s="17">
        <v>0.57265629819999997</v>
      </c>
      <c r="AR14" s="17">
        <v>0.30644292779999999</v>
      </c>
      <c r="AS14" s="17">
        <v>3.0598563177</v>
      </c>
      <c r="AT14" s="17">
        <v>38.303735171</v>
      </c>
      <c r="AU14" s="17">
        <v>168.22590893</v>
      </c>
      <c r="AV14" s="17">
        <v>72.656327618999995</v>
      </c>
      <c r="AW14" s="17">
        <v>0.122661347</v>
      </c>
      <c r="AX14" s="17">
        <v>8.4618579999999992E-3</v>
      </c>
      <c r="BA14" s="17">
        <v>20.20729953</v>
      </c>
      <c r="BB14" s="17">
        <v>0.1736797665</v>
      </c>
      <c r="BD14" s="17" t="s">
        <v>183</v>
      </c>
      <c r="BE14" s="17">
        <v>359.00292588370701</v>
      </c>
      <c r="BF14" s="17">
        <v>10.102160625674699</v>
      </c>
      <c r="BG14" s="17">
        <v>0.122996992182487</v>
      </c>
      <c r="BH14" s="17">
        <v>3.4845334313837699</v>
      </c>
      <c r="BI14" s="17">
        <v>0</v>
      </c>
      <c r="BJ14" s="17">
        <v>0.13761400468492599</v>
      </c>
      <c r="BK14" s="17">
        <v>265.70247754165098</v>
      </c>
      <c r="BL14" s="17">
        <v>265.70247754165098</v>
      </c>
      <c r="BM14" s="17">
        <v>295.84944780136902</v>
      </c>
      <c r="BN14" s="17">
        <v>69.445785964582399</v>
      </c>
      <c r="BO14" s="17">
        <v>2.48059209874501E-2</v>
      </c>
      <c r="BP14" s="17">
        <v>3.56963572193102E-2</v>
      </c>
      <c r="BQ14" s="17">
        <v>172.374611382165</v>
      </c>
      <c r="BR14" s="17">
        <v>0.17415761960123899</v>
      </c>
      <c r="BS14" s="17">
        <v>1.37097170544045E-2</v>
      </c>
      <c r="BT14" s="17">
        <v>2.9133203407243201E-2</v>
      </c>
      <c r="BU14" s="17">
        <v>0</v>
      </c>
      <c r="BV14" s="17">
        <v>29.5116790361288</v>
      </c>
      <c r="BW14" s="17">
        <v>1.25284371148111E-2</v>
      </c>
      <c r="BX14" s="17">
        <v>3.9673464592117298E-2</v>
      </c>
      <c r="BY14" s="17">
        <v>0.39929599706219299</v>
      </c>
      <c r="BZ14" s="17">
        <v>0</v>
      </c>
      <c r="CA14" s="17">
        <v>4330.9590807794302</v>
      </c>
      <c r="CB14" s="17">
        <v>2.29594791029412</v>
      </c>
      <c r="CC14" s="17">
        <v>8.48320690391338E-3</v>
      </c>
      <c r="CD14" s="17">
        <v>8.0763008570467897E-4</v>
      </c>
      <c r="CE14" s="17">
        <v>1.9773188879886701E-3</v>
      </c>
      <c r="CF14" s="17">
        <v>0.296710011263705</v>
      </c>
      <c r="CG14" s="17">
        <v>5.3526289154185598</v>
      </c>
      <c r="CH14" s="17">
        <v>0.10909153319902801</v>
      </c>
      <c r="CI14" s="17">
        <v>6.2386728319214395E-4</v>
      </c>
      <c r="CJ14" s="17">
        <v>1.5223191038701001</v>
      </c>
      <c r="CK14" s="17">
        <v>2.39224218377454E-3</v>
      </c>
      <c r="CL14" s="17">
        <v>42267.138166967001</v>
      </c>
      <c r="CM14" s="17">
        <v>8.0734423693692894E-2</v>
      </c>
      <c r="CN14" s="17">
        <v>360.87559092218402</v>
      </c>
      <c r="CO14" s="17">
        <v>75.424892212541494</v>
      </c>
      <c r="CP14" s="17">
        <v>57.263256414098997</v>
      </c>
      <c r="CQ14" s="17">
        <v>38.400184664477401</v>
      </c>
      <c r="CR14" s="17">
        <v>1803.79236628425</v>
      </c>
      <c r="CS14" s="17">
        <v>7.9146079816706905E-2</v>
      </c>
      <c r="CT14" s="17">
        <v>4.7995093645017096E-3</v>
      </c>
      <c r="CU14" s="17">
        <v>259.23512673487198</v>
      </c>
      <c r="CV14" s="17">
        <v>259.23512673487198</v>
      </c>
      <c r="CW14" s="17">
        <v>73.741242176217696</v>
      </c>
      <c r="CX14" s="17">
        <v>0</v>
      </c>
      <c r="CY14" s="17">
        <v>43.871873383204097</v>
      </c>
      <c r="CZ14" s="17">
        <v>168.57104171447099</v>
      </c>
      <c r="DA14" s="17">
        <v>6.6387073081286593E-2</v>
      </c>
      <c r="DB14" s="17">
        <v>0.20327268865008599</v>
      </c>
      <c r="DC14" s="17">
        <v>0</v>
      </c>
      <c r="DD14" s="17">
        <v>522.29985297982603</v>
      </c>
      <c r="DE14" s="17">
        <v>2.3399489052988001</v>
      </c>
      <c r="DF14" s="17">
        <v>1.14283674805571E-4</v>
      </c>
      <c r="DG14" s="17">
        <v>209.746723026951</v>
      </c>
      <c r="DH14" s="17">
        <v>2.7056240244526899</v>
      </c>
      <c r="DI14" s="17">
        <v>5.7111982759855899E-2</v>
      </c>
      <c r="DJ14" s="17">
        <v>0.162549969124269</v>
      </c>
      <c r="DK14" s="17">
        <v>0</v>
      </c>
      <c r="DL14" s="17">
        <v>2.9689981364330299E-2</v>
      </c>
      <c r="DM14" s="17">
        <v>6.0279584165302498E-2</v>
      </c>
      <c r="DN14" s="17">
        <v>333.02113826529899</v>
      </c>
      <c r="DO14" s="17">
        <v>20.262658387513</v>
      </c>
      <c r="DP14" s="17">
        <v>48.467836230028603</v>
      </c>
      <c r="DQ14" s="17">
        <v>14.044035839822399</v>
      </c>
      <c r="DR14" s="17">
        <v>5222.41465067434</v>
      </c>
      <c r="DS14" s="17">
        <v>0</v>
      </c>
      <c r="DT14" s="17">
        <v>6.9690107287929098E-2</v>
      </c>
      <c r="DU14" s="17">
        <v>0.100285831181071</v>
      </c>
      <c r="DV14" s="17">
        <v>16376.169522644201</v>
      </c>
      <c r="DW14" s="17">
        <v>30865.561253040902</v>
      </c>
      <c r="DX14" s="17">
        <v>3429.5080210475198</v>
      </c>
      <c r="DY14" s="17">
        <v>34295.069274088499</v>
      </c>
      <c r="DZ14" s="17">
        <v>2.0642850208233698E-2</v>
      </c>
      <c r="EA14" s="17">
        <v>331.24117834741497</v>
      </c>
      <c r="EB14" s="17">
        <v>61.0371479871595</v>
      </c>
      <c r="EC14" s="17">
        <v>1.62821080032187</v>
      </c>
      <c r="ED14" s="17">
        <v>3.3632302168135397E-2</v>
      </c>
      <c r="EE14" s="17">
        <v>0.57422585444865104</v>
      </c>
      <c r="EF14" s="17">
        <v>0.30727968644984199</v>
      </c>
      <c r="EG14" s="17">
        <v>3.06842461385494</v>
      </c>
      <c r="EH14" s="17">
        <v>5.38230447835888</v>
      </c>
      <c r="EI14" s="17">
        <v>8884.2311465718594</v>
      </c>
      <c r="EJ14" s="17">
        <v>8.1701955965982709</v>
      </c>
      <c r="EK14" s="17">
        <v>381.85451644372398</v>
      </c>
      <c r="EL14" s="17">
        <v>678.49529434459305</v>
      </c>
      <c r="EM14" s="17">
        <v>7.6869808871398799</v>
      </c>
      <c r="EN14" s="17">
        <v>8.0631605218340299E-2</v>
      </c>
      <c r="EO14" s="17">
        <v>2.00130323473161E-2</v>
      </c>
      <c r="EP14" s="17">
        <v>275.18972085076302</v>
      </c>
      <c r="EQ14" s="17">
        <v>13389.7752420959</v>
      </c>
      <c r="ER14" s="17">
        <v>12246.1498054981</v>
      </c>
      <c r="ES14" s="17">
        <v>1143.62543659782</v>
      </c>
      <c r="ET14" s="17">
        <v>9.8753078236522907</v>
      </c>
      <c r="EU14" s="17">
        <v>0.55526092080446598</v>
      </c>
      <c r="EV14" s="17">
        <v>324.88262117429099</v>
      </c>
      <c r="EW14" s="17">
        <v>51.730412536582897</v>
      </c>
      <c r="EX14" s="17">
        <v>3204.4846726963101</v>
      </c>
      <c r="EY14" s="17">
        <v>63.059633349316798</v>
      </c>
      <c r="EZ14" s="17">
        <v>53.629449798001403</v>
      </c>
      <c r="FA14" s="17">
        <v>7035.6756379349299</v>
      </c>
      <c r="FB14" s="17">
        <v>4.0967413135029399E-3</v>
      </c>
      <c r="FC14" s="17">
        <v>122.806582561833</v>
      </c>
      <c r="FD14" s="17">
        <v>34.274152028748198</v>
      </c>
      <c r="FE14" s="17">
        <v>110.755604138075</v>
      </c>
      <c r="FF14" s="17">
        <v>0.367408891020023</v>
      </c>
      <c r="FG14" s="17">
        <v>415.91370825928499</v>
      </c>
      <c r="FH14" s="17">
        <v>472.12077254826499</v>
      </c>
      <c r="FI14" s="17">
        <v>72.8554144810265</v>
      </c>
      <c r="FJ14" s="17">
        <v>3.7674897378602999E-3</v>
      </c>
      <c r="FK14" s="17">
        <v>74.079474053494295</v>
      </c>
      <c r="FL14" s="17">
        <v>558.72600233038804</v>
      </c>
      <c r="FM14" s="17">
        <v>185.894204127134</v>
      </c>
      <c r="FN14" s="17">
        <v>135.76944606667399</v>
      </c>
      <c r="FO14" s="17">
        <v>17085.842314852998</v>
      </c>
      <c r="FP14" s="17">
        <v>87.351594211382405</v>
      </c>
      <c r="FQ14" s="17">
        <v>395.009158244312</v>
      </c>
      <c r="FS14" s="25">
        <f t="shared" si="0"/>
        <v>0</v>
      </c>
      <c r="FT14" s="97">
        <f t="shared" si="1"/>
        <v>0.95846427825265201</v>
      </c>
      <c r="FU14" s="40">
        <f t="shared" si="2"/>
        <v>5.906718728503531E-3</v>
      </c>
      <c r="FV14" s="40">
        <f t="shared" si="3"/>
        <v>5.3527100239384486E-3</v>
      </c>
      <c r="FW14" s="40">
        <f t="shared" si="4"/>
        <v>4.0577926086296946E-3</v>
      </c>
      <c r="FX14" s="40">
        <f t="shared" si="5"/>
        <v>4.5240120251381407E-3</v>
      </c>
      <c r="FY14" s="40">
        <f t="shared" si="6"/>
        <v>4.2971011229487304E-3</v>
      </c>
      <c r="FZ14" s="40">
        <f t="shared" si="7"/>
        <v>3.2039937867367144E-3</v>
      </c>
      <c r="GA14" s="40">
        <f t="shared" si="8"/>
        <v>2.9168275412355263E-3</v>
      </c>
      <c r="GB14" s="40">
        <f t="shared" si="9"/>
        <v>5.4091624903018793E-3</v>
      </c>
      <c r="GC14" s="40">
        <f t="shared" si="10"/>
        <v>2.7150025826869202E-3</v>
      </c>
      <c r="GD14" s="40">
        <f t="shared" si="11"/>
        <v>2.736351399525847E-3</v>
      </c>
      <c r="GE14" s="40">
        <f t="shared" si="12"/>
        <v>-1.8901158275763658E-4</v>
      </c>
      <c r="GF14" s="40">
        <f t="shared" si="13"/>
        <v>2.8145883630669457E-3</v>
      </c>
      <c r="GG14" s="40">
        <f t="shared" si="14"/>
        <v>-2.7234510677419415E-4</v>
      </c>
      <c r="GH14" s="40">
        <f t="shared" si="15"/>
        <v>5.2635715979593043E-3</v>
      </c>
      <c r="GI14" s="40">
        <f t="shared" si="16"/>
        <v>2.3834709791082834E-4</v>
      </c>
      <c r="GJ14" s="40">
        <f t="shared" si="17"/>
        <v>2.7393593664115146E-3</v>
      </c>
      <c r="GK14" s="40">
        <f t="shared" si="18"/>
        <v>2.736550348561967E-3</v>
      </c>
      <c r="GL14" s="40">
        <f t="shared" si="19"/>
        <v>1.7979720623638334E-3</v>
      </c>
      <c r="GM14" s="40">
        <f t="shared" si="20"/>
        <v>2.7522747697081734E-3</v>
      </c>
      <c r="GN14" s="40">
        <f t="shared" si="21"/>
        <v>2.7227386325984495E-3</v>
      </c>
      <c r="GO14" s="40">
        <f t="shared" si="22"/>
        <v>2.687334177455097E-3</v>
      </c>
      <c r="GP14" s="40">
        <f t="shared" si="23"/>
        <v>0</v>
      </c>
      <c r="GQ14" s="40">
        <f t="shared" si="24"/>
        <v>2.7384771686729732E-3</v>
      </c>
      <c r="GR14" s="40">
        <f t="shared" si="25"/>
        <v>6.6580647746548923E-3</v>
      </c>
      <c r="GS14" s="40">
        <f t="shared" si="26"/>
        <v>2.7389691991200845E-3</v>
      </c>
      <c r="GT14" s="40">
        <f t="shared" si="27"/>
        <v>2.7232421818629234E-3</v>
      </c>
      <c r="GU14" s="40">
        <f t="shared" si="28"/>
        <v>3.7311447032533523E-4</v>
      </c>
      <c r="GV14" s="40">
        <f t="shared" si="29"/>
        <v>0</v>
      </c>
      <c r="GW14" s="40">
        <f t="shared" si="30"/>
        <v>-2.5383108168048544E-4</v>
      </c>
      <c r="GX14" s="40">
        <f t="shared" si="31"/>
        <v>2.7375278682026144E-3</v>
      </c>
      <c r="GY14" s="40">
        <f t="shared" si="32"/>
        <v>2.396712460494335E-3</v>
      </c>
      <c r="GZ14" s="40">
        <f t="shared" si="33"/>
        <v>3.1638293424042126E-3</v>
      </c>
      <c r="HA14" s="40">
        <f t="shared" si="34"/>
        <v>6.8670722458284432E-5</v>
      </c>
      <c r="HB14" s="40">
        <f t="shared" si="35"/>
        <v>2.7419499623422862E-3</v>
      </c>
      <c r="HC14" s="40">
        <f t="shared" si="36"/>
        <v>1.9634081729962786E-3</v>
      </c>
      <c r="HD14" s="40">
        <f t="shared" si="37"/>
        <v>2.2204402384931963E-3</v>
      </c>
      <c r="HE14" s="40">
        <f t="shared" si="38"/>
        <v>2.687070962183181E-3</v>
      </c>
      <c r="HF14" s="40">
        <f t="shared" si="39"/>
        <v>2.7515381579969475E-3</v>
      </c>
      <c r="HG14" s="40">
        <f t="shared" si="40"/>
        <v>2.1036019979742506E-3</v>
      </c>
      <c r="HH14" s="40">
        <f t="shared" si="41"/>
        <v>3.5471309876517034E-3</v>
      </c>
      <c r="HI14" s="40">
        <f t="shared" si="42"/>
        <v>2.7200196260705068E-3</v>
      </c>
      <c r="HJ14" s="40">
        <f t="shared" si="43"/>
        <v>2.740834691916555E-3</v>
      </c>
      <c r="HK14" s="40">
        <f t="shared" si="44"/>
        <v>2.7305529804496488E-3</v>
      </c>
      <c r="HL14" s="40">
        <f t="shared" si="45"/>
        <v>2.8002282673784372E-3</v>
      </c>
      <c r="HM14" s="40">
        <f t="shared" si="46"/>
        <v>2.5180179699661109E-3</v>
      </c>
      <c r="HN14" s="40">
        <f t="shared" si="47"/>
        <v>2.051603029914988E-3</v>
      </c>
      <c r="HO14" s="40">
        <f t="shared" si="48"/>
        <v>2.7401173242678797E-3</v>
      </c>
      <c r="HP14" s="40">
        <f t="shared" si="49"/>
        <v>2.7363565678680609E-3</v>
      </c>
      <c r="HQ14" s="40">
        <f t="shared" si="50"/>
        <v>2.5229570046413929E-3</v>
      </c>
      <c r="HR14" s="40">
        <f t="shared" si="51"/>
        <v>0</v>
      </c>
      <c r="HS14" s="40">
        <f t="shared" si="52"/>
        <v>0</v>
      </c>
      <c r="HT14" s="40">
        <f t="shared" si="53"/>
        <v>2.7395475298821036E-3</v>
      </c>
      <c r="HU14" s="40">
        <f t="shared" si="54"/>
        <v>2.7513458295614977E-3</v>
      </c>
    </row>
    <row r="15" spans="1:229" x14ac:dyDescent="0.25">
      <c r="A15" s="32" t="s">
        <v>184</v>
      </c>
      <c r="B15" s="15">
        <v>55411.382403000003</v>
      </c>
      <c r="C15" s="15">
        <v>3747.1566929000001</v>
      </c>
      <c r="D15" s="15">
        <v>27803.799757000001</v>
      </c>
      <c r="E15" s="15">
        <v>16317.547024</v>
      </c>
      <c r="F15" s="15">
        <v>12239.553098</v>
      </c>
      <c r="G15" s="15">
        <v>23031.737405</v>
      </c>
      <c r="H15" s="15">
        <v>20025.639476</v>
      </c>
      <c r="I15" s="17">
        <v>223.86554208000001</v>
      </c>
      <c r="J15" s="17">
        <v>4.3621125475999998</v>
      </c>
      <c r="K15" s="17">
        <v>6.5884358000000004E-2</v>
      </c>
      <c r="L15" s="17">
        <v>0.27946153779999999</v>
      </c>
      <c r="M15" s="17">
        <v>190.64791394</v>
      </c>
      <c r="N15" s="17">
        <v>0.1289592594</v>
      </c>
      <c r="O15" s="17">
        <v>27.612570417000001</v>
      </c>
      <c r="P15" s="17">
        <v>0.14443786110000001</v>
      </c>
      <c r="Q15" s="17">
        <v>0.19116697999999999</v>
      </c>
      <c r="R15" s="17">
        <v>1.1145673432000001</v>
      </c>
      <c r="S15" s="17">
        <v>1.23095949E-2</v>
      </c>
      <c r="T15" s="17">
        <v>0.1568427302</v>
      </c>
      <c r="U15" s="17">
        <v>5.2229560000000001E-2</v>
      </c>
      <c r="V15" s="17">
        <v>4.1369410500000002E-2</v>
      </c>
      <c r="W15" s="17">
        <v>3.1234289999999999E-4</v>
      </c>
      <c r="X15" s="17">
        <v>3.7892013000000002E-2</v>
      </c>
      <c r="Y15" s="17">
        <v>177.24277599999999</v>
      </c>
      <c r="Z15" s="17">
        <v>45.691494908999999</v>
      </c>
      <c r="AA15" s="17">
        <v>0.2054371981</v>
      </c>
      <c r="AB15" s="17">
        <v>0.58173160859999995</v>
      </c>
      <c r="AD15" s="17">
        <v>0.30875416820000001</v>
      </c>
      <c r="AE15" s="17">
        <v>4.0965766549999998</v>
      </c>
      <c r="AF15" s="17">
        <v>261.41519389000001</v>
      </c>
      <c r="AG15" s="17">
        <v>11.309448529999999</v>
      </c>
      <c r="AH15" s="17">
        <v>0.71852545040000004</v>
      </c>
      <c r="AI15" s="17">
        <v>0.72882402999999996</v>
      </c>
      <c r="AJ15" s="17">
        <v>1.9628754999999999E-3</v>
      </c>
      <c r="AK15" s="17">
        <v>215.62977330999999</v>
      </c>
      <c r="AL15" s="17">
        <v>2.9869830000000001E-4</v>
      </c>
      <c r="AM15" s="17">
        <v>1.1452942999999999E-3</v>
      </c>
      <c r="AN15" s="17">
        <v>83.362782370999994</v>
      </c>
      <c r="AO15" s="17">
        <v>1.8690400458</v>
      </c>
      <c r="AP15" s="17">
        <v>4.06471121E-2</v>
      </c>
      <c r="AQ15" s="17">
        <v>0.6929892017</v>
      </c>
      <c r="AR15" s="17">
        <v>0.37076778469999999</v>
      </c>
      <c r="AS15" s="17">
        <v>3.8545227280000001</v>
      </c>
      <c r="AT15" s="17">
        <v>44.854784117999998</v>
      </c>
      <c r="AU15" s="17">
        <v>198.84957218</v>
      </c>
      <c r="AV15" s="17">
        <v>95.215634567999999</v>
      </c>
      <c r="AW15" s="17">
        <v>5.8886219500000003E-2</v>
      </c>
      <c r="AX15" s="17">
        <v>4.0622996999999999E-3</v>
      </c>
      <c r="BA15" s="17">
        <v>24.4431245</v>
      </c>
      <c r="BB15" s="17">
        <v>0.2101169266</v>
      </c>
      <c r="BD15" s="17" t="s">
        <v>184</v>
      </c>
      <c r="BE15" s="17">
        <v>436.65198443114298</v>
      </c>
      <c r="BF15" s="5">
        <v>8.6298706494622106</v>
      </c>
      <c r="BG15" s="17">
        <v>5.9048586882554203E-2</v>
      </c>
      <c r="BH15" s="17">
        <v>4.3731915491771201</v>
      </c>
      <c r="BI15" s="5">
        <v>0</v>
      </c>
      <c r="BJ15" s="5">
        <v>6.6064767243598596E-2</v>
      </c>
      <c r="BK15" s="17">
        <v>224.781891413599</v>
      </c>
      <c r="BL15" s="17">
        <v>224.781891413599</v>
      </c>
      <c r="BM15" s="17">
        <v>282.79029037034297</v>
      </c>
      <c r="BN15" s="17">
        <v>36.3975254676863</v>
      </c>
      <c r="BO15" s="17">
        <v>0.114546597981668</v>
      </c>
      <c r="BP15" s="17">
        <v>0.164835542838561</v>
      </c>
      <c r="BQ15" s="17">
        <v>191.17255878282501</v>
      </c>
      <c r="BR15" s="17">
        <v>0.21068834346689999</v>
      </c>
      <c r="BS15" s="17">
        <v>4.1255747780221202E-2</v>
      </c>
      <c r="BT15" s="17">
        <v>8.7668406995265499E-2</v>
      </c>
      <c r="BU15" s="5">
        <v>3.12239740979097E-4</v>
      </c>
      <c r="BV15" s="17">
        <v>27.7286197857192</v>
      </c>
      <c r="BW15" s="5">
        <v>3.4659002188087297E-2</v>
      </c>
      <c r="BX15" s="17">
        <v>0.109753297144463</v>
      </c>
      <c r="BY15" s="5">
        <v>0.191694148760266</v>
      </c>
      <c r="BZ15" s="17">
        <v>0</v>
      </c>
      <c r="CA15" s="5">
        <v>2815.21620398813</v>
      </c>
      <c r="CB15" s="5">
        <v>1.11758204672077</v>
      </c>
      <c r="CC15" s="17">
        <v>4.0735634634011704E-3</v>
      </c>
      <c r="CD15" s="17">
        <v>3.57003215661634E-3</v>
      </c>
      <c r="CE15" s="5">
        <v>8.74038129378241E-3</v>
      </c>
      <c r="CF15" s="17">
        <v>0.157274589475138</v>
      </c>
      <c r="CG15" s="17">
        <v>4.1078008940954698</v>
      </c>
      <c r="CH15" s="17">
        <v>5.2372902490765399E-2</v>
      </c>
      <c r="CI15" s="17">
        <v>2.9951318067206802E-4</v>
      </c>
      <c r="CJ15" s="17">
        <v>0.73082915362833401</v>
      </c>
      <c r="CK15" s="17">
        <v>1.1484328208965001E-3</v>
      </c>
      <c r="CL15" s="17">
        <v>55599.9598948395</v>
      </c>
      <c r="CM15" s="17">
        <v>4.1482653661745403E-2</v>
      </c>
      <c r="CN15" s="17">
        <v>497.25113772315598</v>
      </c>
      <c r="CO15" s="5">
        <v>43.091955165901503</v>
      </c>
      <c r="CP15" s="17">
        <v>65.182001021168304</v>
      </c>
      <c r="CQ15" s="5">
        <v>44.9717012545456</v>
      </c>
      <c r="CR15" s="5">
        <v>2452.8880299658399</v>
      </c>
      <c r="CS15" s="5">
        <v>3.7994992420288899E-2</v>
      </c>
      <c r="CT15" s="5">
        <v>2.5927476431157901E-3</v>
      </c>
      <c r="CU15" s="17">
        <v>178.252741461223</v>
      </c>
      <c r="CV15" s="5">
        <v>178.252741461223</v>
      </c>
      <c r="CW15" s="17">
        <v>39.831018080064801</v>
      </c>
      <c r="CX15" s="17">
        <v>0</v>
      </c>
      <c r="CY15" s="5">
        <v>45.816623016491597</v>
      </c>
      <c r="CZ15" s="5">
        <v>199.32104654143501</v>
      </c>
      <c r="DA15" s="5">
        <v>6.1287823964748002E-2</v>
      </c>
      <c r="DB15" s="5">
        <v>0.12577037775293901</v>
      </c>
      <c r="DC15" s="5">
        <v>0</v>
      </c>
      <c r="DD15" s="5">
        <v>696.69484466555298</v>
      </c>
      <c r="DE15" s="5">
        <v>3.01741416599558</v>
      </c>
      <c r="DF15" s="5">
        <v>6.1732709847193298E-5</v>
      </c>
      <c r="DG15" s="17">
        <v>126.84977988191299</v>
      </c>
      <c r="DH15" s="5">
        <v>2.1030763441763201</v>
      </c>
      <c r="DI15" s="5">
        <v>0.15122455240110799</v>
      </c>
      <c r="DJ15" s="5">
        <v>0.43040848228310602</v>
      </c>
      <c r="DK15" s="5">
        <v>0</v>
      </c>
      <c r="DL15" s="5">
        <v>0.101860595655792</v>
      </c>
      <c r="DM15" s="17">
        <v>0.20680795447455499</v>
      </c>
      <c r="DN15" s="17">
        <v>261.92971889166103</v>
      </c>
      <c r="DO15" s="5">
        <v>24.510123029792101</v>
      </c>
      <c r="DP15" s="17">
        <v>28.314517718325</v>
      </c>
      <c r="DQ15" s="5">
        <v>11.3348931535281</v>
      </c>
      <c r="DR15" s="17">
        <v>3760.9429697139999</v>
      </c>
      <c r="DS15" s="17">
        <v>0</v>
      </c>
      <c r="DT15" s="17">
        <v>0.294513658944978</v>
      </c>
      <c r="DU15" s="17">
        <v>0.42381130877384399</v>
      </c>
      <c r="DV15" s="17">
        <v>20152.700867077801</v>
      </c>
      <c r="DW15" s="17">
        <v>25066.334513158799</v>
      </c>
      <c r="DX15" s="17">
        <v>2785.14749181037</v>
      </c>
      <c r="DY15" s="17">
        <v>27851.482004969199</v>
      </c>
      <c r="DZ15" s="17">
        <v>1.4502303946505901E-2</v>
      </c>
      <c r="EA15" s="17">
        <v>490.69507185485799</v>
      </c>
      <c r="EB15" s="17">
        <v>73.006855589092197</v>
      </c>
      <c r="EC15" s="17">
        <v>1.8742999786702801</v>
      </c>
      <c r="ED15" s="17">
        <v>4.0757991201353601E-2</v>
      </c>
      <c r="EE15" s="17">
        <v>0.69488194315382101</v>
      </c>
      <c r="EF15" s="17">
        <v>0.37178081846591399</v>
      </c>
      <c r="EG15" s="17">
        <v>3.8644495444699798</v>
      </c>
      <c r="EH15" s="17">
        <v>48.4804542237801</v>
      </c>
      <c r="EI15" s="17">
        <v>11461.407773848699</v>
      </c>
      <c r="EJ15" s="17">
        <v>41.136999983465302</v>
      </c>
      <c r="EK15" s="17">
        <v>548.53744583519301</v>
      </c>
      <c r="EL15" s="17">
        <v>855.034798855801</v>
      </c>
      <c r="EM15" s="17">
        <v>26.462980681999799</v>
      </c>
      <c r="EN15" s="17">
        <v>4.3559037021114702E-2</v>
      </c>
      <c r="EO15" s="17">
        <v>1.8939068326747001E-2</v>
      </c>
      <c r="EP15" s="17">
        <v>550.47497180839605</v>
      </c>
      <c r="EQ15" s="17">
        <v>16359.0607812465</v>
      </c>
      <c r="ER15" s="17">
        <v>12276.781241020501</v>
      </c>
      <c r="ES15" s="17">
        <v>4082.2795402260799</v>
      </c>
      <c r="ET15" s="17">
        <v>10.199486305439301</v>
      </c>
      <c r="EU15" s="17">
        <v>0.47590274442368402</v>
      </c>
      <c r="EV15" s="17">
        <v>967.44833578597502</v>
      </c>
      <c r="EW15" s="17">
        <v>52.896698556523702</v>
      </c>
      <c r="EX15" s="17">
        <v>2866.51040107585</v>
      </c>
      <c r="EY15" s="17">
        <v>105.200649613915</v>
      </c>
      <c r="EZ15" s="17">
        <v>40.578832939257097</v>
      </c>
      <c r="FA15" s="17">
        <v>5554.7372783941501</v>
      </c>
      <c r="FB15" s="17">
        <v>1.96666060075067E-3</v>
      </c>
      <c r="FC15" s="17">
        <v>153.01047553295899</v>
      </c>
      <c r="FD15" s="17">
        <v>296.60897742687501</v>
      </c>
      <c r="FE15" s="17">
        <v>308.53679037902901</v>
      </c>
      <c r="FF15" s="17">
        <v>3.41667737341335</v>
      </c>
      <c r="FG15" s="17">
        <v>23025.4769958498</v>
      </c>
      <c r="FH15" s="17">
        <v>472.83395945836298</v>
      </c>
      <c r="FI15" s="17">
        <v>95.476498420112705</v>
      </c>
      <c r="FJ15" s="17">
        <v>493.93391065592903</v>
      </c>
      <c r="FK15" s="17">
        <v>39.800469834355503</v>
      </c>
      <c r="FL15" s="17">
        <v>705.252677327372</v>
      </c>
      <c r="FM15" s="17">
        <v>216.157226777494</v>
      </c>
      <c r="FN15" s="17">
        <v>166.00479730855901</v>
      </c>
      <c r="FO15" s="17">
        <v>20074.477096402501</v>
      </c>
      <c r="FP15" s="17">
        <v>83.554761888360602</v>
      </c>
      <c r="FQ15" s="17">
        <v>547.80401230581106</v>
      </c>
      <c r="FS15" s="25">
        <f t="shared" si="0"/>
        <v>0</v>
      </c>
      <c r="FT15" s="97">
        <f t="shared" si="1"/>
        <v>1.0038966778710923</v>
      </c>
      <c r="FU15" s="40">
        <f t="shared" si="2"/>
        <v>3.4032266235120433E-3</v>
      </c>
      <c r="FV15" s="40">
        <f t="shared" si="3"/>
        <v>3.6791300561627624E-3</v>
      </c>
      <c r="FW15" s="40">
        <f t="shared" si="4"/>
        <v>1.7149543726372699E-3</v>
      </c>
      <c r="FX15" s="40">
        <f t="shared" si="5"/>
        <v>2.5441175187325736E-3</v>
      </c>
      <c r="FY15" s="40">
        <f t="shared" si="6"/>
        <v>3.0416260072913559E-3</v>
      </c>
      <c r="FZ15" s="40">
        <f t="shared" si="7"/>
        <v>-2.7181662590685692E-4</v>
      </c>
      <c r="GA15" s="40">
        <f t="shared" si="8"/>
        <v>2.4387546006224108E-3</v>
      </c>
      <c r="GB15" s="40">
        <f t="shared" si="9"/>
        <v>4.0933022790596452E-3</v>
      </c>
      <c r="GC15" s="40">
        <f t="shared" si="10"/>
        <v>2.5398247881558795E-3</v>
      </c>
      <c r="GD15" s="40">
        <f t="shared" si="11"/>
        <v>2.73827125398402E-3</v>
      </c>
      <c r="GE15" s="40">
        <f t="shared" si="12"/>
        <v>-2.8410700233037908E-4</v>
      </c>
      <c r="GF15" s="40">
        <f t="shared" si="13"/>
        <v>2.751904450368789E-3</v>
      </c>
      <c r="GG15" s="40">
        <f t="shared" si="14"/>
        <v>-2.7221484270799248E-4</v>
      </c>
      <c r="GH15" s="40">
        <f t="shared" si="15"/>
        <v>4.2027731198741392E-3</v>
      </c>
      <c r="GI15" s="40">
        <f t="shared" si="16"/>
        <v>-1.7697414829498717E-4</v>
      </c>
      <c r="GJ15" s="40">
        <f t="shared" si="17"/>
        <v>2.7576350281100395E-3</v>
      </c>
      <c r="GK15" s="40">
        <f t="shared" si="18"/>
        <v>2.7048195330346861E-3</v>
      </c>
      <c r="GL15" s="40">
        <f t="shared" si="19"/>
        <v>6.6496940427384317E-5</v>
      </c>
      <c r="GM15" s="40">
        <f t="shared" si="20"/>
        <v>2.7534542059253339E-3</v>
      </c>
      <c r="GN15" s="40">
        <f t="shared" si="21"/>
        <v>2.7444705788331018E-3</v>
      </c>
      <c r="GO15" s="40">
        <f t="shared" si="22"/>
        <v>2.7373646464070541E-3</v>
      </c>
      <c r="GP15" s="40">
        <f t="shared" si="23"/>
        <v>-3.3027490268866316E-4</v>
      </c>
      <c r="GQ15" s="40">
        <f t="shared" si="24"/>
        <v>2.7177078264196994E-3</v>
      </c>
      <c r="GR15" s="40">
        <f t="shared" si="25"/>
        <v>5.6982038084474823E-3</v>
      </c>
      <c r="GS15" s="40">
        <f t="shared" si="26"/>
        <v>2.7385426487096854E-3</v>
      </c>
      <c r="GT15" s="40">
        <f t="shared" si="27"/>
        <v>2.726244076602788E-3</v>
      </c>
      <c r="GU15" s="40">
        <f t="shared" si="28"/>
        <v>-1.6944913140127724E-4</v>
      </c>
      <c r="GV15" s="40">
        <f t="shared" si="29"/>
        <v>0</v>
      </c>
      <c r="GW15" s="40">
        <f t="shared" si="30"/>
        <v>-2.77301745113785E-4</v>
      </c>
      <c r="GX15" s="40">
        <f t="shared" si="31"/>
        <v>2.7399070103498384E-3</v>
      </c>
      <c r="GY15" s="40">
        <f t="shared" si="32"/>
        <v>1.9682291377352713E-3</v>
      </c>
      <c r="GZ15" s="40">
        <f t="shared" si="33"/>
        <v>2.2498553718693576E-3</v>
      </c>
      <c r="HA15" s="40">
        <f t="shared" si="34"/>
        <v>-2.7901959640609512E-4</v>
      </c>
      <c r="HB15" s="40">
        <f t="shared" si="35"/>
        <v>2.7511766157518832E-3</v>
      </c>
      <c r="HC15" s="40">
        <f t="shared" si="36"/>
        <v>1.9283447934777488E-3</v>
      </c>
      <c r="HD15" s="40">
        <f t="shared" si="37"/>
        <v>2.4461068589805533E-3</v>
      </c>
      <c r="HE15" s="40">
        <f t="shared" si="38"/>
        <v>2.7281061595195179E-3</v>
      </c>
      <c r="HF15" s="40">
        <f t="shared" si="39"/>
        <v>2.7403619283708691E-3</v>
      </c>
      <c r="HG15" s="40">
        <f t="shared" si="40"/>
        <v>2.3029403757928416E-3</v>
      </c>
      <c r="HH15" s="40">
        <f t="shared" si="41"/>
        <v>2.8142430024973826E-3</v>
      </c>
      <c r="HI15" s="40">
        <f t="shared" si="42"/>
        <v>2.7278469643997254E-3</v>
      </c>
      <c r="HJ15" s="40">
        <f t="shared" si="43"/>
        <v>2.7312712076578548E-3</v>
      </c>
      <c r="HK15" s="40">
        <f t="shared" si="44"/>
        <v>2.7322594025629096E-3</v>
      </c>
      <c r="HL15" s="40">
        <f t="shared" si="45"/>
        <v>2.5753685139458145E-3</v>
      </c>
      <c r="HM15" s="40">
        <f t="shared" si="46"/>
        <v>2.6065700425182531E-3</v>
      </c>
      <c r="HN15" s="40">
        <f t="shared" si="47"/>
        <v>2.3710101875815568E-3</v>
      </c>
      <c r="HO15" s="40">
        <f t="shared" si="48"/>
        <v>2.7397165738196651E-3</v>
      </c>
      <c r="HP15" s="40">
        <f t="shared" si="49"/>
        <v>2.7573069545447759E-3</v>
      </c>
      <c r="HQ15" s="40">
        <f t="shared" si="50"/>
        <v>2.7727553930032476E-3</v>
      </c>
      <c r="HR15" s="40">
        <f t="shared" si="51"/>
        <v>0</v>
      </c>
      <c r="HS15" s="40">
        <f t="shared" si="52"/>
        <v>0</v>
      </c>
      <c r="HT15" s="40">
        <f t="shared" si="53"/>
        <v>2.7409969536464798E-3</v>
      </c>
      <c r="HU15" s="40">
        <f t="shared" si="54"/>
        <v>2.7195184897587754E-3</v>
      </c>
    </row>
    <row r="16" spans="1:229" x14ac:dyDescent="0.25">
      <c r="A16" s="32" t="s">
        <v>185</v>
      </c>
      <c r="B16" s="15">
        <v>24038.704476999999</v>
      </c>
      <c r="C16" s="15">
        <v>1514.6501608000001</v>
      </c>
      <c r="D16" s="15">
        <v>15319.153741</v>
      </c>
      <c r="E16" s="15">
        <v>5834.8325827999997</v>
      </c>
      <c r="F16" s="15">
        <v>5295.4666309000004</v>
      </c>
      <c r="G16" s="15">
        <v>347.35620759</v>
      </c>
      <c r="H16" s="15">
        <v>17523.192767</v>
      </c>
      <c r="I16" s="17">
        <v>213.40181647</v>
      </c>
      <c r="J16" s="17">
        <v>2.6036753665000001</v>
      </c>
      <c r="K16" s="17">
        <v>2.1861723999999999E-2</v>
      </c>
      <c r="L16" s="17">
        <v>0.28634156309999997</v>
      </c>
      <c r="M16" s="17">
        <v>117.21712814</v>
      </c>
      <c r="N16" s="17">
        <v>0.20943228850000001</v>
      </c>
      <c r="O16" s="17">
        <v>16.013674742999999</v>
      </c>
      <c r="P16" s="17">
        <v>0.21377877719999999</v>
      </c>
      <c r="Q16" s="17">
        <v>6.3432979E-2</v>
      </c>
      <c r="R16" s="17">
        <v>0.36473950999999999</v>
      </c>
      <c r="S16" s="17">
        <v>5.0898701000000003E-3</v>
      </c>
      <c r="T16" s="17">
        <v>0.12719286069999999</v>
      </c>
      <c r="U16" s="17">
        <v>1.7330793000000001E-2</v>
      </c>
      <c r="V16" s="17">
        <v>1.49950629E-2</v>
      </c>
      <c r="X16" s="17">
        <v>1.2573322600000001E-2</v>
      </c>
      <c r="Y16" s="17">
        <v>94.892855460000007</v>
      </c>
      <c r="Z16" s="17">
        <v>27.419944892</v>
      </c>
      <c r="AA16" s="17">
        <v>0.1071288121</v>
      </c>
      <c r="AB16" s="17">
        <v>0.6789393011</v>
      </c>
      <c r="AD16" s="17">
        <v>0.43420298769999999</v>
      </c>
      <c r="AE16" s="17">
        <v>2.0756743929999999</v>
      </c>
      <c r="AF16" s="17">
        <v>299.05329659</v>
      </c>
      <c r="AG16" s="17">
        <v>4.3647095261000004</v>
      </c>
      <c r="AH16" s="17">
        <v>0.65063870670000001</v>
      </c>
      <c r="AI16" s="17">
        <v>0.24183823199999999</v>
      </c>
      <c r="AJ16" s="17">
        <v>6.5132109999999999E-4</v>
      </c>
      <c r="AK16" s="17">
        <v>132.47386999</v>
      </c>
      <c r="AL16" s="17">
        <v>9.9114E-5</v>
      </c>
      <c r="AM16" s="17">
        <v>3.8003130000000002E-4</v>
      </c>
      <c r="AN16" s="17">
        <v>47.934299555999999</v>
      </c>
      <c r="AO16" s="17">
        <v>1.0417150847000001</v>
      </c>
      <c r="AP16" s="17">
        <v>2.50692377E-2</v>
      </c>
      <c r="AQ16" s="17">
        <v>0.4256146965</v>
      </c>
      <c r="AR16" s="17">
        <v>0.22756443500000001</v>
      </c>
      <c r="AS16" s="17">
        <v>2.298089246</v>
      </c>
      <c r="AT16" s="17">
        <v>24.685856941000001</v>
      </c>
      <c r="AU16" s="17">
        <v>123.45041965</v>
      </c>
      <c r="AV16" s="17">
        <v>53.760202145000001</v>
      </c>
      <c r="AW16" s="17">
        <v>1.9539598500000002E-2</v>
      </c>
      <c r="AX16" s="17">
        <v>1.3479507999999999E-3</v>
      </c>
      <c r="BA16" s="17">
        <v>14.995267399999999</v>
      </c>
      <c r="BB16" s="17">
        <v>0.12893730549999999</v>
      </c>
      <c r="BD16" s="17" t="s">
        <v>185</v>
      </c>
      <c r="BE16" s="17">
        <v>739.96168191759898</v>
      </c>
      <c r="BF16" s="17">
        <v>3.33781211027223</v>
      </c>
      <c r="BG16" s="17">
        <v>1.9593041264240399E-2</v>
      </c>
      <c r="BH16" s="17">
        <v>2.6104513019165601</v>
      </c>
      <c r="BI16" s="17">
        <v>0</v>
      </c>
      <c r="BJ16" s="17">
        <v>2.1921305906380702E-2</v>
      </c>
      <c r="BK16" s="17">
        <v>213.930015928854</v>
      </c>
      <c r="BL16" s="17">
        <v>213.930015928854</v>
      </c>
      <c r="BM16" s="17">
        <v>411.10901462491103</v>
      </c>
      <c r="BN16" s="17">
        <v>15.7647068725485</v>
      </c>
      <c r="BO16" s="17">
        <v>0.117362758312802</v>
      </c>
      <c r="BP16" s="17">
        <v>0.16888808269537001</v>
      </c>
      <c r="BQ16" s="17">
        <v>117.539066961263</v>
      </c>
      <c r="BR16" s="17">
        <v>0.12929167190778501</v>
      </c>
      <c r="BS16" s="17">
        <v>6.6996330031911799E-2</v>
      </c>
      <c r="BT16" s="17">
        <v>0.14236724295485401</v>
      </c>
      <c r="BU16" s="17">
        <v>0</v>
      </c>
      <c r="BV16" s="17">
        <v>16.077895611853801</v>
      </c>
      <c r="BW16" s="17">
        <v>5.1291971273775397E-2</v>
      </c>
      <c r="BX16" s="17">
        <v>0.16242441442484101</v>
      </c>
      <c r="BY16" s="17">
        <v>6.3606011751729905E-2</v>
      </c>
      <c r="BZ16" s="17">
        <v>0</v>
      </c>
      <c r="CA16" s="17">
        <v>1469.3512245663801</v>
      </c>
      <c r="CB16" s="17">
        <v>0.36572480084759001</v>
      </c>
      <c r="CC16" s="17">
        <v>1.35164258968038E-3</v>
      </c>
      <c r="CD16" s="17">
        <v>1.4764152030732401E-3</v>
      </c>
      <c r="CE16" s="17">
        <v>3.6146736509091301E-3</v>
      </c>
      <c r="CF16" s="17">
        <v>0.12754389297320801</v>
      </c>
      <c r="CG16" s="17">
        <v>2.0813618538732399</v>
      </c>
      <c r="CH16" s="17">
        <v>1.7378586776119899E-2</v>
      </c>
      <c r="CI16" s="5">
        <v>9.9381126673721401E-5</v>
      </c>
      <c r="CJ16" s="17">
        <v>0.242505231599596</v>
      </c>
      <c r="CK16" s="17">
        <v>3.8107450106648601E-4</v>
      </c>
      <c r="CL16" s="17">
        <v>24125.6789651504</v>
      </c>
      <c r="CM16" s="17">
        <v>1.5036287691091599E-2</v>
      </c>
      <c r="CN16" s="17">
        <v>192.32386812042799</v>
      </c>
      <c r="CO16" s="17">
        <v>18.779747312059001</v>
      </c>
      <c r="CP16" s="17">
        <v>24.990773492942999</v>
      </c>
      <c r="CQ16" s="17">
        <v>24.7509690381168</v>
      </c>
      <c r="CR16" s="17">
        <v>3742.96560573341</v>
      </c>
      <c r="CS16" s="17">
        <v>1.26075532928732E-2</v>
      </c>
      <c r="CT16" s="17">
        <v>1.3193556133649701E-3</v>
      </c>
      <c r="CU16" s="17">
        <v>95.416834560939506</v>
      </c>
      <c r="CV16" s="17">
        <v>95.416834560939506</v>
      </c>
      <c r="CW16" s="17">
        <v>18.690261054007198</v>
      </c>
      <c r="CX16" s="17">
        <v>0</v>
      </c>
      <c r="CY16" s="17">
        <v>27.4950895290795</v>
      </c>
      <c r="CZ16" s="17">
        <v>123.75592487135199</v>
      </c>
      <c r="DA16" s="17">
        <v>3.4557190194568897E-2</v>
      </c>
      <c r="DB16" s="17">
        <v>6.2022933021092602E-2</v>
      </c>
      <c r="DC16" s="17">
        <v>0</v>
      </c>
      <c r="DD16" s="17">
        <v>441.669246276823</v>
      </c>
      <c r="DE16" s="17">
        <v>1.8352602937314699</v>
      </c>
      <c r="DF16" s="5">
        <v>3.1413623189362899E-5</v>
      </c>
      <c r="DG16" s="17">
        <v>65.749718776691694</v>
      </c>
      <c r="DH16" s="17">
        <v>0.88524369656971802</v>
      </c>
      <c r="DI16" s="17">
        <v>0.176477136526728</v>
      </c>
      <c r="DJ16" s="17">
        <v>0.50228054696671498</v>
      </c>
      <c r="DK16" s="17">
        <v>0</v>
      </c>
      <c r="DL16" s="17">
        <v>0.14324122202196901</v>
      </c>
      <c r="DM16" s="17">
        <v>0.290823404267046</v>
      </c>
      <c r="DN16" s="17">
        <v>299.38437029687202</v>
      </c>
      <c r="DO16" s="17">
        <v>15.036348968131</v>
      </c>
      <c r="DP16" s="17">
        <v>13.0171235438244</v>
      </c>
      <c r="DQ16" s="17">
        <v>4.3772726006163101</v>
      </c>
      <c r="DR16" s="17">
        <v>1520.5115921327999</v>
      </c>
      <c r="DS16" s="17">
        <v>0</v>
      </c>
      <c r="DT16" s="17">
        <v>0.26672469452206499</v>
      </c>
      <c r="DU16" s="17">
        <v>0.383823824578228</v>
      </c>
      <c r="DV16" s="17">
        <v>18059.6082063746</v>
      </c>
      <c r="DW16" s="17">
        <v>13815.722098579599</v>
      </c>
      <c r="DX16" s="17">
        <v>1535.0801650600399</v>
      </c>
      <c r="DY16" s="17">
        <v>15350.8022636397</v>
      </c>
      <c r="DZ16" s="17">
        <v>6.3637822550582299E-3</v>
      </c>
      <c r="EA16" s="17">
        <v>238.57250467705001</v>
      </c>
      <c r="EB16" s="17">
        <v>122.472565436867</v>
      </c>
      <c r="EC16" s="17">
        <v>1.04481526915678</v>
      </c>
      <c r="ED16" s="17">
        <v>2.5137251277743699E-2</v>
      </c>
      <c r="EE16" s="17">
        <v>0.42677659352833203</v>
      </c>
      <c r="EF16" s="17">
        <v>0.228185339770829</v>
      </c>
      <c r="EG16" s="17">
        <v>2.30415668054476</v>
      </c>
      <c r="EH16" s="17">
        <v>1.9600285441227501</v>
      </c>
      <c r="EI16" s="17">
        <v>8603.4524383273601</v>
      </c>
      <c r="EJ16" s="17">
        <v>6.1505326862767697</v>
      </c>
      <c r="EK16" s="17">
        <v>253.37356614141501</v>
      </c>
      <c r="EL16" s="17">
        <v>385.41849755011299</v>
      </c>
      <c r="EM16" s="17">
        <v>2.398895969951</v>
      </c>
      <c r="EN16" s="17">
        <v>2.2164373551149901E-2</v>
      </c>
      <c r="EO16" s="17">
        <v>1.08432537905719E-2</v>
      </c>
      <c r="EP16" s="17">
        <v>237.45326532074401</v>
      </c>
      <c r="EQ16" s="17">
        <v>5855.4956154116899</v>
      </c>
      <c r="ER16" s="17">
        <v>5313.5626566436304</v>
      </c>
      <c r="ES16" s="17">
        <v>541.93295876805598</v>
      </c>
      <c r="ET16" s="17">
        <v>4.5183556771771904</v>
      </c>
      <c r="EU16" s="17">
        <v>0.12691212061486901</v>
      </c>
      <c r="EV16" s="17">
        <v>247.56169181589101</v>
      </c>
      <c r="EW16" s="17">
        <v>24.502836731206902</v>
      </c>
      <c r="EX16" s="17">
        <v>1323.652606249</v>
      </c>
      <c r="EY16" s="17">
        <v>47.683968407766798</v>
      </c>
      <c r="EZ16" s="17">
        <v>19.087572325380101</v>
      </c>
      <c r="FA16" s="17">
        <v>2563.6455515688599</v>
      </c>
      <c r="FB16" s="17">
        <v>6.5259922326758001E-4</v>
      </c>
      <c r="FC16" s="17">
        <v>75.564695901926001</v>
      </c>
      <c r="FD16" s="17">
        <v>82.860796485832495</v>
      </c>
      <c r="FE16" s="17">
        <v>113.04364182608801</v>
      </c>
      <c r="FF16" s="17">
        <v>0.101772849639268</v>
      </c>
      <c r="FG16" s="17">
        <v>347.88112681757298</v>
      </c>
      <c r="FH16" s="17">
        <v>257.63733081424999</v>
      </c>
      <c r="FI16" s="17">
        <v>53.907372381950701</v>
      </c>
      <c r="FJ16" s="17">
        <v>7.8835947294851605E-3</v>
      </c>
      <c r="FK16" s="17">
        <v>16.5333105575431</v>
      </c>
      <c r="FL16" s="17">
        <v>454.22339778418302</v>
      </c>
      <c r="FM16" s="17">
        <v>132.80861134580201</v>
      </c>
      <c r="FN16" s="17">
        <v>283.63321743005002</v>
      </c>
      <c r="FO16" s="17">
        <v>17554.403190969799</v>
      </c>
      <c r="FP16" s="17">
        <v>48.049382106246199</v>
      </c>
      <c r="FQ16" s="17">
        <v>309.15859010039998</v>
      </c>
      <c r="FS16" s="25">
        <f t="shared" si="0"/>
        <v>0</v>
      </c>
      <c r="FT16" s="97">
        <f t="shared" si="1"/>
        <v>1.0287793899860227</v>
      </c>
      <c r="FU16" s="40">
        <f t="shared" si="2"/>
        <v>3.6181021416365226E-3</v>
      </c>
      <c r="FV16" s="40">
        <f t="shared" si="3"/>
        <v>3.8698251810860259E-3</v>
      </c>
      <c r="FW16" s="40">
        <f t="shared" si="4"/>
        <v>2.0659445798886494E-3</v>
      </c>
      <c r="FX16" s="40">
        <f t="shared" si="5"/>
        <v>3.5413239914716516E-3</v>
      </c>
      <c r="FY16" s="40">
        <f t="shared" si="6"/>
        <v>3.4172674487336799E-3</v>
      </c>
      <c r="FZ16" s="40">
        <f t="shared" si="7"/>
        <v>1.5111842428696862E-3</v>
      </c>
      <c r="GA16" s="40">
        <f t="shared" si="8"/>
        <v>1.781092314899048E-3</v>
      </c>
      <c r="GB16" s="40">
        <f t="shared" si="9"/>
        <v>2.475140406915227E-3</v>
      </c>
      <c r="GC16" s="40">
        <f t="shared" si="10"/>
        <v>2.6024501762938823E-3</v>
      </c>
      <c r="GD16" s="40">
        <f t="shared" si="11"/>
        <v>2.7253983437309269E-3</v>
      </c>
      <c r="GE16" s="40">
        <f t="shared" si="12"/>
        <v>-3.1683172657786331E-4</v>
      </c>
      <c r="GF16" s="40">
        <f t="shared" si="13"/>
        <v>2.7465168817179288E-3</v>
      </c>
      <c r="GG16" s="40">
        <f t="shared" si="14"/>
        <v>-3.2810372138106155E-4</v>
      </c>
      <c r="GH16" s="40">
        <f t="shared" si="15"/>
        <v>4.0103767489017223E-3</v>
      </c>
      <c r="GI16" s="40">
        <f t="shared" si="16"/>
        <v>-2.918507730317221E-4</v>
      </c>
      <c r="GJ16" s="40">
        <f t="shared" si="17"/>
        <v>2.7278042819004933E-3</v>
      </c>
      <c r="GK16" s="40">
        <f t="shared" si="18"/>
        <v>2.7013548589513259E-3</v>
      </c>
      <c r="GL16" s="40">
        <f t="shared" si="19"/>
        <v>2.39446971813578E-4</v>
      </c>
      <c r="GM16" s="40">
        <f t="shared" si="20"/>
        <v>2.7598425829572751E-3</v>
      </c>
      <c r="GN16" s="40">
        <f t="shared" si="21"/>
        <v>2.7577374053165569E-3</v>
      </c>
      <c r="GO16" s="40">
        <f t="shared" si="22"/>
        <v>2.749224285788067E-3</v>
      </c>
      <c r="GP16" s="40">
        <f t="shared" si="23"/>
        <v>0</v>
      </c>
      <c r="GQ16" s="40">
        <f t="shared" si="24"/>
        <v>2.7224858505737744E-3</v>
      </c>
      <c r="GR16" s="40">
        <f t="shared" si="25"/>
        <v>5.521797172184064E-3</v>
      </c>
      <c r="GS16" s="40">
        <f t="shared" si="26"/>
        <v>2.7405101423607975E-3</v>
      </c>
      <c r="GT16" s="40">
        <f t="shared" si="27"/>
        <v>2.7496328994896504E-3</v>
      </c>
      <c r="GU16" s="40">
        <f t="shared" si="28"/>
        <v>-2.6750197884073276E-4</v>
      </c>
      <c r="GV16" s="40">
        <f t="shared" si="29"/>
        <v>0</v>
      </c>
      <c r="GW16" s="40">
        <f t="shared" si="30"/>
        <v>-3.1865605466675502E-4</v>
      </c>
      <c r="GX16" s="40">
        <f t="shared" si="31"/>
        <v>2.7400544576839194E-3</v>
      </c>
      <c r="GY16" s="40">
        <f t="shared" si="32"/>
        <v>1.107072587552574E-3</v>
      </c>
      <c r="GZ16" s="40">
        <f t="shared" si="33"/>
        <v>2.8783300334616208E-3</v>
      </c>
      <c r="HA16" s="40">
        <f t="shared" si="34"/>
        <v>-1.3861394776903396E-4</v>
      </c>
      <c r="HB16" s="40">
        <f t="shared" si="35"/>
        <v>2.7580403399410118E-3</v>
      </c>
      <c r="HC16" s="40">
        <f t="shared" si="36"/>
        <v>1.9623550773650951E-3</v>
      </c>
      <c r="HD16" s="40">
        <f t="shared" si="37"/>
        <v>2.5268481688296555E-3</v>
      </c>
      <c r="HE16" s="40">
        <f t="shared" si="38"/>
        <v>2.6951457283673451E-3</v>
      </c>
      <c r="HF16" s="40">
        <f t="shared" si="39"/>
        <v>2.7450398598378458E-3</v>
      </c>
      <c r="HG16" s="40">
        <f t="shared" si="40"/>
        <v>2.4008393011303491E-3</v>
      </c>
      <c r="HH16" s="40">
        <f t="shared" si="41"/>
        <v>2.9760387483231698E-3</v>
      </c>
      <c r="HI16" s="40">
        <f t="shared" si="42"/>
        <v>2.7130293532498921E-3</v>
      </c>
      <c r="HJ16" s="40">
        <f t="shared" si="43"/>
        <v>2.7299269453963187E-3</v>
      </c>
      <c r="HK16" s="40">
        <f t="shared" si="44"/>
        <v>2.7284789507156047E-3</v>
      </c>
      <c r="HL16" s="40">
        <f t="shared" si="45"/>
        <v>2.6402084058836407E-3</v>
      </c>
      <c r="HM16" s="40">
        <f t="shared" si="46"/>
        <v>2.6376275805380842E-3</v>
      </c>
      <c r="HN16" s="40">
        <f t="shared" si="47"/>
        <v>2.4747199905690467E-3</v>
      </c>
      <c r="HO16" s="40">
        <f t="shared" si="48"/>
        <v>2.7375313164514884E-3</v>
      </c>
      <c r="HP16" s="40">
        <f t="shared" si="49"/>
        <v>2.7351004290286428E-3</v>
      </c>
      <c r="HQ16" s="40">
        <f t="shared" si="50"/>
        <v>2.7388163428368516E-3</v>
      </c>
      <c r="HR16" s="40">
        <f t="shared" si="51"/>
        <v>0</v>
      </c>
      <c r="HS16" s="40">
        <f t="shared" si="52"/>
        <v>0</v>
      </c>
      <c r="HT16" s="40">
        <f t="shared" si="53"/>
        <v>2.7396355820237103E-3</v>
      </c>
      <c r="HU16" s="40">
        <f t="shared" si="54"/>
        <v>2.7483621315866793E-3</v>
      </c>
    </row>
    <row r="17" spans="1:229" x14ac:dyDescent="0.25">
      <c r="A17" s="32" t="s">
        <v>186</v>
      </c>
      <c r="B17" s="15">
        <v>17399.278645999999</v>
      </c>
      <c r="C17" s="15">
        <v>1362.7690903</v>
      </c>
      <c r="D17" s="15">
        <v>7510.4846723000001</v>
      </c>
      <c r="E17" s="15">
        <v>4372.6873661999998</v>
      </c>
      <c r="F17" s="15">
        <v>3990.0040947000002</v>
      </c>
      <c r="G17" s="15">
        <v>181.12101813999999</v>
      </c>
      <c r="H17" s="15">
        <v>20723.964434000001</v>
      </c>
      <c r="I17" s="17">
        <v>227.12323549000001</v>
      </c>
      <c r="J17" s="17">
        <v>1.6720576988</v>
      </c>
      <c r="K17" s="17">
        <v>9.5187600000000005E-4</v>
      </c>
      <c r="L17" s="17">
        <v>2.9387749099999999E-2</v>
      </c>
      <c r="M17" s="17">
        <v>92.302080799999999</v>
      </c>
      <c r="N17" s="17">
        <v>2.1398471700000001E-2</v>
      </c>
      <c r="O17" s="17">
        <v>11.309160932999999</v>
      </c>
      <c r="P17" s="17">
        <v>2.3803722100000001E-2</v>
      </c>
      <c r="Q17" s="17">
        <v>2.7619200000000002E-3</v>
      </c>
      <c r="R17" s="17">
        <v>1.5881039999999999E-2</v>
      </c>
      <c r="S17" s="17">
        <v>8.5687190000000002E-4</v>
      </c>
      <c r="T17" s="17">
        <v>0.1868962478</v>
      </c>
      <c r="U17" s="17">
        <v>7.5459599999999996E-4</v>
      </c>
      <c r="V17" s="17">
        <v>2.3873624999999998E-3</v>
      </c>
      <c r="X17" s="17">
        <v>5.4745200000000003E-4</v>
      </c>
      <c r="Y17" s="17">
        <v>71.128504915999997</v>
      </c>
      <c r="Z17" s="17">
        <v>19.209563908</v>
      </c>
      <c r="AA17" s="17">
        <v>9.1532615299999995E-2</v>
      </c>
      <c r="AB17" s="17">
        <v>9.1501697399999998E-2</v>
      </c>
      <c r="AD17" s="17">
        <v>4.38697428E-2</v>
      </c>
      <c r="AE17" s="17">
        <v>1.0703496765</v>
      </c>
      <c r="AF17" s="17">
        <v>375.3713151</v>
      </c>
      <c r="AG17" s="17">
        <v>4.2780372811999996</v>
      </c>
      <c r="AH17" s="17">
        <v>5.3266294800000002E-2</v>
      </c>
      <c r="AI17" s="17">
        <v>1.052982E-2</v>
      </c>
      <c r="AJ17" s="17">
        <v>2.8359000000000001E-5</v>
      </c>
      <c r="AK17" s="17">
        <v>140.96324199</v>
      </c>
      <c r="AL17" s="17">
        <v>4.3154999999999996E-6</v>
      </c>
      <c r="AM17" s="17">
        <v>1.6546899999999999E-5</v>
      </c>
      <c r="AN17" s="17">
        <v>51.46711956</v>
      </c>
      <c r="AO17" s="17">
        <v>0.69854657389999997</v>
      </c>
      <c r="AP17" s="17">
        <v>1.6713108399999999E-2</v>
      </c>
      <c r="AQ17" s="17">
        <v>0.28539226070000001</v>
      </c>
      <c r="AR17" s="17">
        <v>0.15272293919999999</v>
      </c>
      <c r="AS17" s="17">
        <v>1.4995000465999999</v>
      </c>
      <c r="AT17" s="17">
        <v>19.546382416</v>
      </c>
      <c r="AU17" s="17">
        <v>150.03503812</v>
      </c>
      <c r="AV17" s="17">
        <v>37.714902993999999</v>
      </c>
      <c r="AW17" s="17">
        <v>8.5077000000000004E-4</v>
      </c>
      <c r="AX17" s="17">
        <v>5.8690799999999997E-5</v>
      </c>
      <c r="BA17" s="17">
        <v>10.071055400000001</v>
      </c>
      <c r="BB17" s="17">
        <v>8.6559347100000003E-2</v>
      </c>
      <c r="BD17" s="17" t="s">
        <v>186</v>
      </c>
      <c r="BE17" s="17">
        <v>925.97865726096302</v>
      </c>
      <c r="BF17" s="17">
        <v>2.9110192900148699</v>
      </c>
      <c r="BG17" s="17">
        <v>8.5307703295358598E-4</v>
      </c>
      <c r="BH17" s="17">
        <v>1.6765821744948699</v>
      </c>
      <c r="BI17" s="17">
        <v>0</v>
      </c>
      <c r="BJ17" s="17">
        <v>9.5451794774384401E-4</v>
      </c>
      <c r="BK17" s="17">
        <v>227.67321867302201</v>
      </c>
      <c r="BL17" s="17">
        <v>227.67321867302201</v>
      </c>
      <c r="BM17" s="17">
        <v>498.17720393541498</v>
      </c>
      <c r="BN17" s="17">
        <v>18.456640088136101</v>
      </c>
      <c r="BO17" s="17">
        <v>1.20452245925583E-2</v>
      </c>
      <c r="BP17" s="17">
        <v>1.7333340442136899E-2</v>
      </c>
      <c r="BQ17" s="17">
        <v>92.554904936604999</v>
      </c>
      <c r="BR17" s="17">
        <v>8.67943351608194E-2</v>
      </c>
      <c r="BS17" s="17">
        <v>6.84508384221519E-3</v>
      </c>
      <c r="BT17" s="17">
        <v>1.4545830660780299E-2</v>
      </c>
      <c r="BU17" s="17">
        <v>0</v>
      </c>
      <c r="BV17" s="17">
        <v>11.358912748791001</v>
      </c>
      <c r="BW17" s="17">
        <v>5.7125244255581799E-3</v>
      </c>
      <c r="BX17" s="17">
        <v>1.8089747111118399E-2</v>
      </c>
      <c r="BY17" s="17">
        <v>2.7695994977792598E-3</v>
      </c>
      <c r="BZ17" s="17">
        <v>0</v>
      </c>
      <c r="CA17" s="17">
        <v>944.87468747041999</v>
      </c>
      <c r="CB17" s="17">
        <v>1.59247029990945E-2</v>
      </c>
      <c r="CC17" s="5">
        <v>5.8850858376626601E-5</v>
      </c>
      <c r="CD17" s="17">
        <v>2.4880094479075299E-4</v>
      </c>
      <c r="CE17" s="17">
        <v>6.09136231198708E-4</v>
      </c>
      <c r="CF17" s="17">
        <v>0.18740634332115799</v>
      </c>
      <c r="CG17" s="17">
        <v>1.0732844303649101</v>
      </c>
      <c r="CH17" s="17">
        <v>7.5665402500580705E-4</v>
      </c>
      <c r="CI17" s="5">
        <v>4.3270623748077803E-6</v>
      </c>
      <c r="CJ17" s="17">
        <v>1.0559233133087501E-2</v>
      </c>
      <c r="CK17" s="5">
        <v>1.65925668413829E-5</v>
      </c>
      <c r="CL17" s="17">
        <v>17476.779035499902</v>
      </c>
      <c r="CM17" s="17">
        <v>2.3938682950055E-3</v>
      </c>
      <c r="CN17" s="17">
        <v>173.21195136435901</v>
      </c>
      <c r="CO17" s="17">
        <v>16.428807703653</v>
      </c>
      <c r="CP17" s="17">
        <v>21.861351443574701</v>
      </c>
      <c r="CQ17" s="17">
        <v>19.597562794466899</v>
      </c>
      <c r="CR17" s="17">
        <v>4649.8624666843798</v>
      </c>
      <c r="CS17" s="17">
        <v>5.4896029599272504E-4</v>
      </c>
      <c r="CT17" s="17">
        <v>1.2387486038178499E-3</v>
      </c>
      <c r="CU17" s="17">
        <v>71.573505618898096</v>
      </c>
      <c r="CV17" s="17">
        <v>71.573505618898096</v>
      </c>
      <c r="CW17" s="17">
        <v>16.090202697680802</v>
      </c>
      <c r="CX17" s="17">
        <v>0</v>
      </c>
      <c r="CY17" s="17">
        <v>19.262151378197299</v>
      </c>
      <c r="CZ17" s="17">
        <v>150.414759364514</v>
      </c>
      <c r="DA17" s="17">
        <v>2.61356831911638E-2</v>
      </c>
      <c r="DB17" s="17">
        <v>5.7605260437623998E-2</v>
      </c>
      <c r="DC17" s="17">
        <v>0</v>
      </c>
      <c r="DD17" s="17">
        <v>547.08470258052103</v>
      </c>
      <c r="DE17" s="17">
        <v>2.1775260319098799</v>
      </c>
      <c r="DF17" s="5">
        <v>2.9494740008371101E-5</v>
      </c>
      <c r="DG17" s="17">
        <v>65.051299914380095</v>
      </c>
      <c r="DH17" s="17">
        <v>0.68873960841839199</v>
      </c>
      <c r="DI17" s="17">
        <v>2.37926953598218E-2</v>
      </c>
      <c r="DJ17" s="17">
        <v>6.7717557091442199E-2</v>
      </c>
      <c r="DK17" s="17">
        <v>0</v>
      </c>
      <c r="DL17" s="17">
        <v>1.44718798128275E-2</v>
      </c>
      <c r="DM17" s="17">
        <v>2.9382238341683301E-2</v>
      </c>
      <c r="DN17" s="17">
        <v>375.90762047948601</v>
      </c>
      <c r="DO17" s="17">
        <v>10.098654928239499</v>
      </c>
      <c r="DP17" s="17">
        <v>10.692252096653601</v>
      </c>
      <c r="DQ17" s="17">
        <v>4.2911076290870298</v>
      </c>
      <c r="DR17" s="17">
        <v>1368.5270493024</v>
      </c>
      <c r="DS17" s="17">
        <v>0</v>
      </c>
      <c r="DT17" s="17">
        <v>2.1831733264990001E-2</v>
      </c>
      <c r="DU17" s="17">
        <v>3.1416318873217601E-2</v>
      </c>
      <c r="DV17" s="17">
        <v>21473.504398441299</v>
      </c>
      <c r="DW17" s="17">
        <v>6781.6654576497604</v>
      </c>
      <c r="DX17" s="17">
        <v>753.51826270451897</v>
      </c>
      <c r="DY17" s="17">
        <v>7535.18372035428</v>
      </c>
      <c r="DZ17" s="17">
        <v>4.6342225117017499E-3</v>
      </c>
      <c r="EA17" s="17">
        <v>259.07293925191601</v>
      </c>
      <c r="EB17" s="17">
        <v>153.27795745951801</v>
      </c>
      <c r="EC17" s="17">
        <v>0.70077493628421905</v>
      </c>
      <c r="ED17" s="17">
        <v>1.6758866672178199E-2</v>
      </c>
      <c r="EE17" s="17">
        <v>0.28616947350760802</v>
      </c>
      <c r="EF17" s="17">
        <v>0.15314053733692601</v>
      </c>
      <c r="EG17" s="17">
        <v>1.5036266482801099</v>
      </c>
      <c r="EH17" s="17">
        <v>1.5513527640999301</v>
      </c>
      <c r="EI17" s="17">
        <v>10127.5788420509</v>
      </c>
      <c r="EJ17" s="17">
        <v>2.7529414250676498</v>
      </c>
      <c r="EK17" s="17">
        <v>200.75639340377001</v>
      </c>
      <c r="EL17" s="17">
        <v>291.75868195572002</v>
      </c>
      <c r="EM17" s="17">
        <v>1.7889594291131301</v>
      </c>
      <c r="EN17" s="17">
        <v>2.0811248532548399E-2</v>
      </c>
      <c r="EO17" s="17">
        <v>8.04036722388486E-3</v>
      </c>
      <c r="EP17" s="17">
        <v>159.85090467765599</v>
      </c>
      <c r="EQ17" s="17">
        <v>4390.4511020077498</v>
      </c>
      <c r="ER17" s="17">
        <v>4005.5387872869301</v>
      </c>
      <c r="ES17" s="17">
        <v>384.91231472081199</v>
      </c>
      <c r="ET17" s="17">
        <v>3.2912577241687102</v>
      </c>
      <c r="EU17" s="17">
        <v>0.113293594272281</v>
      </c>
      <c r="EV17" s="17">
        <v>117.518549700446</v>
      </c>
      <c r="EW17" s="17">
        <v>19.634097862067801</v>
      </c>
      <c r="EX17" s="17">
        <v>1049.28156428953</v>
      </c>
      <c r="EY17" s="17">
        <v>37.290614611132199</v>
      </c>
      <c r="EZ17" s="17">
        <v>15.7464904622541</v>
      </c>
      <c r="FA17" s="17">
        <v>2031.4257577010101</v>
      </c>
      <c r="FB17" s="5">
        <v>2.84143981084343E-5</v>
      </c>
      <c r="FC17" s="17">
        <v>41.315984747310402</v>
      </c>
      <c r="FD17" s="17">
        <v>20.499439562382499</v>
      </c>
      <c r="FE17" s="17">
        <v>52.170712152427498</v>
      </c>
      <c r="FF17" s="17">
        <v>8.6964723270336206E-2</v>
      </c>
      <c r="FG17" s="17">
        <v>181.595108095482</v>
      </c>
      <c r="FH17" s="17">
        <v>287.61716059847203</v>
      </c>
      <c r="FI17" s="17">
        <v>37.818162453545803</v>
      </c>
      <c r="FJ17" s="17">
        <v>2.0930343002584901E-4</v>
      </c>
      <c r="FK17" s="17">
        <v>21.4235082936803</v>
      </c>
      <c r="FL17" s="17">
        <v>543.84295241424297</v>
      </c>
      <c r="FM17" s="17">
        <v>141.32337426951301</v>
      </c>
      <c r="FN17" s="17">
        <v>347.14234389319199</v>
      </c>
      <c r="FO17" s="17">
        <v>20764.4890122742</v>
      </c>
      <c r="FP17" s="17">
        <v>51.593131772520998</v>
      </c>
      <c r="FQ17" s="17">
        <v>363.56989206404501</v>
      </c>
      <c r="FS17" s="25">
        <f t="shared" si="0"/>
        <v>0</v>
      </c>
      <c r="FT17" s="97">
        <f t="shared" si="1"/>
        <v>1.0341455735196754</v>
      </c>
      <c r="FU17" s="40">
        <f t="shared" si="2"/>
        <v>4.454230033135287E-3</v>
      </c>
      <c r="FV17" s="40">
        <f t="shared" si="3"/>
        <v>4.2251904914664597E-3</v>
      </c>
      <c r="FW17" s="40">
        <f t="shared" si="4"/>
        <v>3.2886090754401546E-3</v>
      </c>
      <c r="FX17" s="40">
        <f t="shared" si="5"/>
        <v>4.0624298789481523E-3</v>
      </c>
      <c r="FY17" s="40">
        <f t="shared" si="6"/>
        <v>3.8934026678230441E-3</v>
      </c>
      <c r="FZ17" s="40">
        <f t="shared" si="7"/>
        <v>2.6175314182231477E-3</v>
      </c>
      <c r="GA17" s="40">
        <f t="shared" si="8"/>
        <v>1.9554452722237562E-3</v>
      </c>
      <c r="GB17" s="40">
        <f t="shared" si="9"/>
        <v>2.4215187928062444E-3</v>
      </c>
      <c r="GC17" s="40">
        <f t="shared" si="10"/>
        <v>2.7059327546633295E-3</v>
      </c>
      <c r="GD17" s="40">
        <f t="shared" si="11"/>
        <v>2.7755167099958039E-3</v>
      </c>
      <c r="GE17" s="40">
        <f t="shared" si="12"/>
        <v>-3.1251339711480832E-4</v>
      </c>
      <c r="GF17" s="40">
        <f t="shared" si="13"/>
        <v>2.739094659770657E-3</v>
      </c>
      <c r="GG17" s="40">
        <f t="shared" si="14"/>
        <v>-3.5316526855101114E-4</v>
      </c>
      <c r="GH17" s="40">
        <f t="shared" si="15"/>
        <v>4.399249076545219E-3</v>
      </c>
      <c r="GI17" s="40">
        <f t="shared" si="16"/>
        <v>-6.0938508579828077E-5</v>
      </c>
      <c r="GJ17" s="40">
        <f t="shared" si="17"/>
        <v>2.7804924759803583E-3</v>
      </c>
      <c r="GK17" s="40">
        <f t="shared" si="18"/>
        <v>2.7493790768426656E-3</v>
      </c>
      <c r="GL17" s="40">
        <f t="shared" si="19"/>
        <v>1.243214988682623E-3</v>
      </c>
      <c r="GM17" s="40">
        <f t="shared" si="20"/>
        <v>2.7292978171710187E-3</v>
      </c>
      <c r="GN17" s="40">
        <f t="shared" si="21"/>
        <v>2.7273203221420336E-3</v>
      </c>
      <c r="GO17" s="40">
        <f t="shared" si="22"/>
        <v>2.7250972592139651E-3</v>
      </c>
      <c r="GP17" s="40">
        <f t="shared" si="23"/>
        <v>0</v>
      </c>
      <c r="GQ17" s="40">
        <f t="shared" si="24"/>
        <v>2.7551200702984244E-3</v>
      </c>
      <c r="GR17" s="40">
        <f t="shared" si="25"/>
        <v>6.2562920930733417E-3</v>
      </c>
      <c r="GS17" s="40">
        <f t="shared" si="26"/>
        <v>2.737567101947498E-3</v>
      </c>
      <c r="GT17" s="40">
        <f t="shared" si="27"/>
        <v>2.7170156982575014E-3</v>
      </c>
      <c r="GU17" s="40">
        <f t="shared" si="28"/>
        <v>9.3496093592689548E-5</v>
      </c>
      <c r="GV17" s="40">
        <f t="shared" si="29"/>
        <v>0</v>
      </c>
      <c r="GW17" s="40">
        <f t="shared" si="30"/>
        <v>-3.5615995198393595E-4</v>
      </c>
      <c r="GX17" s="40">
        <f t="shared" si="31"/>
        <v>2.7418645787856645E-3</v>
      </c>
      <c r="GY17" s="40">
        <f t="shared" si="32"/>
        <v>1.4287329849462151E-3</v>
      </c>
      <c r="GZ17" s="40">
        <f t="shared" si="33"/>
        <v>3.0552206602939996E-3</v>
      </c>
      <c r="HA17" s="40">
        <f t="shared" si="34"/>
        <v>-3.4248039704838461E-4</v>
      </c>
      <c r="HB17" s="40">
        <f t="shared" si="35"/>
        <v>2.7933177478342511E-3</v>
      </c>
      <c r="HC17" s="40">
        <f t="shared" si="36"/>
        <v>1.953457753598471E-3</v>
      </c>
      <c r="HD17" s="40">
        <f t="shared" si="37"/>
        <v>2.5547956646638286E-3</v>
      </c>
      <c r="HE17" s="40">
        <f t="shared" si="38"/>
        <v>2.6792665526082066E-3</v>
      </c>
      <c r="HF17" s="40">
        <f t="shared" si="39"/>
        <v>2.7598427127075746E-3</v>
      </c>
      <c r="HG17" s="40">
        <f t="shared" si="40"/>
        <v>2.4484022731074613E-3</v>
      </c>
      <c r="HH17" s="40">
        <f t="shared" si="41"/>
        <v>3.1899983014419373E-3</v>
      </c>
      <c r="HI17" s="40">
        <f t="shared" si="42"/>
        <v>2.7378672526410484E-3</v>
      </c>
      <c r="HJ17" s="40">
        <f t="shared" si="43"/>
        <v>2.7233142402028968E-3</v>
      </c>
      <c r="HK17" s="40">
        <f t="shared" si="44"/>
        <v>2.7343511008463971E-3</v>
      </c>
      <c r="HL17" s="40">
        <f t="shared" si="45"/>
        <v>2.7519850295882158E-3</v>
      </c>
      <c r="HM17" s="40">
        <f t="shared" si="46"/>
        <v>2.6184066891582277E-3</v>
      </c>
      <c r="HN17" s="40">
        <f t="shared" si="47"/>
        <v>2.5308837806959188E-3</v>
      </c>
      <c r="HO17" s="40">
        <f t="shared" si="48"/>
        <v>2.7378954033696174E-3</v>
      </c>
      <c r="HP17" s="40">
        <f t="shared" si="49"/>
        <v>2.7116999348659868E-3</v>
      </c>
      <c r="HQ17" s="40">
        <f t="shared" si="50"/>
        <v>2.7271459347394107E-3</v>
      </c>
      <c r="HR17" s="40">
        <f t="shared" si="51"/>
        <v>0</v>
      </c>
      <c r="HS17" s="40">
        <f t="shared" si="52"/>
        <v>0</v>
      </c>
      <c r="HT17" s="40">
        <f t="shared" si="53"/>
        <v>2.7404802320418909E-3</v>
      </c>
      <c r="HU17" s="40">
        <f t="shared" si="54"/>
        <v>2.7147623993503595E-3</v>
      </c>
    </row>
    <row r="18" spans="1:229" x14ac:dyDescent="0.25">
      <c r="A18" s="32" t="s">
        <v>187</v>
      </c>
      <c r="B18" s="15">
        <v>34561.428833999998</v>
      </c>
      <c r="C18" s="15">
        <v>2093.2484242999999</v>
      </c>
      <c r="D18" s="15">
        <v>6028.0729316999996</v>
      </c>
      <c r="E18" s="15">
        <v>10851.726645000001</v>
      </c>
      <c r="F18" s="15">
        <v>9784.4195930999995</v>
      </c>
      <c r="G18" s="15">
        <v>489.25330539999999</v>
      </c>
      <c r="H18" s="15">
        <v>15123.609995999999</v>
      </c>
      <c r="I18" s="17">
        <v>174.21528398999999</v>
      </c>
      <c r="J18" s="17">
        <v>4.4463892994999998</v>
      </c>
      <c r="K18" s="17">
        <v>3.0538421E-2</v>
      </c>
      <c r="L18" s="17">
        <v>0.1610810366</v>
      </c>
      <c r="M18" s="17">
        <v>184.92839017</v>
      </c>
      <c r="N18" s="17">
        <v>0.1185077054</v>
      </c>
      <c r="O18" s="17">
        <v>25.828041097</v>
      </c>
      <c r="P18" s="17">
        <v>0.1218343006</v>
      </c>
      <c r="Q18" s="17">
        <v>8.8608800000000001E-2</v>
      </c>
      <c r="R18" s="17">
        <v>0.50950118</v>
      </c>
      <c r="S18" s="17">
        <v>2.9631898E-3</v>
      </c>
      <c r="T18" s="17">
        <v>0.1031649781</v>
      </c>
      <c r="U18" s="17">
        <v>2.4209201E-2</v>
      </c>
      <c r="V18" s="17">
        <v>2.1639014200000001E-2</v>
      </c>
      <c r="W18" s="5"/>
      <c r="X18" s="17">
        <v>1.7563531E-2</v>
      </c>
      <c r="Y18" s="17">
        <v>132.90981176</v>
      </c>
      <c r="Z18" s="17">
        <v>43.440167559999999</v>
      </c>
      <c r="AA18" s="17">
        <v>0.15057095449999999</v>
      </c>
      <c r="AB18" s="17">
        <v>0.37046216630000001</v>
      </c>
      <c r="AD18" s="17">
        <v>0.24304887829999999</v>
      </c>
      <c r="AE18" s="17">
        <v>3.2907961394999998</v>
      </c>
      <c r="AF18" s="17">
        <v>172.30721324000001</v>
      </c>
      <c r="AG18" s="17">
        <v>7.2698611766000001</v>
      </c>
      <c r="AH18" s="17">
        <v>0.29284144410000001</v>
      </c>
      <c r="AI18" s="17">
        <v>0.337821025</v>
      </c>
      <c r="AJ18" s="17">
        <v>9.0982260000000001E-4</v>
      </c>
      <c r="AK18" s="17">
        <v>190.59271652999999</v>
      </c>
      <c r="AL18" s="17">
        <v>1.3845120000000001E-4</v>
      </c>
      <c r="AM18" s="17">
        <v>5.3086140000000001E-4</v>
      </c>
      <c r="AN18" s="17">
        <v>66.886837115000006</v>
      </c>
      <c r="AO18" s="17">
        <v>1.7369373547</v>
      </c>
      <c r="AP18" s="17">
        <v>4.1068520300000001E-2</v>
      </c>
      <c r="AQ18" s="17">
        <v>0.70040065230000004</v>
      </c>
      <c r="AR18" s="17">
        <v>0.37473730869999999</v>
      </c>
      <c r="AS18" s="17">
        <v>3.9416258213000002</v>
      </c>
      <c r="AT18" s="17">
        <v>41.179343170999999</v>
      </c>
      <c r="AU18" s="17">
        <v>168.02713982</v>
      </c>
      <c r="AV18" s="17">
        <v>92.684669588000006</v>
      </c>
      <c r="AW18" s="17">
        <v>2.7294663E-2</v>
      </c>
      <c r="AX18" s="17">
        <v>1.8829379E-3</v>
      </c>
      <c r="BA18" s="17">
        <v>24.707459100000001</v>
      </c>
      <c r="BB18" s="17">
        <v>0.2123767782</v>
      </c>
      <c r="BD18" s="17" t="s">
        <v>187</v>
      </c>
      <c r="BE18" s="17">
        <v>292.62146244691297</v>
      </c>
      <c r="BF18" s="17">
        <v>7.62935167390334</v>
      </c>
      <c r="BG18" s="17">
        <v>2.7370019631987898E-2</v>
      </c>
      <c r="BH18" s="17">
        <v>4.4574116487208499</v>
      </c>
      <c r="BI18" s="17">
        <v>0</v>
      </c>
      <c r="BJ18" s="17">
        <v>3.0621744256983101E-2</v>
      </c>
      <c r="BK18" s="17">
        <v>174.85523230829199</v>
      </c>
      <c r="BL18" s="17">
        <v>174.85523230829199</v>
      </c>
      <c r="BM18" s="17">
        <v>190.15108316475099</v>
      </c>
      <c r="BN18" s="17">
        <v>23.448477333556799</v>
      </c>
      <c r="BO18" s="17">
        <v>6.6022270388068502E-2</v>
      </c>
      <c r="BP18" s="17">
        <v>9.5007694216725197E-2</v>
      </c>
      <c r="BQ18" s="17">
        <v>185.42749917459</v>
      </c>
      <c r="BR18" s="17">
        <v>0.21296001518386601</v>
      </c>
      <c r="BS18" s="17">
        <v>3.7910127413923203E-2</v>
      </c>
      <c r="BT18" s="17">
        <v>8.0559082866228995E-2</v>
      </c>
      <c r="BU18" s="17">
        <v>0</v>
      </c>
      <c r="BV18" s="17">
        <v>25.923190255321899</v>
      </c>
      <c r="BW18" s="17">
        <v>2.9232605304320501E-2</v>
      </c>
      <c r="BX18" s="17">
        <v>9.2570139254947906E-2</v>
      </c>
      <c r="BY18" s="17">
        <v>8.8853773589114393E-2</v>
      </c>
      <c r="BZ18" s="17">
        <v>0</v>
      </c>
      <c r="CA18" s="17">
        <v>854.33127389941797</v>
      </c>
      <c r="CB18" s="17">
        <v>0.51091362771374105</v>
      </c>
      <c r="CC18" s="17">
        <v>1.8879980915007099E-3</v>
      </c>
      <c r="CD18" s="17">
        <v>8.5969683339120399E-4</v>
      </c>
      <c r="CE18" s="17">
        <v>2.1047609727894499E-3</v>
      </c>
      <c r="CF18" s="17">
        <v>0.103452800497259</v>
      </c>
      <c r="CG18" s="17">
        <v>3.29979684027778</v>
      </c>
      <c r="CH18" s="17">
        <v>2.4277222807429E-2</v>
      </c>
      <c r="CI18" s="17">
        <v>1.3883385578630501E-4</v>
      </c>
      <c r="CJ18" s="17">
        <v>0.33875704251472299</v>
      </c>
      <c r="CK18" s="17">
        <v>5.3232076795251199E-4</v>
      </c>
      <c r="CL18" s="17">
        <v>34719.821201981897</v>
      </c>
      <c r="CM18" s="17">
        <v>2.1698387360163902E-2</v>
      </c>
      <c r="CN18" s="17">
        <v>404.98736758618702</v>
      </c>
      <c r="CO18" s="17">
        <v>26.494138702874402</v>
      </c>
      <c r="CP18" s="17">
        <v>49.986049644599603</v>
      </c>
      <c r="CQ18" s="17">
        <v>41.295231207279102</v>
      </c>
      <c r="CR18" s="17">
        <v>1708.05217859207</v>
      </c>
      <c r="CS18" s="17">
        <v>1.76121053032238E-2</v>
      </c>
      <c r="CT18" s="17">
        <v>1.40129250561847E-3</v>
      </c>
      <c r="CU18" s="17">
        <v>133.60720038984701</v>
      </c>
      <c r="CV18" s="17">
        <v>133.60720038984701</v>
      </c>
      <c r="CW18" s="17">
        <v>27.331236070150901</v>
      </c>
      <c r="CX18" s="17">
        <v>0</v>
      </c>
      <c r="CY18" s="17">
        <v>43.559178029464697</v>
      </c>
      <c r="CZ18" s="17">
        <v>168.43940998973201</v>
      </c>
      <c r="DA18" s="17">
        <v>5.2649862687765898E-2</v>
      </c>
      <c r="DB18" s="17">
        <v>8.1700530876469502E-2</v>
      </c>
      <c r="DC18" s="17">
        <v>0</v>
      </c>
      <c r="DD18" s="17">
        <v>598.23805657357696</v>
      </c>
      <c r="DE18" s="17">
        <v>2.6307298898944</v>
      </c>
      <c r="DF18" s="5">
        <v>3.33614007503001E-5</v>
      </c>
      <c r="DG18" s="17">
        <v>91.074118264998702</v>
      </c>
      <c r="DH18" s="17">
        <v>1.8224950375915301</v>
      </c>
      <c r="DI18" s="17">
        <v>9.6297259421176506E-2</v>
      </c>
      <c r="DJ18" s="17">
        <v>0.27407655882758097</v>
      </c>
      <c r="DK18" s="17">
        <v>0</v>
      </c>
      <c r="DL18" s="17">
        <v>8.0180043594195102E-2</v>
      </c>
      <c r="DM18" s="17">
        <v>0.16278983780155001</v>
      </c>
      <c r="DN18" s="17">
        <v>172.62852391441999</v>
      </c>
      <c r="DO18" s="17">
        <v>24.7751751681608</v>
      </c>
      <c r="DP18" s="17">
        <v>20.781811691165402</v>
      </c>
      <c r="DQ18" s="17">
        <v>7.2878863656675996</v>
      </c>
      <c r="DR18" s="17">
        <v>2102.2769331393201</v>
      </c>
      <c r="DS18" s="17">
        <v>0</v>
      </c>
      <c r="DT18" s="17">
        <v>0.120023919234775</v>
      </c>
      <c r="DU18" s="17">
        <v>0.17271715607511101</v>
      </c>
      <c r="DV18" s="17">
        <v>15331.067543114101</v>
      </c>
      <c r="DW18" s="17">
        <v>5443.6667313502703</v>
      </c>
      <c r="DX18" s="17">
        <v>604.851937054514</v>
      </c>
      <c r="DY18" s="17">
        <v>6048.5186684047903</v>
      </c>
      <c r="DZ18" s="17">
        <v>1.2045837737687101E-2</v>
      </c>
      <c r="EA18" s="17">
        <v>411.80374771760899</v>
      </c>
      <c r="EB18" s="17">
        <v>48.903122746482502</v>
      </c>
      <c r="EC18" s="17">
        <v>1.7417855344058799</v>
      </c>
      <c r="ED18" s="17">
        <v>4.1180993012891402E-2</v>
      </c>
      <c r="EE18" s="17">
        <v>0.70230320998693696</v>
      </c>
      <c r="EF18" s="17">
        <v>0.375756750819293</v>
      </c>
      <c r="EG18" s="17">
        <v>3.95147192407281</v>
      </c>
      <c r="EH18" s="17">
        <v>2.7121900657528499</v>
      </c>
      <c r="EI18" s="17">
        <v>8956.7300947776894</v>
      </c>
      <c r="EJ18" s="17">
        <v>16.426911566328801</v>
      </c>
      <c r="EK18" s="17">
        <v>485.90235633305201</v>
      </c>
      <c r="EL18" s="17">
        <v>721.89444587377398</v>
      </c>
      <c r="EM18" s="17">
        <v>2.5696853363977499</v>
      </c>
      <c r="EN18" s="17">
        <v>2.3539647745498399E-2</v>
      </c>
      <c r="EO18" s="17">
        <v>1.6634069666054799E-2</v>
      </c>
      <c r="EP18" s="17">
        <v>543.83049643677998</v>
      </c>
      <c r="EQ18" s="17">
        <v>10885.7045404697</v>
      </c>
      <c r="ER18" s="17">
        <v>9814.4482244041501</v>
      </c>
      <c r="ES18" s="17">
        <v>1071.25631606563</v>
      </c>
      <c r="ET18" s="17">
        <v>9.15469843427746</v>
      </c>
      <c r="EU18" s="17">
        <v>0.164963243599376</v>
      </c>
      <c r="EV18" s="17">
        <v>552.42154709348097</v>
      </c>
      <c r="EW18" s="17">
        <v>44.644775400827797</v>
      </c>
      <c r="EX18" s="17">
        <v>2355.3337764623502</v>
      </c>
      <c r="EY18" s="17">
        <v>90.006171894376493</v>
      </c>
      <c r="EZ18" s="17">
        <v>29.370238812370101</v>
      </c>
      <c r="FA18" s="17">
        <v>4434.6315923433403</v>
      </c>
      <c r="FB18" s="17">
        <v>9.11629107018304E-4</v>
      </c>
      <c r="FC18" s="17">
        <v>46.594788134318698</v>
      </c>
      <c r="FD18" s="17">
        <v>286.61080943688398</v>
      </c>
      <c r="FE18" s="17">
        <v>238.613108020966</v>
      </c>
      <c r="FF18" s="17">
        <v>0.136918001840859</v>
      </c>
      <c r="FG18" s="17">
        <v>490.35685494094298</v>
      </c>
      <c r="FH18" s="17">
        <v>366.62131675225697</v>
      </c>
      <c r="FI18" s="17">
        <v>92.953854599028801</v>
      </c>
      <c r="FJ18" s="17">
        <v>4.6743031292827697E-3</v>
      </c>
      <c r="FK18" s="17">
        <v>25.774593041815098</v>
      </c>
      <c r="FL18" s="17">
        <v>565.37467645952097</v>
      </c>
      <c r="FM18" s="17">
        <v>191.071884801864</v>
      </c>
      <c r="FN18" s="17">
        <v>108.623752850926</v>
      </c>
      <c r="FO18" s="17">
        <v>15163.0341226982</v>
      </c>
      <c r="FP18" s="17">
        <v>67.045605385886006</v>
      </c>
      <c r="FQ18" s="17">
        <v>450.69580443672101</v>
      </c>
      <c r="FS18" s="25">
        <f t="shared" si="0"/>
        <v>0</v>
      </c>
      <c r="FT18" s="97">
        <f t="shared" si="1"/>
        <v>1.0110817808003456</v>
      </c>
      <c r="FU18" s="40">
        <f t="shared" si="2"/>
        <v>4.5829230250480487E-3</v>
      </c>
      <c r="FV18" s="40">
        <f t="shared" si="3"/>
        <v>4.3131568783286913E-3</v>
      </c>
      <c r="FW18" s="40">
        <f t="shared" si="4"/>
        <v>3.391753373996552E-3</v>
      </c>
      <c r="FX18" s="40">
        <f t="shared" si="5"/>
        <v>3.1311049919742454E-3</v>
      </c>
      <c r="FY18" s="40">
        <f t="shared" si="6"/>
        <v>3.0690253027708357E-3</v>
      </c>
      <c r="FZ18" s="40">
        <f t="shared" si="7"/>
        <v>2.2555791218227153E-3</v>
      </c>
      <c r="GA18" s="40">
        <f t="shared" si="8"/>
        <v>2.6067933984430937E-3</v>
      </c>
      <c r="GB18" s="40">
        <f t="shared" si="9"/>
        <v>3.6733190316914593E-3</v>
      </c>
      <c r="GC18" s="40">
        <f t="shared" si="10"/>
        <v>2.4789438077519607E-3</v>
      </c>
      <c r="GD18" s="40">
        <f t="shared" si="11"/>
        <v>2.7284729941702353E-3</v>
      </c>
      <c r="GE18" s="40">
        <f t="shared" si="12"/>
        <v>-3.1705777591401396E-4</v>
      </c>
      <c r="GF18" s="40">
        <f t="shared" si="13"/>
        <v>2.6989312140292699E-3</v>
      </c>
      <c r="GG18" s="40">
        <f t="shared" si="14"/>
        <v>-3.2483221000579644E-4</v>
      </c>
      <c r="GH18" s="40">
        <f t="shared" si="15"/>
        <v>3.6839479217396281E-3</v>
      </c>
      <c r="GI18" s="40">
        <f t="shared" si="16"/>
        <v>-2.5900785391466907E-4</v>
      </c>
      <c r="GJ18" s="40">
        <f t="shared" si="17"/>
        <v>2.7646643348560379E-3</v>
      </c>
      <c r="GK18" s="40">
        <f t="shared" si="18"/>
        <v>2.7722167664872722E-3</v>
      </c>
      <c r="GL18" s="40">
        <f t="shared" si="19"/>
        <v>4.2791932553684571E-4</v>
      </c>
      <c r="GM18" s="40">
        <f t="shared" si="20"/>
        <v>2.7899235046607023E-3</v>
      </c>
      <c r="GN18" s="40">
        <f t="shared" si="21"/>
        <v>2.8097502031975406E-3</v>
      </c>
      <c r="GO18" s="40">
        <f t="shared" si="22"/>
        <v>2.743801525112958E-3</v>
      </c>
      <c r="GP18" s="40">
        <f t="shared" si="23"/>
        <v>0</v>
      </c>
      <c r="GQ18" s="40">
        <f t="shared" si="24"/>
        <v>2.7656342693163113E-3</v>
      </c>
      <c r="GR18" s="40">
        <f t="shared" si="25"/>
        <v>5.2470816158126203E-3</v>
      </c>
      <c r="GS18" s="40">
        <f t="shared" si="26"/>
        <v>2.7396411236287051E-3</v>
      </c>
      <c r="GT18" s="40">
        <f t="shared" si="27"/>
        <v>2.7462715612272771E-3</v>
      </c>
      <c r="GU18" s="40">
        <f t="shared" si="28"/>
        <v>-2.3848063116648166E-4</v>
      </c>
      <c r="GV18" s="40">
        <f t="shared" si="29"/>
        <v>0</v>
      </c>
      <c r="GW18" s="40">
        <f t="shared" si="30"/>
        <v>-3.2502476377357974E-4</v>
      </c>
      <c r="GX18" s="40">
        <f t="shared" si="31"/>
        <v>2.7351134486099473E-3</v>
      </c>
      <c r="GY18" s="40">
        <f t="shared" si="32"/>
        <v>1.8647546343427605E-3</v>
      </c>
      <c r="GZ18" s="40">
        <f t="shared" si="33"/>
        <v>2.4794406151273487E-3</v>
      </c>
      <c r="HA18" s="40">
        <f t="shared" si="34"/>
        <v>-3.4274107076086356E-4</v>
      </c>
      <c r="HB18" s="40">
        <f t="shared" si="35"/>
        <v>2.7707497327112713E-3</v>
      </c>
      <c r="HC18" s="40">
        <f t="shared" si="36"/>
        <v>1.9855596226165395E-3</v>
      </c>
      <c r="HD18" s="40">
        <f t="shared" si="37"/>
        <v>2.5140953998029035E-3</v>
      </c>
      <c r="HE18" s="40">
        <f t="shared" si="38"/>
        <v>2.7638314893984588E-3</v>
      </c>
      <c r="HF18" s="40">
        <f t="shared" si="39"/>
        <v>2.749056443945594E-3</v>
      </c>
      <c r="HG18" s="40">
        <f t="shared" si="40"/>
        <v>2.3736848344768692E-3</v>
      </c>
      <c r="HH18" s="40">
        <f t="shared" si="41"/>
        <v>2.7912231219860461E-3</v>
      </c>
      <c r="HI18" s="40">
        <f t="shared" si="42"/>
        <v>2.7386599777591948E-3</v>
      </c>
      <c r="HJ18" s="40">
        <f t="shared" si="43"/>
        <v>2.7163848015978255E-3</v>
      </c>
      <c r="HK18" s="40">
        <f t="shared" si="44"/>
        <v>2.7204179984895147E-3</v>
      </c>
      <c r="HL18" s="40">
        <f t="shared" si="45"/>
        <v>2.4979800770542101E-3</v>
      </c>
      <c r="HM18" s="40">
        <f t="shared" si="46"/>
        <v>2.8142274100358884E-3</v>
      </c>
      <c r="HN18" s="40">
        <f t="shared" si="47"/>
        <v>2.4535927361119024E-3</v>
      </c>
      <c r="HO18" s="40">
        <f t="shared" si="48"/>
        <v>2.9043099816331176E-3</v>
      </c>
      <c r="HP18" s="40">
        <f t="shared" si="49"/>
        <v>2.760855922196151E-3</v>
      </c>
      <c r="HQ18" s="40">
        <f t="shared" si="50"/>
        <v>2.6873916026173309E-3</v>
      </c>
      <c r="HR18" s="40">
        <f t="shared" si="51"/>
        <v>0</v>
      </c>
      <c r="HS18" s="40">
        <f t="shared" si="52"/>
        <v>0</v>
      </c>
      <c r="HT18" s="40">
        <f t="shared" si="53"/>
        <v>2.7407135588782038E-3</v>
      </c>
      <c r="HU18" s="40">
        <f t="shared" si="54"/>
        <v>2.7462370830240016E-3</v>
      </c>
    </row>
    <row r="19" spans="1:229" x14ac:dyDescent="0.25">
      <c r="A19" s="32" t="s">
        <v>188</v>
      </c>
      <c r="B19" s="15">
        <v>67330.461083999995</v>
      </c>
      <c r="C19" s="15">
        <v>3064.9650157999999</v>
      </c>
      <c r="D19" s="15">
        <v>27953.524891000001</v>
      </c>
      <c r="E19" s="15">
        <v>25048.033457000001</v>
      </c>
      <c r="F19" s="15">
        <v>21490.591329999999</v>
      </c>
      <c r="G19" s="15">
        <v>4044.8037641999999</v>
      </c>
      <c r="H19" s="15">
        <v>28541.776496999999</v>
      </c>
      <c r="I19" s="17">
        <v>182.79073464999999</v>
      </c>
      <c r="J19" s="17">
        <v>5.0789511224000004</v>
      </c>
      <c r="K19" s="17">
        <v>3.4962738E-2</v>
      </c>
      <c r="L19" s="17">
        <v>2.81419223E-2</v>
      </c>
      <c r="M19" s="17">
        <v>193.35476312</v>
      </c>
      <c r="N19" s="17">
        <v>1.2078040000000001E-4</v>
      </c>
      <c r="O19" s="17">
        <v>23.093388959999999</v>
      </c>
      <c r="P19" s="17">
        <v>6.3105734E-3</v>
      </c>
      <c r="Q19" s="17">
        <v>0.10144628</v>
      </c>
      <c r="R19" s="17">
        <v>0.58727590500000004</v>
      </c>
      <c r="S19" s="17">
        <v>2.6417945E-3</v>
      </c>
      <c r="T19" s="17">
        <v>0.2041767296</v>
      </c>
      <c r="U19" s="17">
        <v>2.7716569E-2</v>
      </c>
      <c r="V19" s="17">
        <v>2.2627199600000002E-2</v>
      </c>
      <c r="W19" s="17">
        <v>8.0548200000000002E-5</v>
      </c>
      <c r="X19" s="17">
        <v>2.0108092000000001E-2</v>
      </c>
      <c r="Y19" s="17">
        <v>168.71776908999999</v>
      </c>
      <c r="Z19" s="17">
        <v>30.518034097000001</v>
      </c>
      <c r="AA19" s="17">
        <v>0.12687717470000001</v>
      </c>
      <c r="AB19" s="17">
        <v>0.1287677149</v>
      </c>
      <c r="AD19" s="17">
        <v>2.0824409999999999E-4</v>
      </c>
      <c r="AE19" s="17">
        <v>2.5545934094999998</v>
      </c>
      <c r="AF19" s="17">
        <v>117.29356026000001</v>
      </c>
      <c r="AG19" s="17">
        <v>14.332902192000001</v>
      </c>
      <c r="AH19" s="17">
        <v>4.9678319999999995E-4</v>
      </c>
      <c r="AI19" s="17">
        <v>0.38676395499999999</v>
      </c>
      <c r="AJ19" s="17">
        <v>1.0416360000000001E-3</v>
      </c>
      <c r="AK19" s="17">
        <v>374.76590284000002</v>
      </c>
      <c r="AL19" s="17">
        <v>1.585097E-4</v>
      </c>
      <c r="AM19" s="17">
        <v>6.0777209999999995E-4</v>
      </c>
      <c r="AN19" s="17">
        <v>147.57617488</v>
      </c>
      <c r="AO19" s="17">
        <v>1.9268602173</v>
      </c>
      <c r="AP19" s="17">
        <v>2.7564978100000002E-2</v>
      </c>
      <c r="AQ19" s="17">
        <v>0.4711341557</v>
      </c>
      <c r="AR19" s="17">
        <v>0.2521578652</v>
      </c>
      <c r="AS19" s="17">
        <v>4.5807824099000003</v>
      </c>
      <c r="AT19" s="17">
        <v>42.501175691999997</v>
      </c>
      <c r="AU19" s="17">
        <v>421.53924065000001</v>
      </c>
      <c r="AV19" s="17">
        <v>69.950570142999993</v>
      </c>
      <c r="AW19" s="17">
        <v>3.1249059999999999E-2</v>
      </c>
      <c r="AX19" s="17">
        <v>2.1557348000000001E-3</v>
      </c>
      <c r="BA19" s="17">
        <v>16.629664600000002</v>
      </c>
      <c r="BB19" s="17">
        <v>0.14292166370000001</v>
      </c>
      <c r="BD19" s="17" t="s">
        <v>188</v>
      </c>
      <c r="BE19" s="17">
        <v>120.15037573844801</v>
      </c>
      <c r="BF19" s="17">
        <v>31.160432051992501</v>
      </c>
      <c r="BG19" s="17">
        <v>3.1334104801435197E-2</v>
      </c>
      <c r="BH19" s="17">
        <v>5.0856376262160099</v>
      </c>
      <c r="BI19" s="17">
        <v>0</v>
      </c>
      <c r="BJ19" s="17">
        <v>3.5058002213382997E-2</v>
      </c>
      <c r="BK19" s="17">
        <v>183.35008671232001</v>
      </c>
      <c r="BL19" s="17">
        <v>183.35008671232001</v>
      </c>
      <c r="BM19" s="17">
        <v>139.17051964043699</v>
      </c>
      <c r="BN19" s="17">
        <v>25.494137058877701</v>
      </c>
      <c r="BO19" s="17">
        <v>1.15347712715708E-2</v>
      </c>
      <c r="BP19" s="17">
        <v>1.6598923015702399E-2</v>
      </c>
      <c r="BQ19" s="17">
        <v>193.83841411584399</v>
      </c>
      <c r="BR19" s="17">
        <v>0.143311436191947</v>
      </c>
      <c r="BS19" s="5">
        <v>3.8764935244740502E-5</v>
      </c>
      <c r="BT19" s="5">
        <v>8.2375264416849794E-5</v>
      </c>
      <c r="BU19" s="5">
        <v>8.0515731875195496E-5</v>
      </c>
      <c r="BV19" s="17">
        <v>23.169824361672401</v>
      </c>
      <c r="BW19" s="17">
        <v>1.5161218814244001E-3</v>
      </c>
      <c r="BX19" s="17">
        <v>4.80109258750971E-3</v>
      </c>
      <c r="BY19" s="17">
        <v>0.101728430160856</v>
      </c>
      <c r="BZ19" s="17">
        <v>0</v>
      </c>
      <c r="CA19" s="17">
        <v>2689.65700003333</v>
      </c>
      <c r="CB19" s="17">
        <v>0.58887422709650294</v>
      </c>
      <c r="CC19" s="17">
        <v>2.1615876594837801E-3</v>
      </c>
      <c r="CD19" s="17">
        <v>7.6633643931502398E-4</v>
      </c>
      <c r="CE19" s="17">
        <v>1.87617037869894E-3</v>
      </c>
      <c r="CF19" s="17">
        <v>0.20473507202879701</v>
      </c>
      <c r="CG19" s="17">
        <v>2.5615878304667699</v>
      </c>
      <c r="CH19" s="17">
        <v>2.7795731980040098E-2</v>
      </c>
      <c r="CI19" s="17">
        <v>1.58946993879032E-4</v>
      </c>
      <c r="CJ19" s="17">
        <v>0.38782802569764602</v>
      </c>
      <c r="CK19" s="17">
        <v>6.0945179277104499E-4</v>
      </c>
      <c r="CL19" s="17">
        <v>67459.776443393494</v>
      </c>
      <c r="CM19" s="17">
        <v>2.2688695178856799E-2</v>
      </c>
      <c r="CN19" s="17">
        <v>496.22135576744</v>
      </c>
      <c r="CO19" s="17">
        <v>44.466970590735599</v>
      </c>
      <c r="CP19" s="17">
        <v>79.157250147964803</v>
      </c>
      <c r="CQ19" s="17">
        <v>42.609759102152204</v>
      </c>
      <c r="CR19" s="17">
        <v>867.98417441804895</v>
      </c>
      <c r="CS19" s="17">
        <v>2.0163250391069001E-2</v>
      </c>
      <c r="CT19" s="17">
        <v>1.5117975512012401E-3</v>
      </c>
      <c r="CU19" s="17">
        <v>169.358862160939</v>
      </c>
      <c r="CV19" s="17">
        <v>169.358862160939</v>
      </c>
      <c r="CW19" s="17">
        <v>52.133990203928398</v>
      </c>
      <c r="CX19" s="17">
        <v>0</v>
      </c>
      <c r="CY19" s="17">
        <v>30.6015490366573</v>
      </c>
      <c r="CZ19" s="17">
        <v>422.63247602366101</v>
      </c>
      <c r="DA19" s="17">
        <v>3.86721147499198E-2</v>
      </c>
      <c r="DB19" s="17">
        <v>7.64605109555824E-2</v>
      </c>
      <c r="DC19" s="17">
        <v>0</v>
      </c>
      <c r="DD19" s="17">
        <v>1546.2182568794999</v>
      </c>
      <c r="DE19" s="17">
        <v>7.5362332393258198</v>
      </c>
      <c r="DF19" s="5">
        <v>3.5993580356163299E-5</v>
      </c>
      <c r="DG19" s="17">
        <v>196.44124975450899</v>
      </c>
      <c r="DH19" s="17">
        <v>7.1239051721941999</v>
      </c>
      <c r="DI19" s="17">
        <v>3.3477986673059998E-2</v>
      </c>
      <c r="DJ19" s="17">
        <v>9.5283365135005405E-2</v>
      </c>
      <c r="DK19" s="17">
        <v>0</v>
      </c>
      <c r="DL19" s="5">
        <v>6.8928778837833502E-5</v>
      </c>
      <c r="DM19" s="17">
        <v>1.3994528224121799E-4</v>
      </c>
      <c r="DN19" s="17">
        <v>117.574638825235</v>
      </c>
      <c r="DO19" s="17">
        <v>16.675223863251698</v>
      </c>
      <c r="DP19" s="17">
        <v>52.767947574039503</v>
      </c>
      <c r="DQ19" s="17">
        <v>14.3478266260386</v>
      </c>
      <c r="DR19" s="17">
        <v>3072.0747967327502</v>
      </c>
      <c r="DS19" s="17">
        <v>0</v>
      </c>
      <c r="DT19" s="17">
        <v>2.0425060412153999E-4</v>
      </c>
      <c r="DU19" s="17">
        <v>2.9392382612146401E-4</v>
      </c>
      <c r="DV19" s="17">
        <v>28704.759541659001</v>
      </c>
      <c r="DW19" s="17">
        <v>25162.6842684127</v>
      </c>
      <c r="DX19" s="17">
        <v>2795.8548876513601</v>
      </c>
      <c r="DY19" s="17">
        <v>27958.539156063998</v>
      </c>
      <c r="DZ19" s="17">
        <v>4.34619020975048E-2</v>
      </c>
      <c r="EA19" s="17">
        <v>737.23491898003101</v>
      </c>
      <c r="EB19" s="17">
        <v>20.484212280427901</v>
      </c>
      <c r="EC19" s="17">
        <v>1.9301769327204401</v>
      </c>
      <c r="ED19" s="17">
        <v>2.76415200361558E-2</v>
      </c>
      <c r="EE19" s="17">
        <v>0.47241772145703498</v>
      </c>
      <c r="EF19" s="17">
        <v>0.25284286627754998</v>
      </c>
      <c r="EG19" s="17">
        <v>4.5867673094682901</v>
      </c>
      <c r="EH19" s="17">
        <v>13.2266027006619</v>
      </c>
      <c r="EI19" s="17">
        <v>20636.046168465</v>
      </c>
      <c r="EJ19" s="17">
        <v>94.665053783957902</v>
      </c>
      <c r="EK19" s="17">
        <v>529.047427051814</v>
      </c>
      <c r="EL19" s="17">
        <v>1133.99406372459</v>
      </c>
      <c r="EM19" s="17">
        <v>8.8391849465103594</v>
      </c>
      <c r="EN19" s="17">
        <v>2.5397334215182098E-2</v>
      </c>
      <c r="EO19" s="17">
        <v>1.2093339109442901E-2</v>
      </c>
      <c r="EP19" s="17">
        <v>1527.2485335405599</v>
      </c>
      <c r="EQ19" s="17">
        <v>25074.280060843699</v>
      </c>
      <c r="ER19" s="17">
        <v>21514.122160856401</v>
      </c>
      <c r="ES19" s="17">
        <v>3560.15789998732</v>
      </c>
      <c r="ET19" s="17">
        <v>25.397268419341099</v>
      </c>
      <c r="EU19" s="17">
        <v>0.241679981922099</v>
      </c>
      <c r="EV19" s="17">
        <v>2518.4354179797901</v>
      </c>
      <c r="EW19" s="17">
        <v>61.500318839046002</v>
      </c>
      <c r="EX19" s="17">
        <v>4012.5351843339499</v>
      </c>
      <c r="EY19" s="17">
        <v>89.290599635134996</v>
      </c>
      <c r="EZ19" s="17">
        <v>32.4579234720591</v>
      </c>
      <c r="FA19" s="17">
        <v>8653.2851016055101</v>
      </c>
      <c r="FB19" s="17">
        <v>1.04366618997933E-3</v>
      </c>
      <c r="FC19" s="17">
        <v>176.81764841525501</v>
      </c>
      <c r="FD19" s="17">
        <v>1830.42441629877</v>
      </c>
      <c r="FE19" s="17">
        <v>982.65622439744902</v>
      </c>
      <c r="FF19" s="17">
        <v>0.85176281111349905</v>
      </c>
      <c r="FG19" s="17">
        <v>4044.3921454962301</v>
      </c>
      <c r="FH19" s="17">
        <v>741.09454114398397</v>
      </c>
      <c r="FI19" s="17">
        <v>70.142221617255601</v>
      </c>
      <c r="FJ19" s="17">
        <v>64.540067092158594</v>
      </c>
      <c r="FK19" s="17">
        <v>27.106053092328299</v>
      </c>
      <c r="FL19" s="17">
        <v>1664.0286022647001</v>
      </c>
      <c r="FM19" s="17">
        <v>375.72295249903198</v>
      </c>
      <c r="FN19" s="17">
        <v>49.291250973673499</v>
      </c>
      <c r="FO19" s="17">
        <v>28615.441824214398</v>
      </c>
      <c r="FP19" s="17">
        <v>147.942080869791</v>
      </c>
      <c r="FQ19" s="17">
        <v>870.025764681498</v>
      </c>
      <c r="FS19" s="25">
        <f t="shared" si="0"/>
        <v>0</v>
      </c>
      <c r="FT19" s="97">
        <f t="shared" si="1"/>
        <v>1.0031213118425109</v>
      </c>
      <c r="FU19" s="40">
        <f t="shared" si="2"/>
        <v>1.9206070671663384E-3</v>
      </c>
      <c r="FV19" s="40">
        <f t="shared" si="3"/>
        <v>2.3196939919702475E-3</v>
      </c>
      <c r="FW19" s="40">
        <f t="shared" si="4"/>
        <v>1.7937863233883993E-4</v>
      </c>
      <c r="FX19" s="40">
        <f t="shared" si="5"/>
        <v>1.0478508777447698E-3</v>
      </c>
      <c r="FY19" s="40">
        <f t="shared" si="6"/>
        <v>1.0949364070570568E-3</v>
      </c>
      <c r="FZ19" s="40">
        <f t="shared" si="7"/>
        <v>-1.0176481425699773E-4</v>
      </c>
      <c r="GA19" s="40">
        <f t="shared" si="8"/>
        <v>2.580965036361431E-3</v>
      </c>
      <c r="GB19" s="40">
        <f t="shared" si="9"/>
        <v>3.0600679153187939E-3</v>
      </c>
      <c r="GC19" s="40">
        <f t="shared" si="10"/>
        <v>1.3165127316385587E-3</v>
      </c>
      <c r="GD19" s="40">
        <f t="shared" si="11"/>
        <v>2.7247354993478043E-3</v>
      </c>
      <c r="GE19" s="40">
        <f t="shared" si="12"/>
        <v>-2.9237564652082293E-4</v>
      </c>
      <c r="GF19" s="40">
        <f t="shared" si="13"/>
        <v>2.5013658212486014E-3</v>
      </c>
      <c r="GG19" s="40">
        <f t="shared" si="14"/>
        <v>2.9789573605509064E-3</v>
      </c>
      <c r="GH19" s="40">
        <f t="shared" si="15"/>
        <v>3.3098390974488677E-3</v>
      </c>
      <c r="GI19" s="40">
        <f t="shared" si="16"/>
        <v>1.0523717122298418E-3</v>
      </c>
      <c r="GJ19" s="40">
        <f t="shared" si="17"/>
        <v>2.7812765619005838E-3</v>
      </c>
      <c r="GK19" s="40">
        <f t="shared" si="18"/>
        <v>2.7215863666378444E-3</v>
      </c>
      <c r="GL19" s="40">
        <f t="shared" si="19"/>
        <v>2.6963414980387594E-4</v>
      </c>
      <c r="GM19" s="40">
        <f t="shared" si="20"/>
        <v>2.7346036440629479E-3</v>
      </c>
      <c r="GN19" s="40">
        <f t="shared" si="21"/>
        <v>2.856160877635986E-3</v>
      </c>
      <c r="GO19" s="40">
        <f t="shared" si="22"/>
        <v>2.7177724130208985E-3</v>
      </c>
      <c r="GP19" s="40">
        <f t="shared" si="23"/>
        <v>-4.0308939001128409E-4</v>
      </c>
      <c r="GQ19" s="40">
        <f t="shared" si="24"/>
        <v>2.7430942263940157E-3</v>
      </c>
      <c r="GR19" s="40">
        <f t="shared" si="25"/>
        <v>3.7997958033514872E-3</v>
      </c>
      <c r="GS19" s="40">
        <f t="shared" si="26"/>
        <v>2.7365766547036022E-3</v>
      </c>
      <c r="GT19" s="40">
        <f t="shared" si="27"/>
        <v>2.7490375299561009E-3</v>
      </c>
      <c r="GU19" s="40">
        <f t="shared" si="28"/>
        <v>-4.941527415875802E-5</v>
      </c>
      <c r="GV19" s="40">
        <f t="shared" si="29"/>
        <v>0</v>
      </c>
      <c r="GW19" s="40">
        <f t="shared" si="30"/>
        <v>3.0251088940887339E-3</v>
      </c>
      <c r="GX19" s="40">
        <f t="shared" si="31"/>
        <v>2.7379781615184877E-3</v>
      </c>
      <c r="GY19" s="40">
        <f t="shared" si="32"/>
        <v>2.3963682627753504E-3</v>
      </c>
      <c r="GZ19" s="40">
        <f t="shared" si="33"/>
        <v>1.0412709051297099E-3</v>
      </c>
      <c r="HA19" s="40">
        <f t="shared" si="34"/>
        <v>2.8004776389459734E-3</v>
      </c>
      <c r="HB19" s="40">
        <f t="shared" si="35"/>
        <v>2.7512147496940986E-3</v>
      </c>
      <c r="HC19" s="40">
        <f t="shared" si="36"/>
        <v>1.9490397598872168E-3</v>
      </c>
      <c r="HD19" s="40">
        <f t="shared" si="37"/>
        <v>2.5537266111440998E-3</v>
      </c>
      <c r="HE19" s="40">
        <f t="shared" si="38"/>
        <v>2.7587830841393278E-3</v>
      </c>
      <c r="HF19" s="40">
        <f t="shared" si="39"/>
        <v>2.7636885125938613E-3</v>
      </c>
      <c r="HG19" s="40">
        <f t="shared" si="40"/>
        <v>2.4794380941810914E-3</v>
      </c>
      <c r="HH19" s="40">
        <f t="shared" si="41"/>
        <v>1.7213056716110016E-3</v>
      </c>
      <c r="HI19" s="40">
        <f t="shared" si="42"/>
        <v>2.7767820412597437E-3</v>
      </c>
      <c r="HJ19" s="40">
        <f t="shared" si="43"/>
        <v>2.7244166900357394E-3</v>
      </c>
      <c r="HK19" s="40">
        <f t="shared" si="44"/>
        <v>2.7165564596078476E-3</v>
      </c>
      <c r="HL19" s="40">
        <f t="shared" si="45"/>
        <v>1.3065234348078323E-3</v>
      </c>
      <c r="HM19" s="40">
        <f t="shared" si="46"/>
        <v>2.5548330930677153E-3</v>
      </c>
      <c r="HN19" s="40">
        <f t="shared" si="47"/>
        <v>2.5934367865142723E-3</v>
      </c>
      <c r="HO19" s="40">
        <f t="shared" si="48"/>
        <v>2.7398128973618692E-3</v>
      </c>
      <c r="HP19" s="40">
        <f t="shared" si="49"/>
        <v>2.7215155091128776E-3</v>
      </c>
      <c r="HQ19" s="40">
        <f t="shared" si="50"/>
        <v>2.715018324044275E-3</v>
      </c>
      <c r="HR19" s="40">
        <f t="shared" si="51"/>
        <v>0</v>
      </c>
      <c r="HS19" s="40">
        <f t="shared" si="52"/>
        <v>0</v>
      </c>
      <c r="HT19" s="40">
        <f t="shared" si="53"/>
        <v>2.7396381314687963E-3</v>
      </c>
      <c r="HU19" s="40">
        <f t="shared" si="54"/>
        <v>2.7271757258937757E-3</v>
      </c>
    </row>
    <row r="20" spans="1:229" x14ac:dyDescent="0.25">
      <c r="A20" s="32" t="s">
        <v>189</v>
      </c>
      <c r="B20" s="15">
        <v>27865.758521</v>
      </c>
      <c r="C20" s="15">
        <v>1283.1127084</v>
      </c>
      <c r="D20" s="15">
        <v>12557.17518</v>
      </c>
      <c r="E20" s="15">
        <v>10626.647149</v>
      </c>
      <c r="F20" s="15">
        <v>9424.6265315000001</v>
      </c>
      <c r="G20" s="15">
        <v>879.38609985000005</v>
      </c>
      <c r="H20" s="15">
        <v>4468.4992808999996</v>
      </c>
      <c r="I20" s="17">
        <v>81.810046301</v>
      </c>
      <c r="J20" s="17">
        <v>2.8403888030000002</v>
      </c>
      <c r="K20" s="17">
        <v>2.6882970000000001E-3</v>
      </c>
      <c r="L20" s="17">
        <v>0.2049153943</v>
      </c>
      <c r="M20" s="17">
        <v>81.494015662999999</v>
      </c>
      <c r="N20" s="17">
        <v>0.1384347178</v>
      </c>
      <c r="O20" s="17">
        <v>12.523444121000001</v>
      </c>
      <c r="P20" s="17">
        <v>0.14574858590000001</v>
      </c>
      <c r="Q20" s="17">
        <v>7.80024E-3</v>
      </c>
      <c r="R20" s="17">
        <v>4.48514E-2</v>
      </c>
      <c r="S20" s="17">
        <v>2.3804099700000001E-2</v>
      </c>
      <c r="T20" s="17">
        <v>6.4456657700000003E-2</v>
      </c>
      <c r="U20" s="17">
        <v>2.131137E-3</v>
      </c>
      <c r="V20" s="17">
        <v>3.5572228999999999E-3</v>
      </c>
      <c r="X20" s="17">
        <v>1.5461190000000001E-3</v>
      </c>
      <c r="Y20" s="17">
        <v>71.339363488000004</v>
      </c>
      <c r="Z20" s="17">
        <v>20.058963166000002</v>
      </c>
      <c r="AA20" s="17">
        <v>0.11080431540000001</v>
      </c>
      <c r="AB20" s="17">
        <v>0.24097430689999999</v>
      </c>
      <c r="AD20" s="17">
        <v>0.32284023719999999</v>
      </c>
      <c r="AE20" s="17">
        <v>1.2232603</v>
      </c>
      <c r="AF20" s="17">
        <v>45.929047060000002</v>
      </c>
      <c r="AG20" s="17">
        <v>5.6397945442999999</v>
      </c>
      <c r="AH20" s="17">
        <v>1.4586311249999999</v>
      </c>
      <c r="AI20" s="17">
        <v>2.9738415000000001E-2</v>
      </c>
      <c r="AJ20" s="17">
        <v>8.0091800000000005E-5</v>
      </c>
      <c r="AK20" s="17">
        <v>53.016425630000001</v>
      </c>
      <c r="AL20" s="17">
        <v>1.2187900000000001E-5</v>
      </c>
      <c r="AM20" s="17">
        <v>4.6731799999999999E-5</v>
      </c>
      <c r="AN20" s="17">
        <v>15.366354320999999</v>
      </c>
      <c r="AO20" s="17">
        <v>1.0533683970000001</v>
      </c>
      <c r="AP20" s="17">
        <v>1.93621465E-2</v>
      </c>
      <c r="AQ20" s="17">
        <v>0.31907344250000003</v>
      </c>
      <c r="AR20" s="17">
        <v>0.16992014559999999</v>
      </c>
      <c r="AS20" s="17">
        <v>2.5106944583000002</v>
      </c>
      <c r="AT20" s="17">
        <v>18.439140691999999</v>
      </c>
      <c r="AU20" s="17">
        <v>31.086504034000001</v>
      </c>
      <c r="AV20" s="17">
        <v>44.51587979</v>
      </c>
      <c r="AW20" s="17">
        <v>2.4027509999999998E-3</v>
      </c>
      <c r="AX20" s="17">
        <v>1.6575509999999999E-4</v>
      </c>
      <c r="BA20" s="17">
        <v>11.147194000000001</v>
      </c>
      <c r="BB20" s="17">
        <v>9.6013357800000004E-2</v>
      </c>
      <c r="BD20" s="17" t="s">
        <v>189</v>
      </c>
      <c r="BE20" s="17">
        <v>69.6775222036581</v>
      </c>
      <c r="BF20" s="17">
        <v>12.003715421146801</v>
      </c>
      <c r="BG20" s="17">
        <v>2.4093367174060402E-3</v>
      </c>
      <c r="BH20" s="17">
        <v>2.8451830925741599</v>
      </c>
      <c r="BI20" s="17">
        <v>0</v>
      </c>
      <c r="BJ20" s="17">
        <v>2.6957306755072E-3</v>
      </c>
      <c r="BK20" s="17">
        <v>82.029505867913102</v>
      </c>
      <c r="BL20" s="17">
        <v>82.029505867913102</v>
      </c>
      <c r="BM20" s="17">
        <v>59.767540577555799</v>
      </c>
      <c r="BN20" s="17">
        <v>7.1481903137073397</v>
      </c>
      <c r="BO20" s="17">
        <v>8.4196283889173495E-2</v>
      </c>
      <c r="BP20" s="17">
        <v>0.121160040785506</v>
      </c>
      <c r="BQ20" s="17">
        <v>81.698485812732997</v>
      </c>
      <c r="BR20" s="17">
        <v>9.6272569701350896E-2</v>
      </c>
      <c r="BS20" s="17">
        <v>4.4401929926089899E-2</v>
      </c>
      <c r="BT20" s="17">
        <v>9.4353811846536198E-2</v>
      </c>
      <c r="BU20" s="17">
        <v>0</v>
      </c>
      <c r="BV20" s="17">
        <v>12.5615777649215</v>
      </c>
      <c r="BW20" s="17">
        <v>3.50586102062974E-2</v>
      </c>
      <c r="BX20" s="17">
        <v>0.111018991826364</v>
      </c>
      <c r="BY20" s="17">
        <v>7.8215288538993795E-3</v>
      </c>
      <c r="BZ20" s="17">
        <v>0</v>
      </c>
      <c r="CA20" s="17">
        <v>405.71068406280898</v>
      </c>
      <c r="CB20" s="17">
        <v>4.4972935987084302E-2</v>
      </c>
      <c r="CC20" s="17">
        <v>1.6619881624497699E-4</v>
      </c>
      <c r="CD20" s="17">
        <v>6.9209649299756901E-3</v>
      </c>
      <c r="CE20" s="17">
        <v>1.6944483870434301E-2</v>
      </c>
      <c r="CF20" s="17">
        <v>6.4629825965990095E-2</v>
      </c>
      <c r="CG20" s="17">
        <v>1.22660607840738</v>
      </c>
      <c r="CH20" s="17">
        <v>2.1367814421280099E-3</v>
      </c>
      <c r="CI20" s="5">
        <v>1.22215020042659E-5</v>
      </c>
      <c r="CJ20" s="17">
        <v>2.9820861852212999E-2</v>
      </c>
      <c r="CK20" s="5">
        <v>4.6860055969840797E-5</v>
      </c>
      <c r="CL20" s="17">
        <v>27933.462285641799</v>
      </c>
      <c r="CM20" s="17">
        <v>3.5671150832083899E-3</v>
      </c>
      <c r="CN20" s="17">
        <v>248.34573039554101</v>
      </c>
      <c r="CO20" s="17">
        <v>13.4780200287372</v>
      </c>
      <c r="CP20" s="17">
        <v>34.994616550276902</v>
      </c>
      <c r="CQ20" s="17">
        <v>18.4873758278443</v>
      </c>
      <c r="CR20" s="17">
        <v>356.30144592543201</v>
      </c>
      <c r="CS20" s="17">
        <v>1.55055388593687E-3</v>
      </c>
      <c r="CT20" s="17">
        <v>8.3662657385208199E-4</v>
      </c>
      <c r="CU20" s="17">
        <v>71.609483133958307</v>
      </c>
      <c r="CV20" s="17">
        <v>71.609483133958307</v>
      </c>
      <c r="CW20" s="17">
        <v>16.7420025299011</v>
      </c>
      <c r="CX20" s="17">
        <v>0</v>
      </c>
      <c r="CY20" s="17">
        <v>20.113816261446001</v>
      </c>
      <c r="CZ20" s="17">
        <v>31.155335717356401</v>
      </c>
      <c r="DA20" s="17">
        <v>4.2558474409199902E-2</v>
      </c>
      <c r="DB20" s="17">
        <v>5.6402632880724397E-2</v>
      </c>
      <c r="DC20" s="17">
        <v>0</v>
      </c>
      <c r="DD20" s="17">
        <v>102.81178635835001</v>
      </c>
      <c r="DE20" s="17">
        <v>1.0155560928266001</v>
      </c>
      <c r="DF20" s="5">
        <v>1.9920381632963501E-5</v>
      </c>
      <c r="DG20" s="17">
        <v>65.702363838136705</v>
      </c>
      <c r="DH20" s="17">
        <v>2.6771677299712802</v>
      </c>
      <c r="DI20" s="17">
        <v>6.28761472026102E-2</v>
      </c>
      <c r="DJ20" s="17">
        <v>0.17895573207228899</v>
      </c>
      <c r="DK20" s="17">
        <v>0</v>
      </c>
      <c r="DL20" s="17">
        <v>0.10675802102107</v>
      </c>
      <c r="DM20" s="17">
        <v>0.21675154979414299</v>
      </c>
      <c r="DN20" s="17">
        <v>46.013215643843999</v>
      </c>
      <c r="DO20" s="17">
        <v>11.177741160005899</v>
      </c>
      <c r="DP20" s="17">
        <v>18.246735140052898</v>
      </c>
      <c r="DQ20" s="17">
        <v>5.6459318659106401</v>
      </c>
      <c r="DR20" s="17">
        <v>1286.7446625550399</v>
      </c>
      <c r="DS20" s="17">
        <v>0</v>
      </c>
      <c r="DT20" s="17">
        <v>0.59847402646648695</v>
      </c>
      <c r="DU20" s="17">
        <v>0.86121709574121996</v>
      </c>
      <c r="DV20" s="17">
        <v>4534.2042695811697</v>
      </c>
      <c r="DW20" s="17">
        <v>11320.416904600501</v>
      </c>
      <c r="DX20" s="17">
        <v>1257.8247109024001</v>
      </c>
      <c r="DY20" s="17">
        <v>12578.2416155029</v>
      </c>
      <c r="DZ20" s="17">
        <v>1.5973979828359099E-2</v>
      </c>
      <c r="EA20" s="17">
        <v>180.304550473718</v>
      </c>
      <c r="EB20" s="17">
        <v>11.689228141724399</v>
      </c>
      <c r="EC20" s="17">
        <v>1.05539475366105</v>
      </c>
      <c r="ED20" s="17">
        <v>1.9413781590304002E-2</v>
      </c>
      <c r="EE20" s="17">
        <v>0.31993252048920501</v>
      </c>
      <c r="EF20" s="17">
        <v>0.17038301254981</v>
      </c>
      <c r="EG20" s="17">
        <v>2.5149034527687202</v>
      </c>
      <c r="EH20" s="17">
        <v>1.2311982263815999</v>
      </c>
      <c r="EI20" s="17">
        <v>2655.1304091139</v>
      </c>
      <c r="EJ20" s="17">
        <v>34.838360202163798</v>
      </c>
      <c r="EK20" s="17">
        <v>285.04289268451299</v>
      </c>
      <c r="EL20" s="17">
        <v>595.555199876541</v>
      </c>
      <c r="EM20" s="17">
        <v>1.5096953708449701</v>
      </c>
      <c r="EN20" s="17">
        <v>1.4054761487458401E-2</v>
      </c>
      <c r="EO20" s="17">
        <v>1.22952842033322E-2</v>
      </c>
      <c r="EP20" s="17">
        <v>661.53206159713795</v>
      </c>
      <c r="EQ20" s="17">
        <v>10640.1596992882</v>
      </c>
      <c r="ER20" s="17">
        <v>9436.6828768099003</v>
      </c>
      <c r="ES20" s="17">
        <v>1203.4768224783199</v>
      </c>
      <c r="ET20" s="17">
        <v>10.328184537883599</v>
      </c>
      <c r="EU20" s="17">
        <v>4.81715747063719E-2</v>
      </c>
      <c r="EV20" s="17">
        <v>1177.8386853838999</v>
      </c>
      <c r="EW20" s="17">
        <v>28.597052883369901</v>
      </c>
      <c r="EX20" s="17">
        <v>1758.9134912944901</v>
      </c>
      <c r="EY20" s="17">
        <v>50.0041551612956</v>
      </c>
      <c r="EZ20" s="17">
        <v>13.2806145053103</v>
      </c>
      <c r="FA20" s="17">
        <v>3593.5453812618098</v>
      </c>
      <c r="FB20" s="5">
        <v>8.0243914599117006E-5</v>
      </c>
      <c r="FC20" s="17">
        <v>44.331909966588903</v>
      </c>
      <c r="FD20" s="17">
        <v>716.18993292437597</v>
      </c>
      <c r="FE20" s="17">
        <v>508.15933729062903</v>
      </c>
      <c r="FF20" s="17">
        <v>5.4407273047945001E-2</v>
      </c>
      <c r="FG20" s="17">
        <v>880.14476429835202</v>
      </c>
      <c r="FH20" s="17">
        <v>59.435643240974102</v>
      </c>
      <c r="FI20" s="17">
        <v>44.638020453215098</v>
      </c>
      <c r="FJ20" s="17">
        <v>0.90179578718783804</v>
      </c>
      <c r="FK20" s="17">
        <v>7.9476193335130096</v>
      </c>
      <c r="FL20" s="17">
        <v>108.132596264252</v>
      </c>
      <c r="FM20" s="17">
        <v>53.140062213213803</v>
      </c>
      <c r="FN20" s="17">
        <v>23.9092371995105</v>
      </c>
      <c r="FO20" s="17">
        <v>4478.5313985570701</v>
      </c>
      <c r="FP20" s="17">
        <v>15.3964934818278</v>
      </c>
      <c r="FQ20" s="17">
        <v>67.755404340773893</v>
      </c>
      <c r="FS20" s="25">
        <f t="shared" si="0"/>
        <v>0</v>
      </c>
      <c r="FT20" s="97">
        <f t="shared" si="1"/>
        <v>1.012431055198594</v>
      </c>
      <c r="FU20" s="40">
        <f t="shared" si="2"/>
        <v>2.429640111564769E-3</v>
      </c>
      <c r="FV20" s="40">
        <f t="shared" si="3"/>
        <v>2.8305807675842055E-3</v>
      </c>
      <c r="FW20" s="40">
        <f t="shared" si="4"/>
        <v>1.6776412848371425E-3</v>
      </c>
      <c r="FX20" s="40">
        <f t="shared" si="5"/>
        <v>1.2715723123893992E-3</v>
      </c>
      <c r="FY20" s="40">
        <f t="shared" si="6"/>
        <v>1.2792385215057876E-3</v>
      </c>
      <c r="FZ20" s="40">
        <f t="shared" si="7"/>
        <v>8.6272053706713456E-4</v>
      </c>
      <c r="GA20" s="40">
        <f t="shared" si="8"/>
        <v>2.2450753656717585E-3</v>
      </c>
      <c r="GB20" s="40">
        <f t="shared" si="9"/>
        <v>2.6825503325796224E-3</v>
      </c>
      <c r="GC20" s="40">
        <f t="shared" si="10"/>
        <v>1.6878990542055473E-3</v>
      </c>
      <c r="GD20" s="40">
        <f t="shared" si="11"/>
        <v>2.7651987511796211E-3</v>
      </c>
      <c r="GE20" s="40">
        <f t="shared" si="12"/>
        <v>2.151767934204032E-3</v>
      </c>
      <c r="GF20" s="40">
        <f t="shared" si="13"/>
        <v>2.5090204240092676E-3</v>
      </c>
      <c r="GG20" s="40">
        <f t="shared" si="14"/>
        <v>2.3189556617573747E-3</v>
      </c>
      <c r="GH20" s="40">
        <f t="shared" si="15"/>
        <v>3.0449805623003366E-3</v>
      </c>
      <c r="GI20" s="40">
        <f t="shared" si="16"/>
        <v>2.2574224691767467E-3</v>
      </c>
      <c r="GJ20" s="40">
        <f t="shared" si="17"/>
        <v>2.7292562663943083E-3</v>
      </c>
      <c r="GK20" s="40">
        <f t="shared" si="18"/>
        <v>2.7097479027254931E-3</v>
      </c>
      <c r="GL20" s="40">
        <f t="shared" si="19"/>
        <v>2.577249347094255E-3</v>
      </c>
      <c r="GM20" s="40">
        <f t="shared" si="20"/>
        <v>2.6865846317391724E-3</v>
      </c>
      <c r="GN20" s="40">
        <f t="shared" si="21"/>
        <v>2.6485590217850594E-3</v>
      </c>
      <c r="GO20" s="40">
        <f t="shared" si="22"/>
        <v>2.7808724632886867E-3</v>
      </c>
      <c r="GP20" s="40">
        <f t="shared" si="23"/>
        <v>0</v>
      </c>
      <c r="GQ20" s="40">
        <f t="shared" si="24"/>
        <v>2.868398834028858E-3</v>
      </c>
      <c r="GR20" s="40">
        <f t="shared" si="25"/>
        <v>3.7864039255654405E-3</v>
      </c>
      <c r="GS20" s="40">
        <f t="shared" si="26"/>
        <v>2.7345927599575683E-3</v>
      </c>
      <c r="GT20" s="40">
        <f t="shared" si="27"/>
        <v>4.0799502404262446E-3</v>
      </c>
      <c r="GU20" s="40">
        <f t="shared" si="28"/>
        <v>3.5587709989973039E-3</v>
      </c>
      <c r="GV20" s="40">
        <f t="shared" si="29"/>
        <v>0</v>
      </c>
      <c r="GW20" s="40">
        <f t="shared" si="30"/>
        <v>2.0732657769617878E-3</v>
      </c>
      <c r="GX20" s="40">
        <f t="shared" si="31"/>
        <v>2.7351320135052533E-3</v>
      </c>
      <c r="GY20" s="40">
        <f t="shared" si="32"/>
        <v>1.8325784929533256E-3</v>
      </c>
      <c r="GZ20" s="40">
        <f t="shared" si="33"/>
        <v>1.0882172324598273E-3</v>
      </c>
      <c r="HA20" s="40">
        <f t="shared" si="34"/>
        <v>7.2670683460631454E-4</v>
      </c>
      <c r="HB20" s="40">
        <f t="shared" si="35"/>
        <v>2.7724023695613231E-3</v>
      </c>
      <c r="HC20" s="40">
        <f t="shared" si="36"/>
        <v>1.8992530960348175E-3</v>
      </c>
      <c r="HD20" s="40">
        <f t="shared" si="37"/>
        <v>2.3320429799748837E-3</v>
      </c>
      <c r="HE20" s="40">
        <f t="shared" si="38"/>
        <v>2.7569970434529155E-3</v>
      </c>
      <c r="HF20" s="40">
        <f t="shared" si="39"/>
        <v>2.7445116567476266E-3</v>
      </c>
      <c r="HG20" s="40">
        <f t="shared" si="40"/>
        <v>1.9613735436656014E-3</v>
      </c>
      <c r="HH20" s="40">
        <f t="shared" si="41"/>
        <v>1.9236922873526157E-3</v>
      </c>
      <c r="HI20" s="40">
        <f t="shared" si="42"/>
        <v>2.6668060952850271E-3</v>
      </c>
      <c r="HJ20" s="40">
        <f t="shared" si="43"/>
        <v>2.6924145816522526E-3</v>
      </c>
      <c r="HK20" s="40">
        <f t="shared" si="44"/>
        <v>2.7240263252812013E-3</v>
      </c>
      <c r="HL20" s="40">
        <f t="shared" si="45"/>
        <v>1.6764263986028603E-3</v>
      </c>
      <c r="HM20" s="40">
        <f t="shared" si="46"/>
        <v>2.6159101798723435E-3</v>
      </c>
      <c r="HN20" s="40">
        <f t="shared" si="47"/>
        <v>2.2141982669108586E-3</v>
      </c>
      <c r="HO20" s="40">
        <f t="shared" si="48"/>
        <v>2.7437548980563178E-3</v>
      </c>
      <c r="HP20" s="40">
        <f t="shared" si="49"/>
        <v>2.7409071543577817E-3</v>
      </c>
      <c r="HQ20" s="40">
        <f t="shared" si="50"/>
        <v>2.6769387184888607E-3</v>
      </c>
      <c r="HR20" s="40">
        <f t="shared" si="51"/>
        <v>0</v>
      </c>
      <c r="HS20" s="40">
        <f t="shared" si="52"/>
        <v>0</v>
      </c>
      <c r="HT20" s="40">
        <f t="shared" si="53"/>
        <v>2.7403452389810953E-3</v>
      </c>
      <c r="HU20" s="40">
        <f t="shared" si="54"/>
        <v>2.6997483192999212E-3</v>
      </c>
    </row>
    <row r="21" spans="1:229" x14ac:dyDescent="0.25">
      <c r="A21" s="32" t="s">
        <v>190</v>
      </c>
      <c r="B21" s="15">
        <v>37319.376564999999</v>
      </c>
      <c r="C21" s="15">
        <v>2846.0115090999998</v>
      </c>
      <c r="D21" s="15">
        <v>10390.994234</v>
      </c>
      <c r="E21" s="15">
        <v>10872.766017</v>
      </c>
      <c r="F21" s="15">
        <v>8811.4437311000002</v>
      </c>
      <c r="G21" s="15">
        <v>7479.7240675000003</v>
      </c>
      <c r="H21" s="15">
        <v>9423.6593219000006</v>
      </c>
      <c r="I21" s="17">
        <v>124.14670400999999</v>
      </c>
      <c r="J21" s="17">
        <v>1.738276943</v>
      </c>
      <c r="K21" s="17">
        <v>3.0377586000000002E-2</v>
      </c>
      <c r="L21" s="17">
        <v>8.5827995800000001E-2</v>
      </c>
      <c r="M21" s="17">
        <v>84.257986549999998</v>
      </c>
      <c r="N21" s="17">
        <v>2.3319400899999999E-2</v>
      </c>
      <c r="O21" s="17">
        <v>14.405784705</v>
      </c>
      <c r="P21" s="17">
        <v>3.3673956599999999E-2</v>
      </c>
      <c r="Q21" s="17">
        <v>8.8142189999999995E-2</v>
      </c>
      <c r="R21" s="17">
        <v>0.51341989180000003</v>
      </c>
      <c r="S21" s="17">
        <v>9.3597864999999999E-3</v>
      </c>
      <c r="T21" s="17">
        <v>0.10276171269999999</v>
      </c>
      <c r="U21" s="17">
        <v>2.4081715E-2</v>
      </c>
      <c r="V21" s="17">
        <v>1.8861280899999999E-2</v>
      </c>
      <c r="W21" s="17">
        <v>1.3428269999999999E-4</v>
      </c>
      <c r="X21" s="17">
        <v>1.7471036999999998E-2</v>
      </c>
      <c r="Y21" s="17">
        <v>118.93528608</v>
      </c>
      <c r="Z21" s="17">
        <v>21.124288725</v>
      </c>
      <c r="AA21" s="17">
        <v>0.13602828610000001</v>
      </c>
      <c r="AB21" s="17">
        <v>0.1382748167</v>
      </c>
      <c r="AD21" s="17">
        <v>9.5331499299999997E-2</v>
      </c>
      <c r="AE21" s="17">
        <v>1.768425865</v>
      </c>
      <c r="AF21" s="17">
        <v>170.03658401000001</v>
      </c>
      <c r="AG21" s="17">
        <v>8.5538187727999997</v>
      </c>
      <c r="AH21" s="17">
        <v>0.91062706900000001</v>
      </c>
      <c r="AI21" s="17">
        <v>0.33604210000000001</v>
      </c>
      <c r="AJ21" s="17">
        <v>9.0503169999999996E-4</v>
      </c>
      <c r="AK21" s="17">
        <v>95.933356200999995</v>
      </c>
      <c r="AL21" s="17">
        <v>1.3772219999999999E-4</v>
      </c>
      <c r="AM21" s="17">
        <v>5.2806589999999996E-4</v>
      </c>
      <c r="AN21" s="17">
        <v>39.490986194000001</v>
      </c>
      <c r="AO21" s="17">
        <v>0.87210926470000005</v>
      </c>
      <c r="AP21" s="17">
        <v>1.6887036599999999E-2</v>
      </c>
      <c r="AQ21" s="17">
        <v>0.2869709983</v>
      </c>
      <c r="AR21" s="17">
        <v>0.15350759329999999</v>
      </c>
      <c r="AS21" s="17">
        <v>1.5634433909000001</v>
      </c>
      <c r="AT21" s="17">
        <v>24.539076469000001</v>
      </c>
      <c r="AU21" s="17">
        <v>89.715106602000006</v>
      </c>
      <c r="AV21" s="17">
        <v>48.833155470000001</v>
      </c>
      <c r="AW21" s="17">
        <v>2.7150932499999999E-2</v>
      </c>
      <c r="AX21" s="17">
        <v>1.8730213E-3</v>
      </c>
      <c r="BA21" s="17">
        <v>10.112971999999999</v>
      </c>
      <c r="BB21" s="17">
        <v>8.69281675E-2</v>
      </c>
      <c r="BD21" s="17" t="s">
        <v>190</v>
      </c>
      <c r="BE21" s="17">
        <v>159.47606978459899</v>
      </c>
      <c r="BF21" s="17">
        <v>5.8176488314554904</v>
      </c>
      <c r="BG21" s="17">
        <v>2.7225617855784499E-2</v>
      </c>
      <c r="BH21" s="17">
        <v>1.74291122873519</v>
      </c>
      <c r="BI21" s="17">
        <v>0</v>
      </c>
      <c r="BJ21" s="17">
        <v>3.0460963509978602E-2</v>
      </c>
      <c r="BK21" s="17">
        <v>124.798848679255</v>
      </c>
      <c r="BL21" s="17">
        <v>124.798848679255</v>
      </c>
      <c r="BM21" s="17">
        <v>130.098469159046</v>
      </c>
      <c r="BN21" s="17">
        <v>36.894506327800997</v>
      </c>
      <c r="BO21" s="17">
        <v>3.5244210056383202E-2</v>
      </c>
      <c r="BP21" s="17">
        <v>5.0717310361172198E-2</v>
      </c>
      <c r="BQ21" s="17">
        <v>84.4954152061283</v>
      </c>
      <c r="BR21" s="17">
        <v>8.7165903067042305E-2</v>
      </c>
      <c r="BS21" s="17">
        <v>7.4961051273995799E-3</v>
      </c>
      <c r="BT21" s="17">
        <v>1.5929147384491499E-2</v>
      </c>
      <c r="BU21" s="17">
        <v>1.3423226099122001E-4</v>
      </c>
      <c r="BV21" s="17">
        <v>14.4782766772224</v>
      </c>
      <c r="BW21" s="17">
        <v>8.1097513627319696E-3</v>
      </c>
      <c r="BX21" s="17">
        <v>2.5680929942624699E-2</v>
      </c>
      <c r="BY21" s="17">
        <v>8.8381566320142199E-2</v>
      </c>
      <c r="BZ21" s="17">
        <v>0</v>
      </c>
      <c r="CA21" s="17">
        <v>1450.4585951978399</v>
      </c>
      <c r="CB21" s="17">
        <v>0.51481090051977496</v>
      </c>
      <c r="CC21" s="17">
        <v>1.8781114930736199E-3</v>
      </c>
      <c r="CD21" s="17">
        <v>2.7203192733565901E-3</v>
      </c>
      <c r="CE21" s="17">
        <v>6.6600154213308201E-3</v>
      </c>
      <c r="CF21" s="17">
        <v>0.10304746522413601</v>
      </c>
      <c r="CG21" s="17">
        <v>1.7732712188098301</v>
      </c>
      <c r="CH21" s="17">
        <v>2.4147398114880099E-2</v>
      </c>
      <c r="CI21" s="17">
        <v>1.38091730042494E-4</v>
      </c>
      <c r="CJ21" s="17">
        <v>0.33695974901238401</v>
      </c>
      <c r="CK21" s="17">
        <v>5.2951760115081301E-4</v>
      </c>
      <c r="CL21" s="17">
        <v>37477.657096182098</v>
      </c>
      <c r="CM21" s="17">
        <v>1.8912109124961701E-2</v>
      </c>
      <c r="CN21" s="17">
        <v>453.41221448790702</v>
      </c>
      <c r="CO21" s="17">
        <v>37.336922761495003</v>
      </c>
      <c r="CP21" s="17">
        <v>56.444478888238798</v>
      </c>
      <c r="CQ21" s="17">
        <v>24.601217576274902</v>
      </c>
      <c r="CR21" s="17">
        <v>804.52485711054703</v>
      </c>
      <c r="CS21" s="17">
        <v>1.7519076939825101E-2</v>
      </c>
      <c r="CT21" s="17">
        <v>2.0588615699168198E-3</v>
      </c>
      <c r="CU21" s="17">
        <v>119.70637299516601</v>
      </c>
      <c r="CV21" s="17">
        <v>119.70637299516601</v>
      </c>
      <c r="CW21" s="17">
        <v>35.186231477657998</v>
      </c>
      <c r="CX21" s="17">
        <v>0</v>
      </c>
      <c r="CY21" s="17">
        <v>21.182173898444098</v>
      </c>
      <c r="CZ21" s="17">
        <v>89.897520877519398</v>
      </c>
      <c r="DA21" s="17">
        <v>3.5416216479858001E-2</v>
      </c>
      <c r="DB21" s="17">
        <v>9.0463714145515906E-2</v>
      </c>
      <c r="DC21" s="17">
        <v>0</v>
      </c>
      <c r="DD21" s="17">
        <v>281.86817100254001</v>
      </c>
      <c r="DE21" s="17">
        <v>1.26036144337902</v>
      </c>
      <c r="DF21" s="5">
        <v>4.90263087073594E-5</v>
      </c>
      <c r="DG21" s="17">
        <v>105.058875619665</v>
      </c>
      <c r="DH21" s="17">
        <v>1.4400860490638601</v>
      </c>
      <c r="DI21" s="17">
        <v>3.6041843284445797E-2</v>
      </c>
      <c r="DJ21" s="17">
        <v>0.102580789585365</v>
      </c>
      <c r="DK21" s="17">
        <v>0</v>
      </c>
      <c r="DL21" s="17">
        <v>3.1531243241455703E-2</v>
      </c>
      <c r="DM21" s="17">
        <v>6.40181583690205E-2</v>
      </c>
      <c r="DN21" s="17">
        <v>170.44695743145499</v>
      </c>
      <c r="DO21" s="17">
        <v>10.140695310405199</v>
      </c>
      <c r="DP21" s="17">
        <v>23.431973949095301</v>
      </c>
      <c r="DQ21" s="17">
        <v>8.5762229762982098</v>
      </c>
      <c r="DR21" s="17">
        <v>2856.6148849132101</v>
      </c>
      <c r="DS21" s="17">
        <v>0</v>
      </c>
      <c r="DT21" s="17">
        <v>0.37354952264422298</v>
      </c>
      <c r="DU21" s="17">
        <v>0.53754456191405198</v>
      </c>
      <c r="DV21" s="17">
        <v>9382.2097651526401</v>
      </c>
      <c r="DW21" s="17">
        <v>9384.1750614924204</v>
      </c>
      <c r="DX21" s="17">
        <v>1042.6851453121401</v>
      </c>
      <c r="DY21" s="17">
        <v>10426.8602068045</v>
      </c>
      <c r="DZ21" s="17">
        <v>1.02634849284963E-2</v>
      </c>
      <c r="EA21" s="17">
        <v>345.29565666021801</v>
      </c>
      <c r="EB21" s="17">
        <v>27.319159775831601</v>
      </c>
      <c r="EC21" s="17">
        <v>0.87487797088796604</v>
      </c>
      <c r="ED21" s="17">
        <v>1.6933479802730401E-2</v>
      </c>
      <c r="EE21" s="17">
        <v>0.28775938009292401</v>
      </c>
      <c r="EF21" s="17">
        <v>0.153927790701433</v>
      </c>
      <c r="EG21" s="17">
        <v>1.5677390296356299</v>
      </c>
      <c r="EH21" s="17">
        <v>23.236032319758301</v>
      </c>
      <c r="EI21" s="17">
        <v>5370.9879084806298</v>
      </c>
      <c r="EJ21" s="17">
        <v>17.241528001454999</v>
      </c>
      <c r="EK21" s="17">
        <v>401.23801837552401</v>
      </c>
      <c r="EL21" s="17">
        <v>618.58401604964695</v>
      </c>
      <c r="EM21" s="17">
        <v>13.556092784823299</v>
      </c>
      <c r="EN21" s="17">
        <v>3.4591848410191903E-2</v>
      </c>
      <c r="EO21" s="17">
        <v>1.0573572424588101E-2</v>
      </c>
      <c r="EP21" s="17">
        <v>321.92124803650802</v>
      </c>
      <c r="EQ21" s="17">
        <v>10907.9049215707</v>
      </c>
      <c r="ER21" s="17">
        <v>8842.7494609977002</v>
      </c>
      <c r="ES21" s="17">
        <v>2065.1554605730898</v>
      </c>
      <c r="ET21" s="17">
        <v>6.9381522048975599</v>
      </c>
      <c r="EU21" s="17">
        <v>0.34924956012279701</v>
      </c>
      <c r="EV21" s="17">
        <v>479.01717654061702</v>
      </c>
      <c r="EW21" s="17">
        <v>40.207305367703299</v>
      </c>
      <c r="EX21" s="17">
        <v>2214.8911945193099</v>
      </c>
      <c r="EY21" s="17">
        <v>74.243491327568194</v>
      </c>
      <c r="EZ21" s="17">
        <v>32.747486852185503</v>
      </c>
      <c r="FA21" s="17">
        <v>4365.2553161703499</v>
      </c>
      <c r="FB21" s="17">
        <v>9.0680883499396302E-4</v>
      </c>
      <c r="FC21" s="17">
        <v>67.098421997838102</v>
      </c>
      <c r="FD21" s="17">
        <v>75.574234957588502</v>
      </c>
      <c r="FE21" s="17">
        <v>156.08679806213701</v>
      </c>
      <c r="FF21" s="17">
        <v>1.6275280190920201</v>
      </c>
      <c r="FG21" s="17">
        <v>7478.1915979651203</v>
      </c>
      <c r="FH21" s="17">
        <v>212.32464849264201</v>
      </c>
      <c r="FI21" s="17">
        <v>48.966641794837798</v>
      </c>
      <c r="FJ21" s="17">
        <v>153.83686634589401</v>
      </c>
      <c r="FK21" s="17">
        <v>41.313071462499302</v>
      </c>
      <c r="FL21" s="17">
        <v>283.05515725233499</v>
      </c>
      <c r="FM21" s="17">
        <v>96.142952000179804</v>
      </c>
      <c r="FN21" s="17">
        <v>47.165311249828797</v>
      </c>
      <c r="FO21" s="17">
        <v>9449.9025736757103</v>
      </c>
      <c r="FP21" s="17">
        <v>39.568530474849098</v>
      </c>
      <c r="FQ21" s="17">
        <v>206.10674329900701</v>
      </c>
      <c r="FS21" s="25">
        <f t="shared" si="0"/>
        <v>0</v>
      </c>
      <c r="FT21" s="97">
        <f t="shared" si="1"/>
        <v>0.99283666598726217</v>
      </c>
      <c r="FU21" s="40">
        <f t="shared" si="2"/>
        <v>4.2412426399036597E-3</v>
      </c>
      <c r="FV21" s="40">
        <f t="shared" si="3"/>
        <v>3.7256967441299652E-3</v>
      </c>
      <c r="FW21" s="40">
        <f t="shared" si="4"/>
        <v>3.4516401411469029E-3</v>
      </c>
      <c r="FX21" s="40">
        <f t="shared" si="5"/>
        <v>3.2318275327326128E-3</v>
      </c>
      <c r="FY21" s="40">
        <f t="shared" si="6"/>
        <v>3.5528490963639102E-3</v>
      </c>
      <c r="FZ21" s="40">
        <f t="shared" si="7"/>
        <v>-2.048831642785685E-4</v>
      </c>
      <c r="GA21" s="40">
        <f t="shared" si="8"/>
        <v>2.7848260298122228E-3</v>
      </c>
      <c r="GB21" s="40">
        <f t="shared" si="9"/>
        <v>5.2530163765159522E-3</v>
      </c>
      <c r="GC21" s="40">
        <f t="shared" si="10"/>
        <v>2.6660226690874197E-3</v>
      </c>
      <c r="GD21" s="40">
        <f t="shared" si="11"/>
        <v>2.7447049274619806E-3</v>
      </c>
      <c r="GE21" s="40">
        <f t="shared" si="12"/>
        <v>1.5557233547260775E-3</v>
      </c>
      <c r="GF21" s="40">
        <f t="shared" si="13"/>
        <v>2.8178771633405645E-3</v>
      </c>
      <c r="GG21" s="40">
        <f t="shared" si="14"/>
        <v>4.5392080330451381E-3</v>
      </c>
      <c r="GH21" s="40">
        <f t="shared" si="15"/>
        <v>5.032143247097054E-3</v>
      </c>
      <c r="GI21" s="40">
        <f t="shared" si="16"/>
        <v>3.466319884627621E-3</v>
      </c>
      <c r="GJ21" s="40">
        <f t="shared" si="17"/>
        <v>2.7157972832556566E-3</v>
      </c>
      <c r="GK21" s="40">
        <f t="shared" si="18"/>
        <v>2.709300403025275E-3</v>
      </c>
      <c r="GL21" s="40">
        <f t="shared" si="19"/>
        <v>2.1953700212510971E-3</v>
      </c>
      <c r="GM21" s="40">
        <f t="shared" si="20"/>
        <v>2.7807294821003176E-3</v>
      </c>
      <c r="GN21" s="40">
        <f t="shared" si="21"/>
        <v>2.7275098505276265E-3</v>
      </c>
      <c r="GO21" s="40">
        <f t="shared" si="22"/>
        <v>2.6948448109747063E-3</v>
      </c>
      <c r="GP21" s="40">
        <f t="shared" si="23"/>
        <v>-3.7561807127788239E-4</v>
      </c>
      <c r="GQ21" s="40">
        <f t="shared" si="24"/>
        <v>2.7496902344779466E-3</v>
      </c>
      <c r="GR21" s="40">
        <f t="shared" si="25"/>
        <v>6.4832476599698879E-3</v>
      </c>
      <c r="GS21" s="40">
        <f t="shared" si="26"/>
        <v>2.7402188162479221E-3</v>
      </c>
      <c r="GT21" s="40">
        <f t="shared" si="27"/>
        <v>3.1259450674059196E-3</v>
      </c>
      <c r="GU21" s="40">
        <f t="shared" si="28"/>
        <v>2.5153978006380181E-3</v>
      </c>
      <c r="GV21" s="40">
        <f t="shared" si="29"/>
        <v>0</v>
      </c>
      <c r="GW21" s="40">
        <f t="shared" si="30"/>
        <v>2.2857325446071762E-3</v>
      </c>
      <c r="GX21" s="40">
        <f t="shared" si="31"/>
        <v>2.739924757790222E-3</v>
      </c>
      <c r="GY21" s="40">
        <f t="shared" si="32"/>
        <v>2.4134419298310712E-3</v>
      </c>
      <c r="GZ21" s="40">
        <f t="shared" si="33"/>
        <v>2.619204836260095E-3</v>
      </c>
      <c r="HA21" s="40">
        <f t="shared" si="34"/>
        <v>5.1285051166745604E-4</v>
      </c>
      <c r="HB21" s="40">
        <f t="shared" si="35"/>
        <v>2.7307560939060999E-3</v>
      </c>
      <c r="HC21" s="40">
        <f t="shared" si="36"/>
        <v>1.9636162953883974E-3</v>
      </c>
      <c r="HD21" s="40">
        <f t="shared" si="37"/>
        <v>2.1848062809421854E-3</v>
      </c>
      <c r="HE21" s="40">
        <f t="shared" si="38"/>
        <v>2.6831552392715848E-3</v>
      </c>
      <c r="HF21" s="40">
        <f t="shared" si="39"/>
        <v>2.7490908820528878E-3</v>
      </c>
      <c r="HG21" s="40">
        <f t="shared" si="40"/>
        <v>1.9635944381879741E-3</v>
      </c>
      <c r="HH21" s="40">
        <f t="shared" si="41"/>
        <v>3.1747239709904959E-3</v>
      </c>
      <c r="HI21" s="40">
        <f t="shared" si="42"/>
        <v>2.750228108725843E-3</v>
      </c>
      <c r="HJ21" s="40">
        <f t="shared" si="43"/>
        <v>2.7472525014525444E-3</v>
      </c>
      <c r="HK21" s="40">
        <f t="shared" si="44"/>
        <v>2.7373069461900617E-3</v>
      </c>
      <c r="HL21" s="40">
        <f t="shared" si="45"/>
        <v>2.7475499021151549E-3</v>
      </c>
      <c r="HM21" s="40">
        <f t="shared" si="46"/>
        <v>2.5323327613165406E-3</v>
      </c>
      <c r="HN21" s="40">
        <f t="shared" si="47"/>
        <v>2.0332615367513289E-3</v>
      </c>
      <c r="HO21" s="40">
        <f t="shared" si="48"/>
        <v>2.7335183146172614E-3</v>
      </c>
      <c r="HP21" s="40">
        <f t="shared" si="49"/>
        <v>2.7507473558965427E-3</v>
      </c>
      <c r="HQ21" s="40">
        <f t="shared" si="50"/>
        <v>2.7176375803200626E-3</v>
      </c>
      <c r="HR21" s="40">
        <f t="shared" si="51"/>
        <v>0</v>
      </c>
      <c r="HS21" s="40">
        <f t="shared" si="52"/>
        <v>0</v>
      </c>
      <c r="HT21" s="40">
        <f t="shared" si="53"/>
        <v>2.7413613332658445E-3</v>
      </c>
      <c r="HU21" s="40">
        <f t="shared" si="54"/>
        <v>2.7348507840373468E-3</v>
      </c>
    </row>
    <row r="22" spans="1:229" x14ac:dyDescent="0.25">
      <c r="A22" s="32" t="s">
        <v>191</v>
      </c>
      <c r="B22" s="15">
        <v>33682.664948999998</v>
      </c>
      <c r="C22" s="15">
        <v>2933.7222956999999</v>
      </c>
      <c r="D22" s="15">
        <v>16396.922694000001</v>
      </c>
      <c r="E22" s="15">
        <v>8979.6783049000005</v>
      </c>
      <c r="F22" s="15">
        <v>8209.2736851999998</v>
      </c>
      <c r="G22" s="15">
        <v>378.12151382000002</v>
      </c>
      <c r="H22" s="15">
        <v>8941.2863013000006</v>
      </c>
      <c r="I22" s="17">
        <v>110.39197713</v>
      </c>
      <c r="J22" s="17">
        <v>1.2359539495</v>
      </c>
      <c r="K22" s="17">
        <v>9.126164052</v>
      </c>
      <c r="L22" s="17">
        <v>0.16557663419999999</v>
      </c>
      <c r="M22" s="17">
        <v>87.051537874000005</v>
      </c>
      <c r="N22" s="17">
        <v>0.11776325310000001</v>
      </c>
      <c r="O22" s="17">
        <v>12.521292247</v>
      </c>
      <c r="P22" s="17">
        <v>0.1202222317</v>
      </c>
      <c r="Q22" s="17">
        <v>0.13217761</v>
      </c>
      <c r="R22" s="17">
        <v>0.76002084000000003</v>
      </c>
      <c r="S22" s="17">
        <v>2.1931750600000001E-2</v>
      </c>
      <c r="T22" s="17">
        <v>9.2334248975000008</v>
      </c>
      <c r="U22" s="17">
        <v>9.1167227969999995</v>
      </c>
      <c r="V22" s="17">
        <v>2.68156604E-2</v>
      </c>
      <c r="X22" s="17">
        <v>2.6199505000000001E-2</v>
      </c>
      <c r="Y22" s="17">
        <v>130.68157736000001</v>
      </c>
      <c r="Z22" s="17">
        <v>11.726483295</v>
      </c>
      <c r="AA22" s="17">
        <v>0.183016236</v>
      </c>
      <c r="AB22" s="17">
        <v>0.3546689214</v>
      </c>
      <c r="AD22" s="17">
        <v>0.25507319429999997</v>
      </c>
      <c r="AE22" s="17">
        <v>29.122204759999999</v>
      </c>
      <c r="AF22" s="17">
        <v>8.9251075973000003</v>
      </c>
      <c r="AG22" s="17">
        <v>2.1997184430000001</v>
      </c>
      <c r="AH22" s="17">
        <v>0.6788515222</v>
      </c>
      <c r="AI22" s="17">
        <v>18.665134979000001</v>
      </c>
      <c r="AJ22" s="17">
        <v>1.3571799999999999E-3</v>
      </c>
      <c r="AK22" s="17">
        <v>417.44289136999998</v>
      </c>
      <c r="AL22" s="17">
        <v>2.0652729999999999E-4</v>
      </c>
      <c r="AM22" s="17">
        <v>9.0814018852</v>
      </c>
      <c r="AN22" s="17">
        <v>68.566240480999994</v>
      </c>
      <c r="AO22" s="17">
        <v>0.64861983109999999</v>
      </c>
      <c r="AP22" s="17">
        <v>1.2457417599999999E-2</v>
      </c>
      <c r="AQ22" s="17">
        <v>0.205708855</v>
      </c>
      <c r="AR22" s="17">
        <v>0.109745748</v>
      </c>
      <c r="AS22" s="17">
        <v>1.1120156495</v>
      </c>
      <c r="AT22" s="17">
        <v>28.979456441</v>
      </c>
      <c r="AU22" s="17">
        <v>99.176079371</v>
      </c>
      <c r="AV22" s="17">
        <v>35.688965660999997</v>
      </c>
      <c r="AW22" s="17">
        <v>4.0715360499999999E-2</v>
      </c>
      <c r="AX22" s="17">
        <v>2.8087747999999998E-3</v>
      </c>
      <c r="BA22" s="17">
        <v>7.1910670100000003</v>
      </c>
      <c r="BB22" s="17">
        <v>6.1835029100000001E-2</v>
      </c>
      <c r="BD22" s="17" t="s">
        <v>191</v>
      </c>
      <c r="BE22" s="17">
        <v>22.216033130769599</v>
      </c>
      <c r="BF22" s="17">
        <v>9.8833254564664301</v>
      </c>
      <c r="BG22" s="17">
        <v>4.0827338892177302E-2</v>
      </c>
      <c r="BH22" s="17">
        <v>1.23930361855634</v>
      </c>
      <c r="BI22" s="17">
        <v>0</v>
      </c>
      <c r="BJ22" s="17">
        <v>9.1511845306569199</v>
      </c>
      <c r="BK22" s="17">
        <v>111.102936833489</v>
      </c>
      <c r="BL22" s="17">
        <v>111.102936833489</v>
      </c>
      <c r="BM22" s="17">
        <v>101.943900006448</v>
      </c>
      <c r="BN22" s="17">
        <v>11.1538324595197</v>
      </c>
      <c r="BO22" s="17">
        <v>6.8251697283354604E-2</v>
      </c>
      <c r="BP22" s="17">
        <v>9.8215646940811405E-2</v>
      </c>
      <c r="BQ22" s="17">
        <v>87.301990257557406</v>
      </c>
      <c r="BR22" s="17">
        <v>6.2003492498416399E-2</v>
      </c>
      <c r="BS22" s="17">
        <v>3.7896704266494698E-2</v>
      </c>
      <c r="BT22" s="17">
        <v>8.0530672575053697E-2</v>
      </c>
      <c r="BU22" s="17">
        <v>0</v>
      </c>
      <c r="BV22" s="17">
        <v>12.5953301303995</v>
      </c>
      <c r="BW22" s="17">
        <v>2.9013032292200501E-2</v>
      </c>
      <c r="BX22" s="17">
        <v>9.1874682958823201E-2</v>
      </c>
      <c r="BY22" s="17">
        <v>0.132536200039331</v>
      </c>
      <c r="BZ22" s="17">
        <v>0</v>
      </c>
      <c r="CA22" s="17">
        <v>91817.728550346306</v>
      </c>
      <c r="CB22" s="17">
        <v>0.76211064877839696</v>
      </c>
      <c r="CC22" s="17">
        <v>2.81619098213131E-3</v>
      </c>
      <c r="CD22" s="17">
        <v>6.3950490186676298E-3</v>
      </c>
      <c r="CE22" s="17">
        <v>1.5656854345034301E-2</v>
      </c>
      <c r="CF22" s="17">
        <v>9.2586721015175595</v>
      </c>
      <c r="CG22" s="17">
        <v>29.2020786526497</v>
      </c>
      <c r="CH22" s="17">
        <v>9.1416747820741708</v>
      </c>
      <c r="CI22" s="17">
        <v>2.0709086938044599E-4</v>
      </c>
      <c r="CJ22" s="17">
        <v>18.716225340610698</v>
      </c>
      <c r="CK22" s="17">
        <v>9.1062185634683299</v>
      </c>
      <c r="CL22" s="17">
        <v>33846.941490434598</v>
      </c>
      <c r="CM22" s="17">
        <v>2.6888297538702401E-2</v>
      </c>
      <c r="CN22" s="17">
        <v>380.62620311612301</v>
      </c>
      <c r="CO22" s="17">
        <v>614.893604918699</v>
      </c>
      <c r="CP22" s="17">
        <v>49.947687161579999</v>
      </c>
      <c r="CQ22" s="17">
        <v>29.0550441993242</v>
      </c>
      <c r="CR22" s="17">
        <v>529.26619372016103</v>
      </c>
      <c r="CS22" s="17">
        <v>2.62714885018944E-2</v>
      </c>
      <c r="CT22" s="5">
        <v>5.5518685018601303E-7</v>
      </c>
      <c r="CU22" s="17">
        <v>131.59899710777799</v>
      </c>
      <c r="CV22" s="17">
        <v>131.59899710777799</v>
      </c>
      <c r="CW22" s="17">
        <v>39.7755011220939</v>
      </c>
      <c r="CX22" s="17">
        <v>0</v>
      </c>
      <c r="CY22" s="17">
        <v>11.758584883929901</v>
      </c>
      <c r="CZ22" s="17">
        <v>99.392563837778397</v>
      </c>
      <c r="DA22" s="17">
        <v>6.0474546730976499E-2</v>
      </c>
      <c r="DB22" s="17">
        <v>0.10746231418381</v>
      </c>
      <c r="DC22" s="17">
        <v>0</v>
      </c>
      <c r="DD22" s="17">
        <v>305.51063454853102</v>
      </c>
      <c r="DE22" s="17">
        <v>1.3474061294903401</v>
      </c>
      <c r="DF22" s="5">
        <v>1.3217663128457101E-8</v>
      </c>
      <c r="DG22" s="17">
        <v>83.718471381252698</v>
      </c>
      <c r="DH22" s="17">
        <v>4.6013467994444301</v>
      </c>
      <c r="DI22" s="17">
        <v>9.27321710566201E-2</v>
      </c>
      <c r="DJ22" s="17">
        <v>0.26393012086840001</v>
      </c>
      <c r="DK22" s="17">
        <v>0</v>
      </c>
      <c r="DL22" s="17">
        <v>8.4616652998010203E-2</v>
      </c>
      <c r="DM22" s="17">
        <v>0.17179734817043901</v>
      </c>
      <c r="DN22" s="17">
        <v>8.9353101565579305</v>
      </c>
      <c r="DO22" s="17">
        <v>7.2107915076572002</v>
      </c>
      <c r="DP22" s="17">
        <v>26.1141831561795</v>
      </c>
      <c r="DQ22" s="17">
        <v>2.5217976684478902</v>
      </c>
      <c r="DR22" s="17">
        <v>2946.7414229291699</v>
      </c>
      <c r="DS22" s="17">
        <v>0</v>
      </c>
      <c r="DT22" s="17">
        <v>0.278747147715185</v>
      </c>
      <c r="DU22" s="17">
        <v>0.40112399323181003</v>
      </c>
      <c r="DV22" s="17">
        <v>9389.0362294349998</v>
      </c>
      <c r="DW22" s="17">
        <v>14818.296258271401</v>
      </c>
      <c r="DX22" s="17">
        <v>1646.47762659876</v>
      </c>
      <c r="DY22" s="17">
        <v>16464.773884870199</v>
      </c>
      <c r="DZ22" s="17">
        <v>1.04949549335251E-2</v>
      </c>
      <c r="EA22" s="17">
        <v>308.91241267145</v>
      </c>
      <c r="EB22" s="17">
        <v>3.6648531545812899</v>
      </c>
      <c r="EC22" s="17">
        <v>0.65111333115075698</v>
      </c>
      <c r="ED22" s="17">
        <v>1.2492424795383501E-2</v>
      </c>
      <c r="EE22" s="17">
        <v>0.20627585572512699</v>
      </c>
      <c r="EF22" s="17">
        <v>0.110045119290993</v>
      </c>
      <c r="EG22" s="17">
        <v>1.1152161045431701</v>
      </c>
      <c r="EH22" s="17">
        <v>3.1485759277324901</v>
      </c>
      <c r="EI22" s="17">
        <v>5317.9346002414004</v>
      </c>
      <c r="EJ22" s="17">
        <v>3.9771413129626199</v>
      </c>
      <c r="EK22" s="17">
        <v>313.05362423320503</v>
      </c>
      <c r="EL22" s="17">
        <v>553.45534582251605</v>
      </c>
      <c r="EM22" s="17">
        <v>4.64413330246862</v>
      </c>
      <c r="EN22" s="5">
        <v>9.3269493212519797E-6</v>
      </c>
      <c r="EO22" s="17">
        <v>1.5945736724041901E-2</v>
      </c>
      <c r="EP22" s="17">
        <v>224.36161246052299</v>
      </c>
      <c r="EQ22" s="17">
        <v>9019.1365451700203</v>
      </c>
      <c r="ER22" s="17">
        <v>8243.8195141344604</v>
      </c>
      <c r="ES22" s="17">
        <v>775.31703103556504</v>
      </c>
      <c r="ET22" s="17">
        <v>6.1328244415416799</v>
      </c>
      <c r="EU22" s="17">
        <v>0.29354859229374303</v>
      </c>
      <c r="EV22" s="17">
        <v>390.19168317377301</v>
      </c>
      <c r="EW22" s="17">
        <v>35.088886302132401</v>
      </c>
      <c r="EX22" s="17">
        <v>2087.7231903084798</v>
      </c>
      <c r="EY22" s="17">
        <v>55.2462091745344</v>
      </c>
      <c r="EZ22" s="17">
        <v>32.116229534218398</v>
      </c>
      <c r="FA22" s="17">
        <v>4343.2952926911303</v>
      </c>
      <c r="FB22" s="17">
        <v>1.3599634160419199E-3</v>
      </c>
      <c r="FC22" s="17">
        <v>86.825960229166</v>
      </c>
      <c r="FD22" s="17">
        <v>9.5816339511786399</v>
      </c>
      <c r="FE22" s="17">
        <v>181.32102518229399</v>
      </c>
      <c r="FF22" s="17">
        <v>0.18854839652331101</v>
      </c>
      <c r="FG22" s="17">
        <v>379.07317031917398</v>
      </c>
      <c r="FH22" s="17">
        <v>182.77661579552301</v>
      </c>
      <c r="FI22" s="17">
        <v>35.786952861720501</v>
      </c>
      <c r="FJ22" s="17">
        <v>0.29483041552053801</v>
      </c>
      <c r="FK22" s="5">
        <v>9.2517468775330296E-8</v>
      </c>
      <c r="FL22" s="17">
        <v>682.540618228791</v>
      </c>
      <c r="FM22" s="17">
        <v>418.53928006651199</v>
      </c>
      <c r="FN22" s="17">
        <v>53.575375183981102</v>
      </c>
      <c r="FO22" s="17">
        <v>8969.0113514883906</v>
      </c>
      <c r="FP22" s="17">
        <v>68.727673179004796</v>
      </c>
      <c r="FQ22" s="17">
        <v>198.470730545809</v>
      </c>
      <c r="FS22" s="25">
        <f t="shared" si="0"/>
        <v>0</v>
      </c>
      <c r="FT22" s="97">
        <f t="shared" si="1"/>
        <v>1.0468306774834115</v>
      </c>
      <c r="FU22" s="40">
        <f t="shared" si="2"/>
        <v>4.8771836101251451E-3</v>
      </c>
      <c r="FV22" s="40">
        <f t="shared" si="3"/>
        <v>4.437750378845428E-3</v>
      </c>
      <c r="FW22" s="40">
        <f t="shared" si="4"/>
        <v>4.1380442011248091E-3</v>
      </c>
      <c r="FX22" s="40">
        <f t="shared" si="5"/>
        <v>4.3941708077101576E-3</v>
      </c>
      <c r="FY22" s="40">
        <f t="shared" si="6"/>
        <v>4.2081468177557731E-3</v>
      </c>
      <c r="FZ22" s="40">
        <f t="shared" si="7"/>
        <v>2.5168007224973406E-3</v>
      </c>
      <c r="GA22" s="40">
        <f t="shared" si="8"/>
        <v>3.1007898924295695E-3</v>
      </c>
      <c r="GB22" s="40">
        <f t="shared" si="9"/>
        <v>6.4403204107102291E-3</v>
      </c>
      <c r="GC22" s="40">
        <f t="shared" si="10"/>
        <v>2.7101892086634997E-3</v>
      </c>
      <c r="GD22" s="40">
        <f t="shared" si="11"/>
        <v>2.7416205225279378E-3</v>
      </c>
      <c r="GE22" s="40">
        <f t="shared" si="12"/>
        <v>5.3794427484866666E-3</v>
      </c>
      <c r="GF22" s="40">
        <f t="shared" si="13"/>
        <v>2.8770586904496892E-3</v>
      </c>
      <c r="GG22" s="40">
        <f t="shared" si="14"/>
        <v>5.6394819611889678E-3</v>
      </c>
      <c r="GH22" s="40">
        <f t="shared" si="15"/>
        <v>5.9129586578604764E-3</v>
      </c>
      <c r="GI22" s="40">
        <f t="shared" si="16"/>
        <v>5.5354449972642395E-3</v>
      </c>
      <c r="GJ22" s="40">
        <f t="shared" si="17"/>
        <v>2.7129408629116736E-3</v>
      </c>
      <c r="GK22" s="40">
        <f t="shared" si="18"/>
        <v>2.749672993699658E-3</v>
      </c>
      <c r="GL22" s="40">
        <f t="shared" si="19"/>
        <v>5.4784848639456039E-3</v>
      </c>
      <c r="GM22" s="40">
        <f t="shared" si="20"/>
        <v>2.7343271102356027E-3</v>
      </c>
      <c r="GN22" s="40">
        <f t="shared" si="21"/>
        <v>2.7369467767937544E-3</v>
      </c>
      <c r="GO22" s="40">
        <f t="shared" si="22"/>
        <v>2.7087581517254242E-3</v>
      </c>
      <c r="GP22" s="40">
        <f t="shared" si="23"/>
        <v>0</v>
      </c>
      <c r="GQ22" s="40">
        <f t="shared" si="24"/>
        <v>2.7475138135013896E-3</v>
      </c>
      <c r="GR22" s="40">
        <f t="shared" si="25"/>
        <v>7.0202683982814769E-3</v>
      </c>
      <c r="GS22" s="40">
        <f t="shared" si="26"/>
        <v>2.7375290717882037E-3</v>
      </c>
      <c r="GT22" s="40">
        <f t="shared" si="27"/>
        <v>4.7337966169754961E-3</v>
      </c>
      <c r="GU22" s="40">
        <f t="shared" si="28"/>
        <v>5.6203698851073824E-3</v>
      </c>
      <c r="GV22" s="40">
        <f t="shared" si="29"/>
        <v>0</v>
      </c>
      <c r="GW22" s="40">
        <f t="shared" si="30"/>
        <v>5.2565573271186701E-3</v>
      </c>
      <c r="GX22" s="40">
        <f t="shared" si="31"/>
        <v>2.7427144787955577E-3</v>
      </c>
      <c r="GY22" s="40">
        <f t="shared" si="32"/>
        <v>1.1431301131895244E-3</v>
      </c>
      <c r="GZ22" s="40">
        <f t="shared" si="33"/>
        <v>0.14641838662253293</v>
      </c>
      <c r="HA22" s="40">
        <f t="shared" si="34"/>
        <v>1.5019760782015034E-3</v>
      </c>
      <c r="HB22" s="40">
        <f t="shared" si="35"/>
        <v>2.7372082585086373E-3</v>
      </c>
      <c r="HC22" s="40">
        <f t="shared" si="36"/>
        <v>2.0508820067492947E-3</v>
      </c>
      <c r="HD22" s="40">
        <f t="shared" si="37"/>
        <v>2.6264399734147719E-3</v>
      </c>
      <c r="HE22" s="40">
        <f t="shared" si="38"/>
        <v>2.7287887869836321E-3</v>
      </c>
      <c r="HF22" s="40">
        <f t="shared" si="39"/>
        <v>2.7326924391237154E-3</v>
      </c>
      <c r="HG22" s="40">
        <f t="shared" si="40"/>
        <v>2.3544049793649646E-3</v>
      </c>
      <c r="HH22" s="40">
        <f t="shared" si="41"/>
        <v>3.8443167032501044E-3</v>
      </c>
      <c r="HI22" s="40">
        <f t="shared" si="42"/>
        <v>2.8101486606261911E-3</v>
      </c>
      <c r="HJ22" s="40">
        <f t="shared" si="43"/>
        <v>2.756326290022849E-3</v>
      </c>
      <c r="HK22" s="40">
        <f t="shared" si="44"/>
        <v>2.7278623222195377E-3</v>
      </c>
      <c r="HL22" s="40">
        <f t="shared" si="45"/>
        <v>2.878066549341422E-3</v>
      </c>
      <c r="HM22" s="40">
        <f t="shared" si="46"/>
        <v>2.6083221567006062E-3</v>
      </c>
      <c r="HN22" s="40">
        <f t="shared" si="47"/>
        <v>2.1828294499177266E-3</v>
      </c>
      <c r="HO22" s="40">
        <f t="shared" si="48"/>
        <v>2.7455881364357136E-3</v>
      </c>
      <c r="HP22" s="40">
        <f t="shared" si="49"/>
        <v>2.7502738721250719E-3</v>
      </c>
      <c r="HQ22" s="40">
        <f t="shared" si="50"/>
        <v>2.6403619582852072E-3</v>
      </c>
      <c r="HR22" s="40">
        <f t="shared" si="51"/>
        <v>0</v>
      </c>
      <c r="HS22" s="40">
        <f t="shared" si="52"/>
        <v>0</v>
      </c>
      <c r="HT22" s="40">
        <f t="shared" si="53"/>
        <v>2.742916681178301E-3</v>
      </c>
      <c r="HU22" s="40">
        <f t="shared" si="54"/>
        <v>2.7244007299480309E-3</v>
      </c>
    </row>
    <row r="23" spans="1:229" x14ac:dyDescent="0.25">
      <c r="A23" s="32" t="s">
        <v>192</v>
      </c>
      <c r="B23" s="15">
        <v>72336.214766000005</v>
      </c>
      <c r="C23" s="15">
        <v>6110.9328519000001</v>
      </c>
      <c r="D23" s="15">
        <v>29212.034626000001</v>
      </c>
      <c r="E23" s="15">
        <v>20621.311183000002</v>
      </c>
      <c r="F23" s="15">
        <v>18564.511444</v>
      </c>
      <c r="G23" s="15">
        <v>959.16481845999999</v>
      </c>
      <c r="H23" s="15">
        <v>30385.227521000001</v>
      </c>
      <c r="I23" s="17">
        <v>384.93655101000002</v>
      </c>
      <c r="J23" s="17">
        <v>6.5269039114999998</v>
      </c>
      <c r="K23" s="17">
        <v>9.2413682999999996E-2</v>
      </c>
      <c r="L23" s="17">
        <v>0.1157394957</v>
      </c>
      <c r="M23" s="17">
        <v>273.91457128000002</v>
      </c>
      <c r="N23" s="17">
        <v>7.9891157399999996E-2</v>
      </c>
      <c r="O23" s="17">
        <v>39.684964548000004</v>
      </c>
      <c r="P23" s="17">
        <v>9.1378811000000004E-2</v>
      </c>
      <c r="Q23" s="17">
        <v>0.26814320000000003</v>
      </c>
      <c r="R23" s="17">
        <v>1.54182284</v>
      </c>
      <c r="S23" s="17">
        <v>5.1243432E-3</v>
      </c>
      <c r="T23" s="17">
        <v>0.21864234969999999</v>
      </c>
      <c r="U23" s="17">
        <v>7.3260520999999995E-2</v>
      </c>
      <c r="V23" s="17">
        <v>5.8046423100000001E-2</v>
      </c>
      <c r="X23" s="17">
        <v>5.3149836999999998E-2</v>
      </c>
      <c r="Y23" s="17">
        <v>253.55093901999999</v>
      </c>
      <c r="Z23" s="17">
        <v>67.478647417000005</v>
      </c>
      <c r="AA23" s="17">
        <v>0.34209436050000003</v>
      </c>
      <c r="AB23" s="17">
        <v>0.30912344809999998</v>
      </c>
      <c r="AD23" s="17">
        <v>0.1772793148</v>
      </c>
      <c r="AE23" s="17">
        <v>5.7568550184999996</v>
      </c>
      <c r="AF23" s="17">
        <v>482.59863464</v>
      </c>
      <c r="AG23" s="17">
        <v>14.998236513</v>
      </c>
      <c r="AH23" s="17">
        <v>0.58633366450000002</v>
      </c>
      <c r="AI23" s="17">
        <v>1.0222955199999999</v>
      </c>
      <c r="AJ23" s="17">
        <v>2.7532541000000002E-3</v>
      </c>
      <c r="AK23" s="17">
        <v>288.17174385999999</v>
      </c>
      <c r="AL23" s="17">
        <v>4.189733E-4</v>
      </c>
      <c r="AM23" s="17">
        <v>1.6064642E-3</v>
      </c>
      <c r="AN23" s="17">
        <v>112.10754051000001</v>
      </c>
      <c r="AO23" s="17">
        <v>2.6203248147</v>
      </c>
      <c r="AP23" s="17">
        <v>5.7119737199999999E-2</v>
      </c>
      <c r="AQ23" s="17">
        <v>0.97468925989999999</v>
      </c>
      <c r="AR23" s="17">
        <v>0.52154969149999997</v>
      </c>
      <c r="AS23" s="17">
        <v>5.7865338072999997</v>
      </c>
      <c r="AT23" s="17">
        <v>63.518891549000003</v>
      </c>
      <c r="AU23" s="17">
        <v>258.49128279000001</v>
      </c>
      <c r="AV23" s="17">
        <v>134.84324896000001</v>
      </c>
      <c r="AW23" s="17">
        <v>8.2597662000000002E-2</v>
      </c>
      <c r="AX23" s="17">
        <v>5.6980383000000004E-3</v>
      </c>
      <c r="BA23" s="17">
        <v>34.388645099999998</v>
      </c>
      <c r="BB23" s="17">
        <v>0.2955721946</v>
      </c>
      <c r="BD23" s="17" t="s">
        <v>192</v>
      </c>
      <c r="BE23" s="17">
        <v>931.89845054577302</v>
      </c>
      <c r="BF23" s="17">
        <v>17.165378072281701</v>
      </c>
      <c r="BG23" s="17">
        <v>8.2822827646578501E-2</v>
      </c>
      <c r="BH23" s="17">
        <v>6.5424530922722104</v>
      </c>
      <c r="BI23" s="17">
        <v>0</v>
      </c>
      <c r="BJ23" s="17">
        <v>9.2669041887758596E-2</v>
      </c>
      <c r="BK23" s="17">
        <v>386.35363859754602</v>
      </c>
      <c r="BL23" s="17">
        <v>386.35363859754602</v>
      </c>
      <c r="BM23" s="17">
        <v>567.63371456613004</v>
      </c>
      <c r="BN23" s="17">
        <v>52.8400004390137</v>
      </c>
      <c r="BO23" s="17">
        <v>4.74578860541124E-2</v>
      </c>
      <c r="BP23" s="17">
        <v>6.8293078710516597E-2</v>
      </c>
      <c r="BQ23" s="17">
        <v>274.652448942234</v>
      </c>
      <c r="BR23" s="17">
        <v>0.29637808644246999</v>
      </c>
      <c r="BS23" s="17">
        <v>2.5566132651002799E-2</v>
      </c>
      <c r="BT23" s="17">
        <v>5.4328073590282001E-2</v>
      </c>
      <c r="BU23" s="17">
        <v>0</v>
      </c>
      <c r="BV23" s="17">
        <v>39.852327157343097</v>
      </c>
      <c r="BW23" s="17">
        <v>2.1937951976719099E-2</v>
      </c>
      <c r="BX23" s="17">
        <v>6.94701301829284E-2</v>
      </c>
      <c r="BY23" s="17">
        <v>0.26887591640646302</v>
      </c>
      <c r="BZ23" s="17">
        <v>0</v>
      </c>
      <c r="CA23" s="17">
        <v>3114.1639302724798</v>
      </c>
      <c r="CB23" s="17">
        <v>1.54603689711253</v>
      </c>
      <c r="CC23" s="17">
        <v>5.7137155358603104E-3</v>
      </c>
      <c r="CD23" s="17">
        <v>1.4889927733593401E-3</v>
      </c>
      <c r="CE23" s="17">
        <v>3.6454611263413701E-3</v>
      </c>
      <c r="CF23" s="17">
        <v>0.21923748301632001</v>
      </c>
      <c r="CG23" s="17">
        <v>5.7726351055229097</v>
      </c>
      <c r="CH23" s="17">
        <v>7.3460014845449395E-2</v>
      </c>
      <c r="CI23" s="17">
        <v>4.2013067262711899E-4</v>
      </c>
      <c r="CJ23" s="17">
        <v>1.02509930156172</v>
      </c>
      <c r="CK23" s="17">
        <v>1.61082511842953E-3</v>
      </c>
      <c r="CL23" s="17">
        <v>72635.695897529105</v>
      </c>
      <c r="CM23" s="17">
        <v>5.8206218150672603E-2</v>
      </c>
      <c r="CN23" s="17">
        <v>726.29780212249796</v>
      </c>
      <c r="CO23" s="17">
        <v>59.208932079417302</v>
      </c>
      <c r="CP23" s="17">
        <v>94.153281764781397</v>
      </c>
      <c r="CQ23" s="17">
        <v>63.683021868203802</v>
      </c>
      <c r="CR23" s="17">
        <v>4927.92994629858</v>
      </c>
      <c r="CS23" s="17">
        <v>5.3296253484384201E-2</v>
      </c>
      <c r="CT23" s="17">
        <v>5.0678686946169001E-3</v>
      </c>
      <c r="CU23" s="17">
        <v>255.06417639159699</v>
      </c>
      <c r="CV23" s="17">
        <v>255.06417639159699</v>
      </c>
      <c r="CW23" s="17">
        <v>60.943486035493102</v>
      </c>
      <c r="CX23" s="17">
        <v>0</v>
      </c>
      <c r="CY23" s="17">
        <v>67.663050453307804</v>
      </c>
      <c r="CZ23" s="17">
        <v>259.08505537971803</v>
      </c>
      <c r="DA23" s="17">
        <v>9.5502939647839097E-2</v>
      </c>
      <c r="DB23" s="17">
        <v>0.218352747918026</v>
      </c>
      <c r="DC23" s="17">
        <v>0</v>
      </c>
      <c r="DD23" s="17">
        <v>882.27583532767801</v>
      </c>
      <c r="DE23" s="17">
        <v>4.1337794069709002</v>
      </c>
      <c r="DF23" s="17">
        <v>1.2065974169440201E-4</v>
      </c>
      <c r="DG23" s="17">
        <v>205.41927637918201</v>
      </c>
      <c r="DH23" s="17">
        <v>4.0663077356287802</v>
      </c>
      <c r="DI23" s="17">
        <v>8.0403511720321702E-2</v>
      </c>
      <c r="DJ23" s="17">
        <v>0.228840907400364</v>
      </c>
      <c r="DK23" s="17">
        <v>0</v>
      </c>
      <c r="DL23" s="17">
        <v>5.8506476352673302E-2</v>
      </c>
      <c r="DM23" s="17">
        <v>0.11878623688663199</v>
      </c>
      <c r="DN23" s="17">
        <v>483.50310710378801</v>
      </c>
      <c r="DO23" s="17">
        <v>34.482924075685801</v>
      </c>
      <c r="DP23" s="17">
        <v>46.260159785207399</v>
      </c>
      <c r="DQ23" s="17">
        <v>15.036330827927999</v>
      </c>
      <c r="DR23" s="17">
        <v>6138.1578362627297</v>
      </c>
      <c r="DS23" s="17">
        <v>0</v>
      </c>
      <c r="DT23" s="17">
        <v>0.240489749136063</v>
      </c>
      <c r="DU23" s="17">
        <v>0.34607117566979101</v>
      </c>
      <c r="DV23" s="17">
        <v>30514.2174230173</v>
      </c>
      <c r="DW23" s="17">
        <v>26397.630412297302</v>
      </c>
      <c r="DX23" s="17">
        <v>2933.0700111333399</v>
      </c>
      <c r="DY23" s="17">
        <v>29330.700423430699</v>
      </c>
      <c r="DZ23" s="17">
        <v>2.68036857289627E-2</v>
      </c>
      <c r="EA23" s="17">
        <v>678.29430400960098</v>
      </c>
      <c r="EB23" s="17">
        <v>155.160333514575</v>
      </c>
      <c r="EC23" s="17">
        <v>2.6278517477251002</v>
      </c>
      <c r="ED23" s="17">
        <v>5.72763825914228E-2</v>
      </c>
      <c r="EE23" s="17">
        <v>0.97734016514823296</v>
      </c>
      <c r="EF23" s="17">
        <v>0.52298105779526705</v>
      </c>
      <c r="EG23" s="17">
        <v>5.8004605280731001</v>
      </c>
      <c r="EH23" s="17">
        <v>5.3816293480381603</v>
      </c>
      <c r="EI23" s="17">
        <v>15622.5149127366</v>
      </c>
      <c r="EJ23" s="17">
        <v>36.114846126203503</v>
      </c>
      <c r="EK23" s="17">
        <v>797.39837828006398</v>
      </c>
      <c r="EL23" s="17">
        <v>1256.0235180255299</v>
      </c>
      <c r="EM23" s="17">
        <v>5.7964411435374199</v>
      </c>
      <c r="EN23" s="17">
        <v>8.5136489238909305E-2</v>
      </c>
      <c r="EO23" s="17">
        <v>2.9187494976217601E-2</v>
      </c>
      <c r="EP23" s="17">
        <v>985.35883254242503</v>
      </c>
      <c r="EQ23" s="17">
        <v>20683.1428413098</v>
      </c>
      <c r="ER23" s="17">
        <v>18618.646374877899</v>
      </c>
      <c r="ES23" s="17">
        <v>2064.49646643187</v>
      </c>
      <c r="ET23" s="17">
        <v>17.738752554330102</v>
      </c>
      <c r="EU23" s="17">
        <v>0.37675893362434298</v>
      </c>
      <c r="EV23" s="17">
        <v>1131.3709395327201</v>
      </c>
      <c r="EW23" s="17">
        <v>79.487806638116794</v>
      </c>
      <c r="EX23" s="17">
        <v>4373.5155347586096</v>
      </c>
      <c r="EY23" s="17">
        <v>144.813986540782</v>
      </c>
      <c r="EZ23" s="17">
        <v>56.534254978863103</v>
      </c>
      <c r="FA23" s="17">
        <v>8619.2134528238403</v>
      </c>
      <c r="FB23" s="17">
        <v>2.7583648370582202E-3</v>
      </c>
      <c r="FC23" s="17">
        <v>126.024331102476</v>
      </c>
      <c r="FD23" s="17">
        <v>634.13249074885402</v>
      </c>
      <c r="FE23" s="17">
        <v>474.98341478309197</v>
      </c>
      <c r="FF23" s="17">
        <v>0.320200630080964</v>
      </c>
      <c r="FG23" s="17">
        <v>961.20463529710003</v>
      </c>
      <c r="FH23" s="17">
        <v>619.29913145006003</v>
      </c>
      <c r="FI23" s="17">
        <v>135.21290676376901</v>
      </c>
      <c r="FJ23" s="17">
        <v>3.4604218905074403E-2</v>
      </c>
      <c r="FK23" s="17">
        <v>58.350029926127803</v>
      </c>
      <c r="FL23" s="17">
        <v>849.29299501066203</v>
      </c>
      <c r="FM23" s="17">
        <v>288.85981134340199</v>
      </c>
      <c r="FN23" s="17">
        <v>354.33508948442898</v>
      </c>
      <c r="FO23" s="17">
        <v>30458.964279722401</v>
      </c>
      <c r="FP23" s="17">
        <v>112.35682574751</v>
      </c>
      <c r="FQ23" s="17">
        <v>701.28873684386303</v>
      </c>
      <c r="FS23" s="25">
        <f t="shared" si="0"/>
        <v>0</v>
      </c>
      <c r="FT23" s="97">
        <f t="shared" si="1"/>
        <v>1.0018140191106788</v>
      </c>
      <c r="FU23" s="40">
        <f t="shared" si="2"/>
        <v>4.1401272170224906E-3</v>
      </c>
      <c r="FV23" s="40">
        <f t="shared" si="3"/>
        <v>4.4551273958549371E-3</v>
      </c>
      <c r="FW23" s="40">
        <f t="shared" si="4"/>
        <v>4.0622229485200029E-3</v>
      </c>
      <c r="FX23" s="40">
        <f t="shared" si="5"/>
        <v>2.9984348599894997E-3</v>
      </c>
      <c r="FY23" s="40">
        <f t="shared" si="6"/>
        <v>2.916043928287447E-3</v>
      </c>
      <c r="FZ23" s="40">
        <f t="shared" si="7"/>
        <v>2.1266593580601604E-3</v>
      </c>
      <c r="GA23" s="40">
        <f t="shared" si="8"/>
        <v>2.4267305114446976E-3</v>
      </c>
      <c r="GB23" s="40">
        <f t="shared" si="9"/>
        <v>3.6813536771913183E-3</v>
      </c>
      <c r="GC23" s="40">
        <f t="shared" si="10"/>
        <v>2.3823210794958814E-3</v>
      </c>
      <c r="GD23" s="40">
        <f t="shared" si="11"/>
        <v>2.7632151372930344E-3</v>
      </c>
      <c r="GE23" s="40">
        <f t="shared" si="12"/>
        <v>9.9093784361431784E-5</v>
      </c>
      <c r="GF23" s="40">
        <f t="shared" si="13"/>
        <v>2.6938240590337688E-3</v>
      </c>
      <c r="GG23" s="40">
        <f t="shared" si="14"/>
        <v>3.8162437296187195E-5</v>
      </c>
      <c r="GH23" s="40">
        <f t="shared" si="15"/>
        <v>4.2172800517602718E-3</v>
      </c>
      <c r="GI23" s="40">
        <f t="shared" si="16"/>
        <v>3.2032764846860452E-4</v>
      </c>
      <c r="GJ23" s="40">
        <f t="shared" si="17"/>
        <v>2.7325563596727288E-3</v>
      </c>
      <c r="GK23" s="40">
        <f t="shared" si="18"/>
        <v>2.7331655772656594E-3</v>
      </c>
      <c r="GL23" s="40">
        <f t="shared" si="19"/>
        <v>1.9730723150452475E-3</v>
      </c>
      <c r="GM23" s="40">
        <f t="shared" si="20"/>
        <v>2.7219489597354223E-3</v>
      </c>
      <c r="GN23" s="40">
        <f t="shared" si="21"/>
        <v>2.7230743479069713E-3</v>
      </c>
      <c r="GO23" s="40">
        <f t="shared" si="22"/>
        <v>2.7528836772132185E-3</v>
      </c>
      <c r="GP23" s="40">
        <f t="shared" si="23"/>
        <v>0</v>
      </c>
      <c r="GQ23" s="40">
        <f t="shared" si="24"/>
        <v>2.7547870821165981E-3</v>
      </c>
      <c r="GR23" s="40">
        <f t="shared" si="25"/>
        <v>5.9681789286437506E-3</v>
      </c>
      <c r="GS23" s="40">
        <f t="shared" si="26"/>
        <v>2.7327613010414628E-3</v>
      </c>
      <c r="GT23" s="40">
        <f t="shared" si="27"/>
        <v>2.7735682070172169E-3</v>
      </c>
      <c r="GU23" s="40">
        <f t="shared" si="28"/>
        <v>3.9133563445037367E-4</v>
      </c>
      <c r="GV23" s="40">
        <f t="shared" si="29"/>
        <v>0</v>
      </c>
      <c r="GW23" s="40">
        <f t="shared" si="30"/>
        <v>7.5578131156474855E-5</v>
      </c>
      <c r="GX23" s="40">
        <f t="shared" si="31"/>
        <v>2.741095089627906E-3</v>
      </c>
      <c r="GY23" s="40">
        <f t="shared" si="32"/>
        <v>1.8741712032872046E-3</v>
      </c>
      <c r="GZ23" s="40">
        <f t="shared" si="33"/>
        <v>2.5399196028800019E-3</v>
      </c>
      <c r="HA23" s="40">
        <f t="shared" si="34"/>
        <v>3.8759552728011607E-4</v>
      </c>
      <c r="HB23" s="40">
        <f t="shared" si="35"/>
        <v>2.7426331299193409E-3</v>
      </c>
      <c r="HC23" s="40">
        <f t="shared" si="36"/>
        <v>1.8562533179266028E-3</v>
      </c>
      <c r="HD23" s="40">
        <f t="shared" si="37"/>
        <v>2.3876993427095756E-3</v>
      </c>
      <c r="HE23" s="40">
        <f t="shared" si="38"/>
        <v>2.7624018693291346E-3</v>
      </c>
      <c r="HF23" s="40">
        <f t="shared" si="39"/>
        <v>2.7146066681909488E-3</v>
      </c>
      <c r="HG23" s="40">
        <f t="shared" si="40"/>
        <v>2.2236259610722443E-3</v>
      </c>
      <c r="HH23" s="40">
        <f t="shared" si="41"/>
        <v>2.8725190796477533E-3</v>
      </c>
      <c r="HI23" s="40">
        <f t="shared" si="42"/>
        <v>2.7424039237841733E-3</v>
      </c>
      <c r="HJ23" s="40">
        <f t="shared" si="43"/>
        <v>2.7197439812817322E-3</v>
      </c>
      <c r="HK23" s="40">
        <f t="shared" si="44"/>
        <v>2.74444855129797E-3</v>
      </c>
      <c r="HL23" s="40">
        <f t="shared" si="45"/>
        <v>2.4067466357029091E-3</v>
      </c>
      <c r="HM23" s="40">
        <f t="shared" si="46"/>
        <v>2.5839606958063086E-3</v>
      </c>
      <c r="HN23" s="40">
        <f t="shared" si="47"/>
        <v>2.2970700725733913E-3</v>
      </c>
      <c r="HO23" s="40">
        <f t="shared" si="48"/>
        <v>2.7413890322285045E-3</v>
      </c>
      <c r="HP23" s="40">
        <f t="shared" si="49"/>
        <v>2.7260535120049579E-3</v>
      </c>
      <c r="HQ23" s="40">
        <f t="shared" si="50"/>
        <v>2.7513391512847467E-3</v>
      </c>
      <c r="HR23" s="40">
        <f t="shared" si="51"/>
        <v>0</v>
      </c>
      <c r="HS23" s="40">
        <f t="shared" si="52"/>
        <v>0</v>
      </c>
      <c r="HT23" s="40">
        <f t="shared" si="53"/>
        <v>2.7415728480039286E-3</v>
      </c>
      <c r="HU23" s="40">
        <f t="shared" si="54"/>
        <v>2.7265482247428754E-3</v>
      </c>
    </row>
    <row r="24" spans="1:229" x14ac:dyDescent="0.25">
      <c r="A24" s="32" t="s">
        <v>193</v>
      </c>
      <c r="B24" s="15">
        <v>35499.161405999999</v>
      </c>
      <c r="C24" s="15">
        <v>2632.9944068999998</v>
      </c>
      <c r="D24" s="15">
        <v>18161.023808000002</v>
      </c>
      <c r="E24" s="15">
        <v>11687.461197000001</v>
      </c>
      <c r="F24" s="15">
        <v>10426.768699</v>
      </c>
      <c r="G24" s="15">
        <v>597.11939968000001</v>
      </c>
      <c r="H24" s="15">
        <v>26015.320978</v>
      </c>
      <c r="I24" s="17">
        <v>308.36659701000002</v>
      </c>
      <c r="J24" s="17">
        <v>3.6097038468</v>
      </c>
      <c r="L24" s="17">
        <v>0.21298591259999999</v>
      </c>
      <c r="M24" s="17">
        <v>110.70069157</v>
      </c>
      <c r="N24" s="17">
        <v>0.15352312370000001</v>
      </c>
      <c r="O24" s="17">
        <v>14.386402246999999</v>
      </c>
      <c r="P24" s="17">
        <v>0.15590212689999999</v>
      </c>
      <c r="R24" s="17">
        <v>1.11175E-5</v>
      </c>
      <c r="S24" s="17">
        <v>4.6014547000000003E-3</v>
      </c>
      <c r="T24" s="17">
        <v>0.2399442966</v>
      </c>
      <c r="V24" s="17">
        <v>8.4378510000000003E-4</v>
      </c>
      <c r="W24" s="17">
        <v>2.2611959999999999E-7</v>
      </c>
      <c r="Y24" s="17">
        <v>135.95757214</v>
      </c>
      <c r="Z24" s="17">
        <v>13.892830627</v>
      </c>
      <c r="AA24" s="17">
        <v>0.16548261310000001</v>
      </c>
      <c r="AB24" s="17">
        <v>0.49536816239999998</v>
      </c>
      <c r="AD24" s="17">
        <v>0.32588735889999998</v>
      </c>
      <c r="AE24" s="17">
        <v>3.357107053</v>
      </c>
      <c r="AF24" s="17">
        <v>340.39625967000001</v>
      </c>
      <c r="AG24" s="17">
        <v>4.7721076257000004</v>
      </c>
      <c r="AH24" s="17">
        <v>0.69403008929999999</v>
      </c>
      <c r="AK24" s="17">
        <v>172.24287645999999</v>
      </c>
      <c r="AN24" s="17">
        <v>76.677479141999996</v>
      </c>
      <c r="AO24" s="17">
        <v>1.0966186589</v>
      </c>
      <c r="AP24" s="17">
        <v>1.59860135E-2</v>
      </c>
      <c r="AQ24" s="17">
        <v>0.3306217823</v>
      </c>
      <c r="AR24" s="17">
        <v>0.1743172482</v>
      </c>
      <c r="AS24" s="17">
        <v>3.4940503213</v>
      </c>
      <c r="AT24" s="17">
        <v>26.901104279999998</v>
      </c>
      <c r="AU24" s="17">
        <v>205.31206012999999</v>
      </c>
      <c r="AV24" s="17">
        <v>46.472265122000003</v>
      </c>
      <c r="BA24" s="17">
        <v>9.2694770000000002</v>
      </c>
      <c r="BB24" s="17">
        <v>0.103752188</v>
      </c>
      <c r="BD24" s="17" t="s">
        <v>193</v>
      </c>
      <c r="BE24" s="17">
        <v>998.01265416132401</v>
      </c>
      <c r="BF24" s="17">
        <v>8.9268591743963395</v>
      </c>
      <c r="BG24" s="17">
        <v>0</v>
      </c>
      <c r="BH24" s="17">
        <v>3.6173734606179</v>
      </c>
      <c r="BI24" s="17">
        <v>0</v>
      </c>
      <c r="BJ24" s="17">
        <v>0</v>
      </c>
      <c r="BK24" s="17">
        <v>309.21919179958297</v>
      </c>
      <c r="BL24" s="17">
        <v>309.21919179958297</v>
      </c>
      <c r="BM24" s="17">
        <v>592.193475173514</v>
      </c>
      <c r="BN24" s="17">
        <v>8.0186445365639205</v>
      </c>
      <c r="BO24" s="17">
        <v>8.7311646488863803E-2</v>
      </c>
      <c r="BP24" s="17">
        <v>0.125643657291511</v>
      </c>
      <c r="BQ24" s="17">
        <v>110.992397814499</v>
      </c>
      <c r="BR24" s="17">
        <v>0.10403666242288701</v>
      </c>
      <c r="BS24" s="17">
        <v>4.9119595044009701E-2</v>
      </c>
      <c r="BT24" s="17">
        <v>0.104379031641837</v>
      </c>
      <c r="BU24" s="5">
        <v>2.2626997846064799E-7</v>
      </c>
      <c r="BV24" s="17">
        <v>14.456059971911699</v>
      </c>
      <c r="BW24" s="17">
        <v>3.7410750343094303E-2</v>
      </c>
      <c r="BX24" s="17">
        <v>0.11846710595964401</v>
      </c>
      <c r="BY24" s="17">
        <v>0</v>
      </c>
      <c r="BZ24" s="17">
        <v>0</v>
      </c>
      <c r="CA24" s="17">
        <v>1810.5528959227299</v>
      </c>
      <c r="CB24" s="5">
        <v>1.1124804973548001E-5</v>
      </c>
      <c r="CC24" s="17">
        <v>0</v>
      </c>
      <c r="CD24" s="17">
        <v>1.33576402773414E-3</v>
      </c>
      <c r="CE24" s="17">
        <v>3.27029614907654E-3</v>
      </c>
      <c r="CF24" s="17">
        <v>0.240607353493033</v>
      </c>
      <c r="CG24" s="17">
        <v>3.3662935687051698</v>
      </c>
      <c r="CH24" s="17">
        <v>0</v>
      </c>
      <c r="CI24" s="17">
        <v>0</v>
      </c>
      <c r="CJ24" s="17">
        <v>0</v>
      </c>
      <c r="CK24" s="17">
        <v>0</v>
      </c>
      <c r="CL24" s="17">
        <v>35638.593369555201</v>
      </c>
      <c r="CM24" s="17">
        <v>8.4603806810960695E-4</v>
      </c>
      <c r="CN24" s="17">
        <v>424.17959858596799</v>
      </c>
      <c r="CO24" s="17">
        <v>34.398611934214202</v>
      </c>
      <c r="CP24" s="17">
        <v>57.022042087437498</v>
      </c>
      <c r="CQ24" s="17">
        <v>26.9695846663944</v>
      </c>
      <c r="CR24" s="17">
        <v>5146.88036907274</v>
      </c>
      <c r="CS24" s="17">
        <v>0</v>
      </c>
      <c r="CT24" s="5">
        <v>4.4674941755154598E-7</v>
      </c>
      <c r="CU24" s="17">
        <v>136.751944947038</v>
      </c>
      <c r="CV24" s="17">
        <v>136.751944947038</v>
      </c>
      <c r="CW24" s="17">
        <v>36.532790690715998</v>
      </c>
      <c r="CX24" s="17">
        <v>0</v>
      </c>
      <c r="CY24" s="17">
        <v>13.9308239261322</v>
      </c>
      <c r="CZ24" s="17">
        <v>205.81626903948401</v>
      </c>
      <c r="DA24" s="17">
        <v>3.6630757736403202E-2</v>
      </c>
      <c r="DB24" s="17">
        <v>0.12006452949381299</v>
      </c>
      <c r="DC24" s="17">
        <v>0</v>
      </c>
      <c r="DD24" s="17">
        <v>727.52075857498596</v>
      </c>
      <c r="DE24" s="17">
        <v>3.4057431224195698</v>
      </c>
      <c r="DF24" s="5">
        <v>1.06369549948749E-8</v>
      </c>
      <c r="DG24" s="17">
        <v>112.626520880538</v>
      </c>
      <c r="DH24" s="17">
        <v>2.6850962808690602</v>
      </c>
      <c r="DI24" s="17">
        <v>0.12878279300252901</v>
      </c>
      <c r="DJ24" s="17">
        <v>0.36653578443206097</v>
      </c>
      <c r="DK24" s="17">
        <v>0</v>
      </c>
      <c r="DL24" s="17">
        <v>0.107528069974701</v>
      </c>
      <c r="DM24" s="17">
        <v>0.21831445652209799</v>
      </c>
      <c r="DN24" s="17">
        <v>340.79702260070599</v>
      </c>
      <c r="DO24" s="17">
        <v>9.2948679597896806</v>
      </c>
      <c r="DP24" s="17">
        <v>29.8791228632304</v>
      </c>
      <c r="DQ24" s="17">
        <v>4.7801890006896404</v>
      </c>
      <c r="DR24" s="17">
        <v>2644.5191033626002</v>
      </c>
      <c r="DS24" s="17">
        <v>0</v>
      </c>
      <c r="DT24" s="17">
        <v>0.28459772994482901</v>
      </c>
      <c r="DU24" s="17">
        <v>0.40954257433709801</v>
      </c>
      <c r="DV24" s="17">
        <v>26664.8902307688</v>
      </c>
      <c r="DW24" s="17">
        <v>16396.885629244302</v>
      </c>
      <c r="DX24" s="17">
        <v>1821.8758623830799</v>
      </c>
      <c r="DY24" s="17">
        <v>18218.7614916274</v>
      </c>
      <c r="DZ24" s="17">
        <v>1.9264054274888299E-2</v>
      </c>
      <c r="EA24" s="17">
        <v>457.88517252324402</v>
      </c>
      <c r="EB24" s="17">
        <v>164.63647771738701</v>
      </c>
      <c r="EC24" s="17">
        <v>1.099487891106</v>
      </c>
      <c r="ED24" s="17">
        <v>1.60292595950801E-2</v>
      </c>
      <c r="EE24" s="17">
        <v>0.33151052418863097</v>
      </c>
      <c r="EF24" s="17">
        <v>0.17479736866335599</v>
      </c>
      <c r="EG24" s="17">
        <v>3.50171118458969</v>
      </c>
      <c r="EH24" s="17">
        <v>2.54601190969868</v>
      </c>
      <c r="EI24" s="17">
        <v>13231.8847422047</v>
      </c>
      <c r="EJ24" s="17">
        <v>30.600286692350501</v>
      </c>
      <c r="EK24" s="17">
        <v>301.527151959082</v>
      </c>
      <c r="EL24" s="17">
        <v>586.97575760181201</v>
      </c>
      <c r="EM24" s="17">
        <v>3.2093099959765601</v>
      </c>
      <c r="EN24" s="5">
        <v>7.5057020784073798E-6</v>
      </c>
      <c r="EO24" s="17">
        <v>9.2540283404156792E-3</v>
      </c>
      <c r="EP24" s="17">
        <v>584.74424809713503</v>
      </c>
      <c r="EQ24" s="17">
        <v>11716.1628136815</v>
      </c>
      <c r="ER24" s="17">
        <v>10451.732315106199</v>
      </c>
      <c r="ES24" s="17">
        <v>1264.4304985752599</v>
      </c>
      <c r="ET24" s="17">
        <v>10.9613881142214</v>
      </c>
      <c r="EU24" s="17">
        <v>0.20540734913970099</v>
      </c>
      <c r="EV24" s="17">
        <v>900.77123283563901</v>
      </c>
      <c r="EW24" s="17">
        <v>35.634532808633203</v>
      </c>
      <c r="EX24" s="17">
        <v>2219.6695269432298</v>
      </c>
      <c r="EY24" s="17">
        <v>50.848269674873301</v>
      </c>
      <c r="EZ24" s="17">
        <v>25.356421971262701</v>
      </c>
      <c r="FA24" s="17">
        <v>4747.0320331575003</v>
      </c>
      <c r="FB24" s="17">
        <v>0</v>
      </c>
      <c r="FC24" s="17">
        <v>85.613692504330203</v>
      </c>
      <c r="FD24" s="17">
        <v>588.65248187525106</v>
      </c>
      <c r="FE24" s="17">
        <v>362.84264008994802</v>
      </c>
      <c r="FF24" s="17">
        <v>0.155606524777195</v>
      </c>
      <c r="FG24" s="17">
        <v>597.92677994984399</v>
      </c>
      <c r="FH24" s="17">
        <v>356.942502602057</v>
      </c>
      <c r="FI24" s="17">
        <v>46.599608546558599</v>
      </c>
      <c r="FJ24" s="17">
        <v>8.1844386955472095E-2</v>
      </c>
      <c r="FK24" s="5">
        <v>7.4456691302049203E-8</v>
      </c>
      <c r="FL24" s="17">
        <v>730.40351391349702</v>
      </c>
      <c r="FM24" s="17">
        <v>172.660626417381</v>
      </c>
      <c r="FN24" s="17">
        <v>388.80780812270001</v>
      </c>
      <c r="FO24" s="17">
        <v>26069.700421964601</v>
      </c>
      <c r="FP24" s="17">
        <v>76.856786216386993</v>
      </c>
      <c r="FQ24" s="17">
        <v>488.99883925263799</v>
      </c>
      <c r="FS24" s="25">
        <f t="shared" si="0"/>
        <v>0</v>
      </c>
      <c r="FT24" s="97">
        <f t="shared" si="1"/>
        <v>1.0228307114838471</v>
      </c>
      <c r="FU24" s="40">
        <f t="shared" si="2"/>
        <v>3.9277537280538524E-3</v>
      </c>
      <c r="FV24" s="40">
        <f t="shared" si="3"/>
        <v>4.3770303622365555E-3</v>
      </c>
      <c r="FW24" s="40">
        <f t="shared" si="4"/>
        <v>3.1792086304057512E-3</v>
      </c>
      <c r="FX24" s="40">
        <f t="shared" si="5"/>
        <v>2.4557614521848853E-3</v>
      </c>
      <c r="FY24" s="40">
        <f t="shared" si="6"/>
        <v>2.3941852770353635E-3</v>
      </c>
      <c r="FZ24" s="40">
        <f t="shared" si="7"/>
        <v>1.3521253375399543E-3</v>
      </c>
      <c r="GA24" s="40">
        <f t="shared" si="8"/>
        <v>2.0902853364979457E-3</v>
      </c>
      <c r="GB24" s="40">
        <f t="shared" si="9"/>
        <v>2.7648740098633411E-3</v>
      </c>
      <c r="GC24" s="40">
        <f t="shared" si="10"/>
        <v>2.1247210694858242E-3</v>
      </c>
      <c r="GD24" s="40">
        <f t="shared" si="11"/>
        <v>0</v>
      </c>
      <c r="GE24" s="40">
        <f t="shared" si="12"/>
        <v>-1.4371288340874323E-4</v>
      </c>
      <c r="GF24" s="40">
        <f t="shared" si="13"/>
        <v>2.6350896309851896E-3</v>
      </c>
      <c r="GG24" s="40">
        <f t="shared" si="14"/>
        <v>-1.5956563130645581E-4</v>
      </c>
      <c r="GH24" s="40">
        <f t="shared" si="15"/>
        <v>4.8419141711560027E-3</v>
      </c>
      <c r="GI24" s="40">
        <f t="shared" si="16"/>
        <v>-1.5567842302270388E-4</v>
      </c>
      <c r="GJ24" s="40">
        <f t="shared" si="17"/>
        <v>0</v>
      </c>
      <c r="GK24" s="40">
        <f t="shared" si="18"/>
        <v>6.5706980418266071E-4</v>
      </c>
      <c r="GL24" s="40">
        <f t="shared" si="19"/>
        <v>1.0008740954637429E-3</v>
      </c>
      <c r="GM24" s="40">
        <f t="shared" si="20"/>
        <v>2.7633784275287662E-3</v>
      </c>
      <c r="GN24" s="40">
        <f t="shared" si="21"/>
        <v>0</v>
      </c>
      <c r="GO24" s="40">
        <f t="shared" si="22"/>
        <v>2.6700733511493819E-3</v>
      </c>
      <c r="GP24" s="40">
        <f t="shared" si="23"/>
        <v>6.650394775507976E-4</v>
      </c>
      <c r="GQ24" s="40">
        <f t="shared" si="24"/>
        <v>0</v>
      </c>
      <c r="GR24" s="40">
        <f t="shared" si="25"/>
        <v>5.8427992978574957E-3</v>
      </c>
      <c r="GS24" s="40">
        <f t="shared" si="26"/>
        <v>2.7347414038404847E-3</v>
      </c>
      <c r="GT24" s="40">
        <f t="shared" si="27"/>
        <v>2.8202507918449853E-3</v>
      </c>
      <c r="GU24" s="40">
        <f t="shared" si="28"/>
        <v>-1.0009719875776399E-4</v>
      </c>
      <c r="GV24" s="40">
        <f t="shared" si="29"/>
        <v>0</v>
      </c>
      <c r="GW24" s="40">
        <f t="shared" si="30"/>
        <v>-1.3757024314258316E-4</v>
      </c>
      <c r="GX24" s="40">
        <f t="shared" si="31"/>
        <v>2.7364381177420313E-3</v>
      </c>
      <c r="GY24" s="40">
        <f t="shared" si="32"/>
        <v>1.1773423453433451E-3</v>
      </c>
      <c r="GZ24" s="40">
        <f t="shared" si="33"/>
        <v>1.6934603373398537E-3</v>
      </c>
      <c r="HA24" s="40">
        <f t="shared" si="34"/>
        <v>1.5880432797682383E-4</v>
      </c>
      <c r="HB24" s="40">
        <f t="shared" si="35"/>
        <v>0</v>
      </c>
      <c r="HC24" s="40">
        <f t="shared" si="36"/>
        <v>0</v>
      </c>
      <c r="HD24" s="40">
        <f t="shared" si="37"/>
        <v>2.4253540463719525E-3</v>
      </c>
      <c r="HE24" s="40">
        <f t="shared" si="38"/>
        <v>0</v>
      </c>
      <c r="HF24" s="40">
        <f t="shared" si="39"/>
        <v>0</v>
      </c>
      <c r="HG24" s="40">
        <f t="shared" si="40"/>
        <v>2.3384581286890836E-3</v>
      </c>
      <c r="HH24" s="40">
        <f t="shared" si="41"/>
        <v>2.616435697782193E-3</v>
      </c>
      <c r="HI24" s="40">
        <f t="shared" si="42"/>
        <v>2.7052457499864052E-3</v>
      </c>
      <c r="HJ24" s="40">
        <f t="shared" si="43"/>
        <v>2.6880923647811718E-3</v>
      </c>
      <c r="HK24" s="40">
        <f t="shared" si="44"/>
        <v>2.7542912036170671E-3</v>
      </c>
      <c r="HL24" s="40">
        <f t="shared" si="45"/>
        <v>2.1925452083470989E-3</v>
      </c>
      <c r="HM24" s="40">
        <f t="shared" si="46"/>
        <v>2.545634769547903E-3</v>
      </c>
      <c r="HN24" s="40">
        <f t="shared" si="47"/>
        <v>2.455817301549478E-3</v>
      </c>
      <c r="HO24" s="40">
        <f t="shared" si="48"/>
        <v>2.7402026611849308E-3</v>
      </c>
      <c r="HP24" s="40">
        <f t="shared" si="49"/>
        <v>0</v>
      </c>
      <c r="HQ24" s="40">
        <f t="shared" si="50"/>
        <v>0</v>
      </c>
      <c r="HR24" s="40">
        <f t="shared" si="51"/>
        <v>0</v>
      </c>
      <c r="HS24" s="40">
        <f t="shared" si="52"/>
        <v>0</v>
      </c>
      <c r="HT24" s="40">
        <f t="shared" si="53"/>
        <v>2.7392009052593174E-3</v>
      </c>
      <c r="HU24" s="40">
        <f t="shared" si="54"/>
        <v>2.7418643247023376E-3</v>
      </c>
    </row>
    <row r="25" spans="1:229" x14ac:dyDescent="0.25">
      <c r="A25" s="32" t="s">
        <v>194</v>
      </c>
      <c r="B25" s="15">
        <v>39150.075073</v>
      </c>
      <c r="C25" s="15">
        <v>2029.2699909</v>
      </c>
      <c r="D25" s="15">
        <v>8480.1977423000008</v>
      </c>
      <c r="E25" s="15">
        <v>12624.386789</v>
      </c>
      <c r="F25" s="15">
        <v>11041.113010999999</v>
      </c>
      <c r="G25" s="15">
        <v>1289.3551098</v>
      </c>
      <c r="H25" s="15">
        <v>23932.641857999999</v>
      </c>
      <c r="I25" s="17">
        <v>124.46627217</v>
      </c>
      <c r="J25" s="17">
        <v>4.1801820907999998</v>
      </c>
      <c r="K25" s="17">
        <v>1.8090096E-2</v>
      </c>
      <c r="L25" s="17">
        <v>6.8096558400000007E-2</v>
      </c>
      <c r="M25" s="17">
        <v>196.84236683</v>
      </c>
      <c r="N25" s="17">
        <v>4.3003342700000002E-2</v>
      </c>
      <c r="O25" s="17">
        <v>21.654845481999999</v>
      </c>
      <c r="P25" s="17">
        <v>4.5933656400000002E-2</v>
      </c>
      <c r="Q25" s="17">
        <v>5.2489340000000002E-2</v>
      </c>
      <c r="R25" s="17">
        <v>0.3031881461</v>
      </c>
      <c r="S25" s="17">
        <v>1.8513708E-3</v>
      </c>
      <c r="T25" s="17">
        <v>0.1551260237</v>
      </c>
      <c r="U25" s="17">
        <v>1.4340851E-2</v>
      </c>
      <c r="V25" s="17">
        <v>1.39098599E-2</v>
      </c>
      <c r="W25" s="17">
        <v>2.7952800000000001E-5</v>
      </c>
      <c r="X25" s="17">
        <v>1.0404139E-2</v>
      </c>
      <c r="Y25" s="17">
        <v>109.83131547000001</v>
      </c>
      <c r="Z25" s="17">
        <v>35.329161061999997</v>
      </c>
      <c r="AA25" s="17">
        <v>0.1034864432</v>
      </c>
      <c r="AB25" s="17">
        <v>0.16365177080000001</v>
      </c>
      <c r="AD25" s="17">
        <v>8.8202904600000007E-2</v>
      </c>
      <c r="AE25" s="17">
        <v>2.5660792460000001</v>
      </c>
      <c r="AF25" s="17">
        <v>86.196754364</v>
      </c>
      <c r="AG25" s="17">
        <v>7.2963333335999998</v>
      </c>
      <c r="AH25" s="17">
        <v>0.1067163299</v>
      </c>
      <c r="AI25" s="17">
        <v>0.20011568499999999</v>
      </c>
      <c r="AJ25" s="17">
        <v>5.389533E-4</v>
      </c>
      <c r="AK25" s="17">
        <v>334.32391945000001</v>
      </c>
      <c r="AL25" s="17">
        <v>8.2014600000000006E-5</v>
      </c>
      <c r="AM25" s="17">
        <v>3.144674E-4</v>
      </c>
      <c r="AN25" s="17">
        <v>124.76957441</v>
      </c>
      <c r="AO25" s="17">
        <v>1.583256561</v>
      </c>
      <c r="AP25" s="17">
        <v>3.4124147700000003E-2</v>
      </c>
      <c r="AQ25" s="17">
        <v>0.58270912949999998</v>
      </c>
      <c r="AR25" s="17">
        <v>0.31182815130000002</v>
      </c>
      <c r="AS25" s="17">
        <v>3.7243917176000001</v>
      </c>
      <c r="AT25" s="17">
        <v>42.290793806000003</v>
      </c>
      <c r="AU25" s="17">
        <v>364.49757056999999</v>
      </c>
      <c r="AV25" s="17">
        <v>80.086692694999996</v>
      </c>
      <c r="AW25" s="17">
        <v>1.61685965E-2</v>
      </c>
      <c r="AX25" s="17">
        <v>1.1153991E-3</v>
      </c>
      <c r="BA25" s="17">
        <v>20.5629098</v>
      </c>
      <c r="BB25" s="17">
        <v>0.17673615070000001</v>
      </c>
      <c r="BD25" s="17" t="s">
        <v>194</v>
      </c>
      <c r="BE25" s="17">
        <v>110.371041886499</v>
      </c>
      <c r="BF25" s="17">
        <v>11.6881908827887</v>
      </c>
      <c r="BG25" s="17">
        <v>1.6213634111145899E-2</v>
      </c>
      <c r="BH25" s="17">
        <v>4.1891420236539103</v>
      </c>
      <c r="BI25" s="17">
        <v>0</v>
      </c>
      <c r="BJ25" s="17">
        <v>1.8139604328801601E-2</v>
      </c>
      <c r="BK25" s="17">
        <v>124.891607784165</v>
      </c>
      <c r="BL25" s="17">
        <v>124.891607784165</v>
      </c>
      <c r="BM25" s="17">
        <v>89.592212398601106</v>
      </c>
      <c r="BN25" s="17">
        <v>15.4599512687613</v>
      </c>
      <c r="BO25" s="17">
        <v>2.7909740592949601E-2</v>
      </c>
      <c r="BP25" s="17">
        <v>4.0162797052356397E-2</v>
      </c>
      <c r="BQ25" s="17">
        <v>197.365571131455</v>
      </c>
      <c r="BR25" s="17">
        <v>0.177221624941651</v>
      </c>
      <c r="BS25" s="17">
        <v>1.3756085594436401E-2</v>
      </c>
      <c r="BT25" s="17">
        <v>2.9231695860047299E-2</v>
      </c>
      <c r="BU25" s="5">
        <v>2.79418452365621E-5</v>
      </c>
      <c r="BV25" s="17">
        <v>21.726461122985199</v>
      </c>
      <c r="BW25" s="17">
        <v>1.1021166261033799E-2</v>
      </c>
      <c r="BX25" s="17">
        <v>3.4900272289266197E-2</v>
      </c>
      <c r="BY25" s="17">
        <v>5.2634504399196799E-2</v>
      </c>
      <c r="BZ25" s="17">
        <v>0</v>
      </c>
      <c r="CA25" s="17">
        <v>843.06431643306803</v>
      </c>
      <c r="CB25" s="17">
        <v>0.304012676822284</v>
      </c>
      <c r="CC25" s="17">
        <v>1.1184343959609101E-3</v>
      </c>
      <c r="CD25" s="17">
        <v>5.3695305957285398E-4</v>
      </c>
      <c r="CE25" s="17">
        <v>1.31461068606844E-3</v>
      </c>
      <c r="CF25" s="17">
        <v>0.15555453462122901</v>
      </c>
      <c r="CG25" s="17">
        <v>2.57309047476314</v>
      </c>
      <c r="CH25" s="17">
        <v>1.43801810360695E-2</v>
      </c>
      <c r="CI25" s="5">
        <v>8.2239836844292996E-5</v>
      </c>
      <c r="CJ25" s="17">
        <v>0.20067105766179899</v>
      </c>
      <c r="CK25" s="17">
        <v>3.15328591329222E-4</v>
      </c>
      <c r="CL25" s="17">
        <v>39284.733647932902</v>
      </c>
      <c r="CM25" s="17">
        <v>1.39477781873105E-2</v>
      </c>
      <c r="CN25" s="17">
        <v>399.84330001419801</v>
      </c>
      <c r="CO25" s="17">
        <v>20.839782486120399</v>
      </c>
      <c r="CP25" s="17">
        <v>51.2450455067805</v>
      </c>
      <c r="CQ25" s="17">
        <v>42.409527805680199</v>
      </c>
      <c r="CR25" s="17">
        <v>969.55110467671</v>
      </c>
      <c r="CS25" s="17">
        <v>1.04328049124637E-2</v>
      </c>
      <c r="CT25" s="17">
        <v>8.0000336999128596E-4</v>
      </c>
      <c r="CU25" s="17">
        <v>110.304157077881</v>
      </c>
      <c r="CV25" s="17">
        <v>110.304157077881</v>
      </c>
      <c r="CW25" s="17">
        <v>23.322385139516602</v>
      </c>
      <c r="CX25" s="17">
        <v>0</v>
      </c>
      <c r="CY25" s="17">
        <v>35.425937056538601</v>
      </c>
      <c r="CZ25" s="17">
        <v>365.456250261214</v>
      </c>
      <c r="DA25" s="17">
        <v>4.0036806980607E-2</v>
      </c>
      <c r="DB25" s="17">
        <v>5.0868710893561903E-2</v>
      </c>
      <c r="DC25" s="17">
        <v>0</v>
      </c>
      <c r="DD25" s="17">
        <v>1356.77532133454</v>
      </c>
      <c r="DE25" s="17">
        <v>5.7721078233698204</v>
      </c>
      <c r="DF25" s="5">
        <v>1.9047599655073398E-5</v>
      </c>
      <c r="DG25" s="17">
        <v>89.225653772632995</v>
      </c>
      <c r="DH25" s="17">
        <v>2.6638628225456902</v>
      </c>
      <c r="DI25" s="17">
        <v>4.2540180518879797E-2</v>
      </c>
      <c r="DJ25" s="17">
        <v>0.121075791240386</v>
      </c>
      <c r="DK25" s="17">
        <v>0</v>
      </c>
      <c r="DL25" s="17">
        <v>2.9096413351845499E-2</v>
      </c>
      <c r="DM25" s="17">
        <v>5.9074542539479802E-2</v>
      </c>
      <c r="DN25" s="17">
        <v>86.388947559499499</v>
      </c>
      <c r="DO25" s="17">
        <v>20.619285806451799</v>
      </c>
      <c r="DP25" s="17">
        <v>21.643016834571402</v>
      </c>
      <c r="DQ25" s="17">
        <v>7.3086576470726197</v>
      </c>
      <c r="DR25" s="17">
        <v>2036.8018354849301</v>
      </c>
      <c r="DS25" s="17">
        <v>0</v>
      </c>
      <c r="DT25" s="17">
        <v>4.3737987973835497E-2</v>
      </c>
      <c r="DU25" s="17">
        <v>6.2940058915581701E-2</v>
      </c>
      <c r="DV25" s="17">
        <v>24058.173264108202</v>
      </c>
      <c r="DW25" s="17">
        <v>7641.4367465842097</v>
      </c>
      <c r="DX25" s="17">
        <v>849.04799582488602</v>
      </c>
      <c r="DY25" s="17">
        <v>8490.4847424091004</v>
      </c>
      <c r="DZ25" s="17">
        <v>1.63834917089445E-2</v>
      </c>
      <c r="EA25" s="17">
        <v>631.47408605328496</v>
      </c>
      <c r="EB25" s="17">
        <v>18.630486941836502</v>
      </c>
      <c r="EC25" s="17">
        <v>1.5870481926387601</v>
      </c>
      <c r="ED25" s="17">
        <v>3.4217143582400501E-2</v>
      </c>
      <c r="EE25" s="17">
        <v>0.584333469058681</v>
      </c>
      <c r="EF25" s="17">
        <v>0.312682576576993</v>
      </c>
      <c r="EG25" s="17">
        <v>3.7323742168576399</v>
      </c>
      <c r="EH25" s="17">
        <v>5.6734472871575203</v>
      </c>
      <c r="EI25" s="17">
        <v>17229.313642842601</v>
      </c>
      <c r="EJ25" s="17">
        <v>33.687949016573199</v>
      </c>
      <c r="EK25" s="17">
        <v>465.354021329717</v>
      </c>
      <c r="EL25" s="17">
        <v>747.22884891174294</v>
      </c>
      <c r="EM25" s="17">
        <v>3.61980857344422</v>
      </c>
      <c r="EN25" s="17">
        <v>1.34396549001802E-2</v>
      </c>
      <c r="EO25" s="17">
        <v>1.28642038944647E-2</v>
      </c>
      <c r="EP25" s="17">
        <v>742.25657150415805</v>
      </c>
      <c r="EQ25" s="17">
        <v>12650.1209576165</v>
      </c>
      <c r="ER25" s="17">
        <v>11064.1137663269</v>
      </c>
      <c r="ES25" s="17">
        <v>1586.0071912895301</v>
      </c>
      <c r="ET25" s="17">
        <v>11.6754067332462</v>
      </c>
      <c r="EU25" s="17">
        <v>0.11865475676670099</v>
      </c>
      <c r="EV25" s="17">
        <v>958.00091023330401</v>
      </c>
      <c r="EW25" s="17">
        <v>43.259043143349999</v>
      </c>
      <c r="EX25" s="17">
        <v>2369.5326668760999</v>
      </c>
      <c r="EY25" s="17">
        <v>85.621154924298807</v>
      </c>
      <c r="EZ25" s="17">
        <v>24.228392578139999</v>
      </c>
      <c r="FA25" s="17">
        <v>4552.8560397272804</v>
      </c>
      <c r="FB25" s="17">
        <v>5.4001462941715296E-4</v>
      </c>
      <c r="FC25" s="17">
        <v>66.307936171932297</v>
      </c>
      <c r="FD25" s="17">
        <v>628.22813162486102</v>
      </c>
      <c r="FE25" s="17">
        <v>392.41346027656903</v>
      </c>
      <c r="FF25" s="17">
        <v>0.34581917533909801</v>
      </c>
      <c r="FG25" s="17">
        <v>1290.10384064815</v>
      </c>
      <c r="FH25" s="17">
        <v>666.08886117071302</v>
      </c>
      <c r="FI25" s="17">
        <v>80.321403898791203</v>
      </c>
      <c r="FJ25" s="17">
        <v>15.598107291169899</v>
      </c>
      <c r="FK25" s="17">
        <v>17.2897908925314</v>
      </c>
      <c r="FL25" s="17">
        <v>1371.55258215257</v>
      </c>
      <c r="FM25" s="17">
        <v>335.19950399387602</v>
      </c>
      <c r="FN25" s="17">
        <v>44.036196106298</v>
      </c>
      <c r="FO25" s="17">
        <v>23998.242345717801</v>
      </c>
      <c r="FP25" s="17">
        <v>125.088843111118</v>
      </c>
      <c r="FQ25" s="17">
        <v>839.78671287527504</v>
      </c>
      <c r="FS25" s="25">
        <f t="shared" si="0"/>
        <v>0</v>
      </c>
      <c r="FT25" s="97">
        <f t="shared" si="1"/>
        <v>1.0024973044911805</v>
      </c>
      <c r="FU25" s="40">
        <f t="shared" si="2"/>
        <v>3.4395483196856041E-3</v>
      </c>
      <c r="FV25" s="40">
        <f t="shared" si="3"/>
        <v>3.7116029994557652E-3</v>
      </c>
      <c r="FW25" s="40">
        <f t="shared" si="4"/>
        <v>1.2130613485328429E-3</v>
      </c>
      <c r="FX25" s="40">
        <f t="shared" si="5"/>
        <v>2.0384489992751938E-3</v>
      </c>
      <c r="FY25" s="40">
        <f t="shared" si="6"/>
        <v>2.0831917311221713E-3</v>
      </c>
      <c r="FZ25" s="40">
        <f t="shared" si="7"/>
        <v>5.8070181167244907E-4</v>
      </c>
      <c r="GA25" s="40">
        <f t="shared" si="8"/>
        <v>2.7410466469615286E-3</v>
      </c>
      <c r="GB25" s="40">
        <f t="shared" si="9"/>
        <v>3.4172760760768218E-3</v>
      </c>
      <c r="GC25" s="40">
        <f t="shared" si="10"/>
        <v>2.1434312332063404E-3</v>
      </c>
      <c r="GD25" s="40">
        <f t="shared" si="11"/>
        <v>2.7367642936555296E-3</v>
      </c>
      <c r="GE25" s="40">
        <f t="shared" si="12"/>
        <v>-3.5274550224575238E-4</v>
      </c>
      <c r="GF25" s="40">
        <f t="shared" si="13"/>
        <v>2.6579862347766501E-3</v>
      </c>
      <c r="GG25" s="40">
        <f t="shared" si="14"/>
        <v>-3.6186130052394752E-4</v>
      </c>
      <c r="GH25" s="40">
        <f t="shared" si="15"/>
        <v>3.3071416300212812E-3</v>
      </c>
      <c r="GI25" s="40">
        <f t="shared" si="16"/>
        <v>-2.6598905154884788E-4</v>
      </c>
      <c r="GJ25" s="40">
        <f t="shared" si="17"/>
        <v>2.7655977232100243E-3</v>
      </c>
      <c r="GK25" s="40">
        <f t="shared" si="18"/>
        <v>2.7195348264441939E-3</v>
      </c>
      <c r="GL25" s="40">
        <f t="shared" si="19"/>
        <v>1.0421771872711294E-4</v>
      </c>
      <c r="GM25" s="40">
        <f t="shared" si="20"/>
        <v>2.7623406505777842E-3</v>
      </c>
      <c r="GN25" s="40">
        <f t="shared" si="21"/>
        <v>2.7425175862646109E-3</v>
      </c>
      <c r="GO25" s="40">
        <f t="shared" si="22"/>
        <v>2.7260006630620108E-3</v>
      </c>
      <c r="GP25" s="40">
        <f t="shared" si="23"/>
        <v>-3.9190218646795752E-4</v>
      </c>
      <c r="GQ25" s="40">
        <f t="shared" si="24"/>
        <v>2.7552412038805633E-3</v>
      </c>
      <c r="GR25" s="40">
        <f t="shared" si="25"/>
        <v>4.305162019207073E-3</v>
      </c>
      <c r="GS25" s="40">
        <f t="shared" si="26"/>
        <v>2.7392667029021438E-3</v>
      </c>
      <c r="GT25" s="40">
        <f t="shared" si="27"/>
        <v>2.7373495491204249E-3</v>
      </c>
      <c r="GU25" s="40">
        <f t="shared" si="28"/>
        <v>-2.1875131909189564E-4</v>
      </c>
      <c r="GV25" s="40">
        <f t="shared" si="29"/>
        <v>0</v>
      </c>
      <c r="GW25" s="40">
        <f t="shared" si="30"/>
        <v>-3.6221832851869725E-4</v>
      </c>
      <c r="GX25" s="40">
        <f t="shared" si="31"/>
        <v>2.7322728922222323E-3</v>
      </c>
      <c r="GY25" s="40">
        <f t="shared" si="32"/>
        <v>2.2297033910103721E-3</v>
      </c>
      <c r="GZ25" s="40">
        <f t="shared" si="33"/>
        <v>1.6891105311575816E-3</v>
      </c>
      <c r="HA25" s="40">
        <f t="shared" si="34"/>
        <v>-3.5873619921779744E-4</v>
      </c>
      <c r="HB25" s="40">
        <f t="shared" si="35"/>
        <v>2.7752580303687987E-3</v>
      </c>
      <c r="HC25" s="40">
        <f t="shared" si="36"/>
        <v>1.9692418937836752E-3</v>
      </c>
      <c r="HD25" s="40">
        <f t="shared" si="37"/>
        <v>2.618970683630564E-3</v>
      </c>
      <c r="HE25" s="40">
        <f t="shared" si="38"/>
        <v>2.7463018083730183E-3</v>
      </c>
      <c r="HF25" s="40">
        <f t="shared" si="39"/>
        <v>2.7385710862938449E-3</v>
      </c>
      <c r="HG25" s="40">
        <f t="shared" si="40"/>
        <v>2.5588666357781744E-3</v>
      </c>
      <c r="HH25" s="40">
        <f t="shared" si="41"/>
        <v>2.394830839270441E-3</v>
      </c>
      <c r="HI25" s="40">
        <f t="shared" si="42"/>
        <v>2.7252221276869689E-3</v>
      </c>
      <c r="HJ25" s="40">
        <f t="shared" si="43"/>
        <v>2.7875649727245617E-3</v>
      </c>
      <c r="HK25" s="40">
        <f t="shared" si="44"/>
        <v>2.7400517670739758E-3</v>
      </c>
      <c r="HL25" s="40">
        <f t="shared" si="45"/>
        <v>2.1433028163814509E-3</v>
      </c>
      <c r="HM25" s="40">
        <f t="shared" si="46"/>
        <v>2.8075613861698167E-3</v>
      </c>
      <c r="HN25" s="40">
        <f t="shared" si="47"/>
        <v>2.6301401397952305E-3</v>
      </c>
      <c r="HO25" s="40">
        <f t="shared" si="48"/>
        <v>2.9307141535370269E-3</v>
      </c>
      <c r="HP25" s="40">
        <f t="shared" si="49"/>
        <v>2.7854991090846396E-3</v>
      </c>
      <c r="HQ25" s="40">
        <f t="shared" si="50"/>
        <v>2.7212644881191403E-3</v>
      </c>
      <c r="HR25" s="40">
        <f t="shared" si="51"/>
        <v>0</v>
      </c>
      <c r="HS25" s="40">
        <f t="shared" si="52"/>
        <v>0</v>
      </c>
      <c r="HT25" s="40">
        <f t="shared" si="53"/>
        <v>2.7416356439884447E-3</v>
      </c>
      <c r="HU25" s="40">
        <f t="shared" si="54"/>
        <v>2.7468870388325738E-3</v>
      </c>
    </row>
    <row r="26" spans="1:229" x14ac:dyDescent="0.25">
      <c r="A26" s="32" t="s">
        <v>195</v>
      </c>
      <c r="B26" s="15">
        <v>52432.284617999998</v>
      </c>
      <c r="C26" s="15">
        <v>3665.2921382999998</v>
      </c>
      <c r="D26" s="15">
        <v>14215.414688000001</v>
      </c>
      <c r="E26" s="15">
        <v>12367.869556</v>
      </c>
      <c r="F26" s="15">
        <v>11212.039653</v>
      </c>
      <c r="G26" s="15">
        <v>987.97138828000004</v>
      </c>
      <c r="H26" s="15">
        <v>21105.937762000001</v>
      </c>
      <c r="I26" s="17">
        <v>223.88225002999999</v>
      </c>
      <c r="J26" s="17">
        <v>4.1842767835999997</v>
      </c>
      <c r="K26" s="17">
        <v>4.4538435000000001E-2</v>
      </c>
      <c r="L26" s="17">
        <v>0.29923022539999999</v>
      </c>
      <c r="M26" s="17">
        <v>191.12941706999999</v>
      </c>
      <c r="N26" s="17">
        <v>0.21861501119999999</v>
      </c>
      <c r="O26" s="17">
        <v>26.578168598000001</v>
      </c>
      <c r="P26" s="17">
        <v>0.22517229759999999</v>
      </c>
      <c r="Q26" s="17">
        <v>0.12923071999999999</v>
      </c>
      <c r="R26" s="17">
        <v>0.74325357999999997</v>
      </c>
      <c r="S26" s="17">
        <v>5.4425228999999999E-3</v>
      </c>
      <c r="T26" s="17">
        <v>0.1691585575</v>
      </c>
      <c r="U26" s="17">
        <v>3.5307655E-2</v>
      </c>
      <c r="V26" s="17">
        <v>2.9383870699999998E-2</v>
      </c>
      <c r="W26" s="17">
        <v>3.6000010000000001E-6</v>
      </c>
      <c r="X26" s="17">
        <v>2.5615378000000001E-2</v>
      </c>
      <c r="Y26" s="17">
        <v>156.72746594</v>
      </c>
      <c r="Z26" s="17">
        <v>45.341457834000003</v>
      </c>
      <c r="AA26" s="17">
        <v>0.17973346339999999</v>
      </c>
      <c r="AB26" s="17">
        <v>0.70418969099999995</v>
      </c>
      <c r="AD26" s="17">
        <v>0.45030639230000002</v>
      </c>
      <c r="AE26" s="17">
        <v>3.5703609164999999</v>
      </c>
      <c r="AF26" s="17">
        <v>274.28613008999997</v>
      </c>
      <c r="AG26" s="17">
        <v>8.3333678860999996</v>
      </c>
      <c r="AH26" s="17">
        <v>0.59604364330000004</v>
      </c>
      <c r="AI26" s="17">
        <v>0.49269204500000002</v>
      </c>
      <c r="AJ26" s="17">
        <v>1.3269225000000001E-3</v>
      </c>
      <c r="AK26" s="17">
        <v>220.40098104</v>
      </c>
      <c r="AL26" s="17">
        <v>2.0192300000000001E-4</v>
      </c>
      <c r="AM26" s="17">
        <v>7.7423029999999999E-4</v>
      </c>
      <c r="AN26" s="17">
        <v>82.222719386999998</v>
      </c>
      <c r="AO26" s="17">
        <v>1.693837875</v>
      </c>
      <c r="AP26" s="17">
        <v>4.0362374200000002E-2</v>
      </c>
      <c r="AQ26" s="17">
        <v>0.68701660789999996</v>
      </c>
      <c r="AR26" s="17">
        <v>0.36746681809999998</v>
      </c>
      <c r="AS26" s="17">
        <v>3.6984126646000002</v>
      </c>
      <c r="AT26" s="17">
        <v>46.727473168000003</v>
      </c>
      <c r="AU26" s="17">
        <v>206.93160046</v>
      </c>
      <c r="AV26" s="17">
        <v>99.512912436999997</v>
      </c>
      <c r="AW26" s="17">
        <v>3.9807683500000003E-2</v>
      </c>
      <c r="AX26" s="17">
        <v>2.7461531999999999E-3</v>
      </c>
      <c r="BA26" s="17">
        <v>24.222231381</v>
      </c>
      <c r="BB26" s="17">
        <v>0.20823792290000001</v>
      </c>
      <c r="BD26" s="17" t="s">
        <v>195</v>
      </c>
      <c r="BE26" s="17">
        <v>500.55204096223599</v>
      </c>
      <c r="BF26" s="17">
        <v>6.5314439845832997</v>
      </c>
      <c r="BG26" s="17">
        <v>3.9916346464789303E-2</v>
      </c>
      <c r="BH26" s="17">
        <v>4.1953217327372503</v>
      </c>
      <c r="BI26" s="17">
        <v>0</v>
      </c>
      <c r="BJ26" s="17">
        <v>4.4659622953117602E-2</v>
      </c>
      <c r="BK26" s="17">
        <v>224.78026552431601</v>
      </c>
      <c r="BL26" s="17">
        <v>224.78026552431601</v>
      </c>
      <c r="BM26" s="17">
        <v>307.49054042146798</v>
      </c>
      <c r="BN26" s="17">
        <v>33.354468332762501</v>
      </c>
      <c r="BO26" s="17">
        <v>0.122642066346996</v>
      </c>
      <c r="BP26" s="17">
        <v>0.176484971334402</v>
      </c>
      <c r="BQ26" s="17">
        <v>191.65418773706301</v>
      </c>
      <c r="BR26" s="17">
        <v>0.20880975316044401</v>
      </c>
      <c r="BS26" s="17">
        <v>6.9931489135071606E-2</v>
      </c>
      <c r="BT26" s="17">
        <v>0.148604598397239</v>
      </c>
      <c r="BU26" s="5">
        <v>3.6023947131615201E-6</v>
      </c>
      <c r="BV26" s="17">
        <v>26.689998747367099</v>
      </c>
      <c r="BW26" s="17">
        <v>5.40254929391469E-2</v>
      </c>
      <c r="BX26" s="17">
        <v>0.17108060941263301</v>
      </c>
      <c r="BY26" s="17">
        <v>0.129580758282899</v>
      </c>
      <c r="BZ26" s="17">
        <v>0</v>
      </c>
      <c r="CA26" s="17">
        <v>1696.32796146893</v>
      </c>
      <c r="CB26" s="17">
        <v>0.74529563610376803</v>
      </c>
      <c r="CC26" s="17">
        <v>2.7535928739071602E-3</v>
      </c>
      <c r="CD26" s="17">
        <v>1.5787016603008199E-3</v>
      </c>
      <c r="CE26" s="17">
        <v>3.8650327827289901E-3</v>
      </c>
      <c r="CF26" s="17">
        <v>0.169622493269421</v>
      </c>
      <c r="CG26" s="17">
        <v>3.5801540640434601</v>
      </c>
      <c r="CH26" s="17">
        <v>3.5402977650205197E-2</v>
      </c>
      <c r="CI26" s="17">
        <v>2.0244272029934301E-4</v>
      </c>
      <c r="CJ26" s="17">
        <v>0.49405112248191901</v>
      </c>
      <c r="CK26" s="17">
        <v>7.7644323897551497E-4</v>
      </c>
      <c r="CL26" s="17">
        <v>52638.8045580119</v>
      </c>
      <c r="CM26" s="17">
        <v>2.9463423021761401E-2</v>
      </c>
      <c r="CN26" s="17">
        <v>599.16943719497999</v>
      </c>
      <c r="CO26" s="17">
        <v>34.984252521276098</v>
      </c>
      <c r="CP26" s="17">
        <v>69.869868162597896</v>
      </c>
      <c r="CQ26" s="17">
        <v>46.849958049605597</v>
      </c>
      <c r="CR26" s="17">
        <v>2730.4168151836302</v>
      </c>
      <c r="CS26" s="17">
        <v>2.5685694000154399E-2</v>
      </c>
      <c r="CT26" s="17">
        <v>2.5974629518907299E-3</v>
      </c>
      <c r="CU26" s="17">
        <v>157.67746336978499</v>
      </c>
      <c r="CV26" s="17">
        <v>157.67746336978499</v>
      </c>
      <c r="CW26" s="17">
        <v>34.6623773618782</v>
      </c>
      <c r="CX26" s="17">
        <v>0</v>
      </c>
      <c r="CY26" s="17">
        <v>45.465639363666597</v>
      </c>
      <c r="CZ26" s="17">
        <v>207.42841169607601</v>
      </c>
      <c r="DA26" s="17">
        <v>5.53373322557901E-2</v>
      </c>
      <c r="DB26" s="17">
        <v>0.107367923729456</v>
      </c>
      <c r="DC26" s="17">
        <v>0</v>
      </c>
      <c r="DD26" s="17">
        <v>727.68924487162997</v>
      </c>
      <c r="DE26" s="17">
        <v>3.0310946111720498</v>
      </c>
      <c r="DF26" s="5">
        <v>6.1842052085336703E-5</v>
      </c>
      <c r="DG26" s="17">
        <v>111.364897769565</v>
      </c>
      <c r="DH26" s="17">
        <v>1.6233137610828801</v>
      </c>
      <c r="DI26" s="17">
        <v>0.18304246539570099</v>
      </c>
      <c r="DJ26" s="17">
        <v>0.52096622277705196</v>
      </c>
      <c r="DK26" s="17">
        <v>0</v>
      </c>
      <c r="DL26" s="17">
        <v>0.14854804191096599</v>
      </c>
      <c r="DM26" s="17">
        <v>0.30159842841316797</v>
      </c>
      <c r="DN26" s="17">
        <v>274.82185333751897</v>
      </c>
      <c r="DO26" s="17">
        <v>24.2885435594565</v>
      </c>
      <c r="DP26" s="17">
        <v>23.847406540602599</v>
      </c>
      <c r="DQ26" s="17">
        <v>8.3581675982550898</v>
      </c>
      <c r="DR26" s="17">
        <v>3678.6294850631298</v>
      </c>
      <c r="DS26" s="17">
        <v>0</v>
      </c>
      <c r="DT26" s="17">
        <v>0.24431300486670199</v>
      </c>
      <c r="DU26" s="17">
        <v>0.35157244080314398</v>
      </c>
      <c r="DV26" s="17">
        <v>21360.6402808688</v>
      </c>
      <c r="DW26" s="17">
        <v>12832.628843230401</v>
      </c>
      <c r="DX26" s="17">
        <v>1425.84766847622</v>
      </c>
      <c r="DY26" s="17">
        <v>14258.4765117066</v>
      </c>
      <c r="DZ26" s="17">
        <v>1.1356439353748001E-2</v>
      </c>
      <c r="EA26" s="17">
        <v>566.05447103099095</v>
      </c>
      <c r="EB26" s="17">
        <v>83.475340848895399</v>
      </c>
      <c r="EC26" s="17">
        <v>1.6990548296543699</v>
      </c>
      <c r="ED26" s="17">
        <v>4.0471685818438297E-2</v>
      </c>
      <c r="EE26" s="17">
        <v>0.68888603964836204</v>
      </c>
      <c r="EF26" s="17">
        <v>0.36847434906264998</v>
      </c>
      <c r="EG26" s="17">
        <v>3.7083244679751002</v>
      </c>
      <c r="EH26" s="17">
        <v>4.2537439165109596</v>
      </c>
      <c r="EI26" s="17">
        <v>12069.0766169288</v>
      </c>
      <c r="EJ26" s="17">
        <v>10.3430667864878</v>
      </c>
      <c r="EK26" s="17">
        <v>622.75479473315704</v>
      </c>
      <c r="EL26" s="17">
        <v>881.356281486135</v>
      </c>
      <c r="EM26" s="17">
        <v>4.1002452689363196</v>
      </c>
      <c r="EN26" s="17">
        <v>4.3634662940855398E-2</v>
      </c>
      <c r="EO26" s="17">
        <v>1.7520710814222001E-2</v>
      </c>
      <c r="EP26" s="17">
        <v>542.57425920843002</v>
      </c>
      <c r="EQ26" s="17">
        <v>12412.105107919901</v>
      </c>
      <c r="ER26" s="17">
        <v>11250.9073477497</v>
      </c>
      <c r="ES26" s="17">
        <v>1161.1977601701899</v>
      </c>
      <c r="ET26" s="17">
        <v>9.4981198817220207</v>
      </c>
      <c r="EU26" s="17">
        <v>0.236760871325363</v>
      </c>
      <c r="EV26" s="17">
        <v>432.97135251354399</v>
      </c>
      <c r="EW26" s="17">
        <v>56.257597450354602</v>
      </c>
      <c r="EX26" s="17">
        <v>2881.7275136824301</v>
      </c>
      <c r="EY26" s="17">
        <v>117.422602181473</v>
      </c>
      <c r="EZ26" s="17">
        <v>40.166697415631802</v>
      </c>
      <c r="FA26" s="17">
        <v>5322.2544622100204</v>
      </c>
      <c r="FB26" s="17">
        <v>1.32943827571884E-3</v>
      </c>
      <c r="FC26" s="17">
        <v>96.932472697953202</v>
      </c>
      <c r="FD26" s="17">
        <v>124.491602741447</v>
      </c>
      <c r="FE26" s="17">
        <v>200.22649567618501</v>
      </c>
      <c r="FF26" s="17">
        <v>0.22811706301360801</v>
      </c>
      <c r="FG26" s="17">
        <v>989.60417285206404</v>
      </c>
      <c r="FH26" s="17">
        <v>452.733929600691</v>
      </c>
      <c r="FI26" s="17">
        <v>99.785348196722794</v>
      </c>
      <c r="FJ26" s="17">
        <v>7.6834307435837204</v>
      </c>
      <c r="FK26" s="17">
        <v>36.822001506504101</v>
      </c>
      <c r="FL26" s="17">
        <v>709.47701199462495</v>
      </c>
      <c r="FM26" s="17">
        <v>220.94525858330999</v>
      </c>
      <c r="FN26" s="17">
        <v>186.751816199963</v>
      </c>
      <c r="FO26" s="17">
        <v>21158.415630328898</v>
      </c>
      <c r="FP26" s="17">
        <v>82.413609863835305</v>
      </c>
      <c r="FQ26" s="17">
        <v>535.76373047561401</v>
      </c>
      <c r="FS26" s="25">
        <f t="shared" si="0"/>
        <v>0</v>
      </c>
      <c r="FT26" s="97">
        <f t="shared" si="1"/>
        <v>1.0095576461902009</v>
      </c>
      <c r="FU26" s="40">
        <f t="shared" si="2"/>
        <v>3.938793465066817E-3</v>
      </c>
      <c r="FV26" s="40">
        <f t="shared" si="3"/>
        <v>3.6388222984364816E-3</v>
      </c>
      <c r="FW26" s="40">
        <f t="shared" si="4"/>
        <v>3.0292344368223027E-3</v>
      </c>
      <c r="FX26" s="40">
        <f t="shared" si="5"/>
        <v>3.5766509114288801E-3</v>
      </c>
      <c r="FY26" s="40">
        <f t="shared" si="6"/>
        <v>3.4666033971170263E-3</v>
      </c>
      <c r="FZ26" s="40">
        <f t="shared" si="7"/>
        <v>1.6526638235005761E-3</v>
      </c>
      <c r="GA26" s="40">
        <f t="shared" si="8"/>
        <v>2.4864030644201076E-3</v>
      </c>
      <c r="GB26" s="40">
        <f t="shared" si="9"/>
        <v>4.0111062587394929E-3</v>
      </c>
      <c r="GC26" s="40">
        <f t="shared" si="10"/>
        <v>2.6396315799520204E-3</v>
      </c>
      <c r="GD26" s="40">
        <f t="shared" si="11"/>
        <v>2.7209746619431172E-3</v>
      </c>
      <c r="GE26" s="40">
        <f t="shared" si="12"/>
        <v>-3.4484390226314289E-4</v>
      </c>
      <c r="GF26" s="40">
        <f t="shared" si="13"/>
        <v>2.7456300296820851E-3</v>
      </c>
      <c r="GG26" s="40">
        <f t="shared" si="14"/>
        <v>-3.6101668982456647E-4</v>
      </c>
      <c r="GH26" s="40">
        <f t="shared" si="15"/>
        <v>4.2075942499481649E-3</v>
      </c>
      <c r="GI26" s="40">
        <f t="shared" si="16"/>
        <v>-2.9397598605875085E-4</v>
      </c>
      <c r="GJ26" s="40">
        <f t="shared" si="17"/>
        <v>2.7086306019111148E-3</v>
      </c>
      <c r="GK26" s="40">
        <f t="shared" si="18"/>
        <v>2.7474554562765298E-3</v>
      </c>
      <c r="GL26" s="40">
        <f t="shared" si="19"/>
        <v>2.2260687774238822E-4</v>
      </c>
      <c r="GM26" s="40">
        <f t="shared" si="20"/>
        <v>2.7426089242987175E-3</v>
      </c>
      <c r="GN26" s="40">
        <f t="shared" si="21"/>
        <v>2.6997729020858817E-3</v>
      </c>
      <c r="GO26" s="40">
        <f t="shared" si="22"/>
        <v>2.7073465770934783E-3</v>
      </c>
      <c r="GP26" s="40">
        <f t="shared" si="23"/>
        <v>6.6492013794440725E-4</v>
      </c>
      <c r="GQ26" s="40">
        <f t="shared" si="24"/>
        <v>2.7450697840335657E-3</v>
      </c>
      <c r="GR26" s="40">
        <f t="shared" si="25"/>
        <v>6.0614610469659075E-3</v>
      </c>
      <c r="GS26" s="40">
        <f t="shared" si="26"/>
        <v>2.7388076078461217E-3</v>
      </c>
      <c r="GT26" s="40">
        <f t="shared" si="27"/>
        <v>2.7401875541230056E-3</v>
      </c>
      <c r="GU26" s="40">
        <f t="shared" si="28"/>
        <v>-2.5703703073236105E-4</v>
      </c>
      <c r="GV26" s="40">
        <f t="shared" si="29"/>
        <v>0</v>
      </c>
      <c r="GW26" s="40">
        <f t="shared" si="30"/>
        <v>-3.5514036354056423E-4</v>
      </c>
      <c r="GX26" s="40">
        <f t="shared" si="31"/>
        <v>2.7429012843498283E-3</v>
      </c>
      <c r="GY26" s="40">
        <f t="shared" si="32"/>
        <v>1.9531547123553708E-3</v>
      </c>
      <c r="GZ26" s="40">
        <f t="shared" si="33"/>
        <v>2.9759531193211809E-3</v>
      </c>
      <c r="HA26" s="40">
        <f t="shared" si="34"/>
        <v>-2.6541282997040249E-4</v>
      </c>
      <c r="HB26" s="40">
        <f t="shared" si="35"/>
        <v>2.758472550371685E-3</v>
      </c>
      <c r="HC26" s="40">
        <f t="shared" si="36"/>
        <v>1.8959477428711043E-3</v>
      </c>
      <c r="HD26" s="40">
        <f t="shared" si="37"/>
        <v>2.4694878432106829E-3</v>
      </c>
      <c r="HE26" s="40">
        <f t="shared" si="38"/>
        <v>2.5738538915477576E-3</v>
      </c>
      <c r="HF26" s="40">
        <f t="shared" si="39"/>
        <v>2.8582438268238645E-3</v>
      </c>
      <c r="HG26" s="40">
        <f t="shared" si="40"/>
        <v>2.3216268965374058E-3</v>
      </c>
      <c r="HH26" s="40">
        <f t="shared" si="41"/>
        <v>3.0799610348598962E-3</v>
      </c>
      <c r="HI26" s="40">
        <f t="shared" si="42"/>
        <v>2.7082554137336759E-3</v>
      </c>
      <c r="HJ26" s="40">
        <f t="shared" si="43"/>
        <v>2.7210866911592628E-3</v>
      </c>
      <c r="HK26" s="40">
        <f t="shared" si="44"/>
        <v>2.7418284128604264E-3</v>
      </c>
      <c r="HL26" s="40">
        <f t="shared" si="45"/>
        <v>2.6800155293573787E-3</v>
      </c>
      <c r="HM26" s="40">
        <f t="shared" si="46"/>
        <v>2.6212605412071423E-3</v>
      </c>
      <c r="HN26" s="40">
        <f t="shared" si="47"/>
        <v>2.4008475987796121E-3</v>
      </c>
      <c r="HO26" s="40">
        <f t="shared" si="48"/>
        <v>2.7376925571871999E-3</v>
      </c>
      <c r="HP26" s="40">
        <f t="shared" si="49"/>
        <v>2.7296982701668507E-3</v>
      </c>
      <c r="HQ26" s="40">
        <f t="shared" si="50"/>
        <v>2.7091255896285224E-3</v>
      </c>
      <c r="HR26" s="40">
        <f t="shared" si="51"/>
        <v>0</v>
      </c>
      <c r="HS26" s="40">
        <f t="shared" si="52"/>
        <v>0</v>
      </c>
      <c r="HT26" s="40">
        <f t="shared" si="53"/>
        <v>2.7376577084683774E-3</v>
      </c>
      <c r="HU26" s="40">
        <f t="shared" si="54"/>
        <v>2.7460428555974377E-3</v>
      </c>
    </row>
    <row r="27" spans="1:229" x14ac:dyDescent="0.25">
      <c r="A27" s="32" t="s">
        <v>196</v>
      </c>
      <c r="B27" s="15">
        <v>10262.871759</v>
      </c>
      <c r="C27" s="15">
        <v>639.20439972999998</v>
      </c>
      <c r="D27" s="15">
        <v>4673.8515479999996</v>
      </c>
      <c r="E27" s="15">
        <v>2700.9085848</v>
      </c>
      <c r="F27" s="15">
        <v>2439.5841065999998</v>
      </c>
      <c r="G27" s="15">
        <v>161.26778121999999</v>
      </c>
      <c r="H27" s="15">
        <v>10394.876838</v>
      </c>
      <c r="I27" s="17">
        <v>75.500010861999996</v>
      </c>
      <c r="J27" s="17">
        <v>1.0744179438999999</v>
      </c>
      <c r="K27" s="17">
        <v>5.2802880000000002E-3</v>
      </c>
      <c r="L27" s="17">
        <v>0.1242697904</v>
      </c>
      <c r="M27" s="17">
        <v>61.936156697000001</v>
      </c>
      <c r="N27" s="17">
        <v>9.1292631799999996E-2</v>
      </c>
      <c r="O27" s="17">
        <v>6.3307303503999997</v>
      </c>
      <c r="P27" s="17">
        <v>9.3077364600000004E-2</v>
      </c>
      <c r="Q27" s="17">
        <v>1.5321039999999999E-2</v>
      </c>
      <c r="R27" s="17">
        <v>8.809604E-2</v>
      </c>
      <c r="S27" s="17">
        <v>2.1276327000000002E-3</v>
      </c>
      <c r="T27" s="17">
        <v>9.17286873E-2</v>
      </c>
      <c r="U27" s="17">
        <v>4.1859280000000002E-3</v>
      </c>
      <c r="V27" s="17">
        <v>4.0542594999999999E-3</v>
      </c>
      <c r="X27" s="17">
        <v>3.0368489999999999E-3</v>
      </c>
      <c r="Y27" s="17">
        <v>35.668802092999996</v>
      </c>
      <c r="Z27" s="17">
        <v>11.091438285000001</v>
      </c>
      <c r="AA27" s="17">
        <v>4.0217445900000003E-2</v>
      </c>
      <c r="AB27" s="17">
        <v>0.2901815244</v>
      </c>
      <c r="AD27" s="17">
        <v>0.18799339079999999</v>
      </c>
      <c r="AE27" s="17">
        <v>0.74569408749999999</v>
      </c>
      <c r="AF27" s="17">
        <v>100.59072346000001</v>
      </c>
      <c r="AG27" s="17">
        <v>1.8550719496999999</v>
      </c>
      <c r="AH27" s="17">
        <v>0.24698299460000001</v>
      </c>
      <c r="AI27" s="17">
        <v>5.8411465000000003E-2</v>
      </c>
      <c r="AJ27" s="17">
        <v>1.5731450000000001E-4</v>
      </c>
      <c r="AK27" s="17">
        <v>108.6368915</v>
      </c>
      <c r="AL27" s="17">
        <v>2.3939099999999999E-5</v>
      </c>
      <c r="AM27" s="17">
        <v>9.1789399999999999E-5</v>
      </c>
      <c r="AN27" s="17">
        <v>40.955847456999997</v>
      </c>
      <c r="AO27" s="17">
        <v>0.42484722600000002</v>
      </c>
      <c r="AP27" s="17">
        <v>9.9862613000000003E-3</v>
      </c>
      <c r="AQ27" s="17">
        <v>0.16947350729999999</v>
      </c>
      <c r="AR27" s="17">
        <v>9.0606695400000006E-2</v>
      </c>
      <c r="AS27" s="17">
        <v>0.95137372229999995</v>
      </c>
      <c r="AT27" s="17">
        <v>12.429102892</v>
      </c>
      <c r="AU27" s="17">
        <v>120.93140298</v>
      </c>
      <c r="AV27" s="17">
        <v>22.390752240000001</v>
      </c>
      <c r="AW27" s="17">
        <v>4.7194280000000003E-3</v>
      </c>
      <c r="AX27" s="17">
        <v>3.2557210000000003E-4</v>
      </c>
      <c r="BA27" s="17">
        <v>5.9702183700000004</v>
      </c>
      <c r="BB27" s="17">
        <v>5.13370124E-2</v>
      </c>
      <c r="BD27" s="17" t="s">
        <v>196</v>
      </c>
      <c r="BE27" s="17">
        <v>245.00783154416999</v>
      </c>
      <c r="BF27" s="17">
        <v>1.7309032550605901</v>
      </c>
      <c r="BG27" s="17">
        <v>4.7323584640618999E-3</v>
      </c>
      <c r="BH27" s="17">
        <v>1.0771495325470499</v>
      </c>
      <c r="BI27" s="17">
        <v>0</v>
      </c>
      <c r="BJ27" s="17">
        <v>5.2948064920888202E-3</v>
      </c>
      <c r="BK27" s="17">
        <v>75.713800340591504</v>
      </c>
      <c r="BL27" s="17">
        <v>75.713800340591504</v>
      </c>
      <c r="BM27" s="17">
        <v>137.469949667983</v>
      </c>
      <c r="BN27" s="17">
        <v>5.7537469268779304</v>
      </c>
      <c r="BO27" s="17">
        <v>5.0933969399857802E-2</v>
      </c>
      <c r="BP27" s="17">
        <v>7.3295114217838603E-2</v>
      </c>
      <c r="BQ27" s="17">
        <v>62.099890839021597</v>
      </c>
      <c r="BR27" s="17">
        <v>5.1477770233139999E-2</v>
      </c>
      <c r="BS27" s="17">
        <v>2.9203719485529401E-2</v>
      </c>
      <c r="BT27" s="17">
        <v>6.2058161839481402E-2</v>
      </c>
      <c r="BU27" s="17">
        <v>0</v>
      </c>
      <c r="BV27" s="17">
        <v>6.3547983181370897</v>
      </c>
      <c r="BW27" s="17">
        <v>2.23318898575483E-2</v>
      </c>
      <c r="BX27" s="17">
        <v>7.0717742010361601E-2</v>
      </c>
      <c r="BY27" s="17">
        <v>1.53631778761435E-2</v>
      </c>
      <c r="BZ27" s="17">
        <v>0</v>
      </c>
      <c r="CA27" s="17">
        <v>432.68776509434002</v>
      </c>
      <c r="CB27" s="17">
        <v>8.8336496673888404E-2</v>
      </c>
      <c r="CC27" s="17">
        <v>3.2646632355759801E-4</v>
      </c>
      <c r="CD27" s="17">
        <v>6.1715160844259896E-4</v>
      </c>
      <c r="CE27" s="17">
        <v>1.51094673343364E-3</v>
      </c>
      <c r="CF27" s="17">
        <v>9.1979626391870004E-2</v>
      </c>
      <c r="CG27" s="17">
        <v>0.74773903798541597</v>
      </c>
      <c r="CH27" s="17">
        <v>4.1975132793294397E-3</v>
      </c>
      <c r="CI27" s="5">
        <v>2.4004344648125701E-5</v>
      </c>
      <c r="CJ27" s="17">
        <v>5.8567254762810203E-2</v>
      </c>
      <c r="CK27" s="5">
        <v>9.2040541758296203E-5</v>
      </c>
      <c r="CL27" s="17">
        <v>10299.710785253201</v>
      </c>
      <c r="CM27" s="17">
        <v>4.0655278911503204E-3</v>
      </c>
      <c r="CN27" s="17">
        <v>98.353352557411299</v>
      </c>
      <c r="CO27" s="17">
        <v>6.9836379996764402</v>
      </c>
      <c r="CP27" s="17">
        <v>12.2415661461204</v>
      </c>
      <c r="CQ27" s="17">
        <v>12.4620554917503</v>
      </c>
      <c r="CR27" s="17">
        <v>1269.2038209975999</v>
      </c>
      <c r="CS27" s="17">
        <v>3.0452281934464499E-3</v>
      </c>
      <c r="CT27" s="17">
        <v>6.0281761873132601E-4</v>
      </c>
      <c r="CU27" s="17">
        <v>35.856134305362097</v>
      </c>
      <c r="CV27" s="17">
        <v>35.856134305362097</v>
      </c>
      <c r="CW27" s="17">
        <v>7.1597856638291804</v>
      </c>
      <c r="CX27" s="17">
        <v>0</v>
      </c>
      <c r="CY27" s="17">
        <v>11.1217944988905</v>
      </c>
      <c r="CZ27" s="17">
        <v>121.249837283776</v>
      </c>
      <c r="DA27" s="17">
        <v>1.32851395904749E-2</v>
      </c>
      <c r="DB27" s="17">
        <v>2.2810456954379801E-2</v>
      </c>
      <c r="DC27" s="17">
        <v>0</v>
      </c>
      <c r="DD27" s="17">
        <v>447.18805834809802</v>
      </c>
      <c r="DE27" s="17">
        <v>1.78939766579768</v>
      </c>
      <c r="DF27" s="5">
        <v>1.43517206847999E-5</v>
      </c>
      <c r="DG27" s="17">
        <v>26.601973145361399</v>
      </c>
      <c r="DH27" s="17">
        <v>0.43545183498366802</v>
      </c>
      <c r="DI27" s="17">
        <v>7.5427421851551796E-2</v>
      </c>
      <c r="DJ27" s="17">
        <v>0.21467778661794401</v>
      </c>
      <c r="DK27" s="17">
        <v>0</v>
      </c>
      <c r="DL27" s="17">
        <v>6.2017212900599097E-2</v>
      </c>
      <c r="DM27" s="17">
        <v>0.12591399243340601</v>
      </c>
      <c r="DN27" s="17">
        <v>100.75427100153701</v>
      </c>
      <c r="DO27" s="17">
        <v>5.9865626590816703</v>
      </c>
      <c r="DP27" s="17">
        <v>5.3301362426293499</v>
      </c>
      <c r="DQ27" s="17">
        <v>1.8600486093277</v>
      </c>
      <c r="DR27" s="17">
        <v>641.62833484239695</v>
      </c>
      <c r="DS27" s="17">
        <v>0</v>
      </c>
      <c r="DT27" s="17">
        <v>0.10123624185364601</v>
      </c>
      <c r="DU27" s="17">
        <v>0.145681482366881</v>
      </c>
      <c r="DV27" s="17">
        <v>10582.0212208094</v>
      </c>
      <c r="DW27" s="17">
        <v>4217.0586513070602</v>
      </c>
      <c r="DX27" s="17">
        <v>468.561368682242</v>
      </c>
      <c r="DY27" s="17">
        <v>4685.6200199893001</v>
      </c>
      <c r="DZ27" s="17">
        <v>2.97348135065684E-3</v>
      </c>
      <c r="EA27" s="17">
        <v>187.24962677816501</v>
      </c>
      <c r="EB27" s="17">
        <v>40.566581667782103</v>
      </c>
      <c r="EC27" s="17">
        <v>0.42605797704988502</v>
      </c>
      <c r="ED27" s="17">
        <v>1.0013322691622899E-2</v>
      </c>
      <c r="EE27" s="17">
        <v>0.16993645401103399</v>
      </c>
      <c r="EF27" s="17">
        <v>9.0856760330031802E-2</v>
      </c>
      <c r="EG27" s="17">
        <v>0.95381062036960396</v>
      </c>
      <c r="EH27" s="17">
        <v>0.75336520158512299</v>
      </c>
      <c r="EI27" s="17">
        <v>6486.3013657229703</v>
      </c>
      <c r="EJ27" s="17">
        <v>3.8698009520660102</v>
      </c>
      <c r="EK27" s="17">
        <v>118.183196448353</v>
      </c>
      <c r="EL27" s="17">
        <v>179.380074769754</v>
      </c>
      <c r="EM27" s="17">
        <v>0.82643348523178795</v>
      </c>
      <c r="EN27" s="17">
        <v>1.01267040936523E-2</v>
      </c>
      <c r="EO27" s="17">
        <v>4.2328495632092599E-3</v>
      </c>
      <c r="EP27" s="17">
        <v>127.98655713002201</v>
      </c>
      <c r="EQ27" s="17">
        <v>2709.3235551913199</v>
      </c>
      <c r="ER27" s="17">
        <v>2446.9868995587899</v>
      </c>
      <c r="ES27" s="17">
        <v>262.336655632533</v>
      </c>
      <c r="ET27" s="17">
        <v>2.21071597006123</v>
      </c>
      <c r="EU27" s="17">
        <v>4.5411141276476101E-2</v>
      </c>
      <c r="EV27" s="17">
        <v>140.655237404719</v>
      </c>
      <c r="EW27" s="17">
        <v>11.0407630075453</v>
      </c>
      <c r="EX27" s="17">
        <v>587.56759049146501</v>
      </c>
      <c r="EY27" s="17">
        <v>22.0995875615227</v>
      </c>
      <c r="EZ27" s="17">
        <v>7.7353201050502403</v>
      </c>
      <c r="FA27" s="17">
        <v>1117.61983880906</v>
      </c>
      <c r="FB27" s="17">
        <v>1.57621884007341E-4</v>
      </c>
      <c r="FC27" s="17">
        <v>24.294409468466899</v>
      </c>
      <c r="FD27" s="17">
        <v>64.174180262790898</v>
      </c>
      <c r="FE27" s="17">
        <v>62.789727008272799</v>
      </c>
      <c r="FF27" s="17">
        <v>3.8973105915551899E-2</v>
      </c>
      <c r="FG27" s="17">
        <v>161.5288594516</v>
      </c>
      <c r="FH27" s="17">
        <v>208.03421803452301</v>
      </c>
      <c r="FI27" s="17">
        <v>22.452050378213901</v>
      </c>
      <c r="FJ27" s="17">
        <v>3.2788975983729898E-3</v>
      </c>
      <c r="FK27" s="17">
        <v>6.0788556067257096</v>
      </c>
      <c r="FL27" s="17">
        <v>467.35013973092703</v>
      </c>
      <c r="FM27" s="17">
        <v>108.922887714113</v>
      </c>
      <c r="FN27" s="17">
        <v>94.724287425334396</v>
      </c>
      <c r="FO27" s="17">
        <v>10419.4792526331</v>
      </c>
      <c r="FP27" s="17">
        <v>41.061394949591801</v>
      </c>
      <c r="FQ27" s="17">
        <v>250.311518838083</v>
      </c>
      <c r="FS27" s="25">
        <f t="shared" si="0"/>
        <v>0</v>
      </c>
      <c r="FT27" s="97">
        <f t="shared" si="1"/>
        <v>1.0155998168656293</v>
      </c>
      <c r="FU27" s="40">
        <f t="shared" si="2"/>
        <v>3.589543659735908E-3</v>
      </c>
      <c r="FV27" s="40">
        <f t="shared" si="3"/>
        <v>3.7921126848013656E-3</v>
      </c>
      <c r="FW27" s="40">
        <f t="shared" si="4"/>
        <v>2.5179387638737329E-3</v>
      </c>
      <c r="FX27" s="40">
        <f t="shared" si="5"/>
        <v>3.1156072584896588E-3</v>
      </c>
      <c r="FY27" s="40">
        <f t="shared" si="6"/>
        <v>3.0344487565576142E-3</v>
      </c>
      <c r="FZ27" s="40">
        <f t="shared" si="7"/>
        <v>1.6189112891920382E-3</v>
      </c>
      <c r="GA27" s="40">
        <f t="shared" si="8"/>
        <v>2.3667826965647521E-3</v>
      </c>
      <c r="GB27" s="40">
        <f t="shared" si="9"/>
        <v>2.8316483156840262E-3</v>
      </c>
      <c r="GC27" s="40">
        <f t="shared" si="10"/>
        <v>2.5423892653306905E-3</v>
      </c>
      <c r="GD27" s="40">
        <f t="shared" si="11"/>
        <v>2.7495644345194876E-3</v>
      </c>
      <c r="GE27" s="40">
        <f t="shared" si="12"/>
        <v>-3.2756780366778896E-4</v>
      </c>
      <c r="GF27" s="40">
        <f t="shared" si="13"/>
        <v>2.6435954497888124E-3</v>
      </c>
      <c r="GG27" s="40">
        <f t="shared" si="14"/>
        <v>-3.3683413855965544E-4</v>
      </c>
      <c r="GH27" s="40">
        <f t="shared" si="15"/>
        <v>3.8017679485542097E-3</v>
      </c>
      <c r="GI27" s="40">
        <f t="shared" si="16"/>
        <v>-2.9795355948549715E-4</v>
      </c>
      <c r="GJ27" s="40">
        <f t="shared" si="17"/>
        <v>2.7503274022847592E-3</v>
      </c>
      <c r="GK27" s="40">
        <f t="shared" si="18"/>
        <v>2.7294833444091631E-3</v>
      </c>
      <c r="GL27" s="40">
        <f t="shared" si="19"/>
        <v>2.1885444618266722E-4</v>
      </c>
      <c r="GM27" s="40">
        <f t="shared" si="20"/>
        <v>2.7356664447764673E-3</v>
      </c>
      <c r="GN27" s="40">
        <f t="shared" si="21"/>
        <v>2.7676728623711412E-3</v>
      </c>
      <c r="GO27" s="40">
        <f t="shared" si="22"/>
        <v>2.7793956332396851E-3</v>
      </c>
      <c r="GP27" s="40">
        <f t="shared" si="23"/>
        <v>0</v>
      </c>
      <c r="GQ27" s="40">
        <f t="shared" si="24"/>
        <v>2.7591735533936757E-3</v>
      </c>
      <c r="GR27" s="40">
        <f t="shared" si="25"/>
        <v>5.2519905735456361E-3</v>
      </c>
      <c r="GS27" s="40">
        <f t="shared" si="26"/>
        <v>2.7369050893564398E-3</v>
      </c>
      <c r="GT27" s="40">
        <f t="shared" si="27"/>
        <v>2.7600014267428886E-3</v>
      </c>
      <c r="GU27" s="40">
        <f t="shared" si="28"/>
        <v>-2.6299376110165332E-4</v>
      </c>
      <c r="GV27" s="40">
        <f t="shared" si="29"/>
        <v>0</v>
      </c>
      <c r="GW27" s="40">
        <f t="shared" si="30"/>
        <v>-3.3078538415778024E-4</v>
      </c>
      <c r="GX27" s="40">
        <f t="shared" si="31"/>
        <v>2.7423450442953592E-3</v>
      </c>
      <c r="GY27" s="40">
        <f t="shared" si="32"/>
        <v>1.6258710138617742E-3</v>
      </c>
      <c r="GZ27" s="40">
        <f t="shared" si="33"/>
        <v>2.6827313239817614E-3</v>
      </c>
      <c r="HA27" s="40">
        <f t="shared" si="34"/>
        <v>-2.6427074292593718E-4</v>
      </c>
      <c r="HB27" s="40">
        <f t="shared" si="35"/>
        <v>2.6671093219490447E-3</v>
      </c>
      <c r="HC27" s="40">
        <f t="shared" si="36"/>
        <v>1.9539458050020181E-3</v>
      </c>
      <c r="HD27" s="40">
        <f t="shared" si="37"/>
        <v>2.6325883423588049E-3</v>
      </c>
      <c r="HE27" s="40">
        <f t="shared" si="38"/>
        <v>2.7254428163841675E-3</v>
      </c>
      <c r="HF27" s="40">
        <f t="shared" si="39"/>
        <v>2.7360649301139796E-3</v>
      </c>
      <c r="HG27" s="40">
        <f t="shared" si="40"/>
        <v>2.5771043488385607E-3</v>
      </c>
      <c r="HH27" s="40">
        <f t="shared" si="41"/>
        <v>2.8498504304344803E-3</v>
      </c>
      <c r="HI27" s="40">
        <f t="shared" si="42"/>
        <v>2.70986216061652E-3</v>
      </c>
      <c r="HJ27" s="40">
        <f t="shared" si="43"/>
        <v>2.7316759911889857E-3</v>
      </c>
      <c r="HK27" s="40">
        <f t="shared" si="44"/>
        <v>2.7598946074331261E-3</v>
      </c>
      <c r="HL27" s="40">
        <f t="shared" si="45"/>
        <v>2.5614519431046198E-3</v>
      </c>
      <c r="HM27" s="40">
        <f t="shared" si="46"/>
        <v>2.6512452295741162E-3</v>
      </c>
      <c r="HN27" s="40">
        <f t="shared" si="47"/>
        <v>2.6331812575486717E-3</v>
      </c>
      <c r="HO27" s="40">
        <f t="shared" si="48"/>
        <v>2.7376542581893947E-3</v>
      </c>
      <c r="HP27" s="40">
        <f t="shared" si="49"/>
        <v>2.7398371289697725E-3</v>
      </c>
      <c r="HQ27" s="40">
        <f t="shared" si="50"/>
        <v>2.7466222001147501E-3</v>
      </c>
      <c r="HR27" s="40">
        <f t="shared" si="51"/>
        <v>0</v>
      </c>
      <c r="HS27" s="40">
        <f t="shared" si="52"/>
        <v>0</v>
      </c>
      <c r="HT27" s="40">
        <f t="shared" si="53"/>
        <v>2.7376367276277448E-3</v>
      </c>
      <c r="HU27" s="40">
        <f t="shared" si="54"/>
        <v>2.7418392025477458E-3</v>
      </c>
    </row>
    <row r="28" spans="1:229" x14ac:dyDescent="0.25">
      <c r="A28" s="32" t="s">
        <v>197</v>
      </c>
      <c r="B28" s="15">
        <v>8951.7772394999993</v>
      </c>
      <c r="C28" s="15">
        <v>674.25966907999998</v>
      </c>
      <c r="D28" s="15">
        <v>4275.8418068000001</v>
      </c>
      <c r="E28" s="15">
        <v>2653.6074763000001</v>
      </c>
      <c r="F28" s="15">
        <v>2422.9478340000001</v>
      </c>
      <c r="G28" s="15">
        <v>104.67325279000001</v>
      </c>
      <c r="H28" s="15">
        <v>12925.123796</v>
      </c>
      <c r="I28" s="17">
        <v>171.15574934</v>
      </c>
      <c r="J28" s="17">
        <v>1.1245578416999999</v>
      </c>
      <c r="K28" s="17">
        <v>1.2746309000000001E-2</v>
      </c>
      <c r="L28" s="17">
        <v>1.7717179E-3</v>
      </c>
      <c r="M28" s="17">
        <v>55.401135805999999</v>
      </c>
      <c r="N28" s="17">
        <v>4.4996869999999999E-4</v>
      </c>
      <c r="O28" s="17">
        <v>7.5530711087000002</v>
      </c>
      <c r="P28" s="17">
        <v>2.0046172999999999E-3</v>
      </c>
      <c r="Q28" s="17">
        <v>3.6984110000000001E-2</v>
      </c>
      <c r="R28" s="17">
        <v>0.21265866</v>
      </c>
      <c r="S28" s="17">
        <v>4.3380259999999999E-4</v>
      </c>
      <c r="T28" s="17">
        <v>9.4699777600000007E-2</v>
      </c>
      <c r="U28" s="17">
        <v>1.0104589000000001E-2</v>
      </c>
      <c r="V28" s="17">
        <v>8.3688215999999996E-3</v>
      </c>
      <c r="X28" s="17">
        <v>7.3307729999999996E-3</v>
      </c>
      <c r="Y28" s="17">
        <v>47.214807858999997</v>
      </c>
      <c r="Z28" s="17">
        <v>12.517109144999999</v>
      </c>
      <c r="AA28" s="17">
        <v>5.5570821800000003E-2</v>
      </c>
      <c r="AB28" s="17">
        <v>1.5388530399999999E-2</v>
      </c>
      <c r="AD28" s="17">
        <v>3.0822740999999999E-3</v>
      </c>
      <c r="AE28" s="17">
        <v>0.99893633449999997</v>
      </c>
      <c r="AF28" s="17">
        <v>276.43415528999998</v>
      </c>
      <c r="AG28" s="17">
        <v>2.4347906397000001</v>
      </c>
      <c r="AH28" s="17">
        <v>6.3757821500000006E-2</v>
      </c>
      <c r="AI28" s="17">
        <v>0.14100191000000001</v>
      </c>
      <c r="AJ28" s="17">
        <v>3.7974770000000002E-4</v>
      </c>
      <c r="AK28" s="17">
        <v>67.329982229999999</v>
      </c>
      <c r="AL28" s="17">
        <v>5.7787700000000002E-5</v>
      </c>
      <c r="AM28" s="17">
        <v>2.2157439999999999E-4</v>
      </c>
      <c r="AN28" s="17">
        <v>25.376698894</v>
      </c>
      <c r="AO28" s="17">
        <v>0.46541411989999998</v>
      </c>
      <c r="AP28" s="17">
        <v>1.11310123E-2</v>
      </c>
      <c r="AQ28" s="17">
        <v>0.19018526629999999</v>
      </c>
      <c r="AR28" s="17">
        <v>0.1017848646</v>
      </c>
      <c r="AS28" s="17">
        <v>0.99861576279999997</v>
      </c>
      <c r="AT28" s="17">
        <v>11.571194607000001</v>
      </c>
      <c r="AU28" s="17">
        <v>65.352175755999994</v>
      </c>
      <c r="AV28" s="17">
        <v>23.901142886999999</v>
      </c>
      <c r="AW28" s="17">
        <v>1.13924205E-2</v>
      </c>
      <c r="AX28" s="17">
        <v>7.8591269999999996E-4</v>
      </c>
      <c r="BA28" s="17">
        <v>6.7124446600000001</v>
      </c>
      <c r="BB28" s="17">
        <v>5.76892138E-2</v>
      </c>
      <c r="BD28" s="17" t="s">
        <v>197</v>
      </c>
      <c r="BE28" s="17">
        <v>718.83139697803597</v>
      </c>
      <c r="BF28" s="17">
        <v>1.70541177269719</v>
      </c>
      <c r="BG28" s="17">
        <v>1.1423802443393499E-2</v>
      </c>
      <c r="BH28" s="17">
        <v>1.1276081921369601</v>
      </c>
      <c r="BI28" s="17">
        <v>0</v>
      </c>
      <c r="BJ28" s="17">
        <v>1.27823108559546E-2</v>
      </c>
      <c r="BK28" s="17">
        <v>171.53459715221999</v>
      </c>
      <c r="BL28" s="17">
        <v>171.53459715221999</v>
      </c>
      <c r="BM28" s="17">
        <v>387.31410667917697</v>
      </c>
      <c r="BN28" s="17">
        <v>10.2719841727614</v>
      </c>
      <c r="BO28" s="17">
        <v>7.2737120911390597E-4</v>
      </c>
      <c r="BP28" s="17">
        <v>1.0467023659121301E-3</v>
      </c>
      <c r="BQ28" s="17">
        <v>55.553576180350198</v>
      </c>
      <c r="BR28" s="17">
        <v>5.7847288365539498E-2</v>
      </c>
      <c r="BS28" s="17">
        <v>1.44263773530206E-4</v>
      </c>
      <c r="BT28" s="17">
        <v>3.0656202690741198E-4</v>
      </c>
      <c r="BU28" s="17">
        <v>0</v>
      </c>
      <c r="BV28" s="17">
        <v>7.5859680452244698</v>
      </c>
      <c r="BW28" s="17">
        <v>4.8219237933828203E-4</v>
      </c>
      <c r="BX28" s="17">
        <v>1.5269705446959499E-3</v>
      </c>
      <c r="BY28" s="17">
        <v>3.7088363187254697E-2</v>
      </c>
      <c r="BZ28" s="17">
        <v>0</v>
      </c>
      <c r="CA28" s="17">
        <v>576.77275972073198</v>
      </c>
      <c r="CB28" s="17">
        <v>0.21324282450085399</v>
      </c>
      <c r="CC28" s="17">
        <v>7.8808247476155305E-4</v>
      </c>
      <c r="CD28" s="17">
        <v>1.26066627343926E-4</v>
      </c>
      <c r="CE28" s="17">
        <v>3.08631016754025E-4</v>
      </c>
      <c r="CF28" s="17">
        <v>9.4955332268419707E-2</v>
      </c>
      <c r="CG28" s="17">
        <v>1.0016805552816599</v>
      </c>
      <c r="CH28" s="17">
        <v>1.01323065472691E-2</v>
      </c>
      <c r="CI28" s="5">
        <v>5.7950592161441097E-5</v>
      </c>
      <c r="CJ28" s="17">
        <v>0.14139007720352501</v>
      </c>
      <c r="CK28" s="17">
        <v>2.2217940818300601E-4</v>
      </c>
      <c r="CL28" s="17">
        <v>8997.2163403495397</v>
      </c>
      <c r="CM28" s="17">
        <v>8.3910180343020908E-3</v>
      </c>
      <c r="CN28" s="17">
        <v>86.522478823707999</v>
      </c>
      <c r="CO28" s="17">
        <v>11.047110304545299</v>
      </c>
      <c r="CP28" s="17">
        <v>11.7634149329033</v>
      </c>
      <c r="CQ28" s="17">
        <v>11.6014074568191</v>
      </c>
      <c r="CR28" s="17">
        <v>3601.9820901689</v>
      </c>
      <c r="CS28" s="17">
        <v>7.3511365370775399E-3</v>
      </c>
      <c r="CT28" s="17">
        <v>6.9852121648381798E-4</v>
      </c>
      <c r="CU28" s="17">
        <v>47.5079064568625</v>
      </c>
      <c r="CV28" s="17">
        <v>47.5079064568625</v>
      </c>
      <c r="CW28" s="17">
        <v>10.836045756830799</v>
      </c>
      <c r="CX28" s="17">
        <v>0</v>
      </c>
      <c r="CY28" s="17">
        <v>12.5513891637295</v>
      </c>
      <c r="CZ28" s="17">
        <v>65.511317239868305</v>
      </c>
      <c r="DA28" s="17">
        <v>1.6409651228118799E-2</v>
      </c>
      <c r="DB28" s="17">
        <v>3.42170505639472E-2</v>
      </c>
      <c r="DC28" s="17">
        <v>0</v>
      </c>
      <c r="DD28" s="17">
        <v>233.797043190777</v>
      </c>
      <c r="DE28" s="17">
        <v>0.95361671233467304</v>
      </c>
      <c r="DF28" s="5">
        <v>1.6632163698649301E-5</v>
      </c>
      <c r="DG28" s="17">
        <v>42.6832623632069</v>
      </c>
      <c r="DH28" s="17">
        <v>0.42556150576619101</v>
      </c>
      <c r="DI28" s="17">
        <v>4.00725678334628E-3</v>
      </c>
      <c r="DJ28" s="17">
        <v>1.1405264478358801E-2</v>
      </c>
      <c r="DK28" s="17">
        <v>0</v>
      </c>
      <c r="DL28" s="17">
        <v>1.01818355451203E-3</v>
      </c>
      <c r="DM28" s="17">
        <v>2.0672220607704001E-3</v>
      </c>
      <c r="DN28" s="17">
        <v>276.79248112006297</v>
      </c>
      <c r="DO28" s="17">
        <v>6.7308340468526202</v>
      </c>
      <c r="DP28" s="17">
        <v>7.2017949426532804</v>
      </c>
      <c r="DQ28" s="17">
        <v>2.4423460396342498</v>
      </c>
      <c r="DR28" s="17">
        <v>677.39647886318699</v>
      </c>
      <c r="DS28" s="17">
        <v>0</v>
      </c>
      <c r="DT28" s="17">
        <v>2.6158523858970301E-2</v>
      </c>
      <c r="DU28" s="17">
        <v>3.7642863918605399E-2</v>
      </c>
      <c r="DV28" s="17">
        <v>13545.766356476301</v>
      </c>
      <c r="DW28" s="17">
        <v>3862.8319293374502</v>
      </c>
      <c r="DX28" s="17">
        <v>429.20349548173698</v>
      </c>
      <c r="DY28" s="17">
        <v>4292.0354248191898</v>
      </c>
      <c r="DZ28" s="17">
        <v>3.15017893972348E-3</v>
      </c>
      <c r="EA28" s="17">
        <v>116.761796475845</v>
      </c>
      <c r="EB28" s="17">
        <v>118.853525716402</v>
      </c>
      <c r="EC28" s="17">
        <v>0.46689691371550401</v>
      </c>
      <c r="ED28" s="17">
        <v>1.1161418640299301E-2</v>
      </c>
      <c r="EE28" s="17">
        <v>0.19070880864211801</v>
      </c>
      <c r="EF28" s="17">
        <v>0.102064029286198</v>
      </c>
      <c r="EG28" s="17">
        <v>1.0013586148800899</v>
      </c>
      <c r="EH28" s="17">
        <v>0.94863747736128701</v>
      </c>
      <c r="EI28" s="17">
        <v>5420.3490812708496</v>
      </c>
      <c r="EJ28" s="17">
        <v>1.7212980677590499</v>
      </c>
      <c r="EK28" s="17">
        <v>111.768768002116</v>
      </c>
      <c r="EL28" s="17">
        <v>167.741826363972</v>
      </c>
      <c r="EM28" s="17">
        <v>1.1438129654921501</v>
      </c>
      <c r="EN28" s="17">
        <v>1.17345984933613E-2</v>
      </c>
      <c r="EO28" s="17">
        <v>5.0947883177080702E-3</v>
      </c>
      <c r="EP28" s="17">
        <v>89.245787727971603</v>
      </c>
      <c r="EQ28" s="17">
        <v>2664.6629359840099</v>
      </c>
      <c r="ER28" s="17">
        <v>2432.6009832731502</v>
      </c>
      <c r="ES28" s="17">
        <v>232.06195271085801</v>
      </c>
      <c r="ET28" s="17">
        <v>2.00594799274679</v>
      </c>
      <c r="EU28" s="17">
        <v>7.6643470241020306E-2</v>
      </c>
      <c r="EV28" s="17">
        <v>71.335960812843993</v>
      </c>
      <c r="EW28" s="17">
        <v>11.5174790467214</v>
      </c>
      <c r="EX28" s="17">
        <v>635.77875764039197</v>
      </c>
      <c r="EY28" s="17">
        <v>20.3635117379586</v>
      </c>
      <c r="EZ28" s="17">
        <v>9.6444351326355697</v>
      </c>
      <c r="FA28" s="17">
        <v>1266.08426937173</v>
      </c>
      <c r="FB28" s="17">
        <v>3.8048324793518398E-4</v>
      </c>
      <c r="FC28" s="17">
        <v>21.001930426535701</v>
      </c>
      <c r="FD28" s="17">
        <v>13.334736137502199</v>
      </c>
      <c r="FE28" s="17">
        <v>29.822048853321</v>
      </c>
      <c r="FF28" s="17">
        <v>5.5327873884598998E-2</v>
      </c>
      <c r="FG28" s="17">
        <v>104.940572772256</v>
      </c>
      <c r="FH28" s="17">
        <v>150.62975680764399</v>
      </c>
      <c r="FI28" s="17">
        <v>23.9666176257874</v>
      </c>
      <c r="FJ28" s="17">
        <v>0.22781901477625799</v>
      </c>
      <c r="FK28" s="17">
        <v>11.110576360846901</v>
      </c>
      <c r="FL28" s="17">
        <v>219.45956758234101</v>
      </c>
      <c r="FM28" s="17">
        <v>67.4977727158509</v>
      </c>
      <c r="FN28" s="17">
        <v>274.97945529463101</v>
      </c>
      <c r="FO28" s="17">
        <v>12947.245315674299</v>
      </c>
      <c r="FP28" s="17">
        <v>25.436681363561998</v>
      </c>
      <c r="FQ28" s="17">
        <v>188.93134866290401</v>
      </c>
      <c r="FS28" s="25">
        <f t="shared" si="0"/>
        <v>0</v>
      </c>
      <c r="FT28" s="97">
        <f t="shared" si="1"/>
        <v>1.0462276743978438</v>
      </c>
      <c r="FU28" s="40">
        <f t="shared" si="2"/>
        <v>5.0759865481280015E-3</v>
      </c>
      <c r="FV28" s="40">
        <f t="shared" si="3"/>
        <v>4.6522281059269855E-3</v>
      </c>
      <c r="FW28" s="40">
        <f t="shared" si="4"/>
        <v>3.7872350640840999E-3</v>
      </c>
      <c r="FX28" s="40">
        <f t="shared" si="5"/>
        <v>4.1662000814923416E-3</v>
      </c>
      <c r="FY28" s="40">
        <f t="shared" si="6"/>
        <v>3.9840516323514539E-3</v>
      </c>
      <c r="FZ28" s="40">
        <f t="shared" si="7"/>
        <v>2.5538518688466368E-3</v>
      </c>
      <c r="GA28" s="40">
        <f t="shared" si="8"/>
        <v>1.711513175691647E-3</v>
      </c>
      <c r="GB28" s="40">
        <f t="shared" si="9"/>
        <v>2.213468222252987E-3</v>
      </c>
      <c r="GC28" s="40">
        <f t="shared" si="10"/>
        <v>2.7124886989795772E-3</v>
      </c>
      <c r="GD28" s="40">
        <f t="shared" si="11"/>
        <v>2.8244926397594508E-3</v>
      </c>
      <c r="GE28" s="40">
        <f t="shared" si="12"/>
        <v>1.3295993826308605E-3</v>
      </c>
      <c r="GF28" s="40">
        <f t="shared" si="13"/>
        <v>2.7515748934102131E-3</v>
      </c>
      <c r="GG28" s="40">
        <f t="shared" si="14"/>
        <v>1.9048001285821921E-3</v>
      </c>
      <c r="GH28" s="40">
        <f t="shared" si="15"/>
        <v>4.355438476751166E-3</v>
      </c>
      <c r="GI28" s="40">
        <f t="shared" si="16"/>
        <v>2.2675769755315248E-3</v>
      </c>
      <c r="GJ28" s="40">
        <f t="shared" si="17"/>
        <v>2.8188642975238948E-3</v>
      </c>
      <c r="GK28" s="40">
        <f t="shared" si="18"/>
        <v>2.746958439660982E-3</v>
      </c>
      <c r="GL28" s="40">
        <f t="shared" si="19"/>
        <v>2.0632520366430187E-3</v>
      </c>
      <c r="GM28" s="40">
        <f t="shared" si="20"/>
        <v>2.6985772817664953E-3</v>
      </c>
      <c r="GN28" s="40">
        <f t="shared" si="21"/>
        <v>2.7430652814379535E-3</v>
      </c>
      <c r="GO28" s="40">
        <f t="shared" si="22"/>
        <v>2.6522771499981773E-3</v>
      </c>
      <c r="GP28" s="40">
        <f t="shared" si="23"/>
        <v>0</v>
      </c>
      <c r="GQ28" s="40">
        <f t="shared" si="24"/>
        <v>2.7778158016269544E-3</v>
      </c>
      <c r="GR28" s="40">
        <f t="shared" si="25"/>
        <v>6.2077685191010102E-3</v>
      </c>
      <c r="GS28" s="40">
        <f t="shared" si="26"/>
        <v>2.738653017433642E-3</v>
      </c>
      <c r="GT28" s="40">
        <f t="shared" si="27"/>
        <v>2.711284535548602E-3</v>
      </c>
      <c r="GU28" s="40">
        <f t="shared" si="28"/>
        <v>1.5590092803845863E-3</v>
      </c>
      <c r="GV28" s="40">
        <f t="shared" si="29"/>
        <v>0</v>
      </c>
      <c r="GW28" s="40">
        <f t="shared" si="30"/>
        <v>1.0159756014010586E-3</v>
      </c>
      <c r="GX28" s="40">
        <f t="shared" si="31"/>
        <v>2.7471428227040058E-3</v>
      </c>
      <c r="GY28" s="40">
        <f t="shared" si="32"/>
        <v>1.2962429685546078E-3</v>
      </c>
      <c r="GZ28" s="40">
        <f t="shared" si="33"/>
        <v>3.1031004518649809E-3</v>
      </c>
      <c r="HA28" s="40">
        <f t="shared" si="34"/>
        <v>6.8330875413761464E-4</v>
      </c>
      <c r="HB28" s="40">
        <f t="shared" si="35"/>
        <v>2.7529215988988886E-3</v>
      </c>
      <c r="HC28" s="40">
        <f t="shared" si="36"/>
        <v>1.9369384862211393E-3</v>
      </c>
      <c r="HD28" s="40">
        <f t="shared" si="37"/>
        <v>2.4920619357617934E-3</v>
      </c>
      <c r="HE28" s="40">
        <f t="shared" si="38"/>
        <v>2.8188033342924968E-3</v>
      </c>
      <c r="HF28" s="40">
        <f t="shared" si="39"/>
        <v>2.7304967677042814E-3</v>
      </c>
      <c r="HG28" s="40">
        <f t="shared" si="40"/>
        <v>2.3636829129174098E-3</v>
      </c>
      <c r="HH28" s="40">
        <f t="shared" si="41"/>
        <v>3.1859665448539295E-3</v>
      </c>
      <c r="HI28" s="40">
        <f t="shared" si="42"/>
        <v>2.7316778995295043E-3</v>
      </c>
      <c r="HJ28" s="40">
        <f t="shared" si="43"/>
        <v>2.7528017932376306E-3</v>
      </c>
      <c r="HK28" s="40">
        <f t="shared" si="44"/>
        <v>2.7426934966714063E-3</v>
      </c>
      <c r="HL28" s="40">
        <f t="shared" si="45"/>
        <v>2.7466541008719122E-3</v>
      </c>
      <c r="HM28" s="40">
        <f t="shared" si="46"/>
        <v>2.6110398144044643E-3</v>
      </c>
      <c r="HN28" s="40">
        <f t="shared" si="47"/>
        <v>2.4351367345822441E-3</v>
      </c>
      <c r="HO28" s="40">
        <f t="shared" si="48"/>
        <v>2.7393978228134538E-3</v>
      </c>
      <c r="HP28" s="40">
        <f t="shared" si="49"/>
        <v>2.7546335209009533E-3</v>
      </c>
      <c r="HQ28" s="40">
        <f t="shared" si="50"/>
        <v>2.7608343287404431E-3</v>
      </c>
      <c r="HR28" s="40">
        <f t="shared" si="51"/>
        <v>0</v>
      </c>
      <c r="HS28" s="40">
        <f t="shared" si="52"/>
        <v>0</v>
      </c>
      <c r="HT28" s="40">
        <f t="shared" si="53"/>
        <v>2.7395960464603889E-3</v>
      </c>
      <c r="HU28" s="40">
        <f t="shared" si="54"/>
        <v>2.7401060809654904E-3</v>
      </c>
    </row>
    <row r="29" spans="1:229" x14ac:dyDescent="0.25">
      <c r="A29" s="32" t="s">
        <v>198</v>
      </c>
      <c r="B29" s="15">
        <v>20313.391585000001</v>
      </c>
      <c r="C29" s="15">
        <v>940.62432909999995</v>
      </c>
      <c r="D29" s="15">
        <v>14990.172028000001</v>
      </c>
      <c r="E29" s="15">
        <v>4000.9791632000001</v>
      </c>
      <c r="F29" s="15">
        <v>3515.4827452</v>
      </c>
      <c r="G29" s="15">
        <v>393.88140578999997</v>
      </c>
      <c r="H29" s="15">
        <v>9615.6896455000006</v>
      </c>
      <c r="I29" s="17">
        <v>68.512775512999994</v>
      </c>
      <c r="J29" s="17">
        <v>0.83215261080000003</v>
      </c>
      <c r="K29" s="17">
        <v>1.7547849000000001E-2</v>
      </c>
      <c r="L29" s="17">
        <v>0.74951974160000001</v>
      </c>
      <c r="M29" s="17">
        <v>38.192197833000002</v>
      </c>
      <c r="N29" s="17">
        <v>0.55613280529999998</v>
      </c>
      <c r="O29" s="17">
        <v>5.0175435069000001</v>
      </c>
      <c r="P29" s="17">
        <v>0.56080703099999996</v>
      </c>
      <c r="Q29" s="17">
        <v>5.0915969999999998E-2</v>
      </c>
      <c r="R29" s="17">
        <v>0.29361442939999999</v>
      </c>
      <c r="S29" s="17">
        <v>2.26621405E-2</v>
      </c>
      <c r="T29" s="17">
        <v>0.1005672093</v>
      </c>
      <c r="U29" s="17">
        <v>1.3910939000000001E-2</v>
      </c>
      <c r="V29" s="17">
        <v>1.01746727E-2</v>
      </c>
      <c r="W29" s="5">
        <v>1.7230600000000001E-5</v>
      </c>
      <c r="X29" s="17">
        <v>1.0092283000000001E-2</v>
      </c>
      <c r="Y29" s="17">
        <v>60.572453633000002</v>
      </c>
      <c r="Z29" s="17">
        <v>10.115424309</v>
      </c>
      <c r="AA29" s="17">
        <v>6.3927992000000003E-2</v>
      </c>
      <c r="AB29" s="17">
        <v>1.4758476105</v>
      </c>
      <c r="AD29" s="17">
        <v>1.1157614717</v>
      </c>
      <c r="AE29" s="17">
        <v>0.61435723499999995</v>
      </c>
      <c r="AF29" s="17">
        <v>99.514483350000006</v>
      </c>
      <c r="AG29" s="17">
        <v>3.9707647689000001</v>
      </c>
      <c r="AH29" s="17">
        <v>0.65804524259999997</v>
      </c>
      <c r="AI29" s="17">
        <v>0.19411725499999999</v>
      </c>
      <c r="AJ29" s="17">
        <v>5.2279799999999999E-4</v>
      </c>
      <c r="AK29" s="17">
        <v>88.837663831</v>
      </c>
      <c r="AL29" s="17">
        <v>7.9556300000000003E-5</v>
      </c>
      <c r="AM29" s="17">
        <v>3.0504140000000001E-4</v>
      </c>
      <c r="AN29" s="17">
        <v>39.272098067000002</v>
      </c>
      <c r="AO29" s="17">
        <v>0.40813778299999998</v>
      </c>
      <c r="AP29" s="17">
        <v>6.2854036000000004E-3</v>
      </c>
      <c r="AQ29" s="17">
        <v>6.6048689999999993E-2</v>
      </c>
      <c r="AR29" s="17">
        <v>3.1939071700000002E-2</v>
      </c>
      <c r="AS29" s="17">
        <v>0.54685891490000005</v>
      </c>
      <c r="AT29" s="17">
        <v>8.3889807976000004</v>
      </c>
      <c r="AU29" s="17">
        <v>103.57797196</v>
      </c>
      <c r="AV29" s="17">
        <v>9.4115620030000002</v>
      </c>
      <c r="AW29" s="17">
        <v>1.5683936499999999E-2</v>
      </c>
      <c r="AX29" s="17">
        <v>1.0819647E-3</v>
      </c>
      <c r="BA29" s="17">
        <v>1.928512</v>
      </c>
      <c r="BB29" s="17">
        <v>1.7569297899999999E-2</v>
      </c>
      <c r="BD29" s="17" t="s">
        <v>198</v>
      </c>
      <c r="BE29" s="17">
        <v>123.53946898326301</v>
      </c>
      <c r="BF29" s="17">
        <v>4.5490214510237799</v>
      </c>
      <c r="BG29" s="17">
        <v>1.57263945641627E-2</v>
      </c>
      <c r="BH29" s="17">
        <v>0.83320598708261295</v>
      </c>
      <c r="BI29" s="17">
        <v>0</v>
      </c>
      <c r="BJ29" s="17">
        <v>1.7595672695639698E-2</v>
      </c>
      <c r="BK29" s="17">
        <v>68.842562617273103</v>
      </c>
      <c r="BL29" s="17">
        <v>68.842562617273103</v>
      </c>
      <c r="BM29" s="17">
        <v>92.967216560475507</v>
      </c>
      <c r="BN29" s="17">
        <v>19.431675257706502</v>
      </c>
      <c r="BO29" s="17">
        <v>0.30722944558827497</v>
      </c>
      <c r="BP29" s="17">
        <v>0.44210555753126501</v>
      </c>
      <c r="BQ29" s="17">
        <v>38.288435827433503</v>
      </c>
      <c r="BR29" s="17">
        <v>1.7614403563176999E-2</v>
      </c>
      <c r="BS29" s="17">
        <v>0.177920714413112</v>
      </c>
      <c r="BT29" s="17">
        <v>0.37808207094352297</v>
      </c>
      <c r="BU29" s="5">
        <v>1.7223596220889799E-5</v>
      </c>
      <c r="BV29" s="17">
        <v>5.0472712521460901</v>
      </c>
      <c r="BW29" s="17">
        <v>0.13456515127851501</v>
      </c>
      <c r="BX29" s="17">
        <v>0.426121131871669</v>
      </c>
      <c r="BY29" s="17">
        <v>5.1057093602783897E-2</v>
      </c>
      <c r="BZ29" s="17">
        <v>0</v>
      </c>
      <c r="CA29" s="17">
        <v>809.28591512565799</v>
      </c>
      <c r="CB29" s="17">
        <v>0.294414194404442</v>
      </c>
      <c r="CC29" s="17">
        <v>1.0849023270056699E-3</v>
      </c>
      <c r="CD29" s="17">
        <v>6.57431479356471E-3</v>
      </c>
      <c r="CE29" s="17">
        <v>1.6095653975539699E-2</v>
      </c>
      <c r="CF29" s="17">
        <v>0.100841187703521</v>
      </c>
      <c r="CG29" s="17">
        <v>0.61604386324773597</v>
      </c>
      <c r="CH29" s="17">
        <v>1.39495695226192E-2</v>
      </c>
      <c r="CI29" s="5">
        <v>7.9773899066154895E-5</v>
      </c>
      <c r="CJ29" s="17">
        <v>0.194644397496121</v>
      </c>
      <c r="CK29" s="17">
        <v>3.0588311769374501E-4</v>
      </c>
      <c r="CL29" s="17">
        <v>20371.6699624883</v>
      </c>
      <c r="CM29" s="17">
        <v>1.0203973856152499E-2</v>
      </c>
      <c r="CN29" s="17">
        <v>119.938678248277</v>
      </c>
      <c r="CO29" s="17">
        <v>22.195952108153001</v>
      </c>
      <c r="CP29" s="17">
        <v>18.5216543485814</v>
      </c>
      <c r="CQ29" s="17">
        <v>8.4086714851623494</v>
      </c>
      <c r="CR29" s="17">
        <v>744.26661950131904</v>
      </c>
      <c r="CS29" s="17">
        <v>1.01194802730687E-2</v>
      </c>
      <c r="CT29" s="17">
        <v>0.52105374447045705</v>
      </c>
      <c r="CU29" s="17">
        <v>60.943249063100303</v>
      </c>
      <c r="CV29" s="17">
        <v>60.943249063100303</v>
      </c>
      <c r="CW29" s="17">
        <v>19.4631117698361</v>
      </c>
      <c r="CX29" s="17">
        <v>0</v>
      </c>
      <c r="CY29" s="17">
        <v>10.143150731315</v>
      </c>
      <c r="CZ29" s="17">
        <v>103.823721094371</v>
      </c>
      <c r="DA29" s="17">
        <v>1.15516251490721E-2</v>
      </c>
      <c r="DB29" s="17">
        <v>4.9128608513915997E-2</v>
      </c>
      <c r="DC29" s="17">
        <v>0</v>
      </c>
      <c r="DD29" s="17">
        <v>367.83875719907201</v>
      </c>
      <c r="DE29" s="17">
        <v>1.9936628941741701</v>
      </c>
      <c r="DF29" s="17">
        <v>1.24056428558121E-2</v>
      </c>
      <c r="DG29" s="17">
        <v>70.634047726455407</v>
      </c>
      <c r="DH29" s="17">
        <v>1.92090018934638</v>
      </c>
      <c r="DI29" s="17">
        <v>0.38358918540319797</v>
      </c>
      <c r="DJ29" s="17">
        <v>1.09175143325782</v>
      </c>
      <c r="DK29" s="17">
        <v>0</v>
      </c>
      <c r="DL29" s="17">
        <v>0.36811578905473502</v>
      </c>
      <c r="DM29" s="17">
        <v>0.74739100679486703</v>
      </c>
      <c r="DN29" s="17">
        <v>99.877152830488896</v>
      </c>
      <c r="DO29" s="17">
        <v>1.93378939028092</v>
      </c>
      <c r="DP29" s="17">
        <v>12.6802109765627</v>
      </c>
      <c r="DQ29" s="17">
        <v>3.9940127729292798</v>
      </c>
      <c r="DR29" s="17">
        <v>944.84130297392596</v>
      </c>
      <c r="DS29" s="17">
        <v>0</v>
      </c>
      <c r="DT29" s="17">
        <v>0.26972935977645102</v>
      </c>
      <c r="DU29" s="17">
        <v>0.38814661390058203</v>
      </c>
      <c r="DV29" s="17">
        <v>9621.6762519221502</v>
      </c>
      <c r="DW29" s="17">
        <v>13509.400815683701</v>
      </c>
      <c r="DX29" s="17">
        <v>1501.0484703827699</v>
      </c>
      <c r="DY29" s="17">
        <v>15010.4492860665</v>
      </c>
      <c r="DZ29" s="17">
        <v>1.07890913323245E-2</v>
      </c>
      <c r="EA29" s="17">
        <v>181.50095052244001</v>
      </c>
      <c r="EB29" s="17">
        <v>21.343318394819899</v>
      </c>
      <c r="EC29" s="17">
        <v>0.40907333008812902</v>
      </c>
      <c r="ED29" s="17">
        <v>6.2949589545682402E-3</v>
      </c>
      <c r="EE29" s="17">
        <v>6.6203098155282594E-2</v>
      </c>
      <c r="EF29" s="17">
        <v>3.2020812500206601E-2</v>
      </c>
      <c r="EG29" s="17">
        <v>0.54781494112005802</v>
      </c>
      <c r="EH29" s="17">
        <v>3.5975725362522399</v>
      </c>
      <c r="EI29" s="17">
        <v>6488.60239419964</v>
      </c>
      <c r="EJ29" s="17">
        <v>3.5281477819849201</v>
      </c>
      <c r="EK29" s="17">
        <v>87.607811174126596</v>
      </c>
      <c r="EL29" s="17">
        <v>218.496180558541</v>
      </c>
      <c r="EM29" s="17">
        <v>3.3977742712897601</v>
      </c>
      <c r="EN29" s="17">
        <v>0.83491305035599594</v>
      </c>
      <c r="EO29" s="17">
        <v>3.4168158754829502E-3</v>
      </c>
      <c r="EP29" s="17">
        <v>65.2658100497693</v>
      </c>
      <c r="EQ29" s="17">
        <v>4014.9957267054001</v>
      </c>
      <c r="ER29" s="17">
        <v>3527.6047961895802</v>
      </c>
      <c r="ES29" s="17">
        <v>487.390930515825</v>
      </c>
      <c r="ET29" s="17">
        <v>2.3238157969983999</v>
      </c>
      <c r="EU29" s="17">
        <v>0.15524233057204401</v>
      </c>
      <c r="EV29" s="17">
        <v>337.686446535161</v>
      </c>
      <c r="EW29" s="17">
        <v>11.820294594818</v>
      </c>
      <c r="EX29" s="17">
        <v>807.00698023005202</v>
      </c>
      <c r="EY29" s="17">
        <v>14.256777258221801</v>
      </c>
      <c r="EZ29" s="17">
        <v>12.0624244095746</v>
      </c>
      <c r="FA29" s="17">
        <v>1793.2977596631299</v>
      </c>
      <c r="FB29" s="17">
        <v>5.23831741032751E-4</v>
      </c>
      <c r="FC29" s="17">
        <v>61.641237138853903</v>
      </c>
      <c r="FD29" s="17">
        <v>18.467405899568401</v>
      </c>
      <c r="FE29" s="17">
        <v>145.28730226139001</v>
      </c>
      <c r="FF29" s="17">
        <v>2.5121377877720601</v>
      </c>
      <c r="FG29" s="17">
        <v>394.02852564625601</v>
      </c>
      <c r="FH29" s="17">
        <v>229.416033745075</v>
      </c>
      <c r="FI29" s="17">
        <v>9.4373637074852308</v>
      </c>
      <c r="FJ29" s="17">
        <v>6.2878126869821802</v>
      </c>
      <c r="FK29" s="17">
        <v>20.676092538451101</v>
      </c>
      <c r="FL29" s="17">
        <v>363.31679163144202</v>
      </c>
      <c r="FM29" s="17">
        <v>89.042711837700296</v>
      </c>
      <c r="FN29" s="17">
        <v>46.176739034362299</v>
      </c>
      <c r="FO29" s="17">
        <v>9637.6383788312196</v>
      </c>
      <c r="FP29" s="17">
        <v>39.3571888952997</v>
      </c>
      <c r="FQ29" s="17">
        <v>277.12582838716997</v>
      </c>
      <c r="FS29" s="25">
        <f t="shared" si="0"/>
        <v>0</v>
      </c>
      <c r="FT29" s="97">
        <f t="shared" si="1"/>
        <v>0.99834377196138324</v>
      </c>
      <c r="FU29" s="40">
        <f t="shared" si="2"/>
        <v>2.86896342466679E-3</v>
      </c>
      <c r="FV29" s="40">
        <f t="shared" si="3"/>
        <v>4.4831647911561644E-3</v>
      </c>
      <c r="FW29" s="40">
        <f t="shared" si="4"/>
        <v>1.3527034932369682E-3</v>
      </c>
      <c r="FX29" s="40">
        <f t="shared" si="5"/>
        <v>3.5032833048271777E-3</v>
      </c>
      <c r="FY29" s="40">
        <f t="shared" si="6"/>
        <v>3.4481895853795651E-3</v>
      </c>
      <c r="FZ29" s="40">
        <f t="shared" si="7"/>
        <v>3.7351307803160945E-4</v>
      </c>
      <c r="GA29" s="40">
        <f t="shared" si="8"/>
        <v>2.2825958553571585E-3</v>
      </c>
      <c r="GB29" s="40">
        <f t="shared" si="9"/>
        <v>4.8135125427889464E-3</v>
      </c>
      <c r="GC29" s="40">
        <f t="shared" si="10"/>
        <v>1.2658450732976152E-3</v>
      </c>
      <c r="GD29" s="40">
        <f t="shared" si="11"/>
        <v>2.7253309302865294E-3</v>
      </c>
      <c r="GE29" s="40">
        <f t="shared" si="12"/>
        <v>-2.4647580337991621E-4</v>
      </c>
      <c r="GF29" s="40">
        <f t="shared" si="13"/>
        <v>2.519833890008464E-3</v>
      </c>
      <c r="GG29" s="40">
        <f t="shared" si="14"/>
        <v>-2.3379297557333644E-4</v>
      </c>
      <c r="GH29" s="40">
        <f t="shared" si="15"/>
        <v>5.9247608327081093E-3</v>
      </c>
      <c r="GI29" s="40">
        <f t="shared" si="16"/>
        <v>-2.1531087012347387E-4</v>
      </c>
      <c r="GJ29" s="40">
        <f t="shared" si="17"/>
        <v>2.7716962435145424E-3</v>
      </c>
      <c r="GK29" s="40">
        <f t="shared" si="18"/>
        <v>2.7238613785988889E-3</v>
      </c>
      <c r="GL29" s="40">
        <f t="shared" si="19"/>
        <v>3.4543379097002263E-4</v>
      </c>
      <c r="GM29" s="40">
        <f t="shared" si="20"/>
        <v>2.7243313742922213E-3</v>
      </c>
      <c r="GN29" s="40">
        <f t="shared" si="21"/>
        <v>2.7769888588541161E-3</v>
      </c>
      <c r="GO29" s="40">
        <f t="shared" si="22"/>
        <v>2.8798131415568376E-3</v>
      </c>
      <c r="GP29" s="40">
        <f t="shared" si="23"/>
        <v>-4.0647331550856564E-4</v>
      </c>
      <c r="GQ29" s="40">
        <f t="shared" si="24"/>
        <v>2.6948583455992299E-3</v>
      </c>
      <c r="GR29" s="40">
        <f t="shared" si="25"/>
        <v>6.1215190711424511E-3</v>
      </c>
      <c r="GS29" s="40">
        <f t="shared" si="26"/>
        <v>2.7410043778718389E-3</v>
      </c>
      <c r="GT29" s="40">
        <f t="shared" si="27"/>
        <v>2.6444994310324305E-3</v>
      </c>
      <c r="GU29" s="40">
        <f t="shared" si="28"/>
        <v>-3.4352587311517122E-4</v>
      </c>
      <c r="GV29" s="40">
        <f t="shared" si="29"/>
        <v>0</v>
      </c>
      <c r="GW29" s="40">
        <f t="shared" si="30"/>
        <v>-2.2825295267618018E-4</v>
      </c>
      <c r="GX29" s="40">
        <f t="shared" si="31"/>
        <v>2.7453542526214765E-3</v>
      </c>
      <c r="GY29" s="40">
        <f t="shared" si="32"/>
        <v>3.644388919885699E-3</v>
      </c>
      <c r="GZ29" s="40">
        <f t="shared" si="33"/>
        <v>5.8547925607086533E-3</v>
      </c>
      <c r="HA29" s="40">
        <f t="shared" si="34"/>
        <v>-2.5722991674278052E-4</v>
      </c>
      <c r="HB29" s="40">
        <f t="shared" si="35"/>
        <v>2.7155880404398551E-3</v>
      </c>
      <c r="HC29" s="40">
        <f t="shared" si="36"/>
        <v>1.9773240003806546E-3</v>
      </c>
      <c r="HD29" s="40">
        <f t="shared" si="37"/>
        <v>2.3081202032773783E-3</v>
      </c>
      <c r="HE29" s="40">
        <f t="shared" si="38"/>
        <v>2.7351581980923287E-3</v>
      </c>
      <c r="HF29" s="40">
        <f t="shared" si="39"/>
        <v>2.7593555948307253E-3</v>
      </c>
      <c r="HG29" s="40">
        <f t="shared" si="40"/>
        <v>2.1666993231308756E-3</v>
      </c>
      <c r="HH29" s="40">
        <f t="shared" si="41"/>
        <v>2.2922334738341064E-3</v>
      </c>
      <c r="HI29" s="40">
        <f t="shared" si="42"/>
        <v>1.5202451865206957E-3</v>
      </c>
      <c r="HJ29" s="40">
        <f t="shared" si="43"/>
        <v>2.3377928507378573E-3</v>
      </c>
      <c r="HK29" s="40">
        <f t="shared" si="44"/>
        <v>2.559272886024398E-3</v>
      </c>
      <c r="HL29" s="40">
        <f t="shared" si="45"/>
        <v>1.7482136507416942E-3</v>
      </c>
      <c r="HM29" s="40">
        <f t="shared" si="46"/>
        <v>2.3472085629260638E-3</v>
      </c>
      <c r="HN29" s="40">
        <f t="shared" si="47"/>
        <v>2.3726003678262797E-3</v>
      </c>
      <c r="HO29" s="40">
        <f t="shared" si="48"/>
        <v>2.7414901455259061E-3</v>
      </c>
      <c r="HP29" s="40">
        <f t="shared" si="49"/>
        <v>2.7071050793084773E-3</v>
      </c>
      <c r="HQ29" s="40">
        <f t="shared" si="50"/>
        <v>2.7150858116443068E-3</v>
      </c>
      <c r="HR29" s="40">
        <f t="shared" si="51"/>
        <v>0</v>
      </c>
      <c r="HS29" s="40">
        <f t="shared" si="52"/>
        <v>0</v>
      </c>
      <c r="HT29" s="40">
        <f t="shared" si="53"/>
        <v>2.7365089151221264E-3</v>
      </c>
      <c r="HU29" s="40">
        <f t="shared" si="54"/>
        <v>2.5673002662786868E-3</v>
      </c>
    </row>
    <row r="30" spans="1:229" x14ac:dyDescent="0.25">
      <c r="A30" s="32" t="s">
        <v>199</v>
      </c>
      <c r="B30" s="15">
        <v>19113.295434</v>
      </c>
      <c r="C30" s="15">
        <v>1214.2468254</v>
      </c>
      <c r="D30" s="15">
        <v>4927.4193230999999</v>
      </c>
      <c r="E30" s="15">
        <v>4389.9981313999997</v>
      </c>
      <c r="F30" s="15">
        <v>3966.8333355999998</v>
      </c>
      <c r="G30" s="15">
        <v>423.44909252000002</v>
      </c>
      <c r="H30" s="15">
        <v>3026.5429205</v>
      </c>
      <c r="I30" s="17">
        <v>42.421060674000003</v>
      </c>
      <c r="J30" s="17">
        <v>1.278618663</v>
      </c>
      <c r="K30" s="17">
        <v>0.89539690299999997</v>
      </c>
      <c r="L30" s="17">
        <v>7.1598411900000006E-2</v>
      </c>
      <c r="M30" s="17">
        <v>52.230074395999999</v>
      </c>
      <c r="N30" s="17">
        <v>4.2154109000000002E-2</v>
      </c>
      <c r="O30" s="17">
        <v>7.5311126577999996</v>
      </c>
      <c r="P30" s="17">
        <v>4.7830102700000002E-2</v>
      </c>
      <c r="Q30" s="17">
        <v>2.069648E-2</v>
      </c>
      <c r="R30" s="17">
        <v>0.11900471999999999</v>
      </c>
      <c r="S30" s="17">
        <v>9.5730907000000001E-3</v>
      </c>
      <c r="T30" s="17">
        <v>0.9338393291</v>
      </c>
      <c r="U30" s="17">
        <v>0.89391857900000005</v>
      </c>
      <c r="V30" s="17">
        <v>5.3081203999999996E-3</v>
      </c>
      <c r="X30" s="17">
        <v>4.1023329999999997E-3</v>
      </c>
      <c r="Y30" s="17">
        <v>43.424753371000001</v>
      </c>
      <c r="Z30" s="17">
        <v>13.263862764000001</v>
      </c>
      <c r="AA30" s="17">
        <v>8.7550614799999996E-2</v>
      </c>
      <c r="AB30" s="17">
        <v>0.1337853095</v>
      </c>
      <c r="AD30" s="17">
        <v>0.1190405969</v>
      </c>
      <c r="AE30" s="17">
        <v>3.5825558000000002</v>
      </c>
      <c r="AF30" s="17">
        <v>33.918789990000001</v>
      </c>
      <c r="AG30" s="17">
        <v>2.2603675383000001</v>
      </c>
      <c r="AH30" s="17">
        <v>1.0401598591000001</v>
      </c>
      <c r="AI30" s="17">
        <v>1.8554333300000001</v>
      </c>
      <c r="AJ30" s="17">
        <v>2.125087E-4</v>
      </c>
      <c r="AK30" s="17">
        <v>66.020798862999996</v>
      </c>
      <c r="AL30" s="17">
        <v>3.2338200000000002E-5</v>
      </c>
      <c r="AM30" s="17">
        <v>0.88838799410000002</v>
      </c>
      <c r="AN30" s="17">
        <v>13.325806438000001</v>
      </c>
      <c r="AO30" s="17">
        <v>0.50391893649999997</v>
      </c>
      <c r="AP30" s="17">
        <v>1.2075192300000001E-2</v>
      </c>
      <c r="AQ30" s="17">
        <v>0.20337524979999999</v>
      </c>
      <c r="AR30" s="17">
        <v>0.1086998577</v>
      </c>
      <c r="AS30" s="17">
        <v>1.1376047161</v>
      </c>
      <c r="AT30" s="17">
        <v>14.325945371</v>
      </c>
      <c r="AU30" s="17">
        <v>22.355730283</v>
      </c>
      <c r="AV30" s="17">
        <v>31.722017175000001</v>
      </c>
      <c r="AW30" s="17">
        <v>6.3752555000000004E-3</v>
      </c>
      <c r="AX30" s="17">
        <v>4.3980069999999998E-4</v>
      </c>
      <c r="BA30" s="17">
        <v>7.1494499999999999</v>
      </c>
      <c r="BB30" s="17">
        <v>6.14589392E-2</v>
      </c>
      <c r="BD30" s="17" t="s">
        <v>199</v>
      </c>
      <c r="BE30" s="17">
        <v>35.462949659780897</v>
      </c>
      <c r="BF30" s="17">
        <v>4.1700219882353702</v>
      </c>
      <c r="BG30" s="17">
        <v>6.3919086066237703E-3</v>
      </c>
      <c r="BH30" s="17">
        <v>1.2818637024042301</v>
      </c>
      <c r="BI30" s="17">
        <v>0</v>
      </c>
      <c r="BJ30" s="17">
        <v>0.89785277345855696</v>
      </c>
      <c r="BK30" s="17">
        <v>42.608592109197502</v>
      </c>
      <c r="BL30" s="17">
        <v>42.608592109197502</v>
      </c>
      <c r="BM30" s="17">
        <v>30.110436837910601</v>
      </c>
      <c r="BN30" s="17">
        <v>7.1182641857226399</v>
      </c>
      <c r="BO30" s="17">
        <v>2.9485922606744999E-2</v>
      </c>
      <c r="BP30" s="17">
        <v>4.2430989269002399E-2</v>
      </c>
      <c r="BQ30" s="17">
        <v>52.372591692016698</v>
      </c>
      <c r="BR30" s="17">
        <v>6.1627102114563098E-2</v>
      </c>
      <c r="BS30" s="17">
        <v>1.35632038669069E-2</v>
      </c>
      <c r="BT30" s="17">
        <v>2.88218332534158E-2</v>
      </c>
      <c r="BU30" s="17">
        <v>0</v>
      </c>
      <c r="BV30" s="17">
        <v>7.5596030766408102</v>
      </c>
      <c r="BW30" s="17">
        <v>1.15361366204247E-2</v>
      </c>
      <c r="BX30" s="17">
        <v>3.6531135876364702E-2</v>
      </c>
      <c r="BY30" s="17">
        <v>2.07528199634174E-2</v>
      </c>
      <c r="BZ30" s="17">
        <v>0</v>
      </c>
      <c r="CA30" s="17">
        <v>9126.17535213259</v>
      </c>
      <c r="CB30" s="17">
        <v>0.119330037661839</v>
      </c>
      <c r="CC30" s="17">
        <v>4.4098404066204801E-4</v>
      </c>
      <c r="CD30" s="17">
        <v>2.7887678037004501E-3</v>
      </c>
      <c r="CE30" s="17">
        <v>6.8276929622954601E-3</v>
      </c>
      <c r="CF30" s="17">
        <v>0.93639734344761105</v>
      </c>
      <c r="CG30" s="17">
        <v>3.5924125297243701</v>
      </c>
      <c r="CH30" s="17">
        <v>0.89637161197526305</v>
      </c>
      <c r="CI30" s="5">
        <v>3.2429588039815501E-5</v>
      </c>
      <c r="CJ30" s="17">
        <v>1.8605172352056001</v>
      </c>
      <c r="CK30" s="17">
        <v>0.89081846591378699</v>
      </c>
      <c r="CL30" s="17">
        <v>19178.9308403467</v>
      </c>
      <c r="CM30" s="17">
        <v>5.3223537152704099E-3</v>
      </c>
      <c r="CN30" s="17">
        <v>224.874941805155</v>
      </c>
      <c r="CO30" s="17">
        <v>64.272962556292299</v>
      </c>
      <c r="CP30" s="17">
        <v>25.0636882432315</v>
      </c>
      <c r="CQ30" s="17">
        <v>14.364018649217099</v>
      </c>
      <c r="CR30" s="17">
        <v>193.85151989587999</v>
      </c>
      <c r="CS30" s="17">
        <v>4.1135410154175701E-3</v>
      </c>
      <c r="CT30" s="17">
        <v>7.1373961837993495E-4</v>
      </c>
      <c r="CU30" s="17">
        <v>43.657917658497396</v>
      </c>
      <c r="CV30" s="17">
        <v>43.657917658497396</v>
      </c>
      <c r="CW30" s="17">
        <v>8.2188592977542498</v>
      </c>
      <c r="CX30" s="17">
        <v>0</v>
      </c>
      <c r="CY30" s="17">
        <v>13.3001575475785</v>
      </c>
      <c r="CZ30" s="17">
        <v>22.403044741323399</v>
      </c>
      <c r="DA30" s="17">
        <v>3.1344452964036998E-2</v>
      </c>
      <c r="DB30" s="17">
        <v>4.7652857214129297E-2</v>
      </c>
      <c r="DC30" s="17">
        <v>0</v>
      </c>
      <c r="DD30" s="17">
        <v>66.843687167237107</v>
      </c>
      <c r="DE30" s="17">
        <v>0.349564699029415</v>
      </c>
      <c r="DF30" s="5">
        <v>1.69924856655037E-5</v>
      </c>
      <c r="DG30" s="17">
        <v>25.339565307742401</v>
      </c>
      <c r="DH30" s="17">
        <v>0.876379775708372</v>
      </c>
      <c r="DI30" s="17">
        <v>3.4967924844436303E-2</v>
      </c>
      <c r="DJ30" s="17">
        <v>9.9524216890711295E-2</v>
      </c>
      <c r="DK30" s="17">
        <v>0</v>
      </c>
      <c r="DL30" s="17">
        <v>3.9443269454411102E-2</v>
      </c>
      <c r="DM30" s="17">
        <v>8.0081948003990197E-2</v>
      </c>
      <c r="DN30" s="17">
        <v>33.994209205195702</v>
      </c>
      <c r="DO30" s="17">
        <v>7.1690513823310598</v>
      </c>
      <c r="DP30" s="17">
        <v>6.1378188720974203</v>
      </c>
      <c r="DQ30" s="17">
        <v>2.2666338446644301</v>
      </c>
      <c r="DR30" s="17">
        <v>1218.0784209394899</v>
      </c>
      <c r="DS30" s="17">
        <v>0</v>
      </c>
      <c r="DT30" s="17">
        <v>0.42683071655726201</v>
      </c>
      <c r="DU30" s="17">
        <v>0.61421944145901997</v>
      </c>
      <c r="DV30" s="17">
        <v>3095.0106132707201</v>
      </c>
      <c r="DW30" s="17">
        <v>4451.6563649090303</v>
      </c>
      <c r="DX30" s="17">
        <v>494.629042984617</v>
      </c>
      <c r="DY30" s="17">
        <v>4946.2854078936498</v>
      </c>
      <c r="DZ30" s="17">
        <v>3.4367168136818799E-3</v>
      </c>
      <c r="EA30" s="17">
        <v>157.03549110435</v>
      </c>
      <c r="EB30" s="17">
        <v>6.04088897882</v>
      </c>
      <c r="EC30" s="17">
        <v>0.50536040520952197</v>
      </c>
      <c r="ED30" s="17">
        <v>1.2108197516493301E-2</v>
      </c>
      <c r="EE30" s="17">
        <v>0.203934406146486</v>
      </c>
      <c r="EF30" s="17">
        <v>0.108998001421981</v>
      </c>
      <c r="EG30" s="17">
        <v>1.1405236942850601</v>
      </c>
      <c r="EH30" s="17">
        <v>1.1056271168504701</v>
      </c>
      <c r="EI30" s="17">
        <v>1776.12143126043</v>
      </c>
      <c r="EJ30" s="17">
        <v>4.8520125222528998</v>
      </c>
      <c r="EK30" s="17">
        <v>222.89914273273899</v>
      </c>
      <c r="EL30" s="17">
        <v>332.79564565110701</v>
      </c>
      <c r="EM30" s="17">
        <v>1.12045159807536</v>
      </c>
      <c r="EN30" s="17">
        <v>1.19899661039369E-2</v>
      </c>
      <c r="EO30" s="17">
        <v>8.9156066292983092E-3</v>
      </c>
      <c r="EP30" s="17">
        <v>216.95420316693901</v>
      </c>
      <c r="EQ30" s="17">
        <v>4403.7109115534304</v>
      </c>
      <c r="ER30" s="17">
        <v>3979.00259351466</v>
      </c>
      <c r="ES30" s="17">
        <v>424.70831803876803</v>
      </c>
      <c r="ET30" s="17">
        <v>3.3543769572909499</v>
      </c>
      <c r="EU30" s="17">
        <v>5.2002154356608599E-2</v>
      </c>
      <c r="EV30" s="17">
        <v>251.905507807117</v>
      </c>
      <c r="EW30" s="17">
        <v>18.971177874413701</v>
      </c>
      <c r="EX30" s="17">
        <v>957.88693904771299</v>
      </c>
      <c r="EY30" s="17">
        <v>42.469878580443897</v>
      </c>
      <c r="EZ30" s="17">
        <v>12.032252307963599</v>
      </c>
      <c r="FA30" s="17">
        <v>1710.86376549435</v>
      </c>
      <c r="FB30" s="17">
        <v>2.1292806713073899E-4</v>
      </c>
      <c r="FC30" s="17">
        <v>31.0125426150035</v>
      </c>
      <c r="FD30" s="17">
        <v>78.2063951674686</v>
      </c>
      <c r="FE30" s="17">
        <v>123.467933442462</v>
      </c>
      <c r="FF30" s="17">
        <v>5.3291927004965801E-2</v>
      </c>
      <c r="FG30" s="17">
        <v>424.19265045167202</v>
      </c>
      <c r="FH30" s="17">
        <v>44.650540525775199</v>
      </c>
      <c r="FI30" s="17">
        <v>31.808748060318401</v>
      </c>
      <c r="FJ30" s="17">
        <v>2.9238570849385699</v>
      </c>
      <c r="FK30" s="17">
        <v>7.7801389033925199</v>
      </c>
      <c r="FL30" s="17">
        <v>104.94199388311</v>
      </c>
      <c r="FM30" s="17">
        <v>66.189397969976994</v>
      </c>
      <c r="FN30" s="17">
        <v>14.470181183882</v>
      </c>
      <c r="FO30" s="17">
        <v>3034.8736693177202</v>
      </c>
      <c r="FP30" s="17">
        <v>13.355288950007401</v>
      </c>
      <c r="FQ30" s="17">
        <v>42.752994883650999</v>
      </c>
      <c r="FS30" s="25">
        <f t="shared" si="0"/>
        <v>0</v>
      </c>
      <c r="FT30" s="97">
        <f t="shared" si="1"/>
        <v>1.0198153038661801</v>
      </c>
      <c r="FU30" s="40">
        <f t="shared" si="2"/>
        <v>3.4340183027749363E-3</v>
      </c>
      <c r="FV30" s="40">
        <f t="shared" si="3"/>
        <v>3.1555326802914559E-3</v>
      </c>
      <c r="FW30" s="40">
        <f t="shared" si="4"/>
        <v>3.8287962839299401E-3</v>
      </c>
      <c r="FX30" s="40">
        <f t="shared" si="5"/>
        <v>3.1236414556417109E-3</v>
      </c>
      <c r="FY30" s="40">
        <f t="shared" si="6"/>
        <v>3.067751247688742E-3</v>
      </c>
      <c r="FZ30" s="40">
        <f t="shared" si="7"/>
        <v>1.7559558983749192E-3</v>
      </c>
      <c r="GA30" s="40">
        <f t="shared" si="8"/>
        <v>2.7525625892475024E-3</v>
      </c>
      <c r="GB30" s="40">
        <f t="shared" si="9"/>
        <v>4.4207153762290969E-3</v>
      </c>
      <c r="GC30" s="40">
        <f t="shared" si="10"/>
        <v>2.5379258868443743E-3</v>
      </c>
      <c r="GD30" s="40">
        <f t="shared" si="11"/>
        <v>2.7427730097442575E-3</v>
      </c>
      <c r="GE30" s="40">
        <f t="shared" si="12"/>
        <v>4.4484223503759796E-3</v>
      </c>
      <c r="GF30" s="40">
        <f t="shared" si="13"/>
        <v>2.7286443235013565E-3</v>
      </c>
      <c r="GG30" s="40">
        <f t="shared" si="14"/>
        <v>5.4781876737732627E-3</v>
      </c>
      <c r="GH30" s="40">
        <f t="shared" si="15"/>
        <v>3.7830291665206972E-3</v>
      </c>
      <c r="GI30" s="40">
        <f t="shared" si="16"/>
        <v>4.9585884913728338E-3</v>
      </c>
      <c r="GJ30" s="40">
        <f t="shared" si="17"/>
        <v>2.7222002687123806E-3</v>
      </c>
      <c r="GK30" s="40">
        <f t="shared" si="18"/>
        <v>2.7336534369309536E-3</v>
      </c>
      <c r="GL30" s="40">
        <f t="shared" si="19"/>
        <v>4.5304141948544685E-3</v>
      </c>
      <c r="GM30" s="40">
        <f t="shared" si="20"/>
        <v>2.7392446086805622E-3</v>
      </c>
      <c r="GN30" s="40">
        <f t="shared" si="21"/>
        <v>2.7441346817146787E-3</v>
      </c>
      <c r="GO30" s="40">
        <f t="shared" si="22"/>
        <v>2.6814228385645235E-3</v>
      </c>
      <c r="GP30" s="40">
        <f t="shared" si="23"/>
        <v>0</v>
      </c>
      <c r="GQ30" s="40">
        <f t="shared" si="24"/>
        <v>2.7321076610724673E-3</v>
      </c>
      <c r="GR30" s="40">
        <f t="shared" si="25"/>
        <v>5.369386568654811E-3</v>
      </c>
      <c r="GS30" s="40">
        <f t="shared" si="26"/>
        <v>2.7363660363713101E-3</v>
      </c>
      <c r="GT30" s="40">
        <f t="shared" si="27"/>
        <v>4.1382006087822588E-3</v>
      </c>
      <c r="GU30" s="40">
        <f t="shared" si="28"/>
        <v>5.2833322118045131E-3</v>
      </c>
      <c r="GV30" s="40">
        <f t="shared" si="29"/>
        <v>0</v>
      </c>
      <c r="GW30" s="40">
        <f t="shared" si="30"/>
        <v>4.0710528258557687E-3</v>
      </c>
      <c r="GX30" s="40">
        <f t="shared" si="31"/>
        <v>2.7513122682889979E-3</v>
      </c>
      <c r="GY30" s="40">
        <f t="shared" si="32"/>
        <v>2.2235231627642559E-3</v>
      </c>
      <c r="GZ30" s="40">
        <f t="shared" si="33"/>
        <v>2.7722510867160817E-3</v>
      </c>
      <c r="HA30" s="40">
        <f t="shared" si="34"/>
        <v>8.559250854501719E-4</v>
      </c>
      <c r="HB30" s="40">
        <f t="shared" si="35"/>
        <v>2.7400096373174352E-3</v>
      </c>
      <c r="HC30" s="40">
        <f t="shared" si="36"/>
        <v>1.9734115861561796E-3</v>
      </c>
      <c r="HD30" s="40">
        <f t="shared" si="37"/>
        <v>2.5537271569048862E-3</v>
      </c>
      <c r="HE30" s="40">
        <f t="shared" si="38"/>
        <v>2.8260088630628669E-3</v>
      </c>
      <c r="HF30" s="40">
        <f t="shared" si="39"/>
        <v>2.7358224446169064E-3</v>
      </c>
      <c r="HG30" s="40">
        <f t="shared" si="40"/>
        <v>2.2124373593876614E-3</v>
      </c>
      <c r="HH30" s="40">
        <f t="shared" si="41"/>
        <v>2.8605170496941589E-3</v>
      </c>
      <c r="HI30" s="40">
        <f t="shared" si="42"/>
        <v>2.7333077331861506E-3</v>
      </c>
      <c r="HJ30" s="40">
        <f t="shared" si="43"/>
        <v>2.7493824692822167E-3</v>
      </c>
      <c r="HK30" s="40">
        <f t="shared" si="44"/>
        <v>2.7428161203655694E-3</v>
      </c>
      <c r="HL30" s="40">
        <f t="shared" si="45"/>
        <v>2.5658984564225816E-3</v>
      </c>
      <c r="HM30" s="40">
        <f t="shared" si="46"/>
        <v>2.657645078988751E-3</v>
      </c>
      <c r="HN30" s="40">
        <f t="shared" si="47"/>
        <v>2.1164353713543534E-3</v>
      </c>
      <c r="HO30" s="40">
        <f t="shared" si="48"/>
        <v>2.7340911153264083E-3</v>
      </c>
      <c r="HP30" s="40">
        <f t="shared" si="49"/>
        <v>2.6121473286474339E-3</v>
      </c>
      <c r="HQ30" s="40">
        <f t="shared" si="50"/>
        <v>2.6906293283481091E-3</v>
      </c>
      <c r="HR30" s="40">
        <f t="shared" si="51"/>
        <v>0</v>
      </c>
      <c r="HS30" s="40">
        <f t="shared" si="52"/>
        <v>0</v>
      </c>
      <c r="HT30" s="40">
        <f t="shared" si="53"/>
        <v>2.7416629714257603E-3</v>
      </c>
      <c r="HU30" s="40">
        <f t="shared" si="54"/>
        <v>2.7361831615066072E-3</v>
      </c>
    </row>
    <row r="31" spans="1:229" x14ac:dyDescent="0.25">
      <c r="A31" s="32" t="s">
        <v>200</v>
      </c>
      <c r="B31" s="15">
        <v>16372.812888</v>
      </c>
      <c r="C31" s="15">
        <v>447.58596189999997</v>
      </c>
      <c r="D31" s="15">
        <v>18793.150183000002</v>
      </c>
      <c r="E31" s="15">
        <v>7911.9010522999997</v>
      </c>
      <c r="F31" s="15">
        <v>7259.0834508999997</v>
      </c>
      <c r="G31" s="15">
        <v>228.60104629</v>
      </c>
      <c r="H31" s="15">
        <v>14498.603306000001</v>
      </c>
      <c r="I31" s="17">
        <v>140.13426414</v>
      </c>
      <c r="J31" s="17">
        <v>0.1122740491</v>
      </c>
      <c r="K31" s="17">
        <v>5.1625210539999999</v>
      </c>
      <c r="L31" s="17">
        <v>4.0338498600000001E-2</v>
      </c>
      <c r="M31" s="17">
        <v>51.285155934999999</v>
      </c>
      <c r="N31" s="17">
        <v>2.1440850000000001E-2</v>
      </c>
      <c r="O31" s="17">
        <v>10.22718757</v>
      </c>
      <c r="P31" s="17">
        <v>3.0549925200000001E-2</v>
      </c>
      <c r="Q31" s="17">
        <v>0.156702867</v>
      </c>
      <c r="R31" s="17">
        <v>0.90104181000000005</v>
      </c>
      <c r="S31" s="17">
        <v>5.5927166000000004E-3</v>
      </c>
      <c r="T31" s="17">
        <v>5.1201985042000002</v>
      </c>
      <c r="U31" s="17">
        <v>5.1513279900000004</v>
      </c>
      <c r="V31" s="17">
        <v>3.02574374E-2</v>
      </c>
      <c r="X31" s="17">
        <v>3.1060753E-2</v>
      </c>
      <c r="Y31" s="17">
        <v>159.66446103000001</v>
      </c>
      <c r="Z31" s="17">
        <v>7.8684311850000004</v>
      </c>
      <c r="AA31" s="17">
        <v>0.1738825202</v>
      </c>
      <c r="AB31" s="17">
        <v>0.12436916050000001</v>
      </c>
      <c r="AD31" s="17">
        <v>6.7467836000000003E-2</v>
      </c>
      <c r="AE31" s="17">
        <v>16.651930065999998</v>
      </c>
      <c r="AF31" s="17">
        <v>186.28443666999999</v>
      </c>
      <c r="AG31" s="17">
        <v>13.939428874000001</v>
      </c>
      <c r="AH31" s="17">
        <v>0.72968702279999997</v>
      </c>
      <c r="AI31" s="17">
        <v>10.814455648999999</v>
      </c>
      <c r="AJ31" s="17">
        <v>1.6090041000000001E-3</v>
      </c>
      <c r="AK31" s="17">
        <v>278.89770131</v>
      </c>
      <c r="AL31" s="17">
        <v>2.4484810000000002E-4</v>
      </c>
      <c r="AM31" s="17">
        <v>5.1094533176999999</v>
      </c>
      <c r="AN31" s="17">
        <v>470.60949778000003</v>
      </c>
      <c r="AO31" s="17">
        <v>0.32848468650000001</v>
      </c>
      <c r="AP31" s="17">
        <v>4.7065220000000002E-4</v>
      </c>
      <c r="AQ31" s="17">
        <v>6.0967970000000002E-3</v>
      </c>
      <c r="AR31" s="17">
        <v>3.1843804999999998E-3</v>
      </c>
      <c r="AS31" s="17">
        <v>0.1431160044</v>
      </c>
      <c r="AT31" s="17">
        <v>97.786790718000006</v>
      </c>
      <c r="AU31" s="17">
        <v>88.771269970000006</v>
      </c>
      <c r="AV31" s="17">
        <v>1.2212844334999999</v>
      </c>
      <c r="AW31" s="17">
        <v>4.8270065000000001E-2</v>
      </c>
      <c r="AX31" s="17">
        <v>3.3299366000000001E-3</v>
      </c>
      <c r="BA31" s="17">
        <v>0.19634595199999999</v>
      </c>
      <c r="BB31" s="17">
        <v>1.6874398000000001E-3</v>
      </c>
      <c r="BD31" s="17" t="s">
        <v>200</v>
      </c>
      <c r="BE31" s="17">
        <v>96.090490772266193</v>
      </c>
      <c r="BF31" s="17">
        <v>15.5263659884719</v>
      </c>
      <c r="BG31" s="17">
        <v>4.8402993776351898E-2</v>
      </c>
      <c r="BH31" s="17">
        <v>0.112518769638575</v>
      </c>
      <c r="BI31" s="17">
        <v>0</v>
      </c>
      <c r="BJ31" s="17">
        <v>5.1766315555733398</v>
      </c>
      <c r="BK31" s="17">
        <v>141.03001534616999</v>
      </c>
      <c r="BL31" s="17">
        <v>141.03001534616999</v>
      </c>
      <c r="BM31" s="17">
        <v>140.20305964103201</v>
      </c>
      <c r="BN31" s="17">
        <v>52.230458794770797</v>
      </c>
      <c r="BO31" s="17">
        <v>1.66151847528343E-2</v>
      </c>
      <c r="BP31" s="17">
        <v>2.3909690526188101E-2</v>
      </c>
      <c r="BQ31" s="17">
        <v>51.464958553441399</v>
      </c>
      <c r="BR31" s="17">
        <v>1.6920056053212501E-3</v>
      </c>
      <c r="BS31" s="17">
        <v>6.9034598565893401E-3</v>
      </c>
      <c r="BT31" s="17">
        <v>1.46697975716088E-2</v>
      </c>
      <c r="BU31" s="17">
        <v>0</v>
      </c>
      <c r="BV31" s="17">
        <v>10.304770812149799</v>
      </c>
      <c r="BW31" s="17">
        <v>7.3682257863611099E-3</v>
      </c>
      <c r="BX31" s="17">
        <v>2.33326821982285E-2</v>
      </c>
      <c r="BY31" s="17">
        <v>0.157132093438038</v>
      </c>
      <c r="BZ31" s="17">
        <v>0</v>
      </c>
      <c r="CA31" s="17">
        <v>53598.806720894798</v>
      </c>
      <c r="CB31" s="17">
        <v>0.90351640145467704</v>
      </c>
      <c r="CC31" s="17">
        <v>3.3389791840738202E-3</v>
      </c>
      <c r="CD31" s="17">
        <v>1.6298197501060901E-3</v>
      </c>
      <c r="CE31" s="17">
        <v>3.9902517568081398E-3</v>
      </c>
      <c r="CF31" s="17">
        <v>5.1342207087684404</v>
      </c>
      <c r="CG31" s="17">
        <v>16.697563289525199</v>
      </c>
      <c r="CH31" s="17">
        <v>5.1654284399915698</v>
      </c>
      <c r="CI31" s="17">
        <v>2.4552247301708099E-4</v>
      </c>
      <c r="CJ31" s="17">
        <v>10.8440175801815</v>
      </c>
      <c r="CK31" s="17">
        <v>5.1234204147720703</v>
      </c>
      <c r="CL31" s="17">
        <v>16508.900520180501</v>
      </c>
      <c r="CM31" s="17">
        <v>3.0340554208751699E-2</v>
      </c>
      <c r="CN31" s="17">
        <v>160.73172797456601</v>
      </c>
      <c r="CO31" s="17">
        <v>420.94941835609001</v>
      </c>
      <c r="CP31" s="17">
        <v>31.018983413608002</v>
      </c>
      <c r="CQ31" s="17">
        <v>98.0597005801297</v>
      </c>
      <c r="CR31" s="17">
        <v>1843.36528636619</v>
      </c>
      <c r="CS31" s="17">
        <v>3.1145511461692098E-2</v>
      </c>
      <c r="CT31" s="17">
        <v>3.2835216243654801E-3</v>
      </c>
      <c r="CU31" s="17">
        <v>160.78091217724699</v>
      </c>
      <c r="CV31" s="17">
        <v>160.78091217724699</v>
      </c>
      <c r="CW31" s="17">
        <v>68.886159872577196</v>
      </c>
      <c r="CX31" s="17">
        <v>0</v>
      </c>
      <c r="CY31" s="17">
        <v>7.8899980157079304</v>
      </c>
      <c r="CZ31" s="17">
        <v>89.035238857785302</v>
      </c>
      <c r="DA31" s="17">
        <v>2.9886682825278101E-2</v>
      </c>
      <c r="DB31" s="17">
        <v>0.136520815262929</v>
      </c>
      <c r="DC31" s="17">
        <v>0</v>
      </c>
      <c r="DD31" s="17">
        <v>444.96481795708701</v>
      </c>
      <c r="DE31" s="17">
        <v>2.2136775642081798</v>
      </c>
      <c r="DF31" s="5">
        <v>7.8181100029696199E-5</v>
      </c>
      <c r="DG31" s="17">
        <v>206.93259338787499</v>
      </c>
      <c r="DH31" s="17">
        <v>4.5670824741877301</v>
      </c>
      <c r="DI31" s="17">
        <v>3.2460050706305699E-2</v>
      </c>
      <c r="DJ31" s="17">
        <v>9.2386340492843194E-2</v>
      </c>
      <c r="DK31" s="17">
        <v>0</v>
      </c>
      <c r="DL31" s="17">
        <v>2.2357075128005801E-2</v>
      </c>
      <c r="DM31" s="17">
        <v>4.5391714479406001E-2</v>
      </c>
      <c r="DN31" s="17">
        <v>186.78854010239399</v>
      </c>
      <c r="DO31" s="17">
        <v>0.19688746432513701</v>
      </c>
      <c r="DP31" s="17">
        <v>42.5771933073298</v>
      </c>
      <c r="DQ31" s="17">
        <v>13.9820303205509</v>
      </c>
      <c r="DR31" s="17">
        <v>449.17366362979902</v>
      </c>
      <c r="DS31" s="17">
        <v>0</v>
      </c>
      <c r="DT31" s="17">
        <v>0.29941849027486001</v>
      </c>
      <c r="DU31" s="17">
        <v>0.43086989335141102</v>
      </c>
      <c r="DV31" s="17">
        <v>14445.5065143272</v>
      </c>
      <c r="DW31" s="17">
        <v>16987.0346998682</v>
      </c>
      <c r="DX31" s="17">
        <v>1887.4478004155701</v>
      </c>
      <c r="DY31" s="17">
        <v>18874.482500283801</v>
      </c>
      <c r="DZ31" s="17">
        <v>1.5923508779785801E-2</v>
      </c>
      <c r="EA31" s="17">
        <v>208.876698706989</v>
      </c>
      <c r="EB31" s="17">
        <v>17.1910051160237</v>
      </c>
      <c r="EC31" s="17">
        <v>0.33026418911247402</v>
      </c>
      <c r="ED31" s="17">
        <v>4.7231232650451598E-4</v>
      </c>
      <c r="EE31" s="17">
        <v>6.1148661080595301E-3</v>
      </c>
      <c r="EF31" s="17">
        <v>3.1936077809487599E-3</v>
      </c>
      <c r="EG31" s="17">
        <v>0.14364776556049699</v>
      </c>
      <c r="EH31" s="17">
        <v>4.9549767059640502</v>
      </c>
      <c r="EI31" s="17">
        <v>7933.9165594106998</v>
      </c>
      <c r="EJ31" s="17">
        <v>7.0889049587460002</v>
      </c>
      <c r="EK31" s="17">
        <v>82.010259649354794</v>
      </c>
      <c r="EL31" s="17">
        <v>268.29940750783999</v>
      </c>
      <c r="EM31" s="17">
        <v>7.6398195120069197</v>
      </c>
      <c r="EN31" s="17">
        <v>5.5162623059243597E-2</v>
      </c>
      <c r="EO31" s="17">
        <v>8.0229414066590593E-3</v>
      </c>
      <c r="EP31" s="17">
        <v>40.778226161146797</v>
      </c>
      <c r="EQ31" s="17">
        <v>7949.7689986887899</v>
      </c>
      <c r="ER31" s="17">
        <v>7291.96468920396</v>
      </c>
      <c r="ES31" s="17">
        <v>657.80430948483399</v>
      </c>
      <c r="ET31" s="17">
        <v>5.7573488803275996</v>
      </c>
      <c r="EU31" s="17">
        <v>0.48673617575246497</v>
      </c>
      <c r="EV31" s="17">
        <v>265.71033967713299</v>
      </c>
      <c r="EW31" s="17">
        <v>24.426448387043401</v>
      </c>
      <c r="EX31" s="17">
        <v>1848.78057805188</v>
      </c>
      <c r="EY31" s="17">
        <v>10.080192132806401</v>
      </c>
      <c r="EZ31" s="17">
        <v>33.692238440891302</v>
      </c>
      <c r="FA31" s="17">
        <v>4591.09439563043</v>
      </c>
      <c r="FB31" s="17">
        <v>1.6121169443939201E-3</v>
      </c>
      <c r="FC31" s="17">
        <v>171.41253422516399</v>
      </c>
      <c r="FD31" s="17">
        <v>33.529441525157402</v>
      </c>
      <c r="FE31" s="17">
        <v>67.142501893219205</v>
      </c>
      <c r="FF31" s="17">
        <v>0.43771129119198299</v>
      </c>
      <c r="FG31" s="17">
        <v>229.42416742781199</v>
      </c>
      <c r="FH31" s="17">
        <v>915.23560098674898</v>
      </c>
      <c r="FI31" s="17">
        <v>1.2246361311198899</v>
      </c>
      <c r="FJ31" s="17">
        <v>0.240483305596984</v>
      </c>
      <c r="FK31" s="17">
        <v>54.699429532944201</v>
      </c>
      <c r="FL31" s="17">
        <v>737.89519432849897</v>
      </c>
      <c r="FM31" s="17">
        <v>279.68009013142398</v>
      </c>
      <c r="FN31" s="17">
        <v>40.477398823260899</v>
      </c>
      <c r="FO31" s="17">
        <v>14540.5766793983</v>
      </c>
      <c r="FP31" s="17">
        <v>471.90941735968897</v>
      </c>
      <c r="FQ31" s="17">
        <v>849.95673020039999</v>
      </c>
      <c r="FS31" s="25">
        <f t="shared" si="0"/>
        <v>0</v>
      </c>
      <c r="FT31" s="97">
        <f t="shared" si="1"/>
        <v>0.9934617335221787</v>
      </c>
      <c r="FU31" s="40">
        <f t="shared" si="2"/>
        <v>8.3118052537107089E-3</v>
      </c>
      <c r="FV31" s="40">
        <f t="shared" si="3"/>
        <v>3.5472554211916419E-3</v>
      </c>
      <c r="FW31" s="40">
        <f t="shared" si="4"/>
        <v>4.3277639188650258E-3</v>
      </c>
      <c r="FX31" s="40">
        <f t="shared" si="5"/>
        <v>4.7862007042898912E-3</v>
      </c>
      <c r="FY31" s="40">
        <f t="shared" si="6"/>
        <v>4.5296680395489385E-3</v>
      </c>
      <c r="FZ31" s="40">
        <f t="shared" si="7"/>
        <v>3.6006884096575634E-3</v>
      </c>
      <c r="GA31" s="40">
        <f t="shared" si="8"/>
        <v>2.8949942634080763E-3</v>
      </c>
      <c r="GB31" s="40">
        <f t="shared" si="9"/>
        <v>6.3920926952961135E-3</v>
      </c>
      <c r="GC31" s="40">
        <f t="shared" si="10"/>
        <v>2.1796714426593872E-3</v>
      </c>
      <c r="GD31" s="40">
        <f t="shared" si="11"/>
        <v>2.7332579229690087E-3</v>
      </c>
      <c r="GE31" s="40">
        <f t="shared" si="12"/>
        <v>4.620317698745555E-3</v>
      </c>
      <c r="GF31" s="40">
        <f t="shared" si="13"/>
        <v>3.5059388075037914E-3</v>
      </c>
      <c r="GG31" s="40">
        <f t="shared" si="14"/>
        <v>6.1754747688706922E-3</v>
      </c>
      <c r="GH31" s="40">
        <f t="shared" si="15"/>
        <v>7.5859801747822546E-3</v>
      </c>
      <c r="GI31" s="40">
        <f t="shared" si="16"/>
        <v>4.9421654423431926E-3</v>
      </c>
      <c r="GJ31" s="40">
        <f t="shared" si="17"/>
        <v>2.7391103063736516E-3</v>
      </c>
      <c r="GK31" s="40">
        <f t="shared" si="18"/>
        <v>2.7463669579073013E-3</v>
      </c>
      <c r="GL31" s="40">
        <f t="shared" si="19"/>
        <v>4.891166291928639E-3</v>
      </c>
      <c r="GM31" s="40">
        <f t="shared" si="20"/>
        <v>2.7386056530695094E-3</v>
      </c>
      <c r="GN31" s="40">
        <f t="shared" si="21"/>
        <v>2.7372456226708525E-3</v>
      </c>
      <c r="GO31" s="40">
        <f t="shared" si="22"/>
        <v>2.7469877125714118E-3</v>
      </c>
      <c r="GP31" s="40">
        <f t="shared" si="23"/>
        <v>0</v>
      </c>
      <c r="GQ31" s="40">
        <f t="shared" si="24"/>
        <v>2.7287961013726389E-3</v>
      </c>
      <c r="GR31" s="40">
        <f t="shared" si="25"/>
        <v>6.9924837377379947E-3</v>
      </c>
      <c r="GS31" s="40">
        <f t="shared" si="26"/>
        <v>2.7409314767909447E-3</v>
      </c>
      <c r="GT31" s="40">
        <f t="shared" si="27"/>
        <v>3.1510889894850935E-3</v>
      </c>
      <c r="GU31" s="40">
        <f t="shared" si="28"/>
        <v>3.8372109068701699E-3</v>
      </c>
      <c r="GV31" s="40">
        <f t="shared" si="29"/>
        <v>0</v>
      </c>
      <c r="GW31" s="40">
        <f t="shared" si="30"/>
        <v>4.164259950649697E-3</v>
      </c>
      <c r="GX31" s="40">
        <f t="shared" si="31"/>
        <v>2.7404164769088703E-3</v>
      </c>
      <c r="GY31" s="40">
        <f t="shared" si="32"/>
        <v>2.7060952670298235E-3</v>
      </c>
      <c r="GZ31" s="40">
        <f t="shared" si="33"/>
        <v>3.0561830714857744E-3</v>
      </c>
      <c r="HA31" s="40">
        <f t="shared" si="34"/>
        <v>8.2413529017340617E-4</v>
      </c>
      <c r="HB31" s="40">
        <f t="shared" si="35"/>
        <v>2.7335570222838286E-3</v>
      </c>
      <c r="HC31" s="40">
        <f t="shared" si="36"/>
        <v>1.9346404362300959E-3</v>
      </c>
      <c r="HD31" s="40">
        <f t="shared" si="37"/>
        <v>2.805289601703597E-3</v>
      </c>
      <c r="HE31" s="40">
        <f t="shared" si="38"/>
        <v>2.7542505622096688E-3</v>
      </c>
      <c r="HF31" s="40">
        <f t="shared" si="39"/>
        <v>2.7335795443489204E-3</v>
      </c>
      <c r="HG31" s="40">
        <f t="shared" si="40"/>
        <v>2.7622043027627791E-3</v>
      </c>
      <c r="HH31" s="40">
        <f t="shared" si="41"/>
        <v>5.4173076724963378E-3</v>
      </c>
      <c r="HI31" s="40">
        <f t="shared" si="42"/>
        <v>3.5272893752880861E-3</v>
      </c>
      <c r="HJ31" s="40">
        <f t="shared" si="43"/>
        <v>2.9637050502960768E-3</v>
      </c>
      <c r="HK31" s="40">
        <f t="shared" si="44"/>
        <v>2.8976690909770435E-3</v>
      </c>
      <c r="HL31" s="40">
        <f t="shared" si="45"/>
        <v>3.7155953502639588E-3</v>
      </c>
      <c r="HM31" s="40">
        <f t="shared" si="46"/>
        <v>2.7908663340503567E-3</v>
      </c>
      <c r="HN31" s="40">
        <f t="shared" si="47"/>
        <v>2.9735846729972847E-3</v>
      </c>
      <c r="HO31" s="40">
        <f t="shared" si="48"/>
        <v>2.7444037833877456E-3</v>
      </c>
      <c r="HP31" s="40">
        <f t="shared" si="49"/>
        <v>2.7538553418541465E-3</v>
      </c>
      <c r="HQ31" s="40">
        <f t="shared" si="50"/>
        <v>2.7155424141769033E-3</v>
      </c>
      <c r="HR31" s="40">
        <f t="shared" si="51"/>
        <v>0</v>
      </c>
      <c r="HS31" s="40">
        <f t="shared" si="52"/>
        <v>0</v>
      </c>
      <c r="HT31" s="40">
        <f t="shared" si="53"/>
        <v>2.7579500347275935E-3</v>
      </c>
      <c r="HU31" s="40">
        <f t="shared" si="54"/>
        <v>2.7057589380373756E-3</v>
      </c>
    </row>
    <row r="32" spans="1:229" x14ac:dyDescent="0.25">
      <c r="A32" s="32" t="s">
        <v>201</v>
      </c>
      <c r="B32" s="15">
        <v>9865.3464605000008</v>
      </c>
      <c r="C32" s="15">
        <v>762.37418075999994</v>
      </c>
      <c r="D32" s="15">
        <v>4937.1993947999999</v>
      </c>
      <c r="E32" s="15">
        <v>3246.0574566999999</v>
      </c>
      <c r="F32" s="15">
        <v>2801.9295016000001</v>
      </c>
      <c r="G32" s="15">
        <v>468.89157151000001</v>
      </c>
      <c r="H32" s="15">
        <v>13654.255153</v>
      </c>
      <c r="I32" s="17">
        <v>172.53549860999999</v>
      </c>
      <c r="J32" s="17">
        <v>1.0960077636000001</v>
      </c>
      <c r="K32" s="17">
        <v>9.148293E-3</v>
      </c>
      <c r="L32" s="17">
        <v>0.13831360540000001</v>
      </c>
      <c r="M32" s="17">
        <v>55.803751087000002</v>
      </c>
      <c r="N32" s="17">
        <v>9.6723816599999998E-2</v>
      </c>
      <c r="O32" s="17">
        <v>7.4441377567</v>
      </c>
      <c r="P32" s="17">
        <v>0.1001508072</v>
      </c>
      <c r="Q32" s="17">
        <v>2.654426E-2</v>
      </c>
      <c r="R32" s="17">
        <v>0.153615788</v>
      </c>
      <c r="S32" s="17">
        <v>2.7884534999999999E-3</v>
      </c>
      <c r="T32" s="17">
        <v>8.1176295600000004E-2</v>
      </c>
      <c r="U32" s="17">
        <v>7.2522730000000001E-3</v>
      </c>
      <c r="V32" s="17">
        <v>6.2903307999999996E-3</v>
      </c>
      <c r="W32" s="17">
        <v>2.00593E-5</v>
      </c>
      <c r="X32" s="17">
        <v>5.2614510000000003E-3</v>
      </c>
      <c r="Y32" s="17">
        <v>48.992943637000003</v>
      </c>
      <c r="Z32" s="17">
        <v>12.764756086</v>
      </c>
      <c r="AA32" s="17">
        <v>6.0589255699999997E-2</v>
      </c>
      <c r="AB32" s="17">
        <v>0.31521042339999999</v>
      </c>
      <c r="AD32" s="17">
        <v>0.1984059708</v>
      </c>
      <c r="AE32" s="17">
        <v>0.87733401249999998</v>
      </c>
      <c r="AF32" s="17">
        <v>278.37322401</v>
      </c>
      <c r="AG32" s="17">
        <v>2.6109517217999998</v>
      </c>
      <c r="AH32" s="17">
        <v>0.23990969840000001</v>
      </c>
      <c r="AI32" s="17">
        <v>0.101200005</v>
      </c>
      <c r="AJ32" s="17">
        <v>2.7255299999999998E-4</v>
      </c>
      <c r="AK32" s="17">
        <v>75.793404851999995</v>
      </c>
      <c r="AL32" s="17">
        <v>4.1475299999999999E-5</v>
      </c>
      <c r="AM32" s="17">
        <v>1.590285E-4</v>
      </c>
      <c r="AN32" s="17">
        <v>28.553037695</v>
      </c>
      <c r="AO32" s="17">
        <v>0.46192291299999999</v>
      </c>
      <c r="AP32" s="17">
        <v>1.0633216799999999E-2</v>
      </c>
      <c r="AQ32" s="17">
        <v>0.1804978357</v>
      </c>
      <c r="AR32" s="17">
        <v>9.6503785800000005E-2</v>
      </c>
      <c r="AS32" s="17">
        <v>0.97336350709999997</v>
      </c>
      <c r="AT32" s="17">
        <v>11.686467101</v>
      </c>
      <c r="AU32" s="17">
        <v>77.280981847999996</v>
      </c>
      <c r="AV32" s="17">
        <v>23.191108767999999</v>
      </c>
      <c r="AW32" s="17">
        <v>8.1765764999999994E-3</v>
      </c>
      <c r="AX32" s="17">
        <v>5.6406589999999997E-4</v>
      </c>
      <c r="BA32" s="17">
        <v>6.3589802000000004</v>
      </c>
      <c r="BB32" s="17">
        <v>5.4680219799999999E-2</v>
      </c>
      <c r="BD32" s="17" t="s">
        <v>201</v>
      </c>
      <c r="BE32" s="17">
        <v>717.03692975812601</v>
      </c>
      <c r="BF32" s="17">
        <v>1.9328280867641201</v>
      </c>
      <c r="BG32" s="17">
        <v>8.1990499296383992E-3</v>
      </c>
      <c r="BH32" s="17">
        <v>1.0988918231573199</v>
      </c>
      <c r="BI32" s="17">
        <v>0</v>
      </c>
      <c r="BJ32" s="17">
        <v>9.1725832314899607E-3</v>
      </c>
      <c r="BK32" s="17">
        <v>172.936324535746</v>
      </c>
      <c r="BL32" s="17">
        <v>172.936324535746</v>
      </c>
      <c r="BM32" s="17">
        <v>388.253669555052</v>
      </c>
      <c r="BN32" s="17">
        <v>11.2325386460084</v>
      </c>
      <c r="BO32" s="17">
        <v>5.6688123337577202E-2</v>
      </c>
      <c r="BP32" s="17">
        <v>8.1575775492319605E-2</v>
      </c>
      <c r="BQ32" s="17">
        <v>55.953135811264303</v>
      </c>
      <c r="BR32" s="17">
        <v>5.4831342786487901E-2</v>
      </c>
      <c r="BS32" s="17">
        <v>3.0940235883529701E-2</v>
      </c>
      <c r="BT32" s="17">
        <v>6.5747844386756807E-2</v>
      </c>
      <c r="BU32" s="5">
        <v>2.0052033346966001E-5</v>
      </c>
      <c r="BV32" s="17">
        <v>7.4762060169304396</v>
      </c>
      <c r="BW32" s="17">
        <v>2.40287668667361E-2</v>
      </c>
      <c r="BX32" s="17">
        <v>7.6091426412473698E-2</v>
      </c>
      <c r="BY32" s="17">
        <v>2.66192536272995E-2</v>
      </c>
      <c r="BZ32" s="17">
        <v>0</v>
      </c>
      <c r="CA32" s="17">
        <v>590.21264244123995</v>
      </c>
      <c r="CB32" s="17">
        <v>0.15403393753320899</v>
      </c>
      <c r="CC32" s="17">
        <v>5.6561107721013904E-4</v>
      </c>
      <c r="CD32" s="17">
        <v>8.0866935211671299E-4</v>
      </c>
      <c r="CE32" s="17">
        <v>1.9798977080749702E-3</v>
      </c>
      <c r="CF32" s="17">
        <v>8.1397212132035907E-2</v>
      </c>
      <c r="CG32" s="17">
        <v>0.87972648460325098</v>
      </c>
      <c r="CH32" s="17">
        <v>7.2725370297442703E-3</v>
      </c>
      <c r="CI32" s="5">
        <v>4.1589655102230598E-5</v>
      </c>
      <c r="CJ32" s="17">
        <v>0.10148191895011401</v>
      </c>
      <c r="CK32" s="17">
        <v>1.5945221122207599E-4</v>
      </c>
      <c r="CL32" s="17">
        <v>9910.3724755590101</v>
      </c>
      <c r="CM32" s="17">
        <v>6.3075362561358199E-3</v>
      </c>
      <c r="CN32" s="17">
        <v>98.695062297852999</v>
      </c>
      <c r="CO32" s="17">
        <v>12.3506705921814</v>
      </c>
      <c r="CP32" s="17">
        <v>13.5809437265318</v>
      </c>
      <c r="CQ32" s="17">
        <v>11.716876430516299</v>
      </c>
      <c r="CR32" s="17">
        <v>3618.6904210908901</v>
      </c>
      <c r="CS32" s="17">
        <v>5.2753103484431399E-3</v>
      </c>
      <c r="CT32" s="17">
        <v>1.06462659666915E-3</v>
      </c>
      <c r="CU32" s="17">
        <v>49.282479497749399</v>
      </c>
      <c r="CV32" s="17">
        <v>49.282479497749399</v>
      </c>
      <c r="CW32" s="17">
        <v>12.0338737231744</v>
      </c>
      <c r="CX32" s="17">
        <v>0</v>
      </c>
      <c r="CY32" s="17">
        <v>12.799689293374501</v>
      </c>
      <c r="CZ32" s="17">
        <v>77.472468689966703</v>
      </c>
      <c r="DA32" s="17">
        <v>1.6550631271285299E-2</v>
      </c>
      <c r="DB32" s="17">
        <v>3.9032949386505103E-2</v>
      </c>
      <c r="DC32" s="17">
        <v>0</v>
      </c>
      <c r="DD32" s="17">
        <v>279.15689466565999</v>
      </c>
      <c r="DE32" s="17">
        <v>1.1443011918788</v>
      </c>
      <c r="DF32" s="5">
        <v>2.5345110082747898E-5</v>
      </c>
      <c r="DG32" s="17">
        <v>46.604462766509897</v>
      </c>
      <c r="DH32" s="17">
        <v>0.510695759553916</v>
      </c>
      <c r="DI32" s="17">
        <v>8.1931138929766195E-2</v>
      </c>
      <c r="DJ32" s="17">
        <v>0.23318840754642101</v>
      </c>
      <c r="DK32" s="17">
        <v>0</v>
      </c>
      <c r="DL32" s="17">
        <v>6.5450025264968001E-2</v>
      </c>
      <c r="DM32" s="17">
        <v>0.13288318048688999</v>
      </c>
      <c r="DN32" s="17">
        <v>278.780959971855</v>
      </c>
      <c r="DO32" s="17">
        <v>6.3763943637295597</v>
      </c>
      <c r="DP32" s="17">
        <v>8.1468254253263392</v>
      </c>
      <c r="DQ32" s="17">
        <v>2.6187388617296201</v>
      </c>
      <c r="DR32" s="17">
        <v>765.60425810909499</v>
      </c>
      <c r="DS32" s="17">
        <v>0</v>
      </c>
      <c r="DT32" s="17">
        <v>9.8327303096942598E-2</v>
      </c>
      <c r="DU32" s="17">
        <v>0.141495232196299</v>
      </c>
      <c r="DV32" s="17">
        <v>14278.7786019389</v>
      </c>
      <c r="DW32" s="17">
        <v>4455.6733774235699</v>
      </c>
      <c r="DX32" s="17">
        <v>495.07442730777001</v>
      </c>
      <c r="DY32" s="17">
        <v>4950.7478047313298</v>
      </c>
      <c r="DZ32" s="17">
        <v>3.7180868792341098E-3</v>
      </c>
      <c r="EA32" s="17">
        <v>136.79739551486099</v>
      </c>
      <c r="EB32" s="17">
        <v>118.581440917523</v>
      </c>
      <c r="EC32" s="17">
        <v>0.46335544064110401</v>
      </c>
      <c r="ED32" s="17">
        <v>1.06618570933161E-2</v>
      </c>
      <c r="EE32" s="17">
        <v>0.18099759326708401</v>
      </c>
      <c r="EF32" s="17">
        <v>9.6767597215562495E-2</v>
      </c>
      <c r="EG32" s="17">
        <v>0.97597908166471004</v>
      </c>
      <c r="EH32" s="17">
        <v>3.45174364556292</v>
      </c>
      <c r="EI32" s="17">
        <v>5978.3719894442602</v>
      </c>
      <c r="EJ32" s="17">
        <v>3.9089390268798501</v>
      </c>
      <c r="EK32" s="17">
        <v>117.855511819529</v>
      </c>
      <c r="EL32" s="17">
        <v>187.73384989831101</v>
      </c>
      <c r="EM32" s="17">
        <v>2.4807420746595201</v>
      </c>
      <c r="EN32" s="17">
        <v>1.78845913374229E-2</v>
      </c>
      <c r="EO32" s="17">
        <v>5.17075538065554E-3</v>
      </c>
      <c r="EP32" s="17">
        <v>102.754313982263</v>
      </c>
      <c r="EQ32" s="17">
        <v>3257.46622501093</v>
      </c>
      <c r="ER32" s="17">
        <v>2811.9829272822399</v>
      </c>
      <c r="ES32" s="17">
        <v>445.483297728688</v>
      </c>
      <c r="ET32" s="17">
        <v>2.3080913341821101</v>
      </c>
      <c r="EU32" s="17">
        <v>9.7858800520290695E-2</v>
      </c>
      <c r="EV32" s="17">
        <v>133.926496238363</v>
      </c>
      <c r="EW32" s="17">
        <v>12.4299395602881</v>
      </c>
      <c r="EX32" s="17">
        <v>704.933261076848</v>
      </c>
      <c r="EY32" s="17">
        <v>21.3310316583717</v>
      </c>
      <c r="EZ32" s="17">
        <v>10.4657363150845</v>
      </c>
      <c r="FA32" s="17">
        <v>1425.2963892701</v>
      </c>
      <c r="FB32" s="17">
        <v>2.7310414339562402E-4</v>
      </c>
      <c r="FC32" s="17">
        <v>22.8627799933235</v>
      </c>
      <c r="FD32" s="17">
        <v>32.190681583028699</v>
      </c>
      <c r="FE32" s="17">
        <v>50.565573303130002</v>
      </c>
      <c r="FF32" s="17">
        <v>0.234883103777068</v>
      </c>
      <c r="FG32" s="17">
        <v>469.02035960823798</v>
      </c>
      <c r="FH32" s="17">
        <v>171.603792968269</v>
      </c>
      <c r="FI32" s="17">
        <v>23.254605214983702</v>
      </c>
      <c r="FJ32" s="17">
        <v>7.3188959914240197</v>
      </c>
      <c r="FK32" s="17">
        <v>12.0828827039867</v>
      </c>
      <c r="FL32" s="17">
        <v>261.19133158019901</v>
      </c>
      <c r="FM32" s="17">
        <v>75.983622300173195</v>
      </c>
      <c r="FN32" s="17">
        <v>272.91185302975202</v>
      </c>
      <c r="FO32" s="17">
        <v>13679.4510687456</v>
      </c>
      <c r="FP32" s="17">
        <v>28.621226626212401</v>
      </c>
      <c r="FQ32" s="17">
        <v>222.13837645765801</v>
      </c>
      <c r="FS32" s="25">
        <f t="shared" si="0"/>
        <v>0</v>
      </c>
      <c r="FT32" s="97">
        <f t="shared" si="1"/>
        <v>1.0438122502271034</v>
      </c>
      <c r="FU32" s="40">
        <f t="shared" si="2"/>
        <v>4.5640581645347775E-3</v>
      </c>
      <c r="FV32" s="40">
        <f t="shared" si="3"/>
        <v>4.2368661355700983E-3</v>
      </c>
      <c r="FW32" s="40">
        <f t="shared" si="4"/>
        <v>2.7441488276935739E-3</v>
      </c>
      <c r="FX32" s="40">
        <f t="shared" si="5"/>
        <v>3.5146538418110622E-3</v>
      </c>
      <c r="FY32" s="40">
        <f t="shared" si="6"/>
        <v>3.5880366285086463E-3</v>
      </c>
      <c r="FZ32" s="40">
        <f t="shared" si="7"/>
        <v>2.7466498880163696E-4</v>
      </c>
      <c r="GA32" s="40">
        <f t="shared" si="8"/>
        <v>1.8452793992255608E-3</v>
      </c>
      <c r="GB32" s="40">
        <f t="shared" si="9"/>
        <v>2.3231504761349669E-3</v>
      </c>
      <c r="GC32" s="40">
        <f t="shared" si="10"/>
        <v>2.631422562050774E-3</v>
      </c>
      <c r="GD32" s="40">
        <f t="shared" si="11"/>
        <v>2.6551654488941936E-3</v>
      </c>
      <c r="GE32" s="40">
        <f t="shared" si="12"/>
        <v>-3.593758543091043E-4</v>
      </c>
      <c r="GF32" s="40">
        <f t="shared" si="13"/>
        <v>2.6769656403815107E-3</v>
      </c>
      <c r="GG32" s="40">
        <f t="shared" si="14"/>
        <v>-3.6946773783001416E-4</v>
      </c>
      <c r="GH32" s="40">
        <f t="shared" si="15"/>
        <v>4.307854217444727E-3</v>
      </c>
      <c r="GI32" s="40">
        <f t="shared" si="16"/>
        <v>-3.0567822313275125E-4</v>
      </c>
      <c r="GJ32" s="40">
        <f t="shared" si="17"/>
        <v>2.8252295335978259E-3</v>
      </c>
      <c r="GK32" s="40">
        <f t="shared" si="18"/>
        <v>2.7220479004995469E-3</v>
      </c>
      <c r="GL32" s="40">
        <f t="shared" si="19"/>
        <v>4.0725151659635521E-5</v>
      </c>
      <c r="GM32" s="40">
        <f t="shared" si="20"/>
        <v>2.7214414060538011E-3</v>
      </c>
      <c r="GN32" s="40">
        <f t="shared" si="21"/>
        <v>2.7941625672765332E-3</v>
      </c>
      <c r="GO32" s="40">
        <f t="shared" si="22"/>
        <v>2.7352227860290368E-3</v>
      </c>
      <c r="GP32" s="40">
        <f t="shared" si="23"/>
        <v>-3.6225855508412668E-4</v>
      </c>
      <c r="GQ32" s="40">
        <f t="shared" si="24"/>
        <v>2.6341304790521739E-3</v>
      </c>
      <c r="GR32" s="40">
        <f t="shared" si="25"/>
        <v>5.9097461645626747E-3</v>
      </c>
      <c r="GS32" s="40">
        <f t="shared" si="26"/>
        <v>2.736692118450585E-3</v>
      </c>
      <c r="GT32" s="40">
        <f t="shared" si="27"/>
        <v>2.7245810587823889E-3</v>
      </c>
      <c r="GU32" s="40">
        <f t="shared" si="28"/>
        <v>-2.8830557959513852E-4</v>
      </c>
      <c r="GV32" s="40">
        <f t="shared" si="29"/>
        <v>0</v>
      </c>
      <c r="GW32" s="40">
        <f t="shared" si="30"/>
        <v>-3.6674827803126052E-4</v>
      </c>
      <c r="GX32" s="40">
        <f t="shared" si="31"/>
        <v>2.726979769578918E-3</v>
      </c>
      <c r="GY32" s="40">
        <f t="shared" si="32"/>
        <v>1.4647097015349046E-3</v>
      </c>
      <c r="GZ32" s="40">
        <f t="shared" si="33"/>
        <v>2.982490968562161E-3</v>
      </c>
      <c r="HA32" s="40">
        <f t="shared" si="34"/>
        <v>-3.6331631167774782E-4</v>
      </c>
      <c r="HB32" s="40">
        <f t="shared" si="35"/>
        <v>2.7857108318720932E-3</v>
      </c>
      <c r="HC32" s="40">
        <f t="shared" si="36"/>
        <v>2.0221512719509394E-3</v>
      </c>
      <c r="HD32" s="40">
        <f t="shared" si="37"/>
        <v>2.5096833760751818E-3</v>
      </c>
      <c r="HE32" s="40">
        <f t="shared" si="38"/>
        <v>2.7571856558143977E-3</v>
      </c>
      <c r="HF32" s="40">
        <f t="shared" si="39"/>
        <v>2.6643728770377006E-3</v>
      </c>
      <c r="HG32" s="40">
        <f t="shared" si="40"/>
        <v>2.3881497983081991E-3</v>
      </c>
      <c r="HH32" s="40">
        <f t="shared" si="41"/>
        <v>3.1012266349818851E-3</v>
      </c>
      <c r="HI32" s="40">
        <f t="shared" si="42"/>
        <v>2.6934740309348805E-3</v>
      </c>
      <c r="HJ32" s="40">
        <f t="shared" si="43"/>
        <v>2.7687731830460293E-3</v>
      </c>
      <c r="HK32" s="40">
        <f t="shared" si="44"/>
        <v>2.7336898068354314E-3</v>
      </c>
      <c r="HL32" s="40">
        <f t="shared" si="45"/>
        <v>2.6871508389530686E-3</v>
      </c>
      <c r="HM32" s="40">
        <f t="shared" si="46"/>
        <v>2.6020977300913435E-3</v>
      </c>
      <c r="HN32" s="40">
        <f t="shared" si="47"/>
        <v>2.4778003253547289E-3</v>
      </c>
      <c r="HO32" s="40">
        <f t="shared" si="48"/>
        <v>2.737965123569993E-3</v>
      </c>
      <c r="HP32" s="40">
        <f t="shared" si="49"/>
        <v>2.7485133464353688E-3</v>
      </c>
      <c r="HQ32" s="40">
        <f t="shared" si="50"/>
        <v>2.7393558272873308E-3</v>
      </c>
      <c r="HR32" s="40">
        <f t="shared" si="51"/>
        <v>0</v>
      </c>
      <c r="HS32" s="40">
        <f t="shared" si="52"/>
        <v>0</v>
      </c>
      <c r="HT32" s="40">
        <f t="shared" si="53"/>
        <v>2.7385151678187775E-3</v>
      </c>
      <c r="HU32" s="40">
        <f t="shared" si="54"/>
        <v>2.763759674716996E-3</v>
      </c>
    </row>
    <row r="33" spans="1:229" x14ac:dyDescent="0.25">
      <c r="A33" s="32" t="s">
        <v>202</v>
      </c>
      <c r="B33" s="15">
        <v>95678.105700999993</v>
      </c>
      <c r="C33" s="15">
        <v>8753.0429299999996</v>
      </c>
      <c r="D33" s="15">
        <v>50180.862766999999</v>
      </c>
      <c r="E33" s="15">
        <v>35081.899137</v>
      </c>
      <c r="F33" s="15">
        <v>31921.715634</v>
      </c>
      <c r="G33" s="15">
        <v>2587.8665295000001</v>
      </c>
      <c r="H33" s="15">
        <v>35789.535197999998</v>
      </c>
      <c r="I33" s="17">
        <v>677.86494593999998</v>
      </c>
      <c r="J33" s="17">
        <v>6.0612071801000003</v>
      </c>
      <c r="L33" s="17">
        <v>0.64644730110000004</v>
      </c>
      <c r="M33" s="17">
        <v>244.87277136</v>
      </c>
      <c r="N33" s="17">
        <v>0.38819076879999997</v>
      </c>
      <c r="O33" s="17">
        <v>52.655091014999996</v>
      </c>
      <c r="P33" s="17">
        <v>0.43729206380000002</v>
      </c>
      <c r="S33" s="17">
        <v>5.1403878700000002E-2</v>
      </c>
      <c r="T33" s="17">
        <v>0.2739615151</v>
      </c>
      <c r="V33" s="17">
        <v>5.9206831999999996E-3</v>
      </c>
      <c r="Y33" s="17">
        <v>497.98499824999999</v>
      </c>
      <c r="Z33" s="17">
        <v>67.878703118000004</v>
      </c>
      <c r="AA33" s="17">
        <v>0.53778018800000005</v>
      </c>
      <c r="AB33" s="17">
        <v>1.2582591449</v>
      </c>
      <c r="AD33" s="17">
        <v>1.0667495063000001</v>
      </c>
      <c r="AE33" s="17">
        <v>3.3451874304999998</v>
      </c>
      <c r="AF33" s="17">
        <v>833.35043208000002</v>
      </c>
      <c r="AG33" s="17">
        <v>24.740524789999998</v>
      </c>
      <c r="AH33" s="17">
        <v>8.7307472740000005</v>
      </c>
      <c r="AK33" s="17">
        <v>191.06441143999999</v>
      </c>
      <c r="AN33" s="17">
        <v>56.301559271000002</v>
      </c>
      <c r="AO33" s="17">
        <v>3.0224292095999998</v>
      </c>
      <c r="AP33" s="17">
        <v>5.4645457100000003E-2</v>
      </c>
      <c r="AQ33" s="17">
        <v>0.91580675950000001</v>
      </c>
      <c r="AR33" s="17">
        <v>0.48908395850000003</v>
      </c>
      <c r="AS33" s="17">
        <v>5.589164169</v>
      </c>
      <c r="AT33" s="17">
        <v>56.694347299</v>
      </c>
      <c r="AU33" s="17">
        <v>146.40486641999999</v>
      </c>
      <c r="AV33" s="17">
        <v>132.96583580000001</v>
      </c>
      <c r="BA33" s="17">
        <v>32.149311324000003</v>
      </c>
      <c r="BB33" s="17">
        <v>0.27648586139999998</v>
      </c>
      <c r="BD33" s="17" t="s">
        <v>202</v>
      </c>
      <c r="BE33" s="17">
        <v>1475.56550011219</v>
      </c>
      <c r="BF33" s="17">
        <v>27.053555420565399</v>
      </c>
      <c r="BG33" s="17">
        <v>0</v>
      </c>
      <c r="BH33" s="17">
        <v>6.0755562476982004</v>
      </c>
      <c r="BI33" s="17">
        <v>0</v>
      </c>
      <c r="BJ33" s="17">
        <v>0</v>
      </c>
      <c r="BK33" s="17">
        <v>680.28415721131103</v>
      </c>
      <c r="BL33" s="17">
        <v>680.28415721131103</v>
      </c>
      <c r="BM33" s="17">
        <v>1019.18909866247</v>
      </c>
      <c r="BN33" s="17">
        <v>121.016181753965</v>
      </c>
      <c r="BO33" s="17">
        <v>0.265465209753247</v>
      </c>
      <c r="BP33" s="17">
        <v>0.38201088859493898</v>
      </c>
      <c r="BQ33" s="17">
        <v>245.59955982679401</v>
      </c>
      <c r="BR33" s="17">
        <v>0.27724550491530298</v>
      </c>
      <c r="BS33" s="17">
        <v>0.124448560414909</v>
      </c>
      <c r="BT33" s="17">
        <v>0.26445313245919999</v>
      </c>
      <c r="BU33" s="17">
        <v>0</v>
      </c>
      <c r="BV33" s="17">
        <v>52.887405093753102</v>
      </c>
      <c r="BW33" s="17">
        <v>0.105133920501331</v>
      </c>
      <c r="BX33" s="17">
        <v>0.33292468368634798</v>
      </c>
      <c r="BY33" s="17">
        <v>0</v>
      </c>
      <c r="BZ33" s="17">
        <v>0</v>
      </c>
      <c r="CA33" s="17">
        <v>6450.9945684793101</v>
      </c>
      <c r="CB33" s="17">
        <v>0</v>
      </c>
      <c r="CC33" s="17">
        <v>0</v>
      </c>
      <c r="CD33" s="17">
        <v>1.4952326619157E-2</v>
      </c>
      <c r="CE33" s="17">
        <v>3.6607402182575799E-2</v>
      </c>
      <c r="CF33" s="17">
        <v>0.27470829685703302</v>
      </c>
      <c r="CG33" s="17">
        <v>3.3543525424274798</v>
      </c>
      <c r="CH33" s="17">
        <v>0</v>
      </c>
      <c r="CI33" s="17">
        <v>0</v>
      </c>
      <c r="CJ33" s="17">
        <v>0</v>
      </c>
      <c r="CK33" s="17">
        <v>0</v>
      </c>
      <c r="CL33" s="17">
        <v>96094.140990867396</v>
      </c>
      <c r="CM33" s="17">
        <v>5.9369177613117999E-3</v>
      </c>
      <c r="CN33" s="17">
        <v>1069.0251862018199</v>
      </c>
      <c r="CO33" s="17">
        <v>154.44078123580701</v>
      </c>
      <c r="CP33" s="17">
        <v>154.334121831809</v>
      </c>
      <c r="CQ33" s="17">
        <v>56.8585150257869</v>
      </c>
      <c r="CR33" s="17">
        <v>7062.96795533158</v>
      </c>
      <c r="CS33" s="17">
        <v>0</v>
      </c>
      <c r="CT33" s="17">
        <v>6.8676279356140102E-3</v>
      </c>
      <c r="CU33" s="17">
        <v>500.57965511170897</v>
      </c>
      <c r="CV33" s="17">
        <v>500.57965511170897</v>
      </c>
      <c r="CW33" s="17">
        <v>154.93268851157501</v>
      </c>
      <c r="CX33" s="17">
        <v>0</v>
      </c>
      <c r="CY33" s="17">
        <v>68.064685214199898</v>
      </c>
      <c r="CZ33" s="17">
        <v>146.844382100687</v>
      </c>
      <c r="DA33" s="17">
        <v>0.14969157078203399</v>
      </c>
      <c r="DB33" s="17">
        <v>0.34705236862564898</v>
      </c>
      <c r="DC33" s="17">
        <v>0</v>
      </c>
      <c r="DD33" s="17">
        <v>544.64061027057301</v>
      </c>
      <c r="DE33" s="17">
        <v>3.1901093669602099</v>
      </c>
      <c r="DF33" s="17">
        <v>1.6351009505053299E-4</v>
      </c>
      <c r="DG33" s="17">
        <v>442.117343710613</v>
      </c>
      <c r="DH33" s="17">
        <v>6.7882315539906397</v>
      </c>
      <c r="DI33" s="17">
        <v>0.32773702975688401</v>
      </c>
      <c r="DJ33" s="17">
        <v>0.93278829632324101</v>
      </c>
      <c r="DK33" s="17">
        <v>0</v>
      </c>
      <c r="DL33" s="17">
        <v>0.35255295368640299</v>
      </c>
      <c r="DM33" s="17">
        <v>0.71578946047388303</v>
      </c>
      <c r="DN33" s="17">
        <v>835.01748560825001</v>
      </c>
      <c r="DO33" s="17">
        <v>32.237362372421501</v>
      </c>
      <c r="DP33" s="17">
        <v>107.49330049441799</v>
      </c>
      <c r="DQ33" s="17">
        <v>24.809569030033</v>
      </c>
      <c r="DR33" s="17">
        <v>8792.7721884731309</v>
      </c>
      <c r="DS33" s="17">
        <v>0</v>
      </c>
      <c r="DT33" s="17">
        <v>3.5819188262592401</v>
      </c>
      <c r="DU33" s="17">
        <v>5.1544633905983899</v>
      </c>
      <c r="DV33" s="17">
        <v>36069.866807321501</v>
      </c>
      <c r="DW33" s="17">
        <v>45333.275024410599</v>
      </c>
      <c r="DX33" s="17">
        <v>5037.0290003560403</v>
      </c>
      <c r="DY33" s="17">
        <v>50370.304024766701</v>
      </c>
      <c r="DZ33" s="17">
        <v>5.15168380462264E-2</v>
      </c>
      <c r="EA33" s="17">
        <v>738.42778365934203</v>
      </c>
      <c r="EB33" s="17">
        <v>246.326435642077</v>
      </c>
      <c r="EC33" s="17">
        <v>3.0316015671555401</v>
      </c>
      <c r="ED33" s="17">
        <v>5.4793943299459302E-2</v>
      </c>
      <c r="EE33" s="17">
        <v>0.91831758015487397</v>
      </c>
      <c r="EF33" s="17">
        <v>0.49042660873466698</v>
      </c>
      <c r="EG33" s="17">
        <v>5.60280870384761</v>
      </c>
      <c r="EH33" s="17">
        <v>11.045958914664499</v>
      </c>
      <c r="EI33" s="17">
        <v>15548.541399497301</v>
      </c>
      <c r="EJ33" s="17">
        <v>40.151694806461698</v>
      </c>
      <c r="EK33" s="17">
        <v>978.87281888479197</v>
      </c>
      <c r="EL33" s="17">
        <v>1873.2511590248901</v>
      </c>
      <c r="EM33" s="17">
        <v>16.249342236699199</v>
      </c>
      <c r="EN33" s="17">
        <v>0.115373293407629</v>
      </c>
      <c r="EO33" s="17">
        <v>4.28940229060224E-2</v>
      </c>
      <c r="EP33" s="17">
        <v>1034.89170962923</v>
      </c>
      <c r="EQ33" s="17">
        <v>35195.3934864314</v>
      </c>
      <c r="ER33" s="17">
        <v>32022.2862419333</v>
      </c>
      <c r="ES33" s="17">
        <v>3173.10724449808</v>
      </c>
      <c r="ET33" s="17">
        <v>27.2709588088427</v>
      </c>
      <c r="EU33" s="17">
        <v>1.1626120270947999</v>
      </c>
      <c r="EV33" s="17">
        <v>1740.8456820824799</v>
      </c>
      <c r="EW33" s="17">
        <v>123.44907174391101</v>
      </c>
      <c r="EX33" s="17">
        <v>7763.1215495185597</v>
      </c>
      <c r="EY33" s="17">
        <v>161.51792568770401</v>
      </c>
      <c r="EZ33" s="17">
        <v>114.689714788053</v>
      </c>
      <c r="FA33" s="17">
        <v>16841.381602209</v>
      </c>
      <c r="FB33" s="17">
        <v>0</v>
      </c>
      <c r="FC33" s="17">
        <v>206.842214017206</v>
      </c>
      <c r="FD33" s="17">
        <v>585.56942252131603</v>
      </c>
      <c r="FE33" s="17">
        <v>707.98328819369794</v>
      </c>
      <c r="FF33" s="17">
        <v>0.71635756245969595</v>
      </c>
      <c r="FG33" s="17">
        <v>2590.9004072862699</v>
      </c>
      <c r="FH33" s="17">
        <v>392.36070614006701</v>
      </c>
      <c r="FI33" s="17">
        <v>133.32967598001201</v>
      </c>
      <c r="FJ33" s="17">
        <v>18.188726789375899</v>
      </c>
      <c r="FK33" s="17">
        <v>118.872035740122</v>
      </c>
      <c r="FL33" s="17">
        <v>562.52990536769198</v>
      </c>
      <c r="FM33" s="17">
        <v>191.61676026216301</v>
      </c>
      <c r="FN33" s="17">
        <v>504.39719910514998</v>
      </c>
      <c r="FO33" s="17">
        <v>35876.581981844902</v>
      </c>
      <c r="FP33" s="17">
        <v>56.4727462184008</v>
      </c>
      <c r="FQ33" s="17">
        <v>387.50586811902201</v>
      </c>
      <c r="FS33" s="25">
        <f t="shared" si="0"/>
        <v>0</v>
      </c>
      <c r="FT33" s="97">
        <f t="shared" si="1"/>
        <v>1.0053874927543101</v>
      </c>
      <c r="FU33" s="40">
        <f t="shared" si="2"/>
        <v>4.3482810076480695E-3</v>
      </c>
      <c r="FV33" s="40">
        <f t="shared" si="3"/>
        <v>4.5389082163602807E-3</v>
      </c>
      <c r="FW33" s="40">
        <f t="shared" si="4"/>
        <v>3.7751694036492972E-3</v>
      </c>
      <c r="FX33" s="40">
        <f t="shared" si="5"/>
        <v>3.2351255839425087E-3</v>
      </c>
      <c r="FY33" s="40">
        <f t="shared" si="6"/>
        <v>3.1505389336336656E-3</v>
      </c>
      <c r="FZ33" s="40">
        <f t="shared" si="7"/>
        <v>1.1723470865616914E-3</v>
      </c>
      <c r="GA33" s="40">
        <f t="shared" si="8"/>
        <v>2.4321853682460889E-3</v>
      </c>
      <c r="GB33" s="40">
        <f t="shared" si="9"/>
        <v>3.5688691173671842E-3</v>
      </c>
      <c r="GC33" s="40">
        <f t="shared" si="10"/>
        <v>2.367361347638897E-3</v>
      </c>
      <c r="GD33" s="40">
        <f t="shared" si="11"/>
        <v>0</v>
      </c>
      <c r="GE33" s="40">
        <f t="shared" si="12"/>
        <v>1.5914634440198484E-3</v>
      </c>
      <c r="GF33" s="40">
        <f t="shared" si="13"/>
        <v>2.968024834927507E-3</v>
      </c>
      <c r="GG33" s="40">
        <f t="shared" si="14"/>
        <v>1.8313781038808629E-3</v>
      </c>
      <c r="GH33" s="40">
        <f t="shared" si="15"/>
        <v>4.411996528254524E-3</v>
      </c>
      <c r="GI33" s="40">
        <f t="shared" si="16"/>
        <v>1.7529254499105472E-3</v>
      </c>
      <c r="GJ33" s="40">
        <f t="shared" si="17"/>
        <v>0</v>
      </c>
      <c r="GK33" s="40">
        <f t="shared" si="18"/>
        <v>0</v>
      </c>
      <c r="GL33" s="40">
        <f t="shared" si="19"/>
        <v>3.031874358010164E-3</v>
      </c>
      <c r="GM33" s="40">
        <f t="shared" si="20"/>
        <v>2.7258637285621492E-3</v>
      </c>
      <c r="GN33" s="40">
        <f t="shared" si="21"/>
        <v>0</v>
      </c>
      <c r="GO33" s="40">
        <f t="shared" si="22"/>
        <v>2.7420081033554338E-3</v>
      </c>
      <c r="GP33" s="40">
        <f t="shared" si="23"/>
        <v>0</v>
      </c>
      <c r="GQ33" s="40">
        <f t="shared" si="24"/>
        <v>0</v>
      </c>
      <c r="GR33" s="40">
        <f t="shared" si="25"/>
        <v>5.2103112961776532E-3</v>
      </c>
      <c r="GS33" s="40">
        <f t="shared" si="26"/>
        <v>2.7399182314456292E-3</v>
      </c>
      <c r="GT33" s="40">
        <f t="shared" si="27"/>
        <v>3.4545235305419295E-3</v>
      </c>
      <c r="GU33" s="40">
        <f t="shared" si="28"/>
        <v>1.8010448716469362E-3</v>
      </c>
      <c r="GV33" s="40">
        <f t="shared" si="29"/>
        <v>0</v>
      </c>
      <c r="GW33" s="40">
        <f t="shared" si="30"/>
        <v>1.4932351511563805E-3</v>
      </c>
      <c r="GX33" s="40">
        <f t="shared" si="31"/>
        <v>2.7397902562697799E-3</v>
      </c>
      <c r="GY33" s="40">
        <f t="shared" si="32"/>
        <v>2.0004231882248071E-3</v>
      </c>
      <c r="GZ33" s="40">
        <f t="shared" si="33"/>
        <v>2.7907346597962511E-3</v>
      </c>
      <c r="HA33" s="40">
        <f t="shared" si="34"/>
        <v>6.4541358039417224E-4</v>
      </c>
      <c r="HB33" s="40">
        <f t="shared" si="35"/>
        <v>0</v>
      </c>
      <c r="HC33" s="40">
        <f t="shared" si="36"/>
        <v>0</v>
      </c>
      <c r="HD33" s="40">
        <f t="shared" si="37"/>
        <v>2.8909037428798204E-3</v>
      </c>
      <c r="HE33" s="40">
        <f t="shared" si="38"/>
        <v>0</v>
      </c>
      <c r="HF33" s="40">
        <f t="shared" si="39"/>
        <v>0</v>
      </c>
      <c r="HG33" s="40">
        <f t="shared" si="40"/>
        <v>3.0405365254062133E-3</v>
      </c>
      <c r="HH33" s="40">
        <f t="shared" si="41"/>
        <v>3.034763403690818E-3</v>
      </c>
      <c r="HI33" s="40">
        <f t="shared" si="42"/>
        <v>2.7172652099436739E-3</v>
      </c>
      <c r="HJ33" s="40">
        <f t="shared" si="43"/>
        <v>2.7416489656014137E-3</v>
      </c>
      <c r="HK33" s="40">
        <f t="shared" si="44"/>
        <v>2.7452346602918755E-3</v>
      </c>
      <c r="HL33" s="40">
        <f t="shared" si="45"/>
        <v>2.4412478207902089E-3</v>
      </c>
      <c r="HM33" s="40">
        <f t="shared" si="46"/>
        <v>2.895663052986512E-3</v>
      </c>
      <c r="HN33" s="40">
        <f t="shared" si="47"/>
        <v>3.0020564987651801E-3</v>
      </c>
      <c r="HO33" s="40">
        <f t="shared" si="48"/>
        <v>2.7363433458145871E-3</v>
      </c>
      <c r="HP33" s="40">
        <f t="shared" si="49"/>
        <v>0</v>
      </c>
      <c r="HQ33" s="40">
        <f t="shared" si="50"/>
        <v>0</v>
      </c>
      <c r="HR33" s="40">
        <f t="shared" si="51"/>
        <v>0</v>
      </c>
      <c r="HS33" s="40">
        <f t="shared" si="52"/>
        <v>0</v>
      </c>
      <c r="HT33" s="40">
        <f t="shared" si="53"/>
        <v>2.7388160055474169E-3</v>
      </c>
      <c r="HU33" s="40">
        <f t="shared" si="54"/>
        <v>2.7474949766201646E-3</v>
      </c>
    </row>
    <row r="34" spans="1:229" x14ac:dyDescent="0.25">
      <c r="A34" s="32" t="s">
        <v>203</v>
      </c>
      <c r="B34" s="15">
        <v>41466.064502000001</v>
      </c>
      <c r="C34" s="15">
        <v>2573.8786845999998</v>
      </c>
      <c r="D34" s="15">
        <v>11006.217251</v>
      </c>
      <c r="E34" s="15">
        <v>18564.65972</v>
      </c>
      <c r="F34" s="15">
        <v>16867.900418000001</v>
      </c>
      <c r="G34" s="15">
        <v>473.30776271000002</v>
      </c>
      <c r="H34" s="15">
        <v>17619.620029999998</v>
      </c>
      <c r="I34" s="17">
        <v>351.94056125999998</v>
      </c>
      <c r="J34" s="17">
        <v>11.929976890000001</v>
      </c>
      <c r="K34" s="17">
        <v>4.9680152999999998E-2</v>
      </c>
      <c r="L34" s="17">
        <v>1.0404842399999999E-2</v>
      </c>
      <c r="M34" s="17">
        <v>488.42195428999997</v>
      </c>
      <c r="N34" s="17">
        <v>6.9182456000000002E-3</v>
      </c>
      <c r="O34" s="17">
        <v>71.515631327999998</v>
      </c>
      <c r="P34" s="17">
        <v>1.3942990800000001E-2</v>
      </c>
      <c r="Q34" s="17">
        <v>0.14414954999999999</v>
      </c>
      <c r="R34" s="17">
        <v>0.82886033999999997</v>
      </c>
      <c r="S34" s="17">
        <v>2.5811950000000001E-3</v>
      </c>
      <c r="T34" s="17">
        <v>0.28928826689999998</v>
      </c>
      <c r="U34" s="17">
        <v>3.9383753000000001E-2</v>
      </c>
      <c r="V34" s="17">
        <v>4.0843649099999997E-2</v>
      </c>
      <c r="X34" s="17">
        <v>2.8572510999999998E-2</v>
      </c>
      <c r="Y34" s="17">
        <v>349.74903174000002</v>
      </c>
      <c r="Z34" s="17">
        <v>93.025705830000007</v>
      </c>
      <c r="AA34" s="17">
        <v>0.34278058719999999</v>
      </c>
      <c r="AB34" s="17">
        <v>6.7968975000000001E-2</v>
      </c>
      <c r="AD34" s="17">
        <v>1.37518924E-2</v>
      </c>
      <c r="AE34" s="17">
        <v>8.5407135899999993</v>
      </c>
      <c r="AF34" s="17">
        <v>45.502162052000003</v>
      </c>
      <c r="AG34" s="17">
        <v>8.2410265095999993</v>
      </c>
      <c r="AH34" s="17">
        <v>7.8730003999999999E-3</v>
      </c>
      <c r="AI34" s="17">
        <v>0.54957047000000003</v>
      </c>
      <c r="AJ34" s="17">
        <v>1.4801091999999999E-3</v>
      </c>
      <c r="AK34" s="17">
        <v>349.77419388999999</v>
      </c>
      <c r="AL34" s="17">
        <v>2.2523359999999999E-4</v>
      </c>
      <c r="AM34" s="17">
        <v>8.6361059999999999E-4</v>
      </c>
      <c r="AN34" s="17">
        <v>106.45134007999999</v>
      </c>
      <c r="AO34" s="17">
        <v>4.6809084641999998</v>
      </c>
      <c r="AP34" s="17">
        <v>0.1174178171</v>
      </c>
      <c r="AQ34" s="17">
        <v>2.0066046386999998</v>
      </c>
      <c r="AR34" s="17">
        <v>1.0739430317000001</v>
      </c>
      <c r="AS34" s="17">
        <v>10.59643045</v>
      </c>
      <c r="AT34" s="17">
        <v>95.780094018</v>
      </c>
      <c r="AU34" s="17">
        <v>233.76834568000001</v>
      </c>
      <c r="AV34" s="17">
        <v>237.27658491</v>
      </c>
      <c r="AW34" s="17">
        <v>4.4403214000000003E-2</v>
      </c>
      <c r="AX34" s="17">
        <v>3.0631798999999999E-3</v>
      </c>
      <c r="BA34" s="17">
        <v>70.825417599999994</v>
      </c>
      <c r="BB34" s="17">
        <v>0.60869002000000005</v>
      </c>
      <c r="BD34" s="17" t="s">
        <v>203</v>
      </c>
      <c r="BE34" s="17">
        <v>134.740565585165</v>
      </c>
      <c r="BF34" s="17">
        <v>15.3103477996062</v>
      </c>
      <c r="BG34" s="17">
        <v>4.45243502326097E-2</v>
      </c>
      <c r="BH34" s="17">
        <v>11.9616707493538</v>
      </c>
      <c r="BI34" s="17">
        <v>0</v>
      </c>
      <c r="BJ34" s="17">
        <v>4.9816756520775697E-2</v>
      </c>
      <c r="BK34" s="17">
        <v>353.44507326509699</v>
      </c>
      <c r="BL34" s="17">
        <v>353.44507326509699</v>
      </c>
      <c r="BM34" s="17">
        <v>220.948804946857</v>
      </c>
      <c r="BN34" s="17">
        <v>21.727632999198001</v>
      </c>
      <c r="BO34" s="17">
        <v>4.2883211572060697E-3</v>
      </c>
      <c r="BP34" s="17">
        <v>6.1709475807029401E-3</v>
      </c>
      <c r="BQ34" s="17">
        <v>489.75355332235802</v>
      </c>
      <c r="BR34" s="17">
        <v>0.61037485999467</v>
      </c>
      <c r="BS34" s="17">
        <v>2.2261296857862501E-3</v>
      </c>
      <c r="BT34" s="17">
        <v>4.7304946179665599E-3</v>
      </c>
      <c r="BU34" s="17">
        <v>0</v>
      </c>
      <c r="BV34" s="17">
        <v>71.767821377331003</v>
      </c>
      <c r="BW34" s="17">
        <v>3.36018482889377E-3</v>
      </c>
      <c r="BX34" s="17">
        <v>1.06404580708455E-2</v>
      </c>
      <c r="BY34" s="17">
        <v>0.144550095913172</v>
      </c>
      <c r="BZ34" s="17">
        <v>0</v>
      </c>
      <c r="CA34" s="17">
        <v>2336.19387040845</v>
      </c>
      <c r="CB34" s="17">
        <v>0.83113145349842299</v>
      </c>
      <c r="CC34" s="17">
        <v>3.0715277144320401E-3</v>
      </c>
      <c r="CD34" s="17">
        <v>7.5161117467771198E-4</v>
      </c>
      <c r="CE34" s="17">
        <v>1.84016506886687E-3</v>
      </c>
      <c r="CF34" s="17">
        <v>0.29007332438674999</v>
      </c>
      <c r="CG34" s="17">
        <v>8.5640959268671697</v>
      </c>
      <c r="CH34" s="17">
        <v>3.9491909747504203E-2</v>
      </c>
      <c r="CI34" s="17">
        <v>2.25857699438978E-4</v>
      </c>
      <c r="CJ34" s="17">
        <v>0.551069028917475</v>
      </c>
      <c r="CK34" s="17">
        <v>8.6599144372426695E-4</v>
      </c>
      <c r="CL34" s="17">
        <v>41684.952556314303</v>
      </c>
      <c r="CM34" s="17">
        <v>4.0954789187879703E-2</v>
      </c>
      <c r="CN34" s="17">
        <v>525.106782934688</v>
      </c>
      <c r="CO34" s="17">
        <v>74.288698883435899</v>
      </c>
      <c r="CP34" s="17">
        <v>76.519442795863597</v>
      </c>
      <c r="CQ34" s="17">
        <v>96.0345804053743</v>
      </c>
      <c r="CR34" s="17">
        <v>975.83128169792701</v>
      </c>
      <c r="CS34" s="17">
        <v>2.86513709728888E-2</v>
      </c>
      <c r="CT34" s="17">
        <v>3.2380761394344799</v>
      </c>
      <c r="CU34" s="17">
        <v>351.45768160175498</v>
      </c>
      <c r="CV34" s="17">
        <v>351.45768160175498</v>
      </c>
      <c r="CW34" s="17">
        <v>63.744815543513198</v>
      </c>
      <c r="CX34" s="17">
        <v>0</v>
      </c>
      <c r="CY34" s="17">
        <v>93.280644246022405</v>
      </c>
      <c r="CZ34" s="17">
        <v>234.268048185287</v>
      </c>
      <c r="DA34" s="17">
        <v>0.124535827401499</v>
      </c>
      <c r="DB34" s="17">
        <v>0.179178417418911</v>
      </c>
      <c r="DC34" s="17">
        <v>0</v>
      </c>
      <c r="DD34" s="17">
        <v>765.528187540403</v>
      </c>
      <c r="DE34" s="17">
        <v>6.4762511848119502</v>
      </c>
      <c r="DF34" s="17">
        <v>7.7096513376022399E-2</v>
      </c>
      <c r="DG34" s="17">
        <v>229.11833796046901</v>
      </c>
      <c r="DH34" s="17">
        <v>9.6629614718777308</v>
      </c>
      <c r="DI34" s="17">
        <v>1.7722753559637702E-2</v>
      </c>
      <c r="DJ34" s="17">
        <v>5.04416889388603E-2</v>
      </c>
      <c r="DK34" s="17">
        <v>0</v>
      </c>
      <c r="DL34" s="17">
        <v>4.56339300098657E-3</v>
      </c>
      <c r="DM34" s="17">
        <v>9.2650190049438693E-3</v>
      </c>
      <c r="DN34" s="17">
        <v>46.331000859236603</v>
      </c>
      <c r="DO34" s="17">
        <v>71.0194615092974</v>
      </c>
      <c r="DP34" s="17">
        <v>44.148355288007401</v>
      </c>
      <c r="DQ34" s="17">
        <v>8.3418124951218395</v>
      </c>
      <c r="DR34" s="17">
        <v>2584.1829970072199</v>
      </c>
      <c r="DS34" s="17">
        <v>0</v>
      </c>
      <c r="DT34" s="17">
        <v>3.2447604336491402E-3</v>
      </c>
      <c r="DU34" s="17">
        <v>4.6693028731735996E-3</v>
      </c>
      <c r="DV34" s="17">
        <v>17694.261610807</v>
      </c>
      <c r="DW34" s="17">
        <v>9937.1551121083303</v>
      </c>
      <c r="DX34" s="17">
        <v>1104.12812478469</v>
      </c>
      <c r="DY34" s="17">
        <v>11041.283236892999</v>
      </c>
      <c r="DZ34" s="17">
        <v>5.58308045849608E-2</v>
      </c>
      <c r="EA34" s="17">
        <v>535.51307436625302</v>
      </c>
      <c r="EB34" s="17">
        <v>25.089543871409202</v>
      </c>
      <c r="EC34" s="17">
        <v>4.69443301074201</v>
      </c>
      <c r="ED34" s="17">
        <v>0.117739613495372</v>
      </c>
      <c r="EE34" s="17">
        <v>2.0121255403473302</v>
      </c>
      <c r="EF34" s="17">
        <v>1.07687564054961</v>
      </c>
      <c r="EG34" s="17">
        <v>10.6247325586732</v>
      </c>
      <c r="EH34" s="17">
        <v>5.6741893676592898</v>
      </c>
      <c r="EI34" s="17">
        <v>10793.242931115899</v>
      </c>
      <c r="EJ34" s="17">
        <v>18.098074913385901</v>
      </c>
      <c r="EK34" s="17">
        <v>801.33675051946398</v>
      </c>
      <c r="EL34" s="17">
        <v>1198.55652044511</v>
      </c>
      <c r="EM34" s="17">
        <v>6.3354996636849101</v>
      </c>
      <c r="EN34" s="17">
        <v>6.44898749648639E-2</v>
      </c>
      <c r="EO34" s="17">
        <v>4.0024275787187799E-2</v>
      </c>
      <c r="EP34" s="17">
        <v>748.00343243109103</v>
      </c>
      <c r="EQ34" s="17">
        <v>18630.104494289899</v>
      </c>
      <c r="ER34" s="17">
        <v>16925.5495638182</v>
      </c>
      <c r="ES34" s="17">
        <v>1704.5549304717299</v>
      </c>
      <c r="ET34" s="17">
        <v>14.735775522081999</v>
      </c>
      <c r="EU34" s="17">
        <v>0.43639685235095299</v>
      </c>
      <c r="EV34" s="17">
        <v>670.20755254992105</v>
      </c>
      <c r="EW34" s="17">
        <v>78.490527326840606</v>
      </c>
      <c r="EX34" s="17">
        <v>4285.5597311463498</v>
      </c>
      <c r="EY34" s="17">
        <v>146.348449621631</v>
      </c>
      <c r="EZ34" s="17">
        <v>59.668159347872702</v>
      </c>
      <c r="FA34" s="17">
        <v>8360.8497833407691</v>
      </c>
      <c r="FB34" s="17">
        <v>1.4830132191934399E-3</v>
      </c>
      <c r="FC34" s="17">
        <v>100.46106602326201</v>
      </c>
      <c r="FD34" s="17">
        <v>252.82024592117301</v>
      </c>
      <c r="FE34" s="17">
        <v>278.06778223846197</v>
      </c>
      <c r="FF34" s="17">
        <v>0.29620273538473402</v>
      </c>
      <c r="FG34" s="17">
        <v>474.47976241935203</v>
      </c>
      <c r="FH34" s="17">
        <v>450.10214015102599</v>
      </c>
      <c r="FI34" s="17">
        <v>237.93626673742301</v>
      </c>
      <c r="FJ34" s="17">
        <v>4.3603775890297999E-2</v>
      </c>
      <c r="FK34" s="17">
        <v>0.53966473781640201</v>
      </c>
      <c r="FL34" s="17">
        <v>801.34746901365997</v>
      </c>
      <c r="FM34" s="17">
        <v>350.61242185307299</v>
      </c>
      <c r="FN34" s="17">
        <v>96.661555892928106</v>
      </c>
      <c r="FO34" s="17">
        <v>17669.691877180499</v>
      </c>
      <c r="FP34" s="17">
        <v>106.674035572451</v>
      </c>
      <c r="FQ34" s="17">
        <v>537.90564648615805</v>
      </c>
      <c r="FS34" s="25">
        <f t="shared" si="0"/>
        <v>0</v>
      </c>
      <c r="FT34" s="97">
        <f t="shared" si="1"/>
        <v>1.0013905015320743</v>
      </c>
      <c r="FU34" s="40">
        <f t="shared" si="2"/>
        <v>5.2787274833796883E-3</v>
      </c>
      <c r="FV34" s="40">
        <f t="shared" si="3"/>
        <v>4.00341805885131E-3</v>
      </c>
      <c r="FW34" s="40">
        <f t="shared" si="4"/>
        <v>3.1860161482650511E-3</v>
      </c>
      <c r="FX34" s="40">
        <f t="shared" si="5"/>
        <v>3.5252342502887102E-3</v>
      </c>
      <c r="FY34" s="40">
        <f t="shared" si="6"/>
        <v>3.4176835521675668E-3</v>
      </c>
      <c r="FZ34" s="40">
        <f t="shared" si="7"/>
        <v>2.4761894937905399E-3</v>
      </c>
      <c r="GA34" s="40">
        <f t="shared" si="8"/>
        <v>2.8418233250913764E-3</v>
      </c>
      <c r="GB34" s="40">
        <f t="shared" si="9"/>
        <v>4.2749036931424844E-3</v>
      </c>
      <c r="GC34" s="40">
        <f t="shared" si="10"/>
        <v>2.6566572296016764E-3</v>
      </c>
      <c r="GD34" s="40">
        <f t="shared" si="11"/>
        <v>2.7496598244312852E-3</v>
      </c>
      <c r="GE34" s="40">
        <f t="shared" si="12"/>
        <v>5.230866150265725E-3</v>
      </c>
      <c r="GF34" s="40">
        <f t="shared" si="13"/>
        <v>2.7263291927442862E-3</v>
      </c>
      <c r="GG34" s="40">
        <f t="shared" si="14"/>
        <v>5.5474618814934625E-3</v>
      </c>
      <c r="GH34" s="40">
        <f t="shared" si="15"/>
        <v>3.526362623778831E-3</v>
      </c>
      <c r="GI34" s="40">
        <f t="shared" si="16"/>
        <v>4.1348445657203598E-3</v>
      </c>
      <c r="GJ34" s="40">
        <f t="shared" si="17"/>
        <v>2.7786830633325767E-3</v>
      </c>
      <c r="GK34" s="40">
        <f t="shared" si="18"/>
        <v>2.740043634399272E-3</v>
      </c>
      <c r="GL34" s="40">
        <f t="shared" si="19"/>
        <v>4.0993584539649386E-3</v>
      </c>
      <c r="GM34" s="40">
        <f t="shared" si="20"/>
        <v>2.7137550207709691E-3</v>
      </c>
      <c r="GN34" s="40">
        <f t="shared" si="21"/>
        <v>2.7462275498275268E-3</v>
      </c>
      <c r="GO34" s="40">
        <f t="shared" si="22"/>
        <v>2.7211106335674144E-3</v>
      </c>
      <c r="GP34" s="40">
        <f t="shared" si="23"/>
        <v>0</v>
      </c>
      <c r="GQ34" s="40">
        <f t="shared" si="24"/>
        <v>2.7599944887168422E-3</v>
      </c>
      <c r="GR34" s="40">
        <f t="shared" si="25"/>
        <v>4.8853598057282321E-3</v>
      </c>
      <c r="GS34" s="40">
        <f t="shared" si="26"/>
        <v>2.7405157934333297E-3</v>
      </c>
      <c r="GT34" s="40">
        <f t="shared" si="27"/>
        <v>2.7945964368130669E-3</v>
      </c>
      <c r="GU34" s="40">
        <f t="shared" si="28"/>
        <v>2.875834136059836E-3</v>
      </c>
      <c r="GV34" s="40">
        <f t="shared" si="29"/>
        <v>0</v>
      </c>
      <c r="GW34" s="40">
        <f t="shared" si="30"/>
        <v>5.5642964404257816E-3</v>
      </c>
      <c r="GX34" s="40">
        <f t="shared" si="31"/>
        <v>2.7377497934771978E-3</v>
      </c>
      <c r="GY34" s="40">
        <f t="shared" si="32"/>
        <v>1.8215371970443976E-2</v>
      </c>
      <c r="GZ34" s="40">
        <f t="shared" si="33"/>
        <v>1.2229785379823051E-2</v>
      </c>
      <c r="HA34" s="40">
        <f t="shared" si="34"/>
        <v>5.2156617218944712E-3</v>
      </c>
      <c r="HB34" s="40">
        <f t="shared" si="35"/>
        <v>2.7267820948876091E-3</v>
      </c>
      <c r="HC34" s="40">
        <f t="shared" si="36"/>
        <v>1.962030364678494E-3</v>
      </c>
      <c r="HD34" s="40">
        <f t="shared" si="37"/>
        <v>2.3964831531756987E-3</v>
      </c>
      <c r="HE34" s="40">
        <f t="shared" si="38"/>
        <v>2.770898475973419E-3</v>
      </c>
      <c r="HF34" s="40">
        <f t="shared" si="39"/>
        <v>2.7568486587206706E-3</v>
      </c>
      <c r="HG34" s="40">
        <f t="shared" si="40"/>
        <v>2.0919933209262577E-3</v>
      </c>
      <c r="HH34" s="40">
        <f t="shared" si="41"/>
        <v>2.8892995121453683E-3</v>
      </c>
      <c r="HI34" s="40">
        <f t="shared" si="42"/>
        <v>2.7406095882189434E-3</v>
      </c>
      <c r="HJ34" s="40">
        <f t="shared" si="43"/>
        <v>2.7513649379915209E-3</v>
      </c>
      <c r="HK34" s="40">
        <f t="shared" si="44"/>
        <v>2.7306931215595469E-3</v>
      </c>
      <c r="HL34" s="40">
        <f t="shared" si="45"/>
        <v>2.670909681023789E-3</v>
      </c>
      <c r="HM34" s="40">
        <f t="shared" si="46"/>
        <v>2.6569861930441831E-3</v>
      </c>
      <c r="HN34" s="40">
        <f t="shared" si="47"/>
        <v>2.1375969609290948E-3</v>
      </c>
      <c r="HO34" s="40">
        <f t="shared" si="48"/>
        <v>2.7802230366440694E-3</v>
      </c>
      <c r="HP34" s="40">
        <f t="shared" si="49"/>
        <v>2.7280960474999902E-3</v>
      </c>
      <c r="HQ34" s="40">
        <f t="shared" si="50"/>
        <v>2.7252119381039833E-3</v>
      </c>
      <c r="HR34" s="40">
        <f t="shared" si="51"/>
        <v>0</v>
      </c>
      <c r="HS34" s="40">
        <f t="shared" si="52"/>
        <v>0</v>
      </c>
      <c r="HT34" s="40">
        <f t="shared" si="53"/>
        <v>2.7397495965827672E-3</v>
      </c>
      <c r="HU34" s="40">
        <f t="shared" si="54"/>
        <v>2.7679770315109666E-3</v>
      </c>
    </row>
    <row r="35" spans="1:229" x14ac:dyDescent="0.25">
      <c r="A35" s="32" t="s">
        <v>204</v>
      </c>
      <c r="B35" s="15">
        <v>7138.9002459000003</v>
      </c>
      <c r="C35" s="15">
        <v>279.37972377</v>
      </c>
      <c r="D35" s="15">
        <v>11166.316279999999</v>
      </c>
      <c r="E35" s="15">
        <v>5741.0886098000001</v>
      </c>
      <c r="F35" s="15">
        <v>2055.8176361999999</v>
      </c>
      <c r="G35" s="15">
        <v>28193.573210999999</v>
      </c>
      <c r="H35" s="15">
        <v>6162.3095978000001</v>
      </c>
      <c r="I35" s="17">
        <v>52.379019665000001</v>
      </c>
      <c r="J35" s="17">
        <v>0.68998411989999997</v>
      </c>
      <c r="K35" s="17">
        <v>4.5990019999999996E-3</v>
      </c>
      <c r="L35" s="17">
        <v>0.86119644319999999</v>
      </c>
      <c r="M35" s="17">
        <v>35.175125430999998</v>
      </c>
      <c r="N35" s="17">
        <v>0.53197318319999998</v>
      </c>
      <c r="O35" s="17">
        <v>3.8563801481</v>
      </c>
      <c r="P35" s="17">
        <v>0.55358023960000002</v>
      </c>
      <c r="Q35" s="17">
        <v>1.334424E-2</v>
      </c>
      <c r="R35" s="17">
        <v>9.6600179199999997E-2</v>
      </c>
      <c r="S35" s="17">
        <v>2.1535425600000001E-2</v>
      </c>
      <c r="T35" s="17">
        <v>9.9551543300000003E-2</v>
      </c>
      <c r="U35" s="17">
        <v>3.6458419999999998E-3</v>
      </c>
      <c r="V35" s="17">
        <v>3.2530740999999999E-3</v>
      </c>
      <c r="W35" s="17">
        <v>4.0415219999999998E-4</v>
      </c>
      <c r="X35" s="17">
        <v>2.6450190000000002E-3</v>
      </c>
      <c r="Y35" s="17">
        <v>23.400029173</v>
      </c>
      <c r="Z35" s="17">
        <v>6.5911001125000004</v>
      </c>
      <c r="AA35" s="17">
        <v>2.6810337199999999E-2</v>
      </c>
      <c r="AB35" s="17">
        <v>1.7648133989000001</v>
      </c>
      <c r="AD35" s="17">
        <v>1.0954633933</v>
      </c>
      <c r="AE35" s="17">
        <v>0.49236312500000001</v>
      </c>
      <c r="AF35" s="17">
        <v>75.888118419999998</v>
      </c>
      <c r="AG35" s="17">
        <v>1.2109777212999999</v>
      </c>
      <c r="AH35" s="17">
        <v>1.4364188648</v>
      </c>
      <c r="AI35" s="17">
        <v>5.0874915E-2</v>
      </c>
      <c r="AJ35" s="17">
        <v>1.3701680000000001E-4</v>
      </c>
      <c r="AK35" s="17">
        <v>55.377826104999997</v>
      </c>
      <c r="AL35" s="17">
        <v>2.0850399999999999E-5</v>
      </c>
      <c r="AM35" s="17">
        <v>7.9946300000000004E-5</v>
      </c>
      <c r="AN35" s="17">
        <v>20.818591437999999</v>
      </c>
      <c r="AO35" s="17">
        <v>0.2763929456</v>
      </c>
      <c r="AP35" s="17">
        <v>6.6480999999999997E-3</v>
      </c>
      <c r="AQ35" s="17">
        <v>0.1065221578</v>
      </c>
      <c r="AR35" s="17">
        <v>5.6453644599999998E-2</v>
      </c>
      <c r="AS35" s="17">
        <v>0.5803920803</v>
      </c>
      <c r="AT35" s="17">
        <v>6.6098330492999997</v>
      </c>
      <c r="AU35" s="17">
        <v>59.247649828999997</v>
      </c>
      <c r="AV35" s="17">
        <v>12.444684690000001</v>
      </c>
      <c r="AW35" s="17">
        <v>4.1105040000000001E-3</v>
      </c>
      <c r="AX35" s="17">
        <v>2.8356509999999998E-4</v>
      </c>
      <c r="BA35" s="17">
        <v>3.6899130800000002</v>
      </c>
      <c r="BB35" s="17">
        <v>3.18859144E-2</v>
      </c>
      <c r="BD35" s="17" t="s">
        <v>204</v>
      </c>
      <c r="BE35" s="17">
        <v>186.44308177180201</v>
      </c>
      <c r="BF35" s="17">
        <v>0.59991620213417096</v>
      </c>
      <c r="BG35" s="17">
        <v>4.1217293163213599E-3</v>
      </c>
      <c r="BH35" s="17">
        <v>0.69162093464134999</v>
      </c>
      <c r="BI35" s="17">
        <v>0</v>
      </c>
      <c r="BJ35" s="17">
        <v>4.6116218959731401E-3</v>
      </c>
      <c r="BK35" s="17">
        <v>52.501326917511498</v>
      </c>
      <c r="BL35" s="17">
        <v>52.501326917511498</v>
      </c>
      <c r="BM35" s="17">
        <v>101.872383182641</v>
      </c>
      <c r="BN35" s="17">
        <v>3.9555450785698798</v>
      </c>
      <c r="BO35" s="17">
        <v>0.35296738735759497</v>
      </c>
      <c r="BP35" s="17">
        <v>0.50792708146629295</v>
      </c>
      <c r="BQ35" s="17">
        <v>35.268176670959598</v>
      </c>
      <c r="BR35" s="17">
        <v>3.19730021313826E-2</v>
      </c>
      <c r="BS35" s="17">
        <v>0.170171393232912</v>
      </c>
      <c r="BT35" s="17">
        <v>0.36161345094991598</v>
      </c>
      <c r="BU35" s="17">
        <v>4.04021521617539E-4</v>
      </c>
      <c r="BV35" s="17">
        <v>3.8711527848768199</v>
      </c>
      <c r="BW35" s="17">
        <v>0.132813447367405</v>
      </c>
      <c r="BX35" s="17">
        <v>0.42057552505828499</v>
      </c>
      <c r="BY35" s="17">
        <v>1.3380960986300299E-2</v>
      </c>
      <c r="BZ35" s="17">
        <v>0</v>
      </c>
      <c r="CA35" s="17">
        <v>369.83666128538903</v>
      </c>
      <c r="CB35" s="17">
        <v>9.6803832626990396E-2</v>
      </c>
      <c r="CC35" s="17">
        <v>2.8435758438664699E-4</v>
      </c>
      <c r="CD35" s="17">
        <v>6.2436346698854202E-3</v>
      </c>
      <c r="CE35" s="17">
        <v>1.5286125430865801E-2</v>
      </c>
      <c r="CF35" s="17">
        <v>9.9818784623027498E-2</v>
      </c>
      <c r="CG35" s="17">
        <v>0.49370980317531599</v>
      </c>
      <c r="CH35" s="17">
        <v>3.65572212869934E-3</v>
      </c>
      <c r="CI35" s="5">
        <v>2.0907239725957701E-5</v>
      </c>
      <c r="CJ35" s="17">
        <v>5.10172037004578E-2</v>
      </c>
      <c r="CK35" s="5">
        <v>8.0167423651184399E-5</v>
      </c>
      <c r="CL35" s="17">
        <v>7153.7259078137304</v>
      </c>
      <c r="CM35" s="17">
        <v>3.2617814901241202E-3</v>
      </c>
      <c r="CN35" s="17">
        <v>28.1696449420579</v>
      </c>
      <c r="CO35" s="17">
        <v>7.8022652182509198</v>
      </c>
      <c r="CP35" s="17">
        <v>7.2305699400654699</v>
      </c>
      <c r="CQ35" s="17">
        <v>6.62739366776401</v>
      </c>
      <c r="CR35" s="17">
        <v>961.17690250734699</v>
      </c>
      <c r="CS35" s="17">
        <v>2.6520800534687401E-3</v>
      </c>
      <c r="CT35" s="17">
        <v>2.5527938778112998E-4</v>
      </c>
      <c r="CU35" s="17">
        <v>23.514085684285099</v>
      </c>
      <c r="CV35" s="17">
        <v>23.514085684285099</v>
      </c>
      <c r="CW35" s="17">
        <v>3.9347493725964999</v>
      </c>
      <c r="CX35" s="17">
        <v>0</v>
      </c>
      <c r="CY35" s="17">
        <v>6.6091389183551197</v>
      </c>
      <c r="CZ35" s="17">
        <v>59.4027909682451</v>
      </c>
      <c r="DA35" s="17">
        <v>9.1411168872357895E-3</v>
      </c>
      <c r="DB35" s="17">
        <v>1.4930298668026899E-2</v>
      </c>
      <c r="DC35" s="17">
        <v>0</v>
      </c>
      <c r="DD35" s="17">
        <v>220.39766528799501</v>
      </c>
      <c r="DE35" s="17">
        <v>0.86229810035658605</v>
      </c>
      <c r="DF35" s="5">
        <v>6.0779339243613101E-6</v>
      </c>
      <c r="DG35" s="17">
        <v>15.0462865548539</v>
      </c>
      <c r="DH35" s="17">
        <v>0.15304036710862501</v>
      </c>
      <c r="DI35" s="17">
        <v>0.45869387589080401</v>
      </c>
      <c r="DJ35" s="17">
        <v>1.30551405766189</v>
      </c>
      <c r="DK35" s="17">
        <v>0</v>
      </c>
      <c r="DL35" s="17">
        <v>0.361377776638723</v>
      </c>
      <c r="DM35" s="17">
        <v>0.73370670767263502</v>
      </c>
      <c r="DN35" s="17">
        <v>75.978823735356499</v>
      </c>
      <c r="DO35" s="17">
        <v>3.7000071798673901</v>
      </c>
      <c r="DP35" s="17">
        <v>2.6031755707328399</v>
      </c>
      <c r="DQ35" s="17">
        <v>1.2143193502649501</v>
      </c>
      <c r="DR35" s="17">
        <v>280.33756364093301</v>
      </c>
      <c r="DS35" s="17">
        <v>0</v>
      </c>
      <c r="DT35" s="17">
        <v>0.58876919426577901</v>
      </c>
      <c r="DU35" s="17">
        <v>0.84725366501871102</v>
      </c>
      <c r="DV35" s="17">
        <v>6318.29887850879</v>
      </c>
      <c r="DW35" s="17">
        <v>10052.8493343717</v>
      </c>
      <c r="DX35" s="17">
        <v>1116.9831404289</v>
      </c>
      <c r="DY35" s="17">
        <v>11169.8324748006</v>
      </c>
      <c r="DZ35" s="17">
        <v>1.12810664396963E-3</v>
      </c>
      <c r="EA35" s="17">
        <v>79.957356059734195</v>
      </c>
      <c r="EB35" s="17">
        <v>30.863493099846</v>
      </c>
      <c r="EC35" s="17">
        <v>0.27712371837827998</v>
      </c>
      <c r="ED35" s="17">
        <v>6.66472149032446E-3</v>
      </c>
      <c r="EE35" s="17">
        <v>0.106807861488009</v>
      </c>
      <c r="EF35" s="17">
        <v>5.6606545716695003E-2</v>
      </c>
      <c r="EG35" s="17">
        <v>0.58186182752139803</v>
      </c>
      <c r="EH35" s="17">
        <v>49.451550015707902</v>
      </c>
      <c r="EI35" s="17">
        <v>3628.6087965432598</v>
      </c>
      <c r="EJ35" s="17">
        <v>29.083265400111301</v>
      </c>
      <c r="EK35" s="17">
        <v>48.695338734657199</v>
      </c>
      <c r="EL35" s="17">
        <v>132.89773397928701</v>
      </c>
      <c r="EM35" s="17">
        <v>24.741640553360099</v>
      </c>
      <c r="EN35" s="17">
        <v>4.2884133481043097E-3</v>
      </c>
      <c r="EO35" s="17">
        <v>2.8126337075679098E-3</v>
      </c>
      <c r="EP35" s="17">
        <v>41.145102123602101</v>
      </c>
      <c r="EQ35" s="17">
        <v>5743.5608742085997</v>
      </c>
      <c r="ER35" s="17">
        <v>2059.1346967475502</v>
      </c>
      <c r="ES35" s="17">
        <v>3684.42617746104</v>
      </c>
      <c r="ET35" s="17">
        <v>0.77667617927985999</v>
      </c>
      <c r="EU35" s="17">
        <v>0.26064315015129202</v>
      </c>
      <c r="EV35" s="17">
        <v>603.22650523322</v>
      </c>
      <c r="EW35" s="17">
        <v>4.70171938138306</v>
      </c>
      <c r="EX35" s="17">
        <v>290.63869346384598</v>
      </c>
      <c r="EY35" s="17">
        <v>12.0612077580647</v>
      </c>
      <c r="EZ35" s="17">
        <v>4.43250288529903</v>
      </c>
      <c r="FA35" s="17">
        <v>585.18127030318999</v>
      </c>
      <c r="FB35" s="17">
        <v>1.3728411754539599E-4</v>
      </c>
      <c r="FC35" s="17">
        <v>26.206567839826199</v>
      </c>
      <c r="FD35" s="17">
        <v>79.734295648627295</v>
      </c>
      <c r="FE35" s="17">
        <v>148.536654364876</v>
      </c>
      <c r="FF35" s="17">
        <v>3.5656091595429702</v>
      </c>
      <c r="FG35" s="17">
        <v>28182.717656751302</v>
      </c>
      <c r="FH35" s="17">
        <v>110.66911427637601</v>
      </c>
      <c r="FI35" s="17">
        <v>12.4787576593693</v>
      </c>
      <c r="FJ35" s="17">
        <v>630.31891247981298</v>
      </c>
      <c r="FK35" s="17">
        <v>4.3711354094555803</v>
      </c>
      <c r="FL35" s="17">
        <v>232.31379570614399</v>
      </c>
      <c r="FM35" s="17">
        <v>55.5222936311648</v>
      </c>
      <c r="FN35" s="17">
        <v>71.643952748352206</v>
      </c>
      <c r="FO35" s="17">
        <v>6174.1599559075503</v>
      </c>
      <c r="FP35" s="17">
        <v>20.871385767843901</v>
      </c>
      <c r="FQ35" s="17">
        <v>137.982287143343</v>
      </c>
      <c r="FS35" s="25">
        <f t="shared" ref="FS35:FS51" si="55">DC35/DY35</f>
        <v>0</v>
      </c>
      <c r="FT35" s="97">
        <f t="shared" ref="FT35:FT59" si="56">DV35/FO35</f>
        <v>1.0233455115563252</v>
      </c>
      <c r="FU35" s="40">
        <f t="shared" ref="FU35:FU51" si="57">(CL35-B35)/(B35+1E-50)</f>
        <v>2.0767431121123622E-3</v>
      </c>
      <c r="FV35" s="40">
        <f t="shared" ref="FV35:FV51" si="58">(DR35-C35)/(C35+1E-50)</f>
        <v>3.4284516356725956E-3</v>
      </c>
      <c r="FW35" s="40">
        <f t="shared" ref="FW35:FW51" si="59">(DY35-D35)/(D35+1E-50)</f>
        <v>3.1489299715597123E-4</v>
      </c>
      <c r="FX35" s="40">
        <f t="shared" ref="FX35:FX51" si="60">(EQ35-E35)/(E35+1E-50)</f>
        <v>4.306264154117821E-4</v>
      </c>
      <c r="FY35" s="40">
        <f t="shared" ref="FY35:FY51" si="61">(ER35-F35)/(F35+1E-50)</f>
        <v>1.6134994121762302E-3</v>
      </c>
      <c r="FZ35" s="40">
        <f t="shared" ref="FZ35:FZ51" si="62">(FG35-G35)/(G35+1E-50)</f>
        <v>-3.8503648216048201E-4</v>
      </c>
      <c r="GA35" s="40">
        <f t="shared" ref="GA35:GA51" si="63">(FO35-H35)/(H35+1E-50)</f>
        <v>1.9230384191960834E-3</v>
      </c>
      <c r="GB35" s="40">
        <f t="shared" ref="GB35:GB51" si="64">(BL35-I35)/(I35+1E-50)</f>
        <v>2.3350427956410134E-3</v>
      </c>
      <c r="GC35" s="40">
        <f t="shared" ref="GC35:GC51" si="65">(BH35-J35)/(J35+1E-50)</f>
        <v>2.3722498737902089E-3</v>
      </c>
      <c r="GD35" s="40">
        <f t="shared" ref="GD35:GD51" si="66">(BJ35-K35)/(K35+1E-50)</f>
        <v>2.7440509860923025E-3</v>
      </c>
      <c r="GE35" s="40">
        <f t="shared" ref="GE35:GE51" si="67">(BO35+BP35-L35)/(L35+1E-50)</f>
        <v>-3.5064517334738225E-4</v>
      </c>
      <c r="GF35" s="40">
        <f t="shared" ref="GF35:GF51" si="68">(BQ35-M35)/(M35+1E-50)</f>
        <v>2.6453705230456196E-3</v>
      </c>
      <c r="GG35" s="40">
        <f t="shared" ref="GG35:GG51" si="69">(BS35+BT35-N35)/(N35+1E-50)</f>
        <v>-3.540385551749893E-4</v>
      </c>
      <c r="GH35" s="40">
        <f t="shared" ref="GH35:GH51" si="70">(BV35-O35)/(O35+1E-50)</f>
        <v>3.8307003483819607E-3</v>
      </c>
      <c r="GI35" s="40">
        <f t="shared" ref="GI35:GI51" si="71">(BW35+BX35-P35)/(P35+1E-50)</f>
        <v>-3.4550939615956146E-4</v>
      </c>
      <c r="GJ35" s="40">
        <f t="shared" ref="GJ35:GJ51" si="72">(BY35-Q35)/(Q35+1E-50)</f>
        <v>2.751822981323693E-3</v>
      </c>
      <c r="GK35" s="40">
        <f t="shared" ref="GK35:GK51" si="73">(CB35-R35)/(R35+1E-50)</f>
        <v>2.1082096190397073E-3</v>
      </c>
      <c r="GL35" s="40">
        <f t="shared" ref="GL35:GL51" si="74">(CD35+CE35-S35)/(S35+1E-50)</f>
        <v>-2.630781185387696E-4</v>
      </c>
      <c r="GM35" s="40">
        <f t="shared" ref="GM35:GM51" si="75">(CF35-T35)/(T35+1E-50)</f>
        <v>2.6844518343845207E-3</v>
      </c>
      <c r="GN35" s="40">
        <f t="shared" ref="GN35:GN51" si="76">(CH35-U35)/(U35+1E-50)</f>
        <v>2.709971715543383E-3</v>
      </c>
      <c r="GO35" s="40">
        <f t="shared" ref="GO35:GO51" si="77">(CM35-V35)/(V35+1E-50)</f>
        <v>2.6766651654569545E-3</v>
      </c>
      <c r="GP35" s="40">
        <f t="shared" ref="GP35:GP51" si="78">(BU35-W35)/(W35+1E-50)</f>
        <v>-3.2333953015962357E-4</v>
      </c>
      <c r="GQ35" s="40">
        <f t="shared" ref="GQ35:GQ51" si="79">(CS35-X35)/(X35+1E-50)</f>
        <v>2.6695662559474615E-3</v>
      </c>
      <c r="GR35" s="40">
        <f t="shared" ref="GR35:GR51" si="80">(CV35-Y35)/(Y35+1E-50)</f>
        <v>4.8742038072628908E-3</v>
      </c>
      <c r="GS35" s="40">
        <f t="shared" ref="GS35:GS51" si="81">(CY35-Z35)/(Z35+1E-50)</f>
        <v>2.73684294688663E-3</v>
      </c>
      <c r="GT35" s="40">
        <f t="shared" ref="GT35:GT51" si="82">(DA35+DB35+EO35-AA35)/(AA35+1E-50)</f>
        <v>2.7493896209033301E-3</v>
      </c>
      <c r="GU35" s="40">
        <f t="shared" ref="GU35:GU51" si="83">(DI35+DJ35-AB35)/(AB35+1E-50)</f>
        <v>-3.4307612786902721E-4</v>
      </c>
      <c r="GV35" s="40">
        <f t="shared" ref="GV35:GV51" si="84">(DK35-AC35)/(AC35+1E-50)</f>
        <v>0</v>
      </c>
      <c r="GW35" s="40">
        <f t="shared" ref="GW35:GW51" si="85">(DL35+DM35-AD35)/(AD35+1E-50)</f>
        <v>-3.4588922912382061E-4</v>
      </c>
      <c r="GX35" s="40">
        <f t="shared" ref="GX35:GX51" si="86">(CG35-AE35)/(AE35+1E-50)</f>
        <v>2.7351320741494886E-3</v>
      </c>
      <c r="GY35" s="40">
        <f t="shared" ref="GY35:GY51" si="87">(DN35-AF35)/(AF35+1E-50)</f>
        <v>1.1952505510084779E-3</v>
      </c>
      <c r="GZ35" s="40">
        <f t="shared" ref="GZ35:GZ51" si="88">(DQ35-AG35)/(AG35+1E-50)</f>
        <v>2.7594471030919377E-3</v>
      </c>
      <c r="HA35" s="40">
        <f t="shared" ref="HA35:HA51" si="89">(DT35+DU35-AH35)/(AH35+1E-50)</f>
        <v>-2.7568944213568757E-4</v>
      </c>
      <c r="HB35" s="40">
        <f t="shared" ref="HB35:HB51" si="90">(CJ35-AI35)/(AI35+1E-50)</f>
        <v>2.7968341658713381E-3</v>
      </c>
      <c r="HC35" s="40">
        <f t="shared" ref="HC35:HC51" si="91">(FB35-AJ35)/(AJ35+1E-50)</f>
        <v>1.9509837143765333E-3</v>
      </c>
      <c r="HD35" s="40">
        <f t="shared" ref="HD35:HD51" si="92">(FM35-AK35)/(AK35+1E-50)</f>
        <v>2.6087612375914329E-3</v>
      </c>
      <c r="HE35" s="40">
        <f t="shared" ref="HE35:HE51" si="93">(CI35-AL35)/(AL35+1E-50)</f>
        <v>2.7260736464384963E-3</v>
      </c>
      <c r="HF35" s="40">
        <f t="shared" ref="HF35:HF51" si="94">(CK35-AM35)/(AM35+1E-50)</f>
        <v>2.7659022516913806E-3</v>
      </c>
      <c r="HG35" s="40">
        <f t="shared" ref="HG35:HG51" si="95">(FP35-AN35)/(AN35+1E-50)</f>
        <v>2.5359222789461604E-3</v>
      </c>
      <c r="HH35" s="40">
        <f t="shared" ref="HH35:HH51" si="96">(EC35-AO35)/(AO35+1E-50)</f>
        <v>2.6439632049711282E-3</v>
      </c>
      <c r="HI35" s="40">
        <f t="shared" ref="HI35:HI51" si="97">(ED35-AP35)/(AP35+1E-50)</f>
        <v>2.5001865682616644E-3</v>
      </c>
      <c r="HJ35" s="40">
        <f t="shared" ref="HJ35:HJ51" si="98">(EE35-AQ35)/(AQ35+1E-50)</f>
        <v>2.6821057131176068E-3</v>
      </c>
      <c r="HK35" s="40">
        <f t="shared" ref="HK35:HK51" si="99">(EF35-AR35)/(AR35+1E-50)</f>
        <v>2.7084365903810004E-3</v>
      </c>
      <c r="HL35" s="40">
        <f t="shared" ref="HL35:HL51" si="100">(EG35-AS35)/(AS35+1E-50)</f>
        <v>2.532335073625284E-3</v>
      </c>
      <c r="HM35" s="40">
        <f t="shared" ref="HM35:HM51" si="101">(CQ35-AT35)/(AT35+1E-50)</f>
        <v>2.6567416049744202E-3</v>
      </c>
      <c r="HN35" s="40">
        <f t="shared" ref="HN35:HN51" si="102">(CZ35-AU35)/(AU35+1E-50)</f>
        <v>2.6185197166954275E-3</v>
      </c>
      <c r="HO35" s="40">
        <f t="shared" ref="HO35:HO51" si="103">(FI35-AV35)/(AV35+1E-50)</f>
        <v>2.7379536097591234E-3</v>
      </c>
      <c r="HP35" s="40">
        <f t="shared" ref="HP35:HP51" si="104">(BG35-AW35)/(AW35+1E-50)</f>
        <v>2.7308856338200509E-3</v>
      </c>
      <c r="HQ35" s="40">
        <f t="shared" ref="HQ35:HQ51" si="105">(CC35-AX35)/(AX35+1E-50)</f>
        <v>2.7947176385493336E-3</v>
      </c>
      <c r="HR35" s="40">
        <f t="shared" ref="HR35:HR51" si="106">(BI35-AY35)/(AY35+1E-50)</f>
        <v>0</v>
      </c>
      <c r="HS35" s="40">
        <f t="shared" ref="HS35:HS51" si="107">(BZ35-AZ35)/(AZ35+1E-50)</f>
        <v>0</v>
      </c>
      <c r="HT35" s="40">
        <f t="shared" ref="HT35:HT51" si="108">(DO35-BA35)/(BA35+1E-50)</f>
        <v>2.7355928577564108E-3</v>
      </c>
      <c r="HU35" s="40">
        <f t="shared" ref="HU35:HU51" si="109">(BR35-BB35)/(BB35+1E-50)</f>
        <v>2.7312289147523993E-3</v>
      </c>
    </row>
    <row r="36" spans="1:229" x14ac:dyDescent="0.25">
      <c r="A36" s="32" t="s">
        <v>205</v>
      </c>
      <c r="B36" s="15">
        <v>68565.533077999993</v>
      </c>
      <c r="C36" s="15">
        <v>5950.4929382999999</v>
      </c>
      <c r="D36" s="15">
        <v>21167.796641000001</v>
      </c>
      <c r="E36" s="15">
        <v>20208.373016000001</v>
      </c>
      <c r="F36" s="15">
        <v>18270.029998000002</v>
      </c>
      <c r="G36" s="15">
        <v>816.88195713000005</v>
      </c>
      <c r="H36" s="15">
        <v>35829.830956999998</v>
      </c>
      <c r="I36" s="17">
        <v>346.81827572999998</v>
      </c>
      <c r="J36" s="17">
        <v>6.3449443914000003</v>
      </c>
      <c r="K36" s="17">
        <v>0.10941972699999999</v>
      </c>
      <c r="L36" s="17">
        <v>2.0243758300000001E-2</v>
      </c>
      <c r="M36" s="17">
        <v>295.41652651999999</v>
      </c>
      <c r="N36" s="17">
        <v>1.2681593999999999E-2</v>
      </c>
      <c r="O36" s="17">
        <v>41.033767951000002</v>
      </c>
      <c r="P36" s="17">
        <v>2.2601452500000001E-2</v>
      </c>
      <c r="Q36" s="17">
        <v>0.31748734000000001</v>
      </c>
      <c r="R36" s="17">
        <v>1.8255520999999999</v>
      </c>
      <c r="S36" s="17">
        <v>4.2736453999999997E-3</v>
      </c>
      <c r="T36" s="17">
        <v>0.36687573000000001</v>
      </c>
      <c r="U36" s="17">
        <v>8.6742140999999995E-2</v>
      </c>
      <c r="V36" s="17">
        <v>6.7646221199999995E-2</v>
      </c>
      <c r="X36" s="17">
        <v>6.2930512999999993E-2</v>
      </c>
      <c r="Y36" s="17">
        <v>266.43731825999998</v>
      </c>
      <c r="Z36" s="17">
        <v>68.387152090000001</v>
      </c>
      <c r="AA36" s="17">
        <v>0.3560832022</v>
      </c>
      <c r="AB36" s="17">
        <v>8.8305104199999998E-2</v>
      </c>
      <c r="AD36" s="17">
        <v>2.9292815699999999E-2</v>
      </c>
      <c r="AE36" s="17">
        <v>6.20493293</v>
      </c>
      <c r="AF36" s="17">
        <v>440.30664951</v>
      </c>
      <c r="AG36" s="17">
        <v>16.672763953</v>
      </c>
      <c r="AH36" s="17">
        <v>0.12994994770000001</v>
      </c>
      <c r="AI36" s="17">
        <v>1.210420515</v>
      </c>
      <c r="AJ36" s="17">
        <v>3.2599166000000001E-3</v>
      </c>
      <c r="AK36" s="17">
        <v>414.94308740000002</v>
      </c>
      <c r="AL36" s="17">
        <v>4.9607350000000004E-4</v>
      </c>
      <c r="AM36" s="17">
        <v>1.9020885999999999E-3</v>
      </c>
      <c r="AN36" s="17">
        <v>166.26753676999999</v>
      </c>
      <c r="AO36" s="17">
        <v>2.6021556774999999</v>
      </c>
      <c r="AP36" s="17">
        <v>5.7806464299999999E-2</v>
      </c>
      <c r="AQ36" s="17">
        <v>0.98729019080000002</v>
      </c>
      <c r="AR36" s="17">
        <v>0.5283750921</v>
      </c>
      <c r="AS36" s="17">
        <v>5.6204517865000003</v>
      </c>
      <c r="AT36" s="17">
        <v>70.639867503999994</v>
      </c>
      <c r="AU36" s="17">
        <v>419.13970948000002</v>
      </c>
      <c r="AV36" s="17">
        <v>137.52910095999999</v>
      </c>
      <c r="AW36" s="17">
        <v>9.7797365999999997E-2</v>
      </c>
      <c r="AX36" s="17">
        <v>6.7466072E-3</v>
      </c>
      <c r="BA36" s="17">
        <v>34.841836000000001</v>
      </c>
      <c r="BB36" s="17">
        <v>0.2994406154</v>
      </c>
      <c r="BD36" s="17" t="s">
        <v>205</v>
      </c>
      <c r="BE36" s="17">
        <v>672.16159859020399</v>
      </c>
      <c r="BF36" s="17">
        <v>16.171661659001501</v>
      </c>
      <c r="BG36" s="17">
        <v>9.8066231444302904E-2</v>
      </c>
      <c r="BH36" s="17">
        <v>6.3607583137218402</v>
      </c>
      <c r="BI36" s="17">
        <v>0</v>
      </c>
      <c r="BJ36" s="17">
        <v>0.109718808383736</v>
      </c>
      <c r="BK36" s="17">
        <v>348.33816085025398</v>
      </c>
      <c r="BL36" s="17">
        <v>348.33816085025398</v>
      </c>
      <c r="BM36" s="17">
        <v>436.859410631326</v>
      </c>
      <c r="BN36" s="17">
        <v>66.074241238112805</v>
      </c>
      <c r="BO36" s="17">
        <v>8.3423095112904206E-3</v>
      </c>
      <c r="BP36" s="17">
        <v>1.20048461416359E-2</v>
      </c>
      <c r="BQ36" s="17">
        <v>296.22948176832898</v>
      </c>
      <c r="BR36" s="17">
        <v>0.30026186433500901</v>
      </c>
      <c r="BS36" s="17">
        <v>4.0816166608795296E-3</v>
      </c>
      <c r="BT36" s="17">
        <v>8.6733985703026407E-3</v>
      </c>
      <c r="BU36" s="17">
        <v>0</v>
      </c>
      <c r="BV36" s="17">
        <v>41.2183256544687</v>
      </c>
      <c r="BW36" s="17">
        <v>5.4482057099709399E-3</v>
      </c>
      <c r="BX36" s="17">
        <v>1.72527780111002E-2</v>
      </c>
      <c r="BY36" s="17">
        <v>0.31836530215718101</v>
      </c>
      <c r="BZ36" s="17">
        <v>0</v>
      </c>
      <c r="CA36" s="17">
        <v>2813.88016376728</v>
      </c>
      <c r="CB36" s="17">
        <v>1.8305669715455499</v>
      </c>
      <c r="CC36" s="17">
        <v>6.7651957077147599E-3</v>
      </c>
      <c r="CD36" s="17">
        <v>1.24466273141641E-3</v>
      </c>
      <c r="CE36" s="17">
        <v>3.04725013310405E-3</v>
      </c>
      <c r="CF36" s="17">
        <v>0.36788524831237002</v>
      </c>
      <c r="CG36" s="17">
        <v>6.2219540217000899</v>
      </c>
      <c r="CH36" s="17">
        <v>8.6981091586815606E-2</v>
      </c>
      <c r="CI36" s="17">
        <v>4.9741199090610002E-4</v>
      </c>
      <c r="CJ36" s="17">
        <v>1.2137387156005801</v>
      </c>
      <c r="CK36" s="17">
        <v>1.9072969419137199E-3</v>
      </c>
      <c r="CL36" s="17">
        <v>68885.823167270093</v>
      </c>
      <c r="CM36" s="17">
        <v>6.7828171112446295E-2</v>
      </c>
      <c r="CN36" s="17">
        <v>770.82451351005398</v>
      </c>
      <c r="CO36" s="17">
        <v>66.661040146509706</v>
      </c>
      <c r="CP36" s="17">
        <v>98.720228619243599</v>
      </c>
      <c r="CQ36" s="17">
        <v>70.8201930001146</v>
      </c>
      <c r="CR36" s="17">
        <v>3949.0927605216898</v>
      </c>
      <c r="CS36" s="17">
        <v>6.3101846430022396E-2</v>
      </c>
      <c r="CT36" s="17">
        <v>5.1429379255113301E-3</v>
      </c>
      <c r="CU36" s="17">
        <v>268.16272663138102</v>
      </c>
      <c r="CV36" s="17">
        <v>268.16272663138102</v>
      </c>
      <c r="CW36" s="17">
        <v>67.109928884683001</v>
      </c>
      <c r="CX36" s="17">
        <v>0</v>
      </c>
      <c r="CY36" s="17">
        <v>68.574516717604496</v>
      </c>
      <c r="CZ36" s="17">
        <v>420.13452606676702</v>
      </c>
      <c r="DA36" s="17">
        <v>9.8607519557874099E-2</v>
      </c>
      <c r="DB36" s="17">
        <v>0.228444521728456</v>
      </c>
      <c r="DC36" s="17">
        <v>0</v>
      </c>
      <c r="DD36" s="17">
        <v>1478.88387068065</v>
      </c>
      <c r="DE36" s="17">
        <v>6.2879112092349398</v>
      </c>
      <c r="DF36" s="17">
        <v>1.22452985279445E-4</v>
      </c>
      <c r="DG36" s="17">
        <v>221.38628310331799</v>
      </c>
      <c r="DH36" s="17">
        <v>3.7803680011970999</v>
      </c>
      <c r="DI36" s="17">
        <v>2.3045074135925901E-2</v>
      </c>
      <c r="DJ36" s="17">
        <v>6.5589943616792601E-2</v>
      </c>
      <c r="DK36" s="17">
        <v>0</v>
      </c>
      <c r="DL36" s="17">
        <v>9.7158766580135395E-3</v>
      </c>
      <c r="DM36" s="17">
        <v>1.9726198956111399E-2</v>
      </c>
      <c r="DN36" s="17">
        <v>441.204087633207</v>
      </c>
      <c r="DO36" s="17">
        <v>34.937284620046597</v>
      </c>
      <c r="DP36" s="17">
        <v>48.187057599668201</v>
      </c>
      <c r="DQ36" s="17">
        <v>16.719202380704001</v>
      </c>
      <c r="DR36" s="17">
        <v>5976.3239934302201</v>
      </c>
      <c r="DS36" s="17">
        <v>0</v>
      </c>
      <c r="DT36" s="17">
        <v>5.3342415626360599E-2</v>
      </c>
      <c r="DU36" s="17">
        <v>7.6760942321577194E-2</v>
      </c>
      <c r="DV36" s="17">
        <v>35856.490933271598</v>
      </c>
      <c r="DW36" s="17">
        <v>19141.9683182812</v>
      </c>
      <c r="DX36" s="17">
        <v>2126.8854605157699</v>
      </c>
      <c r="DY36" s="17">
        <v>21268.853778797002</v>
      </c>
      <c r="DZ36" s="17">
        <v>2.5217856685661601E-2</v>
      </c>
      <c r="EA36" s="17">
        <v>871.540997391215</v>
      </c>
      <c r="EB36" s="17">
        <v>112.715473324537</v>
      </c>
      <c r="EC36" s="17">
        <v>2.61010273636579</v>
      </c>
      <c r="ED36" s="17">
        <v>5.7965172656073399E-2</v>
      </c>
      <c r="EE36" s="17">
        <v>0.98998566651785502</v>
      </c>
      <c r="EF36" s="17">
        <v>0.52981801498040604</v>
      </c>
      <c r="EG36" s="17">
        <v>5.6346682398849097</v>
      </c>
      <c r="EH36" s="17">
        <v>5.7314368293126501</v>
      </c>
      <c r="EI36" s="17">
        <v>21232.5001294664</v>
      </c>
      <c r="EJ36" s="17">
        <v>26.9073548757971</v>
      </c>
      <c r="EK36" s="17">
        <v>819.80151722085304</v>
      </c>
      <c r="EL36" s="17">
        <v>1260.8443431053199</v>
      </c>
      <c r="EM36" s="17">
        <v>6.2441524608541696</v>
      </c>
      <c r="EN36" s="17">
        <v>8.6401473569338097E-2</v>
      </c>
      <c r="EO36" s="17">
        <v>3.0049205068425899E-2</v>
      </c>
      <c r="EP36" s="17">
        <v>873.61618556303199</v>
      </c>
      <c r="EQ36" s="17">
        <v>20278.1573014278</v>
      </c>
      <c r="ER36" s="17">
        <v>18330.974666684</v>
      </c>
      <c r="ES36" s="17">
        <v>1947.18263474373</v>
      </c>
      <c r="ET36" s="17">
        <v>16.6327293771391</v>
      </c>
      <c r="EU36" s="17">
        <v>0.43406797874744402</v>
      </c>
      <c r="EV36" s="17">
        <v>904.26490594531401</v>
      </c>
      <c r="EW36" s="17">
        <v>81.868797698374607</v>
      </c>
      <c r="EX36" s="17">
        <v>4486.6096831407003</v>
      </c>
      <c r="EY36" s="17">
        <v>148.544228883855</v>
      </c>
      <c r="EZ36" s="17">
        <v>60.838259660377901</v>
      </c>
      <c r="FA36" s="17">
        <v>8827.7268288166106</v>
      </c>
      <c r="FB36" s="17">
        <v>3.2661517533821602E-3</v>
      </c>
      <c r="FC36" s="17">
        <v>102.864779913212</v>
      </c>
      <c r="FD36" s="17">
        <v>432.28062036960398</v>
      </c>
      <c r="FE36" s="17">
        <v>378.20303708725299</v>
      </c>
      <c r="FF36" s="17">
        <v>0.34011619735776</v>
      </c>
      <c r="FG36" s="17">
        <v>818.89808424962803</v>
      </c>
      <c r="FH36" s="17">
        <v>951.39536386334601</v>
      </c>
      <c r="FI36" s="17">
        <v>137.905779433687</v>
      </c>
      <c r="FJ36" s="17">
        <v>8.9721194516840505E-2</v>
      </c>
      <c r="FK36" s="17">
        <v>74.8225965546292</v>
      </c>
      <c r="FL36" s="17">
        <v>1406.6515147785899</v>
      </c>
      <c r="FM36" s="17">
        <v>415.94743957523599</v>
      </c>
      <c r="FN36" s="17">
        <v>251.35716956761101</v>
      </c>
      <c r="FO36" s="17">
        <v>35923.204937030401</v>
      </c>
      <c r="FP36" s="17">
        <v>166.647428210838</v>
      </c>
      <c r="FQ36" s="17">
        <v>1122.0303966809799</v>
      </c>
      <c r="FS36" s="25">
        <f t="shared" si="55"/>
        <v>0</v>
      </c>
      <c r="FT36" s="97">
        <f t="shared" si="56"/>
        <v>0.99814287160970894</v>
      </c>
      <c r="FU36" s="40">
        <f t="shared" si="57"/>
        <v>4.6712987545176488E-3</v>
      </c>
      <c r="FV36" s="40">
        <f t="shared" si="58"/>
        <v>4.3409941660396091E-3</v>
      </c>
      <c r="FW36" s="40">
        <f t="shared" si="59"/>
        <v>4.7740981034021688E-3</v>
      </c>
      <c r="FX36" s="40">
        <f t="shared" si="60"/>
        <v>3.4532362091964043E-3</v>
      </c>
      <c r="FY36" s="40">
        <f t="shared" si="61"/>
        <v>3.3357727759981705E-3</v>
      </c>
      <c r="FZ36" s="40">
        <f t="shared" si="62"/>
        <v>2.4680764485377552E-3</v>
      </c>
      <c r="GA36" s="40">
        <f t="shared" si="63"/>
        <v>2.6060402055053684E-3</v>
      </c>
      <c r="GB36" s="40">
        <f t="shared" si="64"/>
        <v>4.3823674431656594E-3</v>
      </c>
      <c r="GC36" s="40">
        <f t="shared" si="65"/>
        <v>2.4923657870468043E-3</v>
      </c>
      <c r="GD36" s="40">
        <f t="shared" si="66"/>
        <v>2.7333406135806562E-3</v>
      </c>
      <c r="GE36" s="40">
        <f t="shared" si="67"/>
        <v>5.1076164511567844E-3</v>
      </c>
      <c r="GF36" s="40">
        <f t="shared" si="68"/>
        <v>2.7518949528842693E-3</v>
      </c>
      <c r="GG36" s="40">
        <f t="shared" si="69"/>
        <v>5.7895901084809393E-3</v>
      </c>
      <c r="GH36" s="40">
        <f t="shared" si="70"/>
        <v>4.4977030549347968E-3</v>
      </c>
      <c r="GI36" s="40">
        <f t="shared" si="71"/>
        <v>4.4037533017464471E-3</v>
      </c>
      <c r="GJ36" s="40">
        <f t="shared" si="72"/>
        <v>2.7653454061538339E-3</v>
      </c>
      <c r="GK36" s="40">
        <f t="shared" si="73"/>
        <v>2.7470437822892189E-3</v>
      </c>
      <c r="GL36" s="40">
        <f t="shared" si="74"/>
        <v>4.2744455402079114E-3</v>
      </c>
      <c r="GM36" s="40">
        <f t="shared" si="75"/>
        <v>2.7516628379042835E-3</v>
      </c>
      <c r="GN36" s="40">
        <f t="shared" si="76"/>
        <v>2.7547231836900551E-3</v>
      </c>
      <c r="GO36" s="40">
        <f t="shared" si="77"/>
        <v>2.6897276628114119E-3</v>
      </c>
      <c r="GP36" s="40">
        <f t="shared" si="78"/>
        <v>0</v>
      </c>
      <c r="GQ36" s="40">
        <f t="shared" si="79"/>
        <v>2.7225811749286444E-3</v>
      </c>
      <c r="GR36" s="40">
        <f t="shared" si="80"/>
        <v>6.4758509905782601E-3</v>
      </c>
      <c r="GS36" s="40">
        <f t="shared" si="81"/>
        <v>2.7397635649151816E-3</v>
      </c>
      <c r="GT36" s="40">
        <f t="shared" si="82"/>
        <v>2.8590064020604382E-3</v>
      </c>
      <c r="GU36" s="40">
        <f t="shared" si="83"/>
        <v>3.7360643612547933E-3</v>
      </c>
      <c r="GV36" s="40">
        <f t="shared" si="84"/>
        <v>0</v>
      </c>
      <c r="GW36" s="40">
        <f t="shared" si="85"/>
        <v>5.0954444138648558E-3</v>
      </c>
      <c r="GX36" s="40">
        <f t="shared" si="86"/>
        <v>2.7431548240908895E-3</v>
      </c>
      <c r="GY36" s="40">
        <f t="shared" si="87"/>
        <v>2.0382116059471725E-3</v>
      </c>
      <c r="GZ36" s="40">
        <f t="shared" si="88"/>
        <v>2.7852867008079101E-3</v>
      </c>
      <c r="HA36" s="40">
        <f t="shared" si="89"/>
        <v>1.1805333565191895E-3</v>
      </c>
      <c r="HB36" s="40">
        <f t="shared" si="90"/>
        <v>2.7413618320737722E-3</v>
      </c>
      <c r="HC36" s="40">
        <f t="shared" si="91"/>
        <v>1.912672668423513E-3</v>
      </c>
      <c r="HD36" s="40">
        <f t="shared" si="92"/>
        <v>2.4204576621077245E-3</v>
      </c>
      <c r="HE36" s="40">
        <f t="shared" si="93"/>
        <v>2.6981705454937293E-3</v>
      </c>
      <c r="HF36" s="40">
        <f t="shared" si="94"/>
        <v>2.7382225589912207E-3</v>
      </c>
      <c r="HG36" s="40">
        <f t="shared" si="95"/>
        <v>2.2848202855348556E-3</v>
      </c>
      <c r="HH36" s="40">
        <f t="shared" si="96"/>
        <v>3.0540289862385334E-3</v>
      </c>
      <c r="HI36" s="40">
        <f t="shared" si="97"/>
        <v>2.7455122536079479E-3</v>
      </c>
      <c r="HJ36" s="40">
        <f t="shared" si="98"/>
        <v>2.7301757304717673E-3</v>
      </c>
      <c r="HK36" s="40">
        <f t="shared" si="99"/>
        <v>2.7308684720000996E-3</v>
      </c>
      <c r="HL36" s="40">
        <f t="shared" si="100"/>
        <v>2.5294147027569024E-3</v>
      </c>
      <c r="HM36" s="40">
        <f t="shared" si="101"/>
        <v>2.552743974277617E-3</v>
      </c>
      <c r="HN36" s="40">
        <f t="shared" si="102"/>
        <v>2.3734725302005078E-3</v>
      </c>
      <c r="HO36" s="40">
        <f t="shared" si="103"/>
        <v>2.7389001386445761E-3</v>
      </c>
      <c r="HP36" s="40">
        <f t="shared" si="104"/>
        <v>2.749209465446207E-3</v>
      </c>
      <c r="HQ36" s="40">
        <f t="shared" si="105"/>
        <v>2.7552378793832743E-3</v>
      </c>
      <c r="HR36" s="40">
        <f t="shared" si="106"/>
        <v>0</v>
      </c>
      <c r="HS36" s="40">
        <f t="shared" si="107"/>
        <v>0</v>
      </c>
      <c r="HT36" s="40">
        <f t="shared" si="108"/>
        <v>2.7394830756506772E-3</v>
      </c>
      <c r="HU36" s="40">
        <f t="shared" si="109"/>
        <v>2.7426103633669307E-3</v>
      </c>
    </row>
    <row r="37" spans="1:229" x14ac:dyDescent="0.25">
      <c r="A37" s="32" t="s">
        <v>206</v>
      </c>
      <c r="B37" s="15">
        <v>30508.883261999999</v>
      </c>
      <c r="C37" s="15">
        <v>1778.8288871</v>
      </c>
      <c r="D37" s="15">
        <v>8657.1873486000004</v>
      </c>
      <c r="E37" s="15">
        <v>12099.670765000001</v>
      </c>
      <c r="F37" s="15">
        <v>10697.558744</v>
      </c>
      <c r="G37" s="15">
        <v>687.86040806000005</v>
      </c>
      <c r="H37" s="15">
        <v>20544.657741999999</v>
      </c>
      <c r="I37" s="17">
        <v>197.77349079999999</v>
      </c>
      <c r="J37" s="17">
        <v>3.6643917932000001</v>
      </c>
      <c r="K37" s="17">
        <v>2.6326161000000001E-2</v>
      </c>
      <c r="L37" s="17">
        <v>5.3296519000000002E-3</v>
      </c>
      <c r="M37" s="17">
        <v>152.53468835999999</v>
      </c>
      <c r="N37" s="17">
        <v>7.1419940000000003E-4</v>
      </c>
      <c r="O37" s="17">
        <v>20.101970384000001</v>
      </c>
      <c r="P37" s="17">
        <v>4.0778289999999998E-3</v>
      </c>
      <c r="Q37" s="17">
        <v>7.6386819999999994E-2</v>
      </c>
      <c r="R37" s="17">
        <v>0.4397885231</v>
      </c>
      <c r="S37" s="17">
        <v>1.0006129E-3</v>
      </c>
      <c r="T37" s="17">
        <v>0.16491432110000001</v>
      </c>
      <c r="U37" s="17">
        <v>2.0869960999999999E-2</v>
      </c>
      <c r="V37" s="17">
        <v>1.7922162799999999E-2</v>
      </c>
      <c r="W37" s="17">
        <v>1.1474899999999999E-5</v>
      </c>
      <c r="X37" s="17">
        <v>1.5140957E-2</v>
      </c>
      <c r="Y37" s="17">
        <v>120.3613161</v>
      </c>
      <c r="Z37" s="17">
        <v>31.988907440999998</v>
      </c>
      <c r="AA37" s="17">
        <v>0.12538315559999999</v>
      </c>
      <c r="AB37" s="17">
        <v>2.8495858700000001E-2</v>
      </c>
      <c r="AD37" s="17">
        <v>4.2954648999999996E-3</v>
      </c>
      <c r="AE37" s="17">
        <v>2.4232342660000001</v>
      </c>
      <c r="AF37" s="17">
        <v>223.7143307</v>
      </c>
      <c r="AG37" s="17">
        <v>8.1240188081000007</v>
      </c>
      <c r="AH37" s="17">
        <v>3.2809682399999998E-2</v>
      </c>
      <c r="AI37" s="17">
        <v>0.29122469499999998</v>
      </c>
      <c r="AJ37" s="17">
        <v>7.8432950000000001E-4</v>
      </c>
      <c r="AK37" s="17">
        <v>227.02254282999999</v>
      </c>
      <c r="AL37" s="17">
        <v>1.193543E-4</v>
      </c>
      <c r="AM37" s="17">
        <v>4.5763899999999997E-4</v>
      </c>
      <c r="AN37" s="17">
        <v>85.616363214000003</v>
      </c>
      <c r="AO37" s="17">
        <v>1.4368744028</v>
      </c>
      <c r="AP37" s="17">
        <v>2.8716038199999998E-2</v>
      </c>
      <c r="AQ37" s="17">
        <v>0.49080268319999998</v>
      </c>
      <c r="AR37" s="17">
        <v>0.26268252990000002</v>
      </c>
      <c r="AS37" s="17">
        <v>3.2763539490000002</v>
      </c>
      <c r="AT37" s="17">
        <v>32.994156945999997</v>
      </c>
      <c r="AU37" s="17">
        <v>235.39083689</v>
      </c>
      <c r="AV37" s="17">
        <v>64.680327285000004</v>
      </c>
      <c r="AW37" s="17">
        <v>2.3529849500000002E-2</v>
      </c>
      <c r="AX37" s="17">
        <v>1.6232193000000001E-3</v>
      </c>
      <c r="BA37" s="17">
        <v>17.324021200000001</v>
      </c>
      <c r="BB37" s="17">
        <v>0.14888692840000001</v>
      </c>
      <c r="BD37" s="17" t="s">
        <v>206</v>
      </c>
      <c r="BE37" s="17">
        <v>468.46920573117899</v>
      </c>
      <c r="BF37" s="17">
        <v>12.6998226989964</v>
      </c>
      <c r="BG37" s="17">
        <v>2.3594320968600601E-2</v>
      </c>
      <c r="BH37" s="17">
        <v>3.6719385294345299</v>
      </c>
      <c r="BI37" s="17">
        <v>0</v>
      </c>
      <c r="BJ37" s="17">
        <v>2.6397640027526901E-2</v>
      </c>
      <c r="BK37" s="17">
        <v>198.37763199737</v>
      </c>
      <c r="BL37" s="17">
        <v>198.37763199737</v>
      </c>
      <c r="BM37" s="17">
        <v>288.08676993319898</v>
      </c>
      <c r="BN37" s="17">
        <v>21.2466870420932</v>
      </c>
      <c r="BO37" s="17">
        <v>2.18661777244994E-3</v>
      </c>
      <c r="BP37" s="17">
        <v>3.1465928151369299E-3</v>
      </c>
      <c r="BQ37" s="17">
        <v>152.941640641768</v>
      </c>
      <c r="BR37" s="17">
        <v>0.14929611521981501</v>
      </c>
      <c r="BS37" s="17">
        <v>2.2937500721462501E-4</v>
      </c>
      <c r="BT37" s="17">
        <v>4.87404807189272E-4</v>
      </c>
      <c r="BU37" s="5">
        <v>1.1470551359513799E-5</v>
      </c>
      <c r="BV37" s="17">
        <v>20.1759922382101</v>
      </c>
      <c r="BW37" s="17">
        <v>9.8127360150355092E-4</v>
      </c>
      <c r="BX37" s="17">
        <v>3.1073917440213399E-3</v>
      </c>
      <c r="BY37" s="17">
        <v>7.6596848592623501E-2</v>
      </c>
      <c r="BZ37" s="17">
        <v>0</v>
      </c>
      <c r="CA37" s="17">
        <v>1054.0990139140499</v>
      </c>
      <c r="CB37" s="17">
        <v>0.44099224046372199</v>
      </c>
      <c r="CC37" s="17">
        <v>1.6273840677643501E-3</v>
      </c>
      <c r="CD37" s="17">
        <v>2.9074648062964002E-4</v>
      </c>
      <c r="CE37" s="17">
        <v>7.1181877963149697E-4</v>
      </c>
      <c r="CF37" s="17">
        <v>0.165363831884313</v>
      </c>
      <c r="CG37" s="17">
        <v>2.42987450107971</v>
      </c>
      <c r="CH37" s="17">
        <v>2.0927275028088801E-2</v>
      </c>
      <c r="CI37" s="17">
        <v>1.1967755133805101E-4</v>
      </c>
      <c r="CJ37" s="17">
        <v>0.29202473531705198</v>
      </c>
      <c r="CK37" s="17">
        <v>4.5890810157244799E-4</v>
      </c>
      <c r="CL37" s="17">
        <v>30614.8973283288</v>
      </c>
      <c r="CM37" s="17">
        <v>1.7971274886038498E-2</v>
      </c>
      <c r="CN37" s="17">
        <v>296.26395959883502</v>
      </c>
      <c r="CO37" s="17">
        <v>28.632582323839699</v>
      </c>
      <c r="CP37" s="17">
        <v>43.354313793980602</v>
      </c>
      <c r="CQ37" s="17">
        <v>33.079757400827198</v>
      </c>
      <c r="CR37" s="17">
        <v>2571.2514405163201</v>
      </c>
      <c r="CS37" s="17">
        <v>1.5182956526641001E-2</v>
      </c>
      <c r="CT37" s="17">
        <v>1.66225282848504E-3</v>
      </c>
      <c r="CU37" s="17">
        <v>120.960628952874</v>
      </c>
      <c r="CV37" s="17">
        <v>120.960628952874</v>
      </c>
      <c r="CW37" s="17">
        <v>31.110070431520299</v>
      </c>
      <c r="CX37" s="17">
        <v>0</v>
      </c>
      <c r="CY37" s="17">
        <v>32.076507648380399</v>
      </c>
      <c r="CZ37" s="17">
        <v>235.98803774036401</v>
      </c>
      <c r="DA37" s="17">
        <v>3.9519961163935698E-2</v>
      </c>
      <c r="DB37" s="17">
        <v>7.37461745749831E-2</v>
      </c>
      <c r="DC37" s="17">
        <v>0</v>
      </c>
      <c r="DD37" s="17">
        <v>859.147343179318</v>
      </c>
      <c r="DE37" s="17">
        <v>3.9114433782656701</v>
      </c>
      <c r="DF37" s="5">
        <v>3.9578476384176199E-5</v>
      </c>
      <c r="DG37" s="17">
        <v>112.51239201416099</v>
      </c>
      <c r="DH37" s="17">
        <v>2.94265332155602</v>
      </c>
      <c r="DI37" s="17">
        <v>7.42142371952799E-3</v>
      </c>
      <c r="DJ37" s="17">
        <v>2.1122517711381902E-2</v>
      </c>
      <c r="DK37" s="17">
        <v>0</v>
      </c>
      <c r="DL37" s="17">
        <v>1.4189312890975901E-3</v>
      </c>
      <c r="DM37" s="17">
        <v>2.88087148883634E-3</v>
      </c>
      <c r="DN37" s="17">
        <v>224.11567816488599</v>
      </c>
      <c r="DO37" s="17">
        <v>17.371475879105098</v>
      </c>
      <c r="DP37" s="17">
        <v>26.8304006463493</v>
      </c>
      <c r="DQ37" s="17">
        <v>8.1388336856193604</v>
      </c>
      <c r="DR37" s="17">
        <v>1785.60739881733</v>
      </c>
      <c r="DS37" s="17">
        <v>0</v>
      </c>
      <c r="DT37" s="17">
        <v>1.3452770404052E-2</v>
      </c>
      <c r="DU37" s="17">
        <v>1.9358773399030998E-2</v>
      </c>
      <c r="DV37" s="17">
        <v>20898.4377635212</v>
      </c>
      <c r="DW37" s="17">
        <v>7814.0705615392599</v>
      </c>
      <c r="DX37" s="17">
        <v>868.23110576563704</v>
      </c>
      <c r="DY37" s="17">
        <v>8682.3016673049096</v>
      </c>
      <c r="DZ37" s="17">
        <v>1.8657873594758699E-2</v>
      </c>
      <c r="EA37" s="17">
        <v>419.124828270308</v>
      </c>
      <c r="EB37" s="17">
        <v>77.838005965478004</v>
      </c>
      <c r="EC37" s="17">
        <v>1.44038112672718</v>
      </c>
      <c r="ED37" s="17">
        <v>2.87952286155525E-2</v>
      </c>
      <c r="EE37" s="17">
        <v>0.49214242852780798</v>
      </c>
      <c r="EF37" s="17">
        <v>0.263403265014302</v>
      </c>
      <c r="EG37" s="17">
        <v>3.2831134061960898</v>
      </c>
      <c r="EH37" s="17">
        <v>4.0551400116844896</v>
      </c>
      <c r="EI37" s="17">
        <v>12315.0793205542</v>
      </c>
      <c r="EJ37" s="17">
        <v>33.245654283304901</v>
      </c>
      <c r="EK37" s="17">
        <v>358.08977265938</v>
      </c>
      <c r="EL37" s="17">
        <v>638.75821646080999</v>
      </c>
      <c r="EM37" s="17">
        <v>3.2939706475525901</v>
      </c>
      <c r="EN37" s="17">
        <v>2.7925338256254199E-2</v>
      </c>
      <c r="EO37" s="17">
        <v>1.2461734034403101E-2</v>
      </c>
      <c r="EP37" s="17">
        <v>660.37062906683798</v>
      </c>
      <c r="EQ37" s="17">
        <v>12123.5261538536</v>
      </c>
      <c r="ER37" s="17">
        <v>10718.6125687524</v>
      </c>
      <c r="ES37" s="17">
        <v>1404.9135851011599</v>
      </c>
      <c r="ET37" s="17">
        <v>11.4720848878674</v>
      </c>
      <c r="EU37" s="17">
        <v>0.170518913782745</v>
      </c>
      <c r="EV37" s="17">
        <v>937.832291274657</v>
      </c>
      <c r="EW37" s="17">
        <v>38.125668764364399</v>
      </c>
      <c r="EX37" s="17">
        <v>2268.1903406692099</v>
      </c>
      <c r="EY37" s="17">
        <v>62.340436206506901</v>
      </c>
      <c r="EZ37" s="17">
        <v>23.946053146822301</v>
      </c>
      <c r="FA37" s="17">
        <v>4671.1789709926798</v>
      </c>
      <c r="FB37" s="17">
        <v>7.8582540929843096E-4</v>
      </c>
      <c r="FC37" s="17">
        <v>46.491399425427801</v>
      </c>
      <c r="FD37" s="17">
        <v>634.829088245506</v>
      </c>
      <c r="FE37" s="17">
        <v>372.43386923284601</v>
      </c>
      <c r="FF37" s="17">
        <v>0.25193795036293598</v>
      </c>
      <c r="FG37" s="17">
        <v>688.42283676912598</v>
      </c>
      <c r="FH37" s="17">
        <v>463.02104189646002</v>
      </c>
      <c r="FI37" s="17">
        <v>64.857580631706895</v>
      </c>
      <c r="FJ37" s="17">
        <v>3.5011982690410401</v>
      </c>
      <c r="FK37" s="17">
        <v>22.746374401186099</v>
      </c>
      <c r="FL37" s="17">
        <v>853.65514981785805</v>
      </c>
      <c r="FM37" s="17">
        <v>227.598669995579</v>
      </c>
      <c r="FN37" s="17">
        <v>178.794448204368</v>
      </c>
      <c r="FO37" s="17">
        <v>20594.460100530701</v>
      </c>
      <c r="FP37" s="17">
        <v>85.825009234818594</v>
      </c>
      <c r="FQ37" s="17">
        <v>569.51814012332602</v>
      </c>
      <c r="FS37" s="25">
        <f t="shared" si="55"/>
        <v>0</v>
      </c>
      <c r="FT37" s="97">
        <f t="shared" si="56"/>
        <v>1.0147601666422257</v>
      </c>
      <c r="FU37" s="40">
        <f t="shared" si="57"/>
        <v>3.4748589588936181E-3</v>
      </c>
      <c r="FV37" s="40">
        <f t="shared" si="58"/>
        <v>3.8106597922304719E-3</v>
      </c>
      <c r="FW37" s="40">
        <f t="shared" si="59"/>
        <v>2.9009790008726801E-3</v>
      </c>
      <c r="FX37" s="40">
        <f t="shared" si="60"/>
        <v>1.9715733855010329E-3</v>
      </c>
      <c r="FY37" s="40">
        <f t="shared" si="61"/>
        <v>1.968096203651007E-3</v>
      </c>
      <c r="FZ37" s="40">
        <f t="shared" si="62"/>
        <v>8.1764948605221339E-4</v>
      </c>
      <c r="GA37" s="40">
        <f t="shared" si="63"/>
        <v>2.4241026137363968E-3</v>
      </c>
      <c r="GB37" s="40">
        <f t="shared" si="64"/>
        <v>3.0547127166853454E-3</v>
      </c>
      <c r="GC37" s="40">
        <f t="shared" si="65"/>
        <v>2.059478532981733E-3</v>
      </c>
      <c r="GD37" s="40">
        <f t="shared" si="66"/>
        <v>2.7151329632489974E-3</v>
      </c>
      <c r="GE37" s="40">
        <f t="shared" si="67"/>
        <v>6.6771482521574168E-4</v>
      </c>
      <c r="GF37" s="40">
        <f t="shared" si="68"/>
        <v>2.6679326921857805E-3</v>
      </c>
      <c r="GG37" s="40">
        <f t="shared" si="69"/>
        <v>3.6130167624013874E-3</v>
      </c>
      <c r="GH37" s="40">
        <f t="shared" si="70"/>
        <v>3.6823183397491927E-3</v>
      </c>
      <c r="GI37" s="40">
        <f t="shared" si="71"/>
        <v>2.6573810537153463E-3</v>
      </c>
      <c r="GJ37" s="40">
        <f t="shared" si="72"/>
        <v>2.7495396800587698E-3</v>
      </c>
      <c r="GK37" s="40">
        <f t="shared" si="73"/>
        <v>2.73703678130838E-3</v>
      </c>
      <c r="GL37" s="40">
        <f t="shared" si="74"/>
        <v>1.9511643924809033E-3</v>
      </c>
      <c r="GM37" s="40">
        <f t="shared" si="75"/>
        <v>2.7257231592422914E-3</v>
      </c>
      <c r="GN37" s="40">
        <f t="shared" si="76"/>
        <v>2.7462450978610552E-3</v>
      </c>
      <c r="GO37" s="40">
        <f t="shared" si="77"/>
        <v>2.7402990691781743E-3</v>
      </c>
      <c r="GP37" s="40">
        <f t="shared" si="78"/>
        <v>-3.7896979374110648E-4</v>
      </c>
      <c r="GQ37" s="40">
        <f t="shared" si="79"/>
        <v>2.7739017184317217E-3</v>
      </c>
      <c r="GR37" s="40">
        <f t="shared" si="80"/>
        <v>4.9792813197230175E-3</v>
      </c>
      <c r="GS37" s="40">
        <f t="shared" si="81"/>
        <v>2.7384557456977821E-3</v>
      </c>
      <c r="GT37" s="40">
        <f t="shared" si="82"/>
        <v>2.7492861514956828E-3</v>
      </c>
      <c r="GU37" s="40">
        <f t="shared" si="83"/>
        <v>1.6873585532584613E-3</v>
      </c>
      <c r="GV37" s="40">
        <f t="shared" si="84"/>
        <v>0</v>
      </c>
      <c r="GW37" s="40">
        <f t="shared" si="85"/>
        <v>1.0098739100232216E-3</v>
      </c>
      <c r="GX37" s="40">
        <f t="shared" si="86"/>
        <v>2.7402365396024405E-3</v>
      </c>
      <c r="GY37" s="40">
        <f t="shared" si="87"/>
        <v>1.7940176815234613E-3</v>
      </c>
      <c r="GZ37" s="40">
        <f t="shared" si="88"/>
        <v>1.8235897613369195E-3</v>
      </c>
      <c r="HA37" s="40">
        <f t="shared" si="89"/>
        <v>5.6733346586838961E-5</v>
      </c>
      <c r="HB37" s="40">
        <f t="shared" si="90"/>
        <v>2.7471582279517803E-3</v>
      </c>
      <c r="HC37" s="40">
        <f t="shared" si="91"/>
        <v>1.9072459960143566E-3</v>
      </c>
      <c r="HD37" s="40">
        <f t="shared" si="92"/>
        <v>2.5377531164842413E-3</v>
      </c>
      <c r="HE37" s="40">
        <f t="shared" si="93"/>
        <v>2.7083342456116098E-3</v>
      </c>
      <c r="HF37" s="40">
        <f t="shared" si="94"/>
        <v>2.773149955419055E-3</v>
      </c>
      <c r="HG37" s="40">
        <f t="shared" si="95"/>
        <v>2.4369876620089063E-3</v>
      </c>
      <c r="HH37" s="40">
        <f t="shared" si="96"/>
        <v>2.4405222337780716E-3</v>
      </c>
      <c r="HI37" s="40">
        <f t="shared" si="97"/>
        <v>2.7577068605690166E-3</v>
      </c>
      <c r="HJ37" s="40">
        <f t="shared" si="98"/>
        <v>2.7297025335578E-3</v>
      </c>
      <c r="HK37" s="40">
        <f t="shared" si="99"/>
        <v>2.7437497064473973E-3</v>
      </c>
      <c r="HL37" s="40">
        <f t="shared" si="100"/>
        <v>2.0631034684615549E-3</v>
      </c>
      <c r="HM37" s="40">
        <f t="shared" si="101"/>
        <v>2.5944125490855673E-3</v>
      </c>
      <c r="HN37" s="40">
        <f t="shared" si="102"/>
        <v>2.5370607380230384E-3</v>
      </c>
      <c r="HO37" s="40">
        <f t="shared" si="103"/>
        <v>2.740452223221787E-3</v>
      </c>
      <c r="HP37" s="40">
        <f t="shared" si="104"/>
        <v>2.7399864415027075E-3</v>
      </c>
      <c r="HQ37" s="40">
        <f t="shared" si="105"/>
        <v>2.5657455923238487E-3</v>
      </c>
      <c r="HR37" s="40">
        <f t="shared" si="106"/>
        <v>0</v>
      </c>
      <c r="HS37" s="40">
        <f t="shared" si="107"/>
        <v>0</v>
      </c>
      <c r="HT37" s="40">
        <f t="shared" si="108"/>
        <v>2.7392415743001742E-3</v>
      </c>
      <c r="HU37" s="40">
        <f t="shared" si="109"/>
        <v>2.7483058735396646E-3</v>
      </c>
    </row>
    <row r="38" spans="1:229" x14ac:dyDescent="0.25">
      <c r="A38" s="32" t="s">
        <v>207</v>
      </c>
      <c r="B38" s="15">
        <v>41617.200719</v>
      </c>
      <c r="C38" s="15">
        <v>2481.0692134999999</v>
      </c>
      <c r="D38" s="15">
        <v>9165.4210337999993</v>
      </c>
      <c r="E38" s="15">
        <v>15466.251315</v>
      </c>
      <c r="F38" s="15">
        <v>13645.949398999999</v>
      </c>
      <c r="G38" s="15">
        <v>1009.5008221000001</v>
      </c>
      <c r="H38" s="15">
        <v>12672.247461000001</v>
      </c>
      <c r="I38" s="17">
        <v>187.90888898</v>
      </c>
      <c r="J38" s="17">
        <v>2.6979802087000002</v>
      </c>
      <c r="K38" s="17">
        <v>2.7680900000000001E-2</v>
      </c>
      <c r="L38" s="17">
        <v>8.6771868899999993E-2</v>
      </c>
      <c r="M38" s="17">
        <v>98.807428670999997</v>
      </c>
      <c r="N38" s="17">
        <v>5.7321055699999998E-2</v>
      </c>
      <c r="O38" s="17">
        <v>15.509680660000001</v>
      </c>
      <c r="P38" s="17">
        <v>6.2870358700000004E-2</v>
      </c>
      <c r="Q38" s="17">
        <v>8.0317650000000004E-2</v>
      </c>
      <c r="R38" s="17">
        <v>0.46284772229999999</v>
      </c>
      <c r="S38" s="17">
        <v>3.0043005999999999E-3</v>
      </c>
      <c r="T38" s="17">
        <v>0.1926579947</v>
      </c>
      <c r="U38" s="17">
        <v>2.1943918999999999E-2</v>
      </c>
      <c r="V38" s="17">
        <v>1.7320682899999999E-2</v>
      </c>
      <c r="W38" s="17">
        <v>2.0769000000000001E-5</v>
      </c>
      <c r="X38" s="17">
        <v>1.5920106999999999E-2</v>
      </c>
      <c r="Y38" s="17">
        <v>124.96791535</v>
      </c>
      <c r="Z38" s="17">
        <v>21.029670213999999</v>
      </c>
      <c r="AA38" s="17">
        <v>0.1147020217</v>
      </c>
      <c r="AB38" s="17">
        <v>0.2071207317</v>
      </c>
      <c r="AD38" s="17">
        <v>0.1205467741</v>
      </c>
      <c r="AE38" s="17">
        <v>1.6870168145</v>
      </c>
      <c r="AF38" s="17">
        <v>212.34779571000001</v>
      </c>
      <c r="AG38" s="17">
        <v>9.2966566394000001</v>
      </c>
      <c r="AH38" s="17">
        <v>0.22860380990000001</v>
      </c>
      <c r="AI38" s="17">
        <v>0.30621110499999998</v>
      </c>
      <c r="AJ38" s="17">
        <v>8.2469080000000005E-4</v>
      </c>
      <c r="AK38" s="17">
        <v>102.58567617</v>
      </c>
      <c r="AL38" s="17">
        <v>1.2549619999999999E-4</v>
      </c>
      <c r="AM38" s="17">
        <v>4.8118850000000002E-4</v>
      </c>
      <c r="AN38" s="17">
        <v>41.099429856</v>
      </c>
      <c r="AO38" s="17">
        <v>1.1155486642000001</v>
      </c>
      <c r="AP38" s="17">
        <v>1.6547080200000001E-2</v>
      </c>
      <c r="AQ38" s="17">
        <v>0.28190408350000001</v>
      </c>
      <c r="AR38" s="17">
        <v>0.15081045849999999</v>
      </c>
      <c r="AS38" s="17">
        <v>2.4403871294999999</v>
      </c>
      <c r="AT38" s="17">
        <v>24.157627367</v>
      </c>
      <c r="AU38" s="17">
        <v>96.083951405999997</v>
      </c>
      <c r="AV38" s="17">
        <v>47.713391123999997</v>
      </c>
      <c r="AW38" s="17">
        <v>2.4740693000000001E-2</v>
      </c>
      <c r="AX38" s="17">
        <v>1.7067507E-3</v>
      </c>
      <c r="BA38" s="17">
        <v>9.9415671999999997</v>
      </c>
      <c r="BB38" s="17">
        <v>8.5458607699999994E-2</v>
      </c>
      <c r="BD38" s="17" t="s">
        <v>207</v>
      </c>
      <c r="BE38" s="17">
        <v>388.27382452842102</v>
      </c>
      <c r="BF38" s="17">
        <v>15.965266286899601</v>
      </c>
      <c r="BG38" s="17">
        <v>2.4811536282643501E-2</v>
      </c>
      <c r="BH38" s="17">
        <v>2.7021801021677399</v>
      </c>
      <c r="BI38" s="17">
        <v>0</v>
      </c>
      <c r="BJ38" s="17">
        <v>2.7758202829716E-2</v>
      </c>
      <c r="BK38" s="17">
        <v>188.528589952224</v>
      </c>
      <c r="BL38" s="17">
        <v>188.528589952224</v>
      </c>
      <c r="BM38" s="17">
        <v>265.62714338264499</v>
      </c>
      <c r="BN38" s="17">
        <v>27.6702627159145</v>
      </c>
      <c r="BO38" s="17">
        <v>3.5572583769572903E-2</v>
      </c>
      <c r="BP38" s="17">
        <v>5.1189814844822101E-2</v>
      </c>
      <c r="BQ38" s="17">
        <v>99.050480380789693</v>
      </c>
      <c r="BR38" s="17">
        <v>8.56911505950472E-2</v>
      </c>
      <c r="BS38" s="17">
        <v>1.83405187872374E-2</v>
      </c>
      <c r="BT38" s="17">
        <v>3.8973614793013603E-2</v>
      </c>
      <c r="BU38" s="5">
        <v>2.0761419335401699E-5</v>
      </c>
      <c r="BV38" s="17">
        <v>15.5711474618975</v>
      </c>
      <c r="BW38" s="17">
        <v>1.5089725565347699E-2</v>
      </c>
      <c r="BX38" s="17">
        <v>4.7784142165048997E-2</v>
      </c>
      <c r="BY38" s="17">
        <v>8.0534394635388903E-2</v>
      </c>
      <c r="BZ38" s="17">
        <v>0</v>
      </c>
      <c r="CA38" s="17">
        <v>1266.8898373515799</v>
      </c>
      <c r="CB38" s="17">
        <v>0.46411484755843602</v>
      </c>
      <c r="CC38" s="17">
        <v>1.71139007723407E-3</v>
      </c>
      <c r="CD38" s="17">
        <v>8.7240210376053401E-4</v>
      </c>
      <c r="CE38" s="17">
        <v>2.1358518006801201E-3</v>
      </c>
      <c r="CF38" s="17">
        <v>0.19318931885490101</v>
      </c>
      <c r="CG38" s="17">
        <v>1.6916339677871599</v>
      </c>
      <c r="CH38" s="17">
        <v>2.2004479399451899E-2</v>
      </c>
      <c r="CI38" s="17">
        <v>1.2583989020327699E-4</v>
      </c>
      <c r="CJ38" s="17">
        <v>0.30704763089389597</v>
      </c>
      <c r="CK38" s="17">
        <v>4.8251290985300602E-4</v>
      </c>
      <c r="CL38" s="17">
        <v>41747.5877132448</v>
      </c>
      <c r="CM38" s="17">
        <v>1.7368013910181199E-2</v>
      </c>
      <c r="CN38" s="17">
        <v>451.724010873861</v>
      </c>
      <c r="CO38" s="17">
        <v>38.903951882667599</v>
      </c>
      <c r="CP38" s="17">
        <v>63.2681278021712</v>
      </c>
      <c r="CQ38" s="17">
        <v>24.2192170801661</v>
      </c>
      <c r="CR38" s="17">
        <v>1992.1062817367799</v>
      </c>
      <c r="CS38" s="17">
        <v>1.5961835135131702E-2</v>
      </c>
      <c r="CT38" s="17">
        <v>2.1413339210034502E-3</v>
      </c>
      <c r="CU38" s="17">
        <v>125.580186883336</v>
      </c>
      <c r="CV38" s="17">
        <v>125.580186883336</v>
      </c>
      <c r="CW38" s="17">
        <v>42.158726634670998</v>
      </c>
      <c r="CX38" s="17">
        <v>0</v>
      </c>
      <c r="CY38" s="17">
        <v>21.087243112372899</v>
      </c>
      <c r="CZ38" s="17">
        <v>96.303222988136298</v>
      </c>
      <c r="DA38" s="17">
        <v>2.9086503238368099E-2</v>
      </c>
      <c r="DB38" s="17">
        <v>7.6943998315956497E-2</v>
      </c>
      <c r="DC38" s="17">
        <v>0</v>
      </c>
      <c r="DD38" s="17">
        <v>326.73095909847001</v>
      </c>
      <c r="DE38" s="17">
        <v>2.0599325188757001</v>
      </c>
      <c r="DF38" s="5">
        <v>5.0979668414787597E-5</v>
      </c>
      <c r="DG38" s="17">
        <v>141.59837684005899</v>
      </c>
      <c r="DH38" s="17">
        <v>3.8193064095440201</v>
      </c>
      <c r="DI38" s="17">
        <v>5.3857325639202501E-2</v>
      </c>
      <c r="DJ38" s="17">
        <v>0.15328643015481899</v>
      </c>
      <c r="DK38" s="17">
        <v>0</v>
      </c>
      <c r="DL38" s="17">
        <v>3.97762598367477E-2</v>
      </c>
      <c r="DM38" s="17">
        <v>8.0757732899022799E-2</v>
      </c>
      <c r="DN38" s="17">
        <v>212.80822646367201</v>
      </c>
      <c r="DO38" s="17">
        <v>9.9687910150366097</v>
      </c>
      <c r="DP38" s="17">
        <v>35.937480100512502</v>
      </c>
      <c r="DQ38" s="17">
        <v>9.3125863185322793</v>
      </c>
      <c r="DR38" s="17">
        <v>2489.08736063283</v>
      </c>
      <c r="DS38" s="17">
        <v>0</v>
      </c>
      <c r="DT38" s="17">
        <v>9.3738301096248297E-2</v>
      </c>
      <c r="DU38" s="17">
        <v>0.134891823321593</v>
      </c>
      <c r="DV38" s="17">
        <v>12990.452833325</v>
      </c>
      <c r="DW38" s="17">
        <v>8265.1219567607295</v>
      </c>
      <c r="DX38" s="17">
        <v>918.34686173206001</v>
      </c>
      <c r="DY38" s="17">
        <v>9183.4688184927909</v>
      </c>
      <c r="DZ38" s="17">
        <v>2.4574681509646801E-2</v>
      </c>
      <c r="EA38" s="17">
        <v>357.85588403797999</v>
      </c>
      <c r="EB38" s="17">
        <v>64.749733100747406</v>
      </c>
      <c r="EC38" s="17">
        <v>1.1179689255796701</v>
      </c>
      <c r="ED38" s="17">
        <v>1.6592030796364499E-2</v>
      </c>
      <c r="EE38" s="17">
        <v>0.28268791446948499</v>
      </c>
      <c r="EF38" s="17">
        <v>0.151224834431786</v>
      </c>
      <c r="EG38" s="17">
        <v>2.4442060366077398</v>
      </c>
      <c r="EH38" s="17">
        <v>5.4200942534323202</v>
      </c>
      <c r="EI38" s="17">
        <v>6511.4735111493101</v>
      </c>
      <c r="EJ38" s="17">
        <v>42.7391511103027</v>
      </c>
      <c r="EK38" s="17">
        <v>417.91838267828501</v>
      </c>
      <c r="EL38" s="17">
        <v>782.397397917734</v>
      </c>
      <c r="EM38" s="17">
        <v>4.6122813729283401</v>
      </c>
      <c r="EN38" s="17">
        <v>3.5971232434530903E-2</v>
      </c>
      <c r="EO38" s="17">
        <v>8.9896626597662007E-3</v>
      </c>
      <c r="EP38" s="17">
        <v>813.37310295033501</v>
      </c>
      <c r="EQ38" s="17">
        <v>15494.730918879</v>
      </c>
      <c r="ER38" s="17">
        <v>13671.262141507301</v>
      </c>
      <c r="ES38" s="17">
        <v>1823.4687773717601</v>
      </c>
      <c r="ET38" s="17">
        <v>14.613317512965899</v>
      </c>
      <c r="EU38" s="17">
        <v>0.248370288640134</v>
      </c>
      <c r="EV38" s="17">
        <v>1217.5449808804101</v>
      </c>
      <c r="EW38" s="17">
        <v>46.738428979756002</v>
      </c>
      <c r="EX38" s="17">
        <v>2876.89457486621</v>
      </c>
      <c r="EY38" s="17">
        <v>70.969295211009793</v>
      </c>
      <c r="EZ38" s="17">
        <v>30.628921336882701</v>
      </c>
      <c r="FA38" s="17">
        <v>6054.4802021638297</v>
      </c>
      <c r="FB38" s="17">
        <v>8.2633011512690195E-4</v>
      </c>
      <c r="FC38" s="17">
        <v>63.5855391773365</v>
      </c>
      <c r="FD38" s="17">
        <v>815.25379739523896</v>
      </c>
      <c r="FE38" s="17">
        <v>477.05730638182899</v>
      </c>
      <c r="FF38" s="17">
        <v>0.33656497506021299</v>
      </c>
      <c r="FG38" s="17">
        <v>1010.15769284015</v>
      </c>
      <c r="FH38" s="17">
        <v>225.40410181192701</v>
      </c>
      <c r="FI38" s="17">
        <v>47.843998235188899</v>
      </c>
      <c r="FJ38" s="17">
        <v>7.44451907469809</v>
      </c>
      <c r="FK38" s="17">
        <v>28.5030193862769</v>
      </c>
      <c r="FL38" s="17">
        <v>319.76194531260001</v>
      </c>
      <c r="FM38" s="17">
        <v>102.82194136176599</v>
      </c>
      <c r="FN38" s="17">
        <v>142.71936188379999</v>
      </c>
      <c r="FO38" s="17">
        <v>12703.247378649299</v>
      </c>
      <c r="FP38" s="17">
        <v>41.186872410306499</v>
      </c>
      <c r="FQ38" s="17">
        <v>249.48575222299499</v>
      </c>
      <c r="FS38" s="25">
        <f t="shared" si="55"/>
        <v>0</v>
      </c>
      <c r="FT38" s="97">
        <f t="shared" si="56"/>
        <v>1.0226088216748745</v>
      </c>
      <c r="FU38" s="40">
        <f t="shared" si="57"/>
        <v>3.1330073140953198E-3</v>
      </c>
      <c r="FV38" s="40">
        <f t="shared" si="58"/>
        <v>3.2317305334336288E-3</v>
      </c>
      <c r="FW38" s="40">
        <f t="shared" si="59"/>
        <v>1.9691168170273238E-3</v>
      </c>
      <c r="FX38" s="40">
        <f t="shared" si="60"/>
        <v>1.8414031492802582E-3</v>
      </c>
      <c r="FY38" s="40">
        <f t="shared" si="61"/>
        <v>1.8549638260535121E-3</v>
      </c>
      <c r="FZ38" s="40">
        <f t="shared" si="62"/>
        <v>6.5068866292109753E-4</v>
      </c>
      <c r="GA38" s="40">
        <f t="shared" si="63"/>
        <v>2.446284113745683E-3</v>
      </c>
      <c r="GB38" s="40">
        <f t="shared" si="64"/>
        <v>3.297880028921639E-3</v>
      </c>
      <c r="GC38" s="40">
        <f t="shared" si="65"/>
        <v>1.556680606550231E-3</v>
      </c>
      <c r="GD38" s="40">
        <f t="shared" si="66"/>
        <v>2.7926414862233023E-3</v>
      </c>
      <c r="GE38" s="40">
        <f t="shared" si="67"/>
        <v>-1.0914004417617795E-4</v>
      </c>
      <c r="GF38" s="40">
        <f t="shared" si="68"/>
        <v>2.4598525946767447E-3</v>
      </c>
      <c r="GG38" s="40">
        <f t="shared" si="69"/>
        <v>-1.2076050701548621E-4</v>
      </c>
      <c r="GH38" s="40">
        <f t="shared" si="70"/>
        <v>3.9631249182340593E-3</v>
      </c>
      <c r="GI38" s="40">
        <f t="shared" si="71"/>
        <v>5.5813748629015051E-5</v>
      </c>
      <c r="GJ38" s="40">
        <f t="shared" si="72"/>
        <v>2.6985928421573474E-3</v>
      </c>
      <c r="GK38" s="40">
        <f t="shared" si="73"/>
        <v>2.7376720190808866E-3</v>
      </c>
      <c r="GL38" s="40">
        <f t="shared" si="74"/>
        <v>1.3158817864810952E-3</v>
      </c>
      <c r="GM38" s="40">
        <f t="shared" si="75"/>
        <v>2.7578619601453186E-3</v>
      </c>
      <c r="GN38" s="40">
        <f t="shared" si="76"/>
        <v>2.7597804864254107E-3</v>
      </c>
      <c r="GO38" s="40">
        <f t="shared" si="77"/>
        <v>2.7326295651541998E-3</v>
      </c>
      <c r="GP38" s="40">
        <f t="shared" si="78"/>
        <v>-3.6499901768508877E-4</v>
      </c>
      <c r="GQ38" s="40">
        <f t="shared" si="79"/>
        <v>2.621096399144947E-3</v>
      </c>
      <c r="GR38" s="40">
        <f t="shared" si="80"/>
        <v>4.8994298386205665E-3</v>
      </c>
      <c r="GS38" s="40">
        <f t="shared" si="81"/>
        <v>2.7376985842874628E-3</v>
      </c>
      <c r="GT38" s="40">
        <f t="shared" si="82"/>
        <v>2.7736434752901238E-3</v>
      </c>
      <c r="GU38" s="40">
        <f t="shared" si="83"/>
        <v>1.111626722854775E-4</v>
      </c>
      <c r="GV38" s="40">
        <f t="shared" si="84"/>
        <v>0</v>
      </c>
      <c r="GW38" s="40">
        <f t="shared" si="85"/>
        <v>-1.0602825604353655E-4</v>
      </c>
      <c r="GX38" s="40">
        <f t="shared" si="86"/>
        <v>2.7368744919880274E-3</v>
      </c>
      <c r="GY38" s="40">
        <f t="shared" si="87"/>
        <v>2.1682860051950009E-3</v>
      </c>
      <c r="GZ38" s="40">
        <f t="shared" si="88"/>
        <v>1.7134847236121278E-3</v>
      </c>
      <c r="HA38" s="40">
        <f t="shared" si="89"/>
        <v>1.1510970815756786E-4</v>
      </c>
      <c r="HB38" s="40">
        <f t="shared" si="90"/>
        <v>2.7318600803063289E-3</v>
      </c>
      <c r="HC38" s="40">
        <f t="shared" si="91"/>
        <v>1.9877936396306317E-3</v>
      </c>
      <c r="HD38" s="40">
        <f t="shared" si="92"/>
        <v>2.3031011792959029E-3</v>
      </c>
      <c r="HE38" s="40">
        <f t="shared" si="93"/>
        <v>2.738650280064244E-3</v>
      </c>
      <c r="HF38" s="40">
        <f t="shared" si="94"/>
        <v>2.7523722054995114E-3</v>
      </c>
      <c r="HG38" s="40">
        <f t="shared" si="95"/>
        <v>2.1275855799671927E-3</v>
      </c>
      <c r="HH38" s="40">
        <f t="shared" si="96"/>
        <v>2.1695704161912585E-3</v>
      </c>
      <c r="HI38" s="40">
        <f t="shared" si="97"/>
        <v>2.7165273765034333E-3</v>
      </c>
      <c r="HJ38" s="40">
        <f t="shared" si="98"/>
        <v>2.7804881708461582E-3</v>
      </c>
      <c r="HK38" s="40">
        <f t="shared" si="99"/>
        <v>2.7476604468118109E-3</v>
      </c>
      <c r="HL38" s="40">
        <f t="shared" si="100"/>
        <v>1.5648775809280512E-3</v>
      </c>
      <c r="HM38" s="40">
        <f t="shared" si="101"/>
        <v>2.549493467650443E-3</v>
      </c>
      <c r="HN38" s="40">
        <f t="shared" si="102"/>
        <v>2.2820833128497716E-3</v>
      </c>
      <c r="HO38" s="40">
        <f t="shared" si="103"/>
        <v>2.7373261072446663E-3</v>
      </c>
      <c r="HP38" s="40">
        <f t="shared" si="104"/>
        <v>2.8634316202662499E-3</v>
      </c>
      <c r="HQ38" s="40">
        <f t="shared" si="105"/>
        <v>2.7182512560680432E-3</v>
      </c>
      <c r="HR38" s="40">
        <f t="shared" si="106"/>
        <v>0</v>
      </c>
      <c r="HS38" s="40">
        <f t="shared" si="107"/>
        <v>0</v>
      </c>
      <c r="HT38" s="40">
        <f t="shared" si="108"/>
        <v>2.7383826401746777E-3</v>
      </c>
      <c r="HU38" s="40">
        <f t="shared" si="109"/>
        <v>2.7211172906483625E-3</v>
      </c>
    </row>
    <row r="39" spans="1:229" x14ac:dyDescent="0.25">
      <c r="A39" s="32" t="s">
        <v>208</v>
      </c>
      <c r="B39" s="15">
        <v>119685.79323</v>
      </c>
      <c r="C39" s="15">
        <v>8172.3145482999998</v>
      </c>
      <c r="D39" s="15">
        <v>41981.900696999997</v>
      </c>
      <c r="E39" s="15">
        <v>35804.252072000003</v>
      </c>
      <c r="F39" s="15">
        <v>31860.548777</v>
      </c>
      <c r="G39" s="15">
        <v>3552.3683891999999</v>
      </c>
      <c r="H39" s="15">
        <v>33352.938345000002</v>
      </c>
      <c r="I39" s="17">
        <v>506.82011616</v>
      </c>
      <c r="J39" s="17">
        <v>7.9988614274999996</v>
      </c>
      <c r="K39" s="17">
        <v>0.101733753</v>
      </c>
      <c r="L39" s="17">
        <v>0.99786251010000004</v>
      </c>
      <c r="M39" s="17">
        <v>289.32626777000002</v>
      </c>
      <c r="N39" s="17">
        <v>0.71506843009999999</v>
      </c>
      <c r="O39" s="17">
        <v>47.613790547999997</v>
      </c>
      <c r="P39" s="17">
        <v>0.73235270949999998</v>
      </c>
      <c r="Q39" s="17">
        <v>0.29518609000000001</v>
      </c>
      <c r="R39" s="17">
        <v>1.6977309353000001</v>
      </c>
      <c r="S39" s="17">
        <v>3.7469375499999999E-2</v>
      </c>
      <c r="T39" s="17">
        <v>0.2513215103</v>
      </c>
      <c r="U39" s="17">
        <v>8.0649067000000005E-2</v>
      </c>
      <c r="V39" s="17">
        <v>6.3759131999999996E-2</v>
      </c>
      <c r="W39" s="17">
        <v>8.3710214000000005E-6</v>
      </c>
      <c r="X39" s="17">
        <v>5.8510081999999998E-2</v>
      </c>
      <c r="Y39" s="17">
        <v>344.38970924</v>
      </c>
      <c r="Z39" s="17">
        <v>73.408741786999997</v>
      </c>
      <c r="AA39" s="17">
        <v>0.46222203290000002</v>
      </c>
      <c r="AB39" s="17">
        <v>2.2383211454</v>
      </c>
      <c r="AD39" s="17">
        <v>1.6224621923</v>
      </c>
      <c r="AE39" s="17">
        <v>6.2575871579999998</v>
      </c>
      <c r="AF39" s="17">
        <v>616.15598241999999</v>
      </c>
      <c r="AG39" s="17">
        <v>25.997668644000001</v>
      </c>
      <c r="AH39" s="17">
        <v>4.5066368803000003</v>
      </c>
      <c r="AI39" s="17">
        <v>1.1253964949999999</v>
      </c>
      <c r="AJ39" s="17">
        <v>3.0309284000000001E-3</v>
      </c>
      <c r="AK39" s="17">
        <v>258.09741724999998</v>
      </c>
      <c r="AL39" s="17">
        <v>4.6122840000000002E-4</v>
      </c>
      <c r="AM39" s="17">
        <v>1.7684802999999999E-3</v>
      </c>
      <c r="AN39" s="17">
        <v>101.63871862000001</v>
      </c>
      <c r="AO39" s="17">
        <v>3.4529040054000002</v>
      </c>
      <c r="AP39" s="17">
        <v>6.2592425800000004E-2</v>
      </c>
      <c r="AQ39" s="17">
        <v>1.0548753837</v>
      </c>
      <c r="AR39" s="17">
        <v>0.56360191579999996</v>
      </c>
      <c r="AS39" s="17">
        <v>7.1175326046</v>
      </c>
      <c r="AT39" s="17">
        <v>76.376070849000001</v>
      </c>
      <c r="AU39" s="17">
        <v>206.79738990000001</v>
      </c>
      <c r="AV39" s="17">
        <v>164.00854801</v>
      </c>
      <c r="AW39" s="17">
        <v>9.0927798500000004E-2</v>
      </c>
      <c r="AX39" s="17">
        <v>6.2727030999999997E-3</v>
      </c>
      <c r="BA39" s="17">
        <v>37.089327300000001</v>
      </c>
      <c r="BB39" s="17">
        <v>0.31896738270000002</v>
      </c>
      <c r="BD39" s="17" t="s">
        <v>208</v>
      </c>
      <c r="BE39" s="17">
        <v>1152.46135145263</v>
      </c>
      <c r="BF39" s="17">
        <v>31.393588059027099</v>
      </c>
      <c r="BG39" s="17">
        <v>9.11767056139485E-2</v>
      </c>
      <c r="BH39" s="17">
        <v>8.0152815570863591</v>
      </c>
      <c r="BI39" s="17">
        <v>0</v>
      </c>
      <c r="BJ39" s="17">
        <v>0.102013002677927</v>
      </c>
      <c r="BK39" s="17">
        <v>508.62635490837499</v>
      </c>
      <c r="BL39" s="17">
        <v>508.62635490837499</v>
      </c>
      <c r="BM39" s="17">
        <v>733.50536609060896</v>
      </c>
      <c r="BN39" s="17">
        <v>73.383907972950496</v>
      </c>
      <c r="BO39" s="17">
        <v>0.40933021037605299</v>
      </c>
      <c r="BP39" s="17">
        <v>0.58903664721087701</v>
      </c>
      <c r="BQ39" s="17">
        <v>290.10659039336502</v>
      </c>
      <c r="BR39" s="17">
        <v>0.31983116143501999</v>
      </c>
      <c r="BS39" s="17">
        <v>0.22893819340046401</v>
      </c>
      <c r="BT39" s="17">
        <v>0.486493090053296</v>
      </c>
      <c r="BU39" s="5">
        <v>8.3690926155300106E-6</v>
      </c>
      <c r="BV39" s="17">
        <v>47.817731954702403</v>
      </c>
      <c r="BW39" s="17">
        <v>0.175859687186185</v>
      </c>
      <c r="BX39" s="17">
        <v>0.55688949883430505</v>
      </c>
      <c r="BY39" s="17">
        <v>0.29600737875356598</v>
      </c>
      <c r="BZ39" s="17">
        <v>0</v>
      </c>
      <c r="CA39" s="17">
        <v>4022.1754729392501</v>
      </c>
      <c r="CB39" s="17">
        <v>1.70239502337089</v>
      </c>
      <c r="CC39" s="17">
        <v>6.2899179886677899E-3</v>
      </c>
      <c r="CD39" s="17">
        <v>1.0897510804301199E-2</v>
      </c>
      <c r="CE39" s="17">
        <v>2.6680114276580801E-2</v>
      </c>
      <c r="CF39" s="17">
        <v>0.25200738958445101</v>
      </c>
      <c r="CG39" s="17">
        <v>6.2747250150895404</v>
      </c>
      <c r="CH39" s="17">
        <v>8.0872103387907901E-2</v>
      </c>
      <c r="CI39" s="17">
        <v>4.6247168281138902E-4</v>
      </c>
      <c r="CJ39" s="17">
        <v>1.1284676293709901</v>
      </c>
      <c r="CK39" s="17">
        <v>1.77320357272772E-3</v>
      </c>
      <c r="CL39" s="17">
        <v>120108.09561181</v>
      </c>
      <c r="CM39" s="17">
        <v>6.3932420176106203E-2</v>
      </c>
      <c r="CN39" s="17">
        <v>1253.5909662413801</v>
      </c>
      <c r="CO39" s="17">
        <v>90.947101452239195</v>
      </c>
      <c r="CP39" s="17">
        <v>162.44761856942799</v>
      </c>
      <c r="CQ39" s="17">
        <v>76.572822573823899</v>
      </c>
      <c r="CR39" s="17">
        <v>5641.7911744929997</v>
      </c>
      <c r="CS39" s="17">
        <v>5.8670489756898203E-2</v>
      </c>
      <c r="CT39" s="17">
        <v>5.7457617610079401E-3</v>
      </c>
      <c r="CU39" s="17">
        <v>346.35768346011201</v>
      </c>
      <c r="CV39" s="17">
        <v>346.35768346011201</v>
      </c>
      <c r="CW39" s="17">
        <v>94.434417402110498</v>
      </c>
      <c r="CX39" s="17">
        <v>0</v>
      </c>
      <c r="CY39" s="17">
        <v>73.609764216776</v>
      </c>
      <c r="CZ39" s="17">
        <v>207.224521969997</v>
      </c>
      <c r="DA39" s="17">
        <v>0.13869881822593999</v>
      </c>
      <c r="DB39" s="17">
        <v>0.28453995377205699</v>
      </c>
      <c r="DC39" s="17">
        <v>0</v>
      </c>
      <c r="DD39" s="17">
        <v>645.05773766285802</v>
      </c>
      <c r="DE39" s="17">
        <v>3.9245687583248099</v>
      </c>
      <c r="DF39" s="17">
        <v>1.3681358825725899E-4</v>
      </c>
      <c r="DG39" s="17">
        <v>313.81694575016598</v>
      </c>
      <c r="DH39" s="17">
        <v>7.3387085948356701</v>
      </c>
      <c r="DI39" s="17">
        <v>0.58227648528139198</v>
      </c>
      <c r="DJ39" s="17">
        <v>1.6572482711905501</v>
      </c>
      <c r="DK39" s="17">
        <v>0</v>
      </c>
      <c r="DL39" s="17">
        <v>0.53565692367047502</v>
      </c>
      <c r="DM39" s="17">
        <v>1.08754486064033</v>
      </c>
      <c r="DN39" s="17">
        <v>617.28349757880301</v>
      </c>
      <c r="DO39" s="17">
        <v>37.190918138130499</v>
      </c>
      <c r="DP39" s="17">
        <v>75.591895357307095</v>
      </c>
      <c r="DQ39" s="17">
        <v>26.046048606721602</v>
      </c>
      <c r="DR39" s="17">
        <v>8202.17378312031</v>
      </c>
      <c r="DS39" s="17">
        <v>0</v>
      </c>
      <c r="DT39" s="17">
        <v>1.8481876452983601</v>
      </c>
      <c r="DU39" s="17">
        <v>2.6595893221338498</v>
      </c>
      <c r="DV39" s="17">
        <v>33999.465214812801</v>
      </c>
      <c r="DW39" s="17">
        <v>37882.363825702603</v>
      </c>
      <c r="DX39" s="17">
        <v>4209.1496480497299</v>
      </c>
      <c r="DY39" s="17">
        <v>42091.513473752297</v>
      </c>
      <c r="DZ39" s="17">
        <v>4.7456821377306703E-2</v>
      </c>
      <c r="EA39" s="17">
        <v>927.15230843901702</v>
      </c>
      <c r="EB39" s="17">
        <v>192.05638584252901</v>
      </c>
      <c r="EC39" s="17">
        <v>3.4614135319256798</v>
      </c>
      <c r="ED39" s="17">
        <v>6.2762400258381701E-2</v>
      </c>
      <c r="EE39" s="17">
        <v>1.05775082446028</v>
      </c>
      <c r="EF39" s="17">
        <v>0.56513503794573305</v>
      </c>
      <c r="EG39" s="17">
        <v>7.1323811126065797</v>
      </c>
      <c r="EH39" s="17">
        <v>21.959191335835499</v>
      </c>
      <c r="EI39" s="17">
        <v>16467.5152398356</v>
      </c>
      <c r="EJ39" s="17">
        <v>81.136731323820399</v>
      </c>
      <c r="EK39" s="17">
        <v>1217.4188422427601</v>
      </c>
      <c r="EL39" s="17">
        <v>2090.37860590728</v>
      </c>
      <c r="EM39" s="17">
        <v>16.244697104780101</v>
      </c>
      <c r="EN39" s="17">
        <v>9.6529053059739606E-2</v>
      </c>
      <c r="EO39" s="17">
        <v>4.0546294614659598E-2</v>
      </c>
      <c r="EP39" s="17">
        <v>1753.1820903123401</v>
      </c>
      <c r="EQ39" s="17">
        <v>35893.6877042466</v>
      </c>
      <c r="ER39" s="17">
        <v>31939.287029963001</v>
      </c>
      <c r="ES39" s="17">
        <v>3954.40067428363</v>
      </c>
      <c r="ET39" s="17">
        <v>30.930525043954599</v>
      </c>
      <c r="EU39" s="17">
        <v>0.623041088421876</v>
      </c>
      <c r="EV39" s="17">
        <v>2609.1333969366701</v>
      </c>
      <c r="EW39" s="17">
        <v>122.93070776082</v>
      </c>
      <c r="EX39" s="17">
        <v>7063.1567454267797</v>
      </c>
      <c r="EY39" s="17">
        <v>219.424269669361</v>
      </c>
      <c r="EZ39" s="17">
        <v>83.423472144049896</v>
      </c>
      <c r="FA39" s="17">
        <v>14164.0946532405</v>
      </c>
      <c r="FB39" s="17">
        <v>3.0367248406488099E-3</v>
      </c>
      <c r="FC39" s="17">
        <v>223.813328974375</v>
      </c>
      <c r="FD39" s="17">
        <v>1388.6073757171901</v>
      </c>
      <c r="FE39" s="17">
        <v>1075.1093243384701</v>
      </c>
      <c r="FF39" s="17">
        <v>1.43683131687583</v>
      </c>
      <c r="FG39" s="17">
        <v>3555.1646341947799</v>
      </c>
      <c r="FH39" s="17">
        <v>495.97473830301101</v>
      </c>
      <c r="FI39" s="17">
        <v>164.457515473635</v>
      </c>
      <c r="FJ39" s="17">
        <v>6.4885085566890899</v>
      </c>
      <c r="FK39" s="17">
        <v>79.236974605781</v>
      </c>
      <c r="FL39" s="17">
        <v>684.330326623102</v>
      </c>
      <c r="FM39" s="17">
        <v>258.67413868610601</v>
      </c>
      <c r="FN39" s="17">
        <v>430.341495957353</v>
      </c>
      <c r="FO39" s="17">
        <v>33428.209683802001</v>
      </c>
      <c r="FP39" s="17">
        <v>101.843123019129</v>
      </c>
      <c r="FQ39" s="17">
        <v>460.525608322783</v>
      </c>
      <c r="FS39" s="25">
        <f t="shared" si="55"/>
        <v>0</v>
      </c>
      <c r="FT39" s="97">
        <f t="shared" si="56"/>
        <v>1.0170890255988674</v>
      </c>
      <c r="FU39" s="40">
        <f t="shared" si="57"/>
        <v>3.528425307742806E-3</v>
      </c>
      <c r="FV39" s="40">
        <f t="shared" si="58"/>
        <v>3.6537060148426888E-3</v>
      </c>
      <c r="FW39" s="40">
        <f t="shared" si="59"/>
        <v>2.610953171068128E-3</v>
      </c>
      <c r="FX39" s="40">
        <f t="shared" si="60"/>
        <v>2.4979053344487741E-3</v>
      </c>
      <c r="FY39" s="40">
        <f t="shared" si="61"/>
        <v>2.4713401364838418E-3</v>
      </c>
      <c r="FZ39" s="40">
        <f t="shared" si="62"/>
        <v>7.8714949814359593E-4</v>
      </c>
      <c r="GA39" s="40">
        <f t="shared" si="63"/>
        <v>2.2568128188106824E-3</v>
      </c>
      <c r="GB39" s="40">
        <f t="shared" si="64"/>
        <v>3.5638655427891026E-3</v>
      </c>
      <c r="GC39" s="40">
        <f t="shared" si="65"/>
        <v>2.0528083571878485E-3</v>
      </c>
      <c r="GD39" s="40">
        <f t="shared" si="66"/>
        <v>2.7449068739949221E-3</v>
      </c>
      <c r="GE39" s="40">
        <f t="shared" si="67"/>
        <v>5.0542783381992589E-4</v>
      </c>
      <c r="GF39" s="40">
        <f t="shared" si="68"/>
        <v>2.6970334542362638E-3</v>
      </c>
      <c r="GG39" s="40">
        <f t="shared" si="69"/>
        <v>5.0743864291312403E-4</v>
      </c>
      <c r="GH39" s="40">
        <f t="shared" si="70"/>
        <v>4.2832424042528149E-3</v>
      </c>
      <c r="GI39" s="40">
        <f t="shared" si="71"/>
        <v>5.4137373337596547E-4</v>
      </c>
      <c r="GJ39" s="40">
        <f t="shared" si="72"/>
        <v>2.7822745765762979E-3</v>
      </c>
      <c r="GK39" s="40">
        <f t="shared" si="73"/>
        <v>2.7472480909147955E-3</v>
      </c>
      <c r="GL39" s="40">
        <f t="shared" si="74"/>
        <v>2.8890148137643763E-3</v>
      </c>
      <c r="GM39" s="40">
        <f t="shared" si="75"/>
        <v>2.7290910500748279E-3</v>
      </c>
      <c r="GN39" s="40">
        <f t="shared" si="76"/>
        <v>2.7655172738439262E-3</v>
      </c>
      <c r="GO39" s="40">
        <f t="shared" si="77"/>
        <v>2.7178565747445656E-3</v>
      </c>
      <c r="GP39" s="40">
        <f t="shared" si="78"/>
        <v>-2.3041208208952169E-4</v>
      </c>
      <c r="GQ39" s="40">
        <f t="shared" si="79"/>
        <v>2.7415404561936035E-3</v>
      </c>
      <c r="GR39" s="40">
        <f t="shared" si="80"/>
        <v>5.7143816069735133E-3</v>
      </c>
      <c r="GS39" s="40">
        <f t="shared" si="81"/>
        <v>2.7383990636875685E-3</v>
      </c>
      <c r="GT39" s="40">
        <f t="shared" si="82"/>
        <v>3.3815647057108002E-3</v>
      </c>
      <c r="GU39" s="40">
        <f t="shared" si="83"/>
        <v>5.3772939348572851E-4</v>
      </c>
      <c r="GV39" s="40">
        <f t="shared" si="84"/>
        <v>0</v>
      </c>
      <c r="GW39" s="40">
        <f t="shared" si="85"/>
        <v>4.5584545163215525E-4</v>
      </c>
      <c r="GX39" s="40">
        <f t="shared" si="86"/>
        <v>2.7387324629798838E-3</v>
      </c>
      <c r="GY39" s="40">
        <f t="shared" si="87"/>
        <v>1.8299183826384657E-3</v>
      </c>
      <c r="GZ39" s="40">
        <f t="shared" si="88"/>
        <v>1.8609346624150638E-3</v>
      </c>
      <c r="HA39" s="40">
        <f t="shared" si="89"/>
        <v>2.529795859952827E-4</v>
      </c>
      <c r="HB39" s="40">
        <f t="shared" si="90"/>
        <v>2.7289354326540342E-3</v>
      </c>
      <c r="HC39" s="40">
        <f t="shared" si="91"/>
        <v>1.9124307419501325E-3</v>
      </c>
      <c r="HD39" s="40">
        <f t="shared" si="92"/>
        <v>2.2345106830239966E-3</v>
      </c>
      <c r="HE39" s="40">
        <f t="shared" si="93"/>
        <v>2.695590322254659E-3</v>
      </c>
      <c r="HF39" s="40">
        <f t="shared" si="94"/>
        <v>2.6708087886079717E-3</v>
      </c>
      <c r="HG39" s="40">
        <f t="shared" si="95"/>
        <v>2.0110879190951142E-3</v>
      </c>
      <c r="HH39" s="40">
        <f t="shared" si="96"/>
        <v>2.4644549956707581E-3</v>
      </c>
      <c r="HI39" s="40">
        <f t="shared" si="97"/>
        <v>2.7155755062890849E-3</v>
      </c>
      <c r="HJ39" s="40">
        <f t="shared" si="98"/>
        <v>2.7258582432688277E-3</v>
      </c>
      <c r="HK39" s="40">
        <f t="shared" si="99"/>
        <v>2.7202216719879541E-3</v>
      </c>
      <c r="HL39" s="40">
        <f t="shared" si="100"/>
        <v>2.0861875640700543E-3</v>
      </c>
      <c r="HM39" s="40">
        <f t="shared" si="101"/>
        <v>2.5760912107260329E-3</v>
      </c>
      <c r="HN39" s="40">
        <f t="shared" si="102"/>
        <v>2.0654616105335393E-3</v>
      </c>
      <c r="HO39" s="40">
        <f t="shared" si="103"/>
        <v>2.7374638034575226E-3</v>
      </c>
      <c r="HP39" s="40">
        <f t="shared" si="104"/>
        <v>2.7374149386064379E-3</v>
      </c>
      <c r="HQ39" s="40">
        <f t="shared" si="105"/>
        <v>2.744413117175938E-3</v>
      </c>
      <c r="HR39" s="40">
        <f t="shared" si="106"/>
        <v>0</v>
      </c>
      <c r="HS39" s="40">
        <f t="shared" si="107"/>
        <v>0</v>
      </c>
      <c r="HT39" s="40">
        <f t="shared" si="108"/>
        <v>2.7390854870128147E-3</v>
      </c>
      <c r="HU39" s="40">
        <f t="shared" si="109"/>
        <v>2.7080472232246552E-3</v>
      </c>
    </row>
    <row r="40" spans="1:229" x14ac:dyDescent="0.25">
      <c r="A40" s="32" t="s">
        <v>209</v>
      </c>
      <c r="B40" s="15">
        <v>7618.5026550000002</v>
      </c>
      <c r="C40" s="15">
        <v>648.24347984999997</v>
      </c>
      <c r="D40" s="15">
        <v>2410.2764817000002</v>
      </c>
      <c r="E40" s="15">
        <v>1873.2718222999999</v>
      </c>
      <c r="F40" s="15">
        <v>1708.7771785</v>
      </c>
      <c r="G40" s="15">
        <v>94.924295271999995</v>
      </c>
      <c r="H40" s="15">
        <v>1391.6261869</v>
      </c>
      <c r="I40" s="17">
        <v>19.336055082000001</v>
      </c>
      <c r="J40" s="17">
        <v>0.2332340245</v>
      </c>
      <c r="K40" s="17">
        <v>3.948918E-3</v>
      </c>
      <c r="L40" s="17">
        <v>2.48914771E-2</v>
      </c>
      <c r="M40" s="17">
        <v>11.704487258</v>
      </c>
      <c r="N40" s="17">
        <v>1.72159952E-2</v>
      </c>
      <c r="O40" s="17">
        <v>2.2543792643999998</v>
      </c>
      <c r="P40" s="17">
        <v>1.8342777500000001E-2</v>
      </c>
      <c r="Q40" s="17">
        <v>1.1457999999999999E-2</v>
      </c>
      <c r="R40" s="17">
        <v>6.5883579999999997E-2</v>
      </c>
      <c r="S40" s="17">
        <v>3.4224097000000002E-3</v>
      </c>
      <c r="T40" s="17">
        <v>1.3274067400000001E-2</v>
      </c>
      <c r="U40" s="17">
        <v>3.1304879999999998E-3</v>
      </c>
      <c r="V40" s="17">
        <v>2.4554643000000002E-3</v>
      </c>
      <c r="X40" s="17">
        <v>2.271136E-3</v>
      </c>
      <c r="Y40" s="17">
        <v>22.422069785000001</v>
      </c>
      <c r="Z40" s="17">
        <v>2.9124337153000002</v>
      </c>
      <c r="AA40" s="17">
        <v>3.7565753899999998E-2</v>
      </c>
      <c r="AB40" s="17">
        <v>5.5675431400000003E-2</v>
      </c>
      <c r="AD40" s="17">
        <v>3.86227819E-2</v>
      </c>
      <c r="AE40" s="17">
        <v>0.231920232</v>
      </c>
      <c r="AF40" s="17">
        <v>20.968373592999999</v>
      </c>
      <c r="AG40" s="17">
        <v>1.1770447958000001</v>
      </c>
      <c r="AH40" s="17">
        <v>0.1377530971</v>
      </c>
      <c r="AI40" s="17">
        <v>4.3683605E-2</v>
      </c>
      <c r="AJ40" s="17">
        <v>1.176491E-4</v>
      </c>
      <c r="AK40" s="17">
        <v>13.498517334000001</v>
      </c>
      <c r="AL40" s="17">
        <v>1.7903100000000001E-5</v>
      </c>
      <c r="AM40" s="17">
        <v>6.8645600000000006E-5</v>
      </c>
      <c r="AN40" s="17">
        <v>5.6473173537000001</v>
      </c>
      <c r="AO40" s="17">
        <v>0.1203286822</v>
      </c>
      <c r="AP40" s="17">
        <v>2.2869507000000001E-3</v>
      </c>
      <c r="AQ40" s="17">
        <v>3.8076200900000003E-2</v>
      </c>
      <c r="AR40" s="17">
        <v>2.0334262299999999E-2</v>
      </c>
      <c r="AS40" s="17">
        <v>0.21403335979999999</v>
      </c>
      <c r="AT40" s="17">
        <v>3.9617000843999999</v>
      </c>
      <c r="AU40" s="17">
        <v>12.833912228999999</v>
      </c>
      <c r="AV40" s="17">
        <v>7.7465531068000004</v>
      </c>
      <c r="AW40" s="17">
        <v>3.5294749999999998E-3</v>
      </c>
      <c r="AX40" s="17">
        <v>2.434824E-4</v>
      </c>
      <c r="BA40" s="17">
        <v>1.33418393</v>
      </c>
      <c r="BB40" s="17">
        <v>1.1468217399999999E-2</v>
      </c>
      <c r="BD40" s="17" t="s">
        <v>209</v>
      </c>
      <c r="BE40" s="17">
        <v>11.0963141777718</v>
      </c>
      <c r="BF40" s="17">
        <v>0.89750401212332298</v>
      </c>
      <c r="BG40" s="17">
        <v>3.5390164817539799E-3</v>
      </c>
      <c r="BH40" s="17">
        <v>0.233846061154071</v>
      </c>
      <c r="BI40" s="17">
        <v>0</v>
      </c>
      <c r="BJ40" s="17">
        <v>3.9598364179301796E-3</v>
      </c>
      <c r="BK40" s="17">
        <v>19.456965617239</v>
      </c>
      <c r="BL40" s="17">
        <v>19.456965617239</v>
      </c>
      <c r="BM40" s="17">
        <v>16.394190932059001</v>
      </c>
      <c r="BN40" s="17">
        <v>5.9403116190353602</v>
      </c>
      <c r="BO40" s="17">
        <v>1.02630000496039E-2</v>
      </c>
      <c r="BP40" s="17">
        <v>1.47687182878905E-2</v>
      </c>
      <c r="BQ40" s="17">
        <v>11.7385248748527</v>
      </c>
      <c r="BR40" s="17">
        <v>1.1499190065289801E-2</v>
      </c>
      <c r="BS40" s="17">
        <v>5.5423943848277799E-3</v>
      </c>
      <c r="BT40" s="17">
        <v>1.17775899072405E-2</v>
      </c>
      <c r="BU40" s="17">
        <v>0</v>
      </c>
      <c r="BV40" s="17">
        <v>2.2671014168788899</v>
      </c>
      <c r="BW40" s="17">
        <v>4.4277249623836303E-3</v>
      </c>
      <c r="BX40" s="17">
        <v>1.4021090295805101E-2</v>
      </c>
      <c r="BY40" s="17">
        <v>1.1489626583495E-2</v>
      </c>
      <c r="BZ40" s="17">
        <v>0</v>
      </c>
      <c r="CA40" s="17">
        <v>283.13261839712902</v>
      </c>
      <c r="CB40" s="17">
        <v>6.6064356150862397E-2</v>
      </c>
      <c r="CC40" s="17">
        <v>2.4416081673307998E-4</v>
      </c>
      <c r="CD40" s="17">
        <v>9.9806856374388899E-4</v>
      </c>
      <c r="CE40" s="17">
        <v>2.4435093393299001E-3</v>
      </c>
      <c r="CF40" s="17">
        <v>1.3310886979480401E-2</v>
      </c>
      <c r="CG40" s="17">
        <v>0.23255763212354699</v>
      </c>
      <c r="CH40" s="17">
        <v>3.1389253389824501E-3</v>
      </c>
      <c r="CI40" s="5">
        <v>1.7954174510160501E-5</v>
      </c>
      <c r="CJ40" s="17">
        <v>4.3803007811636901E-2</v>
      </c>
      <c r="CK40" s="5">
        <v>6.8840465285470998E-5</v>
      </c>
      <c r="CL40" s="17">
        <v>7651.6901394974402</v>
      </c>
      <c r="CM40" s="17">
        <v>2.4621735048211699E-3</v>
      </c>
      <c r="CN40" s="17">
        <v>93.195082644134303</v>
      </c>
      <c r="CO40" s="17">
        <v>6.9509635427106797</v>
      </c>
      <c r="CP40" s="17">
        <v>11.203563058651699</v>
      </c>
      <c r="CQ40" s="17">
        <v>3.9719989615844602</v>
      </c>
      <c r="CR40" s="17">
        <v>58.737042674285703</v>
      </c>
      <c r="CS40" s="17">
        <v>2.2774113990244498E-3</v>
      </c>
      <c r="CT40" s="17">
        <v>3.82637447163477E-4</v>
      </c>
      <c r="CU40" s="17">
        <v>22.5759193963105</v>
      </c>
      <c r="CV40" s="17">
        <v>22.5759193963105</v>
      </c>
      <c r="CW40" s="17">
        <v>6.8093379034706203</v>
      </c>
      <c r="CX40" s="17">
        <v>0</v>
      </c>
      <c r="CY40" s="17">
        <v>2.9204258767373799</v>
      </c>
      <c r="CZ40" s="17">
        <v>12.8607453350253</v>
      </c>
      <c r="DA40" s="17">
        <v>1.12102961407099E-2</v>
      </c>
      <c r="DB40" s="17">
        <v>2.3475410866328199E-2</v>
      </c>
      <c r="DC40" s="17">
        <v>0</v>
      </c>
      <c r="DD40" s="17">
        <v>39.035037828910298</v>
      </c>
      <c r="DE40" s="17">
        <v>0.18565819828315</v>
      </c>
      <c r="DF40" s="5">
        <v>9.1119097344664796E-6</v>
      </c>
      <c r="DG40" s="17">
        <v>18.580433496218401</v>
      </c>
      <c r="DH40" s="17">
        <v>0.26036497600158698</v>
      </c>
      <c r="DI40" s="17">
        <v>1.45583909566405E-2</v>
      </c>
      <c r="DJ40" s="17">
        <v>4.1435774180569498E-2</v>
      </c>
      <c r="DK40" s="17">
        <v>0</v>
      </c>
      <c r="DL40" s="17">
        <v>1.28150664969107E-2</v>
      </c>
      <c r="DM40" s="17">
        <v>2.6018506148139501E-2</v>
      </c>
      <c r="DN40" s="17">
        <v>21.025110347569498</v>
      </c>
      <c r="DO40" s="17">
        <v>1.33784730227682</v>
      </c>
      <c r="DP40" s="17">
        <v>4.53288620683972</v>
      </c>
      <c r="DQ40" s="17">
        <v>1.1808827816271701</v>
      </c>
      <c r="DR40" s="17">
        <v>650.785729790505</v>
      </c>
      <c r="DS40" s="17">
        <v>0</v>
      </c>
      <c r="DT40" s="17">
        <v>5.6553956028814301E-2</v>
      </c>
      <c r="DU40" s="17">
        <v>8.1382292806869497E-2</v>
      </c>
      <c r="DV40" s="17">
        <v>1354.6163957737399</v>
      </c>
      <c r="DW40" s="17">
        <v>2179.5865369907901</v>
      </c>
      <c r="DX40" s="17">
        <v>242.17633612107699</v>
      </c>
      <c r="DY40" s="17">
        <v>2421.7628731118698</v>
      </c>
      <c r="DZ40" s="17">
        <v>1.97132031210833E-3</v>
      </c>
      <c r="EA40" s="17">
        <v>65.545928296764203</v>
      </c>
      <c r="EB40" s="17">
        <v>1.98099101539071</v>
      </c>
      <c r="EC40" s="17">
        <v>0.12077184667956301</v>
      </c>
      <c r="ED40" s="17">
        <v>2.2934192024779902E-3</v>
      </c>
      <c r="EE40" s="17">
        <v>3.8184191370007101E-2</v>
      </c>
      <c r="EF40" s="17">
        <v>2.03901635146083E-2</v>
      </c>
      <c r="EG40" s="17">
        <v>0.214624004541521</v>
      </c>
      <c r="EH40" s="17">
        <v>0.60283953879308005</v>
      </c>
      <c r="EI40" s="17">
        <v>821.20617895137195</v>
      </c>
      <c r="EJ40" s="17">
        <v>1.1242646880184299</v>
      </c>
      <c r="EK40" s="17">
        <v>77.075167777244999</v>
      </c>
      <c r="EL40" s="17">
        <v>122.928325203789</v>
      </c>
      <c r="EM40" s="17">
        <v>0.78469178061806699</v>
      </c>
      <c r="EN40" s="17">
        <v>5.93342085021243E-3</v>
      </c>
      <c r="EO40" s="17">
        <v>3.0412862646538499E-3</v>
      </c>
      <c r="EP40" s="17">
        <v>61.787599221768303</v>
      </c>
      <c r="EQ40" s="17">
        <v>1880.70674815709</v>
      </c>
      <c r="ER40" s="17">
        <v>1715.3198489028</v>
      </c>
      <c r="ES40" s="17">
        <v>165.38689925428599</v>
      </c>
      <c r="ET40" s="17">
        <v>1.34436129565634</v>
      </c>
      <c r="EU40" s="17">
        <v>5.0416809360824801E-2</v>
      </c>
      <c r="EV40" s="17">
        <v>78.848446237536905</v>
      </c>
      <c r="EW40" s="17">
        <v>7.7756297116905602</v>
      </c>
      <c r="EX40" s="17">
        <v>434.57524055181602</v>
      </c>
      <c r="EY40" s="17">
        <v>13.992596407568399</v>
      </c>
      <c r="EZ40" s="17">
        <v>6.35446578151093</v>
      </c>
      <c r="FA40" s="17">
        <v>861.81079393949506</v>
      </c>
      <c r="FB40" s="17">
        <v>1.17890008631095E-4</v>
      </c>
      <c r="FC40" s="17">
        <v>13.331331092643699</v>
      </c>
      <c r="FD40" s="17">
        <v>9.7026305108660207</v>
      </c>
      <c r="FE40" s="17">
        <v>36.5220914256738</v>
      </c>
      <c r="FF40" s="17">
        <v>3.4354600550053099E-2</v>
      </c>
      <c r="FG40" s="17">
        <v>95.192151722085299</v>
      </c>
      <c r="FH40" s="17">
        <v>29.962582707397299</v>
      </c>
      <c r="FI40" s="17">
        <v>7.7677366917442097</v>
      </c>
      <c r="FJ40" s="17">
        <v>0.134818930074902</v>
      </c>
      <c r="FK40" s="17">
        <v>6.1452120217373203</v>
      </c>
      <c r="FL40" s="17">
        <v>38.979247888285201</v>
      </c>
      <c r="FM40" s="17">
        <v>13.5285305645204</v>
      </c>
      <c r="FN40" s="17">
        <v>2.0168649860744998</v>
      </c>
      <c r="FO40" s="17">
        <v>1396.07515754779</v>
      </c>
      <c r="FP40" s="17">
        <v>5.6587692795956803</v>
      </c>
      <c r="FQ40" s="17">
        <v>29.133905946565399</v>
      </c>
      <c r="FS40" s="25">
        <f t="shared" si="55"/>
        <v>0</v>
      </c>
      <c r="FT40" s="97">
        <f t="shared" si="56"/>
        <v>0.97030334538229834</v>
      </c>
      <c r="FU40" s="40">
        <f t="shared" si="57"/>
        <v>4.3561689219415228E-3</v>
      </c>
      <c r="FV40" s="40">
        <f t="shared" si="58"/>
        <v>3.9217516558643882E-3</v>
      </c>
      <c r="FW40" s="40">
        <f t="shared" si="59"/>
        <v>4.765590793869459E-3</v>
      </c>
      <c r="FX40" s="40">
        <f t="shared" si="60"/>
        <v>3.9689519527184814E-3</v>
      </c>
      <c r="FY40" s="40">
        <f t="shared" si="61"/>
        <v>3.8288610622382638E-3</v>
      </c>
      <c r="FZ40" s="40">
        <f t="shared" si="62"/>
        <v>2.8217902415580468E-3</v>
      </c>
      <c r="GA40" s="40">
        <f t="shared" si="63"/>
        <v>3.1969581268807465E-3</v>
      </c>
      <c r="GB40" s="40">
        <f t="shared" si="64"/>
        <v>6.2531128881378878E-3</v>
      </c>
      <c r="GC40" s="40">
        <f t="shared" si="65"/>
        <v>2.6241310862901226E-3</v>
      </c>
      <c r="GD40" s="40">
        <f t="shared" si="66"/>
        <v>2.7649138144118378E-3</v>
      </c>
      <c r="GE40" s="40">
        <f t="shared" si="67"/>
        <v>5.6341066836247296E-3</v>
      </c>
      <c r="GF40" s="40">
        <f t="shared" si="68"/>
        <v>2.9080826953299865E-3</v>
      </c>
      <c r="GG40" s="40">
        <f t="shared" si="69"/>
        <v>6.0402602847077266E-3</v>
      </c>
      <c r="GH40" s="40">
        <f t="shared" si="70"/>
        <v>5.6433061995342943E-3</v>
      </c>
      <c r="GI40" s="40">
        <f t="shared" si="71"/>
        <v>5.7808997677004119E-3</v>
      </c>
      <c r="GJ40" s="40">
        <f t="shared" si="72"/>
        <v>2.7602184931925693E-3</v>
      </c>
      <c r="GK40" s="40">
        <f t="shared" si="73"/>
        <v>2.743872613819703E-3</v>
      </c>
      <c r="GL40" s="40">
        <f t="shared" si="74"/>
        <v>5.6007914756052287E-3</v>
      </c>
      <c r="GM40" s="40">
        <f t="shared" si="75"/>
        <v>2.7737978398693275E-3</v>
      </c>
      <c r="GN40" s="40">
        <f t="shared" si="76"/>
        <v>2.695215245179094E-3</v>
      </c>
      <c r="GO40" s="40">
        <f t="shared" si="77"/>
        <v>2.7323568993325273E-3</v>
      </c>
      <c r="GP40" s="40">
        <f t="shared" si="78"/>
        <v>0</v>
      </c>
      <c r="GQ40" s="40">
        <f t="shared" si="79"/>
        <v>2.7631101899885332E-3</v>
      </c>
      <c r="GR40" s="40">
        <f t="shared" si="80"/>
        <v>6.8615258442118144E-3</v>
      </c>
      <c r="GS40" s="40">
        <f t="shared" si="81"/>
        <v>2.7441522172312991E-3</v>
      </c>
      <c r="GT40" s="40">
        <f t="shared" si="82"/>
        <v>4.2921904914027436E-3</v>
      </c>
      <c r="GU40" s="40">
        <f t="shared" si="83"/>
        <v>5.7248543782275211E-3</v>
      </c>
      <c r="GV40" s="40">
        <f t="shared" si="84"/>
        <v>0</v>
      </c>
      <c r="GW40" s="40">
        <f t="shared" si="85"/>
        <v>5.4576789832480824E-3</v>
      </c>
      <c r="GX40" s="40">
        <f t="shared" si="86"/>
        <v>2.7483592873733774E-3</v>
      </c>
      <c r="GY40" s="40">
        <f t="shared" si="87"/>
        <v>2.7058252428524073E-3</v>
      </c>
      <c r="GZ40" s="40">
        <f t="shared" si="88"/>
        <v>3.260696483995267E-3</v>
      </c>
      <c r="HA40" s="40">
        <f t="shared" si="89"/>
        <v>1.3295652841171888E-3</v>
      </c>
      <c r="HB40" s="40">
        <f t="shared" si="90"/>
        <v>2.7333552630764138E-3</v>
      </c>
      <c r="HC40" s="40">
        <f t="shared" si="91"/>
        <v>2.0476878369234501E-3</v>
      </c>
      <c r="HD40" s="40">
        <f t="shared" si="92"/>
        <v>2.223446455471248E-3</v>
      </c>
      <c r="HE40" s="40">
        <f t="shared" si="93"/>
        <v>2.8528305243505033E-3</v>
      </c>
      <c r="HF40" s="40">
        <f t="shared" si="94"/>
        <v>2.838714869867733E-3</v>
      </c>
      <c r="HG40" s="40">
        <f t="shared" si="95"/>
        <v>2.0278523728044381E-3</v>
      </c>
      <c r="HH40" s="40">
        <f t="shared" si="96"/>
        <v>3.6829496630439306E-3</v>
      </c>
      <c r="HI40" s="40">
        <f t="shared" si="97"/>
        <v>2.8284398426210635E-3</v>
      </c>
      <c r="HJ40" s="40">
        <f t="shared" si="98"/>
        <v>2.8361671452126935E-3</v>
      </c>
      <c r="HK40" s="40">
        <f t="shared" si="99"/>
        <v>2.7491144642262455E-3</v>
      </c>
      <c r="HL40" s="40">
        <f t="shared" si="100"/>
        <v>2.7595919723585657E-3</v>
      </c>
      <c r="HM40" s="40">
        <f t="shared" si="101"/>
        <v>2.5996105119148833E-3</v>
      </c>
      <c r="HN40" s="40">
        <f t="shared" si="102"/>
        <v>2.0907970653459285E-3</v>
      </c>
      <c r="HO40" s="40">
        <f t="shared" si="103"/>
        <v>2.7345820330869591E-3</v>
      </c>
      <c r="HP40" s="40">
        <f t="shared" si="104"/>
        <v>2.7033713948902E-3</v>
      </c>
      <c r="HQ40" s="40">
        <f t="shared" si="105"/>
        <v>2.7863070722154008E-3</v>
      </c>
      <c r="HR40" s="40">
        <f t="shared" si="106"/>
        <v>0</v>
      </c>
      <c r="HS40" s="40">
        <f t="shared" si="107"/>
        <v>0</v>
      </c>
      <c r="HT40" s="40">
        <f t="shared" si="108"/>
        <v>2.7457775456941752E-3</v>
      </c>
      <c r="HU40" s="40">
        <f t="shared" si="109"/>
        <v>2.7007392875026347E-3</v>
      </c>
    </row>
    <row r="41" spans="1:229" x14ac:dyDescent="0.25">
      <c r="A41" s="32" t="s">
        <v>210</v>
      </c>
      <c r="B41" s="15">
        <v>73221.795050999994</v>
      </c>
      <c r="C41" s="15">
        <v>4073.2388233000001</v>
      </c>
      <c r="D41" s="15">
        <v>10022.642663000001</v>
      </c>
      <c r="E41" s="15">
        <v>23496.801672000001</v>
      </c>
      <c r="F41" s="15">
        <v>20809.373350999998</v>
      </c>
      <c r="G41" s="15">
        <v>1832.1496122000001</v>
      </c>
      <c r="H41" s="15">
        <v>18309.918643000001</v>
      </c>
      <c r="I41" s="17">
        <v>173.72198182</v>
      </c>
      <c r="J41" s="17">
        <v>5.1558299058000001</v>
      </c>
      <c r="L41" s="17">
        <v>6.4452027000000004E-3</v>
      </c>
      <c r="M41" s="17">
        <v>189.81694643</v>
      </c>
      <c r="N41" s="17">
        <v>8.5952719999999997E-4</v>
      </c>
      <c r="O41" s="17">
        <v>26.120107446999999</v>
      </c>
      <c r="P41" s="17">
        <v>5.1763811999999999E-3</v>
      </c>
      <c r="R41" s="17">
        <v>6.5493539999999996E-4</v>
      </c>
      <c r="S41" s="17">
        <v>1.2228561000000001E-3</v>
      </c>
      <c r="T41" s="17">
        <v>0.10957159430000001</v>
      </c>
      <c r="V41" s="17">
        <v>3.9241718999999996E-3</v>
      </c>
      <c r="W41" s="17">
        <v>1.3320699999999999E-5</v>
      </c>
      <c r="Y41" s="17">
        <v>160.15460766999999</v>
      </c>
      <c r="Z41" s="17">
        <v>39.319849132999998</v>
      </c>
      <c r="AA41" s="17">
        <v>0.14982902370000001</v>
      </c>
      <c r="AB41" s="17">
        <v>2.96865329E-2</v>
      </c>
      <c r="AD41" s="17">
        <v>2.0779931999999998E-3</v>
      </c>
      <c r="AE41" s="17">
        <v>2.2171575099999998</v>
      </c>
      <c r="AF41" s="17">
        <v>112.37720219000001</v>
      </c>
      <c r="AG41" s="17">
        <v>12.258028874000001</v>
      </c>
      <c r="AH41" s="17">
        <v>1.1080629999999999E-2</v>
      </c>
      <c r="AK41" s="17">
        <v>237.09267471999999</v>
      </c>
      <c r="AN41" s="17">
        <v>84.586229907000003</v>
      </c>
      <c r="AO41" s="17">
        <v>1.9918714606000001</v>
      </c>
      <c r="AP41" s="17">
        <v>3.53213904E-2</v>
      </c>
      <c r="AQ41" s="17">
        <v>0.60368329470000004</v>
      </c>
      <c r="AR41" s="17">
        <v>0.32309675040000002</v>
      </c>
      <c r="AS41" s="17">
        <v>4.6567077875000003</v>
      </c>
      <c r="AT41" s="17">
        <v>48.062770262000001</v>
      </c>
      <c r="AU41" s="17">
        <v>234.35207575999999</v>
      </c>
      <c r="AV41" s="17">
        <v>99.091195060000004</v>
      </c>
      <c r="BA41" s="17">
        <v>21.3082633</v>
      </c>
      <c r="BB41" s="17">
        <v>0.1831284688</v>
      </c>
      <c r="BD41" s="17" t="s">
        <v>210</v>
      </c>
      <c r="BE41" s="17">
        <v>89.589196029367201</v>
      </c>
      <c r="BF41" s="17">
        <v>23.695949129082098</v>
      </c>
      <c r="BG41" s="17">
        <v>0</v>
      </c>
      <c r="BH41" s="17">
        <v>5.1647591750007802</v>
      </c>
      <c r="BI41" s="17">
        <v>0</v>
      </c>
      <c r="BJ41" s="17">
        <v>0</v>
      </c>
      <c r="BK41" s="17">
        <v>174.328194933627</v>
      </c>
      <c r="BL41" s="17">
        <v>174.328194933627</v>
      </c>
      <c r="BM41" s="17">
        <v>114.18564557787001</v>
      </c>
      <c r="BN41" s="17">
        <v>27.396288096437001</v>
      </c>
      <c r="BO41" s="17">
        <v>2.6450687775922202E-3</v>
      </c>
      <c r="BP41" s="17">
        <v>3.8062908116867E-3</v>
      </c>
      <c r="BQ41" s="17">
        <v>190.303696498627</v>
      </c>
      <c r="BR41" s="17">
        <v>0.183632258078685</v>
      </c>
      <c r="BS41" s="17">
        <v>2.7648615168901502E-4</v>
      </c>
      <c r="BT41" s="17">
        <v>5.8753061117633096E-4</v>
      </c>
      <c r="BU41" s="5">
        <v>1.3316207248685299E-5</v>
      </c>
      <c r="BV41" s="17">
        <v>26.209433401397298</v>
      </c>
      <c r="BW41" s="17">
        <v>1.24581832261335E-3</v>
      </c>
      <c r="BX41" s="17">
        <v>3.9451107987896602E-3</v>
      </c>
      <c r="BY41" s="17">
        <v>0</v>
      </c>
      <c r="BZ41" s="17">
        <v>0</v>
      </c>
      <c r="CA41" s="17">
        <v>1151.54129565484</v>
      </c>
      <c r="CB41" s="17">
        <v>6.5471012087211101E-4</v>
      </c>
      <c r="CC41" s="17">
        <v>0</v>
      </c>
      <c r="CD41" s="17">
        <v>3.5539156401395499E-4</v>
      </c>
      <c r="CE41" s="17">
        <v>8.7011095862475705E-4</v>
      </c>
      <c r="CF41" s="17">
        <v>0.109869234914106</v>
      </c>
      <c r="CG41" s="17">
        <v>2.2232278001951</v>
      </c>
      <c r="CH41" s="17">
        <v>0</v>
      </c>
      <c r="CI41" s="17">
        <v>0</v>
      </c>
      <c r="CJ41" s="17">
        <v>0</v>
      </c>
      <c r="CK41" s="17">
        <v>0</v>
      </c>
      <c r="CL41" s="17">
        <v>73476.042196464899</v>
      </c>
      <c r="CM41" s="17">
        <v>3.9348101769684004E-3</v>
      </c>
      <c r="CN41" s="17">
        <v>812.98333529754404</v>
      </c>
      <c r="CO41" s="17">
        <v>40.623528024408103</v>
      </c>
      <c r="CP41" s="17">
        <v>103.854897345015</v>
      </c>
      <c r="CQ41" s="17">
        <v>48.199957682845799</v>
      </c>
      <c r="CR41" s="17">
        <v>901.16248461622695</v>
      </c>
      <c r="CS41" s="17">
        <v>0</v>
      </c>
      <c r="CT41" s="17">
        <v>2.03302151442649E-3</v>
      </c>
      <c r="CU41" s="17">
        <v>160.85878343997001</v>
      </c>
      <c r="CV41" s="17">
        <v>160.85878343997001</v>
      </c>
      <c r="CW41" s="17">
        <v>46.349163106804397</v>
      </c>
      <c r="CX41" s="17">
        <v>0</v>
      </c>
      <c r="CY41" s="17">
        <v>39.427504954976001</v>
      </c>
      <c r="CZ41" s="17">
        <v>234.920208665735</v>
      </c>
      <c r="DA41" s="17">
        <v>4.7414993163908001E-2</v>
      </c>
      <c r="DB41" s="17">
        <v>8.7778254756019802E-2</v>
      </c>
      <c r="DC41" s="17">
        <v>0</v>
      </c>
      <c r="DD41" s="17">
        <v>841.76093765005999</v>
      </c>
      <c r="DE41" s="17">
        <v>4.4375687551666898</v>
      </c>
      <c r="DF41" s="5">
        <v>4.8405240722683799E-5</v>
      </c>
      <c r="DG41" s="17">
        <v>166.27142596029401</v>
      </c>
      <c r="DH41" s="17">
        <v>5.4555588443503797</v>
      </c>
      <c r="DI41" s="17">
        <v>7.7322216967873102E-3</v>
      </c>
      <c r="DJ41" s="17">
        <v>2.2007255223576199E-2</v>
      </c>
      <c r="DK41" s="17">
        <v>0</v>
      </c>
      <c r="DL41" s="17">
        <v>6.88705397135093E-4</v>
      </c>
      <c r="DM41" s="17">
        <v>1.3983044692096899E-3</v>
      </c>
      <c r="DN41" s="17">
        <v>112.660839298905</v>
      </c>
      <c r="DO41" s="17">
        <v>21.366688878235401</v>
      </c>
      <c r="DP41" s="17">
        <v>43.753593683888298</v>
      </c>
      <c r="DQ41" s="17">
        <v>12.2749735199298</v>
      </c>
      <c r="DR41" s="17">
        <v>4088.3211142049299</v>
      </c>
      <c r="DS41" s="17">
        <v>0</v>
      </c>
      <c r="DT41" s="17">
        <v>4.5477305169287401E-3</v>
      </c>
      <c r="DU41" s="17">
        <v>6.5443417020784002E-3</v>
      </c>
      <c r="DV41" s="17">
        <v>18378.765973202801</v>
      </c>
      <c r="DW41" s="17">
        <v>9035.0989767908304</v>
      </c>
      <c r="DX41" s="17">
        <v>1003.8997378814601</v>
      </c>
      <c r="DY41" s="17">
        <v>10038.9987146723</v>
      </c>
      <c r="DZ41" s="17">
        <v>3.3612890420475397E-2</v>
      </c>
      <c r="EA41" s="17">
        <v>732.44779679084104</v>
      </c>
      <c r="EB41" s="17">
        <v>15.500680895564001</v>
      </c>
      <c r="EC41" s="17">
        <v>1.9960920674393801</v>
      </c>
      <c r="ED41" s="17">
        <v>3.5417780818686302E-2</v>
      </c>
      <c r="EE41" s="17">
        <v>0.60533958696406998</v>
      </c>
      <c r="EF41" s="17">
        <v>0.323969948444914</v>
      </c>
      <c r="EG41" s="17">
        <v>4.6647612833104599</v>
      </c>
      <c r="EH41" s="17">
        <v>5.5313222077084596</v>
      </c>
      <c r="EI41" s="17">
        <v>12057.2970197423</v>
      </c>
      <c r="EJ41" s="17">
        <v>66.527802091083899</v>
      </c>
      <c r="EK41" s="17">
        <v>792.692530410004</v>
      </c>
      <c r="EL41" s="17">
        <v>1332.4133495373001</v>
      </c>
      <c r="EM41" s="17">
        <v>4.1865596201436297</v>
      </c>
      <c r="EN41" s="17">
        <v>3.4153827278890103E-2</v>
      </c>
      <c r="EO41" s="17">
        <v>1.50478194635052E-2</v>
      </c>
      <c r="EP41" s="17">
        <v>1416.0498263309</v>
      </c>
      <c r="EQ41" s="17">
        <v>23541.060866586398</v>
      </c>
      <c r="ER41" s="17">
        <v>20848.980884994999</v>
      </c>
      <c r="ES41" s="17">
        <v>2692.0799815914002</v>
      </c>
      <c r="ET41" s="17">
        <v>22.711310950908501</v>
      </c>
      <c r="EU41" s="17">
        <v>0.21426263650743699</v>
      </c>
      <c r="EV41" s="17">
        <v>1891.9567943693901</v>
      </c>
      <c r="EW41" s="17">
        <v>76.887307583348402</v>
      </c>
      <c r="EX41" s="17">
        <v>4361.9440955262698</v>
      </c>
      <c r="EY41" s="17">
        <v>142.20204709072499</v>
      </c>
      <c r="EZ41" s="17">
        <v>42.403458103914801</v>
      </c>
      <c r="FA41" s="17">
        <v>8612.2468723578895</v>
      </c>
      <c r="FB41" s="17">
        <v>0</v>
      </c>
      <c r="FC41" s="17">
        <v>96.011988202930198</v>
      </c>
      <c r="FD41" s="17">
        <v>1309.87700557218</v>
      </c>
      <c r="FE41" s="17">
        <v>770.80372746462899</v>
      </c>
      <c r="FF41" s="17">
        <v>0.29845931480348498</v>
      </c>
      <c r="FG41" s="17">
        <v>1833.8486278851601</v>
      </c>
      <c r="FH41" s="17">
        <v>472.834955972469</v>
      </c>
      <c r="FI41" s="17">
        <v>99.392362067092094</v>
      </c>
      <c r="FJ41" s="17">
        <v>15.6193127774379</v>
      </c>
      <c r="FK41" s="17">
        <v>29.460693016555599</v>
      </c>
      <c r="FL41" s="17">
        <v>788.77214191556902</v>
      </c>
      <c r="FM41" s="17">
        <v>237.66736834112399</v>
      </c>
      <c r="FN41" s="17">
        <v>21.215290749714701</v>
      </c>
      <c r="FO41" s="17">
        <v>18362.6431564675</v>
      </c>
      <c r="FP41" s="17">
        <v>84.775800967439906</v>
      </c>
      <c r="FQ41" s="17">
        <v>642.07282024882397</v>
      </c>
      <c r="FS41" s="25">
        <f t="shared" si="55"/>
        <v>0</v>
      </c>
      <c r="FT41" s="97">
        <f t="shared" si="56"/>
        <v>1.0008780226570826</v>
      </c>
      <c r="FU41" s="40">
        <f t="shared" si="57"/>
        <v>3.4722877974764088E-3</v>
      </c>
      <c r="FV41" s="40">
        <f t="shared" si="58"/>
        <v>3.7027759871714611E-3</v>
      </c>
      <c r="FW41" s="40">
        <f t="shared" si="59"/>
        <v>1.6319100882125448E-3</v>
      </c>
      <c r="FX41" s="40">
        <f t="shared" si="60"/>
        <v>1.8836263421816448E-3</v>
      </c>
      <c r="FY41" s="40">
        <f t="shared" si="61"/>
        <v>1.9033506356450143E-3</v>
      </c>
      <c r="FZ41" s="40">
        <f t="shared" si="62"/>
        <v>9.2733457674337206E-4</v>
      </c>
      <c r="GA41" s="40">
        <f t="shared" si="63"/>
        <v>2.8795602260994432E-3</v>
      </c>
      <c r="GB41" s="40">
        <f t="shared" si="64"/>
        <v>3.4895590487513976E-3</v>
      </c>
      <c r="GC41" s="40">
        <f t="shared" si="65"/>
        <v>1.7318781581089754E-3</v>
      </c>
      <c r="GD41" s="40">
        <f t="shared" si="66"/>
        <v>0</v>
      </c>
      <c r="GE41" s="40">
        <f t="shared" si="67"/>
        <v>9.5526697382532536E-4</v>
      </c>
      <c r="GF41" s="40">
        <f t="shared" si="68"/>
        <v>2.5643130277965215E-3</v>
      </c>
      <c r="GG41" s="40">
        <f t="shared" si="69"/>
        <v>5.2232935331726687E-3</v>
      </c>
      <c r="GH41" s="40">
        <f t="shared" si="70"/>
        <v>3.4198157330918239E-3</v>
      </c>
      <c r="GI41" s="40">
        <f t="shared" si="71"/>
        <v>2.8104424386307726E-3</v>
      </c>
      <c r="GJ41" s="40">
        <f t="shared" si="72"/>
        <v>0</v>
      </c>
      <c r="GK41" s="40">
        <f t="shared" si="73"/>
        <v>-3.4397152435026876E-4</v>
      </c>
      <c r="GL41" s="40">
        <f t="shared" si="74"/>
        <v>2.1641325080784513E-3</v>
      </c>
      <c r="GM41" s="40">
        <f t="shared" si="75"/>
        <v>2.7164030605511601E-3</v>
      </c>
      <c r="GN41" s="40">
        <f t="shared" si="76"/>
        <v>0</v>
      </c>
      <c r="GO41" s="40">
        <f t="shared" si="77"/>
        <v>2.7109609975039029E-3</v>
      </c>
      <c r="GP41" s="40">
        <f t="shared" si="78"/>
        <v>-3.3727591753436679E-4</v>
      </c>
      <c r="GQ41" s="40">
        <f t="shared" si="79"/>
        <v>0</v>
      </c>
      <c r="GR41" s="40">
        <f t="shared" si="80"/>
        <v>4.3968498953272815E-3</v>
      </c>
      <c r="GS41" s="40">
        <f t="shared" si="81"/>
        <v>2.7379510438062878E-3</v>
      </c>
      <c r="GT41" s="40">
        <f t="shared" si="82"/>
        <v>2.7500925605577807E-3</v>
      </c>
      <c r="GU41" s="40">
        <f t="shared" si="83"/>
        <v>1.783435625232905E-3</v>
      </c>
      <c r="GV41" s="40">
        <f t="shared" si="84"/>
        <v>0</v>
      </c>
      <c r="GW41" s="40">
        <f t="shared" si="85"/>
        <v>4.3391221611232015E-3</v>
      </c>
      <c r="GX41" s="40">
        <f t="shared" si="86"/>
        <v>2.737870524634126E-3</v>
      </c>
      <c r="GY41" s="40">
        <f t="shared" si="87"/>
        <v>2.5239737542623866E-3</v>
      </c>
      <c r="GZ41" s="40">
        <f t="shared" si="88"/>
        <v>1.3823303978129503E-3</v>
      </c>
      <c r="HA41" s="40">
        <f t="shared" si="89"/>
        <v>1.0326325314662563E-3</v>
      </c>
      <c r="HB41" s="40">
        <f t="shared" si="90"/>
        <v>0</v>
      </c>
      <c r="HC41" s="40">
        <f t="shared" si="91"/>
        <v>0</v>
      </c>
      <c r="HD41" s="40">
        <f t="shared" si="92"/>
        <v>2.4239197680936196E-3</v>
      </c>
      <c r="HE41" s="40">
        <f t="shared" si="93"/>
        <v>0</v>
      </c>
      <c r="HF41" s="40">
        <f t="shared" si="94"/>
        <v>0</v>
      </c>
      <c r="HG41" s="40">
        <f t="shared" si="95"/>
        <v>2.241157463198566E-3</v>
      </c>
      <c r="HH41" s="40">
        <f t="shared" si="96"/>
        <v>2.1189152627894073E-3</v>
      </c>
      <c r="HI41" s="40">
        <f t="shared" si="97"/>
        <v>2.72895312428875E-3</v>
      </c>
      <c r="HJ41" s="40">
        <f t="shared" si="98"/>
        <v>2.7436443555938208E-3</v>
      </c>
      <c r="HK41" s="40">
        <f t="shared" si="99"/>
        <v>2.7025899945850424E-3</v>
      </c>
      <c r="HL41" s="40">
        <f t="shared" si="100"/>
        <v>1.7294398055376511E-3</v>
      </c>
      <c r="HM41" s="40">
        <f t="shared" si="101"/>
        <v>2.8543386096548627E-3</v>
      </c>
      <c r="HN41" s="40">
        <f t="shared" si="102"/>
        <v>2.4242708492876234E-3</v>
      </c>
      <c r="HO41" s="40">
        <f t="shared" si="103"/>
        <v>3.0392913003999245E-3</v>
      </c>
      <c r="HP41" s="40">
        <f t="shared" si="104"/>
        <v>0</v>
      </c>
      <c r="HQ41" s="40">
        <f t="shared" si="105"/>
        <v>0</v>
      </c>
      <c r="HR41" s="40">
        <f t="shared" si="106"/>
        <v>0</v>
      </c>
      <c r="HS41" s="40">
        <f t="shared" si="107"/>
        <v>0</v>
      </c>
      <c r="HT41" s="40">
        <f t="shared" si="108"/>
        <v>2.741921169868434E-3</v>
      </c>
      <c r="HU41" s="40">
        <f t="shared" si="109"/>
        <v>2.7510156230007E-3</v>
      </c>
    </row>
    <row r="42" spans="1:229" x14ac:dyDescent="0.25">
      <c r="A42" s="32" t="s">
        <v>211</v>
      </c>
      <c r="B42" s="15">
        <v>6300.7964769</v>
      </c>
      <c r="C42" s="15">
        <v>343.43167531</v>
      </c>
      <c r="D42" s="15">
        <v>4142.0163292999996</v>
      </c>
      <c r="E42" s="15">
        <v>1670.2330649</v>
      </c>
      <c r="F42" s="15">
        <v>1368.2692483999999</v>
      </c>
      <c r="G42" s="15">
        <v>1480.3227975</v>
      </c>
      <c r="H42" s="15">
        <v>9727.7751312</v>
      </c>
      <c r="I42" s="17">
        <v>122.24244315999999</v>
      </c>
      <c r="J42" s="17">
        <v>0.80967632190000005</v>
      </c>
      <c r="K42" s="17">
        <v>1.4656420000000001E-3</v>
      </c>
      <c r="L42" s="17">
        <v>8.0974303499999997E-2</v>
      </c>
      <c r="M42" s="17">
        <v>39.129421489000002</v>
      </c>
      <c r="N42" s="17">
        <v>5.4001301100000003E-2</v>
      </c>
      <c r="O42" s="17">
        <v>4.9152919731000004</v>
      </c>
      <c r="P42" s="17">
        <v>5.5994995700000001E-2</v>
      </c>
      <c r="Q42" s="17">
        <v>4.2526400000000002E-3</v>
      </c>
      <c r="R42" s="17">
        <v>2.5411310400000001E-2</v>
      </c>
      <c r="S42" s="17">
        <v>1.9318604E-3</v>
      </c>
      <c r="T42" s="17">
        <v>5.7584856599999998E-2</v>
      </c>
      <c r="U42" s="17">
        <v>1.1618819999999999E-3</v>
      </c>
      <c r="V42" s="17">
        <v>1.7093467000000001E-3</v>
      </c>
      <c r="W42" s="17">
        <v>1.94984E-5</v>
      </c>
      <c r="X42" s="17">
        <v>8.4293400000000004E-4</v>
      </c>
      <c r="Y42" s="17">
        <v>26.685002281999999</v>
      </c>
      <c r="Z42" s="17">
        <v>8.5180651335000004</v>
      </c>
      <c r="AA42" s="17">
        <v>3.12190644E-2</v>
      </c>
      <c r="AB42" s="17">
        <v>0.18462742330000001</v>
      </c>
      <c r="AD42" s="17">
        <v>0.11308694</v>
      </c>
      <c r="AE42" s="17">
        <v>0.53694782249999995</v>
      </c>
      <c r="AF42" s="17">
        <v>200.5210912</v>
      </c>
      <c r="AG42" s="17">
        <v>1.2646237428</v>
      </c>
      <c r="AH42" s="17">
        <v>0.20039699259999999</v>
      </c>
      <c r="AI42" s="17">
        <v>1.6213189999999999E-2</v>
      </c>
      <c r="AJ42" s="17">
        <v>4.3665499999999997E-5</v>
      </c>
      <c r="AK42" s="17">
        <v>49.016292901</v>
      </c>
      <c r="AL42" s="5">
        <v>6.6447500000000002E-6</v>
      </c>
      <c r="AM42" s="5">
        <v>2.5477899999999999E-5</v>
      </c>
      <c r="AN42" s="17">
        <v>17.048322548000002</v>
      </c>
      <c r="AO42" s="17">
        <v>0.32119995029999998</v>
      </c>
      <c r="AP42" s="17">
        <v>8.0611693000000005E-3</v>
      </c>
      <c r="AQ42" s="17">
        <v>0.13700447160000001</v>
      </c>
      <c r="AR42" s="17">
        <v>7.3266023599999994E-2</v>
      </c>
      <c r="AS42" s="17">
        <v>0.71783764510000003</v>
      </c>
      <c r="AT42" s="17">
        <v>7.7642668105999997</v>
      </c>
      <c r="AU42" s="17">
        <v>48.280059684000001</v>
      </c>
      <c r="AV42" s="17">
        <v>16.710780046</v>
      </c>
      <c r="AW42" s="17">
        <v>1.3099645E-3</v>
      </c>
      <c r="AX42" s="17">
        <v>9.0368600000000001E-5</v>
      </c>
      <c r="BA42" s="17">
        <v>4.8283300000000002</v>
      </c>
      <c r="BB42" s="17">
        <v>4.1513103000000003E-2</v>
      </c>
      <c r="BD42" s="17" t="s">
        <v>211</v>
      </c>
      <c r="BE42" s="17">
        <v>546.71639529217896</v>
      </c>
      <c r="BF42" s="17">
        <v>1.09920474742166</v>
      </c>
      <c r="BG42" s="17">
        <v>1.31361620850212E-3</v>
      </c>
      <c r="BH42" s="17">
        <v>0.81184527681936502</v>
      </c>
      <c r="BI42" s="17">
        <v>0</v>
      </c>
      <c r="BJ42" s="17">
        <v>1.4696552465682301E-3</v>
      </c>
      <c r="BK42" s="17">
        <v>122.45882338428601</v>
      </c>
      <c r="BL42" s="17">
        <v>122.45882338428601</v>
      </c>
      <c r="BM42" s="17">
        <v>288.85445934324298</v>
      </c>
      <c r="BN42" s="17">
        <v>4.5344369202586403</v>
      </c>
      <c r="BO42" s="17">
        <v>3.31903692686717E-2</v>
      </c>
      <c r="BP42" s="17">
        <v>4.7761814929699997E-2</v>
      </c>
      <c r="BQ42" s="17">
        <v>39.2364743058288</v>
      </c>
      <c r="BR42" s="17">
        <v>4.1624767867638898E-2</v>
      </c>
      <c r="BS42" s="17">
        <v>1.7275492683410699E-2</v>
      </c>
      <c r="BT42" s="17">
        <v>3.6710592136113301E-2</v>
      </c>
      <c r="BU42" s="5">
        <v>1.9491379965076801E-5</v>
      </c>
      <c r="BV42" s="17">
        <v>4.9339853715922501</v>
      </c>
      <c r="BW42" s="17">
        <v>1.34354754807453E-2</v>
      </c>
      <c r="BX42" s="17">
        <v>4.2545592123987903E-2</v>
      </c>
      <c r="BY42" s="17">
        <v>4.2642829968986403E-3</v>
      </c>
      <c r="BZ42" s="17">
        <v>0</v>
      </c>
      <c r="CA42" s="17">
        <v>395.053463724891</v>
      </c>
      <c r="CB42" s="17">
        <v>2.5478105136132401E-2</v>
      </c>
      <c r="CC42" s="5">
        <v>9.0630557659220605E-5</v>
      </c>
      <c r="CD42" s="17">
        <v>5.6039331305081104E-4</v>
      </c>
      <c r="CE42" s="17">
        <v>1.37201676240237E-3</v>
      </c>
      <c r="CF42" s="17">
        <v>5.7746548320169698E-2</v>
      </c>
      <c r="CG42" s="17">
        <v>0.53842243527306899</v>
      </c>
      <c r="CH42" s="17">
        <v>1.1651511054960001E-3</v>
      </c>
      <c r="CI42" s="5">
        <v>6.6630214913275702E-6</v>
      </c>
      <c r="CJ42" s="17">
        <v>1.6255256592073299E-2</v>
      </c>
      <c r="CK42" s="5">
        <v>2.5546819970568199E-5</v>
      </c>
      <c r="CL42" s="17">
        <v>6322.0600912933896</v>
      </c>
      <c r="CM42" s="17">
        <v>1.7140371392094099E-3</v>
      </c>
      <c r="CN42" s="17">
        <v>45.314017310364903</v>
      </c>
      <c r="CO42" s="17">
        <v>4.8076254428681597</v>
      </c>
      <c r="CP42" s="17">
        <v>6.0124024192291499</v>
      </c>
      <c r="CQ42" s="17">
        <v>7.7849277188418</v>
      </c>
      <c r="CR42" s="17">
        <v>2713.1352767911599</v>
      </c>
      <c r="CS42" s="17">
        <v>8.4518782115615204E-4</v>
      </c>
      <c r="CT42" s="17">
        <v>2.8669225343370302E-4</v>
      </c>
      <c r="CU42" s="17">
        <v>26.824205159092099</v>
      </c>
      <c r="CV42" s="17">
        <v>26.824205159092099</v>
      </c>
      <c r="CW42" s="17">
        <v>4.5621539490881302</v>
      </c>
      <c r="CX42" s="17">
        <v>0</v>
      </c>
      <c r="CY42" s="17">
        <v>8.5413988901469899</v>
      </c>
      <c r="CZ42" s="17">
        <v>48.404204906719599</v>
      </c>
      <c r="DA42" s="17">
        <v>1.07645356248626E-2</v>
      </c>
      <c r="DB42" s="17">
        <v>1.7172364573768199E-2</v>
      </c>
      <c r="DC42" s="17">
        <v>0</v>
      </c>
      <c r="DD42" s="17">
        <v>177.8566240278</v>
      </c>
      <c r="DE42" s="17">
        <v>0.70814229566447795</v>
      </c>
      <c r="DF42" s="5">
        <v>6.8265058117784697E-6</v>
      </c>
      <c r="DG42" s="17">
        <v>22.5092933730153</v>
      </c>
      <c r="DH42" s="17">
        <v>0.19512786522211001</v>
      </c>
      <c r="DI42" s="17">
        <v>4.7992059705572597E-2</v>
      </c>
      <c r="DJ42" s="17">
        <v>0.136592995221481</v>
      </c>
      <c r="DK42" s="17">
        <v>0</v>
      </c>
      <c r="DL42" s="17">
        <v>3.7308937321494498E-2</v>
      </c>
      <c r="DM42" s="17">
        <v>7.5748415637383701E-2</v>
      </c>
      <c r="DN42" s="17">
        <v>200.75285839743501</v>
      </c>
      <c r="DO42" s="17">
        <v>4.8415754691115804</v>
      </c>
      <c r="DP42" s="17">
        <v>3.07353440258608</v>
      </c>
      <c r="DQ42" s="17">
        <v>1.2683645855355501</v>
      </c>
      <c r="DR42" s="17">
        <v>344.65677944840297</v>
      </c>
      <c r="DS42" s="17">
        <v>0</v>
      </c>
      <c r="DT42" s="17">
        <v>8.2163686635030403E-2</v>
      </c>
      <c r="DU42" s="17">
        <v>0.118235046688382</v>
      </c>
      <c r="DV42" s="17">
        <v>10234.918419506401</v>
      </c>
      <c r="DW42" s="17">
        <v>3733.43728710902</v>
      </c>
      <c r="DX42" s="17">
        <v>414.82668525648</v>
      </c>
      <c r="DY42" s="17">
        <v>4148.2639723655002</v>
      </c>
      <c r="DZ42" s="17">
        <v>1.3841770976308399E-3</v>
      </c>
      <c r="EA42" s="17">
        <v>78.457031676780403</v>
      </c>
      <c r="EB42" s="17">
        <v>90.311880318864297</v>
      </c>
      <c r="EC42" s="17">
        <v>0.32215170953884797</v>
      </c>
      <c r="ED42" s="17">
        <v>8.0829712448949199E-3</v>
      </c>
      <c r="EE42" s="17">
        <v>0.13737994096463199</v>
      </c>
      <c r="EF42" s="17">
        <v>7.3464680262570498E-2</v>
      </c>
      <c r="EG42" s="17">
        <v>0.719780067483478</v>
      </c>
      <c r="EH42" s="17">
        <v>2.8916302938209899</v>
      </c>
      <c r="EI42" s="17">
        <v>4189.5028679118304</v>
      </c>
      <c r="EJ42" s="17">
        <v>2.43790664936038</v>
      </c>
      <c r="EK42" s="17">
        <v>70.165355269322106</v>
      </c>
      <c r="EL42" s="17">
        <v>104.13810004574501</v>
      </c>
      <c r="EM42" s="17">
        <v>1.7936879261672001</v>
      </c>
      <c r="EN42" s="17">
        <v>4.8163908351659098E-3</v>
      </c>
      <c r="EO42" s="17">
        <v>3.3688626244922398E-3</v>
      </c>
      <c r="EP42" s="17">
        <v>58.1331978262427</v>
      </c>
      <c r="EQ42" s="17">
        <v>1675.5972767504099</v>
      </c>
      <c r="ER42" s="17">
        <v>1373.0321681011301</v>
      </c>
      <c r="ES42" s="17">
        <v>302.56510864928299</v>
      </c>
      <c r="ET42" s="17">
        <v>1.0809305990509099</v>
      </c>
      <c r="EU42" s="17">
        <v>4.2577220637466398E-2</v>
      </c>
      <c r="EV42" s="17">
        <v>75.408444418723803</v>
      </c>
      <c r="EW42" s="17">
        <v>6.5053955742213496</v>
      </c>
      <c r="EX42" s="17">
        <v>342.27657611181797</v>
      </c>
      <c r="EY42" s="17">
        <v>13.5746145736536</v>
      </c>
      <c r="EZ42" s="17">
        <v>5.0732234748149398</v>
      </c>
      <c r="FA42" s="17">
        <v>646.07526116503095</v>
      </c>
      <c r="FB42" s="5">
        <v>4.3750256664958201E-5</v>
      </c>
      <c r="FC42" s="17">
        <v>21.6783736532504</v>
      </c>
      <c r="FD42" s="17">
        <v>13.612857985526601</v>
      </c>
      <c r="FE42" s="17">
        <v>29.620584568748299</v>
      </c>
      <c r="FF42" s="17">
        <v>0.197008007407529</v>
      </c>
      <c r="FG42" s="17">
        <v>1479.9868571019099</v>
      </c>
      <c r="FH42" s="17">
        <v>95.505973423277297</v>
      </c>
      <c r="FI42" s="17">
        <v>16.756542111476701</v>
      </c>
      <c r="FJ42" s="17">
        <v>31.171349009937298</v>
      </c>
      <c r="FK42" s="17">
        <v>5.0323470382116096</v>
      </c>
      <c r="FL42" s="17">
        <v>178.42182930016301</v>
      </c>
      <c r="FM42" s="17">
        <v>49.143584380089301</v>
      </c>
      <c r="FN42" s="17">
        <v>208.97695603022501</v>
      </c>
      <c r="FO42" s="17">
        <v>9743.0744777525997</v>
      </c>
      <c r="FP42" s="17">
        <v>17.090995471038902</v>
      </c>
      <c r="FQ42" s="17">
        <v>124.79241044527301</v>
      </c>
      <c r="FS42" s="25">
        <f t="shared" si="55"/>
        <v>0</v>
      </c>
      <c r="FT42" s="97">
        <f t="shared" si="56"/>
        <v>1.0504813899223373</v>
      </c>
      <c r="FU42" s="40">
        <f t="shared" si="57"/>
        <v>3.3747502353625209E-3</v>
      </c>
      <c r="FV42" s="40">
        <f t="shared" si="58"/>
        <v>3.5672427049634366E-3</v>
      </c>
      <c r="FW42" s="40">
        <f t="shared" si="59"/>
        <v>1.5083579032042222E-3</v>
      </c>
      <c r="FX42" s="40">
        <f t="shared" si="60"/>
        <v>3.2116546864859648E-3</v>
      </c>
      <c r="FY42" s="40">
        <f t="shared" si="61"/>
        <v>3.4809813249108163E-3</v>
      </c>
      <c r="FZ42" s="40">
        <f t="shared" si="62"/>
        <v>-2.2693725899339728E-4</v>
      </c>
      <c r="GA42" s="40">
        <f t="shared" si="63"/>
        <v>1.5727487885210166E-3</v>
      </c>
      <c r="GB42" s="40">
        <f t="shared" si="64"/>
        <v>1.7700908022821368E-3</v>
      </c>
      <c r="GC42" s="40">
        <f t="shared" si="65"/>
        <v>2.6787925751308472E-3</v>
      </c>
      <c r="GD42" s="40">
        <f t="shared" si="66"/>
        <v>2.7382174966533454E-3</v>
      </c>
      <c r="GE42" s="40">
        <f t="shared" si="67"/>
        <v>-2.7316445677494052E-4</v>
      </c>
      <c r="GF42" s="40">
        <f t="shared" si="68"/>
        <v>2.7358650538417077E-3</v>
      </c>
      <c r="GG42" s="40">
        <f t="shared" si="69"/>
        <v>-2.8177618253723865E-4</v>
      </c>
      <c r="GH42" s="40">
        <f t="shared" si="70"/>
        <v>3.8031104956843631E-3</v>
      </c>
      <c r="GI42" s="40">
        <f t="shared" si="71"/>
        <v>-2.4873821477582113E-4</v>
      </c>
      <c r="GJ42" s="40">
        <f t="shared" si="72"/>
        <v>2.7378280076940679E-3</v>
      </c>
      <c r="GK42" s="40">
        <f t="shared" si="73"/>
        <v>2.6285435532832678E-3</v>
      </c>
      <c r="GL42" s="40">
        <f t="shared" si="74"/>
        <v>2.8453166345812538E-4</v>
      </c>
      <c r="GM42" s="40">
        <f t="shared" si="75"/>
        <v>2.8078861304258276E-3</v>
      </c>
      <c r="GN42" s="40">
        <f t="shared" si="76"/>
        <v>2.8136295217587892E-3</v>
      </c>
      <c r="GO42" s="40">
        <f t="shared" si="77"/>
        <v>2.7439952406436018E-3</v>
      </c>
      <c r="GP42" s="40">
        <f t="shared" si="78"/>
        <v>-3.6003133196563388E-4</v>
      </c>
      <c r="GQ42" s="40">
        <f t="shared" si="79"/>
        <v>2.6737812879205178E-3</v>
      </c>
      <c r="GR42" s="40">
        <f t="shared" si="80"/>
        <v>5.2165210863031036E-3</v>
      </c>
      <c r="GS42" s="40">
        <f t="shared" si="81"/>
        <v>2.7393259245250589E-3</v>
      </c>
      <c r="GT42" s="40">
        <f t="shared" si="82"/>
        <v>2.7770986988015947E-3</v>
      </c>
      <c r="GU42" s="40">
        <f t="shared" si="83"/>
        <v>-2.2948038914872741E-4</v>
      </c>
      <c r="GV42" s="40">
        <f t="shared" si="84"/>
        <v>0</v>
      </c>
      <c r="GW42" s="40">
        <f t="shared" si="85"/>
        <v>-2.6163092857405104E-4</v>
      </c>
      <c r="GX42" s="40">
        <f t="shared" si="86"/>
        <v>2.7462869040111243E-3</v>
      </c>
      <c r="GY42" s="40">
        <f t="shared" si="87"/>
        <v>1.1558245371996302E-3</v>
      </c>
      <c r="GZ42" s="40">
        <f t="shared" si="88"/>
        <v>2.9580677706299405E-3</v>
      </c>
      <c r="HA42" s="40">
        <f t="shared" si="89"/>
        <v>8.686374929228258E-6</v>
      </c>
      <c r="HB42" s="40">
        <f t="shared" si="90"/>
        <v>2.5945907050556019E-3</v>
      </c>
      <c r="HC42" s="40">
        <f t="shared" si="91"/>
        <v>1.9410441872463027E-3</v>
      </c>
      <c r="HD42" s="40">
        <f t="shared" si="92"/>
        <v>2.5969217897892937E-3</v>
      </c>
      <c r="HE42" s="40">
        <f t="shared" si="93"/>
        <v>2.7497635467955916E-3</v>
      </c>
      <c r="HF42" s="40">
        <f t="shared" si="94"/>
        <v>2.7050883537575862E-3</v>
      </c>
      <c r="HG42" s="40">
        <f t="shared" si="95"/>
        <v>2.5030569968836104E-3</v>
      </c>
      <c r="HH42" s="40">
        <f t="shared" si="96"/>
        <v>2.96313632041055E-3</v>
      </c>
      <c r="HI42" s="40">
        <f t="shared" si="97"/>
        <v>2.7045635792464205E-3</v>
      </c>
      <c r="HJ42" s="40">
        <f t="shared" si="98"/>
        <v>2.7405628462128283E-3</v>
      </c>
      <c r="HK42" s="40">
        <f t="shared" si="99"/>
        <v>2.711443214866978E-3</v>
      </c>
      <c r="HL42" s="40">
        <f t="shared" si="100"/>
        <v>2.7059355227983025E-3</v>
      </c>
      <c r="HM42" s="40">
        <f t="shared" si="101"/>
        <v>2.6610250195927671E-3</v>
      </c>
      <c r="HN42" s="40">
        <f t="shared" si="102"/>
        <v>2.5713560325348879E-3</v>
      </c>
      <c r="HO42" s="40">
        <f t="shared" si="103"/>
        <v>2.738475723498925E-3</v>
      </c>
      <c r="HP42" s="40">
        <f t="shared" si="104"/>
        <v>2.7876392849729525E-3</v>
      </c>
      <c r="HQ42" s="40">
        <f t="shared" si="105"/>
        <v>2.898768590202834E-3</v>
      </c>
      <c r="HR42" s="40">
        <f t="shared" si="106"/>
        <v>0</v>
      </c>
      <c r="HS42" s="40">
        <f t="shared" si="107"/>
        <v>0</v>
      </c>
      <c r="HT42" s="40">
        <f t="shared" si="108"/>
        <v>2.7432816546466786E-3</v>
      </c>
      <c r="HU42" s="40">
        <f t="shared" si="109"/>
        <v>2.689870416068287E-3</v>
      </c>
    </row>
    <row r="43" spans="1:229" x14ac:dyDescent="0.25">
      <c r="A43" s="32" t="s">
        <v>212</v>
      </c>
      <c r="B43" s="15">
        <v>66937.975181000002</v>
      </c>
      <c r="C43" s="15">
        <v>4409.0747502000004</v>
      </c>
      <c r="D43" s="15">
        <v>8246.4540386000008</v>
      </c>
      <c r="E43" s="15">
        <v>15644.843876999999</v>
      </c>
      <c r="F43" s="15">
        <v>14214.210128999999</v>
      </c>
      <c r="G43" s="15">
        <v>694.28698098999996</v>
      </c>
      <c r="H43" s="15">
        <v>21641.917140000001</v>
      </c>
      <c r="I43" s="17">
        <v>206.47494119000001</v>
      </c>
      <c r="J43" s="17">
        <v>4.8693532015000001</v>
      </c>
      <c r="K43" s="17">
        <v>0.36557541199999999</v>
      </c>
      <c r="L43" s="17">
        <v>1.6214744100000001E-2</v>
      </c>
      <c r="M43" s="17">
        <v>229.13250615000001</v>
      </c>
      <c r="N43" s="17">
        <v>1.5581722999999999E-3</v>
      </c>
      <c r="O43" s="17">
        <v>31.593753091</v>
      </c>
      <c r="P43" s="17">
        <v>9.3072642000000001E-3</v>
      </c>
      <c r="Q43" s="17">
        <v>0.10527096</v>
      </c>
      <c r="R43" s="17">
        <v>0.6052208</v>
      </c>
      <c r="S43" s="17">
        <v>1.8782988999999999E-3</v>
      </c>
      <c r="T43" s="17">
        <v>0.20559782069999999</v>
      </c>
      <c r="U43" s="17">
        <v>2.8756792E-2</v>
      </c>
      <c r="V43" s="17">
        <v>2.5586991E-2</v>
      </c>
      <c r="X43" s="17">
        <v>2.0865226000000001E-2</v>
      </c>
      <c r="Y43" s="17">
        <v>184.34982281000001</v>
      </c>
      <c r="Z43" s="17">
        <v>51.474164727000002</v>
      </c>
      <c r="AA43" s="17">
        <v>0.1921639228</v>
      </c>
      <c r="AB43" s="17">
        <v>4.7570353900000001E-2</v>
      </c>
      <c r="AC43" s="17">
        <v>0.56415000000000004</v>
      </c>
      <c r="AD43" s="17">
        <v>3.7582921300000002E-2</v>
      </c>
      <c r="AE43" s="17">
        <v>3.8432899950000001</v>
      </c>
      <c r="AF43" s="17">
        <v>196.51753162</v>
      </c>
      <c r="AG43" s="17">
        <v>9.0911452412999996</v>
      </c>
      <c r="AH43" s="17">
        <v>0.85325615259999998</v>
      </c>
      <c r="AI43" s="17">
        <v>0.40190368500000001</v>
      </c>
      <c r="AJ43" s="17">
        <v>1.0828051000000001E-3</v>
      </c>
      <c r="AK43" s="17">
        <v>269.18986280000001</v>
      </c>
      <c r="AL43" s="17">
        <v>1.6297020000000001E-4</v>
      </c>
      <c r="AM43" s="17">
        <v>6.3010609999999999E-4</v>
      </c>
      <c r="AN43" s="17">
        <v>106.3669484</v>
      </c>
      <c r="AO43" s="17">
        <v>1.9921235928000001</v>
      </c>
      <c r="AP43" s="17">
        <v>4.7622940099999997E-2</v>
      </c>
      <c r="AQ43" s="17">
        <v>0.81370789180000003</v>
      </c>
      <c r="AR43" s="17">
        <v>0.43550314610000002</v>
      </c>
      <c r="AS43" s="17">
        <v>4.3882578025000001</v>
      </c>
      <c r="AT43" s="17">
        <v>58.508181260999997</v>
      </c>
      <c r="AU43" s="17">
        <v>255.45963069000001</v>
      </c>
      <c r="AV43" s="17">
        <v>122.95051470999999</v>
      </c>
      <c r="AW43" s="17">
        <v>3.2424119500000001E-2</v>
      </c>
      <c r="AX43" s="17">
        <v>2.2361954E-3</v>
      </c>
      <c r="AY43" s="17">
        <v>0.88854999999999995</v>
      </c>
      <c r="BA43" s="17">
        <v>28.718668749999999</v>
      </c>
      <c r="BB43" s="17">
        <v>0.24680567470000001</v>
      </c>
      <c r="BD43" s="17" t="s">
        <v>212</v>
      </c>
      <c r="BE43" s="17">
        <v>255.52262370338099</v>
      </c>
      <c r="BF43" s="17">
        <v>7.0424681641619804</v>
      </c>
      <c r="BG43" s="17">
        <v>3.2513237058714499E-2</v>
      </c>
      <c r="BH43" s="17">
        <v>4.88225844992043</v>
      </c>
      <c r="BI43" s="17">
        <v>0.89097896473156502</v>
      </c>
      <c r="BJ43" s="17">
        <v>0.36657901356214001</v>
      </c>
      <c r="BK43" s="17">
        <v>207.39955737449401</v>
      </c>
      <c r="BL43" s="17">
        <v>207.39955737449401</v>
      </c>
      <c r="BM43" s="17">
        <v>196.440157289703</v>
      </c>
      <c r="BN43" s="17">
        <v>37.164027361355402</v>
      </c>
      <c r="BO43" s="17">
        <v>6.6514393902015597E-3</v>
      </c>
      <c r="BP43" s="17">
        <v>9.5716126754741299E-3</v>
      </c>
      <c r="BQ43" s="17">
        <v>229.762273618547</v>
      </c>
      <c r="BR43" s="17">
        <v>0.24748489974012999</v>
      </c>
      <c r="BS43" s="17">
        <v>4.9951232291098303E-4</v>
      </c>
      <c r="BT43" s="17">
        <v>1.0614531175890201E-3</v>
      </c>
      <c r="BU43" s="17">
        <v>0</v>
      </c>
      <c r="BV43" s="17">
        <v>31.719902955568902</v>
      </c>
      <c r="BW43" s="17">
        <v>2.23714406984242E-3</v>
      </c>
      <c r="BX43" s="17">
        <v>7.0842913793768602E-3</v>
      </c>
      <c r="BY43" s="17">
        <v>0.105558229149099</v>
      </c>
      <c r="BZ43" s="17">
        <v>0</v>
      </c>
      <c r="CA43" s="17">
        <v>1554.8499742419599</v>
      </c>
      <c r="CB43" s="17">
        <v>0.60687703926015601</v>
      </c>
      <c r="CC43" s="17">
        <v>2.2423491220516199E-3</v>
      </c>
      <c r="CD43" s="17">
        <v>5.4575360053351805E-4</v>
      </c>
      <c r="CE43" s="17">
        <v>1.33615440070107E-3</v>
      </c>
      <c r="CF43" s="17">
        <v>0.20616340126761901</v>
      </c>
      <c r="CG43" s="17">
        <v>3.85381414745614</v>
      </c>
      <c r="CH43" s="17">
        <v>2.88349232107134E-2</v>
      </c>
      <c r="CI43" s="17">
        <v>1.6341198494244301E-4</v>
      </c>
      <c r="CJ43" s="17">
        <v>0.40299677073231999</v>
      </c>
      <c r="CK43" s="17">
        <v>6.3182170381454795E-4</v>
      </c>
      <c r="CL43" s="17">
        <v>67241.789984181698</v>
      </c>
      <c r="CM43" s="17">
        <v>2.5658705313036101E-2</v>
      </c>
      <c r="CN43" s="17">
        <v>810.21229262164695</v>
      </c>
      <c r="CO43" s="17">
        <v>43.111203276831901</v>
      </c>
      <c r="CP43" s="17">
        <v>92.168764315690396</v>
      </c>
      <c r="CQ43" s="17">
        <v>58.677457336985803</v>
      </c>
      <c r="CR43" s="17">
        <v>1775.0341941049901</v>
      </c>
      <c r="CS43" s="17">
        <v>2.0922889902950902E-2</v>
      </c>
      <c r="CT43" s="17">
        <v>0.11141136770323801</v>
      </c>
      <c r="CU43" s="17">
        <v>185.378723072171</v>
      </c>
      <c r="CV43" s="17">
        <v>185.378723072171</v>
      </c>
      <c r="CW43" s="17">
        <v>41.951465840359702</v>
      </c>
      <c r="CX43" s="17">
        <v>0</v>
      </c>
      <c r="CY43" s="17">
        <v>51.615088957436399</v>
      </c>
      <c r="CZ43" s="17">
        <v>256.07747508761702</v>
      </c>
      <c r="DA43" s="17">
        <v>6.2936260129477395E-2</v>
      </c>
      <c r="DB43" s="17">
        <v>0.109897473489233</v>
      </c>
      <c r="DC43" s="17">
        <v>0</v>
      </c>
      <c r="DD43" s="17">
        <v>914.609268705413</v>
      </c>
      <c r="DE43" s="17">
        <v>3.88042363598885</v>
      </c>
      <c r="DF43" s="17">
        <v>2.6526239208212801E-3</v>
      </c>
      <c r="DG43" s="17">
        <v>128.16568250374601</v>
      </c>
      <c r="DH43" s="17">
        <v>2.0479456651075498</v>
      </c>
      <c r="DI43" s="17">
        <v>1.2382201315057E-2</v>
      </c>
      <c r="DJ43" s="17">
        <v>3.5241541570903298E-2</v>
      </c>
      <c r="DK43" s="17">
        <v>0.56569557261198</v>
      </c>
      <c r="DL43" s="17">
        <v>1.24095812565165E-2</v>
      </c>
      <c r="DM43" s="17">
        <v>2.5195098009226299E-2</v>
      </c>
      <c r="DN43" s="17">
        <v>196.99319354590199</v>
      </c>
      <c r="DO43" s="17">
        <v>28.797338468522899</v>
      </c>
      <c r="DP43" s="17">
        <v>28.598824076741</v>
      </c>
      <c r="DQ43" s="17">
        <v>9.1202606867631708</v>
      </c>
      <c r="DR43" s="17">
        <v>4427.3174263606597</v>
      </c>
      <c r="DS43" s="17">
        <v>0</v>
      </c>
      <c r="DT43" s="17">
        <v>0.349870752997128</v>
      </c>
      <c r="DU43" s="17">
        <v>0.50347204590463801</v>
      </c>
      <c r="DV43" s="17">
        <v>21820.365814800702</v>
      </c>
      <c r="DW43" s="17">
        <v>7445.3703350915202</v>
      </c>
      <c r="DX43" s="17">
        <v>827.26345663122697</v>
      </c>
      <c r="DY43" s="17">
        <v>8272.6337917227393</v>
      </c>
      <c r="DZ43" s="17">
        <v>1.4445946279468E-2</v>
      </c>
      <c r="EA43" s="17">
        <v>745.36465284969404</v>
      </c>
      <c r="EB43" s="17">
        <v>43.203499343067499</v>
      </c>
      <c r="EC43" s="17">
        <v>1.9981572964830701</v>
      </c>
      <c r="ED43" s="17">
        <v>4.7754121299968602E-2</v>
      </c>
      <c r="EE43" s="17">
        <v>0.81591724689477796</v>
      </c>
      <c r="EF43" s="17">
        <v>0.43669856788667799</v>
      </c>
      <c r="EG43" s="17">
        <v>4.4000108974905796</v>
      </c>
      <c r="EH43" s="17">
        <v>4.7979240315922302</v>
      </c>
      <c r="EI43" s="17">
        <v>13556.1854674349</v>
      </c>
      <c r="EJ43" s="17">
        <v>10.7862460953388</v>
      </c>
      <c r="EK43" s="17">
        <v>829.27568478314799</v>
      </c>
      <c r="EL43" s="17">
        <v>1142.4812117704701</v>
      </c>
      <c r="EM43" s="17">
        <v>4.5856453742070196</v>
      </c>
      <c r="EN43" s="17">
        <v>0.47596354483374498</v>
      </c>
      <c r="EO43" s="17">
        <v>1.9853381801947699E-2</v>
      </c>
      <c r="EP43" s="17">
        <v>695.62026995596204</v>
      </c>
      <c r="EQ43" s="17">
        <v>15705.01673673</v>
      </c>
      <c r="ER43" s="17">
        <v>14267.582921797</v>
      </c>
      <c r="ES43" s="17">
        <v>1437.4338149329999</v>
      </c>
      <c r="ET43" s="17">
        <v>11.9485363305169</v>
      </c>
      <c r="EU43" s="17">
        <v>0.29303401830938502</v>
      </c>
      <c r="EV43" s="17">
        <v>491.86686018838401</v>
      </c>
      <c r="EW43" s="17">
        <v>73.392883381008204</v>
      </c>
      <c r="EX43" s="17">
        <v>3709.0992894503302</v>
      </c>
      <c r="EY43" s="17">
        <v>156.661810711155</v>
      </c>
      <c r="EZ43" s="17">
        <v>51.571403347718402</v>
      </c>
      <c r="FA43" s="17">
        <v>6750.0881711007096</v>
      </c>
      <c r="FB43" s="17">
        <v>1.08492386688139E-3</v>
      </c>
      <c r="FC43" s="17">
        <v>105.44052345531399</v>
      </c>
      <c r="FD43" s="17">
        <v>117.498545662681</v>
      </c>
      <c r="FE43" s="17">
        <v>216.90438597419501</v>
      </c>
      <c r="FF43" s="17">
        <v>0.235056076434244</v>
      </c>
      <c r="FG43" s="17">
        <v>696.64511479356395</v>
      </c>
      <c r="FH43" s="17">
        <v>564.60033089520596</v>
      </c>
      <c r="FI43" s="17">
        <v>123.320948138196</v>
      </c>
      <c r="FJ43" s="17">
        <v>8.1687442321802806E-2</v>
      </c>
      <c r="FK43" s="17">
        <v>39.016561669797703</v>
      </c>
      <c r="FL43" s="17">
        <v>860.54817794292205</v>
      </c>
      <c r="FM43" s="17">
        <v>269.85790456422399</v>
      </c>
      <c r="FN43" s="17">
        <v>90.105870306711395</v>
      </c>
      <c r="FO43" s="17">
        <v>21704.101319135501</v>
      </c>
      <c r="FP43" s="17">
        <v>106.61830628796</v>
      </c>
      <c r="FQ43" s="17">
        <v>710.44395007426897</v>
      </c>
      <c r="FS43" s="25">
        <f t="shared" si="55"/>
        <v>0</v>
      </c>
      <c r="FT43" s="97">
        <f t="shared" si="56"/>
        <v>1.0053567984205223</v>
      </c>
      <c r="FU43" s="40">
        <f t="shared" si="57"/>
        <v>4.5387510207797951E-3</v>
      </c>
      <c r="FV43" s="40">
        <f t="shared" si="58"/>
        <v>4.1375293444121924E-3</v>
      </c>
      <c r="FW43" s="40">
        <f t="shared" si="59"/>
        <v>3.1746679239581391E-3</v>
      </c>
      <c r="FX43" s="40">
        <f t="shared" si="60"/>
        <v>3.8461783449602084E-3</v>
      </c>
      <c r="FY43" s="40">
        <f t="shared" si="61"/>
        <v>3.7548898118587282E-3</v>
      </c>
      <c r="FZ43" s="40">
        <f t="shared" si="62"/>
        <v>3.3964828206939292E-3</v>
      </c>
      <c r="GA43" s="40">
        <f t="shared" si="63"/>
        <v>2.8733211911511833E-3</v>
      </c>
      <c r="GB43" s="40">
        <f t="shared" si="64"/>
        <v>4.4781036341023069E-3</v>
      </c>
      <c r="GC43" s="40">
        <f t="shared" si="65"/>
        <v>2.6503003348482706E-3</v>
      </c>
      <c r="GD43" s="40">
        <f t="shared" si="66"/>
        <v>2.7452654888617668E-3</v>
      </c>
      <c r="GE43" s="40">
        <f t="shared" si="67"/>
        <v>5.1237106330205876E-4</v>
      </c>
      <c r="GF43" s="40">
        <f t="shared" si="68"/>
        <v>2.7484859268929493E-3</v>
      </c>
      <c r="GG43" s="40">
        <f t="shared" si="69"/>
        <v>1.7925748647971674E-3</v>
      </c>
      <c r="GH43" s="40">
        <f t="shared" si="70"/>
        <v>3.9928736609908342E-3</v>
      </c>
      <c r="GI43" s="40">
        <f t="shared" si="71"/>
        <v>1.5226009399495952E-3</v>
      </c>
      <c r="GJ43" s="40">
        <f t="shared" si="72"/>
        <v>2.7288546537336004E-3</v>
      </c>
      <c r="GK43" s="40">
        <f t="shared" si="73"/>
        <v>2.73658681287228E-3</v>
      </c>
      <c r="GL43" s="40">
        <f t="shared" si="74"/>
        <v>1.9214733259909314E-3</v>
      </c>
      <c r="GM43" s="40">
        <f t="shared" si="75"/>
        <v>2.7509074059899183E-3</v>
      </c>
      <c r="GN43" s="40">
        <f t="shared" si="76"/>
        <v>2.716965463790267E-3</v>
      </c>
      <c r="GO43" s="40">
        <f t="shared" si="77"/>
        <v>2.8027646172268171E-3</v>
      </c>
      <c r="GP43" s="40">
        <f t="shared" si="78"/>
        <v>0</v>
      </c>
      <c r="GQ43" s="40">
        <f t="shared" si="79"/>
        <v>2.7636366340293181E-3</v>
      </c>
      <c r="GR43" s="40">
        <f t="shared" si="80"/>
        <v>5.5812381400085634E-3</v>
      </c>
      <c r="GS43" s="40">
        <f t="shared" si="81"/>
        <v>2.7377662402839815E-3</v>
      </c>
      <c r="GT43" s="40">
        <f t="shared" si="82"/>
        <v>2.722637074819925E-3</v>
      </c>
      <c r="GU43" s="40">
        <f t="shared" si="83"/>
        <v>1.1223163500640038E-3</v>
      </c>
      <c r="GV43" s="40">
        <f t="shared" si="84"/>
        <v>2.7396483417175604E-3</v>
      </c>
      <c r="GW43" s="40">
        <f t="shared" si="85"/>
        <v>5.7893226471449099E-4</v>
      </c>
      <c r="GX43" s="40">
        <f t="shared" si="86"/>
        <v>2.7383185941814189E-3</v>
      </c>
      <c r="GY43" s="40">
        <f t="shared" si="87"/>
        <v>2.420455426957843E-3</v>
      </c>
      <c r="GZ43" s="40">
        <f t="shared" si="88"/>
        <v>3.2026158080615862E-3</v>
      </c>
      <c r="HA43" s="40">
        <f t="shared" si="89"/>
        <v>1.0154781949359555E-4</v>
      </c>
      <c r="HB43" s="40">
        <f t="shared" si="90"/>
        <v>2.7197703656784734E-3</v>
      </c>
      <c r="HC43" s="40">
        <f t="shared" si="91"/>
        <v>1.9567389194878586E-3</v>
      </c>
      <c r="HD43" s="40">
        <f t="shared" si="92"/>
        <v>2.4816750425713718E-3</v>
      </c>
      <c r="HE43" s="40">
        <f t="shared" si="93"/>
        <v>2.7108326702857248E-3</v>
      </c>
      <c r="HF43" s="40">
        <f t="shared" si="94"/>
        <v>2.7227221170338703E-3</v>
      </c>
      <c r="HG43" s="40">
        <f t="shared" si="95"/>
        <v>2.3631202336909158E-3</v>
      </c>
      <c r="HH43" s="40">
        <f t="shared" si="96"/>
        <v>3.0287797930194718E-3</v>
      </c>
      <c r="HI43" s="40">
        <f t="shared" si="97"/>
        <v>2.7545800341840974E-3</v>
      </c>
      <c r="HJ43" s="40">
        <f t="shared" si="98"/>
        <v>2.7151698011563166E-3</v>
      </c>
      <c r="HK43" s="40">
        <f t="shared" si="99"/>
        <v>2.7449211271678912E-3</v>
      </c>
      <c r="HL43" s="40">
        <f t="shared" si="100"/>
        <v>2.6783054960635546E-3</v>
      </c>
      <c r="HM43" s="40">
        <f t="shared" si="101"/>
        <v>2.8932035202167703E-3</v>
      </c>
      <c r="HN43" s="40">
        <f t="shared" si="102"/>
        <v>2.4185598168610812E-3</v>
      </c>
      <c r="HO43" s="40">
        <f t="shared" si="103"/>
        <v>3.0128660223158873E-3</v>
      </c>
      <c r="HP43" s="40">
        <f t="shared" si="104"/>
        <v>2.7484958755625713E-3</v>
      </c>
      <c r="HQ43" s="40">
        <f t="shared" si="105"/>
        <v>2.7518713488185981E-3</v>
      </c>
      <c r="HR43" s="40">
        <f t="shared" si="106"/>
        <v>2.7336275185021264E-3</v>
      </c>
      <c r="HS43" s="40">
        <f t="shared" si="107"/>
        <v>0</v>
      </c>
      <c r="HT43" s="40">
        <f t="shared" si="108"/>
        <v>2.7393233024737436E-3</v>
      </c>
      <c r="HU43" s="40">
        <f t="shared" si="109"/>
        <v>2.7520641126084619E-3</v>
      </c>
    </row>
    <row r="44" spans="1:229" x14ac:dyDescent="0.25">
      <c r="A44" s="32" t="s">
        <v>213</v>
      </c>
      <c r="B44" s="15">
        <v>165047.50099999999</v>
      </c>
      <c r="C44" s="15">
        <v>10589.130798</v>
      </c>
      <c r="D44" s="15">
        <v>51376.877665</v>
      </c>
      <c r="E44" s="15">
        <v>31437.351248999999</v>
      </c>
      <c r="F44" s="15">
        <v>26715.308526000001</v>
      </c>
      <c r="G44" s="15">
        <v>5274.6848104000001</v>
      </c>
      <c r="H44" s="15">
        <v>94860.530715999994</v>
      </c>
      <c r="I44" s="17">
        <v>766.45921670999996</v>
      </c>
      <c r="J44" s="17">
        <v>9.6292731088999997</v>
      </c>
      <c r="K44" s="17">
        <v>0.17511687279999999</v>
      </c>
      <c r="L44" s="17">
        <v>0.71007941640000005</v>
      </c>
      <c r="M44" s="17">
        <v>549.69547088000002</v>
      </c>
      <c r="N44" s="17">
        <v>0.49343210189999998</v>
      </c>
      <c r="O44" s="17">
        <v>62.932898862000002</v>
      </c>
      <c r="P44" s="17">
        <v>0.52292363180000001</v>
      </c>
      <c r="Q44" s="17">
        <v>0.50811114280000003</v>
      </c>
      <c r="R44" s="17">
        <v>2.9216391771999999</v>
      </c>
      <c r="S44" s="17">
        <v>2.8780525099999999E-2</v>
      </c>
      <c r="T44" s="17">
        <v>0.81829164320000003</v>
      </c>
      <c r="U44" s="17">
        <v>0.13882320000000001</v>
      </c>
      <c r="V44" s="17">
        <v>0.10845373110000001</v>
      </c>
      <c r="X44" s="17">
        <v>0.100714902</v>
      </c>
      <c r="Y44" s="17">
        <v>411.01789818999998</v>
      </c>
      <c r="Z44" s="17">
        <v>86.395480199999994</v>
      </c>
      <c r="AA44" s="17">
        <v>0.56700210299999998</v>
      </c>
      <c r="AB44" s="17">
        <v>1.4462740869999999</v>
      </c>
      <c r="AD44" s="17">
        <v>1.1000086898000001</v>
      </c>
      <c r="AE44" s="17">
        <v>10.038777281</v>
      </c>
      <c r="AF44" s="17">
        <v>1263.3311441999999</v>
      </c>
      <c r="AG44" s="17">
        <v>30.771941687999998</v>
      </c>
      <c r="AH44" s="17">
        <v>3.7611871420999998</v>
      </c>
      <c r="AI44" s="17">
        <v>1.9800628458</v>
      </c>
      <c r="AJ44" s="17">
        <v>5.2172115999999996E-3</v>
      </c>
      <c r="AK44" s="17">
        <v>917.33831934</v>
      </c>
      <c r="AL44" s="17">
        <v>7.9392310000000002E-4</v>
      </c>
      <c r="AM44" s="17">
        <v>3.0441296999999998E-3</v>
      </c>
      <c r="AN44" s="17">
        <v>368.93838577999998</v>
      </c>
      <c r="AO44" s="17">
        <v>4.1207720266000001</v>
      </c>
      <c r="AP44" s="17">
        <v>9.5359438500000004E-2</v>
      </c>
      <c r="AQ44" s="17">
        <v>1.6137020149000001</v>
      </c>
      <c r="AR44" s="17">
        <v>0.86237658070000001</v>
      </c>
      <c r="AS44" s="17">
        <v>8.4719412336000008</v>
      </c>
      <c r="AT44" s="17">
        <v>136.38715916000001</v>
      </c>
      <c r="AU44" s="17">
        <v>993.77719806000005</v>
      </c>
      <c r="AV44" s="17">
        <v>246.50455486000001</v>
      </c>
      <c r="AW44" s="17">
        <v>0.1565163235</v>
      </c>
      <c r="AX44" s="17">
        <v>1.0797360000000001E-2</v>
      </c>
      <c r="BA44" s="17">
        <v>56.885440889999998</v>
      </c>
      <c r="BB44" s="17">
        <v>0.4885381312</v>
      </c>
      <c r="BD44" s="17" t="s">
        <v>213</v>
      </c>
      <c r="BE44" s="17">
        <v>2354.7968346538501</v>
      </c>
      <c r="BF44" s="17">
        <v>26.4903002876211</v>
      </c>
      <c r="BG44" s="17">
        <v>0.156948269478695</v>
      </c>
      <c r="BH44" s="17">
        <v>9.6552167226207199</v>
      </c>
      <c r="BI44" s="17">
        <v>0</v>
      </c>
      <c r="BJ44" s="17">
        <v>0.17559843647043</v>
      </c>
      <c r="BK44" s="17">
        <v>769.24916642636697</v>
      </c>
      <c r="BL44" s="17">
        <v>769.24916642636697</v>
      </c>
      <c r="BM44" s="17">
        <v>1313.9429117652001</v>
      </c>
      <c r="BN44" s="17">
        <v>134.29284138974199</v>
      </c>
      <c r="BO44" s="17">
        <v>0.29108477499554702</v>
      </c>
      <c r="BP44" s="17">
        <v>0.41887787514222702</v>
      </c>
      <c r="BQ44" s="17">
        <v>551.20875195010694</v>
      </c>
      <c r="BR44" s="17">
        <v>0.48987830287902501</v>
      </c>
      <c r="BS44" s="17">
        <v>0.15786878833646001</v>
      </c>
      <c r="BT44" s="17">
        <v>0.33547118556863897</v>
      </c>
      <c r="BU44" s="17">
        <v>0</v>
      </c>
      <c r="BV44" s="17">
        <v>63.234053756269397</v>
      </c>
      <c r="BW44" s="17">
        <v>0.12548968053155499</v>
      </c>
      <c r="BX44" s="17">
        <v>0.39738392695470198</v>
      </c>
      <c r="BY44" s="17">
        <v>0.50949673996627198</v>
      </c>
      <c r="BZ44" s="17">
        <v>0</v>
      </c>
      <c r="CA44" s="17">
        <v>5312.4057021519002</v>
      </c>
      <c r="CB44" s="17">
        <v>2.9296551068226302</v>
      </c>
      <c r="CC44" s="17">
        <v>1.0827263408879099E-2</v>
      </c>
      <c r="CD44" s="17">
        <v>8.35086244304197E-3</v>
      </c>
      <c r="CE44" s="17">
        <v>2.0445243927658601E-2</v>
      </c>
      <c r="CF44" s="17">
        <v>0.82053685738612603</v>
      </c>
      <c r="CG44" s="17">
        <v>10.0662738447511</v>
      </c>
      <c r="CH44" s="17">
        <v>0.13920535417378699</v>
      </c>
      <c r="CI44" s="17">
        <v>7.9610893250625701E-4</v>
      </c>
      <c r="CJ44" s="17">
        <v>1.98549098583094</v>
      </c>
      <c r="CK44" s="17">
        <v>3.05251150068618E-3</v>
      </c>
      <c r="CL44" s="17">
        <v>166171.07653362799</v>
      </c>
      <c r="CM44" s="17">
        <v>0.108747717936333</v>
      </c>
      <c r="CN44" s="17">
        <v>1695.11622574337</v>
      </c>
      <c r="CO44" s="17">
        <v>121.797339149968</v>
      </c>
      <c r="CP44" s="17">
        <v>189.72941515594701</v>
      </c>
      <c r="CQ44" s="17">
        <v>136.74026607514699</v>
      </c>
      <c r="CR44" s="17">
        <v>12693.5649132532</v>
      </c>
      <c r="CS44" s="17">
        <v>0.100993221430321</v>
      </c>
      <c r="CT44" s="17">
        <v>8.3205679866129104E-3</v>
      </c>
      <c r="CU44" s="17">
        <v>413.81726438130698</v>
      </c>
      <c r="CV44" s="17">
        <v>413.81726438130698</v>
      </c>
      <c r="CW44" s="17">
        <v>96.119953295739606</v>
      </c>
      <c r="CX44" s="17">
        <v>0</v>
      </c>
      <c r="CY44" s="17">
        <v>86.632271216550294</v>
      </c>
      <c r="CZ44" s="17">
        <v>996.24560986093604</v>
      </c>
      <c r="DA44" s="17">
        <v>0.138093696826457</v>
      </c>
      <c r="DB44" s="17">
        <v>0.388059484078698</v>
      </c>
      <c r="DC44" s="17">
        <v>0</v>
      </c>
      <c r="DD44" s="17">
        <v>3600.94341478352</v>
      </c>
      <c r="DE44" s="17">
        <v>14.141326764968801</v>
      </c>
      <c r="DF44" s="17">
        <v>1.98116252658416E-4</v>
      </c>
      <c r="DG44" s="17">
        <v>382.82504983420898</v>
      </c>
      <c r="DH44" s="17">
        <v>3.9374989117868502</v>
      </c>
      <c r="DI44" s="17">
        <v>0.37595971970272601</v>
      </c>
      <c r="DJ44" s="17">
        <v>1.0700383359482899</v>
      </c>
      <c r="DK44" s="17">
        <v>0</v>
      </c>
      <c r="DL44" s="17">
        <v>0.36294199976741198</v>
      </c>
      <c r="DM44" s="17">
        <v>0.73688162365559395</v>
      </c>
      <c r="DN44" s="17">
        <v>1265.6072726018799</v>
      </c>
      <c r="DO44" s="17">
        <v>57.041303211062299</v>
      </c>
      <c r="DP44" s="17">
        <v>64.932836593017697</v>
      </c>
      <c r="DQ44" s="17">
        <v>30.865660505923</v>
      </c>
      <c r="DR44" s="17">
        <v>10624.638676496401</v>
      </c>
      <c r="DS44" s="17">
        <v>0</v>
      </c>
      <c r="DT44" s="17">
        <v>1.5420029486344</v>
      </c>
      <c r="DU44" s="17">
        <v>2.2189818375865298</v>
      </c>
      <c r="DV44" s="17">
        <v>96755.713222881706</v>
      </c>
      <c r="DW44" s="17">
        <v>46334.545896835698</v>
      </c>
      <c r="DX44" s="17">
        <v>5148.2844535764998</v>
      </c>
      <c r="DY44" s="17">
        <v>51482.830350412201</v>
      </c>
      <c r="DZ44" s="17">
        <v>3.1229409379712601E-2</v>
      </c>
      <c r="EA44" s="17">
        <v>2088.9648979419899</v>
      </c>
      <c r="EB44" s="17">
        <v>392.46734376845501</v>
      </c>
      <c r="EC44" s="17">
        <v>4.1341936696086199</v>
      </c>
      <c r="ED44" s="17">
        <v>9.5618248920985499E-2</v>
      </c>
      <c r="EE44" s="17">
        <v>1.6180987147399799</v>
      </c>
      <c r="EF44" s="17">
        <v>0.86475184414341599</v>
      </c>
      <c r="EG44" s="17">
        <v>8.4953571075075498</v>
      </c>
      <c r="EH44" s="17">
        <v>9.9315323576778702</v>
      </c>
      <c r="EI44" s="17">
        <v>56251.105852728302</v>
      </c>
      <c r="EJ44" s="17">
        <v>12.034079105254101</v>
      </c>
      <c r="EK44" s="17">
        <v>1587.86618549424</v>
      </c>
      <c r="EL44" s="17">
        <v>2208.2416783335202</v>
      </c>
      <c r="EM44" s="17">
        <v>10.8763350912989</v>
      </c>
      <c r="EN44" s="17">
        <v>0.13978466370918799</v>
      </c>
      <c r="EO44" s="17">
        <v>4.23815605102928E-2</v>
      </c>
      <c r="EP44" s="17">
        <v>1194.4910072949799</v>
      </c>
      <c r="EQ44" s="17">
        <v>31570.471299348399</v>
      </c>
      <c r="ER44" s="17">
        <v>26825.914958093901</v>
      </c>
      <c r="ES44" s="17">
        <v>4744.5563412545298</v>
      </c>
      <c r="ET44" s="17">
        <v>20.8349469703533</v>
      </c>
      <c r="EU44" s="17">
        <v>0.60355174869513895</v>
      </c>
      <c r="EV44" s="17">
        <v>946.32522487805602</v>
      </c>
      <c r="EW44" s="17">
        <v>139.75691328097301</v>
      </c>
      <c r="EX44" s="17">
        <v>7026.6076162524696</v>
      </c>
      <c r="EY44" s="17">
        <v>303.63900041656302</v>
      </c>
      <c r="EZ44" s="17">
        <v>103.227279019604</v>
      </c>
      <c r="FA44" s="17">
        <v>12730.3341366204</v>
      </c>
      <c r="FB44" s="17">
        <v>5.22730092107343E-3</v>
      </c>
      <c r="FC44" s="17">
        <v>383.02119232829</v>
      </c>
      <c r="FD44" s="17">
        <v>17.947525156169899</v>
      </c>
      <c r="FE44" s="17">
        <v>512.47324342190404</v>
      </c>
      <c r="FF44" s="17">
        <v>0.58491798799583195</v>
      </c>
      <c r="FG44" s="17">
        <v>5277.1465590390999</v>
      </c>
      <c r="FH44" s="17">
        <v>2141.7605482693898</v>
      </c>
      <c r="FI44" s="17">
        <v>247.17986542229201</v>
      </c>
      <c r="FJ44" s="17">
        <v>56.590078870669103</v>
      </c>
      <c r="FK44" s="17">
        <v>163.80078888331801</v>
      </c>
      <c r="FL44" s="17">
        <v>3563.6302091350699</v>
      </c>
      <c r="FM44" s="17">
        <v>919.63712281666596</v>
      </c>
      <c r="FN44" s="17">
        <v>875.13192978317795</v>
      </c>
      <c r="FO44" s="17">
        <v>95082.276315966301</v>
      </c>
      <c r="FP44" s="17">
        <v>369.82635512111</v>
      </c>
      <c r="FQ44" s="17">
        <v>2501.00417103886</v>
      </c>
      <c r="FS44" s="25">
        <f t="shared" si="55"/>
        <v>0</v>
      </c>
      <c r="FT44" s="97">
        <f t="shared" si="56"/>
        <v>1.0175998826674535</v>
      </c>
      <c r="FU44" s="40">
        <f t="shared" si="57"/>
        <v>6.8075888869592645E-3</v>
      </c>
      <c r="FV44" s="40">
        <f t="shared" si="58"/>
        <v>3.353238256638327E-3</v>
      </c>
      <c r="FW44" s="40">
        <f t="shared" si="59"/>
        <v>2.0622640033335585E-3</v>
      </c>
      <c r="FX44" s="40">
        <f t="shared" si="60"/>
        <v>4.2344550370678616E-3</v>
      </c>
      <c r="FY44" s="40">
        <f t="shared" si="61"/>
        <v>4.1401892097280273E-3</v>
      </c>
      <c r="FZ44" s="40">
        <f t="shared" si="62"/>
        <v>4.6671009313125949E-4</v>
      </c>
      <c r="GA44" s="40">
        <f t="shared" si="63"/>
        <v>2.3375960295877359E-3</v>
      </c>
      <c r="GB44" s="40">
        <f t="shared" si="64"/>
        <v>3.6400497972257006E-3</v>
      </c>
      <c r="GC44" s="40">
        <f t="shared" si="65"/>
        <v>2.6942442515979241E-3</v>
      </c>
      <c r="GD44" s="40">
        <f t="shared" si="66"/>
        <v>2.7499558593648407E-3</v>
      </c>
      <c r="GE44" s="40">
        <f t="shared" si="67"/>
        <v>-1.6444113084983805E-4</v>
      </c>
      <c r="GF44" s="40">
        <f t="shared" si="68"/>
        <v>2.7529444033517984E-3</v>
      </c>
      <c r="GG44" s="40">
        <f t="shared" si="69"/>
        <v>-1.8670855533364385E-4</v>
      </c>
      <c r="GH44" s="40">
        <f t="shared" si="70"/>
        <v>4.7853332631279371E-3</v>
      </c>
      <c r="GI44" s="40">
        <f t="shared" si="71"/>
        <v>-9.5662752074945364E-5</v>
      </c>
      <c r="GJ44" s="40">
        <f t="shared" si="72"/>
        <v>2.7269568595494238E-3</v>
      </c>
      <c r="GK44" s="40">
        <f t="shared" si="73"/>
        <v>2.7436412015505998E-3</v>
      </c>
      <c r="GL44" s="40">
        <f t="shared" si="74"/>
        <v>5.4138243296228883E-4</v>
      </c>
      <c r="GM44" s="40">
        <f t="shared" si="75"/>
        <v>2.7437823724386274E-3</v>
      </c>
      <c r="GN44" s="40">
        <f t="shared" si="76"/>
        <v>2.7528120212398249E-3</v>
      </c>
      <c r="GO44" s="40">
        <f t="shared" si="77"/>
        <v>2.7107120552812307E-3</v>
      </c>
      <c r="GP44" s="40">
        <f t="shared" si="78"/>
        <v>0</v>
      </c>
      <c r="GQ44" s="40">
        <f t="shared" si="79"/>
        <v>2.7634384266292606E-3</v>
      </c>
      <c r="GR44" s="40">
        <f t="shared" si="80"/>
        <v>6.8108133578478544E-3</v>
      </c>
      <c r="GS44" s="40">
        <f t="shared" si="81"/>
        <v>2.7407801426896764E-3</v>
      </c>
      <c r="GT44" s="40">
        <f t="shared" si="82"/>
        <v>2.703055962823859E-3</v>
      </c>
      <c r="GU44" s="40">
        <f t="shared" si="83"/>
        <v>-1.9085687247331445E-4</v>
      </c>
      <c r="GV44" s="40">
        <f t="shared" si="84"/>
        <v>0</v>
      </c>
      <c r="GW44" s="40">
        <f t="shared" si="85"/>
        <v>-1.6824083183185877E-4</v>
      </c>
      <c r="GX44" s="40">
        <f t="shared" si="86"/>
        <v>2.7390351415746499E-3</v>
      </c>
      <c r="GY44" s="40">
        <f t="shared" si="87"/>
        <v>1.8016878728350652E-3</v>
      </c>
      <c r="GZ44" s="40">
        <f t="shared" si="88"/>
        <v>3.045593250930552E-3</v>
      </c>
      <c r="HA44" s="40">
        <f t="shared" si="89"/>
        <v>-5.3801066372104036E-5</v>
      </c>
      <c r="HB44" s="40">
        <f t="shared" si="90"/>
        <v>2.7413978513125552E-3</v>
      </c>
      <c r="HC44" s="40">
        <f t="shared" si="91"/>
        <v>1.9338531474227436E-3</v>
      </c>
      <c r="HD44" s="40">
        <f t="shared" si="92"/>
        <v>2.5059494716408374E-3</v>
      </c>
      <c r="HE44" s="40">
        <f t="shared" si="93"/>
        <v>2.7532043169634433E-3</v>
      </c>
      <c r="HF44" s="40">
        <f t="shared" si="94"/>
        <v>2.7534308693155001E-3</v>
      </c>
      <c r="HG44" s="40">
        <f t="shared" si="95"/>
        <v>2.4068228607676597E-3</v>
      </c>
      <c r="HH44" s="40">
        <f t="shared" si="96"/>
        <v>3.257070015516934E-3</v>
      </c>
      <c r="HI44" s="40">
        <f t="shared" si="97"/>
        <v>2.7140514358785224E-3</v>
      </c>
      <c r="HJ44" s="40">
        <f t="shared" si="98"/>
        <v>2.7246045424639768E-3</v>
      </c>
      <c r="HK44" s="40">
        <f t="shared" si="99"/>
        <v>2.7543227594236858E-3</v>
      </c>
      <c r="HL44" s="40">
        <f t="shared" si="100"/>
        <v>2.7639325228887117E-3</v>
      </c>
      <c r="HM44" s="40">
        <f t="shared" si="101"/>
        <v>2.5890041065577156E-3</v>
      </c>
      <c r="HN44" s="40">
        <f t="shared" si="102"/>
        <v>2.4838684221721941E-3</v>
      </c>
      <c r="HO44" s="40">
        <f t="shared" si="103"/>
        <v>2.7395459798928825E-3</v>
      </c>
      <c r="HP44" s="40">
        <f t="shared" si="104"/>
        <v>2.759750350863583E-3</v>
      </c>
      <c r="HQ44" s="40">
        <f t="shared" si="105"/>
        <v>2.7695111470858159E-3</v>
      </c>
      <c r="HR44" s="40">
        <f t="shared" si="106"/>
        <v>0</v>
      </c>
      <c r="HS44" s="40">
        <f t="shared" si="107"/>
        <v>0</v>
      </c>
      <c r="HT44" s="40">
        <f t="shared" si="108"/>
        <v>2.7399334280223619E-3</v>
      </c>
      <c r="HU44" s="40">
        <f t="shared" si="109"/>
        <v>2.7432284062108517E-3</v>
      </c>
    </row>
    <row r="45" spans="1:229" x14ac:dyDescent="0.25">
      <c r="A45" s="32" t="s">
        <v>214</v>
      </c>
      <c r="B45" s="15">
        <v>4450.3541096999998</v>
      </c>
      <c r="C45" s="15">
        <v>1229.3125805</v>
      </c>
      <c r="D45" s="15">
        <v>5698.7113080999998</v>
      </c>
      <c r="E45" s="15">
        <v>2277.6205052</v>
      </c>
      <c r="F45" s="15">
        <v>2046.6781707</v>
      </c>
      <c r="G45" s="15">
        <v>260.27109946000002</v>
      </c>
      <c r="H45" s="15">
        <v>8570.7044507999999</v>
      </c>
      <c r="I45" s="17">
        <v>81.536454008999996</v>
      </c>
      <c r="J45" s="17">
        <v>0.18117164620000001</v>
      </c>
      <c r="K45" s="17">
        <v>3.8023270833999998</v>
      </c>
      <c r="L45" s="17">
        <v>0.2441726327</v>
      </c>
      <c r="M45" s="17">
        <v>34.605822404999998</v>
      </c>
      <c r="N45" s="17">
        <v>0.17997093359999999</v>
      </c>
      <c r="O45" s="17">
        <v>2.9659461228000001</v>
      </c>
      <c r="P45" s="17">
        <v>0.18218754279999999</v>
      </c>
      <c r="Q45" s="17">
        <v>5.9669385899999997E-2</v>
      </c>
      <c r="R45" s="17">
        <v>0.34309916600000001</v>
      </c>
      <c r="S45" s="17">
        <v>3.4421072999999999E-3</v>
      </c>
      <c r="T45" s="17">
        <v>3.8404980325000002</v>
      </c>
      <c r="U45" s="17">
        <v>3.7980649903999999</v>
      </c>
      <c r="V45" s="17">
        <v>1.1642945700000001E-2</v>
      </c>
      <c r="X45" s="17">
        <v>1.1827328200000001E-2</v>
      </c>
      <c r="Y45" s="17">
        <v>41.110617705000003</v>
      </c>
      <c r="Z45" s="17">
        <v>2.4141164849000001</v>
      </c>
      <c r="AA45" s="17">
        <v>4.0114992199999998E-2</v>
      </c>
      <c r="AB45" s="17">
        <v>0.55425337360000004</v>
      </c>
      <c r="AD45" s="17">
        <v>0.3691925157</v>
      </c>
      <c r="AE45" s="17">
        <v>11.930785094999999</v>
      </c>
      <c r="AF45" s="17">
        <v>149.20746625000001</v>
      </c>
      <c r="AG45" s="17">
        <v>3.2070070278</v>
      </c>
      <c r="AH45" s="17">
        <v>0.44587451769999997</v>
      </c>
      <c r="AI45" s="17">
        <v>7.7910118895</v>
      </c>
      <c r="AJ45" s="17">
        <v>6.1267609999999997E-4</v>
      </c>
      <c r="AK45" s="17">
        <v>196.74923482</v>
      </c>
      <c r="AL45" s="17">
        <v>9.3233399999999994E-5</v>
      </c>
      <c r="AM45" s="17">
        <v>3.7821199450999998</v>
      </c>
      <c r="AN45" s="17">
        <v>39.628493202000001</v>
      </c>
      <c r="AO45" s="17">
        <v>0.14124789739999999</v>
      </c>
      <c r="AP45" s="17">
        <v>1.3910877999999999E-3</v>
      </c>
      <c r="AQ45" s="17">
        <v>2.1452177400000001E-2</v>
      </c>
      <c r="AR45" s="17">
        <v>1.1292958299999999E-2</v>
      </c>
      <c r="AS45" s="17">
        <v>0.15550282970000001</v>
      </c>
      <c r="AT45" s="17">
        <v>8.3139373438999993</v>
      </c>
      <c r="AU45" s="17">
        <v>77.084452912000003</v>
      </c>
      <c r="AV45" s="17">
        <v>2.5484508014</v>
      </c>
      <c r="AW45" s="17">
        <v>1.8380299999999999E-2</v>
      </c>
      <c r="AX45" s="17">
        <v>1.2679738E-3</v>
      </c>
      <c r="BA45" s="17">
        <v>0.73459216000000005</v>
      </c>
      <c r="BB45" s="17">
        <v>6.3672722999999999E-3</v>
      </c>
      <c r="BD45" s="17" t="s">
        <v>214</v>
      </c>
      <c r="BE45" s="17">
        <v>277.95556170285198</v>
      </c>
      <c r="BF45" s="17">
        <v>8.9697720044252893</v>
      </c>
      <c r="BG45" s="17">
        <v>1.8431094824749E-2</v>
      </c>
      <c r="BH45" s="17">
        <v>0.181548417051977</v>
      </c>
      <c r="BI45" s="17">
        <v>0</v>
      </c>
      <c r="BJ45" s="17">
        <v>3.8127340821881202</v>
      </c>
      <c r="BK45" s="17">
        <v>81.865408967789804</v>
      </c>
      <c r="BL45" s="17">
        <v>81.865408967789804</v>
      </c>
      <c r="BM45" s="17">
        <v>162.88203026959701</v>
      </c>
      <c r="BN45" s="17">
        <v>17.316121905179799</v>
      </c>
      <c r="BO45" s="17">
        <v>0.100075513021048</v>
      </c>
      <c r="BP45" s="17">
        <v>0.144010683664302</v>
      </c>
      <c r="BQ45" s="17">
        <v>34.696539900769103</v>
      </c>
      <c r="BR45" s="17">
        <v>6.3846609306031296E-3</v>
      </c>
      <c r="BS45" s="17">
        <v>5.7569986796518903E-2</v>
      </c>
      <c r="BT45" s="17">
        <v>0.12233516196034901</v>
      </c>
      <c r="BU45" s="17">
        <v>0</v>
      </c>
      <c r="BV45" s="17">
        <v>2.9905759014757098</v>
      </c>
      <c r="BW45" s="17">
        <v>4.3709952845340197E-2</v>
      </c>
      <c r="BX45" s="17">
        <v>0.13841492941351499</v>
      </c>
      <c r="BY45" s="17">
        <v>5.9839525483809601E-2</v>
      </c>
      <c r="BZ45" s="17">
        <v>0</v>
      </c>
      <c r="CA45" s="17">
        <v>56887.315142162399</v>
      </c>
      <c r="CB45" s="17">
        <v>0.34403611883309498</v>
      </c>
      <c r="CC45" s="17">
        <v>1.27138729500421E-3</v>
      </c>
      <c r="CD45" s="17">
        <v>9.9808016875279205E-4</v>
      </c>
      <c r="CE45" s="17">
        <v>2.4435724213914501E-3</v>
      </c>
      <c r="CF45" s="17">
        <v>3.85103691091249</v>
      </c>
      <c r="CG45" s="17">
        <v>11.9634891568054</v>
      </c>
      <c r="CH45" s="17">
        <v>3.8084477136058501</v>
      </c>
      <c r="CI45" s="5">
        <v>9.3483945903437797E-5</v>
      </c>
      <c r="CJ45" s="17">
        <v>7.8123695841515897</v>
      </c>
      <c r="CK45" s="17">
        <v>3.7924820747284</v>
      </c>
      <c r="CL45" s="17">
        <v>4492.6885097967897</v>
      </c>
      <c r="CM45" s="17">
        <v>1.16754238719258E-2</v>
      </c>
      <c r="CN45" s="17">
        <v>37.147350044160397</v>
      </c>
      <c r="CO45" s="17">
        <v>374.347694061482</v>
      </c>
      <c r="CP45" s="17">
        <v>8.22079243393474</v>
      </c>
      <c r="CQ45" s="17">
        <v>8.3347911846001708</v>
      </c>
      <c r="CR45" s="17">
        <v>1404.94282496864</v>
      </c>
      <c r="CS45" s="17">
        <v>1.1859709613249199E-2</v>
      </c>
      <c r="CT45" s="17">
        <v>0.18006600863736599</v>
      </c>
      <c r="CU45" s="17">
        <v>41.446988307664597</v>
      </c>
      <c r="CV45" s="17">
        <v>41.446988307664597</v>
      </c>
      <c r="CW45" s="17">
        <v>14.748271027563</v>
      </c>
      <c r="CX45" s="17">
        <v>0</v>
      </c>
      <c r="CY45" s="17">
        <v>2.4207366423783401</v>
      </c>
      <c r="CZ45" s="17">
        <v>77.269605757130506</v>
      </c>
      <c r="DA45" s="17">
        <v>5.8759701000114604E-3</v>
      </c>
      <c r="DB45" s="17">
        <v>3.2715404944435297E-2</v>
      </c>
      <c r="DC45" s="17">
        <v>0</v>
      </c>
      <c r="DD45" s="17">
        <v>276.72080425520898</v>
      </c>
      <c r="DE45" s="17">
        <v>1.29754709097864</v>
      </c>
      <c r="DF45" s="17">
        <v>4.2873864936259099E-3</v>
      </c>
      <c r="DG45" s="17">
        <v>54.961843887832501</v>
      </c>
      <c r="DH45" s="17">
        <v>3.2877060774686502</v>
      </c>
      <c r="DI45" s="17">
        <v>0.14405879634253099</v>
      </c>
      <c r="DJ45" s="17">
        <v>0.41001300710439398</v>
      </c>
      <c r="DK45" s="17">
        <v>0</v>
      </c>
      <c r="DL45" s="17">
        <v>0.12178992720668801</v>
      </c>
      <c r="DM45" s="17">
        <v>0.247269661072438</v>
      </c>
      <c r="DN45" s="17">
        <v>149.53852533627699</v>
      </c>
      <c r="DO45" s="17">
        <v>0.73660698256254098</v>
      </c>
      <c r="DP45" s="17">
        <v>9.8317478593292993</v>
      </c>
      <c r="DQ45" s="17">
        <v>3.2213845605647999</v>
      </c>
      <c r="DR45" s="17">
        <v>1234.55128744081</v>
      </c>
      <c r="DS45" s="17">
        <v>0</v>
      </c>
      <c r="DT45" s="17">
        <v>0.18274171447940599</v>
      </c>
      <c r="DU45" s="17">
        <v>0.26297039175030401</v>
      </c>
      <c r="DV45" s="17">
        <v>9103.9355852444605</v>
      </c>
      <c r="DW45" s="17">
        <v>5147.4203287664504</v>
      </c>
      <c r="DX45" s="17">
        <v>571.93520750431196</v>
      </c>
      <c r="DY45" s="17">
        <v>5719.3555362707602</v>
      </c>
      <c r="DZ45" s="17">
        <v>6.2448917696687504E-3</v>
      </c>
      <c r="EA45" s="17">
        <v>101.93442407718899</v>
      </c>
      <c r="EB45" s="17">
        <v>46.486167972607198</v>
      </c>
      <c r="EC45" s="17">
        <v>0.141893277690879</v>
      </c>
      <c r="ED45" s="17">
        <v>1.39436839224634E-3</v>
      </c>
      <c r="EE45" s="17">
        <v>2.1509306579804498E-2</v>
      </c>
      <c r="EF45" s="17">
        <v>1.13235233585211E-2</v>
      </c>
      <c r="EG45" s="17">
        <v>0.155916488817606</v>
      </c>
      <c r="EH45" s="17">
        <v>1.40611543720409</v>
      </c>
      <c r="EI45" s="17">
        <v>4464.8790139648499</v>
      </c>
      <c r="EJ45" s="17">
        <v>4.3371483049212598</v>
      </c>
      <c r="EK45" s="17">
        <v>23.918378687919201</v>
      </c>
      <c r="EL45" s="17">
        <v>82.814644025198803</v>
      </c>
      <c r="EM45" s="17">
        <v>2.03415139480922</v>
      </c>
      <c r="EN45" s="17">
        <v>0.13246615122604499</v>
      </c>
      <c r="EO45" s="17">
        <v>1.63129062649845E-3</v>
      </c>
      <c r="EP45" s="17">
        <v>17.723765164767901</v>
      </c>
      <c r="EQ45" s="17">
        <v>2288.7427859730101</v>
      </c>
      <c r="ER45" s="17">
        <v>2056.1406574986599</v>
      </c>
      <c r="ES45" s="17">
        <v>232.60212847434599</v>
      </c>
      <c r="ET45" s="17">
        <v>1.7082702679166799</v>
      </c>
      <c r="EU45" s="17">
        <v>0.16861620334330901</v>
      </c>
      <c r="EV45" s="17">
        <v>102.739675600897</v>
      </c>
      <c r="EW45" s="17">
        <v>6.7353978035351103</v>
      </c>
      <c r="EX45" s="17">
        <v>507.94728342068998</v>
      </c>
      <c r="EY45" s="17">
        <v>1.7508157068293599</v>
      </c>
      <c r="EZ45" s="17">
        <v>8.9669478836179994</v>
      </c>
      <c r="FA45" s="17">
        <v>1246.69566493052</v>
      </c>
      <c r="FB45" s="17">
        <v>6.1380233290299303E-4</v>
      </c>
      <c r="FC45" s="17">
        <v>21.549080036002302</v>
      </c>
      <c r="FD45" s="17">
        <v>15.5278986804234</v>
      </c>
      <c r="FE45" s="17">
        <v>31.412027406758199</v>
      </c>
      <c r="FF45" s="17">
        <v>0.12139042808247399</v>
      </c>
      <c r="FG45" s="17">
        <v>260.33492350601</v>
      </c>
      <c r="FH45" s="17">
        <v>170.581447171023</v>
      </c>
      <c r="FI45" s="17">
        <v>2.55543548334132</v>
      </c>
      <c r="FJ45" s="17">
        <v>1.2557898680114899E-3</v>
      </c>
      <c r="FK45" s="17">
        <v>19.442266490742401</v>
      </c>
      <c r="FL45" s="17">
        <v>493.249448467489</v>
      </c>
      <c r="FM45" s="17">
        <v>197.26507355694599</v>
      </c>
      <c r="FN45" s="17">
        <v>122.969218550392</v>
      </c>
      <c r="FO45" s="17">
        <v>8590.9988261490198</v>
      </c>
      <c r="FP45" s="17">
        <v>39.724205683540298</v>
      </c>
      <c r="FQ45" s="17">
        <v>195.15011259792499</v>
      </c>
      <c r="FS45" s="25">
        <f t="shared" si="55"/>
        <v>0</v>
      </c>
      <c r="FT45" s="97">
        <f t="shared" si="56"/>
        <v>1.0597063006846397</v>
      </c>
      <c r="FU45" s="40">
        <f t="shared" si="57"/>
        <v>9.5125913698682635E-3</v>
      </c>
      <c r="FV45" s="40">
        <f t="shared" si="58"/>
        <v>4.2614929871451534E-3</v>
      </c>
      <c r="FW45" s="40">
        <f t="shared" si="59"/>
        <v>3.6226134391853298E-3</v>
      </c>
      <c r="FX45" s="40">
        <f t="shared" si="60"/>
        <v>4.8832897085431728E-3</v>
      </c>
      <c r="FY45" s="40">
        <f t="shared" si="61"/>
        <v>4.6233388981832945E-3</v>
      </c>
      <c r="FZ45" s="40">
        <f t="shared" si="62"/>
        <v>2.4522141006974368E-4</v>
      </c>
      <c r="GA45" s="40">
        <f t="shared" si="63"/>
        <v>2.3678771640673712E-3</v>
      </c>
      <c r="GB45" s="40">
        <f t="shared" si="64"/>
        <v>4.0344525989994351E-3</v>
      </c>
      <c r="GC45" s="40">
        <f t="shared" si="65"/>
        <v>2.0796347545523788E-3</v>
      </c>
      <c r="GD45" s="40">
        <f t="shared" si="66"/>
        <v>2.7370077744112748E-3</v>
      </c>
      <c r="GE45" s="40">
        <f t="shared" si="67"/>
        <v>-3.5399550594270479E-4</v>
      </c>
      <c r="GF45" s="40">
        <f t="shared" si="68"/>
        <v>2.6214518096815474E-3</v>
      </c>
      <c r="GG45" s="40">
        <f t="shared" si="69"/>
        <v>-3.6553037657897295E-4</v>
      </c>
      <c r="GH45" s="40">
        <f t="shared" si="70"/>
        <v>8.3041895084924773E-3</v>
      </c>
      <c r="GI45" s="40">
        <f t="shared" si="71"/>
        <v>-3.439342788303296E-4</v>
      </c>
      <c r="GJ45" s="40">
        <f t="shared" si="72"/>
        <v>2.8513714569602189E-3</v>
      </c>
      <c r="GK45" s="40">
        <f t="shared" si="73"/>
        <v>2.7308513862577353E-3</v>
      </c>
      <c r="GL45" s="40">
        <f t="shared" si="74"/>
        <v>-1.3210217350211617E-4</v>
      </c>
      <c r="GM45" s="40">
        <f t="shared" si="75"/>
        <v>2.7441436822269205E-3</v>
      </c>
      <c r="GN45" s="40">
        <f t="shared" si="76"/>
        <v>2.7336876098996753E-3</v>
      </c>
      <c r="GO45" s="40">
        <f t="shared" si="77"/>
        <v>2.7895150215979246E-3</v>
      </c>
      <c r="GP45" s="40">
        <f t="shared" si="78"/>
        <v>0</v>
      </c>
      <c r="GQ45" s="40">
        <f t="shared" si="79"/>
        <v>2.7378468494007359E-3</v>
      </c>
      <c r="GR45" s="40">
        <f t="shared" si="80"/>
        <v>8.1820858318965087E-3</v>
      </c>
      <c r="GS45" s="40">
        <f t="shared" si="81"/>
        <v>2.742269281432052E-3</v>
      </c>
      <c r="GT45" s="40">
        <f t="shared" si="82"/>
        <v>2.6841204507378419E-3</v>
      </c>
      <c r="GU45" s="40">
        <f t="shared" si="83"/>
        <v>-3.2759413243754119E-4</v>
      </c>
      <c r="GV45" s="40">
        <f t="shared" si="84"/>
        <v>0</v>
      </c>
      <c r="GW45" s="40">
        <f t="shared" si="85"/>
        <v>-3.6004906714312145E-4</v>
      </c>
      <c r="GX45" s="40">
        <f t="shared" si="86"/>
        <v>2.7411491821360849E-3</v>
      </c>
      <c r="GY45" s="40">
        <f t="shared" si="87"/>
        <v>2.2187836480131902E-3</v>
      </c>
      <c r="GZ45" s="40">
        <f t="shared" si="88"/>
        <v>4.4831622257662691E-3</v>
      </c>
      <c r="HA45" s="40">
        <f t="shared" si="89"/>
        <v>-3.6425376163619024E-4</v>
      </c>
      <c r="HB45" s="40">
        <f t="shared" si="90"/>
        <v>2.7413248695427567E-3</v>
      </c>
      <c r="HC45" s="40">
        <f t="shared" si="91"/>
        <v>1.838219089977663E-3</v>
      </c>
      <c r="HD45" s="40">
        <f t="shared" si="92"/>
        <v>2.6218080970831724E-3</v>
      </c>
      <c r="HE45" s="40">
        <f t="shared" si="93"/>
        <v>2.6872977220374151E-3</v>
      </c>
      <c r="HF45" s="40">
        <f t="shared" si="94"/>
        <v>2.7397675850616742E-3</v>
      </c>
      <c r="HG45" s="40">
        <f t="shared" si="95"/>
        <v>2.4152440278871323E-3</v>
      </c>
      <c r="HH45" s="40">
        <f t="shared" si="96"/>
        <v>4.5691320207858635E-3</v>
      </c>
      <c r="HI45" s="40">
        <f t="shared" si="97"/>
        <v>2.3582927305811426E-3</v>
      </c>
      <c r="HJ45" s="40">
        <f t="shared" si="98"/>
        <v>2.6630946938047038E-3</v>
      </c>
      <c r="HK45" s="40">
        <f t="shared" si="99"/>
        <v>2.7065590529189256E-3</v>
      </c>
      <c r="HL45" s="40">
        <f t="shared" si="100"/>
        <v>2.6601388438013173E-3</v>
      </c>
      <c r="HM45" s="40">
        <f t="shared" si="101"/>
        <v>2.5082989969213701E-3</v>
      </c>
      <c r="HN45" s="40">
        <f t="shared" si="102"/>
        <v>2.4019479692211645E-3</v>
      </c>
      <c r="HO45" s="40">
        <f t="shared" si="103"/>
        <v>2.7407560457839331E-3</v>
      </c>
      <c r="HP45" s="40">
        <f t="shared" si="104"/>
        <v>2.763547099285734E-3</v>
      </c>
      <c r="HQ45" s="40">
        <f t="shared" si="105"/>
        <v>2.6920863855467688E-3</v>
      </c>
      <c r="HR45" s="40">
        <f t="shared" si="106"/>
        <v>0</v>
      </c>
      <c r="HS45" s="40">
        <f t="shared" si="107"/>
        <v>0</v>
      </c>
      <c r="HT45" s="40">
        <f t="shared" si="108"/>
        <v>2.7427771112353417E-3</v>
      </c>
      <c r="HU45" s="40">
        <f t="shared" si="109"/>
        <v>2.7309387417167215E-3</v>
      </c>
    </row>
    <row r="46" spans="1:229" x14ac:dyDescent="0.25">
      <c r="A46" s="32" t="s">
        <v>215</v>
      </c>
      <c r="B46" s="15">
        <v>6778.1561656000003</v>
      </c>
      <c r="C46" s="15">
        <v>366.21521694</v>
      </c>
      <c r="D46" s="15">
        <v>3406.2076084999999</v>
      </c>
      <c r="E46" s="15">
        <v>2046.0599010000001</v>
      </c>
      <c r="F46" s="15">
        <v>1842.5834955</v>
      </c>
      <c r="G46" s="15">
        <v>182.98202329</v>
      </c>
      <c r="H46" s="15">
        <v>4281.8259159999998</v>
      </c>
      <c r="I46" s="17">
        <v>62.758407515000002</v>
      </c>
      <c r="J46" s="17">
        <v>0.53934081499999997</v>
      </c>
      <c r="K46" s="17">
        <v>3.211134E-3</v>
      </c>
      <c r="L46" s="17">
        <v>6.2537687999999994E-2</v>
      </c>
      <c r="M46" s="17">
        <v>19.852440953999999</v>
      </c>
      <c r="N46" s="17">
        <v>3.8643146699999999E-2</v>
      </c>
      <c r="O46" s="17">
        <v>3.0500383145000001</v>
      </c>
      <c r="P46" s="17">
        <v>4.2382638600000001E-2</v>
      </c>
      <c r="Q46" s="17">
        <v>9.3172800000000007E-3</v>
      </c>
      <c r="R46" s="17">
        <v>5.3574360000000001E-2</v>
      </c>
      <c r="S46" s="17">
        <v>6.9603434E-3</v>
      </c>
      <c r="T46" s="17">
        <v>1.79910052E-2</v>
      </c>
      <c r="U46" s="17">
        <v>2.5456139999999999E-3</v>
      </c>
      <c r="V46" s="17">
        <v>2.2785662000000002E-3</v>
      </c>
      <c r="X46" s="17">
        <v>1.8468180000000001E-3</v>
      </c>
      <c r="Y46" s="17">
        <v>20.636511894000002</v>
      </c>
      <c r="Z46" s="17">
        <v>4.9958828387000001</v>
      </c>
      <c r="AA46" s="17">
        <v>3.8646578700000003E-2</v>
      </c>
      <c r="AB46" s="17">
        <v>9.2524131699999998E-2</v>
      </c>
      <c r="AD46" s="17">
        <v>0.1022885525</v>
      </c>
      <c r="AE46" s="17">
        <v>0.347842084</v>
      </c>
      <c r="AF46" s="17">
        <v>109.2736225</v>
      </c>
      <c r="AG46" s="17">
        <v>1.7711683973000001</v>
      </c>
      <c r="AH46" s="17">
        <v>0.75663820709999996</v>
      </c>
      <c r="AI46" s="17">
        <v>3.5522129999999999E-2</v>
      </c>
      <c r="AJ46" s="17">
        <v>9.5668599999999994E-5</v>
      </c>
      <c r="AK46" s="17">
        <v>16.453031744</v>
      </c>
      <c r="AL46" s="17">
        <v>1.4558200000000001E-5</v>
      </c>
      <c r="AM46" s="17">
        <v>5.5820399999999998E-5</v>
      </c>
      <c r="AN46" s="17">
        <v>5.7583636997000003</v>
      </c>
      <c r="AO46" s="17">
        <v>0.21526694869999999</v>
      </c>
      <c r="AP46" s="17">
        <v>4.5532773999999998E-3</v>
      </c>
      <c r="AQ46" s="17">
        <v>7.4900822199999995E-2</v>
      </c>
      <c r="AR46" s="17">
        <v>3.9897494300000003E-2</v>
      </c>
      <c r="AS46" s="17">
        <v>0.47582283130000003</v>
      </c>
      <c r="AT46" s="17">
        <v>4.8121487766</v>
      </c>
      <c r="AU46" s="17">
        <v>12.632863501999999</v>
      </c>
      <c r="AV46" s="17">
        <v>10.845293173</v>
      </c>
      <c r="AW46" s="17">
        <v>2.870053E-3</v>
      </c>
      <c r="AX46" s="17">
        <v>1.9799220000000001E-4</v>
      </c>
      <c r="BA46" s="17">
        <v>2.6154247000000002</v>
      </c>
      <c r="BB46" s="17">
        <v>2.2518530200000001E-2</v>
      </c>
      <c r="BD46" s="17" t="s">
        <v>215</v>
      </c>
      <c r="BE46" s="17">
        <v>253.77349244194701</v>
      </c>
      <c r="BF46" s="17">
        <v>2.3913620278612</v>
      </c>
      <c r="BG46" s="17">
        <v>2.87796781795333E-3</v>
      </c>
      <c r="BH46" s="17">
        <v>0.54059102145898597</v>
      </c>
      <c r="BI46" s="17">
        <v>0</v>
      </c>
      <c r="BJ46" s="17">
        <v>3.2198770410225099E-3</v>
      </c>
      <c r="BK46" s="17">
        <v>62.875138348440203</v>
      </c>
      <c r="BL46" s="17">
        <v>62.875138348440203</v>
      </c>
      <c r="BM46" s="17">
        <v>134.78107420658401</v>
      </c>
      <c r="BN46" s="17">
        <v>6.3958604292511199</v>
      </c>
      <c r="BO46" s="17">
        <v>2.57036749946262E-2</v>
      </c>
      <c r="BP46" s="17">
        <v>3.6988292244690898E-2</v>
      </c>
      <c r="BQ46" s="17">
        <v>19.9063373323152</v>
      </c>
      <c r="BR46" s="17">
        <v>2.2579872136541002E-2</v>
      </c>
      <c r="BS46" s="17">
        <v>1.2401373501545901E-2</v>
      </c>
      <c r="BT46" s="17">
        <v>2.63528164597077E-2</v>
      </c>
      <c r="BU46" s="17">
        <v>0</v>
      </c>
      <c r="BV46" s="17">
        <v>3.0622414287623299</v>
      </c>
      <c r="BW46" s="17">
        <v>1.0199294708356E-2</v>
      </c>
      <c r="BX46" s="17">
        <v>3.2297678533044501E-2</v>
      </c>
      <c r="BY46" s="17">
        <v>9.3429703863665194E-3</v>
      </c>
      <c r="BZ46" s="17">
        <v>0</v>
      </c>
      <c r="CA46" s="17">
        <v>184.97446593636801</v>
      </c>
      <c r="CB46" s="17">
        <v>5.37221165209954E-2</v>
      </c>
      <c r="CC46" s="17">
        <v>1.9853104939830299E-4</v>
      </c>
      <c r="CD46" s="17">
        <v>2.0247271592894402E-3</v>
      </c>
      <c r="CE46" s="17">
        <v>4.9570523763069196E-3</v>
      </c>
      <c r="CF46" s="17">
        <v>1.8039098486595E-2</v>
      </c>
      <c r="CG46" s="17">
        <v>0.34879019090262697</v>
      </c>
      <c r="CH46" s="17">
        <v>2.5523434369855999E-3</v>
      </c>
      <c r="CI46" s="5">
        <v>1.4597746785991699E-5</v>
      </c>
      <c r="CJ46" s="17">
        <v>3.5621789875361701E-2</v>
      </c>
      <c r="CK46" s="5">
        <v>5.5969434018419598E-5</v>
      </c>
      <c r="CL46" s="17">
        <v>6802.0261618082204</v>
      </c>
      <c r="CM46" s="17">
        <v>2.2848407898012702E-3</v>
      </c>
      <c r="CN46" s="17">
        <v>68.459022441376305</v>
      </c>
      <c r="CO46" s="17">
        <v>4.5205591113609698</v>
      </c>
      <c r="CP46" s="17">
        <v>8.6651658901175601</v>
      </c>
      <c r="CQ46" s="17">
        <v>4.824722137397</v>
      </c>
      <c r="CR46" s="17">
        <v>1218.5938869289</v>
      </c>
      <c r="CS46" s="17">
        <v>1.85179814994533E-3</v>
      </c>
      <c r="CT46" s="17">
        <v>3.2489654708245798E-4</v>
      </c>
      <c r="CU46" s="17">
        <v>20.747886796510102</v>
      </c>
      <c r="CV46" s="17">
        <v>20.747886796510102</v>
      </c>
      <c r="CW46" s="17">
        <v>4.7339734094933199</v>
      </c>
      <c r="CX46" s="17">
        <v>0</v>
      </c>
      <c r="CY46" s="17">
        <v>5.0095705777807202</v>
      </c>
      <c r="CZ46" s="17">
        <v>12.660386372583799</v>
      </c>
      <c r="DA46" s="17">
        <v>1.3535380084712599E-2</v>
      </c>
      <c r="DB46" s="17">
        <v>2.1479110026003501E-2</v>
      </c>
      <c r="DC46" s="17">
        <v>0</v>
      </c>
      <c r="DD46" s="17">
        <v>41.110425077920098</v>
      </c>
      <c r="DE46" s="17">
        <v>0.23004905796108799</v>
      </c>
      <c r="DF46" s="5">
        <v>7.7361888650738302E-6</v>
      </c>
      <c r="DG46" s="17">
        <v>21.806323373813999</v>
      </c>
      <c r="DH46" s="17">
        <v>0.41869935503497002</v>
      </c>
      <c r="DI46" s="17">
        <v>2.4139642741006499E-2</v>
      </c>
      <c r="DJ46" s="17">
        <v>6.8704906716932093E-2</v>
      </c>
      <c r="DK46" s="17">
        <v>0</v>
      </c>
      <c r="DL46" s="17">
        <v>3.38330084822831E-2</v>
      </c>
      <c r="DM46" s="17">
        <v>6.8690956089441396E-2</v>
      </c>
      <c r="DN46" s="17">
        <v>109.399794607761</v>
      </c>
      <c r="DO46" s="17">
        <v>2.62261043755352</v>
      </c>
      <c r="DP46" s="17">
        <v>3.8022402136153</v>
      </c>
      <c r="DQ46" s="17">
        <v>1.77576185127379</v>
      </c>
      <c r="DR46" s="17">
        <v>367.31970789530197</v>
      </c>
      <c r="DS46" s="17">
        <v>0</v>
      </c>
      <c r="DT46" s="17">
        <v>0.31042501077508899</v>
      </c>
      <c r="DU46" s="17">
        <v>0.44670830260641398</v>
      </c>
      <c r="DV46" s="17">
        <v>4518.5735194034196</v>
      </c>
      <c r="DW46" s="17">
        <v>3073.7415735048498</v>
      </c>
      <c r="DX46" s="17">
        <v>341.52695773629398</v>
      </c>
      <c r="DY46" s="17">
        <v>3415.26853124114</v>
      </c>
      <c r="DZ46" s="17">
        <v>2.3916443665790302E-3</v>
      </c>
      <c r="EA46" s="17">
        <v>53.384213355655099</v>
      </c>
      <c r="EB46" s="17">
        <v>42.0625692724986</v>
      </c>
      <c r="EC46" s="17">
        <v>0.215855198399444</v>
      </c>
      <c r="ED46" s="17">
        <v>4.5656561005748501E-3</v>
      </c>
      <c r="EE46" s="17">
        <v>7.5105182382865704E-2</v>
      </c>
      <c r="EF46" s="17">
        <v>4.0006776487706501E-2</v>
      </c>
      <c r="EG46" s="17">
        <v>0.47694770517590002</v>
      </c>
      <c r="EH46" s="17">
        <v>0.43246547484801801</v>
      </c>
      <c r="EI46" s="17">
        <v>1723.3469294829599</v>
      </c>
      <c r="EJ46" s="17">
        <v>3.7871957164194701</v>
      </c>
      <c r="EK46" s="17">
        <v>71.603994664814806</v>
      </c>
      <c r="EL46" s="17">
        <v>132.39563021875301</v>
      </c>
      <c r="EM46" s="17">
        <v>0.59920492468459996</v>
      </c>
      <c r="EN46" s="17">
        <v>5.4584606226954898E-3</v>
      </c>
      <c r="EO46" s="17">
        <v>3.7931696181043501E-3</v>
      </c>
      <c r="EP46" s="17">
        <v>97.070616467423804</v>
      </c>
      <c r="EQ46" s="17">
        <v>2051.9293884077601</v>
      </c>
      <c r="ER46" s="17">
        <v>1847.76311471497</v>
      </c>
      <c r="ES46" s="17">
        <v>204.16627369279601</v>
      </c>
      <c r="ET46" s="17">
        <v>1.6609407342493501</v>
      </c>
      <c r="EU46" s="17">
        <v>2.80888786741403E-2</v>
      </c>
      <c r="EV46" s="17">
        <v>173.538545831335</v>
      </c>
      <c r="EW46" s="17">
        <v>6.9212962295452396</v>
      </c>
      <c r="EX46" s="17">
        <v>400.05306932985002</v>
      </c>
      <c r="EY46" s="17">
        <v>13.045296979116699</v>
      </c>
      <c r="EZ46" s="17">
        <v>4.5634335400166401</v>
      </c>
      <c r="FA46" s="17">
        <v>791.32026797180299</v>
      </c>
      <c r="FB46" s="5">
        <v>9.5863406987549402E-5</v>
      </c>
      <c r="FC46" s="17">
        <v>13.3623655753743</v>
      </c>
      <c r="FD46" s="17">
        <v>71.095169155133604</v>
      </c>
      <c r="FE46" s="17">
        <v>79.620501308994307</v>
      </c>
      <c r="FF46" s="17">
        <v>2.1938828684336699E-2</v>
      </c>
      <c r="FG46" s="17">
        <v>183.24473558976399</v>
      </c>
      <c r="FH46" s="17">
        <v>30.963018504039599</v>
      </c>
      <c r="FI46" s="17">
        <v>10.874970030754399</v>
      </c>
      <c r="FJ46" s="17">
        <v>0.51376035675192999</v>
      </c>
      <c r="FK46" s="17">
        <v>8.1296276209329292</v>
      </c>
      <c r="FL46" s="17">
        <v>42.277995967846003</v>
      </c>
      <c r="FM46" s="17">
        <v>16.491562090009602</v>
      </c>
      <c r="FN46" s="17">
        <v>94.179873232824505</v>
      </c>
      <c r="FO46" s="17">
        <v>4287.5353516647601</v>
      </c>
      <c r="FP46" s="17">
        <v>5.7703869465759396</v>
      </c>
      <c r="FQ46" s="17">
        <v>28.0982854674211</v>
      </c>
      <c r="FS46" s="25">
        <f t="shared" si="55"/>
        <v>0</v>
      </c>
      <c r="FT46" s="97">
        <f t="shared" si="56"/>
        <v>1.0538860088113216</v>
      </c>
      <c r="FU46" s="40">
        <f t="shared" si="57"/>
        <v>3.5216061160354083E-3</v>
      </c>
      <c r="FV46" s="40">
        <f t="shared" si="58"/>
        <v>3.0159613915850115E-3</v>
      </c>
      <c r="FW46" s="40">
        <f t="shared" si="59"/>
        <v>2.6601205160040895E-3</v>
      </c>
      <c r="FX46" s="40">
        <f t="shared" si="60"/>
        <v>2.8686781872277458E-3</v>
      </c>
      <c r="FY46" s="40">
        <f t="shared" si="61"/>
        <v>2.8110635027502281E-3</v>
      </c>
      <c r="FZ46" s="40">
        <f t="shared" si="62"/>
        <v>1.4357273738722911E-3</v>
      </c>
      <c r="GA46" s="40">
        <f t="shared" si="63"/>
        <v>1.3334114409989828E-3</v>
      </c>
      <c r="GB46" s="40">
        <f t="shared" si="64"/>
        <v>1.8600031145197685E-3</v>
      </c>
      <c r="GC46" s="40">
        <f t="shared" si="65"/>
        <v>2.3180267916233853E-3</v>
      </c>
      <c r="GD46" s="40">
        <f t="shared" si="66"/>
        <v>2.7227269315169968E-3</v>
      </c>
      <c r="GE46" s="40">
        <f t="shared" si="67"/>
        <v>2.4669802202649561E-3</v>
      </c>
      <c r="GF46" s="40">
        <f t="shared" si="68"/>
        <v>2.7148489417540334E-3</v>
      </c>
      <c r="GG46" s="40">
        <f t="shared" si="69"/>
        <v>2.8735563932116392E-3</v>
      </c>
      <c r="GH46" s="40">
        <f t="shared" si="70"/>
        <v>4.0009708088963036E-3</v>
      </c>
      <c r="GI46" s="40">
        <f t="shared" si="71"/>
        <v>2.6976763405311627E-3</v>
      </c>
      <c r="GJ46" s="40">
        <f t="shared" si="72"/>
        <v>2.7572839247633134E-3</v>
      </c>
      <c r="GK46" s="40">
        <f t="shared" si="73"/>
        <v>2.7579708090847651E-3</v>
      </c>
      <c r="GL46" s="40">
        <f t="shared" si="74"/>
        <v>3.0797525875460884E-3</v>
      </c>
      <c r="GM46" s="40">
        <f t="shared" si="75"/>
        <v>2.6731850755621067E-3</v>
      </c>
      <c r="GN46" s="40">
        <f t="shared" si="76"/>
        <v>2.6435417881894396E-3</v>
      </c>
      <c r="GO46" s="40">
        <f t="shared" si="77"/>
        <v>2.7537447897146954E-3</v>
      </c>
      <c r="GP46" s="40">
        <f t="shared" si="78"/>
        <v>0</v>
      </c>
      <c r="GQ46" s="40">
        <f t="shared" si="79"/>
        <v>2.696611114538595E-3</v>
      </c>
      <c r="GR46" s="40">
        <f t="shared" si="80"/>
        <v>5.3969829340433234E-3</v>
      </c>
      <c r="GS46" s="40">
        <f t="shared" si="81"/>
        <v>2.7398038590276327E-3</v>
      </c>
      <c r="GT46" s="40">
        <f t="shared" si="82"/>
        <v>4.1680540487390267E-3</v>
      </c>
      <c r="GU46" s="40">
        <f t="shared" si="83"/>
        <v>3.4630723039640295E-3</v>
      </c>
      <c r="GV46" s="40">
        <f t="shared" si="84"/>
        <v>0</v>
      </c>
      <c r="GW46" s="40">
        <f t="shared" si="85"/>
        <v>2.3014508072591185E-3</v>
      </c>
      <c r="GX46" s="40">
        <f t="shared" si="86"/>
        <v>2.7256819868494617E-3</v>
      </c>
      <c r="GY46" s="40">
        <f t="shared" si="87"/>
        <v>1.1546437728921579E-3</v>
      </c>
      <c r="GZ46" s="40">
        <f t="shared" si="88"/>
        <v>2.5934597640700362E-3</v>
      </c>
      <c r="HA46" s="40">
        <f t="shared" si="89"/>
        <v>6.5435009342269574E-4</v>
      </c>
      <c r="HB46" s="40">
        <f t="shared" si="90"/>
        <v>2.8055714947752778E-3</v>
      </c>
      <c r="HC46" s="40">
        <f t="shared" si="91"/>
        <v>2.036268823306789E-3</v>
      </c>
      <c r="HD46" s="40">
        <f t="shared" si="92"/>
        <v>2.3418386719913902E-3</v>
      </c>
      <c r="HE46" s="40">
        <f t="shared" si="93"/>
        <v>2.7164612377696788E-3</v>
      </c>
      <c r="HF46" s="40">
        <f t="shared" si="94"/>
        <v>2.669884458362891E-3</v>
      </c>
      <c r="HG46" s="40">
        <f t="shared" si="95"/>
        <v>2.0879623974716555E-3</v>
      </c>
      <c r="HH46" s="40">
        <f t="shared" si="96"/>
        <v>2.7326521929932276E-3</v>
      </c>
      <c r="HI46" s="40">
        <f t="shared" si="97"/>
        <v>2.7186352790300582E-3</v>
      </c>
      <c r="HJ46" s="40">
        <f t="shared" si="98"/>
        <v>2.7284104080997572E-3</v>
      </c>
      <c r="HK46" s="40">
        <f t="shared" si="99"/>
        <v>2.7390739600030066E-3</v>
      </c>
      <c r="HL46" s="40">
        <f t="shared" si="100"/>
        <v>2.3640603222563144E-3</v>
      </c>
      <c r="HM46" s="40">
        <f t="shared" si="101"/>
        <v>2.6128370881092428E-3</v>
      </c>
      <c r="HN46" s="40">
        <f t="shared" si="102"/>
        <v>2.1786723635098758E-3</v>
      </c>
      <c r="HO46" s="40">
        <f t="shared" si="103"/>
        <v>2.7363813297626308E-3</v>
      </c>
      <c r="HP46" s="40">
        <f t="shared" si="104"/>
        <v>2.7577253637232455E-3</v>
      </c>
      <c r="HQ46" s="40">
        <f t="shared" si="105"/>
        <v>2.721568820908008E-3</v>
      </c>
      <c r="HR46" s="40">
        <f t="shared" si="106"/>
        <v>0</v>
      </c>
      <c r="HS46" s="40">
        <f t="shared" si="107"/>
        <v>0</v>
      </c>
      <c r="HT46" s="40">
        <f t="shared" si="108"/>
        <v>2.7474457794635842E-3</v>
      </c>
      <c r="HU46" s="40">
        <f t="shared" si="109"/>
        <v>2.7240648477581579E-3</v>
      </c>
    </row>
    <row r="47" spans="1:229" x14ac:dyDescent="0.25">
      <c r="A47" s="32" t="s">
        <v>216</v>
      </c>
      <c r="B47" s="15">
        <v>78363.176319999999</v>
      </c>
      <c r="C47" s="15">
        <v>4166.8378412000002</v>
      </c>
      <c r="D47" s="15">
        <v>19474.757033999998</v>
      </c>
      <c r="E47" s="15">
        <v>28465.066419999999</v>
      </c>
      <c r="F47" s="15">
        <v>25326.345787999999</v>
      </c>
      <c r="G47" s="15">
        <v>2009.5852112</v>
      </c>
      <c r="H47" s="15">
        <v>25248.951064000001</v>
      </c>
      <c r="I47" s="17">
        <v>287.65992793999999</v>
      </c>
      <c r="J47" s="17">
        <v>6.4223165508999998</v>
      </c>
      <c r="K47" s="17">
        <v>4.2591141999999999E-2</v>
      </c>
      <c r="L47" s="17">
        <v>5.2647684100000001E-2</v>
      </c>
      <c r="M47" s="17">
        <v>254.14101789</v>
      </c>
      <c r="N47" s="17">
        <v>2.5636643300000001E-2</v>
      </c>
      <c r="O47" s="17">
        <v>35.518396584999998</v>
      </c>
      <c r="P47" s="17">
        <v>3.50581529E-2</v>
      </c>
      <c r="Q47" s="17">
        <v>0.12358036999999999</v>
      </c>
      <c r="R47" s="17">
        <v>0.71087165490000004</v>
      </c>
      <c r="S47" s="17">
        <v>6.6451577999999999E-3</v>
      </c>
      <c r="T47" s="17">
        <v>0.1922927831</v>
      </c>
      <c r="U47" s="17">
        <v>3.3763963000000001E-2</v>
      </c>
      <c r="V47" s="17">
        <v>2.8781392900000001E-2</v>
      </c>
      <c r="W47" s="5">
        <v>5.7780031000000002E-6</v>
      </c>
      <c r="X47" s="17">
        <v>2.4495398000000002E-2</v>
      </c>
      <c r="Y47" s="17">
        <v>248.03719036999999</v>
      </c>
      <c r="Z47" s="17">
        <v>49.561362926999998</v>
      </c>
      <c r="AA47" s="17">
        <v>0.22587112049999999</v>
      </c>
      <c r="AB47" s="17">
        <v>0.1232465083</v>
      </c>
      <c r="AD47" s="17">
        <v>8.7902999600000004E-2</v>
      </c>
      <c r="AE47" s="17">
        <v>3.7997177201999999</v>
      </c>
      <c r="AF47" s="17">
        <v>242.90753810999999</v>
      </c>
      <c r="AG47" s="17">
        <v>17.29228913</v>
      </c>
      <c r="AH47" s="17">
        <v>1.0676979324</v>
      </c>
      <c r="AI47" s="17">
        <v>0.47115044499999997</v>
      </c>
      <c r="AJ47" s="17">
        <v>1.2689081E-3</v>
      </c>
      <c r="AK47" s="17">
        <v>281.30269315999999</v>
      </c>
      <c r="AL47" s="17">
        <v>1.9309430000000001E-4</v>
      </c>
      <c r="AM47" s="17">
        <v>7.4037929999999999E-4</v>
      </c>
      <c r="AN47" s="17">
        <v>106.03453576</v>
      </c>
      <c r="AO47" s="17">
        <v>2.5678630317</v>
      </c>
      <c r="AP47" s="17">
        <v>4.4680156399999997E-2</v>
      </c>
      <c r="AQ47" s="17">
        <v>0.76171459779999995</v>
      </c>
      <c r="AR47" s="17">
        <v>0.40756771390000002</v>
      </c>
      <c r="AS47" s="17">
        <v>5.7853905665000003</v>
      </c>
      <c r="AT47" s="17">
        <v>54.954750312999998</v>
      </c>
      <c r="AU47" s="17">
        <v>270.97527308000002</v>
      </c>
      <c r="AV47" s="17">
        <v>112.13635277</v>
      </c>
      <c r="AW47" s="17">
        <v>3.8067167499999999E-2</v>
      </c>
      <c r="AX47" s="17">
        <v>2.6260863999999998E-3</v>
      </c>
      <c r="BA47" s="17">
        <v>26.867698218000001</v>
      </c>
      <c r="BB47" s="17">
        <v>0.2309247857</v>
      </c>
      <c r="BD47" s="17" t="s">
        <v>216</v>
      </c>
      <c r="BE47" s="17">
        <v>307.627395358782</v>
      </c>
      <c r="BF47" s="17">
        <v>29.814636666408099</v>
      </c>
      <c r="BG47" s="17">
        <v>3.81697289647547E-2</v>
      </c>
      <c r="BH47" s="17">
        <v>6.4338160089864997</v>
      </c>
      <c r="BI47" s="17">
        <v>0</v>
      </c>
      <c r="BJ47" s="17">
        <v>4.2706994177959298E-2</v>
      </c>
      <c r="BK47" s="17">
        <v>288.71729430507702</v>
      </c>
      <c r="BL47" s="17">
        <v>288.71729430507702</v>
      </c>
      <c r="BM47" s="17">
        <v>273.30724244782402</v>
      </c>
      <c r="BN47" s="17">
        <v>47.593457678307303</v>
      </c>
      <c r="BO47" s="17">
        <v>2.1641516734734301E-2</v>
      </c>
      <c r="BP47" s="17">
        <v>3.1142667786614599E-2</v>
      </c>
      <c r="BQ47" s="17">
        <v>254.808463689012</v>
      </c>
      <c r="BR47" s="17">
        <v>0.23155862961754001</v>
      </c>
      <c r="BS47" s="17">
        <v>8.2333154450305E-3</v>
      </c>
      <c r="BT47" s="17">
        <v>1.74957966390537E-2</v>
      </c>
      <c r="BU47" s="5">
        <v>5.7816895709515002E-6</v>
      </c>
      <c r="BV47" s="17">
        <v>35.652032036153003</v>
      </c>
      <c r="BW47" s="17">
        <v>8.4399036271543201E-3</v>
      </c>
      <c r="BX47" s="17">
        <v>2.6726442437870999E-2</v>
      </c>
      <c r="BY47" s="17">
        <v>0.12391614399965301</v>
      </c>
      <c r="BZ47" s="17">
        <v>0</v>
      </c>
      <c r="CA47" s="17">
        <v>8995.3873716408198</v>
      </c>
      <c r="CB47" s="17">
        <v>0.71281435894434098</v>
      </c>
      <c r="CC47" s="17">
        <v>2.6332424023666999E-3</v>
      </c>
      <c r="CD47" s="17">
        <v>1.93307631552549E-3</v>
      </c>
      <c r="CE47" s="17">
        <v>4.7326688180470301E-3</v>
      </c>
      <c r="CF47" s="17">
        <v>0.19281375900589501</v>
      </c>
      <c r="CG47" s="17">
        <v>3.8101306747954702</v>
      </c>
      <c r="CH47" s="17">
        <v>3.3856208791780799E-2</v>
      </c>
      <c r="CI47" s="17">
        <v>1.9361895694075E-4</v>
      </c>
      <c r="CJ47" s="17">
        <v>0.472444261242282</v>
      </c>
      <c r="CK47" s="17">
        <v>7.4240155198498296E-4</v>
      </c>
      <c r="CL47" s="17">
        <v>78657.609382871102</v>
      </c>
      <c r="CM47" s="17">
        <v>2.8859774927893201E-2</v>
      </c>
      <c r="CN47" s="17">
        <v>1493.5605404355899</v>
      </c>
      <c r="CO47" s="17">
        <v>290.22216364520699</v>
      </c>
      <c r="CP47" s="17">
        <v>110.53684786708401</v>
      </c>
      <c r="CQ47" s="17">
        <v>55.110554812521997</v>
      </c>
      <c r="CR47" s="17">
        <v>3338.0601799753299</v>
      </c>
      <c r="CS47" s="17">
        <v>2.4561224521219099E-2</v>
      </c>
      <c r="CT47" s="17">
        <v>2.5557691477763001E-3</v>
      </c>
      <c r="CU47" s="17">
        <v>249.23463888271101</v>
      </c>
      <c r="CV47" s="17">
        <v>249.23463888271101</v>
      </c>
      <c r="CW47" s="17">
        <v>74.585053795688793</v>
      </c>
      <c r="CX47" s="17">
        <v>0</v>
      </c>
      <c r="CY47" s="17">
        <v>49.6971314794067</v>
      </c>
      <c r="CZ47" s="17">
        <v>271.62813186638698</v>
      </c>
      <c r="DA47" s="17">
        <v>6.8849108282588597E-2</v>
      </c>
      <c r="DB47" s="17">
        <v>0.136508664464282</v>
      </c>
      <c r="DC47" s="17">
        <v>0</v>
      </c>
      <c r="DD47" s="17">
        <v>902.31216754523905</v>
      </c>
      <c r="DE47" s="17">
        <v>4.9795744793890302</v>
      </c>
      <c r="DF47" s="5">
        <v>6.0852340903028597E-5</v>
      </c>
      <c r="DG47" s="17">
        <v>250.13883064290599</v>
      </c>
      <c r="DH47" s="17">
        <v>7.0970523466684199</v>
      </c>
      <c r="DI47" s="17">
        <v>3.2131322729101498E-2</v>
      </c>
      <c r="DJ47" s="17">
        <v>9.1450754972800502E-2</v>
      </c>
      <c r="DK47" s="17">
        <v>0</v>
      </c>
      <c r="DL47" s="17">
        <v>2.9076483622414301E-2</v>
      </c>
      <c r="DM47" s="17">
        <v>5.9033962847710203E-2</v>
      </c>
      <c r="DN47" s="17">
        <v>243.46197375211099</v>
      </c>
      <c r="DO47" s="17">
        <v>26.9413899985353</v>
      </c>
      <c r="DP47" s="17">
        <v>64.700981785288107</v>
      </c>
      <c r="DQ47" s="17">
        <v>17.321556202850001</v>
      </c>
      <c r="DR47" s="17">
        <v>4183.8175071721798</v>
      </c>
      <c r="DS47" s="17">
        <v>0</v>
      </c>
      <c r="DT47" s="17">
        <v>0.43805796720624801</v>
      </c>
      <c r="DU47" s="17">
        <v>0.63037529704525497</v>
      </c>
      <c r="DV47" s="17">
        <v>25027.518787016899</v>
      </c>
      <c r="DW47" s="17">
        <v>17564.829119308601</v>
      </c>
      <c r="DX47" s="17">
        <v>1951.6470496888701</v>
      </c>
      <c r="DY47" s="17">
        <v>19516.476168997498</v>
      </c>
      <c r="DZ47" s="17">
        <v>4.5204012809066503E-2</v>
      </c>
      <c r="EA47" s="17">
        <v>738.56301281031995</v>
      </c>
      <c r="EB47" s="17">
        <v>51.9529053201152</v>
      </c>
      <c r="EC47" s="17">
        <v>2.5737154848162098</v>
      </c>
      <c r="ED47" s="17">
        <v>4.4801637972967399E-2</v>
      </c>
      <c r="EE47" s="17">
        <v>0.76380123002223399</v>
      </c>
      <c r="EF47" s="17">
        <v>0.40867873499627699</v>
      </c>
      <c r="EG47" s="17">
        <v>5.7957909431483001</v>
      </c>
      <c r="EH47" s="17">
        <v>6.0484866590607202</v>
      </c>
      <c r="EI47" s="17">
        <v>13501.338718974501</v>
      </c>
      <c r="EJ47" s="17">
        <v>79.015154536285294</v>
      </c>
      <c r="EK47" s="17">
        <v>795.84624842782796</v>
      </c>
      <c r="EL47" s="17">
        <v>1476.97647734475</v>
      </c>
      <c r="EM47" s="17">
        <v>6.3869888402034798</v>
      </c>
      <c r="EN47" s="17">
        <v>4.2936064906496499E-2</v>
      </c>
      <c r="EO47" s="17">
        <v>2.11774840721572E-2</v>
      </c>
      <c r="EP47" s="17">
        <v>1555.04417325021</v>
      </c>
      <c r="EQ47" s="17">
        <v>28524.4149473201</v>
      </c>
      <c r="ER47" s="17">
        <v>25378.966666980301</v>
      </c>
      <c r="ES47" s="17">
        <v>3145.44828033973</v>
      </c>
      <c r="ET47" s="17">
        <v>27.340874249463901</v>
      </c>
      <c r="EU47" s="17">
        <v>0.40354984899651097</v>
      </c>
      <c r="EV47" s="17">
        <v>2284.4165498768102</v>
      </c>
      <c r="EW47" s="17">
        <v>87.076391945413505</v>
      </c>
      <c r="EX47" s="17">
        <v>5311.6541971042298</v>
      </c>
      <c r="EY47" s="17">
        <v>136.43161562459699</v>
      </c>
      <c r="EZ47" s="17">
        <v>55.214965457982601</v>
      </c>
      <c r="FA47" s="17">
        <v>11092.378199926099</v>
      </c>
      <c r="FB47" s="17">
        <v>1.27141613581712E-3</v>
      </c>
      <c r="FC47" s="17">
        <v>122.00858859701199</v>
      </c>
      <c r="FD47" s="17">
        <v>1551.71362298759</v>
      </c>
      <c r="FE47" s="17">
        <v>912.64639893737103</v>
      </c>
      <c r="FF47" s="17">
        <v>0.32983589852125</v>
      </c>
      <c r="FG47" s="17">
        <v>2013.2213283773399</v>
      </c>
      <c r="FH47" s="17">
        <v>579.69748886159903</v>
      </c>
      <c r="FI47" s="17">
        <v>112.474420953003</v>
      </c>
      <c r="FJ47" s="17">
        <v>3.7938294611154202</v>
      </c>
      <c r="FK47" s="17">
        <v>49.234064849164398</v>
      </c>
      <c r="FL47" s="17">
        <v>850.96818072119697</v>
      </c>
      <c r="FM47" s="17">
        <v>281.98304598222597</v>
      </c>
      <c r="FN47" s="17">
        <v>105.924003889574</v>
      </c>
      <c r="FO47" s="17">
        <v>25319.1553742621</v>
      </c>
      <c r="FP47" s="17">
        <v>106.27441260032199</v>
      </c>
      <c r="FQ47" s="17">
        <v>724.92488653050498</v>
      </c>
      <c r="FS47" s="25">
        <f t="shared" si="55"/>
        <v>0</v>
      </c>
      <c r="FT47" s="97">
        <f t="shared" si="56"/>
        <v>0.98848158309650169</v>
      </c>
      <c r="FU47" s="40">
        <f t="shared" si="57"/>
        <v>3.7572885211897339E-3</v>
      </c>
      <c r="FV47" s="40">
        <f t="shared" si="58"/>
        <v>4.0749524265839207E-3</v>
      </c>
      <c r="FW47" s="40">
        <f t="shared" si="59"/>
        <v>2.142215942651543E-3</v>
      </c>
      <c r="FX47" s="40">
        <f t="shared" si="60"/>
        <v>2.0849600856157218E-3</v>
      </c>
      <c r="FY47" s="40">
        <f t="shared" si="61"/>
        <v>2.0777130431992594E-3</v>
      </c>
      <c r="FZ47" s="40">
        <f t="shared" si="62"/>
        <v>1.8093869108285383E-3</v>
      </c>
      <c r="GA47" s="40">
        <f t="shared" si="63"/>
        <v>2.7804842301824015E-3</v>
      </c>
      <c r="GB47" s="40">
        <f t="shared" si="64"/>
        <v>3.6757513382175882E-3</v>
      </c>
      <c r="GC47" s="40">
        <f t="shared" si="65"/>
        <v>1.7905467591578775E-3</v>
      </c>
      <c r="GD47" s="40">
        <f t="shared" si="66"/>
        <v>2.7201002959558987E-3</v>
      </c>
      <c r="GE47" s="40">
        <f t="shared" si="67"/>
        <v>2.5927146403938012E-3</v>
      </c>
      <c r="GF47" s="40">
        <f t="shared" si="68"/>
        <v>2.6262812849080952E-3</v>
      </c>
      <c r="GG47" s="40">
        <f t="shared" si="69"/>
        <v>3.6068990390874874E-3</v>
      </c>
      <c r="GH47" s="40">
        <f t="shared" si="70"/>
        <v>3.7624291635237027E-3</v>
      </c>
      <c r="GI47" s="40">
        <f t="shared" si="71"/>
        <v>3.0861056865696792E-3</v>
      </c>
      <c r="GJ47" s="40">
        <f t="shared" si="72"/>
        <v>2.7170496386522448E-3</v>
      </c>
      <c r="GK47" s="40">
        <f t="shared" si="73"/>
        <v>2.7328478086726103E-3</v>
      </c>
      <c r="GL47" s="40">
        <f t="shared" si="74"/>
        <v>3.0980955143789304E-3</v>
      </c>
      <c r="GM47" s="40">
        <f t="shared" si="75"/>
        <v>2.7092847557574551E-3</v>
      </c>
      <c r="GN47" s="40">
        <f t="shared" si="76"/>
        <v>2.7320783339561884E-3</v>
      </c>
      <c r="GO47" s="40">
        <f t="shared" si="77"/>
        <v>2.7233576972989382E-3</v>
      </c>
      <c r="GP47" s="40">
        <f t="shared" si="78"/>
        <v>6.3801816781648387E-4</v>
      </c>
      <c r="GQ47" s="40">
        <f t="shared" si="79"/>
        <v>2.6873015584028118E-3</v>
      </c>
      <c r="GR47" s="40">
        <f t="shared" si="80"/>
        <v>4.8276974550662015E-3</v>
      </c>
      <c r="GS47" s="40">
        <f t="shared" si="81"/>
        <v>2.7394031234911497E-3</v>
      </c>
      <c r="GT47" s="40">
        <f t="shared" si="82"/>
        <v>2.9403330428327767E-3</v>
      </c>
      <c r="GU47" s="40">
        <f t="shared" si="83"/>
        <v>2.7227497681732837E-3</v>
      </c>
      <c r="GV47" s="40">
        <f t="shared" si="84"/>
        <v>0</v>
      </c>
      <c r="GW47" s="40">
        <f t="shared" si="85"/>
        <v>2.3599521184542176E-3</v>
      </c>
      <c r="GX47" s="40">
        <f t="shared" si="86"/>
        <v>2.7404547817100012E-3</v>
      </c>
      <c r="GY47" s="40">
        <f t="shared" si="87"/>
        <v>2.2824966504741725E-3</v>
      </c>
      <c r="GZ47" s="40">
        <f t="shared" si="88"/>
        <v>1.6924926844547059E-3</v>
      </c>
      <c r="HA47" s="40">
        <f t="shared" si="89"/>
        <v>6.8870776011544519E-4</v>
      </c>
      <c r="HB47" s="40">
        <f t="shared" si="90"/>
        <v>2.7460787865371348E-3</v>
      </c>
      <c r="HC47" s="40">
        <f t="shared" si="91"/>
        <v>1.9765307015692547E-3</v>
      </c>
      <c r="HD47" s="40">
        <f t="shared" si="92"/>
        <v>2.4185791276410268E-3</v>
      </c>
      <c r="HE47" s="40">
        <f t="shared" si="93"/>
        <v>2.7171021658847104E-3</v>
      </c>
      <c r="HF47" s="40">
        <f t="shared" si="94"/>
        <v>2.7313729394959733E-3</v>
      </c>
      <c r="HG47" s="40">
        <f t="shared" si="95"/>
        <v>2.2622519974523961E-3</v>
      </c>
      <c r="HH47" s="40">
        <f t="shared" si="96"/>
        <v>2.279114206623147E-3</v>
      </c>
      <c r="HI47" s="40">
        <f t="shared" si="97"/>
        <v>2.7189155713743733E-3</v>
      </c>
      <c r="HJ47" s="40">
        <f t="shared" si="98"/>
        <v>2.739388516723582E-3</v>
      </c>
      <c r="HK47" s="40">
        <f t="shared" si="99"/>
        <v>2.7259791646537883E-3</v>
      </c>
      <c r="HL47" s="40">
        <f t="shared" si="100"/>
        <v>1.7976965476665795E-3</v>
      </c>
      <c r="HM47" s="40">
        <f t="shared" si="101"/>
        <v>2.8351416144118458E-3</v>
      </c>
      <c r="HN47" s="40">
        <f t="shared" si="102"/>
        <v>2.4092928442006369E-3</v>
      </c>
      <c r="HO47" s="40">
        <f t="shared" si="103"/>
        <v>3.0147956006417093E-3</v>
      </c>
      <c r="HP47" s="40">
        <f t="shared" si="104"/>
        <v>2.6942236969614568E-3</v>
      </c>
      <c r="HQ47" s="40">
        <f t="shared" si="105"/>
        <v>2.7249683661208055E-3</v>
      </c>
      <c r="HR47" s="40">
        <f t="shared" si="106"/>
        <v>0</v>
      </c>
      <c r="HS47" s="40">
        <f t="shared" si="107"/>
        <v>0</v>
      </c>
      <c r="HT47" s="40">
        <f t="shared" si="108"/>
        <v>2.7427649342111867E-3</v>
      </c>
      <c r="HU47" s="40">
        <f t="shared" si="109"/>
        <v>2.7448067803490495E-3</v>
      </c>
    </row>
    <row r="48" spans="1:229" x14ac:dyDescent="0.25">
      <c r="A48" s="32" t="s">
        <v>217</v>
      </c>
      <c r="B48" s="15">
        <v>31805.026172000002</v>
      </c>
      <c r="C48" s="15">
        <v>1918.7916877</v>
      </c>
      <c r="D48" s="15">
        <v>18727.065343999999</v>
      </c>
      <c r="E48" s="15">
        <v>21620.233215</v>
      </c>
      <c r="F48" s="15">
        <v>19003.139808</v>
      </c>
      <c r="G48" s="15">
        <v>1092.8149294</v>
      </c>
      <c r="H48" s="15">
        <v>20807.636354999999</v>
      </c>
      <c r="I48" s="17">
        <v>313.13288089999998</v>
      </c>
      <c r="J48" s="17">
        <v>2.8381215501999999</v>
      </c>
      <c r="K48" s="17">
        <v>3.4654237999999997E-2</v>
      </c>
      <c r="L48" s="17">
        <v>0.37277191739999999</v>
      </c>
      <c r="M48" s="17">
        <v>94.857764223000004</v>
      </c>
      <c r="N48" s="17">
        <v>0.27109825129999998</v>
      </c>
      <c r="O48" s="17">
        <v>17.570020721999999</v>
      </c>
      <c r="P48" s="17">
        <v>0.27968336170000002</v>
      </c>
      <c r="Q48" s="17">
        <v>0.10055118</v>
      </c>
      <c r="R48" s="17">
        <v>0.57875134139999995</v>
      </c>
      <c r="S48" s="17">
        <v>7.7285543E-3</v>
      </c>
      <c r="T48" s="17">
        <v>0.35115839409999999</v>
      </c>
      <c r="U48" s="17">
        <v>2.7472047999999999E-2</v>
      </c>
      <c r="V48" s="17">
        <v>2.0067661600000002E-2</v>
      </c>
      <c r="W48" s="17">
        <v>1.18308E-5</v>
      </c>
      <c r="X48" s="17">
        <v>1.9930696000000001E-2</v>
      </c>
      <c r="Y48" s="17">
        <v>189.94704331</v>
      </c>
      <c r="Z48" s="17">
        <v>13.716856469</v>
      </c>
      <c r="AA48" s="17">
        <v>0.14812047580000001</v>
      </c>
      <c r="AB48" s="17">
        <v>0.87470435390000001</v>
      </c>
      <c r="AD48" s="17">
        <v>0.5563884402</v>
      </c>
      <c r="AE48" s="17">
        <v>1.198712008</v>
      </c>
      <c r="AF48" s="17">
        <v>368.88785009999998</v>
      </c>
      <c r="AG48" s="17">
        <v>16.256494634999999</v>
      </c>
      <c r="AH48" s="17">
        <v>0.68128481780000005</v>
      </c>
      <c r="AI48" s="17">
        <v>0.38335169499999999</v>
      </c>
      <c r="AJ48" s="17">
        <v>1.0324465E-3</v>
      </c>
      <c r="AK48" s="17">
        <v>169.81755756999999</v>
      </c>
      <c r="AL48" s="17">
        <v>1.5711119999999999E-4</v>
      </c>
      <c r="AM48" s="17">
        <v>6.0240960000000003E-4</v>
      </c>
      <c r="AN48" s="17">
        <v>74.882303589000003</v>
      </c>
      <c r="AO48" s="17">
        <v>1.2138461527</v>
      </c>
      <c r="AP48" s="17">
        <v>6.3594126000000003E-3</v>
      </c>
      <c r="AQ48" s="17">
        <v>0.1049647231</v>
      </c>
      <c r="AR48" s="17">
        <v>5.5888035500000002E-2</v>
      </c>
      <c r="AS48" s="17">
        <v>2.6105610066999998</v>
      </c>
      <c r="AT48" s="17">
        <v>15.266794286</v>
      </c>
      <c r="AU48" s="17">
        <v>194.74533432000001</v>
      </c>
      <c r="AV48" s="17">
        <v>13.321722201</v>
      </c>
      <c r="AW48" s="17">
        <v>3.0973371E-2</v>
      </c>
      <c r="AX48" s="17">
        <v>2.1367144000000002E-3</v>
      </c>
      <c r="BA48" s="17">
        <v>3.6686898800000001</v>
      </c>
      <c r="BB48" s="17">
        <v>3.1609999100000001E-2</v>
      </c>
      <c r="BD48" s="17" t="s">
        <v>217</v>
      </c>
      <c r="BE48" s="17">
        <v>681.917481642496</v>
      </c>
      <c r="BF48" s="17">
        <v>41.938850058812001</v>
      </c>
      <c r="BG48" s="17">
        <v>3.1056475260073699E-2</v>
      </c>
      <c r="BH48" s="17">
        <v>2.83922184796049</v>
      </c>
      <c r="BI48" s="17">
        <v>0</v>
      </c>
      <c r="BJ48" s="17">
        <v>3.4746374347287397E-2</v>
      </c>
      <c r="BK48" s="17">
        <v>314.13531685844703</v>
      </c>
      <c r="BL48" s="17">
        <v>314.13531685844703</v>
      </c>
      <c r="BM48" s="17">
        <v>464.22175889440899</v>
      </c>
      <c r="BN48" s="17">
        <v>45.495947019272997</v>
      </c>
      <c r="BO48" s="17">
        <v>0.152800043453099</v>
      </c>
      <c r="BP48" s="17">
        <v>0.219883094727095</v>
      </c>
      <c r="BQ48" s="17">
        <v>95.066688585415605</v>
      </c>
      <c r="BR48" s="17">
        <v>3.16967592425011E-2</v>
      </c>
      <c r="BS48" s="17">
        <v>8.6730153454918205E-2</v>
      </c>
      <c r="BT48" s="17">
        <v>0.18430193688167201</v>
      </c>
      <c r="BU48" s="5">
        <v>1.18265018905617E-5</v>
      </c>
      <c r="BV48" s="17">
        <v>17.648777550624601</v>
      </c>
      <c r="BW48" s="17">
        <v>6.7111939544855795E-2</v>
      </c>
      <c r="BX48" s="17">
        <v>0.21252147483699499</v>
      </c>
      <c r="BY48" s="17">
        <v>0.10082437143135201</v>
      </c>
      <c r="BZ48" s="17">
        <v>0</v>
      </c>
      <c r="CA48" s="17">
        <v>2252.8842254727101</v>
      </c>
      <c r="CB48" s="17">
        <v>0.58033993913326898</v>
      </c>
      <c r="CC48" s="17">
        <v>2.1424765173723099E-3</v>
      </c>
      <c r="CD48" s="17">
        <v>2.2434114450745899E-3</v>
      </c>
      <c r="CE48" s="17">
        <v>5.4925022189520299E-3</v>
      </c>
      <c r="CF48" s="17">
        <v>0.35211533665836803</v>
      </c>
      <c r="CG48" s="17">
        <v>1.20200165841961</v>
      </c>
      <c r="CH48" s="17">
        <v>2.7547913464072701E-2</v>
      </c>
      <c r="CI48" s="17">
        <v>1.5753617620440101E-4</v>
      </c>
      <c r="CJ48" s="17">
        <v>0.38440190150710202</v>
      </c>
      <c r="CK48" s="17">
        <v>6.0405202342962195E-4</v>
      </c>
      <c r="CL48" s="17">
        <v>31910.0577103016</v>
      </c>
      <c r="CM48" s="17">
        <v>2.0119983267540199E-2</v>
      </c>
      <c r="CN48" s="17">
        <v>191.909177037126</v>
      </c>
      <c r="CO48" s="17">
        <v>77.570840337447294</v>
      </c>
      <c r="CP48" s="17">
        <v>54.027608743092898</v>
      </c>
      <c r="CQ48" s="17">
        <v>15.3015343992443</v>
      </c>
      <c r="CR48" s="17">
        <v>3318.1446701169598</v>
      </c>
      <c r="CS48" s="17">
        <v>1.9985198550287801E-2</v>
      </c>
      <c r="CT48" s="17">
        <v>3.4364408668083198E-3</v>
      </c>
      <c r="CU48" s="17">
        <v>190.91068228280599</v>
      </c>
      <c r="CV48" s="17">
        <v>190.91068228280599</v>
      </c>
      <c r="CW48" s="17">
        <v>108.213680567854</v>
      </c>
      <c r="CX48" s="17">
        <v>0</v>
      </c>
      <c r="CY48" s="17">
        <v>13.754355765512001</v>
      </c>
      <c r="CZ48" s="17">
        <v>195.213730277401</v>
      </c>
      <c r="DA48" s="17">
        <v>2.57698415999018E-2</v>
      </c>
      <c r="DB48" s="17">
        <v>0.115186492197191</v>
      </c>
      <c r="DC48" s="17">
        <v>0</v>
      </c>
      <c r="DD48" s="17">
        <v>665.62196202688597</v>
      </c>
      <c r="DE48" s="17">
        <v>5.4072642090907603</v>
      </c>
      <c r="DF48" s="5">
        <v>8.1819238406531195E-5</v>
      </c>
      <c r="DG48" s="17">
        <v>251.27753364451999</v>
      </c>
      <c r="DH48" s="17">
        <v>8.8698191065663607</v>
      </c>
      <c r="DI48" s="17">
        <v>0.227391433676703</v>
      </c>
      <c r="DJ48" s="17">
        <v>0.64718991551888405</v>
      </c>
      <c r="DK48" s="17">
        <v>0</v>
      </c>
      <c r="DL48" s="17">
        <v>0.18356352952264399</v>
      </c>
      <c r="DM48" s="17">
        <v>0.372689198300236</v>
      </c>
      <c r="DN48" s="17">
        <v>369.68059349315399</v>
      </c>
      <c r="DO48" s="17">
        <v>3.6787307361100599</v>
      </c>
      <c r="DP48" s="17">
        <v>79.399236034821001</v>
      </c>
      <c r="DQ48" s="17">
        <v>16.280415309120599</v>
      </c>
      <c r="DR48" s="17">
        <v>1926.3248872214499</v>
      </c>
      <c r="DS48" s="17">
        <v>0</v>
      </c>
      <c r="DT48" s="17">
        <v>0.279245670607428</v>
      </c>
      <c r="DU48" s="17">
        <v>0.401839871459515</v>
      </c>
      <c r="DV48" s="17">
        <v>21341.3710572815</v>
      </c>
      <c r="DW48" s="17">
        <v>16883.5744502653</v>
      </c>
      <c r="DX48" s="17">
        <v>1875.9524926909</v>
      </c>
      <c r="DY48" s="17">
        <v>18759.526942956199</v>
      </c>
      <c r="DZ48" s="17">
        <v>4.6336294879052199E-2</v>
      </c>
      <c r="EA48" s="17">
        <v>282.459978751412</v>
      </c>
      <c r="EB48" s="17">
        <v>113.686167665971</v>
      </c>
      <c r="EC48" s="17">
        <v>1.2156914585272001</v>
      </c>
      <c r="ED48" s="17">
        <v>6.3759316180933296E-3</v>
      </c>
      <c r="EE48" s="17">
        <v>0.105247975290596</v>
      </c>
      <c r="EF48" s="17">
        <v>5.6039727264008903E-2</v>
      </c>
      <c r="EG48" s="17">
        <v>2.6117557881137801</v>
      </c>
      <c r="EH48" s="17">
        <v>4.3488737342438402</v>
      </c>
      <c r="EI48" s="17">
        <v>11061.2032044937</v>
      </c>
      <c r="EJ48" s="17">
        <v>83.403062099020502</v>
      </c>
      <c r="EK48" s="17">
        <v>189.961976498729</v>
      </c>
      <c r="EL48" s="17">
        <v>762.152795295337</v>
      </c>
      <c r="EM48" s="17">
        <v>5.4644748906783001</v>
      </c>
      <c r="EN48" s="17">
        <v>5.7730063526182797E-2</v>
      </c>
      <c r="EO48" s="17">
        <v>7.5843615469832499E-3</v>
      </c>
      <c r="EP48" s="17">
        <v>1174.6946571426899</v>
      </c>
      <c r="EQ48" s="17">
        <v>21648.768131856199</v>
      </c>
      <c r="ER48" s="17">
        <v>19027.998900034701</v>
      </c>
      <c r="ES48" s="17">
        <v>2620.7692318215099</v>
      </c>
      <c r="ET48" s="17">
        <v>22.826708118520401</v>
      </c>
      <c r="EU48" s="17">
        <v>0.35947844133225298</v>
      </c>
      <c r="EV48" s="17">
        <v>2300.0650352243501</v>
      </c>
      <c r="EW48" s="17">
        <v>42.4791752156396</v>
      </c>
      <c r="EX48" s="17">
        <v>3448.5170541840898</v>
      </c>
      <c r="EY48" s="17">
        <v>16.0493866951063</v>
      </c>
      <c r="EZ48" s="17">
        <v>28.513305946416601</v>
      </c>
      <c r="FA48" s="17">
        <v>8380.3757729680201</v>
      </c>
      <c r="FB48" s="17">
        <v>1.03438689531572E-3</v>
      </c>
      <c r="FC48" s="17">
        <v>65.370520161281306</v>
      </c>
      <c r="FD48" s="17">
        <v>1692.1189849699799</v>
      </c>
      <c r="FE48" s="17">
        <v>876.31991263083</v>
      </c>
      <c r="FF48" s="17">
        <v>0.29051591619129402</v>
      </c>
      <c r="FG48" s="17">
        <v>1092.7585638369201</v>
      </c>
      <c r="FH48" s="17">
        <v>459.114060048037</v>
      </c>
      <c r="FI48" s="17">
        <v>13.358143196349101</v>
      </c>
      <c r="FJ48" s="17">
        <v>4.2743100480078402</v>
      </c>
      <c r="FK48" s="17">
        <v>48.746817501784399</v>
      </c>
      <c r="FL48" s="17">
        <v>711.94010046293795</v>
      </c>
      <c r="FM48" s="17">
        <v>170.211356379921</v>
      </c>
      <c r="FN48" s="17">
        <v>250.15358076220801</v>
      </c>
      <c r="FO48" s="17">
        <v>20857.439084089699</v>
      </c>
      <c r="FP48" s="17">
        <v>75.047537929365603</v>
      </c>
      <c r="FQ48" s="17">
        <v>387.88080943870602</v>
      </c>
      <c r="FS48" s="25">
        <f t="shared" si="55"/>
        <v>0</v>
      </c>
      <c r="FT48" s="97">
        <f t="shared" si="56"/>
        <v>1.0232018883641831</v>
      </c>
      <c r="FU48" s="40">
        <f t="shared" si="57"/>
        <v>3.3023566065814029E-3</v>
      </c>
      <c r="FV48" s="40">
        <f t="shared" si="58"/>
        <v>3.9260121720037858E-3</v>
      </c>
      <c r="FW48" s="40">
        <f t="shared" si="59"/>
        <v>1.7334055475275625E-3</v>
      </c>
      <c r="FX48" s="40">
        <f t="shared" si="60"/>
        <v>1.3198246555639124E-3</v>
      </c>
      <c r="FY48" s="40">
        <f t="shared" si="61"/>
        <v>1.3081570880321685E-3</v>
      </c>
      <c r="FZ48" s="40">
        <f t="shared" si="62"/>
        <v>-5.1578324530078104E-5</v>
      </c>
      <c r="GA48" s="40">
        <f t="shared" si="63"/>
        <v>2.3934832500921385E-3</v>
      </c>
      <c r="GB48" s="40">
        <f t="shared" si="64"/>
        <v>3.2013117101144769E-3</v>
      </c>
      <c r="GC48" s="40">
        <f t="shared" si="65"/>
        <v>3.8768521397986147E-4</v>
      </c>
      <c r="GD48" s="40">
        <f t="shared" si="66"/>
        <v>2.6587324553897229E-3</v>
      </c>
      <c r="GE48" s="40">
        <f t="shared" si="67"/>
        <v>-2.3815962432257516E-4</v>
      </c>
      <c r="GF48" s="40">
        <f t="shared" si="68"/>
        <v>2.2025014412572846E-3</v>
      </c>
      <c r="GG48" s="40">
        <f t="shared" si="69"/>
        <v>-2.4404791654876373E-4</v>
      </c>
      <c r="GH48" s="40">
        <f t="shared" si="70"/>
        <v>4.4824550790647667E-3</v>
      </c>
      <c r="GI48" s="40">
        <f t="shared" si="71"/>
        <v>-1.7858523240577817E-4</v>
      </c>
      <c r="GJ48" s="40">
        <f t="shared" si="72"/>
        <v>2.7169390886511899E-3</v>
      </c>
      <c r="GK48" s="40">
        <f t="shared" si="73"/>
        <v>2.7448709309704695E-3</v>
      </c>
      <c r="GL48" s="40">
        <f t="shared" si="74"/>
        <v>9.5223035783287399E-4</v>
      </c>
      <c r="GM48" s="40">
        <f t="shared" si="75"/>
        <v>2.7251023311592104E-3</v>
      </c>
      <c r="GN48" s="40">
        <f t="shared" si="76"/>
        <v>2.761551089045191E-3</v>
      </c>
      <c r="GO48" s="40">
        <f t="shared" si="77"/>
        <v>2.6072627983819365E-3</v>
      </c>
      <c r="GP48" s="40">
        <f t="shared" si="78"/>
        <v>-3.6329829244856717E-4</v>
      </c>
      <c r="GQ48" s="40">
        <f t="shared" si="79"/>
        <v>2.7346034623075568E-3</v>
      </c>
      <c r="GR48" s="40">
        <f t="shared" si="80"/>
        <v>5.0731980662278801E-3</v>
      </c>
      <c r="GS48" s="40">
        <f t="shared" si="81"/>
        <v>2.7338112487179022E-3</v>
      </c>
      <c r="GT48" s="40">
        <f t="shared" si="82"/>
        <v>2.8370118432743626E-3</v>
      </c>
      <c r="GU48" s="40">
        <f t="shared" si="83"/>
        <v>-1.4062431936518857E-4</v>
      </c>
      <c r="GV48" s="40">
        <f t="shared" si="84"/>
        <v>0</v>
      </c>
      <c r="GW48" s="40">
        <f t="shared" si="85"/>
        <v>-2.4391660091155763E-4</v>
      </c>
      <c r="GX48" s="40">
        <f t="shared" si="86"/>
        <v>2.7443209024815628E-3</v>
      </c>
      <c r="GY48" s="40">
        <f t="shared" si="87"/>
        <v>2.149009225809718E-3</v>
      </c>
      <c r="GZ48" s="40">
        <f t="shared" si="88"/>
        <v>1.4714533887950764E-3</v>
      </c>
      <c r="HA48" s="40">
        <f t="shared" si="89"/>
        <v>-2.9249988822663405E-4</v>
      </c>
      <c r="HB48" s="40">
        <f t="shared" si="90"/>
        <v>2.7395379250951925E-3</v>
      </c>
      <c r="HC48" s="40">
        <f t="shared" si="91"/>
        <v>1.8794148807904497E-3</v>
      </c>
      <c r="HD48" s="40">
        <f t="shared" si="92"/>
        <v>2.3189522659262259E-3</v>
      </c>
      <c r="HE48" s="40">
        <f t="shared" si="93"/>
        <v>2.704938950253164E-3</v>
      </c>
      <c r="HF48" s="40">
        <f t="shared" si="94"/>
        <v>2.726423067663475E-3</v>
      </c>
      <c r="HG48" s="40">
        <f t="shared" si="95"/>
        <v>2.2065873036239358E-3</v>
      </c>
      <c r="HH48" s="40">
        <f t="shared" si="96"/>
        <v>1.5202139275191735E-3</v>
      </c>
      <c r="HI48" s="40">
        <f t="shared" si="97"/>
        <v>2.5975697965138081E-3</v>
      </c>
      <c r="HJ48" s="40">
        <f t="shared" si="98"/>
        <v>2.6985465424049218E-3</v>
      </c>
      <c r="HK48" s="40">
        <f t="shared" si="99"/>
        <v>2.7142081959366814E-3</v>
      </c>
      <c r="HL48" s="40">
        <f t="shared" si="100"/>
        <v>4.57672282208254E-4</v>
      </c>
      <c r="HM48" s="40">
        <f t="shared" si="101"/>
        <v>2.2755342473015343E-3</v>
      </c>
      <c r="HN48" s="40">
        <f t="shared" si="102"/>
        <v>2.405171651667563E-3</v>
      </c>
      <c r="HO48" s="40">
        <f t="shared" si="103"/>
        <v>2.7339554750936512E-3</v>
      </c>
      <c r="HP48" s="40">
        <f t="shared" si="104"/>
        <v>2.6830873550605519E-3</v>
      </c>
      <c r="HQ48" s="40">
        <f t="shared" si="105"/>
        <v>2.6967185564480004E-3</v>
      </c>
      <c r="HR48" s="40">
        <f t="shared" si="106"/>
        <v>0</v>
      </c>
      <c r="HS48" s="40">
        <f t="shared" si="107"/>
        <v>0</v>
      </c>
      <c r="HT48" s="40">
        <f t="shared" si="108"/>
        <v>2.7369051183088228E-3</v>
      </c>
      <c r="HU48" s="40">
        <f t="shared" si="109"/>
        <v>2.74470563022254E-3</v>
      </c>
    </row>
    <row r="49" spans="1:229" x14ac:dyDescent="0.25">
      <c r="A49" s="32" t="s">
        <v>218</v>
      </c>
      <c r="B49" s="15">
        <v>18828.731569</v>
      </c>
      <c r="C49" s="15">
        <v>1247.5302122999999</v>
      </c>
      <c r="D49" s="15">
        <v>2077.3851850999999</v>
      </c>
      <c r="E49" s="15">
        <v>4281.6133373000002</v>
      </c>
      <c r="F49" s="15">
        <v>3896.7795326999999</v>
      </c>
      <c r="G49" s="15">
        <v>207.33240900000001</v>
      </c>
      <c r="H49" s="15">
        <v>6165.8415011999996</v>
      </c>
      <c r="I49" s="17">
        <v>60.950979936000003</v>
      </c>
      <c r="J49" s="17">
        <v>2.133820772</v>
      </c>
      <c r="K49" s="17">
        <v>1.1255953000000001E-2</v>
      </c>
      <c r="L49" s="17">
        <v>3.6099307000000001E-3</v>
      </c>
      <c r="M49" s="17">
        <v>94.037499862000004</v>
      </c>
      <c r="N49" s="17">
        <v>2.6100322E-3</v>
      </c>
      <c r="O49" s="17">
        <v>12.639709147</v>
      </c>
      <c r="P49" s="17">
        <v>3.8801180000000001E-3</v>
      </c>
      <c r="Q49" s="17">
        <v>3.2659760000000003E-2</v>
      </c>
      <c r="R49" s="17">
        <v>0.18779354000000001</v>
      </c>
      <c r="S49" s="17">
        <v>7.2105729999999999E-4</v>
      </c>
      <c r="U49" s="17">
        <v>8.9231150000000006E-3</v>
      </c>
      <c r="V49" s="17">
        <v>8.6926038000000004E-3</v>
      </c>
      <c r="X49" s="17">
        <v>6.4736309999999997E-3</v>
      </c>
      <c r="Y49" s="17">
        <v>57.295396584000002</v>
      </c>
      <c r="Z49" s="17">
        <v>22.891779161999999</v>
      </c>
      <c r="AA49" s="17">
        <v>7.1568852099999997E-2</v>
      </c>
      <c r="AB49" s="17">
        <v>1.2002040699999999E-2</v>
      </c>
      <c r="AD49" s="17">
        <v>6.5634888000000004E-3</v>
      </c>
      <c r="AE49" s="17">
        <v>1.6179340550000001</v>
      </c>
      <c r="AF49" s="17">
        <v>48.742159442000002</v>
      </c>
      <c r="AG49" s="17">
        <v>2.6171779036</v>
      </c>
      <c r="AH49" s="17">
        <v>1.4522064100000001E-2</v>
      </c>
      <c r="AI49" s="17">
        <v>0.124515335</v>
      </c>
      <c r="AJ49" s="17">
        <v>3.3534599999999998E-4</v>
      </c>
      <c r="AK49" s="17">
        <v>90.990768184000004</v>
      </c>
      <c r="AL49" s="17">
        <v>5.1030799999999999E-5</v>
      </c>
      <c r="AM49" s="17">
        <v>1.956669E-4</v>
      </c>
      <c r="AN49" s="17">
        <v>30.740790248</v>
      </c>
      <c r="AO49" s="17">
        <v>0.82923608650000002</v>
      </c>
      <c r="AP49" s="17">
        <v>2.1555230000000002E-2</v>
      </c>
      <c r="AQ49" s="17">
        <v>0.36830316880000002</v>
      </c>
      <c r="AR49" s="17">
        <v>0.1971147677</v>
      </c>
      <c r="AS49" s="17">
        <v>1.8877154517000001</v>
      </c>
      <c r="AT49" s="17">
        <v>21.830117912999999</v>
      </c>
      <c r="AU49" s="17">
        <v>77.476924330000003</v>
      </c>
      <c r="AV49" s="17">
        <v>50.379409547999998</v>
      </c>
      <c r="AW49" s="17">
        <v>1.0060361E-2</v>
      </c>
      <c r="AX49" s="17">
        <v>6.9401990000000002E-4</v>
      </c>
      <c r="BA49" s="17">
        <v>12.999067999999999</v>
      </c>
      <c r="BB49" s="17">
        <v>0.111716967</v>
      </c>
      <c r="BD49" s="17" t="s">
        <v>218</v>
      </c>
      <c r="BE49" s="17">
        <v>56.363922636360201</v>
      </c>
      <c r="BF49" s="17">
        <v>1.3410606312134701</v>
      </c>
      <c r="BG49" s="17">
        <v>1.00879707044098E-2</v>
      </c>
      <c r="BH49" s="17">
        <v>2.13966526733179</v>
      </c>
      <c r="BI49" s="17">
        <v>0</v>
      </c>
      <c r="BJ49" s="17">
        <v>1.12867208001256E-2</v>
      </c>
      <c r="BK49" s="17">
        <v>61.220730799742</v>
      </c>
      <c r="BL49" s="17">
        <v>61.220730799742</v>
      </c>
      <c r="BM49" s="17">
        <v>40.570285633013</v>
      </c>
      <c r="BN49" s="17">
        <v>9.2713946875715205</v>
      </c>
      <c r="BO49" s="17">
        <v>1.4883658210839E-3</v>
      </c>
      <c r="BP49" s="17">
        <v>2.1417894759062301E-3</v>
      </c>
      <c r="BQ49" s="17">
        <v>94.292555636813205</v>
      </c>
      <c r="BR49" s="17">
        <v>0.11202479120924599</v>
      </c>
      <c r="BS49" s="17">
        <v>8.3989857704878197E-4</v>
      </c>
      <c r="BT49" s="17">
        <v>1.78476098138747E-3</v>
      </c>
      <c r="BU49" s="17">
        <v>0</v>
      </c>
      <c r="BV49" s="17">
        <v>12.6854851675378</v>
      </c>
      <c r="BW49" s="17">
        <v>9.3566137667620201E-4</v>
      </c>
      <c r="BX49" s="17">
        <v>2.9629379167424399E-3</v>
      </c>
      <c r="BY49" s="17">
        <v>3.2748230285403801E-2</v>
      </c>
      <c r="BZ49" s="17">
        <v>0</v>
      </c>
      <c r="CA49" s="17">
        <v>313.65227179068</v>
      </c>
      <c r="CB49" s="17">
        <v>0.188308093440755</v>
      </c>
      <c r="CC49" s="17">
        <v>6.9591065909092398E-4</v>
      </c>
      <c r="CD49" s="17">
        <v>2.1007916081063901E-4</v>
      </c>
      <c r="CE49" s="17">
        <v>5.1433203966114898E-4</v>
      </c>
      <c r="CF49" s="17">
        <v>0</v>
      </c>
      <c r="CG49" s="17">
        <v>1.6223594038724101</v>
      </c>
      <c r="CH49" s="17">
        <v>8.9480914636982292E-3</v>
      </c>
      <c r="CI49" s="5">
        <v>5.11671965065559E-5</v>
      </c>
      <c r="CJ49" s="17">
        <v>0.124851016299475</v>
      </c>
      <c r="CK49" s="17">
        <v>1.96219507597678E-4</v>
      </c>
      <c r="CL49" s="17">
        <v>18917.889456285098</v>
      </c>
      <c r="CM49" s="17">
        <v>8.7163824372248292E-3</v>
      </c>
      <c r="CN49" s="17">
        <v>237.451208900186</v>
      </c>
      <c r="CO49" s="17">
        <v>8.9004497141930301</v>
      </c>
      <c r="CP49" s="17">
        <v>25.824148798601101</v>
      </c>
      <c r="CQ49" s="17">
        <v>21.892542653237701</v>
      </c>
      <c r="CR49" s="17">
        <v>380.68374106336103</v>
      </c>
      <c r="CS49" s="17">
        <v>6.4913243365731198E-3</v>
      </c>
      <c r="CT49" s="17">
        <v>7.5367713616461801E-4</v>
      </c>
      <c r="CU49" s="17">
        <v>57.603195766195398</v>
      </c>
      <c r="CV49" s="17">
        <v>57.603195766195398</v>
      </c>
      <c r="CW49" s="17">
        <v>8.6391952979354798</v>
      </c>
      <c r="CX49" s="17">
        <v>0</v>
      </c>
      <c r="CY49" s="17">
        <v>22.9544674242761</v>
      </c>
      <c r="CZ49" s="17">
        <v>77.663001459655305</v>
      </c>
      <c r="DA49" s="17">
        <v>2.6856105641550498E-2</v>
      </c>
      <c r="DB49" s="17">
        <v>3.6333656060792398E-2</v>
      </c>
      <c r="DC49" s="17">
        <v>0</v>
      </c>
      <c r="DD49" s="17">
        <v>270.07880880776202</v>
      </c>
      <c r="DE49" s="17">
        <v>1.07198384364997</v>
      </c>
      <c r="DF49" s="5">
        <v>1.7944122549731301E-5</v>
      </c>
      <c r="DG49" s="17">
        <v>26.970370867950098</v>
      </c>
      <c r="DH49" s="17">
        <v>0.32925940957312999</v>
      </c>
      <c r="DI49" s="17">
        <v>3.1351179560949499E-3</v>
      </c>
      <c r="DJ49" s="17">
        <v>8.9230618782277001E-3</v>
      </c>
      <c r="DK49" s="17">
        <v>0</v>
      </c>
      <c r="DL49" s="17">
        <v>2.1754500149363102E-3</v>
      </c>
      <c r="DM49" s="17">
        <v>4.4168345144595597E-3</v>
      </c>
      <c r="DN49" s="17">
        <v>48.851528438428602</v>
      </c>
      <c r="DO49" s="17">
        <v>13.0346379510573</v>
      </c>
      <c r="DP49" s="17">
        <v>5.6356907497650397</v>
      </c>
      <c r="DQ49" s="17">
        <v>2.6250772068517998</v>
      </c>
      <c r="DR49" s="17">
        <v>1252.9726132189101</v>
      </c>
      <c r="DS49" s="17">
        <v>0</v>
      </c>
      <c r="DT49" s="17">
        <v>5.9585172032165399E-3</v>
      </c>
      <c r="DU49" s="17">
        <v>8.5744624359970593E-3</v>
      </c>
      <c r="DV49" s="17">
        <v>6170.8886553459297</v>
      </c>
      <c r="DW49" s="17">
        <v>1880.0456776732401</v>
      </c>
      <c r="DX49" s="17">
        <v>208.893757861957</v>
      </c>
      <c r="DY49" s="17">
        <v>2088.9394355352001</v>
      </c>
      <c r="DZ49" s="17">
        <v>2.3540240603388499E-3</v>
      </c>
      <c r="EA49" s="17">
        <v>221.65811403644199</v>
      </c>
      <c r="EB49" s="17">
        <v>9.5554580923315093</v>
      </c>
      <c r="EC49" s="17">
        <v>0.83170491669284596</v>
      </c>
      <c r="ED49" s="17">
        <v>2.1613816909230199E-2</v>
      </c>
      <c r="EE49" s="17">
        <v>0.36932757538980399</v>
      </c>
      <c r="EF49" s="17">
        <v>0.197659973134476</v>
      </c>
      <c r="EG49" s="17">
        <v>1.8929245452691501</v>
      </c>
      <c r="EH49" s="17">
        <v>1.52118802548543</v>
      </c>
      <c r="EI49" s="17">
        <v>3990.8335446587998</v>
      </c>
      <c r="EJ49" s="17">
        <v>1.6337961380534201</v>
      </c>
      <c r="EK49" s="17">
        <v>273.62061112121501</v>
      </c>
      <c r="EL49" s="17">
        <v>355.25026317675002</v>
      </c>
      <c r="EM49" s="17">
        <v>1.1204399203029101</v>
      </c>
      <c r="EN49" s="17">
        <v>1.26613281965641E-2</v>
      </c>
      <c r="EO49" s="17">
        <v>8.5827807889239799E-3</v>
      </c>
      <c r="EP49" s="17">
        <v>208.96291462050101</v>
      </c>
      <c r="EQ49" s="17">
        <v>4299.1064425939303</v>
      </c>
      <c r="ER49" s="17">
        <v>3912.2953853123399</v>
      </c>
      <c r="ES49" s="17">
        <v>386.81105728159002</v>
      </c>
      <c r="ET49" s="17">
        <v>3.14322627137794</v>
      </c>
      <c r="EU49" s="17">
        <v>6.0462023578432098E-2</v>
      </c>
      <c r="EV49" s="17">
        <v>98.615239471552101</v>
      </c>
      <c r="EW49" s="17">
        <v>22.411944829334701</v>
      </c>
      <c r="EX49" s="17">
        <v>1050.4178504935501</v>
      </c>
      <c r="EY49" s="17">
        <v>52.812393943903302</v>
      </c>
      <c r="EZ49" s="17">
        <v>14.581962898416499</v>
      </c>
      <c r="FA49" s="17">
        <v>1772.4783427856501</v>
      </c>
      <c r="FB49" s="17">
        <v>3.3600743160501901E-4</v>
      </c>
      <c r="FC49" s="17">
        <v>24.433004379816602</v>
      </c>
      <c r="FD49" s="17">
        <v>1.6391419078798699</v>
      </c>
      <c r="FE49" s="17">
        <v>53.935769859510401</v>
      </c>
      <c r="FF49" s="17">
        <v>7.7176497076119996E-2</v>
      </c>
      <c r="FG49" s="17">
        <v>208.05041677717301</v>
      </c>
      <c r="FH49" s="17">
        <v>155.837318864889</v>
      </c>
      <c r="FI49" s="17">
        <v>50.527655991947597</v>
      </c>
      <c r="FJ49" s="17">
        <v>1.7720190515963099E-2</v>
      </c>
      <c r="FK49" s="17">
        <v>10.507572484524999</v>
      </c>
      <c r="FL49" s="17">
        <v>260.97318512387199</v>
      </c>
      <c r="FM49" s="17">
        <v>91.218287372502303</v>
      </c>
      <c r="FN49" s="17">
        <v>19.8086200079101</v>
      </c>
      <c r="FO49" s="17">
        <v>6183.8926149572599</v>
      </c>
      <c r="FP49" s="17">
        <v>30.812507041699298</v>
      </c>
      <c r="FQ49" s="17">
        <v>188.826670793262</v>
      </c>
      <c r="FS49" s="25">
        <f t="shared" si="55"/>
        <v>0</v>
      </c>
      <c r="FT49" s="97">
        <f t="shared" si="56"/>
        <v>0.99789712396041985</v>
      </c>
      <c r="FU49" s="40">
        <f t="shared" si="57"/>
        <v>4.7352041192137463E-3</v>
      </c>
      <c r="FV49" s="40">
        <f t="shared" si="58"/>
        <v>4.3625403739732367E-3</v>
      </c>
      <c r="FW49" s="40">
        <f t="shared" si="59"/>
        <v>5.5619201090258965E-3</v>
      </c>
      <c r="FX49" s="40">
        <f t="shared" si="60"/>
        <v>4.0856340626408052E-3</v>
      </c>
      <c r="FY49" s="40">
        <f t="shared" si="61"/>
        <v>3.9817116883667835E-3</v>
      </c>
      <c r="FZ49" s="40">
        <f t="shared" si="62"/>
        <v>3.4630754576000693E-3</v>
      </c>
      <c r="GA49" s="40">
        <f t="shared" si="63"/>
        <v>2.9275993801895759E-3</v>
      </c>
      <c r="GB49" s="40">
        <f t="shared" si="64"/>
        <v>4.4257018349047397E-3</v>
      </c>
      <c r="GC49" s="40">
        <f t="shared" si="65"/>
        <v>2.7389813654836751E-3</v>
      </c>
      <c r="GD49" s="40">
        <f t="shared" si="66"/>
        <v>2.7334691363404507E-3</v>
      </c>
      <c r="GE49" s="40">
        <f t="shared" si="67"/>
        <v>5.6024889868743879E-3</v>
      </c>
      <c r="GF49" s="40">
        <f t="shared" si="68"/>
        <v>2.7122772849926357E-3</v>
      </c>
      <c r="GG49" s="40">
        <f t="shared" si="69"/>
        <v>5.6042827503245858E-3</v>
      </c>
      <c r="GH49" s="40">
        <f t="shared" si="70"/>
        <v>3.621603947165639E-3</v>
      </c>
      <c r="GI49" s="40">
        <f t="shared" si="71"/>
        <v>4.7630750968505834E-3</v>
      </c>
      <c r="GJ49" s="40">
        <f t="shared" si="72"/>
        <v>2.7088467705763306E-3</v>
      </c>
      <c r="GK49" s="40">
        <f t="shared" si="73"/>
        <v>2.7399954266530625E-3</v>
      </c>
      <c r="GL49" s="40">
        <f t="shared" si="74"/>
        <v>4.651364699848331E-3</v>
      </c>
      <c r="GM49" s="40">
        <f t="shared" si="75"/>
        <v>0</v>
      </c>
      <c r="GN49" s="40">
        <f t="shared" si="76"/>
        <v>2.799074504612861E-3</v>
      </c>
      <c r="GO49" s="40">
        <f t="shared" si="77"/>
        <v>2.7355022467294319E-3</v>
      </c>
      <c r="GP49" s="40">
        <f t="shared" si="78"/>
        <v>0</v>
      </c>
      <c r="GQ49" s="40">
        <f t="shared" si="79"/>
        <v>2.733139496693605E-3</v>
      </c>
      <c r="GR49" s="40">
        <f t="shared" si="80"/>
        <v>5.3721450683064144E-3</v>
      </c>
      <c r="GS49" s="40">
        <f t="shared" si="81"/>
        <v>2.7384617784607353E-3</v>
      </c>
      <c r="GT49" s="40">
        <f t="shared" si="82"/>
        <v>2.8460759854337875E-3</v>
      </c>
      <c r="GU49" s="40">
        <f t="shared" si="83"/>
        <v>4.6774657515242738E-3</v>
      </c>
      <c r="GV49" s="40">
        <f t="shared" si="84"/>
        <v>0</v>
      </c>
      <c r="GW49" s="40">
        <f t="shared" si="85"/>
        <v>4.3872596226368337E-3</v>
      </c>
      <c r="GX49" s="40">
        <f t="shared" si="86"/>
        <v>2.7351849469600125E-3</v>
      </c>
      <c r="GY49" s="40">
        <f t="shared" si="87"/>
        <v>2.2438274725751937E-3</v>
      </c>
      <c r="GZ49" s="40">
        <f t="shared" si="88"/>
        <v>3.0182523094567106E-3</v>
      </c>
      <c r="HA49" s="40">
        <f t="shared" si="89"/>
        <v>7.5165204742481115E-4</v>
      </c>
      <c r="HB49" s="40">
        <f t="shared" si="90"/>
        <v>2.6959032754880416E-3</v>
      </c>
      <c r="HC49" s="40">
        <f t="shared" si="91"/>
        <v>1.9723855510995528E-3</v>
      </c>
      <c r="HD49" s="40">
        <f t="shared" si="92"/>
        <v>2.5004645311073057E-3</v>
      </c>
      <c r="HE49" s="40">
        <f t="shared" si="93"/>
        <v>2.672827127066416E-3</v>
      </c>
      <c r="HF49" s="40">
        <f t="shared" si="94"/>
        <v>2.8242262624797497E-3</v>
      </c>
      <c r="HG49" s="40">
        <f t="shared" si="95"/>
        <v>2.3329521824496532E-3</v>
      </c>
      <c r="HH49" s="40">
        <f t="shared" si="96"/>
        <v>2.9772343884191766E-3</v>
      </c>
      <c r="HI49" s="40">
        <f t="shared" si="97"/>
        <v>2.7179904473391115E-3</v>
      </c>
      <c r="HJ49" s="40">
        <f t="shared" si="98"/>
        <v>2.7814221450813679E-3</v>
      </c>
      <c r="HK49" s="40">
        <f t="shared" si="99"/>
        <v>2.7659289095263652E-3</v>
      </c>
      <c r="HL49" s="40">
        <f t="shared" si="100"/>
        <v>2.7594696883255919E-3</v>
      </c>
      <c r="HM49" s="40">
        <f t="shared" si="101"/>
        <v>2.8595695399578156E-3</v>
      </c>
      <c r="HN49" s="40">
        <f t="shared" si="102"/>
        <v>2.4017103320046382E-3</v>
      </c>
      <c r="HO49" s="40">
        <f t="shared" si="103"/>
        <v>2.9425998692254266E-3</v>
      </c>
      <c r="HP49" s="40">
        <f t="shared" si="104"/>
        <v>2.7444049383316569E-3</v>
      </c>
      <c r="HQ49" s="40">
        <f t="shared" si="105"/>
        <v>2.7243586112213193E-3</v>
      </c>
      <c r="HR49" s="40">
        <f t="shared" si="106"/>
        <v>0</v>
      </c>
      <c r="HS49" s="40">
        <f t="shared" si="107"/>
        <v>0</v>
      </c>
      <c r="HT49" s="40">
        <f t="shared" si="108"/>
        <v>2.7363462563086138E-3</v>
      </c>
      <c r="HU49" s="40">
        <f t="shared" si="109"/>
        <v>2.7553935405889934E-3</v>
      </c>
    </row>
    <row r="50" spans="1:229" x14ac:dyDescent="0.25">
      <c r="A50" s="32" t="s">
        <v>219</v>
      </c>
      <c r="B50" s="15">
        <v>64236.102118000003</v>
      </c>
      <c r="C50" s="15">
        <v>4161.8331565999997</v>
      </c>
      <c r="D50" s="15">
        <v>20104.992517999999</v>
      </c>
      <c r="E50" s="15">
        <v>21519.855237</v>
      </c>
      <c r="F50" s="15">
        <v>19089.428274000002</v>
      </c>
      <c r="G50" s="15">
        <v>1081.8222109999999</v>
      </c>
      <c r="H50" s="15">
        <v>44561.460549000003</v>
      </c>
      <c r="I50" s="17">
        <v>653.84959879999997</v>
      </c>
      <c r="J50" s="17">
        <v>5.4752425470999997</v>
      </c>
      <c r="K50" s="17">
        <v>2.1471624000000002E-2</v>
      </c>
      <c r="L50" s="17">
        <v>1.19681067E-2</v>
      </c>
      <c r="M50" s="17">
        <v>184.99268484000001</v>
      </c>
      <c r="N50" s="17">
        <v>6.6492195999999998E-3</v>
      </c>
      <c r="O50" s="17">
        <v>27.759704521</v>
      </c>
      <c r="P50" s="17">
        <v>1.21406517E-2</v>
      </c>
      <c r="Q50" s="17">
        <v>6.2301074999999997E-2</v>
      </c>
      <c r="R50" s="17">
        <v>0.35829639289999998</v>
      </c>
      <c r="S50" s="17">
        <v>2.3740887000000001E-3</v>
      </c>
      <c r="T50" s="17">
        <v>0.2474241566</v>
      </c>
      <c r="U50" s="17">
        <v>1.7021544999999999E-2</v>
      </c>
      <c r="V50" s="17">
        <v>1.6291589200000001E-2</v>
      </c>
      <c r="W50" s="5">
        <v>1.3259587E-6</v>
      </c>
      <c r="X50" s="17">
        <v>1.23489694E-2</v>
      </c>
      <c r="Y50" s="17">
        <v>172.80437386</v>
      </c>
      <c r="Z50" s="17">
        <v>43.899924069000001</v>
      </c>
      <c r="AA50" s="17">
        <v>0.18748274970000001</v>
      </c>
      <c r="AB50" s="17">
        <v>6.4738918600000001E-2</v>
      </c>
      <c r="AD50" s="17">
        <v>1.7474788099999999E-2</v>
      </c>
      <c r="AE50" s="17">
        <v>2.9223470850000002</v>
      </c>
      <c r="AF50" s="17">
        <v>1011.6076045999999</v>
      </c>
      <c r="AG50" s="17">
        <v>13.292692848</v>
      </c>
      <c r="AH50" s="17">
        <v>0.12822793399999999</v>
      </c>
      <c r="AI50" s="17">
        <v>0.23752285449999999</v>
      </c>
      <c r="AJ50" s="17">
        <v>6.3969890000000005E-4</v>
      </c>
      <c r="AK50" s="17">
        <v>174.77728372000001</v>
      </c>
      <c r="AL50" s="17">
        <v>9.7345399999999998E-5</v>
      </c>
      <c r="AM50" s="17">
        <v>3.7324999999999999E-4</v>
      </c>
      <c r="AN50" s="17">
        <v>61.113531793</v>
      </c>
      <c r="AO50" s="17">
        <v>2.0993527504</v>
      </c>
      <c r="AP50" s="17">
        <v>3.8521190599999998E-2</v>
      </c>
      <c r="AQ50" s="17">
        <v>0.65797334519999995</v>
      </c>
      <c r="AR50" s="17">
        <v>0.35213340970000001</v>
      </c>
      <c r="AS50" s="17">
        <v>4.9182591551000003</v>
      </c>
      <c r="AT50" s="17">
        <v>43.701279315000001</v>
      </c>
      <c r="AU50" s="17">
        <v>147.64259253</v>
      </c>
      <c r="AV50" s="17">
        <v>96.021681364000003</v>
      </c>
      <c r="AW50" s="17">
        <v>1.9190941E-2</v>
      </c>
      <c r="AX50" s="17">
        <v>1.3238966E-3</v>
      </c>
      <c r="BA50" s="17">
        <v>23.220708900000002</v>
      </c>
      <c r="BB50" s="17">
        <v>0.19956604720000001</v>
      </c>
      <c r="BD50" s="17" t="s">
        <v>219</v>
      </c>
      <c r="BE50" s="17">
        <v>2684.2557869665902</v>
      </c>
      <c r="BF50" s="17">
        <v>24.055098213624301</v>
      </c>
      <c r="BG50" s="17">
        <v>1.9244540970436E-2</v>
      </c>
      <c r="BH50" s="17">
        <v>5.4852530724611102</v>
      </c>
      <c r="BI50" s="17">
        <v>0</v>
      </c>
      <c r="BJ50" s="17">
        <v>2.1530419232103599E-2</v>
      </c>
      <c r="BK50" s="17">
        <v>655.06832174984402</v>
      </c>
      <c r="BL50" s="17">
        <v>655.06832174984402</v>
      </c>
      <c r="BM50" s="17">
        <v>1450.12683334335</v>
      </c>
      <c r="BN50" s="17">
        <v>30.3418098810582</v>
      </c>
      <c r="BO50" s="17">
        <v>4.9287892238077001E-3</v>
      </c>
      <c r="BP50" s="17">
        <v>7.0926228288607004E-3</v>
      </c>
      <c r="BQ50" s="17">
        <v>185.472569343511</v>
      </c>
      <c r="BR50" s="17">
        <v>0.20011746217659601</v>
      </c>
      <c r="BS50" s="17">
        <v>2.13962018309385E-3</v>
      </c>
      <c r="BT50" s="17">
        <v>4.5467300764452604E-3</v>
      </c>
      <c r="BU50" s="5">
        <v>1.32685646865973E-6</v>
      </c>
      <c r="BV50" s="17">
        <v>27.864363391468199</v>
      </c>
      <c r="BW50" s="17">
        <v>2.9259915265353801E-3</v>
      </c>
      <c r="BX50" s="17">
        <v>9.2656395244630294E-3</v>
      </c>
      <c r="BY50" s="17">
        <v>6.2472998288756701E-2</v>
      </c>
      <c r="BZ50" s="17">
        <v>0</v>
      </c>
      <c r="CA50" s="17">
        <v>1830.07644199582</v>
      </c>
      <c r="CB50" s="17">
        <v>0.35927963897052001</v>
      </c>
      <c r="CC50" s="17">
        <v>1.3274622672226699E-3</v>
      </c>
      <c r="CD50" s="17">
        <v>6.9120628901491897E-4</v>
      </c>
      <c r="CE50" s="17">
        <v>1.6922610702337401E-3</v>
      </c>
      <c r="CF50" s="17">
        <v>0.248101275065855</v>
      </c>
      <c r="CG50" s="17">
        <v>2.9303515733897698</v>
      </c>
      <c r="CH50" s="17">
        <v>1.7069226431435401E-2</v>
      </c>
      <c r="CI50" s="5">
        <v>9.7614117083781097E-5</v>
      </c>
      <c r="CJ50" s="17">
        <v>0.238172031923609</v>
      </c>
      <c r="CK50" s="17">
        <v>3.7428317143140498E-4</v>
      </c>
      <c r="CL50" s="17">
        <v>64440.985652981399</v>
      </c>
      <c r="CM50" s="17">
        <v>1.6336133932280499E-2</v>
      </c>
      <c r="CN50" s="17">
        <v>610.77337765890297</v>
      </c>
      <c r="CO50" s="17">
        <v>40.538694419026697</v>
      </c>
      <c r="CP50" s="17">
        <v>83.840297856293205</v>
      </c>
      <c r="CQ50" s="17">
        <v>43.815104822564301</v>
      </c>
      <c r="CR50" s="17">
        <v>13184.112569913799</v>
      </c>
      <c r="CS50" s="17">
        <v>1.2382625593149199E-2</v>
      </c>
      <c r="CT50" s="17">
        <v>2.6825067413019398E-3</v>
      </c>
      <c r="CU50" s="17">
        <v>173.69844586598299</v>
      </c>
      <c r="CV50" s="17">
        <v>173.69844586598299</v>
      </c>
      <c r="CW50" s="17">
        <v>46.032091842784801</v>
      </c>
      <c r="CX50" s="17">
        <v>0</v>
      </c>
      <c r="CY50" s="17">
        <v>44.020200046958401</v>
      </c>
      <c r="CZ50" s="17">
        <v>147.990306223565</v>
      </c>
      <c r="DA50" s="17">
        <v>5.7169423387247301E-2</v>
      </c>
      <c r="DB50" s="17">
        <v>0.11300308230235501</v>
      </c>
      <c r="DC50" s="17">
        <v>0</v>
      </c>
      <c r="DD50" s="17">
        <v>513.76693985076895</v>
      </c>
      <c r="DE50" s="17">
        <v>3.1692364548230998</v>
      </c>
      <c r="DF50" s="5">
        <v>6.3866505229775606E-5</v>
      </c>
      <c r="DG50" s="17">
        <v>206.83527896797301</v>
      </c>
      <c r="DH50" s="17">
        <v>5.4734986344370702</v>
      </c>
      <c r="DI50" s="17">
        <v>1.6878550758665501E-2</v>
      </c>
      <c r="DJ50" s="17">
        <v>4.8038759337951903E-2</v>
      </c>
      <c r="DK50" s="17">
        <v>0</v>
      </c>
      <c r="DL50" s="17">
        <v>5.79204360521834E-3</v>
      </c>
      <c r="DM50" s="17">
        <v>1.17596664803761E-2</v>
      </c>
      <c r="DN50" s="17">
        <v>1012.85021242503</v>
      </c>
      <c r="DO50" s="17">
        <v>23.284334241495301</v>
      </c>
      <c r="DP50" s="17">
        <v>43.351481405134997</v>
      </c>
      <c r="DQ50" s="17">
        <v>13.314238378779301</v>
      </c>
      <c r="DR50" s="17">
        <v>4177.5945995910397</v>
      </c>
      <c r="DS50" s="17">
        <v>0</v>
      </c>
      <c r="DT50" s="17">
        <v>5.26226506059954E-2</v>
      </c>
      <c r="DU50" s="17">
        <v>7.5725273014875596E-2</v>
      </c>
      <c r="DV50" s="17">
        <v>46858.1070271223</v>
      </c>
      <c r="DW50" s="17">
        <v>18150.126151248001</v>
      </c>
      <c r="DX50" s="17">
        <v>2016.6811057766599</v>
      </c>
      <c r="DY50" s="17">
        <v>20166.807257024699</v>
      </c>
      <c r="DZ50" s="17">
        <v>3.3280109237595203E-2</v>
      </c>
      <c r="EA50" s="17">
        <v>519.70284612234502</v>
      </c>
      <c r="EB50" s="17">
        <v>443.64713200583299</v>
      </c>
      <c r="EC50" s="17">
        <v>2.1041185374758098</v>
      </c>
      <c r="ED50" s="17">
        <v>3.8626332526221198E-2</v>
      </c>
      <c r="EE50" s="17">
        <v>0.65976925823949895</v>
      </c>
      <c r="EF50" s="17">
        <v>0.353089577843548</v>
      </c>
      <c r="EG50" s="17">
        <v>4.9272534382733397</v>
      </c>
      <c r="EH50" s="17">
        <v>3.7145957128920699</v>
      </c>
      <c r="EI50" s="17">
        <v>17299.7536573422</v>
      </c>
      <c r="EJ50" s="17">
        <v>65.001327088741505</v>
      </c>
      <c r="EK50" s="17">
        <v>653.35409469953697</v>
      </c>
      <c r="EL50" s="17">
        <v>1161.6071584076001</v>
      </c>
      <c r="EM50" s="17">
        <v>3.47191086261346</v>
      </c>
      <c r="EN50" s="17">
        <v>4.50637083946493E-2</v>
      </c>
      <c r="EO50" s="17">
        <v>1.78430885431306E-2</v>
      </c>
      <c r="EP50" s="17">
        <v>1299.92314864112</v>
      </c>
      <c r="EQ50" s="17">
        <v>21558.032529992601</v>
      </c>
      <c r="ER50" s="17">
        <v>19122.979591176401</v>
      </c>
      <c r="ES50" s="17">
        <v>2435.0529388162199</v>
      </c>
      <c r="ET50" s="17">
        <v>21.228667074521699</v>
      </c>
      <c r="EU50" s="17">
        <v>0.20182514006183899</v>
      </c>
      <c r="EV50" s="17">
        <v>1834.71276610614</v>
      </c>
      <c r="EW50" s="17">
        <v>66.814712026763999</v>
      </c>
      <c r="EX50" s="17">
        <v>3903.2118039870502</v>
      </c>
      <c r="EY50" s="17">
        <v>115.25358216901699</v>
      </c>
      <c r="EZ50" s="17">
        <v>37.598322863583498</v>
      </c>
      <c r="FA50" s="17">
        <v>7912.3084362065101</v>
      </c>
      <c r="FB50" s="17">
        <v>6.4094591297541204E-4</v>
      </c>
      <c r="FC50" s="17">
        <v>97.958330624094501</v>
      </c>
      <c r="FD50" s="17">
        <v>1296.31540217265</v>
      </c>
      <c r="FE50" s="17">
        <v>748.01515179373496</v>
      </c>
      <c r="FF50" s="17">
        <v>0.20162251547369001</v>
      </c>
      <c r="FG50" s="17">
        <v>1083.2247609032299</v>
      </c>
      <c r="FH50" s="17">
        <v>328.81467743115599</v>
      </c>
      <c r="FI50" s="17">
        <v>96.284760971014805</v>
      </c>
      <c r="FJ50" s="17">
        <v>0.78629711887652498</v>
      </c>
      <c r="FK50" s="17">
        <v>34.320024768700399</v>
      </c>
      <c r="FL50" s="17">
        <v>495.07628388964503</v>
      </c>
      <c r="FM50" s="17">
        <v>175.196193821522</v>
      </c>
      <c r="FN50" s="17">
        <v>1023.44596545413</v>
      </c>
      <c r="FO50" s="17">
        <v>44631.1293049378</v>
      </c>
      <c r="FP50" s="17">
        <v>61.247521941237999</v>
      </c>
      <c r="FQ50" s="17">
        <v>404.07409831091701</v>
      </c>
      <c r="FS50" s="25">
        <f t="shared" si="55"/>
        <v>0</v>
      </c>
      <c r="FT50" s="97">
        <f t="shared" si="56"/>
        <v>1.0498974092044342</v>
      </c>
      <c r="FU50" s="40">
        <f t="shared" si="57"/>
        <v>3.1895387208431582E-3</v>
      </c>
      <c r="FV50" s="40">
        <f t="shared" si="58"/>
        <v>3.7871395603749432E-3</v>
      </c>
      <c r="FW50" s="40">
        <f t="shared" si="59"/>
        <v>3.0745964699741514E-3</v>
      </c>
      <c r="FX50" s="40">
        <f t="shared" si="60"/>
        <v>1.7740497123308319E-3</v>
      </c>
      <c r="FY50" s="40">
        <f t="shared" si="61"/>
        <v>1.7575862773269563E-3</v>
      </c>
      <c r="FZ50" s="40">
        <f t="shared" si="62"/>
        <v>1.2964698718225989E-3</v>
      </c>
      <c r="GA50" s="40">
        <f t="shared" si="63"/>
        <v>1.5634307107413783E-3</v>
      </c>
      <c r="GB50" s="40">
        <f t="shared" si="64"/>
        <v>1.863919396877743E-3</v>
      </c>
      <c r="GC50" s="40">
        <f t="shared" si="65"/>
        <v>1.8283254622962067E-3</v>
      </c>
      <c r="GD50" s="40">
        <f t="shared" si="66"/>
        <v>2.7382759731447016E-3</v>
      </c>
      <c r="GE50" s="40">
        <f t="shared" si="67"/>
        <v>4.4539503201788556E-3</v>
      </c>
      <c r="GF50" s="40">
        <f t="shared" si="68"/>
        <v>2.5940728625352912E-3</v>
      </c>
      <c r="GG50" s="40">
        <f t="shared" si="69"/>
        <v>5.5842131517374804E-3</v>
      </c>
      <c r="GH50" s="40">
        <f t="shared" si="70"/>
        <v>3.7701723514033019E-3</v>
      </c>
      <c r="GI50" s="40">
        <f t="shared" si="71"/>
        <v>4.1990621474142526E-3</v>
      </c>
      <c r="GJ50" s="40">
        <f t="shared" si="72"/>
        <v>2.7595557340977421E-3</v>
      </c>
      <c r="GK50" s="40">
        <f t="shared" si="73"/>
        <v>2.7442254234316282E-3</v>
      </c>
      <c r="GL50" s="40">
        <f t="shared" si="74"/>
        <v>3.9504249561773709E-3</v>
      </c>
      <c r="GM50" s="40">
        <f t="shared" si="75"/>
        <v>2.7366708051456195E-3</v>
      </c>
      <c r="GN50" s="40">
        <f t="shared" si="76"/>
        <v>2.8012399247778095E-3</v>
      </c>
      <c r="GO50" s="40">
        <f t="shared" si="77"/>
        <v>2.7342165171030204E-3</v>
      </c>
      <c r="GP50" s="40">
        <f t="shared" si="78"/>
        <v>6.7707135956048394E-4</v>
      </c>
      <c r="GQ50" s="40">
        <f t="shared" si="79"/>
        <v>2.7254252609290393E-3</v>
      </c>
      <c r="GR50" s="40">
        <f t="shared" si="80"/>
        <v>5.1738968523293103E-3</v>
      </c>
      <c r="GS50" s="40">
        <f t="shared" si="81"/>
        <v>2.7397764462953368E-3</v>
      </c>
      <c r="GT50" s="40">
        <f t="shared" si="82"/>
        <v>2.8420989855627772E-3</v>
      </c>
      <c r="GU50" s="40">
        <f t="shared" si="83"/>
        <v>2.7555526177324803E-3</v>
      </c>
      <c r="GV50" s="40">
        <f t="shared" si="84"/>
        <v>0</v>
      </c>
      <c r="GW50" s="40">
        <f t="shared" si="85"/>
        <v>4.4018837398343063E-3</v>
      </c>
      <c r="GX50" s="40">
        <f t="shared" si="86"/>
        <v>2.7390614998661724E-3</v>
      </c>
      <c r="GY50" s="40">
        <f t="shared" si="87"/>
        <v>1.2283496282349551E-3</v>
      </c>
      <c r="GZ50" s="40">
        <f t="shared" si="88"/>
        <v>1.6208552342005566E-3</v>
      </c>
      <c r="HA50" s="40">
        <f t="shared" si="89"/>
        <v>9.3575258625790765E-4</v>
      </c>
      <c r="HB50" s="40">
        <f t="shared" si="90"/>
        <v>2.7331156194445694E-3</v>
      </c>
      <c r="HC50" s="40">
        <f t="shared" si="91"/>
        <v>1.9493748940509162E-3</v>
      </c>
      <c r="HD50" s="40">
        <f t="shared" si="92"/>
        <v>2.3968223593238687E-3</v>
      </c>
      <c r="HE50" s="40">
        <f t="shared" si="93"/>
        <v>2.7604497365165581E-3</v>
      </c>
      <c r="HF50" s="40">
        <f t="shared" si="94"/>
        <v>2.7680413433489332E-3</v>
      </c>
      <c r="HG50" s="40">
        <f t="shared" si="95"/>
        <v>2.1924792154353278E-3</v>
      </c>
      <c r="HH50" s="40">
        <f t="shared" si="96"/>
        <v>2.2701221006816122E-3</v>
      </c>
      <c r="HI50" s="40">
        <f t="shared" si="97"/>
        <v>2.729456815418369E-3</v>
      </c>
      <c r="HJ50" s="40">
        <f t="shared" si="98"/>
        <v>2.729461691116234E-3</v>
      </c>
      <c r="HK50" s="40">
        <f t="shared" si="99"/>
        <v>2.7153576377844791E-3</v>
      </c>
      <c r="HL50" s="40">
        <f t="shared" si="100"/>
        <v>1.828753404344858E-3</v>
      </c>
      <c r="HM50" s="40">
        <f t="shared" si="101"/>
        <v>2.6046264399685621E-3</v>
      </c>
      <c r="HN50" s="40">
        <f t="shared" si="102"/>
        <v>2.3551042257290689E-3</v>
      </c>
      <c r="HO50" s="40">
        <f t="shared" si="103"/>
        <v>2.7397937973770458E-3</v>
      </c>
      <c r="HP50" s="40">
        <f t="shared" si="104"/>
        <v>2.7929829202226362E-3</v>
      </c>
      <c r="HQ50" s="40">
        <f t="shared" si="105"/>
        <v>2.6933124706793477E-3</v>
      </c>
      <c r="HR50" s="40">
        <f t="shared" si="106"/>
        <v>0</v>
      </c>
      <c r="HS50" s="40">
        <f t="shared" si="107"/>
        <v>0</v>
      </c>
      <c r="HT50" s="40">
        <f t="shared" si="108"/>
        <v>2.7400258006464065E-3</v>
      </c>
      <c r="HU50" s="40">
        <f t="shared" si="109"/>
        <v>2.7630700929972547E-3</v>
      </c>
    </row>
    <row r="51" spans="1:229" x14ac:dyDescent="0.25">
      <c r="A51" s="32" t="s">
        <v>220</v>
      </c>
      <c r="B51" s="15">
        <v>2666.4678776999999</v>
      </c>
      <c r="C51" s="15">
        <v>216.50875962999999</v>
      </c>
      <c r="D51" s="15">
        <v>1006.7022899</v>
      </c>
      <c r="E51" s="15">
        <v>868.86767199999997</v>
      </c>
      <c r="F51" s="15">
        <v>794.25217296999995</v>
      </c>
      <c r="G51" s="15">
        <v>27.069395427</v>
      </c>
      <c r="H51" s="15">
        <v>7983.1855150000001</v>
      </c>
      <c r="I51" s="17">
        <v>36.797713174999998</v>
      </c>
      <c r="J51" s="17">
        <v>0.44741371600000002</v>
      </c>
      <c r="K51" s="17">
        <v>3.7052140000000001E-3</v>
      </c>
      <c r="L51" s="17">
        <v>2.4450859999999999E-4</v>
      </c>
      <c r="M51" s="17">
        <v>36.783017569999998</v>
      </c>
      <c r="N51" s="17">
        <v>1.181872E-4</v>
      </c>
      <c r="O51" s="17">
        <v>2.8690996021999999</v>
      </c>
      <c r="P51" s="17">
        <v>6.4048570000000001E-4</v>
      </c>
      <c r="Q51" s="17">
        <v>1.0750880000000001E-2</v>
      </c>
      <c r="R51" s="17">
        <v>6.1817520000000001E-2</v>
      </c>
      <c r="S51" s="17">
        <v>1.205424E-4</v>
      </c>
      <c r="T51" s="17">
        <v>3.5985054000000002E-2</v>
      </c>
      <c r="U51" s="17">
        <v>2.937294E-3</v>
      </c>
      <c r="V51" s="17">
        <v>2.5738288000000001E-3</v>
      </c>
      <c r="X51" s="17">
        <v>2.130978E-3</v>
      </c>
      <c r="Y51" s="17">
        <v>15.774244774</v>
      </c>
      <c r="Z51" s="17">
        <v>5.0732694277999997</v>
      </c>
      <c r="AA51" s="17">
        <v>1.9815591099999998E-2</v>
      </c>
      <c r="AB51" s="17">
        <v>2.9477117999999998E-3</v>
      </c>
      <c r="AD51" s="17">
        <v>2.300844E-4</v>
      </c>
      <c r="AE51" s="17">
        <v>0.37010217950000002</v>
      </c>
      <c r="AF51" s="17">
        <v>41.925860299999997</v>
      </c>
      <c r="AG51" s="17">
        <v>0.35685227980000001</v>
      </c>
      <c r="AH51" s="17">
        <v>1.8917439999999999E-4</v>
      </c>
      <c r="AI51" s="17">
        <v>4.098773E-2</v>
      </c>
      <c r="AJ51" s="17">
        <v>1.103886E-4</v>
      </c>
      <c r="AK51" s="17">
        <v>95.344007379999994</v>
      </c>
      <c r="AL51" s="17">
        <v>1.6798200000000001E-5</v>
      </c>
      <c r="AM51" s="17">
        <v>6.4409299999999993E-5</v>
      </c>
      <c r="AN51" s="17">
        <v>37.210793056</v>
      </c>
      <c r="AO51" s="17">
        <v>0.1802979093</v>
      </c>
      <c r="AP51" s="17">
        <v>4.5044826E-3</v>
      </c>
      <c r="AQ51" s="17">
        <v>7.69868316E-2</v>
      </c>
      <c r="AR51" s="17">
        <v>4.12040012E-2</v>
      </c>
      <c r="AS51" s="17">
        <v>0.39676298980000002</v>
      </c>
      <c r="AT51" s="17">
        <v>7.1054151703999997</v>
      </c>
      <c r="AU51" s="17">
        <v>114.14047847000001</v>
      </c>
      <c r="AV51" s="17">
        <v>9.5234232009999999</v>
      </c>
      <c r="AW51" s="17">
        <v>3.311652E-3</v>
      </c>
      <c r="AX51" s="17">
        <v>2.284562E-4</v>
      </c>
      <c r="BA51" s="17">
        <v>2.7174143000000002</v>
      </c>
      <c r="BB51" s="17">
        <v>2.3354073999999999E-2</v>
      </c>
      <c r="BD51" s="17" t="s">
        <v>220</v>
      </c>
      <c r="BE51" s="17">
        <v>122.597280716916</v>
      </c>
      <c r="BF51" s="17">
        <v>1.8030575661541998E-2</v>
      </c>
      <c r="BG51" s="17">
        <v>3.32087401653467E-3</v>
      </c>
      <c r="BH51" s="17">
        <v>0.448642555979827</v>
      </c>
      <c r="BI51" s="17">
        <v>0</v>
      </c>
      <c r="BJ51" s="17">
        <v>3.71536821663057E-3</v>
      </c>
      <c r="BK51" s="17">
        <v>36.900455261833599</v>
      </c>
      <c r="BL51" s="17">
        <v>36.900455261833599</v>
      </c>
      <c r="BM51" s="17">
        <v>70.675528463268193</v>
      </c>
      <c r="BN51" s="17">
        <v>0.91151275205579896</v>
      </c>
      <c r="BO51" s="17">
        <v>1.00745243142247E-4</v>
      </c>
      <c r="BP51" s="17">
        <v>1.4497729371627601E-4</v>
      </c>
      <c r="BQ51" s="17">
        <v>36.881512788249701</v>
      </c>
      <c r="BR51" s="17">
        <v>2.3417725019897799E-2</v>
      </c>
      <c r="BS51" s="5">
        <v>3.8052900610129097E-5</v>
      </c>
      <c r="BT51" s="5">
        <v>8.0864929997740402E-5</v>
      </c>
      <c r="BU51" s="17">
        <v>0</v>
      </c>
      <c r="BV51" s="17">
        <v>2.8806418864768601</v>
      </c>
      <c r="BW51" s="17">
        <v>1.5423498294173701E-4</v>
      </c>
      <c r="BX51" s="17">
        <v>4.8841228856297302E-4</v>
      </c>
      <c r="BY51" s="17">
        <v>1.07804893627741E-2</v>
      </c>
      <c r="BZ51" s="17">
        <v>0</v>
      </c>
      <c r="CA51" s="17">
        <v>138.54722417943199</v>
      </c>
      <c r="CB51" s="17">
        <v>6.19847123861067E-2</v>
      </c>
      <c r="CC51" s="17">
        <v>2.29080442786421E-4</v>
      </c>
      <c r="CD51" s="5">
        <v>3.5073245038222597E-5</v>
      </c>
      <c r="CE51" s="5">
        <v>8.5871627286606195E-5</v>
      </c>
      <c r="CF51" s="17">
        <v>3.6084241569136997E-2</v>
      </c>
      <c r="CG51" s="17">
        <v>0.37111703934919599</v>
      </c>
      <c r="CH51" s="17">
        <v>2.94534520109016E-3</v>
      </c>
      <c r="CI51" s="5">
        <v>1.6843762348087701E-5</v>
      </c>
      <c r="CJ51" s="17">
        <v>4.1103187159708399E-2</v>
      </c>
      <c r="CK51" s="5">
        <v>6.4590037451016101E-5</v>
      </c>
      <c r="CL51" s="17">
        <v>2681.13603095289</v>
      </c>
      <c r="CM51" s="17">
        <v>2.5808341837990599E-3</v>
      </c>
      <c r="CN51" s="17">
        <v>29.793579990758399</v>
      </c>
      <c r="CO51" s="17">
        <v>3.3013686269994502</v>
      </c>
      <c r="CP51" s="17">
        <v>3.86692779131499</v>
      </c>
      <c r="CQ51" s="17">
        <v>7.1243793017747201</v>
      </c>
      <c r="CR51" s="17">
        <v>654.51114772493804</v>
      </c>
      <c r="CS51" s="17">
        <v>2.1368993456399601E-3</v>
      </c>
      <c r="CT51" s="17">
        <v>2.8542807198366301E-4</v>
      </c>
      <c r="CU51" s="17">
        <v>15.8679543666927</v>
      </c>
      <c r="CV51" s="17">
        <v>15.8679543666927</v>
      </c>
      <c r="CW51" s="17">
        <v>3.2149068189324099</v>
      </c>
      <c r="CX51" s="17">
        <v>0</v>
      </c>
      <c r="CY51" s="17">
        <v>5.0871971183319697</v>
      </c>
      <c r="CZ51" s="17">
        <v>114.446584060905</v>
      </c>
      <c r="DA51" s="17">
        <v>6.2417000493295103E-3</v>
      </c>
      <c r="DB51" s="17">
        <v>1.1655839280797199E-2</v>
      </c>
      <c r="DC51" s="17">
        <v>0</v>
      </c>
      <c r="DD51" s="17">
        <v>425.594861072085</v>
      </c>
      <c r="DE51" s="17">
        <v>1.6411146775277701</v>
      </c>
      <c r="DF51" s="5">
        <v>6.7954107026108296E-6</v>
      </c>
      <c r="DG51" s="17">
        <v>9.9941516452507706</v>
      </c>
      <c r="DH51" s="17">
        <v>7.9427331931392203E-2</v>
      </c>
      <c r="DI51" s="17">
        <v>7.6870123734409099E-4</v>
      </c>
      <c r="DJ51" s="17">
        <v>2.1877861847363002E-3</v>
      </c>
      <c r="DK51" s="17">
        <v>0</v>
      </c>
      <c r="DL51" s="5">
        <v>7.6404272888109796E-5</v>
      </c>
      <c r="DM51" s="17">
        <v>1.5511931890408199E-4</v>
      </c>
      <c r="DN51" s="17">
        <v>41.973717636462197</v>
      </c>
      <c r="DO51" s="17">
        <v>2.7248595874667201</v>
      </c>
      <c r="DP51" s="17">
        <v>2.09957446593716</v>
      </c>
      <c r="DQ51" s="17">
        <v>0.358140016083285</v>
      </c>
      <c r="DR51" s="17">
        <v>217.56278525658999</v>
      </c>
      <c r="DS51" s="17">
        <v>0</v>
      </c>
      <c r="DT51" s="5">
        <v>7.7941283861615696E-5</v>
      </c>
      <c r="DU51" s="17">
        <v>1.12160146827824E-4</v>
      </c>
      <c r="DV51" s="17">
        <v>8086.5626058631897</v>
      </c>
      <c r="DW51" s="17">
        <v>911.13196723711201</v>
      </c>
      <c r="DX51" s="17">
        <v>101.23708629287199</v>
      </c>
      <c r="DY51" s="17">
        <v>1012.36905352998</v>
      </c>
      <c r="DZ51" s="17">
        <v>8.7535556584775903E-4</v>
      </c>
      <c r="EA51" s="17">
        <v>139.52763003301399</v>
      </c>
      <c r="EB51" s="17">
        <v>20.224411957978301</v>
      </c>
      <c r="EC51" s="17">
        <v>0.180854219923168</v>
      </c>
      <c r="ED51" s="17">
        <v>4.5169661605956998E-3</v>
      </c>
      <c r="EE51" s="17">
        <v>7.7197393854616006E-2</v>
      </c>
      <c r="EF51" s="17">
        <v>4.1316181629987202E-2</v>
      </c>
      <c r="EG51" s="17">
        <v>0.39786047745498399</v>
      </c>
      <c r="EH51" s="17">
        <v>0.29971454146618298</v>
      </c>
      <c r="EI51" s="17">
        <v>5514.5561003720304</v>
      </c>
      <c r="EJ51" s="17">
        <v>0.36686032385896999</v>
      </c>
      <c r="EK51" s="17">
        <v>41.630250753705099</v>
      </c>
      <c r="EL51" s="17">
        <v>59.240635592519702</v>
      </c>
      <c r="EM51" s="17">
        <v>0.32595032920517802</v>
      </c>
      <c r="EN51" s="17">
        <v>4.7948366209758699E-3</v>
      </c>
      <c r="EO51" s="17">
        <v>1.9725800250224601E-3</v>
      </c>
      <c r="EP51" s="17">
        <v>30.825402635625501</v>
      </c>
      <c r="EQ51" s="17">
        <v>872.45620437933701</v>
      </c>
      <c r="ER51" s="17">
        <v>797.39485479793996</v>
      </c>
      <c r="ES51" s="17">
        <v>75.061349581397394</v>
      </c>
      <c r="ET51" s="17">
        <v>0.64104539889879097</v>
      </c>
      <c r="EU51" s="17">
        <v>2.3614686320871599E-2</v>
      </c>
      <c r="EV51" s="17">
        <v>19.119559968473801</v>
      </c>
      <c r="EW51" s="17">
        <v>4.0405684342223402</v>
      </c>
      <c r="EX51" s="17">
        <v>212.72486295518499</v>
      </c>
      <c r="EY51" s="17">
        <v>7.6566682980869203</v>
      </c>
      <c r="EZ51" s="17">
        <v>3.21615369742665</v>
      </c>
      <c r="FA51" s="17">
        <v>408.38077757017498</v>
      </c>
      <c r="FB51" s="17">
        <v>1.10604896205294E-4</v>
      </c>
      <c r="FC51" s="17">
        <v>4.5005379449298601</v>
      </c>
      <c r="FD51" s="17">
        <v>0.38443231821513701</v>
      </c>
      <c r="FE51" s="17">
        <v>8.4953522159206791</v>
      </c>
      <c r="FF51" s="17">
        <v>1.8210242012378901E-2</v>
      </c>
      <c r="FG51" s="17">
        <v>27.1600634878222</v>
      </c>
      <c r="FH51" s="17">
        <v>183.432621510773</v>
      </c>
      <c r="FI51" s="17">
        <v>9.5495306003075395</v>
      </c>
      <c r="FJ51" s="17">
        <v>9.0695244837601897E-4</v>
      </c>
      <c r="FK51" s="5">
        <v>4.7567266924611998E-5</v>
      </c>
      <c r="FL51" s="17">
        <v>448.30293299174701</v>
      </c>
      <c r="FM51" s="17">
        <v>95.599703705334704</v>
      </c>
      <c r="FN51" s="17">
        <v>50.652271337555099</v>
      </c>
      <c r="FO51" s="17">
        <v>8002.9273752321697</v>
      </c>
      <c r="FP51" s="17">
        <v>37.309717341780299</v>
      </c>
      <c r="FQ51" s="17">
        <v>219.962518916687</v>
      </c>
      <c r="FS51" s="25">
        <f t="shared" si="55"/>
        <v>0</v>
      </c>
      <c r="FT51" s="97">
        <f t="shared" si="56"/>
        <v>1.0104505797328436</v>
      </c>
      <c r="FU51" s="40">
        <f t="shared" si="57"/>
        <v>5.5009675442039474E-3</v>
      </c>
      <c r="FV51" s="40">
        <f t="shared" si="58"/>
        <v>4.8682816731815768E-3</v>
      </c>
      <c r="FW51" s="40">
        <f t="shared" si="59"/>
        <v>5.6290361975265659E-3</v>
      </c>
      <c r="FX51" s="40">
        <f t="shared" si="60"/>
        <v>4.1301253286093482E-3</v>
      </c>
      <c r="FY51" s="40">
        <f t="shared" si="61"/>
        <v>3.9567809001873682E-3</v>
      </c>
      <c r="FZ51" s="40">
        <f t="shared" si="62"/>
        <v>3.3494675219736926E-3</v>
      </c>
      <c r="GA51" s="40">
        <f t="shared" si="63"/>
        <v>2.4729301599061646E-3</v>
      </c>
      <c r="GB51" s="40">
        <f t="shared" si="64"/>
        <v>2.7920780387897261E-3</v>
      </c>
      <c r="GC51" s="40">
        <f t="shared" si="65"/>
        <v>2.7465406979766773E-3</v>
      </c>
      <c r="GD51" s="40">
        <f t="shared" si="66"/>
        <v>2.7405209606165487E-3</v>
      </c>
      <c r="GE51" s="40">
        <f t="shared" si="67"/>
        <v>4.9648022953917128E-3</v>
      </c>
      <c r="GF51" s="40">
        <f t="shared" si="68"/>
        <v>2.6777362151504018E-3</v>
      </c>
      <c r="GG51" s="40">
        <f t="shared" si="69"/>
        <v>6.1819774719216606E-3</v>
      </c>
      <c r="GH51" s="40">
        <f t="shared" si="70"/>
        <v>4.0229639528755624E-3</v>
      </c>
      <c r="GI51" s="40">
        <f t="shared" si="71"/>
        <v>3.3748942477717678E-3</v>
      </c>
      <c r="GJ51" s="40">
        <f t="shared" si="72"/>
        <v>2.7541338731432996E-3</v>
      </c>
      <c r="GK51" s="40">
        <f t="shared" si="73"/>
        <v>2.7046116716862587E-3</v>
      </c>
      <c r="GL51" s="40">
        <f t="shared" si="74"/>
        <v>3.3388444632660276E-3</v>
      </c>
      <c r="GM51" s="40">
        <f t="shared" si="75"/>
        <v>2.7563546003569997E-3</v>
      </c>
      <c r="GN51" s="40">
        <f t="shared" si="76"/>
        <v>2.7410266354542493E-3</v>
      </c>
      <c r="GO51" s="40">
        <f t="shared" si="77"/>
        <v>2.7217753562551786E-3</v>
      </c>
      <c r="GP51" s="40">
        <f t="shared" si="78"/>
        <v>0</v>
      </c>
      <c r="GQ51" s="40">
        <f t="shared" si="79"/>
        <v>2.7786986256827183E-3</v>
      </c>
      <c r="GR51" s="40">
        <f t="shared" si="80"/>
        <v>5.9406706333832333E-3</v>
      </c>
      <c r="GS51" s="40">
        <f t="shared" si="81"/>
        <v>2.7453086673557077E-3</v>
      </c>
      <c r="GT51" s="40">
        <f t="shared" si="82"/>
        <v>2.751785443794849E-3</v>
      </c>
      <c r="GU51" s="40">
        <f t="shared" si="83"/>
        <v>2.9770963634882719E-3</v>
      </c>
      <c r="GV51" s="40">
        <f t="shared" si="84"/>
        <v>0</v>
      </c>
      <c r="GW51" s="40">
        <f t="shared" si="85"/>
        <v>6.2550602830603553E-3</v>
      </c>
      <c r="GX51" s="40">
        <f t="shared" si="86"/>
        <v>2.7421071947401768E-3</v>
      </c>
      <c r="GY51" s="40">
        <f t="shared" si="87"/>
        <v>1.1414753595932964E-3</v>
      </c>
      <c r="GZ51" s="40">
        <f t="shared" si="88"/>
        <v>3.608597607970194E-3</v>
      </c>
      <c r="HA51" s="40">
        <f t="shared" si="89"/>
        <v>4.9004024299256037E-3</v>
      </c>
      <c r="HB51" s="40">
        <f t="shared" si="90"/>
        <v>2.8168712858311169E-3</v>
      </c>
      <c r="HC51" s="40">
        <f t="shared" si="91"/>
        <v>1.9594070881776035E-3</v>
      </c>
      <c r="HD51" s="40">
        <f t="shared" si="92"/>
        <v>2.6818290143355906E-3</v>
      </c>
      <c r="HE51" s="40">
        <f t="shared" si="93"/>
        <v>2.7123351363657713E-3</v>
      </c>
      <c r="HF51" s="40">
        <f t="shared" si="94"/>
        <v>2.8060769332395701E-3</v>
      </c>
      <c r="HG51" s="40">
        <f t="shared" si="95"/>
        <v>2.6584836725039459E-3</v>
      </c>
      <c r="HH51" s="40">
        <f t="shared" si="96"/>
        <v>3.0855078981661477E-3</v>
      </c>
      <c r="HI51" s="40">
        <f t="shared" si="97"/>
        <v>2.7713639288338763E-3</v>
      </c>
      <c r="HJ51" s="40">
        <f t="shared" si="98"/>
        <v>2.7350424772644663E-3</v>
      </c>
      <c r="HK51" s="40">
        <f t="shared" si="99"/>
        <v>2.7225615648997217E-3</v>
      </c>
      <c r="HL51" s="40">
        <f t="shared" si="100"/>
        <v>2.7661039038373633E-3</v>
      </c>
      <c r="HM51" s="40">
        <f t="shared" si="101"/>
        <v>2.6689687963233864E-3</v>
      </c>
      <c r="HN51" s="40">
        <f t="shared" si="102"/>
        <v>2.6818320284634706E-3</v>
      </c>
      <c r="HO51" s="40">
        <f t="shared" si="103"/>
        <v>2.7413881286718618E-3</v>
      </c>
      <c r="HP51" s="40">
        <f t="shared" si="104"/>
        <v>2.7847178793756217E-3</v>
      </c>
      <c r="HQ51" s="40">
        <f t="shared" si="105"/>
        <v>2.7324396817464311E-3</v>
      </c>
      <c r="HR51" s="40">
        <f t="shared" si="106"/>
        <v>0</v>
      </c>
      <c r="HS51" s="40">
        <f t="shared" si="107"/>
        <v>0</v>
      </c>
      <c r="HT51" s="40">
        <f t="shared" si="108"/>
        <v>2.7398426021088898E-3</v>
      </c>
      <c r="HU51" s="40">
        <f t="shared" si="109"/>
        <v>2.7254782141137371E-3</v>
      </c>
    </row>
    <row r="52" spans="1:229" x14ac:dyDescent="0.25"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T52" s="17" t="s">
        <v>485</v>
      </c>
    </row>
    <row r="53" spans="1:229" x14ac:dyDescent="0.25"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</row>
    <row r="54" spans="1:229" x14ac:dyDescent="0.25">
      <c r="A54" s="32" t="s">
        <v>338</v>
      </c>
      <c r="B54" s="15">
        <v>212.95070469999999</v>
      </c>
      <c r="C54" s="15">
        <v>96.938854914999993</v>
      </c>
      <c r="D54" s="15">
        <v>98.879943839000006</v>
      </c>
      <c r="E54" s="15">
        <v>104.55874457</v>
      </c>
      <c r="F54" s="15">
        <v>80.986313651000003</v>
      </c>
      <c r="G54" s="15">
        <v>9.0913566129000003</v>
      </c>
      <c r="H54" s="15">
        <v>1415.8902258000001</v>
      </c>
      <c r="I54" s="17">
        <v>10.388863311</v>
      </c>
      <c r="J54" s="17">
        <v>0.1212000644</v>
      </c>
      <c r="K54" s="17">
        <v>1.92077E-4</v>
      </c>
      <c r="L54" s="17">
        <v>1.3051721000000001E-3</v>
      </c>
      <c r="M54" s="17">
        <v>5.4871025556999999</v>
      </c>
      <c r="N54" s="17">
        <v>9.1413889999999998E-4</v>
      </c>
      <c r="O54" s="17">
        <v>0.64859062550000002</v>
      </c>
      <c r="P54" s="17">
        <v>9.7855540000000001E-4</v>
      </c>
      <c r="Q54" s="17">
        <v>5.5732169999999997E-4</v>
      </c>
      <c r="R54" s="17">
        <v>3.2088659999999999E-3</v>
      </c>
      <c r="S54" s="17">
        <v>1.803454E-4</v>
      </c>
      <c r="T54" s="17">
        <v>1.3771721400000001E-2</v>
      </c>
      <c r="U54" s="17">
        <v>1.5226829999999999E-4</v>
      </c>
      <c r="V54" s="17">
        <v>2.3902060000000001E-4</v>
      </c>
      <c r="W54" s="17">
        <v>8.6760328000000003E-8</v>
      </c>
      <c r="X54" s="17">
        <v>1.104691E-4</v>
      </c>
      <c r="Y54" s="17">
        <v>2.4101873867000001</v>
      </c>
      <c r="Z54" s="17">
        <v>0.42405768599999999</v>
      </c>
      <c r="AA54" s="17">
        <v>2.56982922E-2</v>
      </c>
      <c r="AB54" s="17">
        <v>3.9159618999999998E-3</v>
      </c>
      <c r="AD54" s="17">
        <v>1.8626860999999999E-3</v>
      </c>
      <c r="AE54" s="17">
        <v>7.8868406299999999E-2</v>
      </c>
      <c r="AF54" s="17">
        <v>97.179090889999998</v>
      </c>
      <c r="AG54" s="17">
        <v>3.3686778863</v>
      </c>
      <c r="AH54" s="17">
        <v>1.9258191999999999E-3</v>
      </c>
      <c r="AI54" s="17">
        <v>2.1250129000000002E-3</v>
      </c>
      <c r="AJ54" s="17">
        <v>5.7225001999999997E-6</v>
      </c>
      <c r="AK54" s="17">
        <v>5.373324255</v>
      </c>
      <c r="AL54" s="17">
        <v>8.7081528000000004E-7</v>
      </c>
      <c r="AM54" s="17">
        <v>3.3389546000000002E-6</v>
      </c>
      <c r="AN54" s="17">
        <v>1.7511206627</v>
      </c>
      <c r="AO54" s="17">
        <v>0.1882355875</v>
      </c>
      <c r="AP54" s="17">
        <v>1.1875334000000001E-3</v>
      </c>
      <c r="AQ54" s="17">
        <v>2.0612734399999999E-2</v>
      </c>
      <c r="AR54" s="17">
        <v>1.0835318199999999E-2</v>
      </c>
      <c r="AS54" s="17">
        <v>0.16454411299999999</v>
      </c>
      <c r="AT54" s="17">
        <v>1.045083972</v>
      </c>
      <c r="AU54" s="17">
        <v>4.4456670688999997</v>
      </c>
      <c r="AV54" s="17">
        <v>2.4369648813999998</v>
      </c>
      <c r="AW54" s="17">
        <v>1.7167500000000001E-4</v>
      </c>
      <c r="AX54" s="17">
        <v>1.18431E-5</v>
      </c>
      <c r="BA54" s="17">
        <v>0.71439094540000003</v>
      </c>
      <c r="BB54" s="17">
        <v>6.2515849999999996E-3</v>
      </c>
      <c r="BD54" s="17" t="s">
        <v>339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0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0</v>
      </c>
      <c r="ET54" s="17">
        <v>0</v>
      </c>
      <c r="EU54" s="17">
        <v>0</v>
      </c>
      <c r="EV54" s="17">
        <v>0</v>
      </c>
      <c r="EW54" s="17">
        <v>0</v>
      </c>
      <c r="EX54" s="17">
        <v>0</v>
      </c>
      <c r="EY54" s="17">
        <v>0</v>
      </c>
      <c r="EZ54" s="17">
        <v>0</v>
      </c>
      <c r="FA54" s="17">
        <v>0</v>
      </c>
      <c r="FB54" s="17">
        <v>0</v>
      </c>
      <c r="FC54" s="17">
        <v>0</v>
      </c>
      <c r="FD54" s="17">
        <v>0</v>
      </c>
      <c r="FE54" s="17">
        <v>0</v>
      </c>
      <c r="FF54" s="17">
        <v>0</v>
      </c>
      <c r="FG54" s="17">
        <v>0</v>
      </c>
      <c r="FH54" s="17">
        <v>0</v>
      </c>
      <c r="FI54" s="17">
        <v>0</v>
      </c>
      <c r="FJ54" s="17">
        <v>0</v>
      </c>
      <c r="FK54" s="17">
        <v>0</v>
      </c>
      <c r="FL54" s="17">
        <v>0</v>
      </c>
      <c r="FM54" s="17">
        <v>0</v>
      </c>
      <c r="FN54" s="17">
        <v>0</v>
      </c>
      <c r="FO54" s="17">
        <v>0</v>
      </c>
      <c r="FP54" s="17">
        <v>0</v>
      </c>
      <c r="FQ54" s="17">
        <v>0</v>
      </c>
      <c r="FS54" s="25" t="e">
        <f t="shared" ref="FS54:FS59" si="110">DC54/DY54</f>
        <v>#DIV/0!</v>
      </c>
      <c r="FT54" s="97" t="e">
        <f t="shared" si="56"/>
        <v>#DIV/0!</v>
      </c>
      <c r="FU54" s="40">
        <f t="shared" ref="FU54:FU59" si="111">(CL54-B54)/(B54+1E-50)</f>
        <v>-1</v>
      </c>
      <c r="FV54" s="40">
        <f t="shared" ref="FV54:FV59" si="112">(DR54-C54)/(C54+1E-50)</f>
        <v>-1</v>
      </c>
      <c r="FW54" s="40">
        <f t="shared" ref="FW54:FW59" si="113">(DY54-D54)/(D54+1E-50)</f>
        <v>-1</v>
      </c>
      <c r="FX54" s="40">
        <f t="shared" ref="FX54:FY59" si="114">(EQ54-E54)/(E54+1E-50)</f>
        <v>-1</v>
      </c>
      <c r="FY54" s="40">
        <f t="shared" si="114"/>
        <v>-1</v>
      </c>
      <c r="FZ54" s="40">
        <f t="shared" ref="FZ54:FZ59" si="115">(FG54-G54)/(G54+1E-50)</f>
        <v>-1</v>
      </c>
      <c r="GA54" s="40">
        <f t="shared" ref="GA54:GA59" si="116">(FO54-H54)/(H54+1E-50)</f>
        <v>-1</v>
      </c>
      <c r="GB54" s="40">
        <f t="shared" ref="GB54:GB59" si="117">(BL54-I54)/(I54+1E-50)</f>
        <v>-1</v>
      </c>
      <c r="GC54" s="40">
        <f t="shared" ref="GC54:GC59" si="118">(BH54-J54)/(J54+1E-50)</f>
        <v>-1</v>
      </c>
      <c r="GD54" s="40">
        <f t="shared" ref="GD54:GD59" si="119">(BJ54-K54)/(K54+1E-50)</f>
        <v>-1</v>
      </c>
      <c r="GE54" s="40">
        <f t="shared" ref="GE54:GE59" si="120">(BO54+BP54-L54)/(L54+1E-50)</f>
        <v>-1</v>
      </c>
      <c r="GF54" s="40">
        <f t="shared" ref="GF54:GF59" si="121">(BQ54-M54)/(M54+1E-50)</f>
        <v>-1</v>
      </c>
      <c r="GG54" s="40">
        <f t="shared" ref="GG54:GG59" si="122">(BS54+BT54-N54)/(N54+1E-50)</f>
        <v>-1</v>
      </c>
      <c r="GH54" s="40">
        <f t="shared" ref="GH54:GH59" si="123">(BV54-O54)/(O54+1E-50)</f>
        <v>-1</v>
      </c>
      <c r="GI54" s="40">
        <f t="shared" ref="GI54:GI59" si="124">(BW54+BX54-P54)/(P54+1E-50)</f>
        <v>-1</v>
      </c>
      <c r="GJ54" s="40">
        <f t="shared" ref="GJ54:GJ59" si="125">(BY54-Q54)/(Q54+1E-50)</f>
        <v>-1</v>
      </c>
      <c r="GK54" s="40">
        <f t="shared" ref="GK54:GK59" si="126">(CB54-R54)/(R54+1E-50)</f>
        <v>-1</v>
      </c>
      <c r="GL54" s="40">
        <f t="shared" ref="GL54:GL59" si="127">(CD54+CE54-S54)/(S54+1E-50)</f>
        <v>-1</v>
      </c>
      <c r="GM54" s="40">
        <f t="shared" ref="GM54:GM59" si="128">(CF54-T54)/(T54+1E-50)</f>
        <v>-1</v>
      </c>
      <c r="GN54" s="40">
        <f t="shared" ref="GN54:GN59" si="129">(CH54-U54)/(U54+1E-50)</f>
        <v>-1</v>
      </c>
      <c r="GO54" s="40">
        <f t="shared" ref="GO54:GO59" si="130">(CM54-V54)/(V54+1E-50)</f>
        <v>-1</v>
      </c>
      <c r="GP54" s="40">
        <f t="shared" ref="GP54:GP59" si="131">(BU54-W54)/(W54+1E-50)</f>
        <v>-1</v>
      </c>
      <c r="GQ54" s="40">
        <f t="shared" ref="GQ54:GQ59" si="132">(CS54-X54)/(X54+1E-50)</f>
        <v>-1</v>
      </c>
      <c r="GR54" s="40">
        <f t="shared" ref="GR54:GR59" si="133">(CV54-Y54)/(Y54+1E-50)</f>
        <v>-1</v>
      </c>
      <c r="GS54" s="40">
        <f t="shared" ref="GS54:GS59" si="134">(CY54-Z54)/(Z54+1E-50)</f>
        <v>-1</v>
      </c>
      <c r="GT54" s="40">
        <f t="shared" ref="GT54:GT59" si="135">(DA54+DB54+EO54-AA54)/(AA54+1E-50)</f>
        <v>-1</v>
      </c>
      <c r="GU54" s="40">
        <f t="shared" ref="GU54:GU59" si="136">(DI54+DJ54-AB54)/(AB54+1E-50)</f>
        <v>-1</v>
      </c>
      <c r="GV54" s="40">
        <f t="shared" ref="GV54:GV59" si="137">(DK54-AC54)/(AC54+1E-50)</f>
        <v>0</v>
      </c>
      <c r="GW54" s="40">
        <f t="shared" ref="GW54:GW59" si="138">(DL54+DM54-AD54)/(AD54+1E-50)</f>
        <v>-1</v>
      </c>
      <c r="GX54" s="40">
        <f t="shared" ref="GX54:GX59" si="139">(CG54-AE54)/(AE54+1E-50)</f>
        <v>-1</v>
      </c>
      <c r="GY54" s="40">
        <f t="shared" ref="GY54:GY59" si="140">(DN54-AF54)/(AF54+1E-50)</f>
        <v>-1</v>
      </c>
      <c r="GZ54" s="40">
        <f t="shared" ref="GZ54:GZ59" si="141">(DQ54-AG54)/(AG54+1E-50)</f>
        <v>-1</v>
      </c>
      <c r="HA54" s="40">
        <f t="shared" ref="HA54:HA59" si="142">(DT54+DU54-AH54)/(AH54+1E-50)</f>
        <v>-1</v>
      </c>
      <c r="HB54" s="40">
        <f t="shared" ref="HB54:HB59" si="143">(CJ54-AI54)/(AI54+1E-50)</f>
        <v>-1</v>
      </c>
      <c r="HC54" s="40">
        <f t="shared" ref="HC54:HC59" si="144">(FB54-AJ54)/(AJ54+1E-50)</f>
        <v>-1</v>
      </c>
      <c r="HD54" s="40">
        <f t="shared" ref="HD54:HD59" si="145">(FM54-AK54)/(AK54+1E-50)</f>
        <v>-1</v>
      </c>
      <c r="HE54" s="40">
        <f t="shared" ref="HE54:HE59" si="146">(CI54-AL54)/(AL54+1E-50)</f>
        <v>-1</v>
      </c>
      <c r="HF54" s="40">
        <f t="shared" ref="HF54:HF59" si="147">(CK54-AM54)/(AM54+1E-50)</f>
        <v>-1</v>
      </c>
      <c r="HG54" s="40">
        <f t="shared" ref="HG54:HG59" si="148">(FP54-AN54)/(AN54+1E-50)</f>
        <v>-1</v>
      </c>
      <c r="HH54" s="40">
        <f t="shared" ref="HH54:HL59" si="149">(EC54-AO54)/(AO54+1E-50)</f>
        <v>-1</v>
      </c>
      <c r="HI54" s="40">
        <f t="shared" si="149"/>
        <v>-1</v>
      </c>
      <c r="HJ54" s="40">
        <f t="shared" si="149"/>
        <v>-1</v>
      </c>
      <c r="HK54" s="40">
        <f t="shared" si="149"/>
        <v>-1</v>
      </c>
      <c r="HL54" s="40">
        <f t="shared" si="149"/>
        <v>-1</v>
      </c>
      <c r="HM54" s="40">
        <f t="shared" ref="HM54:HM59" si="150">(CQ54-AT54)/(AT54+1E-50)</f>
        <v>-1</v>
      </c>
      <c r="HN54" s="40">
        <f t="shared" ref="HN54:HN59" si="151">(CZ54-AU54)/(AU54+1E-50)</f>
        <v>-1</v>
      </c>
      <c r="HO54" s="40">
        <f t="shared" ref="HO54:HO59" si="152">(FI54-AV54)/(AV54+1E-50)</f>
        <v>-1</v>
      </c>
      <c r="HP54" s="40">
        <f t="shared" ref="HP54:HP59" si="153">(BG54-AW54)/(AW54+1E-50)</f>
        <v>-1</v>
      </c>
      <c r="HQ54" s="40">
        <f t="shared" ref="HQ54:HQ59" si="154">(CC54-AX54)/(AX54+1E-50)</f>
        <v>-1</v>
      </c>
      <c r="HR54" s="40">
        <f t="shared" ref="HR54:HR59" si="155">(BI54-AY54)/(AY54+1E-50)</f>
        <v>0</v>
      </c>
      <c r="HS54" s="40">
        <f t="shared" ref="HS54:HS59" si="156">(BZ54-AZ54)/(AZ54+1E-50)</f>
        <v>0</v>
      </c>
      <c r="HT54" s="40">
        <f t="shared" ref="HT54:HT59" si="157">(DO54-BA54)/(BA54+1E-50)</f>
        <v>-1</v>
      </c>
      <c r="HU54" s="40">
        <f t="shared" ref="HU54:HU59" si="158">(BR54-BB54)/(BB54+1E-50)</f>
        <v>-1</v>
      </c>
    </row>
    <row r="55" spans="1:229" x14ac:dyDescent="0.25">
      <c r="A55" s="32" t="s">
        <v>340</v>
      </c>
      <c r="B55" s="15">
        <v>41805.555407</v>
      </c>
      <c r="C55" s="15">
        <v>688.32135329000005</v>
      </c>
      <c r="D55" s="15">
        <v>12537.065415999999</v>
      </c>
      <c r="E55" s="15">
        <v>8686.6235710000001</v>
      </c>
      <c r="F55" s="15">
        <v>7916.2641165000005</v>
      </c>
      <c r="G55" s="15">
        <v>853.70160228999998</v>
      </c>
      <c r="H55" s="15">
        <v>2880.5519009</v>
      </c>
      <c r="I55" s="17">
        <v>19.873528101000002</v>
      </c>
      <c r="J55" s="17">
        <v>0.63450770619999997</v>
      </c>
      <c r="K55" s="17">
        <v>0.54631200000000002</v>
      </c>
      <c r="L55" s="17">
        <v>7.7516604099999997E-2</v>
      </c>
      <c r="M55" s="17">
        <v>37.465910567000002</v>
      </c>
      <c r="N55" s="17">
        <v>1.93013353E-2</v>
      </c>
      <c r="O55" s="17">
        <v>3.5158372304999999</v>
      </c>
      <c r="P55" s="17">
        <v>3.1698533500000001E-2</v>
      </c>
      <c r="R55" s="17">
        <v>2.9324994E-3</v>
      </c>
      <c r="S55" s="17">
        <v>5.9407593999999996E-3</v>
      </c>
      <c r="T55" s="17">
        <v>0.76694018269999997</v>
      </c>
      <c r="U55" s="17">
        <v>0.54631200000000002</v>
      </c>
      <c r="V55" s="17">
        <v>5.837603E-4</v>
      </c>
      <c r="W55" s="5">
        <v>5.96441E-5</v>
      </c>
      <c r="Y55" s="17">
        <v>22.390605595</v>
      </c>
      <c r="Z55" s="17">
        <v>13.511420175</v>
      </c>
      <c r="AA55" s="17">
        <v>4.0466539099999997E-2</v>
      </c>
      <c r="AB55" s="17">
        <v>9.0681968099999996E-2</v>
      </c>
      <c r="AD55" s="17">
        <v>0.1161458766</v>
      </c>
      <c r="AE55" s="17">
        <v>1.9722645034999999</v>
      </c>
      <c r="AF55" s="17">
        <v>14.699802569999999</v>
      </c>
      <c r="AG55" s="17">
        <v>1.4770101541</v>
      </c>
      <c r="AH55" s="17">
        <v>2.2441490111000002</v>
      </c>
      <c r="AI55" s="17">
        <v>1.0927143100000001</v>
      </c>
      <c r="AK55" s="17">
        <v>53.054002912000001</v>
      </c>
      <c r="AM55" s="17">
        <v>0.54631200000000002</v>
      </c>
      <c r="AN55" s="17">
        <v>13.465952573999999</v>
      </c>
      <c r="AO55" s="17">
        <v>0.25627018740000002</v>
      </c>
      <c r="AP55" s="17">
        <v>5.7534876999999996E-3</v>
      </c>
      <c r="AQ55" s="17">
        <v>9.1650069400000006E-2</v>
      </c>
      <c r="AR55" s="17">
        <v>4.8531401699999997E-2</v>
      </c>
      <c r="AS55" s="17">
        <v>0.54054441600000003</v>
      </c>
      <c r="AT55" s="17">
        <v>7.4674665501000002</v>
      </c>
      <c r="AU55" s="17">
        <v>32.746047425999997</v>
      </c>
      <c r="AV55" s="17">
        <v>13.842007655</v>
      </c>
      <c r="BA55" s="17">
        <v>3.16999275</v>
      </c>
      <c r="BB55" s="17">
        <v>2.7387822100000001E-2</v>
      </c>
      <c r="BD55" s="17" t="s">
        <v>340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5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S55" s="25" t="e">
        <f t="shared" si="110"/>
        <v>#DIV/0!</v>
      </c>
      <c r="FT55" s="97" t="e">
        <f t="shared" si="56"/>
        <v>#DIV/0!</v>
      </c>
      <c r="FU55" s="40">
        <f t="shared" si="111"/>
        <v>-1</v>
      </c>
      <c r="FV55" s="40">
        <f t="shared" si="112"/>
        <v>-1</v>
      </c>
      <c r="FW55" s="40">
        <f t="shared" si="113"/>
        <v>-1</v>
      </c>
      <c r="FX55" s="40">
        <f t="shared" si="114"/>
        <v>-1</v>
      </c>
      <c r="FY55" s="40">
        <f t="shared" si="114"/>
        <v>-1</v>
      </c>
      <c r="FZ55" s="40">
        <f t="shared" si="115"/>
        <v>-1</v>
      </c>
      <c r="GA55" s="40">
        <f t="shared" si="116"/>
        <v>-1</v>
      </c>
      <c r="GB55" s="40">
        <f t="shared" si="117"/>
        <v>-1</v>
      </c>
      <c r="GC55" s="40">
        <f t="shared" si="118"/>
        <v>-1</v>
      </c>
      <c r="GD55" s="40">
        <f t="shared" si="119"/>
        <v>-1</v>
      </c>
      <c r="GE55" s="40">
        <f t="shared" si="120"/>
        <v>-1</v>
      </c>
      <c r="GF55" s="40">
        <f t="shared" si="121"/>
        <v>-1</v>
      </c>
      <c r="GG55" s="40">
        <f t="shared" si="122"/>
        <v>-1</v>
      </c>
      <c r="GH55" s="40">
        <f t="shared" si="123"/>
        <v>-1</v>
      </c>
      <c r="GI55" s="40">
        <f t="shared" si="124"/>
        <v>-1</v>
      </c>
      <c r="GJ55" s="40">
        <f t="shared" si="125"/>
        <v>0</v>
      </c>
      <c r="GK55" s="40">
        <f t="shared" si="126"/>
        <v>-1</v>
      </c>
      <c r="GL55" s="40">
        <f t="shared" si="127"/>
        <v>-1</v>
      </c>
      <c r="GM55" s="40">
        <f t="shared" si="128"/>
        <v>-1</v>
      </c>
      <c r="GN55" s="40">
        <f t="shared" si="129"/>
        <v>-1</v>
      </c>
      <c r="GO55" s="40">
        <f t="shared" si="130"/>
        <v>-1</v>
      </c>
      <c r="GP55" s="40">
        <f t="shared" si="131"/>
        <v>-1</v>
      </c>
      <c r="GQ55" s="40">
        <f t="shared" si="132"/>
        <v>0</v>
      </c>
      <c r="GR55" s="40">
        <f t="shared" si="133"/>
        <v>-1</v>
      </c>
      <c r="GS55" s="40">
        <f t="shared" si="134"/>
        <v>-1</v>
      </c>
      <c r="GT55" s="40">
        <f t="shared" si="135"/>
        <v>-1</v>
      </c>
      <c r="GU55" s="40">
        <f t="shared" si="136"/>
        <v>-1</v>
      </c>
      <c r="GV55" s="40">
        <f t="shared" si="137"/>
        <v>0</v>
      </c>
      <c r="GW55" s="40">
        <f t="shared" si="138"/>
        <v>-1</v>
      </c>
      <c r="GX55" s="40">
        <f t="shared" si="139"/>
        <v>-1</v>
      </c>
      <c r="GY55" s="40">
        <f t="shared" si="140"/>
        <v>-1</v>
      </c>
      <c r="GZ55" s="40">
        <f t="shared" si="141"/>
        <v>-1</v>
      </c>
      <c r="HA55" s="40">
        <f t="shared" si="142"/>
        <v>-1</v>
      </c>
      <c r="HB55" s="40">
        <f t="shared" si="143"/>
        <v>-1</v>
      </c>
      <c r="HC55" s="40">
        <f t="shared" si="144"/>
        <v>0</v>
      </c>
      <c r="HD55" s="40">
        <f t="shared" si="145"/>
        <v>-1</v>
      </c>
      <c r="HE55" s="40">
        <f t="shared" si="146"/>
        <v>0</v>
      </c>
      <c r="HF55" s="40">
        <f t="shared" si="147"/>
        <v>-1</v>
      </c>
      <c r="HG55" s="40">
        <f t="shared" si="148"/>
        <v>-1</v>
      </c>
      <c r="HH55" s="40">
        <f t="shared" si="149"/>
        <v>-1</v>
      </c>
      <c r="HI55" s="40">
        <f t="shared" si="149"/>
        <v>-1</v>
      </c>
      <c r="HJ55" s="40">
        <f t="shared" si="149"/>
        <v>-1</v>
      </c>
      <c r="HK55" s="40">
        <f t="shared" si="149"/>
        <v>-1</v>
      </c>
      <c r="HL55" s="40">
        <f t="shared" si="149"/>
        <v>-1</v>
      </c>
      <c r="HM55" s="40">
        <f t="shared" si="150"/>
        <v>-1</v>
      </c>
      <c r="HN55" s="40">
        <f t="shared" si="151"/>
        <v>-1</v>
      </c>
      <c r="HO55" s="40">
        <f t="shared" si="152"/>
        <v>-1</v>
      </c>
      <c r="HP55" s="40">
        <f t="shared" si="153"/>
        <v>0</v>
      </c>
      <c r="HQ55" s="40">
        <f t="shared" si="154"/>
        <v>0</v>
      </c>
      <c r="HR55" s="40">
        <f t="shared" si="155"/>
        <v>0</v>
      </c>
      <c r="HS55" s="40">
        <f t="shared" si="156"/>
        <v>0</v>
      </c>
      <c r="HT55" s="40">
        <f t="shared" si="157"/>
        <v>-1</v>
      </c>
      <c r="HU55" s="40">
        <f t="shared" si="158"/>
        <v>-1</v>
      </c>
    </row>
    <row r="56" spans="1:229" x14ac:dyDescent="0.25">
      <c r="A56" s="32" t="s">
        <v>341</v>
      </c>
      <c r="B56" s="15">
        <v>7382.2193821000001</v>
      </c>
      <c r="C56" s="15">
        <v>478.11186548000001</v>
      </c>
      <c r="D56" s="15">
        <v>541.6345235</v>
      </c>
      <c r="E56" s="15">
        <v>2183.4084865</v>
      </c>
      <c r="F56" s="15">
        <v>2003.7283688</v>
      </c>
      <c r="G56" s="15">
        <v>68.066511057</v>
      </c>
      <c r="H56" s="15">
        <v>8074.4409863999999</v>
      </c>
      <c r="I56" s="17">
        <v>27.978414880999999</v>
      </c>
      <c r="J56" s="17">
        <v>0.25511154940000003</v>
      </c>
      <c r="K56" s="17">
        <v>9.6959320000000009E-3</v>
      </c>
      <c r="L56" s="17">
        <v>1.9632570000000001E-4</v>
      </c>
      <c r="M56" s="17">
        <v>32.598307263999999</v>
      </c>
      <c r="N56" s="17">
        <v>6.7789593E-6</v>
      </c>
      <c r="O56" s="17">
        <v>2.8350212691999999</v>
      </c>
      <c r="P56" s="17">
        <v>1.1325775E-3</v>
      </c>
      <c r="Q56" s="17">
        <v>2.813332E-2</v>
      </c>
      <c r="R56" s="17">
        <v>0.16176628000000001</v>
      </c>
      <c r="S56" s="17">
        <v>2.1518970000000001E-4</v>
      </c>
      <c r="T56" s="17">
        <v>5.5314352599999998E-2</v>
      </c>
      <c r="U56" s="17">
        <v>7.6864159999999997E-3</v>
      </c>
      <c r="V56" s="17">
        <v>5.7023715999999997E-3</v>
      </c>
      <c r="X56" s="17">
        <v>5.5764220000000001E-3</v>
      </c>
      <c r="Y56" s="17">
        <v>27.378816185000002</v>
      </c>
      <c r="Z56" s="17">
        <v>3.8343020708000002</v>
      </c>
      <c r="AA56" s="17">
        <v>2.7799931900000002E-2</v>
      </c>
      <c r="AB56" s="17">
        <v>5.6885516999999998E-3</v>
      </c>
      <c r="AE56" s="17">
        <v>0.38489871380000001</v>
      </c>
      <c r="AF56" s="17">
        <v>43.442992500000003</v>
      </c>
      <c r="AG56" s="17">
        <v>1.9927974285000001</v>
      </c>
      <c r="AH56" s="17">
        <v>1.597898E-4</v>
      </c>
      <c r="AI56" s="17">
        <v>0.10725812</v>
      </c>
      <c r="AJ56" s="17">
        <v>2.8886899999999997E-4</v>
      </c>
      <c r="AK56" s="17">
        <v>104.98362587</v>
      </c>
      <c r="AL56" s="17">
        <v>4.3958200000000002E-5</v>
      </c>
      <c r="AM56" s="17">
        <v>1.6854819999999999E-4</v>
      </c>
      <c r="AN56" s="17">
        <v>43.241536332999999</v>
      </c>
      <c r="AO56" s="17">
        <v>0.1420533437</v>
      </c>
      <c r="AP56" s="17">
        <v>2.4900416999999999E-3</v>
      </c>
      <c r="AQ56" s="17">
        <v>4.2560463999999999E-2</v>
      </c>
      <c r="AR56" s="17">
        <v>2.2778955199999999E-2</v>
      </c>
      <c r="AS56" s="17">
        <v>0.23168165969999999</v>
      </c>
      <c r="AT56" s="17">
        <v>8.0832372928999998</v>
      </c>
      <c r="AU56" s="17">
        <v>129.47758970999999</v>
      </c>
      <c r="AV56" s="17">
        <v>8.5926319691999993</v>
      </c>
      <c r="AW56" s="17">
        <v>8.6660450000000007E-3</v>
      </c>
      <c r="AX56" s="17">
        <v>5.978318E-4</v>
      </c>
      <c r="BA56" s="17">
        <v>1.50229225</v>
      </c>
      <c r="BB56" s="17">
        <v>1.2911037699999999E-2</v>
      </c>
      <c r="BD56" s="17" t="s">
        <v>341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S56" s="25" t="e">
        <f t="shared" si="110"/>
        <v>#DIV/0!</v>
      </c>
      <c r="FT56" s="97" t="e">
        <f t="shared" si="56"/>
        <v>#DIV/0!</v>
      </c>
      <c r="FU56" s="40">
        <f t="shared" si="111"/>
        <v>-1</v>
      </c>
      <c r="FV56" s="40">
        <f t="shared" si="112"/>
        <v>-1</v>
      </c>
      <c r="FW56" s="40">
        <f t="shared" si="113"/>
        <v>-1</v>
      </c>
      <c r="FX56" s="40">
        <f t="shared" si="114"/>
        <v>-1</v>
      </c>
      <c r="FY56" s="40">
        <f t="shared" si="114"/>
        <v>-1</v>
      </c>
      <c r="FZ56" s="40">
        <f t="shared" si="115"/>
        <v>-1</v>
      </c>
      <c r="GA56" s="40">
        <f t="shared" si="116"/>
        <v>-1</v>
      </c>
      <c r="GB56" s="40">
        <f t="shared" si="117"/>
        <v>-1</v>
      </c>
      <c r="GC56" s="40">
        <f t="shared" si="118"/>
        <v>-1</v>
      </c>
      <c r="GD56" s="40">
        <f t="shared" si="119"/>
        <v>-1</v>
      </c>
      <c r="GE56" s="40">
        <f t="shared" si="120"/>
        <v>-1</v>
      </c>
      <c r="GF56" s="40">
        <f t="shared" si="121"/>
        <v>-1</v>
      </c>
      <c r="GG56" s="40">
        <f t="shared" si="122"/>
        <v>-1</v>
      </c>
      <c r="GH56" s="40">
        <f t="shared" si="123"/>
        <v>-1</v>
      </c>
      <c r="GI56" s="40">
        <f t="shared" si="124"/>
        <v>-1</v>
      </c>
      <c r="GJ56" s="40">
        <f t="shared" si="125"/>
        <v>-1</v>
      </c>
      <c r="GK56" s="40">
        <f t="shared" si="126"/>
        <v>-1</v>
      </c>
      <c r="GL56" s="40">
        <f t="shared" si="127"/>
        <v>-1</v>
      </c>
      <c r="GM56" s="40">
        <f t="shared" si="128"/>
        <v>-1</v>
      </c>
      <c r="GN56" s="40">
        <f t="shared" si="129"/>
        <v>-1</v>
      </c>
      <c r="GO56" s="40">
        <f t="shared" si="130"/>
        <v>-1</v>
      </c>
      <c r="GP56" s="40">
        <f t="shared" si="131"/>
        <v>0</v>
      </c>
      <c r="GQ56" s="40">
        <f t="shared" si="132"/>
        <v>-1</v>
      </c>
      <c r="GR56" s="40">
        <f t="shared" si="133"/>
        <v>-1</v>
      </c>
      <c r="GS56" s="40">
        <f t="shared" si="134"/>
        <v>-1</v>
      </c>
      <c r="GT56" s="40">
        <f t="shared" si="135"/>
        <v>-1</v>
      </c>
      <c r="GU56" s="40">
        <f t="shared" si="136"/>
        <v>-1</v>
      </c>
      <c r="GV56" s="40">
        <f t="shared" si="137"/>
        <v>0</v>
      </c>
      <c r="GW56" s="40">
        <f t="shared" si="138"/>
        <v>0</v>
      </c>
      <c r="GX56" s="40">
        <f t="shared" si="139"/>
        <v>-1</v>
      </c>
      <c r="GY56" s="40">
        <f t="shared" si="140"/>
        <v>-1</v>
      </c>
      <c r="GZ56" s="40">
        <f t="shared" si="141"/>
        <v>-1</v>
      </c>
      <c r="HA56" s="40">
        <f t="shared" si="142"/>
        <v>-1</v>
      </c>
      <c r="HB56" s="40">
        <f t="shared" si="143"/>
        <v>-1</v>
      </c>
      <c r="HC56" s="40">
        <f t="shared" si="144"/>
        <v>-1</v>
      </c>
      <c r="HD56" s="40">
        <f t="shared" si="145"/>
        <v>-1</v>
      </c>
      <c r="HE56" s="40">
        <f t="shared" si="146"/>
        <v>-1</v>
      </c>
      <c r="HF56" s="40">
        <f t="shared" si="147"/>
        <v>-1</v>
      </c>
      <c r="HG56" s="40">
        <f t="shared" si="148"/>
        <v>-1</v>
      </c>
      <c r="HH56" s="40">
        <f t="shared" si="149"/>
        <v>-1</v>
      </c>
      <c r="HI56" s="40">
        <f t="shared" si="149"/>
        <v>-1</v>
      </c>
      <c r="HJ56" s="40">
        <f t="shared" si="149"/>
        <v>-1</v>
      </c>
      <c r="HK56" s="40">
        <f t="shared" si="149"/>
        <v>-1</v>
      </c>
      <c r="HL56" s="40">
        <f t="shared" si="149"/>
        <v>-1</v>
      </c>
      <c r="HM56" s="40">
        <f t="shared" si="150"/>
        <v>-1</v>
      </c>
      <c r="HN56" s="40">
        <f t="shared" si="151"/>
        <v>-1</v>
      </c>
      <c r="HO56" s="40">
        <f t="shared" si="152"/>
        <v>-1</v>
      </c>
      <c r="HP56" s="40">
        <f t="shared" si="153"/>
        <v>-1</v>
      </c>
      <c r="HQ56" s="40">
        <f t="shared" si="154"/>
        <v>-1</v>
      </c>
      <c r="HR56" s="40">
        <f t="shared" si="155"/>
        <v>0</v>
      </c>
      <c r="HS56" s="40">
        <f t="shared" si="156"/>
        <v>0</v>
      </c>
      <c r="HT56" s="40">
        <f t="shared" si="157"/>
        <v>-1</v>
      </c>
      <c r="HU56" s="40">
        <f t="shared" si="158"/>
        <v>-1</v>
      </c>
    </row>
    <row r="57" spans="1:229" x14ac:dyDescent="0.25">
      <c r="A57" s="32" t="s">
        <v>342</v>
      </c>
      <c r="B57" s="15">
        <v>10706.893077000001</v>
      </c>
      <c r="C57" s="15">
        <v>414.43196208000001</v>
      </c>
      <c r="D57" s="15">
        <v>6030.4537486999998</v>
      </c>
      <c r="E57" s="15">
        <v>3683.2453243999998</v>
      </c>
      <c r="F57" s="15">
        <v>3132.2742813999998</v>
      </c>
      <c r="G57" s="15">
        <v>444.67083624999998</v>
      </c>
      <c r="H57" s="15">
        <v>3706.1752305999998</v>
      </c>
      <c r="I57" s="17">
        <v>26.144810712000002</v>
      </c>
      <c r="J57" s="17">
        <v>0.95038200110000004</v>
      </c>
      <c r="K57" s="17">
        <v>1.4692125E-2</v>
      </c>
      <c r="L57" s="17">
        <v>0.4393734259</v>
      </c>
      <c r="M57" s="17">
        <v>33.019714901</v>
      </c>
      <c r="N57" s="17">
        <v>0.3292009468</v>
      </c>
      <c r="O57" s="17">
        <v>4.0752026349000001</v>
      </c>
      <c r="P57" s="17">
        <v>0.33183865779999999</v>
      </c>
      <c r="Q57" s="17">
        <v>4.2630019999999998E-2</v>
      </c>
      <c r="R57" s="17">
        <v>0.24512252000000001</v>
      </c>
      <c r="S57" s="17">
        <v>6.2277651999999998E-3</v>
      </c>
      <c r="T57" s="17">
        <v>0.12904382070000001</v>
      </c>
      <c r="U57" s="17">
        <v>1.1647124999999999E-2</v>
      </c>
      <c r="V57" s="17">
        <v>8.8073539999999999E-3</v>
      </c>
      <c r="X57" s="17">
        <v>8.4498750000000008E-3</v>
      </c>
      <c r="Y57" s="17">
        <v>25.755436002</v>
      </c>
      <c r="Z57" s="17">
        <v>8.4314926836000001</v>
      </c>
      <c r="AA57" s="17">
        <v>5.4056567E-2</v>
      </c>
      <c r="AB57" s="17">
        <v>1.4244408199999999E-2</v>
      </c>
      <c r="AD57" s="17">
        <v>0.65837012939999995</v>
      </c>
      <c r="AE57" s="17">
        <v>0.67737616919999999</v>
      </c>
      <c r="AF57" s="17">
        <v>1.6119597949</v>
      </c>
      <c r="AG57" s="17">
        <v>1.7637038643</v>
      </c>
      <c r="AH57" s="17">
        <v>0.32955944619999999</v>
      </c>
      <c r="AI57" s="17">
        <v>0.162526895</v>
      </c>
      <c r="AJ57" s="17">
        <v>4.3771899999999999E-4</v>
      </c>
      <c r="AK57" s="17">
        <v>46.661254714999998</v>
      </c>
      <c r="AL57" s="17">
        <v>6.6609300000000006E-5</v>
      </c>
      <c r="AM57" s="17">
        <v>2.5539900000000001E-4</v>
      </c>
      <c r="AN57" s="17">
        <v>18.773725001999999</v>
      </c>
      <c r="AO57" s="17">
        <v>0.35051880540000002</v>
      </c>
      <c r="AP57" s="17">
        <v>5.9089240999999999E-3</v>
      </c>
      <c r="AQ57" s="17">
        <v>9.2474624899999996E-2</v>
      </c>
      <c r="AR57" s="17">
        <v>4.8789999899999999E-2</v>
      </c>
      <c r="AS57" s="17">
        <v>0.79982486689999999</v>
      </c>
      <c r="AT57" s="17">
        <v>7.0434425561999996</v>
      </c>
      <c r="AU57" s="17">
        <v>48.168916420999999</v>
      </c>
      <c r="AV57" s="17">
        <v>13.384536625999999</v>
      </c>
      <c r="AW57" s="17">
        <v>1.3131558999999999E-2</v>
      </c>
      <c r="AX57" s="17">
        <v>9.0588750000000003E-4</v>
      </c>
      <c r="BA57" s="17">
        <v>3.1811880143</v>
      </c>
      <c r="BB57" s="17">
        <v>2.75449558E-2</v>
      </c>
      <c r="BD57" s="17" t="s">
        <v>342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S57" s="25" t="e">
        <f t="shared" si="110"/>
        <v>#DIV/0!</v>
      </c>
      <c r="FT57" s="97" t="e">
        <f t="shared" si="56"/>
        <v>#DIV/0!</v>
      </c>
      <c r="FU57" s="40">
        <f t="shared" si="111"/>
        <v>-1</v>
      </c>
      <c r="FV57" s="40">
        <f t="shared" si="112"/>
        <v>-1</v>
      </c>
      <c r="FW57" s="40">
        <f t="shared" si="113"/>
        <v>-1</v>
      </c>
      <c r="FX57" s="40">
        <f t="shared" si="114"/>
        <v>-1</v>
      </c>
      <c r="FY57" s="40">
        <f t="shared" si="114"/>
        <v>-1</v>
      </c>
      <c r="FZ57" s="40">
        <f t="shared" si="115"/>
        <v>-1</v>
      </c>
      <c r="GA57" s="40">
        <f t="shared" si="116"/>
        <v>-1</v>
      </c>
      <c r="GB57" s="40">
        <f t="shared" si="117"/>
        <v>-1</v>
      </c>
      <c r="GC57" s="40">
        <f t="shared" si="118"/>
        <v>-1</v>
      </c>
      <c r="GD57" s="40">
        <f t="shared" si="119"/>
        <v>-1</v>
      </c>
      <c r="GE57" s="40">
        <f t="shared" si="120"/>
        <v>-1</v>
      </c>
      <c r="GF57" s="40">
        <f t="shared" si="121"/>
        <v>-1</v>
      </c>
      <c r="GG57" s="40">
        <f t="shared" si="122"/>
        <v>-1</v>
      </c>
      <c r="GH57" s="40">
        <f t="shared" si="123"/>
        <v>-1</v>
      </c>
      <c r="GI57" s="40">
        <f t="shared" si="124"/>
        <v>-1</v>
      </c>
      <c r="GJ57" s="40">
        <f t="shared" si="125"/>
        <v>-1</v>
      </c>
      <c r="GK57" s="40">
        <f t="shared" si="126"/>
        <v>-1</v>
      </c>
      <c r="GL57" s="40">
        <f t="shared" si="127"/>
        <v>-1</v>
      </c>
      <c r="GM57" s="40">
        <f t="shared" si="128"/>
        <v>-1</v>
      </c>
      <c r="GN57" s="40">
        <f t="shared" si="129"/>
        <v>-1</v>
      </c>
      <c r="GO57" s="40">
        <f t="shared" si="130"/>
        <v>-1</v>
      </c>
      <c r="GP57" s="40">
        <f t="shared" si="131"/>
        <v>0</v>
      </c>
      <c r="GQ57" s="40">
        <f t="shared" si="132"/>
        <v>-1</v>
      </c>
      <c r="GR57" s="40">
        <f t="shared" si="133"/>
        <v>-1</v>
      </c>
      <c r="GS57" s="40">
        <f t="shared" si="134"/>
        <v>-1</v>
      </c>
      <c r="GT57" s="40">
        <f t="shared" si="135"/>
        <v>-1</v>
      </c>
      <c r="GU57" s="40">
        <f t="shared" si="136"/>
        <v>-1</v>
      </c>
      <c r="GV57" s="40">
        <f t="shared" si="137"/>
        <v>0</v>
      </c>
      <c r="GW57" s="40">
        <f t="shared" si="138"/>
        <v>-1</v>
      </c>
      <c r="GX57" s="40">
        <f t="shared" si="139"/>
        <v>-1</v>
      </c>
      <c r="GY57" s="40">
        <f t="shared" si="140"/>
        <v>-1</v>
      </c>
      <c r="GZ57" s="40">
        <f t="shared" si="141"/>
        <v>-1</v>
      </c>
      <c r="HA57" s="40">
        <f t="shared" si="142"/>
        <v>-1</v>
      </c>
      <c r="HB57" s="40">
        <f t="shared" si="143"/>
        <v>-1</v>
      </c>
      <c r="HC57" s="40">
        <f t="shared" si="144"/>
        <v>-1</v>
      </c>
      <c r="HD57" s="40">
        <f t="shared" si="145"/>
        <v>-1</v>
      </c>
      <c r="HE57" s="40">
        <f t="shared" si="146"/>
        <v>-1</v>
      </c>
      <c r="HF57" s="40">
        <f t="shared" si="147"/>
        <v>-1</v>
      </c>
      <c r="HG57" s="40">
        <f t="shared" si="148"/>
        <v>-1</v>
      </c>
      <c r="HH57" s="40">
        <f t="shared" si="149"/>
        <v>-1</v>
      </c>
      <c r="HI57" s="40">
        <f t="shared" si="149"/>
        <v>-1</v>
      </c>
      <c r="HJ57" s="40">
        <f t="shared" si="149"/>
        <v>-1</v>
      </c>
      <c r="HK57" s="40">
        <f t="shared" si="149"/>
        <v>-1</v>
      </c>
      <c r="HL57" s="40">
        <f t="shared" si="149"/>
        <v>-1</v>
      </c>
      <c r="HM57" s="40">
        <f t="shared" si="150"/>
        <v>-1</v>
      </c>
      <c r="HN57" s="40">
        <f t="shared" si="151"/>
        <v>-1</v>
      </c>
      <c r="HO57" s="40">
        <f t="shared" si="152"/>
        <v>-1</v>
      </c>
      <c r="HP57" s="40">
        <f t="shared" si="153"/>
        <v>-1</v>
      </c>
      <c r="HQ57" s="40">
        <f t="shared" si="154"/>
        <v>-1</v>
      </c>
      <c r="HR57" s="40">
        <f t="shared" si="155"/>
        <v>0</v>
      </c>
      <c r="HS57" s="40">
        <f t="shared" si="156"/>
        <v>0</v>
      </c>
      <c r="HT57" s="40">
        <f t="shared" si="157"/>
        <v>-1</v>
      </c>
      <c r="HU57" s="40">
        <f t="shared" si="158"/>
        <v>-1</v>
      </c>
    </row>
    <row r="58" spans="1:229" x14ac:dyDescent="0.25">
      <c r="A58" s="32" t="s">
        <v>343</v>
      </c>
      <c r="B58" s="15">
        <v>336.36631025000003</v>
      </c>
      <c r="C58" s="15">
        <v>13.94721842</v>
      </c>
      <c r="D58" s="15">
        <v>60.770914611999999</v>
      </c>
      <c r="E58" s="15">
        <v>112.06748929</v>
      </c>
      <c r="F58" s="15">
        <v>98.714221460000005</v>
      </c>
      <c r="G58" s="15">
        <v>5.3484449198000004</v>
      </c>
      <c r="H58" s="15">
        <v>227.44659609999999</v>
      </c>
      <c r="I58" s="17">
        <v>0.8942332221</v>
      </c>
      <c r="J58" s="17">
        <v>2.7279582899999998E-2</v>
      </c>
      <c r="L58" s="17">
        <v>1.7344900000000001E-5</v>
      </c>
      <c r="M58" s="17">
        <v>1.6248375104999999</v>
      </c>
      <c r="N58" s="5">
        <v>7.5534499000000003E-7</v>
      </c>
      <c r="O58" s="17">
        <v>0.1426894474</v>
      </c>
      <c r="P58" s="17">
        <v>9.8960800000000003E-5</v>
      </c>
      <c r="S58" s="17">
        <v>1.8800999999999998E-5</v>
      </c>
      <c r="T58" s="17">
        <v>1.4995243599999999E-2</v>
      </c>
      <c r="V58" s="17">
        <v>2.0445299999999999E-5</v>
      </c>
      <c r="Y58" s="17">
        <v>0.90631459700000006</v>
      </c>
      <c r="Z58" s="17">
        <v>0.30181411139999997</v>
      </c>
      <c r="AA58" s="17">
        <v>1.9927491999999999E-3</v>
      </c>
      <c r="AB58" s="17">
        <v>7.0122719999999997E-4</v>
      </c>
      <c r="AD58" s="5">
        <v>3.2800779000000001E-7</v>
      </c>
      <c r="AE58" s="17">
        <v>1.1551587E-2</v>
      </c>
      <c r="AG58" s="17">
        <v>6.5938289600000005E-2</v>
      </c>
      <c r="AH58" s="17">
        <v>1.41028E-5</v>
      </c>
      <c r="AK58" s="17">
        <v>3.1256485573999999</v>
      </c>
      <c r="AN58" s="17">
        <v>1.170499886</v>
      </c>
      <c r="AO58" s="17">
        <v>1.0461654000000001E-2</v>
      </c>
      <c r="AP58" s="17">
        <v>1.8401290000000001E-4</v>
      </c>
      <c r="AQ58" s="17">
        <v>3.1451840000000001E-3</v>
      </c>
      <c r="AR58" s="17">
        <v>1.6833433E-3</v>
      </c>
      <c r="AS58" s="17">
        <v>2.46079596E-2</v>
      </c>
      <c r="AT58" s="17">
        <v>0.31087711750000002</v>
      </c>
      <c r="AU58" s="17">
        <v>3.6313426250999998</v>
      </c>
      <c r="AV58" s="17">
        <v>0.46812190300000001</v>
      </c>
      <c r="BA58" s="17">
        <v>0.11101800000000001</v>
      </c>
      <c r="BB58" s="17">
        <v>9.5411300000000003E-4</v>
      </c>
      <c r="BD58" s="17" t="s">
        <v>343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S58" s="25" t="e">
        <f t="shared" si="110"/>
        <v>#DIV/0!</v>
      </c>
      <c r="FT58" s="97" t="e">
        <f t="shared" si="56"/>
        <v>#DIV/0!</v>
      </c>
      <c r="FU58" s="40">
        <f t="shared" si="111"/>
        <v>-1</v>
      </c>
      <c r="FV58" s="40">
        <f t="shared" si="112"/>
        <v>-1</v>
      </c>
      <c r="FW58" s="40">
        <f t="shared" si="113"/>
        <v>-1</v>
      </c>
      <c r="FX58" s="40">
        <f t="shared" si="114"/>
        <v>-1</v>
      </c>
      <c r="FY58" s="40">
        <f t="shared" si="114"/>
        <v>-1</v>
      </c>
      <c r="FZ58" s="40">
        <f t="shared" si="115"/>
        <v>-1</v>
      </c>
      <c r="GA58" s="40">
        <f t="shared" si="116"/>
        <v>-1</v>
      </c>
      <c r="GB58" s="40">
        <f t="shared" si="117"/>
        <v>-1</v>
      </c>
      <c r="GC58" s="40">
        <f t="shared" si="118"/>
        <v>-1</v>
      </c>
      <c r="GD58" s="40">
        <f t="shared" si="119"/>
        <v>0</v>
      </c>
      <c r="GE58" s="40">
        <f t="shared" si="120"/>
        <v>-1</v>
      </c>
      <c r="GF58" s="40">
        <f t="shared" si="121"/>
        <v>-1</v>
      </c>
      <c r="GG58" s="40">
        <f t="shared" si="122"/>
        <v>-1</v>
      </c>
      <c r="GH58" s="40">
        <f t="shared" si="123"/>
        <v>-1</v>
      </c>
      <c r="GI58" s="40">
        <f t="shared" si="124"/>
        <v>-1</v>
      </c>
      <c r="GJ58" s="40">
        <f t="shared" si="125"/>
        <v>0</v>
      </c>
      <c r="GK58" s="40">
        <f t="shared" si="126"/>
        <v>0</v>
      </c>
      <c r="GL58" s="40">
        <f t="shared" si="127"/>
        <v>-1</v>
      </c>
      <c r="GM58" s="40">
        <f t="shared" si="128"/>
        <v>-1</v>
      </c>
      <c r="GN58" s="40">
        <f t="shared" si="129"/>
        <v>0</v>
      </c>
      <c r="GO58" s="40">
        <f t="shared" si="130"/>
        <v>-1</v>
      </c>
      <c r="GP58" s="40">
        <f t="shared" si="131"/>
        <v>0</v>
      </c>
      <c r="GQ58" s="40">
        <f t="shared" si="132"/>
        <v>0</v>
      </c>
      <c r="GR58" s="40">
        <f t="shared" si="133"/>
        <v>-1</v>
      </c>
      <c r="GS58" s="40">
        <f t="shared" si="134"/>
        <v>-1</v>
      </c>
      <c r="GT58" s="40">
        <f t="shared" si="135"/>
        <v>-1</v>
      </c>
      <c r="GU58" s="40">
        <f t="shared" si="136"/>
        <v>-1</v>
      </c>
      <c r="GV58" s="40">
        <f t="shared" si="137"/>
        <v>0</v>
      </c>
      <c r="GW58" s="40">
        <f t="shared" si="138"/>
        <v>-1</v>
      </c>
      <c r="GX58" s="40">
        <f t="shared" si="139"/>
        <v>-1</v>
      </c>
      <c r="GY58" s="40">
        <f t="shared" si="140"/>
        <v>0</v>
      </c>
      <c r="GZ58" s="40">
        <f t="shared" si="141"/>
        <v>-1</v>
      </c>
      <c r="HA58" s="40">
        <f t="shared" si="142"/>
        <v>-1</v>
      </c>
      <c r="HB58" s="40">
        <f t="shared" si="143"/>
        <v>0</v>
      </c>
      <c r="HC58" s="40">
        <f t="shared" si="144"/>
        <v>0</v>
      </c>
      <c r="HD58" s="40">
        <f t="shared" si="145"/>
        <v>-1</v>
      </c>
      <c r="HE58" s="40">
        <f t="shared" si="146"/>
        <v>0</v>
      </c>
      <c r="HF58" s="40">
        <f t="shared" si="147"/>
        <v>0</v>
      </c>
      <c r="HG58" s="40">
        <f t="shared" si="148"/>
        <v>-1</v>
      </c>
      <c r="HH58" s="40">
        <f t="shared" si="149"/>
        <v>-1</v>
      </c>
      <c r="HI58" s="40">
        <f t="shared" si="149"/>
        <v>-1</v>
      </c>
      <c r="HJ58" s="40">
        <f t="shared" si="149"/>
        <v>-1</v>
      </c>
      <c r="HK58" s="40">
        <f t="shared" si="149"/>
        <v>-1</v>
      </c>
      <c r="HL58" s="40">
        <f t="shared" si="149"/>
        <v>-1</v>
      </c>
      <c r="HM58" s="40">
        <f t="shared" si="150"/>
        <v>-1</v>
      </c>
      <c r="HN58" s="40">
        <f t="shared" si="151"/>
        <v>-1</v>
      </c>
      <c r="HO58" s="40">
        <f t="shared" si="152"/>
        <v>-1</v>
      </c>
      <c r="HP58" s="40">
        <f t="shared" si="153"/>
        <v>0</v>
      </c>
      <c r="HQ58" s="40">
        <f t="shared" si="154"/>
        <v>0</v>
      </c>
      <c r="HR58" s="40">
        <f t="shared" si="155"/>
        <v>0</v>
      </c>
      <c r="HS58" s="40">
        <f t="shared" si="156"/>
        <v>0</v>
      </c>
      <c r="HT58" s="40">
        <f t="shared" si="157"/>
        <v>-1</v>
      </c>
      <c r="HU58" s="40">
        <f t="shared" si="158"/>
        <v>-1</v>
      </c>
    </row>
    <row r="59" spans="1:229" x14ac:dyDescent="0.25">
      <c r="A59" s="17" t="s">
        <v>372</v>
      </c>
      <c r="FS59" s="25" t="e">
        <f t="shared" si="110"/>
        <v>#DIV/0!</v>
      </c>
      <c r="FT59" s="97" t="e">
        <f t="shared" si="56"/>
        <v>#DIV/0!</v>
      </c>
      <c r="FU59" s="40">
        <f t="shared" si="111"/>
        <v>0</v>
      </c>
      <c r="FV59" s="40">
        <f t="shared" si="112"/>
        <v>0</v>
      </c>
      <c r="FW59" s="40">
        <f t="shared" si="113"/>
        <v>0</v>
      </c>
      <c r="FX59" s="40">
        <f t="shared" si="114"/>
        <v>0</v>
      </c>
      <c r="FY59" s="40">
        <f t="shared" si="114"/>
        <v>0</v>
      </c>
      <c r="FZ59" s="40">
        <f t="shared" si="115"/>
        <v>0</v>
      </c>
      <c r="GA59" s="40">
        <f t="shared" si="116"/>
        <v>0</v>
      </c>
      <c r="GB59" s="40">
        <f t="shared" si="117"/>
        <v>0</v>
      </c>
      <c r="GC59" s="40">
        <f t="shared" si="118"/>
        <v>0</v>
      </c>
      <c r="GD59" s="40">
        <f t="shared" si="119"/>
        <v>0</v>
      </c>
      <c r="GE59" s="40">
        <f t="shared" si="120"/>
        <v>0</v>
      </c>
      <c r="GF59" s="40">
        <f t="shared" si="121"/>
        <v>0</v>
      </c>
      <c r="GG59" s="40">
        <f t="shared" si="122"/>
        <v>0</v>
      </c>
      <c r="GH59" s="40">
        <f t="shared" si="123"/>
        <v>0</v>
      </c>
      <c r="GI59" s="40">
        <f t="shared" si="124"/>
        <v>0</v>
      </c>
      <c r="GJ59" s="40">
        <f t="shared" si="125"/>
        <v>0</v>
      </c>
      <c r="GK59" s="40">
        <f t="shared" si="126"/>
        <v>0</v>
      </c>
      <c r="GL59" s="40">
        <f t="shared" si="127"/>
        <v>0</v>
      </c>
      <c r="GM59" s="40">
        <f t="shared" si="128"/>
        <v>0</v>
      </c>
      <c r="GN59" s="40">
        <f t="shared" si="129"/>
        <v>0</v>
      </c>
      <c r="GO59" s="40">
        <f t="shared" si="130"/>
        <v>0</v>
      </c>
      <c r="GP59" s="40">
        <f t="shared" si="131"/>
        <v>0</v>
      </c>
      <c r="GQ59" s="40">
        <f t="shared" si="132"/>
        <v>0</v>
      </c>
      <c r="GR59" s="40">
        <f t="shared" si="133"/>
        <v>0</v>
      </c>
      <c r="GS59" s="40">
        <f t="shared" si="134"/>
        <v>0</v>
      </c>
      <c r="GT59" s="40">
        <f t="shared" si="135"/>
        <v>0</v>
      </c>
      <c r="GU59" s="40">
        <f t="shared" si="136"/>
        <v>0</v>
      </c>
      <c r="GV59" s="40">
        <f t="shared" si="137"/>
        <v>0</v>
      </c>
      <c r="GW59" s="40">
        <f t="shared" si="138"/>
        <v>0</v>
      </c>
      <c r="GX59" s="40">
        <f t="shared" si="139"/>
        <v>0</v>
      </c>
      <c r="GY59" s="40">
        <f t="shared" si="140"/>
        <v>0</v>
      </c>
      <c r="GZ59" s="40">
        <f t="shared" si="141"/>
        <v>0</v>
      </c>
      <c r="HA59" s="40">
        <f t="shared" si="142"/>
        <v>0</v>
      </c>
      <c r="HB59" s="40">
        <f t="shared" si="143"/>
        <v>0</v>
      </c>
      <c r="HC59" s="40">
        <f t="shared" si="144"/>
        <v>0</v>
      </c>
      <c r="HD59" s="40">
        <f t="shared" si="145"/>
        <v>0</v>
      </c>
      <c r="HE59" s="40">
        <f t="shared" si="146"/>
        <v>0</v>
      </c>
      <c r="HF59" s="40">
        <f t="shared" si="147"/>
        <v>0</v>
      </c>
      <c r="HG59" s="40">
        <f t="shared" si="148"/>
        <v>0</v>
      </c>
      <c r="HH59" s="40">
        <f t="shared" si="149"/>
        <v>0</v>
      </c>
      <c r="HI59" s="40">
        <f t="shared" si="149"/>
        <v>0</v>
      </c>
      <c r="HJ59" s="40">
        <f t="shared" si="149"/>
        <v>0</v>
      </c>
      <c r="HK59" s="40">
        <f t="shared" si="149"/>
        <v>0</v>
      </c>
      <c r="HL59" s="40">
        <f t="shared" si="149"/>
        <v>0</v>
      </c>
      <c r="HM59" s="40">
        <f t="shared" si="150"/>
        <v>0</v>
      </c>
      <c r="HN59" s="40">
        <f t="shared" si="151"/>
        <v>0</v>
      </c>
      <c r="HO59" s="40">
        <f t="shared" si="152"/>
        <v>0</v>
      </c>
      <c r="HP59" s="40">
        <f t="shared" si="153"/>
        <v>0</v>
      </c>
      <c r="HQ59" s="40">
        <f t="shared" si="154"/>
        <v>0</v>
      </c>
      <c r="HR59" s="40">
        <f t="shared" si="155"/>
        <v>0</v>
      </c>
      <c r="HS59" s="40">
        <f t="shared" si="156"/>
        <v>0</v>
      </c>
      <c r="HT59" s="40">
        <f t="shared" si="157"/>
        <v>0</v>
      </c>
      <c r="HU59" s="40">
        <f t="shared" si="158"/>
        <v>0</v>
      </c>
    </row>
    <row r="61" spans="1:229" x14ac:dyDescent="0.25">
      <c r="A61" s="1" t="s">
        <v>348</v>
      </c>
      <c r="B61" s="1">
        <f>SUM(B3:B58)</f>
        <v>2259444.39626766</v>
      </c>
      <c r="C61" s="1">
        <f t="shared" ref="C61:BB61" si="159">SUM(C3:C58)</f>
        <v>146935.917171095</v>
      </c>
      <c r="D61" s="1">
        <f t="shared" si="159"/>
        <v>758468.66643815103</v>
      </c>
      <c r="E61" s="1">
        <f t="shared" si="159"/>
        <v>739417.02535235009</v>
      </c>
      <c r="F61" s="1">
        <f t="shared" si="159"/>
        <v>647395.70394070097</v>
      </c>
      <c r="G61" s="1">
        <f t="shared" si="159"/>
        <v>109000.00775909961</v>
      </c>
      <c r="H61" s="1">
        <f t="shared" si="159"/>
        <v>1023339.23185423</v>
      </c>
      <c r="I61" s="1">
        <f t="shared" si="159"/>
        <v>11659.565365648092</v>
      </c>
      <c r="J61" s="1">
        <f t="shared" si="159"/>
        <v>173.69447910170004</v>
      </c>
      <c r="K61" s="1">
        <f t="shared" si="159"/>
        <v>26.732548599400001</v>
      </c>
      <c r="L61" s="1">
        <f t="shared" si="159"/>
        <v>8.9469775941999963</v>
      </c>
      <c r="M61" s="1">
        <f t="shared" si="159"/>
        <v>7078.191499850901</v>
      </c>
      <c r="N61" s="1">
        <f t="shared" si="159"/>
        <v>6.0198838196042894</v>
      </c>
      <c r="O61" s="1">
        <f t="shared" si="159"/>
        <v>1050.7754752648002</v>
      </c>
      <c r="P61" s="1">
        <f t="shared" si="159"/>
        <v>6.4355799240999998</v>
      </c>
      <c r="Q61" s="1">
        <f t="shared" si="159"/>
        <v>5.0284472925999992</v>
      </c>
      <c r="R61" s="1">
        <f t="shared" si="159"/>
        <v>28.971401341900002</v>
      </c>
      <c r="S61" s="1">
        <f t="shared" si="159"/>
        <v>0.40213486970000012</v>
      </c>
      <c r="T61" s="1">
        <f t="shared" si="159"/>
        <v>34.149560644599987</v>
      </c>
      <c r="U61" s="1">
        <f t="shared" si="159"/>
        <v>26.040683269999995</v>
      </c>
      <c r="V61" s="1">
        <f t="shared" si="159"/>
        <v>1.1249630667999997</v>
      </c>
      <c r="W61" s="1">
        <f t="shared" si="159"/>
        <v>1.164167971158E-3</v>
      </c>
      <c r="X61" s="1">
        <f t="shared" si="159"/>
        <v>0.99671977069999973</v>
      </c>
      <c r="Y61" s="1">
        <f t="shared" si="159"/>
        <v>7532.0147056536998</v>
      </c>
      <c r="Z61" s="1">
        <f t="shared" si="159"/>
        <v>1531.9428121267001</v>
      </c>
      <c r="AA61" s="1">
        <f t="shared" si="159"/>
        <v>8.5704459831999991</v>
      </c>
      <c r="AB61" s="1">
        <f t="shared" si="159"/>
        <v>20.944389770899999</v>
      </c>
      <c r="AC61" s="1">
        <f t="shared" si="159"/>
        <v>0.56459504830000007</v>
      </c>
      <c r="AD61" s="1">
        <f t="shared" si="159"/>
        <v>13.346349358407785</v>
      </c>
      <c r="AE61" s="1">
        <f t="shared" si="159"/>
        <v>202.59805074639999</v>
      </c>
      <c r="AF61" s="1">
        <f t="shared" si="159"/>
        <v>14713.322240183201</v>
      </c>
      <c r="AG61" s="1">
        <f t="shared" si="159"/>
        <v>514.88726811430013</v>
      </c>
      <c r="AH61" s="1">
        <f t="shared" si="159"/>
        <v>40.265964299699995</v>
      </c>
      <c r="AI61" s="1">
        <f t="shared" si="159"/>
        <v>68.711472992099999</v>
      </c>
      <c r="AJ61" s="1">
        <f t="shared" si="159"/>
        <v>5.174918350019999E-2</v>
      </c>
      <c r="AK61" s="1">
        <f t="shared" si="159"/>
        <v>9880.1758747313979</v>
      </c>
      <c r="AL61" s="1">
        <f t="shared" si="159"/>
        <v>7.8546865652799995E-3</v>
      </c>
      <c r="AM61" s="1">
        <f t="shared" si="159"/>
        <v>24.695224027554609</v>
      </c>
      <c r="AN61" s="1">
        <f t="shared" si="159"/>
        <v>3965.7603738958005</v>
      </c>
      <c r="AO61" s="1">
        <f t="shared" si="159"/>
        <v>72.092774079900011</v>
      </c>
      <c r="AP61" s="1">
        <f t="shared" si="159"/>
        <v>1.3730710813760498</v>
      </c>
      <c r="AQ61" s="1">
        <f t="shared" si="159"/>
        <v>23.345178313935513</v>
      </c>
      <c r="AR61" s="1">
        <f t="shared" si="159"/>
        <v>12.46337681437069</v>
      </c>
      <c r="AS61" s="1">
        <f t="shared" si="159"/>
        <v>155.98129592370003</v>
      </c>
      <c r="AT61" s="1">
        <f t="shared" si="159"/>
        <v>1826.6180000887</v>
      </c>
      <c r="AU61" s="1">
        <f t="shared" si="159"/>
        <v>8763.6190268560003</v>
      </c>
      <c r="AV61" s="1">
        <f t="shared" si="159"/>
        <v>3431.8018503342992</v>
      </c>
      <c r="AW61" s="1">
        <f t="shared" si="159"/>
        <v>1.5499596971000003</v>
      </c>
      <c r="AX61" s="1">
        <f t="shared" si="159"/>
        <v>0.109097451</v>
      </c>
      <c r="AY61" s="1">
        <f t="shared" si="159"/>
        <v>0.88854999999999995</v>
      </c>
      <c r="AZ61" s="1">
        <f t="shared" si="159"/>
        <v>1.939027E-4</v>
      </c>
      <c r="BA61" s="1">
        <f t="shared" si="159"/>
        <v>819.13206843350019</v>
      </c>
      <c r="BB61" s="1">
        <f t="shared" si="159"/>
        <v>7.0720337900999999</v>
      </c>
      <c r="BC61" s="1"/>
      <c r="BE61" s="39">
        <f>SUM(BE3:BE59)</f>
        <v>27420.249207985144</v>
      </c>
      <c r="BF61" s="39">
        <f t="shared" ref="BF61:DQ61" si="160">SUM(BF3:BF59)</f>
        <v>867.56362209440863</v>
      </c>
      <c r="BG61" s="39">
        <f t="shared" si="160"/>
        <v>1.5321821585208375</v>
      </c>
      <c r="BH61" s="39">
        <f t="shared" si="160"/>
        <v>172.06709524795687</v>
      </c>
      <c r="BI61" s="39">
        <f t="shared" si="160"/>
        <v>0.89097896473156502</v>
      </c>
      <c r="BJ61" s="39">
        <f t="shared" si="160"/>
        <v>26.233299003628375</v>
      </c>
      <c r="BK61" s="39">
        <f t="shared" si="160"/>
        <v>11614.800234132779</v>
      </c>
      <c r="BL61" s="39">
        <f t="shared" si="160"/>
        <v>11614.800234132779</v>
      </c>
      <c r="BM61" s="39">
        <f t="shared" si="160"/>
        <v>17787.724564637927</v>
      </c>
      <c r="BN61" s="39">
        <f t="shared" si="160"/>
        <v>2051.6617101051274</v>
      </c>
      <c r="BO61" s="39">
        <f t="shared" si="160"/>
        <v>3.4570985960056313</v>
      </c>
      <c r="BP61" s="39">
        <f t="shared" si="160"/>
        <v>4.9748392269372648</v>
      </c>
      <c r="BQ61" s="39">
        <f t="shared" si="160"/>
        <v>6986.8003762198568</v>
      </c>
      <c r="BR61" s="39">
        <f t="shared" si="160"/>
        <v>7.0161800269586143</v>
      </c>
      <c r="BS61" s="39">
        <f t="shared" si="160"/>
        <v>1.8153227552047075</v>
      </c>
      <c r="BT61" s="39">
        <f t="shared" si="160"/>
        <v>3.857559616873047</v>
      </c>
      <c r="BU61" s="39">
        <f t="shared" si="160"/>
        <v>1.1041039145637864E-3</v>
      </c>
      <c r="BV61" s="39">
        <f t="shared" si="160"/>
        <v>1044.0144391219371</v>
      </c>
      <c r="BW61" s="39">
        <f t="shared" si="160"/>
        <v>1.4575020870646713</v>
      </c>
      <c r="BX61" s="39">
        <f t="shared" si="160"/>
        <v>4.6154228730315978</v>
      </c>
      <c r="BY61" s="39">
        <f t="shared" si="160"/>
        <v>4.9707304669784893</v>
      </c>
      <c r="BZ61" s="39">
        <f t="shared" si="160"/>
        <v>1.9442400080358499E-4</v>
      </c>
      <c r="CA61" s="39">
        <f t="shared" si="160"/>
        <v>1153526.0310791512</v>
      </c>
      <c r="CB61" s="39">
        <f t="shared" si="160"/>
        <v>28.636482411248661</v>
      </c>
      <c r="CC61" s="39">
        <f t="shared" si="160"/>
        <v>0.10787389238418883</v>
      </c>
      <c r="CD61" s="39">
        <f t="shared" si="160"/>
        <v>0.11321486981864481</v>
      </c>
      <c r="CE61" s="39">
        <f t="shared" si="160"/>
        <v>0.27718071192677746</v>
      </c>
      <c r="CF61" s="39">
        <f t="shared" si="160"/>
        <v>33.260272984055391</v>
      </c>
      <c r="CG61" s="39">
        <f t="shared" si="160"/>
        <v>200.0196727018257</v>
      </c>
      <c r="CH61" s="39">
        <f t="shared" si="160"/>
        <v>25.544645799842719</v>
      </c>
      <c r="CI61" s="39">
        <f t="shared" si="160"/>
        <v>7.7643513867653837E-3</v>
      </c>
      <c r="CJ61" s="39">
        <f t="shared" si="160"/>
        <v>67.531296032502453</v>
      </c>
      <c r="CK61" s="39">
        <f t="shared" si="160"/>
        <v>24.21454638481551</v>
      </c>
      <c r="CL61" s="39">
        <f t="shared" si="160"/>
        <v>2208172.7473359858</v>
      </c>
      <c r="CM61" s="39">
        <f t="shared" si="160"/>
        <v>1.1126221872084661</v>
      </c>
      <c r="CN61" s="39">
        <f t="shared" si="160"/>
        <v>24405.473312008216</v>
      </c>
      <c r="CO61" s="39">
        <f t="shared" si="160"/>
        <v>22810.72655644847</v>
      </c>
      <c r="CP61" s="39">
        <f t="shared" si="160"/>
        <v>3195.3362065196511</v>
      </c>
      <c r="CQ61" s="39">
        <f t="shared" si="160"/>
        <v>1807.5945811784402</v>
      </c>
      <c r="CR61" s="39">
        <f t="shared" si="160"/>
        <v>154387.84085844</v>
      </c>
      <c r="CS61" s="39">
        <f t="shared" si="160"/>
        <v>0.98527457444895272</v>
      </c>
      <c r="CT61" s="39">
        <f t="shared" si="160"/>
        <v>23.070872234814896</v>
      </c>
      <c r="CU61" s="39">
        <f t="shared" si="160"/>
        <v>7495.6257655401068</v>
      </c>
      <c r="CV61" s="39">
        <f t="shared" si="160"/>
        <v>7495.6257655401068</v>
      </c>
      <c r="CW61" s="39">
        <f t="shared" si="160"/>
        <v>2299.0906214477045</v>
      </c>
      <c r="CX61" s="39">
        <f t="shared" si="160"/>
        <v>0</v>
      </c>
      <c r="CY61" s="39">
        <f t="shared" si="160"/>
        <v>1509.5632923023577</v>
      </c>
      <c r="CZ61" s="39">
        <f t="shared" si="160"/>
        <v>8565.9156597816364</v>
      </c>
      <c r="DA61" s="39">
        <f t="shared" si="160"/>
        <v>2.2794793172154293</v>
      </c>
      <c r="DB61" s="39">
        <f t="shared" si="160"/>
        <v>5.4774380572996542</v>
      </c>
      <c r="DC61" s="39">
        <f t="shared" si="160"/>
        <v>0</v>
      </c>
      <c r="DD61" s="39">
        <f t="shared" si="160"/>
        <v>30613.315152886178</v>
      </c>
      <c r="DE61" s="39">
        <f t="shared" si="160"/>
        <v>173.85700133584538</v>
      </c>
      <c r="DF61" s="39">
        <f t="shared" si="160"/>
        <v>6.2263340625909773</v>
      </c>
      <c r="DG61" s="39">
        <f t="shared" si="160"/>
        <v>10880.331258311995</v>
      </c>
      <c r="DH61" s="39">
        <f t="shared" si="160"/>
        <v>261.62555481194858</v>
      </c>
      <c r="DI61" s="39">
        <f t="shared" si="160"/>
        <v>5.4180572070096185</v>
      </c>
      <c r="DJ61" s="39">
        <f t="shared" si="160"/>
        <v>15.420614329987925</v>
      </c>
      <c r="DK61" s="39">
        <f t="shared" si="160"/>
        <v>0.56614183121160366</v>
      </c>
      <c r="DL61" s="39">
        <f t="shared" si="160"/>
        <v>4.1497996292729624</v>
      </c>
      <c r="DM61" s="39">
        <f t="shared" si="160"/>
        <v>8.4253586929974666</v>
      </c>
      <c r="DN61" s="39">
        <f t="shared" si="160"/>
        <v>14587.295996390438</v>
      </c>
      <c r="DO61" s="39">
        <f t="shared" si="160"/>
        <v>812.67376553299789</v>
      </c>
      <c r="DP61" s="39">
        <f t="shared" si="160"/>
        <v>1789.1890025863447</v>
      </c>
      <c r="DQ61" s="39">
        <f t="shared" si="160"/>
        <v>508.32508299262605</v>
      </c>
      <c r="DR61" s="39">
        <f t="shared" ref="DR61:FQ61" si="161">SUM(DR3:DR59)</f>
        <v>145811.99300161126</v>
      </c>
      <c r="DS61" s="39">
        <f t="shared" si="161"/>
        <v>0</v>
      </c>
      <c r="DT61" s="39">
        <f t="shared" si="161"/>
        <v>15.45789551930417</v>
      </c>
      <c r="DU61" s="39">
        <f t="shared" si="161"/>
        <v>22.244277429457984</v>
      </c>
      <c r="DV61" s="39">
        <f t="shared" si="161"/>
        <v>1044990.9528122463</v>
      </c>
      <c r="DW61" s="39">
        <f t="shared" si="161"/>
        <v>667069.75214546965</v>
      </c>
      <c r="DX61" s="39">
        <f t="shared" si="161"/>
        <v>74118.870106291914</v>
      </c>
      <c r="DY61" s="39">
        <f t="shared" si="161"/>
        <v>741188.62225176173</v>
      </c>
      <c r="DZ61" s="39">
        <f t="shared" si="161"/>
        <v>1.2732184456863491</v>
      </c>
      <c r="EA61" s="39">
        <f t="shared" si="161"/>
        <v>25350.552988775762</v>
      </c>
      <c r="EB61" s="39">
        <f t="shared" si="161"/>
        <v>4582.3806351872354</v>
      </c>
      <c r="EC61" s="39">
        <f t="shared" si="161"/>
        <v>71.334509711330284</v>
      </c>
      <c r="ED61" s="39">
        <f t="shared" si="161"/>
        <v>1.3612418783608202</v>
      </c>
      <c r="EE61" s="39">
        <f t="shared" si="161"/>
        <v>23.157869085235635</v>
      </c>
      <c r="EF61" s="39">
        <f t="shared" si="161"/>
        <v>12.364454954013551</v>
      </c>
      <c r="EG61" s="39">
        <f t="shared" si="161"/>
        <v>154.54983557943356</v>
      </c>
      <c r="EH61" s="39">
        <f t="shared" si="161"/>
        <v>346.00144496877647</v>
      </c>
      <c r="EI61" s="39">
        <f t="shared" si="161"/>
        <v>539533.50913671835</v>
      </c>
      <c r="EJ61" s="39">
        <f t="shared" si="161"/>
        <v>1614.8186806117801</v>
      </c>
      <c r="EK61" s="39">
        <f t="shared" si="161"/>
        <v>22383.639565847723</v>
      </c>
      <c r="EL61" s="39">
        <f t="shared" si="161"/>
        <v>39277.094997160362</v>
      </c>
      <c r="EM61" s="39">
        <f t="shared" si="161"/>
        <v>350.88606510270745</v>
      </c>
      <c r="EN61" s="39">
        <f t="shared" si="161"/>
        <v>123.33833325768036</v>
      </c>
      <c r="EO61" s="39">
        <f t="shared" si="161"/>
        <v>0.68852060269143411</v>
      </c>
      <c r="EP61" s="39">
        <f t="shared" si="161"/>
        <v>33269.357558407421</v>
      </c>
      <c r="EQ61" s="39">
        <f t="shared" si="161"/>
        <v>726551.98667397583</v>
      </c>
      <c r="ER61" s="39">
        <f t="shared" si="161"/>
        <v>635825.03548980621</v>
      </c>
      <c r="ES61" s="39">
        <f t="shared" si="161"/>
        <v>90726.951184169549</v>
      </c>
      <c r="ET61" s="39">
        <f t="shared" si="161"/>
        <v>617.63800652711268</v>
      </c>
      <c r="EU61" s="39">
        <f t="shared" si="161"/>
        <v>18.597341306136446</v>
      </c>
      <c r="EV61" s="39">
        <f t="shared" si="161"/>
        <v>51242.624342636736</v>
      </c>
      <c r="EW61" s="39">
        <f t="shared" si="161"/>
        <v>2479.0870153113156</v>
      </c>
      <c r="EX61" s="39">
        <f t="shared" si="161"/>
        <v>140794.23827145487</v>
      </c>
      <c r="EY61" s="39">
        <f t="shared" si="161"/>
        <v>3996.1240539597679</v>
      </c>
      <c r="EZ61" s="39">
        <f t="shared" si="161"/>
        <v>1805.3009898100129</v>
      </c>
      <c r="FA61" s="39">
        <f t="shared" si="161"/>
        <v>289887.01282712963</v>
      </c>
      <c r="FB61" s="39">
        <f t="shared" si="161"/>
        <v>5.1115859993200126E-2</v>
      </c>
      <c r="FC61" s="39">
        <f t="shared" si="161"/>
        <v>5239.3837216983156</v>
      </c>
      <c r="FD61" s="39">
        <f t="shared" si="161"/>
        <v>27531.145529339174</v>
      </c>
      <c r="FE61" s="39">
        <f t="shared" si="161"/>
        <v>20031.480805860607</v>
      </c>
      <c r="FF61" s="39">
        <f t="shared" si="161"/>
        <v>56.649661114458382</v>
      </c>
      <c r="FG61" s="39">
        <f t="shared" si="161"/>
        <v>107655.72937120449</v>
      </c>
      <c r="FH61" s="39">
        <f t="shared" si="161"/>
        <v>20253.897305025166</v>
      </c>
      <c r="FI61" s="39">
        <f t="shared" si="161"/>
        <v>3402.8467230660299</v>
      </c>
      <c r="FJ61" s="39">
        <f t="shared" si="161"/>
        <v>1545.1908732034381</v>
      </c>
      <c r="FK61" s="39">
        <f t="shared" si="161"/>
        <v>1862.9481731848641</v>
      </c>
      <c r="FL61" s="39">
        <f t="shared" si="161"/>
        <v>36016.690483348415</v>
      </c>
      <c r="FM61" s="39">
        <f t="shared" si="161"/>
        <v>9690.9385616496147</v>
      </c>
      <c r="FN61" s="39">
        <f t="shared" si="161"/>
        <v>10590.454310046014</v>
      </c>
      <c r="FO61" s="39">
        <f t="shared" si="161"/>
        <v>1009458.0256294996</v>
      </c>
      <c r="FP61" s="39">
        <f t="shared" si="161"/>
        <v>3896.5783804827734</v>
      </c>
      <c r="FQ61" s="39">
        <f t="shared" si="161"/>
        <v>22622.280588618112</v>
      </c>
    </row>
    <row r="62" spans="1:229" x14ac:dyDescent="0.25">
      <c r="A62" s="17" t="s">
        <v>222</v>
      </c>
      <c r="B62" s="1">
        <f>SUM(B2:B51)</f>
        <v>2199000.4113866105</v>
      </c>
      <c r="C62" s="1">
        <f t="shared" ref="C62:BB62" si="162">SUM(C2:C51)</f>
        <v>145244.16591690999</v>
      </c>
      <c r="D62" s="1">
        <f t="shared" si="162"/>
        <v>739199.86189150007</v>
      </c>
      <c r="E62" s="1">
        <f t="shared" si="162"/>
        <v>724647.12173659005</v>
      </c>
      <c r="F62" s="1">
        <f t="shared" si="162"/>
        <v>634163.73663888988</v>
      </c>
      <c r="G62" s="1">
        <f t="shared" si="162"/>
        <v>107619.1290079699</v>
      </c>
      <c r="H62" s="1">
        <f t="shared" si="162"/>
        <v>1007034.72691443</v>
      </c>
      <c r="I62" s="1">
        <f t="shared" si="162"/>
        <v>11574.285515420994</v>
      </c>
      <c r="J62" s="1">
        <f t="shared" si="162"/>
        <v>171.70599819770004</v>
      </c>
      <c r="K62" s="1">
        <f t="shared" si="162"/>
        <v>26.1616564654</v>
      </c>
      <c r="L62" s="1">
        <f t="shared" si="162"/>
        <v>8.4285687214999978</v>
      </c>
      <c r="M62" s="1">
        <f t="shared" si="162"/>
        <v>6967.9956270527009</v>
      </c>
      <c r="N62" s="1">
        <f t="shared" si="162"/>
        <v>5.6704598642999997</v>
      </c>
      <c r="O62" s="1">
        <f t="shared" si="162"/>
        <v>1039.5581340573001</v>
      </c>
      <c r="P62" s="1">
        <f t="shared" si="162"/>
        <v>6.0698326391000004</v>
      </c>
      <c r="Q62" s="1">
        <f t="shared" si="162"/>
        <v>4.9571266308999995</v>
      </c>
      <c r="R62" s="1">
        <f t="shared" si="162"/>
        <v>28.558371176500003</v>
      </c>
      <c r="S62" s="1">
        <f t="shared" si="162"/>
        <v>0.38955200900000009</v>
      </c>
      <c r="T62" s="1">
        <f t="shared" si="162"/>
        <v>33.169495323599996</v>
      </c>
      <c r="U62" s="1">
        <f t="shared" si="162"/>
        <v>25.474885460699998</v>
      </c>
      <c r="V62" s="1">
        <f t="shared" si="162"/>
        <v>1.1096101149999997</v>
      </c>
      <c r="W62" s="1">
        <f t="shared" si="162"/>
        <v>1.1044371108299999E-3</v>
      </c>
      <c r="X62" s="1">
        <f t="shared" si="162"/>
        <v>0.9825830045999997</v>
      </c>
      <c r="Y62" s="1">
        <f t="shared" si="162"/>
        <v>7453.1733458879989</v>
      </c>
      <c r="Z62" s="1">
        <f t="shared" si="162"/>
        <v>1505.4397253999</v>
      </c>
      <c r="AA62" s="1">
        <f t="shared" si="162"/>
        <v>8.4204319037999991</v>
      </c>
      <c r="AB62" s="1">
        <f t="shared" si="162"/>
        <v>20.829157653799999</v>
      </c>
      <c r="AC62" s="1">
        <f t="shared" si="162"/>
        <v>0.56459504830000007</v>
      </c>
      <c r="AD62" s="1">
        <f t="shared" si="162"/>
        <v>12.569970338299996</v>
      </c>
      <c r="AE62" s="1">
        <f t="shared" si="162"/>
        <v>199.47309136660002</v>
      </c>
      <c r="AF62" s="1">
        <f t="shared" si="162"/>
        <v>14556.388394428301</v>
      </c>
      <c r="AG62" s="1">
        <f t="shared" si="162"/>
        <v>506.21914049150001</v>
      </c>
      <c r="AH62" s="1">
        <f t="shared" si="162"/>
        <v>37.690156130599995</v>
      </c>
      <c r="AI62" s="1">
        <f t="shared" si="162"/>
        <v>67.346848654200002</v>
      </c>
      <c r="AJ62" s="1">
        <f t="shared" si="162"/>
        <v>5.101687299999999E-2</v>
      </c>
      <c r="AK62" s="1">
        <f t="shared" si="162"/>
        <v>9666.9780184219981</v>
      </c>
      <c r="AL62" s="1">
        <f t="shared" si="162"/>
        <v>7.7432482500000002E-3</v>
      </c>
      <c r="AM62" s="1">
        <f t="shared" si="162"/>
        <v>24.148484741400008</v>
      </c>
      <c r="AN62" s="1">
        <f t="shared" si="162"/>
        <v>3887.3575394381005</v>
      </c>
      <c r="AO62" s="1">
        <f t="shared" si="162"/>
        <v>71.145234501900006</v>
      </c>
      <c r="AP62" s="1">
        <f t="shared" si="162"/>
        <v>1.3575470815760498</v>
      </c>
      <c r="AQ62" s="1">
        <f t="shared" si="162"/>
        <v>23.094735237235511</v>
      </c>
      <c r="AR62" s="1">
        <f t="shared" si="162"/>
        <v>12.33075779607069</v>
      </c>
      <c r="AS62" s="1">
        <f t="shared" si="162"/>
        <v>154.22009290850005</v>
      </c>
      <c r="AT62" s="1">
        <f t="shared" si="162"/>
        <v>1802.6678926</v>
      </c>
      <c r="AU62" s="1">
        <f t="shared" si="162"/>
        <v>8545.1494636049993</v>
      </c>
      <c r="AV62" s="1">
        <f t="shared" si="162"/>
        <v>3393.0775872996996</v>
      </c>
      <c r="AW62" s="1">
        <f t="shared" si="162"/>
        <v>1.5279904181000001</v>
      </c>
      <c r="AX62" s="1">
        <f t="shared" si="162"/>
        <v>0.10758188859999999</v>
      </c>
      <c r="AY62" s="1">
        <f t="shared" si="162"/>
        <v>0.88854999999999995</v>
      </c>
      <c r="AZ62" s="1">
        <f t="shared" si="162"/>
        <v>1.939027E-4</v>
      </c>
      <c r="BA62" s="1">
        <f t="shared" si="162"/>
        <v>810.4531864738002</v>
      </c>
      <c r="BB62" s="1">
        <f t="shared" si="162"/>
        <v>6.9969842765000001</v>
      </c>
      <c r="BE62" s="1">
        <f t="shared" ref="BE62" si="163">SUM(BE2:BE51)</f>
        <v>27420.249207985144</v>
      </c>
      <c r="BF62" s="1">
        <f t="shared" ref="BF62:DQ62" si="164">SUM(BF2:BF51)</f>
        <v>867.56362209440863</v>
      </c>
      <c r="BG62" s="1">
        <f t="shared" si="164"/>
        <v>1.5321821585208375</v>
      </c>
      <c r="BH62" s="1">
        <f t="shared" si="164"/>
        <v>172.06709524795687</v>
      </c>
      <c r="BI62" s="1">
        <f t="shared" si="164"/>
        <v>0.89097896473156502</v>
      </c>
      <c r="BJ62" s="1">
        <f t="shared" si="164"/>
        <v>26.233299003628375</v>
      </c>
      <c r="BK62" s="1">
        <f t="shared" si="164"/>
        <v>11614.800234132779</v>
      </c>
      <c r="BL62" s="1">
        <f t="shared" si="164"/>
        <v>11614.800234132779</v>
      </c>
      <c r="BM62" s="1">
        <f t="shared" si="164"/>
        <v>17787.724564637927</v>
      </c>
      <c r="BN62" s="1">
        <f t="shared" si="164"/>
        <v>2051.6617101051274</v>
      </c>
      <c r="BO62" s="1">
        <f t="shared" si="164"/>
        <v>3.4570985960056313</v>
      </c>
      <c r="BP62" s="1">
        <f t="shared" si="164"/>
        <v>4.9748392269372648</v>
      </c>
      <c r="BQ62" s="1">
        <f t="shared" si="164"/>
        <v>6986.8003762198568</v>
      </c>
      <c r="BR62" s="1">
        <f t="shared" si="164"/>
        <v>7.0161800269586143</v>
      </c>
      <c r="BS62" s="1">
        <f t="shared" si="164"/>
        <v>1.8153227552047075</v>
      </c>
      <c r="BT62" s="1">
        <f t="shared" si="164"/>
        <v>3.857559616873047</v>
      </c>
      <c r="BU62" s="1">
        <f t="shared" si="164"/>
        <v>1.1041039145637864E-3</v>
      </c>
      <c r="BV62" s="1">
        <f t="shared" si="164"/>
        <v>1044.0144391219371</v>
      </c>
      <c r="BW62" s="1">
        <f t="shared" si="164"/>
        <v>1.4575020870646713</v>
      </c>
      <c r="BX62" s="1">
        <f t="shared" si="164"/>
        <v>4.6154228730315978</v>
      </c>
      <c r="BY62" s="1">
        <f t="shared" si="164"/>
        <v>4.9707304669784893</v>
      </c>
      <c r="BZ62" s="1">
        <f t="shared" si="164"/>
        <v>1.9442400080358499E-4</v>
      </c>
      <c r="CA62" s="1">
        <f t="shared" si="164"/>
        <v>1153526.0310791512</v>
      </c>
      <c r="CB62" s="1">
        <f t="shared" si="164"/>
        <v>28.636482411248661</v>
      </c>
      <c r="CC62" s="1">
        <f t="shared" si="164"/>
        <v>0.10787389238418883</v>
      </c>
      <c r="CD62" s="1">
        <f t="shared" si="164"/>
        <v>0.11321486981864481</v>
      </c>
      <c r="CE62" s="1">
        <f t="shared" si="164"/>
        <v>0.27718071192677746</v>
      </c>
      <c r="CF62" s="1">
        <f t="shared" si="164"/>
        <v>33.260272984055391</v>
      </c>
      <c r="CG62" s="1">
        <f t="shared" si="164"/>
        <v>200.0196727018257</v>
      </c>
      <c r="CH62" s="1">
        <f t="shared" si="164"/>
        <v>25.544645799842719</v>
      </c>
      <c r="CI62" s="1">
        <f t="shared" si="164"/>
        <v>7.7643513867653837E-3</v>
      </c>
      <c r="CJ62" s="1">
        <f t="shared" si="164"/>
        <v>67.531296032502453</v>
      </c>
      <c r="CK62" s="1">
        <f t="shared" si="164"/>
        <v>24.21454638481551</v>
      </c>
      <c r="CL62" s="1">
        <f t="shared" si="164"/>
        <v>2208172.7473359858</v>
      </c>
      <c r="CM62" s="1">
        <f t="shared" si="164"/>
        <v>1.1126221872084661</v>
      </c>
      <c r="CN62" s="1">
        <f t="shared" si="164"/>
        <v>24405.473312008216</v>
      </c>
      <c r="CO62" s="1">
        <f t="shared" si="164"/>
        <v>22810.72655644847</v>
      </c>
      <c r="CP62" s="1">
        <f t="shared" si="164"/>
        <v>3195.3362065196511</v>
      </c>
      <c r="CQ62" s="1">
        <f t="shared" si="164"/>
        <v>1807.5945811784402</v>
      </c>
      <c r="CR62" s="1">
        <f t="shared" si="164"/>
        <v>154387.84085844</v>
      </c>
      <c r="CS62" s="1">
        <f t="shared" si="164"/>
        <v>0.98527457444895272</v>
      </c>
      <c r="CT62" s="1">
        <f t="shared" si="164"/>
        <v>23.070872234814896</v>
      </c>
      <c r="CU62" s="1">
        <f t="shared" si="164"/>
        <v>7495.6257655401068</v>
      </c>
      <c r="CV62" s="1">
        <f t="shared" si="164"/>
        <v>7495.6257655401068</v>
      </c>
      <c r="CW62" s="1">
        <f t="shared" si="164"/>
        <v>2299.0906214477045</v>
      </c>
      <c r="CX62" s="1">
        <f t="shared" si="164"/>
        <v>0</v>
      </c>
      <c r="CY62" s="1">
        <f t="shared" si="164"/>
        <v>1509.5632923023577</v>
      </c>
      <c r="CZ62" s="1">
        <f t="shared" si="164"/>
        <v>8565.9156597816364</v>
      </c>
      <c r="DA62" s="1">
        <f t="shared" si="164"/>
        <v>2.2794793172154293</v>
      </c>
      <c r="DB62" s="1">
        <f t="shared" si="164"/>
        <v>5.4774380572996542</v>
      </c>
      <c r="DC62" s="1">
        <f t="shared" si="164"/>
        <v>0</v>
      </c>
      <c r="DD62" s="1">
        <f t="shared" si="164"/>
        <v>30613.315152886178</v>
      </c>
      <c r="DE62" s="1">
        <f t="shared" si="164"/>
        <v>173.85700133584538</v>
      </c>
      <c r="DF62" s="1">
        <f t="shared" si="164"/>
        <v>6.2263340625909773</v>
      </c>
      <c r="DG62" s="1">
        <f t="shared" si="164"/>
        <v>10880.331258311995</v>
      </c>
      <c r="DH62" s="1">
        <f t="shared" si="164"/>
        <v>261.62555481194858</v>
      </c>
      <c r="DI62" s="1">
        <f t="shared" si="164"/>
        <v>5.4180572070096185</v>
      </c>
      <c r="DJ62" s="1">
        <f t="shared" si="164"/>
        <v>15.420614329987925</v>
      </c>
      <c r="DK62" s="1">
        <f t="shared" si="164"/>
        <v>0.56614183121160366</v>
      </c>
      <c r="DL62" s="1">
        <f t="shared" si="164"/>
        <v>4.1497996292729624</v>
      </c>
      <c r="DM62" s="1">
        <f t="shared" si="164"/>
        <v>8.4253586929974666</v>
      </c>
      <c r="DN62" s="1">
        <f t="shared" si="164"/>
        <v>14587.295996390438</v>
      </c>
      <c r="DO62" s="1">
        <f t="shared" si="164"/>
        <v>812.67376553299789</v>
      </c>
      <c r="DP62" s="1">
        <f t="shared" si="164"/>
        <v>1789.1890025863447</v>
      </c>
      <c r="DQ62" s="1">
        <f t="shared" si="164"/>
        <v>508.32508299262605</v>
      </c>
      <c r="DR62" s="1">
        <f t="shared" ref="DR62:FQ62" si="165">SUM(DR2:DR51)</f>
        <v>145811.99300161126</v>
      </c>
      <c r="DS62" s="1">
        <f t="shared" si="165"/>
        <v>0</v>
      </c>
      <c r="DT62" s="1">
        <f t="shared" si="165"/>
        <v>15.45789551930417</v>
      </c>
      <c r="DU62" s="1">
        <f t="shared" si="165"/>
        <v>22.244277429457984</v>
      </c>
      <c r="DV62" s="1">
        <f t="shared" si="165"/>
        <v>1044990.9528122463</v>
      </c>
      <c r="DW62" s="1">
        <f t="shared" si="165"/>
        <v>667069.75214546965</v>
      </c>
      <c r="DX62" s="1">
        <f t="shared" si="165"/>
        <v>74118.870106291914</v>
      </c>
      <c r="DY62" s="1">
        <f t="shared" si="165"/>
        <v>741188.62225176173</v>
      </c>
      <c r="DZ62" s="1">
        <f t="shared" si="165"/>
        <v>1.2732184456863491</v>
      </c>
      <c r="EA62" s="1">
        <f t="shared" si="165"/>
        <v>25350.552988775762</v>
      </c>
      <c r="EB62" s="1">
        <f t="shared" si="165"/>
        <v>4582.3806351872354</v>
      </c>
      <c r="EC62" s="1">
        <f t="shared" si="165"/>
        <v>71.334509711330284</v>
      </c>
      <c r="ED62" s="1">
        <f t="shared" si="165"/>
        <v>1.3612418783608202</v>
      </c>
      <c r="EE62" s="1">
        <f t="shared" si="165"/>
        <v>23.157869085235635</v>
      </c>
      <c r="EF62" s="1">
        <f t="shared" si="165"/>
        <v>12.364454954013551</v>
      </c>
      <c r="EG62" s="1">
        <f t="shared" si="165"/>
        <v>154.54983557943356</v>
      </c>
      <c r="EH62" s="1">
        <f t="shared" si="165"/>
        <v>346.00144496877647</v>
      </c>
      <c r="EI62" s="1">
        <f t="shared" si="165"/>
        <v>539533.50913671835</v>
      </c>
      <c r="EJ62" s="1">
        <f t="shared" si="165"/>
        <v>1614.8186806117801</v>
      </c>
      <c r="EK62" s="1">
        <f t="shared" si="165"/>
        <v>22383.639565847723</v>
      </c>
      <c r="EL62" s="1">
        <f t="shared" si="165"/>
        <v>39277.094997160362</v>
      </c>
      <c r="EM62" s="1">
        <f t="shared" si="165"/>
        <v>350.88606510270745</v>
      </c>
      <c r="EN62" s="1">
        <f t="shared" si="165"/>
        <v>123.33833325768036</v>
      </c>
      <c r="EO62" s="1">
        <f t="shared" si="165"/>
        <v>0.68852060269143411</v>
      </c>
      <c r="EP62" s="1">
        <f t="shared" si="165"/>
        <v>33269.357558407421</v>
      </c>
      <c r="EQ62" s="1">
        <f t="shared" si="165"/>
        <v>726551.98667397583</v>
      </c>
      <c r="ER62" s="1">
        <f t="shared" si="165"/>
        <v>635825.03548980621</v>
      </c>
      <c r="ES62" s="1">
        <f t="shared" si="165"/>
        <v>90726.951184169549</v>
      </c>
      <c r="ET62" s="1">
        <f t="shared" si="165"/>
        <v>617.63800652711268</v>
      </c>
      <c r="EU62" s="1">
        <f t="shared" si="165"/>
        <v>18.597341306136446</v>
      </c>
      <c r="EV62" s="1">
        <f t="shared" si="165"/>
        <v>51242.624342636736</v>
      </c>
      <c r="EW62" s="1">
        <f t="shared" si="165"/>
        <v>2479.0870153113156</v>
      </c>
      <c r="EX62" s="1">
        <f t="shared" si="165"/>
        <v>140794.23827145487</v>
      </c>
      <c r="EY62" s="1">
        <f t="shared" si="165"/>
        <v>3996.1240539597679</v>
      </c>
      <c r="EZ62" s="1">
        <f t="shared" si="165"/>
        <v>1805.3009898100129</v>
      </c>
      <c r="FA62" s="1">
        <f t="shared" si="165"/>
        <v>289887.01282712963</v>
      </c>
      <c r="FB62" s="1">
        <f t="shared" si="165"/>
        <v>5.1115859993200126E-2</v>
      </c>
      <c r="FC62" s="1">
        <f t="shared" si="165"/>
        <v>5239.3837216983156</v>
      </c>
      <c r="FD62" s="1">
        <f t="shared" si="165"/>
        <v>27531.145529339174</v>
      </c>
      <c r="FE62" s="1">
        <f t="shared" si="165"/>
        <v>20031.480805860607</v>
      </c>
      <c r="FF62" s="1">
        <f t="shared" si="165"/>
        <v>56.649661114458382</v>
      </c>
      <c r="FG62" s="1">
        <f t="shared" si="165"/>
        <v>107655.72937120449</v>
      </c>
      <c r="FH62" s="1">
        <f t="shared" si="165"/>
        <v>20253.897305025166</v>
      </c>
      <c r="FI62" s="1">
        <f t="shared" si="165"/>
        <v>3402.8467230660299</v>
      </c>
      <c r="FJ62" s="1">
        <f t="shared" si="165"/>
        <v>1545.1908732034381</v>
      </c>
      <c r="FK62" s="1">
        <f t="shared" si="165"/>
        <v>1862.9481731848641</v>
      </c>
      <c r="FL62" s="1">
        <f t="shared" si="165"/>
        <v>36016.690483348415</v>
      </c>
      <c r="FM62" s="1">
        <f t="shared" si="165"/>
        <v>9690.9385616496147</v>
      </c>
      <c r="FN62" s="1">
        <f t="shared" si="165"/>
        <v>10590.454310046014</v>
      </c>
      <c r="FO62" s="1">
        <f t="shared" si="165"/>
        <v>1009458.0256294996</v>
      </c>
      <c r="FP62" s="1">
        <f t="shared" si="165"/>
        <v>3896.5783804827734</v>
      </c>
      <c r="FQ62" s="1">
        <f t="shared" si="165"/>
        <v>22622.280588618112</v>
      </c>
    </row>
    <row r="63" spans="1:229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1888668.0980469007</v>
      </c>
      <c r="C63" s="15">
        <f t="shared" ref="C63:BB63" si="166">+C3+C5+C8+C9+C11+C12+C14+C15+C16+C17+C18+C19+C20+C21+C22+C23+C24+C25+C26+C28+C30+C31+C33+C34+C35+C36+C37+C39+C40+C41+C42+C43+C44+C46+C47+C49+C50</f>
        <v>119850.65634174999</v>
      </c>
      <c r="D63" s="15">
        <f t="shared" si="166"/>
        <v>603343.45022900007</v>
      </c>
      <c r="E63" s="15">
        <f t="shared" si="166"/>
        <v>604521.40520785993</v>
      </c>
      <c r="F63" s="15">
        <f t="shared" si="166"/>
        <v>533475.93364566995</v>
      </c>
      <c r="G63" s="15">
        <f t="shared" si="166"/>
        <v>98191.081316228985</v>
      </c>
      <c r="H63" s="15">
        <f t="shared" si="166"/>
        <v>765246.15734179982</v>
      </c>
      <c r="I63" s="15">
        <f t="shared" si="166"/>
        <v>8918.3970044040016</v>
      </c>
      <c r="J63" s="15">
        <f t="shared" si="166"/>
        <v>150.15009335760007</v>
      </c>
      <c r="K63" s="15">
        <f t="shared" si="166"/>
        <v>22.072886841799995</v>
      </c>
      <c r="L63" s="15">
        <f t="shared" si="166"/>
        <v>5.9688301252999993</v>
      </c>
      <c r="M63" s="15">
        <f t="shared" si="166"/>
        <v>6215.5709226833014</v>
      </c>
      <c r="N63" s="15">
        <f t="shared" si="166"/>
        <v>3.8953415151999997</v>
      </c>
      <c r="O63" s="15">
        <f t="shared" si="166"/>
        <v>901.97289389419984</v>
      </c>
      <c r="P63" s="15">
        <f t="shared" si="166"/>
        <v>4.2108334408999992</v>
      </c>
      <c r="Q63" s="15">
        <f t="shared" si="166"/>
        <v>4.1340601737999991</v>
      </c>
      <c r="R63" s="15">
        <f t="shared" si="166"/>
        <v>23.821050972000002</v>
      </c>
      <c r="S63" s="15">
        <f t="shared" si="166"/>
        <v>0.31309637470000007</v>
      </c>
      <c r="T63" s="15">
        <f t="shared" si="166"/>
        <v>27.502984833700001</v>
      </c>
      <c r="U63" s="15">
        <f t="shared" si="166"/>
        <v>21.448297504999996</v>
      </c>
      <c r="V63" s="15">
        <f t="shared" si="166"/>
        <v>0.9284560340000001</v>
      </c>
      <c r="W63" s="15">
        <f t="shared" si="166"/>
        <v>1.0228739038E-3</v>
      </c>
      <c r="X63" s="15">
        <f t="shared" si="166"/>
        <v>0.81942877899999977</v>
      </c>
      <c r="Y63" s="15">
        <f t="shared" si="166"/>
        <v>6287.2337478249983</v>
      </c>
      <c r="Z63" s="15">
        <f t="shared" si="166"/>
        <v>1317.0028686629998</v>
      </c>
      <c r="AA63" s="15">
        <f t="shared" si="166"/>
        <v>7.0133685068999982</v>
      </c>
      <c r="AB63" s="15">
        <f t="shared" si="166"/>
        <v>13.199741212599999</v>
      </c>
      <c r="AC63" s="15">
        <f t="shared" si="166"/>
        <v>0.56415000000000004</v>
      </c>
      <c r="AD63" s="15">
        <f t="shared" si="166"/>
        <v>8.8908251789000001</v>
      </c>
      <c r="AE63" s="15">
        <f t="shared" si="166"/>
        <v>171.671188081</v>
      </c>
      <c r="AF63" s="15">
        <f t="shared" si="166"/>
        <v>10087.9816679983</v>
      </c>
      <c r="AG63" s="15">
        <f t="shared" si="166"/>
        <v>400.64528902959989</v>
      </c>
      <c r="AH63" s="15">
        <f t="shared" si="166"/>
        <v>32.216225531099994</v>
      </c>
      <c r="AI63" s="15">
        <f t="shared" si="166"/>
        <v>56.442163550299981</v>
      </c>
      <c r="AJ63" s="15">
        <f t="shared" si="166"/>
        <v>4.2449846499999992E-2</v>
      </c>
      <c r="AK63" s="15">
        <f t="shared" si="166"/>
        <v>8238.2912676249998</v>
      </c>
      <c r="AL63" s="15">
        <f t="shared" si="166"/>
        <v>6.4579501499999999E-3</v>
      </c>
      <c r="AM63" s="15">
        <f t="shared" si="166"/>
        <v>20.343584766700008</v>
      </c>
      <c r="AN63" s="15">
        <f t="shared" si="166"/>
        <v>3359.4619214271011</v>
      </c>
      <c r="AO63" s="15">
        <f t="shared" si="166"/>
        <v>61.479817871300007</v>
      </c>
      <c r="AP63" s="15">
        <f t="shared" si="166"/>
        <v>1.1972517543000003</v>
      </c>
      <c r="AQ63" s="15">
        <f t="shared" si="166"/>
        <v>20.410807568500005</v>
      </c>
      <c r="AR63" s="15">
        <f t="shared" si="166"/>
        <v>10.914208793800002</v>
      </c>
      <c r="AS63" s="15">
        <f t="shared" si="166"/>
        <v>134.65305202900001</v>
      </c>
      <c r="AT63" s="15">
        <f t="shared" si="166"/>
        <v>1588.0267264110998</v>
      </c>
      <c r="AU63" s="15">
        <f t="shared" si="166"/>
        <v>7280.5192837000004</v>
      </c>
      <c r="AV63" s="15">
        <f t="shared" si="166"/>
        <v>3009.6195998352996</v>
      </c>
      <c r="AW63" s="15">
        <f t="shared" si="166"/>
        <v>1.2734346029999999</v>
      </c>
      <c r="AX63" s="15">
        <f t="shared" si="166"/>
        <v>8.7847967999999985E-2</v>
      </c>
      <c r="AY63" s="15">
        <f t="shared" si="166"/>
        <v>0.88854999999999995</v>
      </c>
      <c r="AZ63" s="15">
        <f t="shared" si="166"/>
        <v>0</v>
      </c>
      <c r="BA63" s="15">
        <f t="shared" si="166"/>
        <v>717.06354648500007</v>
      </c>
      <c r="BB63" s="15">
        <f t="shared" si="166"/>
        <v>6.1876145476</v>
      </c>
      <c r="BC63" s="15"/>
    </row>
  </sheetData>
  <pageMargins left="0.7" right="0.7" top="0.75" bottom="0.75" header="0.3" footer="0.3"/>
  <pageSetup orientation="portrait" r:id="rId1"/>
  <ignoredErrors>
    <ignoredError sqref="HQ10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V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28" customWidth="1"/>
    <col min="34" max="34" width="15.140625" bestFit="1" customWidth="1"/>
    <col min="35" max="37" width="12.28515625" style="28" bestFit="1" customWidth="1"/>
    <col min="38" max="38" width="14.5703125" style="28" bestFit="1" customWidth="1"/>
    <col min="39" max="42" width="12.28515625" style="28" bestFit="1" customWidth="1"/>
    <col min="43" max="43" width="14.140625" style="28" bestFit="1" customWidth="1"/>
    <col min="44" max="44" width="13.42578125" style="28" bestFit="1" customWidth="1"/>
    <col min="45" max="45" width="12.28515625" style="28" bestFit="1" customWidth="1"/>
    <col min="46" max="46" width="13.42578125" style="28" bestFit="1" customWidth="1"/>
    <col min="47" max="47" width="13.28515625" style="28" bestFit="1" customWidth="1"/>
    <col min="48" max="49" width="12.28515625" style="28" bestFit="1" customWidth="1"/>
    <col min="50" max="50" width="12.7109375" style="28" bestFit="1" customWidth="1"/>
    <col min="51" max="51" width="15" style="28" bestFit="1" customWidth="1"/>
    <col min="52" max="52" width="14.5703125" style="28" bestFit="1" customWidth="1"/>
    <col min="53" max="53" width="13.28515625" style="28" bestFit="1" customWidth="1"/>
    <col min="54" max="54" width="14.28515625" style="28" bestFit="1" customWidth="1"/>
    <col min="55" max="60" width="12.28515625" style="28" bestFit="1" customWidth="1"/>
    <col min="61" max="61" width="15.42578125" style="28" bestFit="1" customWidth="1"/>
    <col min="62" max="69" width="12.28515625" style="28" bestFit="1" customWidth="1"/>
    <col min="70" max="70" width="14.7109375" style="28" bestFit="1" customWidth="1"/>
    <col min="71" max="71" width="14.5703125" style="28" bestFit="1" customWidth="1"/>
    <col min="72" max="74" width="12.28515625" style="28" bestFit="1" customWidth="1"/>
    <col min="75" max="75" width="10" style="28" bestFit="1" customWidth="1"/>
    <col min="76" max="111" width="12.28515625" style="28" bestFit="1" customWidth="1"/>
    <col min="112" max="112" width="5.28515625" style="28" bestFit="1" customWidth="1"/>
    <col min="113" max="118" width="12.28515625" style="28" bestFit="1" customWidth="1"/>
    <col min="119" max="119" width="7.7109375" style="15" customWidth="1"/>
    <col min="120" max="121" width="9.140625" style="17"/>
    <col min="141" max="141" width="9.140625" style="17"/>
  </cols>
  <sheetData>
    <row r="1" spans="1:152" x14ac:dyDescent="0.25">
      <c r="A1" s="17"/>
      <c r="B1" s="17" t="s">
        <v>328</v>
      </c>
      <c r="C1" s="17"/>
      <c r="D1" s="17"/>
      <c r="E1" s="17"/>
      <c r="F1" s="17"/>
      <c r="G1" s="17"/>
      <c r="H1" s="17"/>
      <c r="I1" s="17"/>
      <c r="J1" s="17"/>
      <c r="K1" s="17"/>
      <c r="AG1" s="17"/>
      <c r="AH1" s="17" t="s">
        <v>665</v>
      </c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</row>
    <row r="2" spans="1:152" x14ac:dyDescent="0.25">
      <c r="A2" s="17" t="s">
        <v>157</v>
      </c>
      <c r="B2" s="17" t="s">
        <v>50</v>
      </c>
      <c r="C2" s="17" t="s">
        <v>76</v>
      </c>
      <c r="D2" s="17" t="s">
        <v>158</v>
      </c>
      <c r="E2" s="17" t="s">
        <v>159</v>
      </c>
      <c r="F2" s="17" t="s">
        <v>160</v>
      </c>
      <c r="G2" s="17" t="s">
        <v>136</v>
      </c>
      <c r="H2" s="17" t="s">
        <v>161</v>
      </c>
      <c r="I2" s="17" t="s">
        <v>351</v>
      </c>
      <c r="J2" s="17" t="s">
        <v>42</v>
      </c>
      <c r="K2" s="17" t="s">
        <v>408</v>
      </c>
      <c r="L2" s="28" t="s">
        <v>402</v>
      </c>
      <c r="M2" s="28" t="s">
        <v>405</v>
      </c>
      <c r="N2" s="28" t="s">
        <v>412</v>
      </c>
      <c r="O2" s="28" t="s">
        <v>356</v>
      </c>
      <c r="P2" s="28" t="s">
        <v>291</v>
      </c>
      <c r="Q2" s="28" t="s">
        <v>409</v>
      </c>
      <c r="R2" s="28" t="s">
        <v>407</v>
      </c>
      <c r="S2" s="28" t="s">
        <v>411</v>
      </c>
      <c r="T2" s="28" t="s">
        <v>413</v>
      </c>
      <c r="U2" s="28" t="s">
        <v>403</v>
      </c>
      <c r="V2" s="28" t="s">
        <v>397</v>
      </c>
      <c r="W2" s="28" t="s">
        <v>398</v>
      </c>
      <c r="X2" s="28" t="s">
        <v>399</v>
      </c>
      <c r="Y2" s="28" t="s">
        <v>400</v>
      </c>
      <c r="Z2" s="28" t="s">
        <v>288</v>
      </c>
      <c r="AA2" s="28" t="s">
        <v>389</v>
      </c>
      <c r="AB2" s="28" t="s">
        <v>286</v>
      </c>
      <c r="AC2" s="28" t="s">
        <v>443</v>
      </c>
      <c r="AD2" s="28" t="s">
        <v>414</v>
      </c>
      <c r="AE2" s="28" t="s">
        <v>415</v>
      </c>
      <c r="AF2" s="28" t="s">
        <v>404</v>
      </c>
      <c r="AG2" s="17"/>
      <c r="AH2" s="17" t="s">
        <v>335</v>
      </c>
      <c r="AI2" s="17" t="s">
        <v>32</v>
      </c>
      <c r="AJ2" s="17" t="s">
        <v>34</v>
      </c>
      <c r="AK2" s="17" t="s">
        <v>36</v>
      </c>
      <c r="AL2" s="17" t="s">
        <v>38</v>
      </c>
      <c r="AM2" s="17" t="s">
        <v>40</v>
      </c>
      <c r="AN2" s="17" t="s">
        <v>377</v>
      </c>
      <c r="AO2" s="17" t="s">
        <v>378</v>
      </c>
      <c r="AP2" s="17" t="s">
        <v>279</v>
      </c>
      <c r="AQ2" s="17" t="s">
        <v>280</v>
      </c>
      <c r="AR2" s="17" t="s">
        <v>44</v>
      </c>
      <c r="AS2" s="17" t="s">
        <v>46</v>
      </c>
      <c r="AT2" s="17" t="s">
        <v>381</v>
      </c>
      <c r="AU2" s="17" t="s">
        <v>382</v>
      </c>
      <c r="AV2" s="17" t="s">
        <v>50</v>
      </c>
      <c r="AW2" s="17" t="s">
        <v>383</v>
      </c>
      <c r="AX2" s="17" t="s">
        <v>384</v>
      </c>
      <c r="AY2" s="17" t="s">
        <v>385</v>
      </c>
      <c r="AZ2" s="17" t="s">
        <v>386</v>
      </c>
      <c r="BA2" s="17" t="s">
        <v>387</v>
      </c>
      <c r="BB2" s="17" t="s">
        <v>388</v>
      </c>
      <c r="BC2" s="17" t="s">
        <v>52</v>
      </c>
      <c r="BD2" s="17" t="s">
        <v>54</v>
      </c>
      <c r="BE2" s="17" t="s">
        <v>363</v>
      </c>
      <c r="BF2" s="17" t="s">
        <v>389</v>
      </c>
      <c r="BG2" s="17" t="s">
        <v>56</v>
      </c>
      <c r="BH2" s="17" t="s">
        <v>58</v>
      </c>
      <c r="BI2" s="17" t="s">
        <v>60</v>
      </c>
      <c r="BJ2" s="17" t="s">
        <v>286</v>
      </c>
      <c r="BK2" s="17" t="s">
        <v>390</v>
      </c>
      <c r="BL2" s="17" t="s">
        <v>287</v>
      </c>
      <c r="BM2" s="17" t="s">
        <v>64</v>
      </c>
      <c r="BN2" s="17" t="s">
        <v>66</v>
      </c>
      <c r="BO2" s="17" t="s">
        <v>68</v>
      </c>
      <c r="BP2" s="17" t="s">
        <v>368</v>
      </c>
      <c r="BQ2" s="17" t="s">
        <v>70</v>
      </c>
      <c r="BR2" s="17" t="s">
        <v>393</v>
      </c>
      <c r="BS2" s="17" t="s">
        <v>394</v>
      </c>
      <c r="BT2" s="17" t="s">
        <v>72</v>
      </c>
      <c r="BU2" s="17" t="s">
        <v>74</v>
      </c>
      <c r="BV2" s="17" t="s">
        <v>76</v>
      </c>
      <c r="BW2" s="17" t="s">
        <v>78</v>
      </c>
      <c r="BX2" s="17" t="s">
        <v>395</v>
      </c>
      <c r="BY2" s="17" t="s">
        <v>396</v>
      </c>
      <c r="BZ2" s="17" t="s">
        <v>370</v>
      </c>
      <c r="CA2" s="17" t="s">
        <v>80</v>
      </c>
      <c r="CB2" s="17" t="s">
        <v>82</v>
      </c>
      <c r="CC2" s="17" t="s">
        <v>158</v>
      </c>
      <c r="CD2" s="17" t="s">
        <v>88</v>
      </c>
      <c r="CE2" s="17" t="s">
        <v>397</v>
      </c>
      <c r="CF2" s="17" t="s">
        <v>398</v>
      </c>
      <c r="CG2" s="17" t="s">
        <v>399</v>
      </c>
      <c r="CH2" s="17" t="s">
        <v>400</v>
      </c>
      <c r="CI2" s="17" t="s">
        <v>288</v>
      </c>
      <c r="CJ2" s="17" t="s">
        <v>90</v>
      </c>
      <c r="CK2" s="17" t="s">
        <v>92</v>
      </c>
      <c r="CL2" s="17" t="s">
        <v>94</v>
      </c>
      <c r="CM2" s="17" t="s">
        <v>96</v>
      </c>
      <c r="CN2" s="17" t="s">
        <v>98</v>
      </c>
      <c r="CO2" s="17" t="s">
        <v>100</v>
      </c>
      <c r="CP2" s="17" t="s">
        <v>401</v>
      </c>
      <c r="CQ2" s="17" t="s">
        <v>104</v>
      </c>
      <c r="CR2" s="17" t="s">
        <v>159</v>
      </c>
      <c r="CS2" s="17" t="s">
        <v>160</v>
      </c>
      <c r="CT2" s="17" t="s">
        <v>106</v>
      </c>
      <c r="CU2" s="17" t="s">
        <v>110</v>
      </c>
      <c r="CV2" s="17" t="s">
        <v>114</v>
      </c>
      <c r="CW2" s="17" t="s">
        <v>116</v>
      </c>
      <c r="CX2" s="17" t="s">
        <v>118</v>
      </c>
      <c r="CY2" s="17" t="s">
        <v>122</v>
      </c>
      <c r="CZ2" s="17" t="s">
        <v>124</v>
      </c>
      <c r="DA2" s="17" t="s">
        <v>126</v>
      </c>
      <c r="DB2" s="17" t="s">
        <v>128</v>
      </c>
      <c r="DC2" s="17" t="s">
        <v>130</v>
      </c>
      <c r="DD2" s="17" t="s">
        <v>132</v>
      </c>
      <c r="DE2" s="17" t="s">
        <v>136</v>
      </c>
      <c r="DF2" s="17" t="s">
        <v>138</v>
      </c>
      <c r="DG2" s="17" t="s">
        <v>443</v>
      </c>
      <c r="DH2" s="17" t="s">
        <v>140</v>
      </c>
      <c r="DI2" s="17" t="s">
        <v>144</v>
      </c>
      <c r="DJ2" s="17" t="s">
        <v>290</v>
      </c>
      <c r="DK2" s="17" t="s">
        <v>148</v>
      </c>
      <c r="DL2" s="17" t="s">
        <v>150</v>
      </c>
      <c r="DM2" s="17" t="s">
        <v>291</v>
      </c>
      <c r="DN2" s="17" t="s">
        <v>152</v>
      </c>
      <c r="DP2" s="17" t="s">
        <v>64</v>
      </c>
      <c r="DQ2" s="17" t="s">
        <v>370</v>
      </c>
      <c r="DR2" s="17" t="s">
        <v>50</v>
      </c>
      <c r="DS2" s="17" t="s">
        <v>76</v>
      </c>
      <c r="DT2" s="17" t="s">
        <v>158</v>
      </c>
      <c r="DU2" s="17" t="s">
        <v>159</v>
      </c>
      <c r="DV2" s="17" t="s">
        <v>160</v>
      </c>
      <c r="DW2" s="17" t="s">
        <v>136</v>
      </c>
      <c r="DX2" s="17" t="s">
        <v>161</v>
      </c>
      <c r="DY2" s="17" t="s">
        <v>351</v>
      </c>
      <c r="DZ2" s="17" t="s">
        <v>42</v>
      </c>
      <c r="EA2" s="17" t="s">
        <v>408</v>
      </c>
      <c r="EB2" s="28" t="s">
        <v>402</v>
      </c>
      <c r="EC2" s="28" t="s">
        <v>405</v>
      </c>
      <c r="ED2" s="28" t="s">
        <v>412</v>
      </c>
      <c r="EE2" s="28" t="s">
        <v>356</v>
      </c>
      <c r="EF2" s="28" t="s">
        <v>486</v>
      </c>
      <c r="EG2" s="28" t="s">
        <v>409</v>
      </c>
      <c r="EH2" s="28" t="s">
        <v>407</v>
      </c>
      <c r="EI2" s="28" t="s">
        <v>411</v>
      </c>
      <c r="EJ2" s="28" t="s">
        <v>413</v>
      </c>
      <c r="EK2" s="28" t="s">
        <v>403</v>
      </c>
      <c r="EL2" s="48" t="s">
        <v>397</v>
      </c>
      <c r="EM2" s="48" t="s">
        <v>398</v>
      </c>
      <c r="EN2" s="48" t="s">
        <v>399</v>
      </c>
      <c r="EO2" s="48" t="s">
        <v>400</v>
      </c>
      <c r="EP2" s="48" t="s">
        <v>288</v>
      </c>
      <c r="EQ2" s="28" t="s">
        <v>389</v>
      </c>
      <c r="ER2" s="28" t="s">
        <v>286</v>
      </c>
      <c r="ES2" s="28" t="s">
        <v>443</v>
      </c>
      <c r="ET2" s="28" t="s">
        <v>414</v>
      </c>
      <c r="EU2" s="28" t="s">
        <v>415</v>
      </c>
      <c r="EV2" s="28" t="s">
        <v>404</v>
      </c>
    </row>
    <row r="3" spans="1:152" x14ac:dyDescent="0.25">
      <c r="A3" s="17" t="s">
        <v>171</v>
      </c>
      <c r="B3" s="15">
        <v>176892.21401</v>
      </c>
      <c r="C3" s="15">
        <v>31.091598608000002</v>
      </c>
      <c r="D3" s="15">
        <v>13346.505702</v>
      </c>
      <c r="E3" s="15">
        <v>1319.4090768999999</v>
      </c>
      <c r="F3" s="15">
        <v>1250.4077411999999</v>
      </c>
      <c r="G3" s="15">
        <v>14.46154271</v>
      </c>
      <c r="H3" s="15">
        <v>17417.818370000001</v>
      </c>
      <c r="I3" s="15">
        <v>135.77038390999999</v>
      </c>
      <c r="J3" s="15">
        <v>475.36500418000003</v>
      </c>
      <c r="K3" s="15">
        <v>333.30742763000001</v>
      </c>
      <c r="L3" s="28">
        <v>21.416988907</v>
      </c>
      <c r="M3" s="28">
        <v>71.490968682000002</v>
      </c>
      <c r="N3" s="28">
        <v>25.201558548000001</v>
      </c>
      <c r="O3" s="28">
        <v>1615.1920823999999</v>
      </c>
      <c r="P3" s="28">
        <v>1062.2281562000001</v>
      </c>
      <c r="Q3" s="28">
        <v>3.3030480000000002E-4</v>
      </c>
      <c r="R3" s="28">
        <v>5.7485799999999998E-5</v>
      </c>
      <c r="S3" s="28">
        <v>9.4602346000000007E-3</v>
      </c>
      <c r="T3" s="28">
        <v>1.5762769499999999E-2</v>
      </c>
      <c r="U3" s="17">
        <v>1.25250942E-2</v>
      </c>
      <c r="V3" s="28">
        <v>4.8424839363999999</v>
      </c>
      <c r="W3" s="28">
        <v>7.3436789999999997E-3</v>
      </c>
      <c r="X3" s="28">
        <v>0.65219135719999999</v>
      </c>
      <c r="Y3" s="28">
        <v>0.35432077319999999</v>
      </c>
      <c r="Z3" s="28">
        <v>6.5656008440000004</v>
      </c>
      <c r="AA3" s="28">
        <v>292.00296113000002</v>
      </c>
      <c r="AB3" s="28">
        <v>281.49832149000002</v>
      </c>
      <c r="AC3" s="28">
        <v>41.600224337999997</v>
      </c>
      <c r="AD3" s="28">
        <v>689.78660129000002</v>
      </c>
      <c r="AE3" s="28">
        <v>669.09293376000005</v>
      </c>
      <c r="AF3" s="28">
        <v>0.28847820889999998</v>
      </c>
      <c r="AG3" s="28"/>
      <c r="AH3" s="17" t="s">
        <v>171</v>
      </c>
      <c r="AI3" s="17">
        <v>19.1557646803215</v>
      </c>
      <c r="AJ3" s="17">
        <v>21.2590179377043</v>
      </c>
      <c r="AK3" s="17">
        <v>135.55928221087601</v>
      </c>
      <c r="AL3" s="17">
        <v>135.55928221087601</v>
      </c>
      <c r="AM3" s="17">
        <v>68.701334321714995</v>
      </c>
      <c r="AN3" s="17">
        <v>2.1298895263920799E-3</v>
      </c>
      <c r="AO3" s="17">
        <v>1.0398910431720001E-2</v>
      </c>
      <c r="AP3" s="17">
        <v>482.31256762288899</v>
      </c>
      <c r="AQ3" s="17">
        <v>0.287743556933375</v>
      </c>
      <c r="AR3" s="17">
        <v>72.442642585040304</v>
      </c>
      <c r="AS3" s="17">
        <v>1029.0617797536499</v>
      </c>
      <c r="AT3" s="5">
        <v>1.1462717108417799E-5</v>
      </c>
      <c r="AU3" s="5">
        <v>4.5849762407888098E-5</v>
      </c>
      <c r="AV3" s="17">
        <v>177387.746350303</v>
      </c>
      <c r="AW3" s="17">
        <v>20.355581946350501</v>
      </c>
      <c r="AX3" s="17">
        <v>506.08633682214702</v>
      </c>
      <c r="AY3" s="17">
        <v>32.367902182024601</v>
      </c>
      <c r="AZ3" s="17">
        <v>0.74843815351885201</v>
      </c>
      <c r="BA3" s="17">
        <v>115.67818353478</v>
      </c>
      <c r="BB3" s="17">
        <v>3.2599343667498899</v>
      </c>
      <c r="BC3" s="17">
        <v>769.03649392448301</v>
      </c>
      <c r="BD3" s="17">
        <v>75.676411349012298</v>
      </c>
      <c r="BE3" s="17">
        <v>812.42704595227804</v>
      </c>
      <c r="BF3" s="17">
        <v>296.41753196817501</v>
      </c>
      <c r="BG3" s="17">
        <v>1488.4830612455901</v>
      </c>
      <c r="BH3" s="17">
        <v>331.63845185205201</v>
      </c>
      <c r="BI3" s="17">
        <v>331.63845185205201</v>
      </c>
      <c r="BJ3" s="17">
        <v>288.182652214016</v>
      </c>
      <c r="BK3" s="5">
        <v>3.75479301028058E-5</v>
      </c>
      <c r="BL3" s="17">
        <v>2.8614143279256102E-4</v>
      </c>
      <c r="BM3" s="17">
        <v>106.539622838781</v>
      </c>
      <c r="BN3" s="17">
        <v>587.44661590415399</v>
      </c>
      <c r="BO3" s="17">
        <v>27.256917096036901</v>
      </c>
      <c r="BP3" s="17">
        <v>51.380153284798901</v>
      </c>
      <c r="BQ3" s="17">
        <v>3.22089355989351</v>
      </c>
      <c r="BR3" s="17">
        <v>3.1035795543356598E-3</v>
      </c>
      <c r="BS3" s="17">
        <v>6.3011871338260602E-3</v>
      </c>
      <c r="BT3" s="17">
        <v>23.800178273563599</v>
      </c>
      <c r="BU3" s="17">
        <v>25.503551567308801</v>
      </c>
      <c r="BV3" s="17">
        <v>30.971445128722301</v>
      </c>
      <c r="BW3" s="17">
        <v>0</v>
      </c>
      <c r="BX3" s="17">
        <v>7.9704673247463307E-3</v>
      </c>
      <c r="BY3" s="17">
        <v>7.6578769490236202E-3</v>
      </c>
      <c r="BZ3" s="17">
        <v>17783.6396655588</v>
      </c>
      <c r="CA3" s="17">
        <v>11985.687474770801</v>
      </c>
      <c r="CB3" s="17">
        <v>1225.20401376565</v>
      </c>
      <c r="CC3" s="17">
        <v>13317.431111375199</v>
      </c>
      <c r="CD3" s="17">
        <v>508.14452974757</v>
      </c>
      <c r="CE3" s="17">
        <v>4.8730543861836297</v>
      </c>
      <c r="CF3" s="17">
        <v>7.3148382926084502E-3</v>
      </c>
      <c r="CG3" s="17">
        <v>0.65210190966561299</v>
      </c>
      <c r="CH3" s="17">
        <v>0.35514267639345898</v>
      </c>
      <c r="CI3" s="17">
        <v>6.5962835593621998</v>
      </c>
      <c r="CJ3" s="17">
        <v>0.228592317002595</v>
      </c>
      <c r="CK3" s="17">
        <v>7703.7203243049598</v>
      </c>
      <c r="CL3" s="17">
        <v>0.61240934418007298</v>
      </c>
      <c r="CM3" s="17">
        <v>0.13534192761123601</v>
      </c>
      <c r="CN3" s="17">
        <v>582.98539109442902</v>
      </c>
      <c r="CO3" s="17">
        <v>0.30499503971075298</v>
      </c>
      <c r="CP3" s="5">
        <v>7.6477800889564896E-6</v>
      </c>
      <c r="CQ3" s="17">
        <v>2.5969603928636301E-2</v>
      </c>
      <c r="CR3" s="17">
        <v>1306.18162351824</v>
      </c>
      <c r="CS3" s="17">
        <v>1237.64529746567</v>
      </c>
      <c r="CT3" s="17">
        <v>68.536326052569194</v>
      </c>
      <c r="CU3" s="17">
        <v>3.03458302330836E-3</v>
      </c>
      <c r="CV3" s="17">
        <v>169.77702726566201</v>
      </c>
      <c r="CW3" s="17">
        <v>2.1814686177571201E-2</v>
      </c>
      <c r="CX3" s="17">
        <v>96.600574656767904</v>
      </c>
      <c r="CY3" s="17">
        <v>1.13628793123784</v>
      </c>
      <c r="CZ3" s="17">
        <v>381.32757798023499</v>
      </c>
      <c r="DA3" s="17">
        <v>68.705445547104006</v>
      </c>
      <c r="DB3" s="17">
        <v>0.78377243153270804</v>
      </c>
      <c r="DC3" s="17">
        <v>3.6995222409982498</v>
      </c>
      <c r="DD3" s="17">
        <v>2.9863631761989002E-3</v>
      </c>
      <c r="DE3" s="17">
        <v>14.432608186422801</v>
      </c>
      <c r="DF3" s="17">
        <v>585.46263984066104</v>
      </c>
      <c r="DG3" s="17">
        <v>42.184326449819999</v>
      </c>
      <c r="DH3" s="17">
        <v>0</v>
      </c>
      <c r="DI3" s="17">
        <v>2016.2680814794601</v>
      </c>
      <c r="DJ3" s="17">
        <v>1642.8925329403501</v>
      </c>
      <c r="DK3" s="17">
        <v>327.971907279287</v>
      </c>
      <c r="DL3" s="17">
        <v>17692.534982059798</v>
      </c>
      <c r="DM3" s="17">
        <v>1078.43154216416</v>
      </c>
      <c r="DN3" s="17">
        <v>2490.5653573590498</v>
      </c>
      <c r="DP3" s="25">
        <f t="shared" ref="DP3:DP34" si="0">BM3/(BM3+CA3+CB3+1E-50)</f>
        <v>8.0000130616616448E-3</v>
      </c>
      <c r="DQ3" s="97">
        <f t="shared" ref="DQ3:DQ34" si="1">BZ3/DL3</f>
        <v>1.0051493290018294</v>
      </c>
      <c r="DR3" s="40">
        <f t="shared" ref="DR3:DR34" si="2">(AV3-B3)/(B3+1E-50)</f>
        <v>2.8013236369747283E-3</v>
      </c>
      <c r="DS3" s="40">
        <f t="shared" ref="DS3:DS34" si="3">(BV3-C3)/(C3+1E-50)</f>
        <v>-3.8644998860491004E-3</v>
      </c>
      <c r="DT3" s="40">
        <f t="shared" ref="DT3:DT34" si="4">(CC3-D3)/(D3+1E-50)</f>
        <v>-2.1784421536226008E-3</v>
      </c>
      <c r="DU3" s="40">
        <f t="shared" ref="DU3:DU34" si="5">(CR3-E3)/(E3+1E-50)</f>
        <v>-1.0025286026406838E-2</v>
      </c>
      <c r="DV3" s="40">
        <f t="shared" ref="DV3:DV34" si="6">(CS3-F3)/(F3+1E-50)</f>
        <v>-1.0206625658028967E-2</v>
      </c>
      <c r="DW3" s="40">
        <f t="shared" ref="DW3:DW34" si="7">(DE3-G3)/(G3+1E-50)</f>
        <v>-2.0007909361696961E-3</v>
      </c>
      <c r="DX3" s="40">
        <f t="shared" ref="DX3:DX34" si="8">(DL3-H3)/(H3+1E-50)</f>
        <v>1.5772159648475975E-2</v>
      </c>
      <c r="DY3" s="40">
        <f t="shared" ref="DY3:DY34" si="9">(AL3-I3)/(I3+1E-50)</f>
        <v>-1.5548435015394991E-3</v>
      </c>
      <c r="DZ3" s="40">
        <f t="shared" ref="DZ3:DZ34" si="10">(AP3-J3)/(J3+1E-50)</f>
        <v>1.4615218583188391E-2</v>
      </c>
      <c r="EA3" s="40">
        <f t="shared" ref="EA3:EA34" si="11">(BI3-K3)/(K3+1E-50)</f>
        <v>-5.0073164880102793E-3</v>
      </c>
      <c r="EB3" s="40">
        <f t="shared" ref="EB3:EB34" si="12">(AJ3-L3)/(L3+1E-50)</f>
        <v>-7.3759654067929482E-3</v>
      </c>
      <c r="EC3" s="40">
        <f t="shared" ref="EC3:EC34" si="13">(AR3-M3)/(M3+1E-50)</f>
        <v>1.3311805960742482E-2</v>
      </c>
      <c r="ED3" s="40">
        <f t="shared" ref="ED3:ED34" si="14">(BU3-N3)/(N3+1E-50)</f>
        <v>1.1983108851526392E-2</v>
      </c>
      <c r="EE3" s="40">
        <f t="shared" ref="EE3:EE34" si="15">(DJ3-O3)/(O3+1E-50)</f>
        <v>1.7149942005157872E-2</v>
      </c>
      <c r="EF3" s="40">
        <f t="shared" ref="EF3:EF34" si="16">(DM3-P3)/(P3+1E-50)</f>
        <v>1.5254148432786482E-2</v>
      </c>
      <c r="EG3" s="40">
        <f t="shared" ref="EG3:EG34" si="17">(BK3+BL3+CP3-Q3)/(Q3+1E-50)</f>
        <v>3.1254253172320677E-3</v>
      </c>
      <c r="EH3" s="40">
        <f t="shared" ref="EH3:EH34" si="18">(AT3+AU3-R3)/(R3+1E-50)</f>
        <v>-3.0150138589721408E-3</v>
      </c>
      <c r="EI3" s="40">
        <f t="shared" ref="EI3:EI34" si="19">(BR3+BS3-S3)/(S3+1E-50)</f>
        <v>-5.8632702235820074E-3</v>
      </c>
      <c r="EJ3" s="40">
        <f t="shared" ref="EJ3:EJ34" si="20">(BX3+BY3-T3)/(T3+1E-50)</f>
        <v>-8.5280208043420989E-3</v>
      </c>
      <c r="EK3" s="40">
        <f t="shared" ref="EK3:EK34" si="21">(AN3+AO3-U3)/(U3+1E-50)</f>
        <v>2.9586668594328599E-4</v>
      </c>
      <c r="EL3" s="40">
        <f t="shared" ref="EL3:EL34" si="22">(CE3-V3)/(V3+1E-50)</f>
        <v>6.3129687542869935E-3</v>
      </c>
      <c r="EM3" s="40">
        <f t="shared" ref="EM3:EM34" si="23">(CF3-W3)/(W3+1E-50)</f>
        <v>-3.927283231136525E-3</v>
      </c>
      <c r="EN3" s="40">
        <f t="shared" ref="EN3:EN34" si="24">(CG3-X3)/(X3+1E-50)</f>
        <v>-1.3714921763302289E-4</v>
      </c>
      <c r="EO3" s="40">
        <f t="shared" ref="EO3:EO34" si="25">(CH3-Y3)/(Y3+1E-50)</f>
        <v>2.3196585005052809E-3</v>
      </c>
      <c r="EP3" s="40">
        <f t="shared" ref="EP3:EP34" si="26">(CI3-Z3)/(Z3+1E-50)</f>
        <v>4.6732532316884406E-3</v>
      </c>
      <c r="EQ3" s="40">
        <f t="shared" ref="EQ3:EQ34" si="27">(BF3-AA3)/(AA3+1E-50)</f>
        <v>1.5118239969524227E-2</v>
      </c>
      <c r="ER3" s="40">
        <f t="shared" ref="ER3:ER34" si="28">(BJ3-AB3)/(AB3+1E-50)</f>
        <v>2.3745543805146395E-2</v>
      </c>
      <c r="ES3" s="40">
        <f t="shared" ref="ES3:ES34" si="29">(DG3-AC3)/(AC3+1E-50)</f>
        <v>1.404084043091205E-2</v>
      </c>
      <c r="ET3" s="40">
        <f t="shared" ref="ET3:ET34" si="30">(SUM(AW3:BB3)-AD3)/(AD3+1E-50)</f>
        <v>-1.6367705988076235E-2</v>
      </c>
      <c r="EU3" s="40">
        <f t="shared" ref="EU3:EU34" si="31">(SUM(AX3:BB3)-AE3)/(AE3+1E-50)</f>
        <v>-1.6368636026737826E-2</v>
      </c>
      <c r="EV3" s="40">
        <f t="shared" ref="EV3:EV34" si="32">(AQ3-AF3)/(AF3+1E-50)</f>
        <v>-2.5466463114364457E-3</v>
      </c>
    </row>
    <row r="4" spans="1:152" x14ac:dyDescent="0.25">
      <c r="A4" s="17" t="s">
        <v>173</v>
      </c>
      <c r="B4" s="15">
        <v>188131.09330000001</v>
      </c>
      <c r="C4" s="15">
        <v>40.709248268000003</v>
      </c>
      <c r="D4" s="15">
        <v>16341.192134999999</v>
      </c>
      <c r="E4" s="15">
        <v>1681.4619794</v>
      </c>
      <c r="F4" s="15">
        <v>1600.1997566</v>
      </c>
      <c r="G4" s="15">
        <v>15.862870042999999</v>
      </c>
      <c r="H4" s="15">
        <v>16075.904595</v>
      </c>
      <c r="I4" s="15">
        <v>169.07921024000001</v>
      </c>
      <c r="J4" s="15">
        <v>456.38437309</v>
      </c>
      <c r="K4" s="15">
        <v>439.13234349999999</v>
      </c>
      <c r="L4" s="28">
        <v>29.597707367000002</v>
      </c>
      <c r="M4" s="28">
        <v>61.719196726</v>
      </c>
      <c r="N4" s="28">
        <v>23.428717443</v>
      </c>
      <c r="O4" s="28">
        <v>1514.6470993999999</v>
      </c>
      <c r="P4" s="28">
        <v>978.88654484999995</v>
      </c>
      <c r="Q4" s="28">
        <v>3.3794419999999998E-4</v>
      </c>
      <c r="R4" s="28">
        <v>6.3728300000000004E-5</v>
      </c>
      <c r="S4" s="28">
        <v>1.24334722E-2</v>
      </c>
      <c r="T4" s="28">
        <v>2.1176743200000001E-2</v>
      </c>
      <c r="U4" s="17">
        <v>1.39905857E-2</v>
      </c>
      <c r="V4" s="28">
        <v>5.0795637273000001</v>
      </c>
      <c r="W4" s="28">
        <v>8.0036664999999993E-3</v>
      </c>
      <c r="X4" s="28">
        <v>0.67039941240000001</v>
      </c>
      <c r="Y4" s="28">
        <v>0.356123525</v>
      </c>
      <c r="Z4" s="28">
        <v>7.1390112607000002</v>
      </c>
      <c r="AA4" s="28">
        <v>269.56586843000002</v>
      </c>
      <c r="AB4" s="28">
        <v>240.04084395000001</v>
      </c>
      <c r="AC4" s="28">
        <v>35.257596577999998</v>
      </c>
      <c r="AD4" s="28">
        <v>1021.6577365000001</v>
      </c>
      <c r="AE4" s="28">
        <v>991.00807831999998</v>
      </c>
      <c r="AF4" s="28">
        <v>0.3030920198</v>
      </c>
      <c r="AG4" s="28"/>
      <c r="AH4" s="17" t="s">
        <v>173</v>
      </c>
      <c r="AI4" s="17">
        <v>19.3700968083233</v>
      </c>
      <c r="AJ4" s="17">
        <v>29.151316457693198</v>
      </c>
      <c r="AK4" s="17">
        <v>167.13472595910599</v>
      </c>
      <c r="AL4" s="17">
        <v>167.13472595910599</v>
      </c>
      <c r="AM4" s="17">
        <v>93.679560974073397</v>
      </c>
      <c r="AN4" s="17">
        <v>2.35882766910828E-3</v>
      </c>
      <c r="AO4" s="17">
        <v>1.1516540593153501E-2</v>
      </c>
      <c r="AP4" s="17">
        <v>458.52298966701397</v>
      </c>
      <c r="AQ4" s="17">
        <v>0.30125432114706502</v>
      </c>
      <c r="AR4" s="17">
        <v>61.937470861068597</v>
      </c>
      <c r="AS4" s="17">
        <v>956.23545905179401</v>
      </c>
      <c r="AT4" s="5">
        <v>1.2622468644212599E-5</v>
      </c>
      <c r="AU4" s="5">
        <v>5.0490080038801297E-5</v>
      </c>
      <c r="AV4" s="17">
        <v>187634.33247816001</v>
      </c>
      <c r="AW4" s="17">
        <v>30.068041433886101</v>
      </c>
      <c r="AX4" s="17">
        <v>747.23321781113998</v>
      </c>
      <c r="AY4" s="17">
        <v>47.825397653179998</v>
      </c>
      <c r="AZ4" s="17">
        <v>1.1050143316964001</v>
      </c>
      <c r="BA4" s="17">
        <v>170.89469979552101</v>
      </c>
      <c r="BB4" s="17">
        <v>5.1021933069880898</v>
      </c>
      <c r="BC4" s="17">
        <v>756.38204746608903</v>
      </c>
      <c r="BD4" s="17">
        <v>70.018443062746002</v>
      </c>
      <c r="BE4" s="17">
        <v>695.412785304561</v>
      </c>
      <c r="BF4" s="17">
        <v>271.28408283452598</v>
      </c>
      <c r="BG4" s="17">
        <v>1296.77750465344</v>
      </c>
      <c r="BH4" s="17">
        <v>433.18592684493598</v>
      </c>
      <c r="BI4" s="17">
        <v>433.18592684493598</v>
      </c>
      <c r="BJ4" s="17">
        <v>243.16897056324399</v>
      </c>
      <c r="BK4" s="5">
        <v>4.3580593254245797E-5</v>
      </c>
      <c r="BL4" s="17">
        <v>2.8091479305616799E-4</v>
      </c>
      <c r="BM4" s="17">
        <v>129.00167436234</v>
      </c>
      <c r="BN4" s="17">
        <v>518.18114524614396</v>
      </c>
      <c r="BO4" s="17">
        <v>22.410094412850899</v>
      </c>
      <c r="BP4" s="17">
        <v>53.208944607267298</v>
      </c>
      <c r="BQ4" s="17">
        <v>4.5285768437994403</v>
      </c>
      <c r="BR4" s="17">
        <v>4.0476990713029896E-3</v>
      </c>
      <c r="BS4" s="17">
        <v>8.2180822048424605E-3</v>
      </c>
      <c r="BT4" s="17">
        <v>17.682420269729899</v>
      </c>
      <c r="BU4" s="17">
        <v>23.455250440691401</v>
      </c>
      <c r="BV4" s="17">
        <v>40.201902695701499</v>
      </c>
      <c r="BW4" s="17">
        <v>0</v>
      </c>
      <c r="BX4" s="17">
        <v>1.06405368210452E-2</v>
      </c>
      <c r="BY4" s="17">
        <v>1.0223214026907399E-2</v>
      </c>
      <c r="BZ4" s="17">
        <v>16236.052429548499</v>
      </c>
      <c r="CA4" s="17">
        <v>14512.745711932999</v>
      </c>
      <c r="CB4" s="17">
        <v>1483.52075758968</v>
      </c>
      <c r="CC4" s="17">
        <v>16125.268143885</v>
      </c>
      <c r="CD4" s="17">
        <v>445.093629817622</v>
      </c>
      <c r="CE4" s="17">
        <v>5.0548650304259803</v>
      </c>
      <c r="CF4" s="17">
        <v>7.9418418181076492E-3</v>
      </c>
      <c r="CG4" s="17">
        <v>0.66708810692416598</v>
      </c>
      <c r="CH4" s="17">
        <v>0.35478092008796402</v>
      </c>
      <c r="CI4" s="17">
        <v>7.0962637518477498</v>
      </c>
      <c r="CJ4" s="17">
        <v>0.24221189464111501</v>
      </c>
      <c r="CK4" s="17">
        <v>6934.8720859723098</v>
      </c>
      <c r="CL4" s="17">
        <v>0.81194116723711196</v>
      </c>
      <c r="CM4" s="17">
        <v>0.20000755873388501</v>
      </c>
      <c r="CN4" s="17">
        <v>827.57048768442996</v>
      </c>
      <c r="CO4" s="17">
        <v>0.40251060665685601</v>
      </c>
      <c r="CP4" s="5">
        <v>1.16906312990183E-5</v>
      </c>
      <c r="CQ4" s="17">
        <v>3.8569216367113697E-2</v>
      </c>
      <c r="CR4" s="17">
        <v>1657.8066589525999</v>
      </c>
      <c r="CS4" s="17">
        <v>1577.42909368752</v>
      </c>
      <c r="CT4" s="17">
        <v>80.377565265078303</v>
      </c>
      <c r="CU4" s="17">
        <v>5.1427513916125099E-3</v>
      </c>
      <c r="CV4" s="17">
        <v>178.544850161764</v>
      </c>
      <c r="CW4" s="17">
        <v>3.6969735358278501E-2</v>
      </c>
      <c r="CX4" s="17">
        <v>113.391308439844</v>
      </c>
      <c r="CY4" s="17">
        <v>1.5099578834526499</v>
      </c>
      <c r="CZ4" s="17">
        <v>448.287794044213</v>
      </c>
      <c r="DA4" s="17">
        <v>75.281529071878396</v>
      </c>
      <c r="DB4" s="17">
        <v>0.82068867860469397</v>
      </c>
      <c r="DC4" s="17">
        <v>5.5621656932158201</v>
      </c>
      <c r="DD4" s="17">
        <v>4.4881716165942002E-3</v>
      </c>
      <c r="DE4" s="17">
        <v>15.6761589700006</v>
      </c>
      <c r="DF4" s="17">
        <v>529.805704465247</v>
      </c>
      <c r="DG4" s="17">
        <v>35.418735446672898</v>
      </c>
      <c r="DH4" s="17">
        <v>0</v>
      </c>
      <c r="DI4" s="17">
        <v>1862.60615855132</v>
      </c>
      <c r="DJ4" s="17">
        <v>1526.7344477726899</v>
      </c>
      <c r="DK4" s="17">
        <v>280.267194922832</v>
      </c>
      <c r="DL4" s="17">
        <v>16170.971990497999</v>
      </c>
      <c r="DM4" s="17">
        <v>985.23123609622098</v>
      </c>
      <c r="DN4" s="17">
        <v>2221.59376679557</v>
      </c>
      <c r="DP4" s="25">
        <f t="shared" si="0"/>
        <v>7.9999708042845577E-3</v>
      </c>
      <c r="DQ4" s="97">
        <f t="shared" si="1"/>
        <v>1.0040245224027808</v>
      </c>
      <c r="DR4" s="40">
        <f t="shared" si="2"/>
        <v>-2.640503561247301E-3</v>
      </c>
      <c r="DS4" s="40">
        <f t="shared" si="3"/>
        <v>-1.2462661284200368E-2</v>
      </c>
      <c r="DT4" s="40">
        <f t="shared" si="4"/>
        <v>-1.3213478510697397E-2</v>
      </c>
      <c r="DU4" s="40">
        <f t="shared" si="5"/>
        <v>-1.4068305282668987E-2</v>
      </c>
      <c r="DV4" s="40">
        <f t="shared" si="6"/>
        <v>-1.4229887749053054E-2</v>
      </c>
      <c r="DW4" s="40">
        <f t="shared" si="7"/>
        <v>-1.1770321038581005E-2</v>
      </c>
      <c r="DX4" s="40">
        <f t="shared" si="8"/>
        <v>5.9136576070230977E-3</v>
      </c>
      <c r="DY4" s="40">
        <f t="shared" si="9"/>
        <v>-1.1500433898016867E-2</v>
      </c>
      <c r="DZ4" s="40">
        <f t="shared" si="10"/>
        <v>4.6859986956482337E-3</v>
      </c>
      <c r="EA4" s="40">
        <f t="shared" si="11"/>
        <v>-1.3541285999727353E-2</v>
      </c>
      <c r="EB4" s="40">
        <f t="shared" si="12"/>
        <v>-1.5081942117060976E-2</v>
      </c>
      <c r="EC4" s="40">
        <f t="shared" si="13"/>
        <v>3.5365679828533235E-3</v>
      </c>
      <c r="ED4" s="40">
        <f t="shared" si="14"/>
        <v>1.1324989409238252E-3</v>
      </c>
      <c r="EE4" s="40">
        <f t="shared" si="15"/>
        <v>7.9803066849553368E-3</v>
      </c>
      <c r="EF4" s="40">
        <f t="shared" si="16"/>
        <v>6.4815389276734444E-3</v>
      </c>
      <c r="EG4" s="40">
        <f t="shared" si="17"/>
        <v>-5.2025819368046724E-3</v>
      </c>
      <c r="EH4" s="40">
        <f t="shared" si="18"/>
        <v>-9.6621331023439058E-3</v>
      </c>
      <c r="EI4" s="40">
        <f t="shared" si="19"/>
        <v>-1.3487055036367879E-2</v>
      </c>
      <c r="EJ4" s="40">
        <f t="shared" si="20"/>
        <v>-1.4780004134318594E-2</v>
      </c>
      <c r="EK4" s="40">
        <f t="shared" si="21"/>
        <v>-8.2353548456673784E-3</v>
      </c>
      <c r="EL4" s="40">
        <f t="shared" si="22"/>
        <v>-4.8623657857223297E-3</v>
      </c>
      <c r="EM4" s="40">
        <f t="shared" si="23"/>
        <v>-7.7245449810221523E-3</v>
      </c>
      <c r="EN4" s="40">
        <f t="shared" si="24"/>
        <v>-4.939302473401192E-3</v>
      </c>
      <c r="EO4" s="40">
        <f t="shared" si="25"/>
        <v>-3.7700539778605523E-3</v>
      </c>
      <c r="EP4" s="40">
        <f t="shared" si="26"/>
        <v>-5.9878752520778223E-3</v>
      </c>
      <c r="EQ4" s="40">
        <f t="shared" si="27"/>
        <v>6.3740057839411978E-3</v>
      </c>
      <c r="ER4" s="40">
        <f t="shared" si="28"/>
        <v>1.3031643122766058E-2</v>
      </c>
      <c r="ES4" s="40">
        <f t="shared" si="29"/>
        <v>4.5703304908039973E-3</v>
      </c>
      <c r="ET4" s="40">
        <f t="shared" si="30"/>
        <v>-1.9017300484748485E-2</v>
      </c>
      <c r="EU4" s="40">
        <f t="shared" si="31"/>
        <v>-1.9018568903520709E-2</v>
      </c>
      <c r="EV4" s="40">
        <f t="shared" si="32"/>
        <v>-6.0631706969639671E-3</v>
      </c>
    </row>
    <row r="5" spans="1:152" x14ac:dyDescent="0.25">
      <c r="A5" s="17" t="s">
        <v>174</v>
      </c>
      <c r="B5" s="15">
        <v>119225.73852</v>
      </c>
      <c r="C5" s="15">
        <v>24.182228665</v>
      </c>
      <c r="D5" s="15">
        <v>15523.077379</v>
      </c>
      <c r="E5" s="15">
        <v>1264.6916988999999</v>
      </c>
      <c r="F5" s="15">
        <v>1208.6594189</v>
      </c>
      <c r="G5" s="15">
        <v>12.216169523</v>
      </c>
      <c r="H5" s="15">
        <v>11351.951707</v>
      </c>
      <c r="I5" s="15">
        <v>133.19129079999999</v>
      </c>
      <c r="J5" s="15">
        <v>322.10035019999998</v>
      </c>
      <c r="K5" s="15">
        <v>347.98373250999998</v>
      </c>
      <c r="L5" s="28">
        <v>23.352904329000001</v>
      </c>
      <c r="M5" s="28">
        <v>47.804448026999999</v>
      </c>
      <c r="N5" s="28">
        <v>18.100592411000001</v>
      </c>
      <c r="O5" s="28">
        <v>1016.8960965</v>
      </c>
      <c r="P5" s="28">
        <v>681.40411007</v>
      </c>
      <c r="Q5" s="28">
        <v>2.5436790000000001E-4</v>
      </c>
      <c r="R5" s="28">
        <v>5.2024999999999997E-5</v>
      </c>
      <c r="S5" s="28">
        <v>8.7335574999999992E-3</v>
      </c>
      <c r="T5" s="28">
        <v>1.54624067E-2</v>
      </c>
      <c r="U5" s="17">
        <v>9.8494703999999992E-3</v>
      </c>
      <c r="V5" s="28">
        <v>3.9647393171999998</v>
      </c>
      <c r="W5" s="28">
        <v>5.0864109999999999E-3</v>
      </c>
      <c r="X5" s="28">
        <v>0.42243172099999998</v>
      </c>
      <c r="Y5" s="28">
        <v>0.23413870019999999</v>
      </c>
      <c r="Z5" s="28">
        <v>5.4799181253000002</v>
      </c>
      <c r="AA5" s="28">
        <v>187.95811827</v>
      </c>
      <c r="AB5" s="28">
        <v>161.38262028</v>
      </c>
      <c r="AC5" s="28">
        <v>27.272165771000001</v>
      </c>
      <c r="AD5" s="28">
        <v>853.68702019</v>
      </c>
      <c r="AE5" s="28">
        <v>828.07642224999995</v>
      </c>
      <c r="AF5" s="28">
        <v>0.18368320539999999</v>
      </c>
      <c r="AG5" s="28"/>
      <c r="AH5" s="17" t="s">
        <v>174</v>
      </c>
      <c r="AI5" s="17">
        <v>14.399886726446899</v>
      </c>
      <c r="AJ5" s="17">
        <v>23.136053621428299</v>
      </c>
      <c r="AK5" s="17">
        <v>132.48957037984499</v>
      </c>
      <c r="AL5" s="17">
        <v>132.48957037984499</v>
      </c>
      <c r="AM5" s="17">
        <v>72.2361901162717</v>
      </c>
      <c r="AN5" s="17">
        <v>1.6704856561781699E-3</v>
      </c>
      <c r="AO5" s="17">
        <v>8.15593792886787E-3</v>
      </c>
      <c r="AP5" s="17">
        <v>325.424229983911</v>
      </c>
      <c r="AQ5" s="17">
        <v>0.18346412222917699</v>
      </c>
      <c r="AR5" s="17">
        <v>48.338645870540198</v>
      </c>
      <c r="AS5" s="17">
        <v>761.184156558724</v>
      </c>
      <c r="AT5" s="5">
        <v>1.0341399207438301E-5</v>
      </c>
      <c r="AU5" s="5">
        <v>4.1365531969774601E-5</v>
      </c>
      <c r="AV5" s="17">
        <v>119435.53298522301</v>
      </c>
      <c r="AW5" s="17">
        <v>25.2579885028963</v>
      </c>
      <c r="AX5" s="17">
        <v>629.31246261787805</v>
      </c>
      <c r="AY5" s="17">
        <v>40.106337780055803</v>
      </c>
      <c r="AZ5" s="17">
        <v>0.93096819788686902</v>
      </c>
      <c r="BA5" s="17">
        <v>143.44354202174799</v>
      </c>
      <c r="BB5" s="17">
        <v>2.8574066136454999</v>
      </c>
      <c r="BC5" s="17">
        <v>592.29313531198898</v>
      </c>
      <c r="BD5" s="17">
        <v>55.059232029015</v>
      </c>
      <c r="BE5" s="17">
        <v>541.91691980645101</v>
      </c>
      <c r="BF5" s="17">
        <v>190.31174017995701</v>
      </c>
      <c r="BG5" s="17">
        <v>882.73067116236302</v>
      </c>
      <c r="BH5" s="17">
        <v>345.32739387191998</v>
      </c>
      <c r="BI5" s="17">
        <v>345.32739387191998</v>
      </c>
      <c r="BJ5" s="17">
        <v>164.4316676304</v>
      </c>
      <c r="BK5" s="5">
        <v>2.9811556427039701E-5</v>
      </c>
      <c r="BL5" s="17">
        <v>2.1794790397231E-4</v>
      </c>
      <c r="BM5" s="17">
        <v>123.243049275506</v>
      </c>
      <c r="BN5" s="17">
        <v>350.68811105369298</v>
      </c>
      <c r="BO5" s="17">
        <v>17.1408952861218</v>
      </c>
      <c r="BP5" s="17">
        <v>39.781534559797798</v>
      </c>
      <c r="BQ5" s="17">
        <v>3.5937106060572002</v>
      </c>
      <c r="BR5" s="17">
        <v>2.8599945512767502E-3</v>
      </c>
      <c r="BS5" s="17">
        <v>5.8066371026857799E-3</v>
      </c>
      <c r="BT5" s="17">
        <v>13.988315585615201</v>
      </c>
      <c r="BU5" s="17">
        <v>18.246704402594901</v>
      </c>
      <c r="BV5" s="17">
        <v>24.063310298450698</v>
      </c>
      <c r="BW5" s="17">
        <v>0</v>
      </c>
      <c r="BX5" s="17">
        <v>7.8098857564884699E-3</v>
      </c>
      <c r="BY5" s="17">
        <v>7.5036272755832599E-3</v>
      </c>
      <c r="BZ5" s="17">
        <v>11550.2779458434</v>
      </c>
      <c r="CA5" s="17">
        <v>13864.8380030974</v>
      </c>
      <c r="CB5" s="17">
        <v>1417.29485297927</v>
      </c>
      <c r="CC5" s="17">
        <v>15405.375905352201</v>
      </c>
      <c r="CD5" s="17">
        <v>329.942305436156</v>
      </c>
      <c r="CE5" s="17">
        <v>3.9703530689440401</v>
      </c>
      <c r="CF5" s="17">
        <v>5.0691680115522103E-3</v>
      </c>
      <c r="CG5" s="17">
        <v>0.42265231759343402</v>
      </c>
      <c r="CH5" s="17">
        <v>0.23464320650804399</v>
      </c>
      <c r="CI5" s="17">
        <v>5.4804010870109101</v>
      </c>
      <c r="CJ5" s="17">
        <v>0.27059431373975501</v>
      </c>
      <c r="CK5" s="17">
        <v>4816.9437379189403</v>
      </c>
      <c r="CL5" s="17">
        <v>0.64771011998655104</v>
      </c>
      <c r="CM5" s="17">
        <v>0.167560358725067</v>
      </c>
      <c r="CN5" s="17">
        <v>683.11106443558901</v>
      </c>
      <c r="CO5" s="17">
        <v>0.32932218786686301</v>
      </c>
      <c r="CP5" s="5">
        <v>6.5794243401290699E-6</v>
      </c>
      <c r="CQ5" s="17">
        <v>3.1359842127019297E-2</v>
      </c>
      <c r="CR5" s="17">
        <v>1252.0865499965601</v>
      </c>
      <c r="CS5" s="17">
        <v>1196.4403953092501</v>
      </c>
      <c r="CT5" s="17">
        <v>55.646154687301802</v>
      </c>
      <c r="CU5" s="17">
        <v>1.03169489354431E-3</v>
      </c>
      <c r="CV5" s="17">
        <v>114.991354167011</v>
      </c>
      <c r="CW5" s="17">
        <v>7.4165150217430798E-3</v>
      </c>
      <c r="CX5" s="17">
        <v>79.610783037638299</v>
      </c>
      <c r="CY5" s="17">
        <v>1.17559021864338</v>
      </c>
      <c r="CZ5" s="17">
        <v>312.30766983580997</v>
      </c>
      <c r="DA5" s="17">
        <v>70.711199245447801</v>
      </c>
      <c r="DB5" s="17">
        <v>0.55946032000088097</v>
      </c>
      <c r="DC5" s="17">
        <v>3.2260912973649201</v>
      </c>
      <c r="DD5" s="17">
        <v>3.3869648406884998E-3</v>
      </c>
      <c r="DE5" s="17">
        <v>12.1603787716948</v>
      </c>
      <c r="DF5" s="17">
        <v>380.37238960424497</v>
      </c>
      <c r="DG5" s="17">
        <v>27.6062006676752</v>
      </c>
      <c r="DH5" s="17">
        <v>0</v>
      </c>
      <c r="DI5" s="17">
        <v>1272.7722719374101</v>
      </c>
      <c r="DJ5" s="17">
        <v>1030.7360485527399</v>
      </c>
      <c r="DK5" s="17">
        <v>206.14391133150301</v>
      </c>
      <c r="DL5" s="17">
        <v>11486.1321451523</v>
      </c>
      <c r="DM5" s="17">
        <v>690.03534563792698</v>
      </c>
      <c r="DN5" s="17">
        <v>1594.7892065973199</v>
      </c>
      <c r="DP5" s="25">
        <f t="shared" si="0"/>
        <v>8.0000027284429041E-3</v>
      </c>
      <c r="DQ5" s="97">
        <f t="shared" si="1"/>
        <v>1.0055846302202063</v>
      </c>
      <c r="DR5" s="40">
        <f t="shared" si="2"/>
        <v>1.7596407271389166E-3</v>
      </c>
      <c r="DS5" s="40">
        <f t="shared" si="3"/>
        <v>-4.9175933366893366E-3</v>
      </c>
      <c r="DT5" s="40">
        <f t="shared" si="4"/>
        <v>-7.5823543730464777E-3</v>
      </c>
      <c r="DU5" s="40">
        <f t="shared" si="5"/>
        <v>-9.9669737014985646E-3</v>
      </c>
      <c r="DV5" s="40">
        <f t="shared" si="6"/>
        <v>-1.0109567178047897E-2</v>
      </c>
      <c r="DW5" s="40">
        <f t="shared" si="7"/>
        <v>-4.5669594876003748E-3</v>
      </c>
      <c r="DX5" s="40">
        <f t="shared" si="8"/>
        <v>1.1820032503270739E-2</v>
      </c>
      <c r="DY5" s="40">
        <f t="shared" si="9"/>
        <v>-5.2685158011472532E-3</v>
      </c>
      <c r="DZ5" s="40">
        <f t="shared" si="10"/>
        <v>1.0319392021297545E-2</v>
      </c>
      <c r="EA5" s="40">
        <f t="shared" si="11"/>
        <v>-7.6335138396265868E-3</v>
      </c>
      <c r="EB5" s="40">
        <f t="shared" si="12"/>
        <v>-9.2858132126380985E-3</v>
      </c>
      <c r="EC5" s="40">
        <f t="shared" si="13"/>
        <v>1.1174647247019418E-2</v>
      </c>
      <c r="ED5" s="40">
        <f t="shared" si="14"/>
        <v>8.0722215205567202E-3</v>
      </c>
      <c r="EE5" s="40">
        <f t="shared" si="15"/>
        <v>1.3609996242856E-2</v>
      </c>
      <c r="EF5" s="40">
        <f t="shared" si="16"/>
        <v>1.2666838136682651E-2</v>
      </c>
      <c r="EG5" s="40">
        <f t="shared" si="17"/>
        <v>-1.1406809004310967E-4</v>
      </c>
      <c r="EH5" s="40">
        <f t="shared" si="18"/>
        <v>-6.113768818589051E-3</v>
      </c>
      <c r="EI5" s="40">
        <f t="shared" si="19"/>
        <v>-7.6630681182860688E-3</v>
      </c>
      <c r="EJ5" s="40">
        <f t="shared" si="20"/>
        <v>-9.6293979855199777E-3</v>
      </c>
      <c r="EK5" s="40">
        <f t="shared" si="21"/>
        <v>-2.339903976355826E-3</v>
      </c>
      <c r="EL5" s="40">
        <f t="shared" si="22"/>
        <v>1.4159195081720514E-3</v>
      </c>
      <c r="EM5" s="40">
        <f t="shared" si="23"/>
        <v>-3.3900108441471881E-3</v>
      </c>
      <c r="EN5" s="40">
        <f t="shared" si="24"/>
        <v>5.222065069162775E-4</v>
      </c>
      <c r="EO5" s="40">
        <f t="shared" si="25"/>
        <v>2.1547326760294147E-3</v>
      </c>
      <c r="EP5" s="40">
        <f t="shared" si="26"/>
        <v>8.8133015834693804E-5</v>
      </c>
      <c r="EQ5" s="40">
        <f t="shared" si="27"/>
        <v>1.2522055081313691E-2</v>
      </c>
      <c r="ER5" s="40">
        <f t="shared" si="28"/>
        <v>1.8893281972432244E-2</v>
      </c>
      <c r="ES5" s="40">
        <f t="shared" si="29"/>
        <v>1.2248198382190705E-2</v>
      </c>
      <c r="ET5" s="40">
        <f t="shared" si="30"/>
        <v>-1.379699371939384E-2</v>
      </c>
      <c r="EU5" s="40">
        <f t="shared" si="31"/>
        <v>-1.3797887141552074E-2</v>
      </c>
      <c r="EV5" s="40">
        <f t="shared" si="32"/>
        <v>-1.1927229293822168E-3</v>
      </c>
    </row>
    <row r="6" spans="1:152" x14ac:dyDescent="0.25">
      <c r="A6" s="17" t="s">
        <v>175</v>
      </c>
      <c r="B6" s="15">
        <v>894204.80584000004</v>
      </c>
      <c r="C6" s="15">
        <v>152.12755304999999</v>
      </c>
      <c r="D6" s="15">
        <v>78909.529448000001</v>
      </c>
      <c r="E6" s="15">
        <v>6068.8387782999998</v>
      </c>
      <c r="F6" s="15">
        <v>5083.0661520000003</v>
      </c>
      <c r="G6" s="15">
        <v>144.06940349999999</v>
      </c>
      <c r="H6" s="15">
        <v>100387.48504</v>
      </c>
      <c r="I6" s="15">
        <v>1429.9760004</v>
      </c>
      <c r="J6" s="15">
        <v>2772.8400350000002</v>
      </c>
      <c r="K6" s="15">
        <v>3585.1472055999998</v>
      </c>
      <c r="L6" s="28">
        <v>128.04806440999999</v>
      </c>
      <c r="M6" s="28">
        <v>609.57007297999996</v>
      </c>
      <c r="N6" s="28">
        <v>101.00625248</v>
      </c>
      <c r="O6" s="28">
        <v>5730.5061282999995</v>
      </c>
      <c r="P6" s="28">
        <v>4641.8425144000003</v>
      </c>
      <c r="Q6" s="17">
        <v>2.3632955000000001E-2</v>
      </c>
      <c r="R6" s="17">
        <v>4.3366363000000002E-3</v>
      </c>
      <c r="S6" s="28">
        <v>0.72532153919999998</v>
      </c>
      <c r="T6" s="28">
        <v>3.6116745253000002</v>
      </c>
      <c r="U6" s="17">
        <v>5.9082385999999999E-3</v>
      </c>
      <c r="V6" s="28">
        <v>25.121066293999998</v>
      </c>
      <c r="W6" s="28">
        <v>5.28509011E-2</v>
      </c>
      <c r="X6" s="28">
        <v>4.6426966697000003</v>
      </c>
      <c r="Y6" s="28">
        <v>2.3968345105000002</v>
      </c>
      <c r="Z6" s="17">
        <v>35.755608797000001</v>
      </c>
      <c r="AA6" s="17">
        <v>1216.5580093999999</v>
      </c>
      <c r="AB6" s="17">
        <v>1526.6153586999999</v>
      </c>
      <c r="AC6" s="17">
        <v>104.23780341</v>
      </c>
      <c r="AD6" s="17">
        <v>2961.162507</v>
      </c>
      <c r="AE6" s="17">
        <v>2713.1466236000001</v>
      </c>
      <c r="AF6" s="28">
        <v>2.1478505599000002</v>
      </c>
      <c r="AG6" s="28"/>
      <c r="AH6" s="17" t="s">
        <v>175</v>
      </c>
      <c r="AI6" s="17">
        <v>157.88500494902601</v>
      </c>
      <c r="AJ6" s="17">
        <v>129.63364069767599</v>
      </c>
      <c r="AK6" s="17">
        <v>1430.9256247767601</v>
      </c>
      <c r="AL6" s="17">
        <v>1430.9256247767601</v>
      </c>
      <c r="AM6" s="17">
        <v>537.41743546265695</v>
      </c>
      <c r="AN6" s="17">
        <v>9.9115491327568203E-4</v>
      </c>
      <c r="AO6" s="17">
        <v>4.8391526974101203E-3</v>
      </c>
      <c r="AP6" s="17">
        <v>2802.2180189052801</v>
      </c>
      <c r="AQ6" s="17">
        <v>2.1247752578086199</v>
      </c>
      <c r="AR6" s="17">
        <v>616.68472212820404</v>
      </c>
      <c r="AS6" s="17">
        <v>9470.8049050725003</v>
      </c>
      <c r="AT6" s="17">
        <v>8.8285444203773202E-4</v>
      </c>
      <c r="AU6" s="17">
        <v>3.53140567249237E-3</v>
      </c>
      <c r="AV6" s="17">
        <v>892017.00471767003</v>
      </c>
      <c r="AW6" s="17">
        <v>244.96025845885899</v>
      </c>
      <c r="AX6" s="17">
        <v>2056.6388586561702</v>
      </c>
      <c r="AY6" s="17">
        <v>131.71605310934299</v>
      </c>
      <c r="AZ6" s="17">
        <v>3.0411620549281499</v>
      </c>
      <c r="BA6" s="17">
        <v>470.59669227775998</v>
      </c>
      <c r="BB6" s="17">
        <v>14.7458514823327</v>
      </c>
      <c r="BC6" s="17">
        <v>6316.5469742259902</v>
      </c>
      <c r="BD6" s="17">
        <v>452.96344253503798</v>
      </c>
      <c r="BE6" s="17">
        <v>6123.7582208856202</v>
      </c>
      <c r="BF6" s="17">
        <v>1231.1675532546701</v>
      </c>
      <c r="BG6" s="17">
        <v>7942.9388435091296</v>
      </c>
      <c r="BH6" s="17">
        <v>3595.8177752996098</v>
      </c>
      <c r="BI6" s="17">
        <v>3595.8177752996098</v>
      </c>
      <c r="BJ6" s="17">
        <v>1540.9549996962501</v>
      </c>
      <c r="BK6" s="17">
        <v>6.7631598152089103E-3</v>
      </c>
      <c r="BL6" s="17">
        <v>1.3059734660468199E-2</v>
      </c>
      <c r="BM6" s="17">
        <v>625.52685692466196</v>
      </c>
      <c r="BN6" s="17">
        <v>3850.8875348179099</v>
      </c>
      <c r="BO6" s="17">
        <v>186.416109456919</v>
      </c>
      <c r="BP6" s="17">
        <v>392.37194130422301</v>
      </c>
      <c r="BQ6" s="17">
        <v>33.924332665167498</v>
      </c>
      <c r="BR6" s="17">
        <v>0.24252465065008699</v>
      </c>
      <c r="BS6" s="17">
        <v>0.492398800906099</v>
      </c>
      <c r="BT6" s="17">
        <v>157.84638306452501</v>
      </c>
      <c r="BU6" s="17">
        <v>102.046680636186</v>
      </c>
      <c r="BV6" s="17">
        <v>150.87634177604301</v>
      </c>
      <c r="BW6" s="17">
        <v>0</v>
      </c>
      <c r="BX6" s="17">
        <v>1.87980808258513</v>
      </c>
      <c r="BY6" s="17">
        <v>1.8060912983570001</v>
      </c>
      <c r="BZ6" s="17">
        <v>103646.425114723</v>
      </c>
      <c r="CA6" s="17">
        <v>70381.401676438603</v>
      </c>
      <c r="CB6" s="17">
        <v>7194.6427049719696</v>
      </c>
      <c r="CC6" s="17">
        <v>78201.571238335295</v>
      </c>
      <c r="CD6" s="17">
        <v>3551.5461266356901</v>
      </c>
      <c r="CE6" s="17">
        <v>25.030538794049701</v>
      </c>
      <c r="CF6" s="17">
        <v>5.2262840598113897E-2</v>
      </c>
      <c r="CG6" s="17">
        <v>4.5984403438769297</v>
      </c>
      <c r="CH6" s="17">
        <v>2.3772908698887201</v>
      </c>
      <c r="CI6" s="17">
        <v>35.574186669753097</v>
      </c>
      <c r="CJ6" s="17">
        <v>0.71842087195224602</v>
      </c>
      <c r="CK6" s="17">
        <v>44412.374531834197</v>
      </c>
      <c r="CL6" s="17">
        <v>2.4756737442748702</v>
      </c>
      <c r="CM6" s="17">
        <v>0.55092429178171998</v>
      </c>
      <c r="CN6" s="17">
        <v>2370.6892183181999</v>
      </c>
      <c r="CO6" s="17">
        <v>1.2040739192116201</v>
      </c>
      <c r="CP6" s="17">
        <v>3.4981567183099299E-3</v>
      </c>
      <c r="CQ6" s="17">
        <v>0.106704119843251</v>
      </c>
      <c r="CR6" s="17">
        <v>6091.71609558808</v>
      </c>
      <c r="CS6" s="17">
        <v>5093.4030124793398</v>
      </c>
      <c r="CT6" s="17">
        <v>998.31308310873703</v>
      </c>
      <c r="CU6" s="17">
        <v>1.57655670651521E-2</v>
      </c>
      <c r="CV6" s="17">
        <v>703.54295082039403</v>
      </c>
      <c r="CW6" s="17">
        <v>0.113333205410142</v>
      </c>
      <c r="CX6" s="17">
        <v>401.06657431505101</v>
      </c>
      <c r="CY6" s="17">
        <v>4.6772420725651296</v>
      </c>
      <c r="CZ6" s="17">
        <v>1588.62827923742</v>
      </c>
      <c r="DA6" s="17">
        <v>131.00225204155299</v>
      </c>
      <c r="DB6" s="17">
        <v>3.1798940912823701</v>
      </c>
      <c r="DC6" s="17">
        <v>16.421412921840599</v>
      </c>
      <c r="DD6" s="17">
        <v>1.2544983043149899E-2</v>
      </c>
      <c r="DE6" s="17">
        <v>142.84566361569</v>
      </c>
      <c r="DF6" s="17">
        <v>3820.4126402962002</v>
      </c>
      <c r="DG6" s="17">
        <v>105.43680642023401</v>
      </c>
      <c r="DH6" s="17">
        <v>0</v>
      </c>
      <c r="DI6" s="17">
        <v>7510.9227408633496</v>
      </c>
      <c r="DJ6" s="17">
        <v>5799.3567074393204</v>
      </c>
      <c r="DK6" s="17">
        <v>591.91459357277699</v>
      </c>
      <c r="DL6" s="17">
        <v>101324.190857653</v>
      </c>
      <c r="DM6" s="17">
        <v>4696.9192844248701</v>
      </c>
      <c r="DN6" s="17">
        <v>14062.827509114601</v>
      </c>
      <c r="DP6" s="25">
        <f t="shared" si="0"/>
        <v>7.9989039480836167E-3</v>
      </c>
      <c r="DQ6" s="97">
        <f t="shared" si="1"/>
        <v>1.0229188532117905</v>
      </c>
      <c r="DR6" s="40">
        <f t="shared" si="2"/>
        <v>-2.4466443347671693E-3</v>
      </c>
      <c r="DS6" s="40">
        <f t="shared" si="3"/>
        <v>-8.2247511964236054E-3</v>
      </c>
      <c r="DT6" s="40">
        <f t="shared" si="4"/>
        <v>-8.9717707685893437E-3</v>
      </c>
      <c r="DU6" s="40">
        <f t="shared" si="5"/>
        <v>3.7696366840195587E-3</v>
      </c>
      <c r="DV6" s="40">
        <f t="shared" si="6"/>
        <v>2.0335876359335488E-3</v>
      </c>
      <c r="DW6" s="40">
        <f t="shared" si="7"/>
        <v>-8.4940997504025385E-3</v>
      </c>
      <c r="DX6" s="40">
        <f t="shared" si="8"/>
        <v>9.3309023259200204E-3</v>
      </c>
      <c r="DY6" s="40">
        <f t="shared" si="9"/>
        <v>6.6408413602357717E-4</v>
      </c>
      <c r="DZ6" s="40">
        <f t="shared" si="10"/>
        <v>1.059490758011937E-2</v>
      </c>
      <c r="EA6" s="40">
        <f t="shared" si="11"/>
        <v>2.9763267971096448E-3</v>
      </c>
      <c r="EB6" s="40">
        <f t="shared" si="12"/>
        <v>1.2382665017091539E-2</v>
      </c>
      <c r="EC6" s="40">
        <f t="shared" si="13"/>
        <v>1.1671585373971454E-2</v>
      </c>
      <c r="ED6" s="40">
        <f t="shared" si="14"/>
        <v>1.030063120490495E-2</v>
      </c>
      <c r="EE6" s="40">
        <f t="shared" si="15"/>
        <v>1.2014746620600151E-2</v>
      </c>
      <c r="EF6" s="40">
        <f t="shared" si="16"/>
        <v>1.1865281912087655E-2</v>
      </c>
      <c r="EG6" s="40">
        <f t="shared" si="17"/>
        <v>-1.3197833534272799E-2</v>
      </c>
      <c r="EH6" s="40">
        <f t="shared" si="18"/>
        <v>1.7899544522583546E-2</v>
      </c>
      <c r="EI6" s="40">
        <f t="shared" si="19"/>
        <v>1.3238145894269915E-2</v>
      </c>
      <c r="EJ6" s="40">
        <f t="shared" si="20"/>
        <v>2.0551368934875074E-2</v>
      </c>
      <c r="EK6" s="40">
        <f t="shared" si="21"/>
        <v>-1.3190223785850112E-2</v>
      </c>
      <c r="EL6" s="40">
        <f t="shared" si="22"/>
        <v>-3.6036487818958446E-3</v>
      </c>
      <c r="EM6" s="40">
        <f t="shared" si="23"/>
        <v>-1.1126782886320618E-2</v>
      </c>
      <c r="EN6" s="40">
        <f t="shared" si="24"/>
        <v>-9.5324611904766838E-3</v>
      </c>
      <c r="EO6" s="40">
        <f t="shared" si="25"/>
        <v>-8.1539382571736846E-3</v>
      </c>
      <c r="EP6" s="40">
        <f t="shared" si="26"/>
        <v>-5.0739487691823593E-3</v>
      </c>
      <c r="EQ6" s="40">
        <f t="shared" si="27"/>
        <v>1.2008916748553171E-2</v>
      </c>
      <c r="ER6" s="40">
        <f t="shared" si="28"/>
        <v>9.3930936267149871E-3</v>
      </c>
      <c r="ES6" s="40">
        <f t="shared" si="29"/>
        <v>1.1502573644208074E-2</v>
      </c>
      <c r="ET6" s="40">
        <f t="shared" si="30"/>
        <v>-1.3327073697345945E-2</v>
      </c>
      <c r="EU6" s="40">
        <f t="shared" si="31"/>
        <v>-1.3419107431487517E-2</v>
      </c>
      <c r="EV6" s="40">
        <f t="shared" si="32"/>
        <v>-1.0743439288650816E-2</v>
      </c>
    </row>
    <row r="7" spans="1:152" x14ac:dyDescent="0.25">
      <c r="A7" s="17" t="s">
        <v>176</v>
      </c>
      <c r="B7" s="15">
        <v>238617.92243000001</v>
      </c>
      <c r="C7" s="15">
        <v>31.760189165</v>
      </c>
      <c r="D7" s="15">
        <v>11082.607916999999</v>
      </c>
      <c r="E7" s="15">
        <v>1569.7403141</v>
      </c>
      <c r="F7" s="15">
        <v>1476.0933061999999</v>
      </c>
      <c r="G7" s="15">
        <v>14.301717515</v>
      </c>
      <c r="H7" s="15">
        <v>17827.011522000001</v>
      </c>
      <c r="I7" s="15">
        <v>131.28230289000001</v>
      </c>
      <c r="J7" s="15">
        <v>473.48043791999999</v>
      </c>
      <c r="K7" s="15">
        <v>311.05185180000001</v>
      </c>
      <c r="L7" s="28">
        <v>21.230007639</v>
      </c>
      <c r="M7" s="28">
        <v>81.479435933999994</v>
      </c>
      <c r="N7" s="28">
        <v>29.299052305</v>
      </c>
      <c r="O7" s="28">
        <v>1605.8064325</v>
      </c>
      <c r="P7" s="28">
        <v>1185.3063963</v>
      </c>
      <c r="Q7" s="28">
        <v>3.6040930000000001E-4</v>
      </c>
      <c r="R7" s="28">
        <v>5.9267E-5</v>
      </c>
      <c r="S7" s="28">
        <v>9.3110711999999998E-3</v>
      </c>
      <c r="T7" s="28">
        <v>1.5097299E-2</v>
      </c>
      <c r="U7" s="17">
        <v>1.33221438E-2</v>
      </c>
      <c r="V7" s="28">
        <v>5.4818565480999997</v>
      </c>
      <c r="W7" s="28">
        <v>1.10912562E-2</v>
      </c>
      <c r="X7" s="28">
        <v>0.97674261330000001</v>
      </c>
      <c r="Y7" s="28">
        <v>0.50741973129999995</v>
      </c>
      <c r="Z7" s="28">
        <v>7.6893983281000002</v>
      </c>
      <c r="AA7" s="28">
        <v>332.19192145</v>
      </c>
      <c r="AB7" s="28">
        <v>202.11447838000001</v>
      </c>
      <c r="AC7" s="28">
        <v>47.894562428999997</v>
      </c>
      <c r="AD7" s="28">
        <v>599.61728923999999</v>
      </c>
      <c r="AE7" s="28">
        <v>581.62878780000005</v>
      </c>
      <c r="AF7" s="28">
        <v>0.44921908599999999</v>
      </c>
      <c r="AG7" s="28"/>
      <c r="AH7" s="17" t="s">
        <v>176</v>
      </c>
      <c r="AI7" s="17">
        <v>20.038881744655701</v>
      </c>
      <c r="AJ7" s="17">
        <v>20.978906981816898</v>
      </c>
      <c r="AK7" s="17">
        <v>130.077050418765</v>
      </c>
      <c r="AL7" s="17">
        <v>130.077050418765</v>
      </c>
      <c r="AM7" s="17">
        <v>55.293506444385599</v>
      </c>
      <c r="AN7" s="17">
        <v>2.2442000929248098E-3</v>
      </c>
      <c r="AO7" s="17">
        <v>1.0957042479758801E-2</v>
      </c>
      <c r="AP7" s="17">
        <v>471.51293457259902</v>
      </c>
      <c r="AQ7" s="17">
        <v>0.444774694127967</v>
      </c>
      <c r="AR7" s="17">
        <v>81.0964218937157</v>
      </c>
      <c r="AS7" s="17">
        <v>1142.3476364626799</v>
      </c>
      <c r="AT7" s="5">
        <v>1.1734177818195799E-5</v>
      </c>
      <c r="AU7" s="5">
        <v>4.6936907313282298E-5</v>
      </c>
      <c r="AV7" s="17">
        <v>236661.039814811</v>
      </c>
      <c r="AW7" s="17">
        <v>17.703131238832199</v>
      </c>
      <c r="AX7" s="17">
        <v>439.92026241615503</v>
      </c>
      <c r="AY7" s="17">
        <v>28.159748948891298</v>
      </c>
      <c r="AZ7" s="17">
        <v>0.65053975954187904</v>
      </c>
      <c r="BA7" s="17">
        <v>100.62058627512501</v>
      </c>
      <c r="BB7" s="17">
        <v>3.0319795815627399</v>
      </c>
      <c r="BC7" s="17">
        <v>802.36896538347298</v>
      </c>
      <c r="BD7" s="17">
        <v>84.016433918571096</v>
      </c>
      <c r="BE7" s="17">
        <v>900.75724436777705</v>
      </c>
      <c r="BF7" s="17">
        <v>331.37138144774701</v>
      </c>
      <c r="BG7" s="17">
        <v>1304.3192366133901</v>
      </c>
      <c r="BH7" s="17">
        <v>307.70717098918198</v>
      </c>
      <c r="BI7" s="17">
        <v>307.70717098918198</v>
      </c>
      <c r="BJ7" s="17">
        <v>202.05910396627701</v>
      </c>
      <c r="BK7" s="5">
        <v>3.9015138320738298E-5</v>
      </c>
      <c r="BL7" s="17">
        <v>3.1136156054715802E-4</v>
      </c>
      <c r="BM7" s="17">
        <v>87.651763597722606</v>
      </c>
      <c r="BN7" s="17">
        <v>491.33388295372799</v>
      </c>
      <c r="BO7" s="17">
        <v>26.237678539705701</v>
      </c>
      <c r="BP7" s="17">
        <v>51.027868398508097</v>
      </c>
      <c r="BQ7" s="17">
        <v>2.7362614980904598</v>
      </c>
      <c r="BR7" s="17">
        <v>3.0364436946157601E-3</v>
      </c>
      <c r="BS7" s="17">
        <v>6.1648889024840496E-3</v>
      </c>
      <c r="BT7" s="17">
        <v>20.255891019456399</v>
      </c>
      <c r="BU7" s="17">
        <v>29.2016045450234</v>
      </c>
      <c r="BV7" s="17">
        <v>31.408918755160101</v>
      </c>
      <c r="BW7" s="17">
        <v>0</v>
      </c>
      <c r="BX7" s="17">
        <v>7.6006635647635204E-3</v>
      </c>
      <c r="BY7" s="17">
        <v>7.30261449098033E-3</v>
      </c>
      <c r="BZ7" s="17">
        <v>17878.138649448501</v>
      </c>
      <c r="CA7" s="17">
        <v>9860.8274047233899</v>
      </c>
      <c r="CB7" s="17">
        <v>1007.99600260255</v>
      </c>
      <c r="CC7" s="17">
        <v>10956.475170923601</v>
      </c>
      <c r="CD7" s="17">
        <v>509.92481296437302</v>
      </c>
      <c r="CE7" s="17">
        <v>5.4502692630466703</v>
      </c>
      <c r="CF7" s="17">
        <v>1.09769849479565E-2</v>
      </c>
      <c r="CG7" s="17">
        <v>0.967870248359045</v>
      </c>
      <c r="CH7" s="17">
        <v>0.50327612060516802</v>
      </c>
      <c r="CI7" s="17">
        <v>7.6379273628642403</v>
      </c>
      <c r="CJ7" s="17">
        <v>0.21653941966853399</v>
      </c>
      <c r="CK7" s="17">
        <v>7693.8206409262702</v>
      </c>
      <c r="CL7" s="17">
        <v>0.651935088322667</v>
      </c>
      <c r="CM7" s="17">
        <v>0.117768672288452</v>
      </c>
      <c r="CN7" s="17">
        <v>553.74196208050103</v>
      </c>
      <c r="CO7" s="17">
        <v>0.31012054364875902</v>
      </c>
      <c r="CP7" s="5">
        <v>7.1751023947706299E-6</v>
      </c>
      <c r="CQ7" s="17">
        <v>2.2728905746898301E-2</v>
      </c>
      <c r="CR7" s="17">
        <v>1550.4913305094301</v>
      </c>
      <c r="CS7" s="17">
        <v>1457.8805588410301</v>
      </c>
      <c r="CT7" s="17">
        <v>92.610771668402805</v>
      </c>
      <c r="CU7" s="17">
        <v>3.0922293283067899E-3</v>
      </c>
      <c r="CV7" s="17">
        <v>255.31783494987201</v>
      </c>
      <c r="CW7" s="17">
        <v>2.2228984570953E-2</v>
      </c>
      <c r="CX7" s="17">
        <v>129.25079613309299</v>
      </c>
      <c r="CY7" s="17">
        <v>1.25354042405903</v>
      </c>
      <c r="CZ7" s="17">
        <v>512.206438422151</v>
      </c>
      <c r="DA7" s="17">
        <v>67.4092909015488</v>
      </c>
      <c r="DB7" s="17">
        <v>1.14638154566047</v>
      </c>
      <c r="DC7" s="17">
        <v>3.6165414043442001</v>
      </c>
      <c r="DD7" s="17">
        <v>2.6500377735522501E-3</v>
      </c>
      <c r="DE7" s="17">
        <v>14.1515244863175</v>
      </c>
      <c r="DF7" s="17">
        <v>603.48233886659</v>
      </c>
      <c r="DG7" s="17">
        <v>47.684689292595202</v>
      </c>
      <c r="DH7" s="17">
        <v>0</v>
      </c>
      <c r="DI7" s="17">
        <v>2011.44669147531</v>
      </c>
      <c r="DJ7" s="17">
        <v>1601.9719933681899</v>
      </c>
      <c r="DK7" s="17">
        <v>374.63419953747899</v>
      </c>
      <c r="DL7" s="17">
        <v>17777.9997932064</v>
      </c>
      <c r="DM7" s="17">
        <v>1182.17251990265</v>
      </c>
      <c r="DN7" s="17">
        <v>2780.3884857499202</v>
      </c>
      <c r="DP7" s="25">
        <f t="shared" si="0"/>
        <v>7.9999965527538641E-3</v>
      </c>
      <c r="DQ7" s="97">
        <f t="shared" si="1"/>
        <v>1.005632740319885</v>
      </c>
      <c r="DR7" s="40">
        <f t="shared" si="2"/>
        <v>-8.2009037513226732E-3</v>
      </c>
      <c r="DS7" s="40">
        <f t="shared" si="3"/>
        <v>-1.1060085568602388E-2</v>
      </c>
      <c r="DT7" s="40">
        <f t="shared" si="4"/>
        <v>-1.1381143050537704E-2</v>
      </c>
      <c r="DU7" s="40">
        <f t="shared" si="5"/>
        <v>-1.2262527386006616E-2</v>
      </c>
      <c r="DV7" s="40">
        <f t="shared" si="6"/>
        <v>-1.2338479744113255E-2</v>
      </c>
      <c r="DW7" s="40">
        <f t="shared" si="7"/>
        <v>-1.0501747676457287E-2</v>
      </c>
      <c r="DX7" s="40">
        <f t="shared" si="8"/>
        <v>-2.7492958499026276E-3</v>
      </c>
      <c r="DY7" s="40">
        <f t="shared" si="9"/>
        <v>-9.1806164631715904E-3</v>
      </c>
      <c r="DZ7" s="40">
        <f t="shared" si="10"/>
        <v>-4.1554057777850499E-3</v>
      </c>
      <c r="EA7" s="40">
        <f t="shared" si="11"/>
        <v>-1.0752807904736716E-2</v>
      </c>
      <c r="EB7" s="40">
        <f t="shared" si="12"/>
        <v>-1.1827629148932772E-2</v>
      </c>
      <c r="EC7" s="40">
        <f t="shared" si="13"/>
        <v>-4.7007448676319201E-3</v>
      </c>
      <c r="ED7" s="40">
        <f t="shared" si="14"/>
        <v>-3.3259696921995618E-3</v>
      </c>
      <c r="EE7" s="40">
        <f t="shared" si="15"/>
        <v>-2.3878588690421664E-3</v>
      </c>
      <c r="EF7" s="40">
        <f t="shared" si="16"/>
        <v>-2.6439378097785457E-3</v>
      </c>
      <c r="EG7" s="40">
        <f t="shared" si="17"/>
        <v>-7.9284822487462221E-3</v>
      </c>
      <c r="EH7" s="40">
        <f t="shared" si="18"/>
        <v>-1.0054750004587699E-2</v>
      </c>
      <c r="EI7" s="40">
        <f t="shared" si="19"/>
        <v>-1.1785819326587224E-2</v>
      </c>
      <c r="EJ7" s="40">
        <f t="shared" si="20"/>
        <v>-1.285136793383706E-2</v>
      </c>
      <c r="EK7" s="40">
        <f t="shared" si="21"/>
        <v>-9.0752080994944157E-3</v>
      </c>
      <c r="EL7" s="40">
        <f t="shared" si="22"/>
        <v>-5.7621509749789983E-3</v>
      </c>
      <c r="EM7" s="40">
        <f t="shared" si="23"/>
        <v>-1.0302823231465861E-2</v>
      </c>
      <c r="EN7" s="40">
        <f t="shared" si="24"/>
        <v>-9.0836263516537227E-3</v>
      </c>
      <c r="EO7" s="40">
        <f t="shared" si="25"/>
        <v>-8.1660417189849521E-3</v>
      </c>
      <c r="EP7" s="40">
        <f t="shared" si="26"/>
        <v>-6.6937571757292522E-3</v>
      </c>
      <c r="EQ7" s="40">
        <f t="shared" si="27"/>
        <v>-2.470078136371799E-3</v>
      </c>
      <c r="ER7" s="40">
        <f t="shared" si="28"/>
        <v>-2.7397549233900272E-4</v>
      </c>
      <c r="ES7" s="40">
        <f t="shared" si="29"/>
        <v>-4.3819825416698561E-3</v>
      </c>
      <c r="ET7" s="40">
        <f t="shared" si="30"/>
        <v>-1.5895207144497478E-2</v>
      </c>
      <c r="EU7" s="40">
        <f t="shared" si="31"/>
        <v>-1.5896171256748921E-2</v>
      </c>
      <c r="EV7" s="40">
        <f t="shared" si="32"/>
        <v>-9.8935953759386654E-3</v>
      </c>
    </row>
    <row r="8" spans="1:152" x14ac:dyDescent="0.25">
      <c r="A8" s="17" t="s">
        <v>177</v>
      </c>
      <c r="B8" s="15">
        <v>119349.9305</v>
      </c>
      <c r="C8" s="15">
        <v>16.320922205999999</v>
      </c>
      <c r="D8" s="15">
        <v>6443.5302508000004</v>
      </c>
      <c r="E8" s="15">
        <v>694.75911068999994</v>
      </c>
      <c r="F8" s="15">
        <v>654.53469744999995</v>
      </c>
      <c r="G8" s="15">
        <v>8.1909888140000007</v>
      </c>
      <c r="H8" s="15">
        <v>8820.1812200000004</v>
      </c>
      <c r="I8" s="15">
        <v>68.601924806</v>
      </c>
      <c r="J8" s="15">
        <v>243.16068247999999</v>
      </c>
      <c r="K8" s="15">
        <v>168.20305095000001</v>
      </c>
      <c r="L8" s="28">
        <v>10.199648581</v>
      </c>
      <c r="M8" s="28">
        <v>43.275496412999999</v>
      </c>
      <c r="N8" s="28">
        <v>14.332766124000001</v>
      </c>
      <c r="O8" s="28">
        <v>778.96525684000005</v>
      </c>
      <c r="P8" s="28">
        <v>562.19468727000003</v>
      </c>
      <c r="Q8" s="28">
        <v>2.183063E-4</v>
      </c>
      <c r="R8" s="28">
        <v>4.0352100000000003E-5</v>
      </c>
      <c r="S8" s="28">
        <v>5.1580352999999997E-3</v>
      </c>
      <c r="T8" s="28">
        <v>9.0181041999999999E-3</v>
      </c>
      <c r="U8" s="17">
        <v>7.8648988000000006E-3</v>
      </c>
      <c r="V8" s="28">
        <v>2.6285618669000002</v>
      </c>
      <c r="W8" s="28">
        <v>4.7065238999999997E-3</v>
      </c>
      <c r="X8" s="28">
        <v>0.4241711366</v>
      </c>
      <c r="Y8" s="28">
        <v>0.22478623089999999</v>
      </c>
      <c r="Z8" s="28">
        <v>3.6511960888999999</v>
      </c>
      <c r="AA8" s="28">
        <v>155.08805698</v>
      </c>
      <c r="AB8" s="28">
        <v>113.84788107999999</v>
      </c>
      <c r="AC8" s="28">
        <v>25.295498918</v>
      </c>
      <c r="AD8" s="28">
        <v>265.81458493000002</v>
      </c>
      <c r="AE8" s="28">
        <v>257.84011887000003</v>
      </c>
      <c r="AF8" s="28">
        <v>0.19172309239999999</v>
      </c>
      <c r="AG8" s="28"/>
      <c r="AH8" s="17" t="s">
        <v>177</v>
      </c>
      <c r="AI8" s="17">
        <v>10.154327364372801</v>
      </c>
      <c r="AJ8" s="17">
        <v>10.1126775304883</v>
      </c>
      <c r="AK8" s="17">
        <v>68.318978631192905</v>
      </c>
      <c r="AL8" s="17">
        <v>68.318978631192905</v>
      </c>
      <c r="AM8" s="17">
        <v>29.597977653400299</v>
      </c>
      <c r="AN8" s="17">
        <v>1.33101652915337E-3</v>
      </c>
      <c r="AO8" s="17">
        <v>6.4985212498001998E-3</v>
      </c>
      <c r="AP8" s="17">
        <v>244.21402137437801</v>
      </c>
      <c r="AQ8" s="17">
        <v>0.19016555325187201</v>
      </c>
      <c r="AR8" s="17">
        <v>43.4536884916077</v>
      </c>
      <c r="AS8" s="17">
        <v>668.86062822313102</v>
      </c>
      <c r="AT8" s="5">
        <v>8.0107079592365407E-6</v>
      </c>
      <c r="AU8" s="5">
        <v>3.2043236936236803E-5</v>
      </c>
      <c r="AV8" s="17">
        <v>118976.21752961</v>
      </c>
      <c r="AW8" s="17">
        <v>7.8457753490192204</v>
      </c>
      <c r="AX8" s="17">
        <v>194.89901751020901</v>
      </c>
      <c r="AY8" s="17">
        <v>12.4828255758196</v>
      </c>
      <c r="AZ8" s="17">
        <v>0.28819463152499197</v>
      </c>
      <c r="BA8" s="17">
        <v>44.5983395889481</v>
      </c>
      <c r="BB8" s="17">
        <v>1.40314187955047</v>
      </c>
      <c r="BC8" s="17">
        <v>436.27429247431297</v>
      </c>
      <c r="BD8" s="17">
        <v>49.701202817381201</v>
      </c>
      <c r="BE8" s="17">
        <v>488.00661888357899</v>
      </c>
      <c r="BF8" s="17">
        <v>155.831991430237</v>
      </c>
      <c r="BG8" s="17">
        <v>663.19679855275399</v>
      </c>
      <c r="BH8" s="17">
        <v>167.063250384849</v>
      </c>
      <c r="BI8" s="17">
        <v>167.063250384849</v>
      </c>
      <c r="BJ8" s="17">
        <v>115.27533936672199</v>
      </c>
      <c r="BK8" s="5">
        <v>2.2781438475559E-5</v>
      </c>
      <c r="BL8" s="17">
        <v>1.91154326531192E-4</v>
      </c>
      <c r="BM8" s="17">
        <v>51.370710798789602</v>
      </c>
      <c r="BN8" s="17">
        <v>257.98217124776102</v>
      </c>
      <c r="BO8" s="17">
        <v>14.4488469396378</v>
      </c>
      <c r="BP8" s="17">
        <v>26.027702661409599</v>
      </c>
      <c r="BQ8" s="17">
        <v>1.4482127848961299</v>
      </c>
      <c r="BR8" s="17">
        <v>1.6889016352783499E-3</v>
      </c>
      <c r="BS8" s="17">
        <v>3.4289918814795202E-3</v>
      </c>
      <c r="BT8" s="17">
        <v>11.879195736701901</v>
      </c>
      <c r="BU8" s="17">
        <v>14.392594459535999</v>
      </c>
      <c r="BV8" s="17">
        <v>16.223701840308198</v>
      </c>
      <c r="BW8" s="17">
        <v>0</v>
      </c>
      <c r="BX8" s="17">
        <v>4.5533399471992999E-3</v>
      </c>
      <c r="BY8" s="17">
        <v>4.3747652353158303E-3</v>
      </c>
      <c r="BZ8" s="17">
        <v>8926.1587657423697</v>
      </c>
      <c r="CA8" s="17">
        <v>5779.2195340531398</v>
      </c>
      <c r="CB8" s="17">
        <v>590.76412650120903</v>
      </c>
      <c r="CC8" s="17">
        <v>6421.3543713531399</v>
      </c>
      <c r="CD8" s="17">
        <v>274.03258194965701</v>
      </c>
      <c r="CE8" s="17">
        <v>2.6302566160154699</v>
      </c>
      <c r="CF8" s="17">
        <v>4.6657244628162901E-3</v>
      </c>
      <c r="CG8" s="17">
        <v>0.42145721174843098</v>
      </c>
      <c r="CH8" s="17">
        <v>0.22376636055490301</v>
      </c>
      <c r="CI8" s="17">
        <v>3.6474941578619502</v>
      </c>
      <c r="CJ8" s="17">
        <v>0.22780734877670999</v>
      </c>
      <c r="CK8" s="17">
        <v>3734.4337454852098</v>
      </c>
      <c r="CL8" s="17">
        <v>0.31623838908271201</v>
      </c>
      <c r="CM8" s="17">
        <v>5.2212112964830699E-2</v>
      </c>
      <c r="CN8" s="17">
        <v>249.120668110694</v>
      </c>
      <c r="CO8" s="17">
        <v>0.17366284308051799</v>
      </c>
      <c r="CP8" s="5">
        <v>3.6762541267767801E-6</v>
      </c>
      <c r="CQ8" s="17">
        <v>1.01163567519304E-2</v>
      </c>
      <c r="CR8" s="17">
        <v>686.80038743340106</v>
      </c>
      <c r="CS8" s="17">
        <v>646.96929168115605</v>
      </c>
      <c r="CT8" s="17">
        <v>39.831095752244501</v>
      </c>
      <c r="CU8" s="17">
        <v>1.50718044279832E-3</v>
      </c>
      <c r="CV8" s="17">
        <v>115.729022415494</v>
      </c>
      <c r="CW8" s="17">
        <v>1.0834708356068401E-2</v>
      </c>
      <c r="CX8" s="17">
        <v>56.720768420994503</v>
      </c>
      <c r="CY8" s="17">
        <v>0.54567570120758002</v>
      </c>
      <c r="CZ8" s="17">
        <v>221.75012373440899</v>
      </c>
      <c r="DA8" s="17">
        <v>60.955849110344602</v>
      </c>
      <c r="DB8" s="17">
        <v>0.55950154268423802</v>
      </c>
      <c r="DC8" s="17">
        <v>1.7499624189112399</v>
      </c>
      <c r="DD8" s="17">
        <v>1.19039730595192E-3</v>
      </c>
      <c r="DE8" s="17">
        <v>8.1491625086393604</v>
      </c>
      <c r="DF8" s="17">
        <v>289.92363797961502</v>
      </c>
      <c r="DG8" s="17">
        <v>25.408873166206401</v>
      </c>
      <c r="DH8" s="17">
        <v>0</v>
      </c>
      <c r="DI8" s="17">
        <v>982.03649848024202</v>
      </c>
      <c r="DJ8" s="17">
        <v>783.59906752331199</v>
      </c>
      <c r="DK8" s="17">
        <v>177.04972012301701</v>
      </c>
      <c r="DL8" s="17">
        <v>8868.4146339500694</v>
      </c>
      <c r="DM8" s="17">
        <v>564.92003688200305</v>
      </c>
      <c r="DN8" s="17">
        <v>1337.3244800406201</v>
      </c>
      <c r="DP8" s="25">
        <f t="shared" si="0"/>
        <v>7.9999806626408817E-3</v>
      </c>
      <c r="DQ8" s="97">
        <f t="shared" si="1"/>
        <v>1.0065112124517999</v>
      </c>
      <c r="DR8" s="40">
        <f t="shared" si="2"/>
        <v>-3.1312374362044483E-3</v>
      </c>
      <c r="DS8" s="40">
        <f t="shared" si="3"/>
        <v>-5.9567936458921255E-3</v>
      </c>
      <c r="DT8" s="40">
        <f t="shared" si="4"/>
        <v>-3.4415729551525429E-3</v>
      </c>
      <c r="DU8" s="40">
        <f t="shared" si="5"/>
        <v>-1.1455370838814451E-2</v>
      </c>
      <c r="DV8" s="40">
        <f t="shared" si="6"/>
        <v>-1.1558448770275965E-2</v>
      </c>
      <c r="DW8" s="40">
        <f t="shared" si="7"/>
        <v>-5.1063804762070874E-3</v>
      </c>
      <c r="DX8" s="40">
        <f t="shared" si="8"/>
        <v>5.4685286783789011E-3</v>
      </c>
      <c r="DY8" s="40">
        <f t="shared" si="9"/>
        <v>-4.1244640818350227E-3</v>
      </c>
      <c r="DZ8" s="40">
        <f t="shared" si="10"/>
        <v>4.3318635382784496E-3</v>
      </c>
      <c r="EA8" s="40">
        <f t="shared" si="11"/>
        <v>-6.7763370445035678E-3</v>
      </c>
      <c r="EB8" s="40">
        <f t="shared" si="12"/>
        <v>-8.5268673544018295E-3</v>
      </c>
      <c r="EC8" s="40">
        <f t="shared" si="13"/>
        <v>4.1176206716873583E-3</v>
      </c>
      <c r="ED8" s="40">
        <f t="shared" si="14"/>
        <v>4.1742351070542406E-3</v>
      </c>
      <c r="EE8" s="40">
        <f t="shared" si="15"/>
        <v>5.9486744018722301E-3</v>
      </c>
      <c r="EF8" s="40">
        <f t="shared" si="16"/>
        <v>4.8476972011906195E-3</v>
      </c>
      <c r="EG8" s="40">
        <f t="shared" si="17"/>
        <v>-3.1803061408316102E-3</v>
      </c>
      <c r="EH8" s="40">
        <f t="shared" si="18"/>
        <v>-7.3888373721976725E-3</v>
      </c>
      <c r="EI8" s="40">
        <f t="shared" si="19"/>
        <v>-7.7823785428784526E-3</v>
      </c>
      <c r="EJ8" s="40">
        <f t="shared" si="20"/>
        <v>-9.9798156562517643E-3</v>
      </c>
      <c r="EK8" s="40">
        <f t="shared" si="21"/>
        <v>-4.4960554414802305E-3</v>
      </c>
      <c r="EL8" s="40">
        <f t="shared" si="22"/>
        <v>6.4474385663535708E-4</v>
      </c>
      <c r="EM8" s="40">
        <f t="shared" si="23"/>
        <v>-8.6686986086928382E-3</v>
      </c>
      <c r="EN8" s="40">
        <f t="shared" si="24"/>
        <v>-6.398183698501602E-3</v>
      </c>
      <c r="EO8" s="40">
        <f t="shared" si="25"/>
        <v>-4.5370676887709002E-3</v>
      </c>
      <c r="EP8" s="40">
        <f t="shared" si="26"/>
        <v>-1.0138954325964473E-3</v>
      </c>
      <c r="EQ8" s="40">
        <f t="shared" si="27"/>
        <v>4.796851960901986E-3</v>
      </c>
      <c r="ER8" s="40">
        <f t="shared" si="28"/>
        <v>1.253829472433428E-2</v>
      </c>
      <c r="ES8" s="40">
        <f t="shared" si="29"/>
        <v>4.4819929653858552E-3</v>
      </c>
      <c r="ET8" s="40">
        <f t="shared" si="30"/>
        <v>-1.616649589058599E-2</v>
      </c>
      <c r="EU8" s="40">
        <f t="shared" si="31"/>
        <v>-1.6167381950555258E-2</v>
      </c>
      <c r="EV8" s="40">
        <f t="shared" si="32"/>
        <v>-8.1238995711503496E-3</v>
      </c>
    </row>
    <row r="9" spans="1:152" x14ac:dyDescent="0.25">
      <c r="A9" s="17" t="s">
        <v>178</v>
      </c>
      <c r="B9" s="15">
        <v>52977.997388000003</v>
      </c>
      <c r="C9" s="15">
        <v>7.2058831249999997</v>
      </c>
      <c r="D9" s="15">
        <v>3292.5829067999998</v>
      </c>
      <c r="E9" s="15">
        <v>252.41558122000001</v>
      </c>
      <c r="F9" s="15">
        <v>236.78409232999999</v>
      </c>
      <c r="G9" s="15">
        <v>3.6127642428</v>
      </c>
      <c r="H9" s="15">
        <v>5563.4456897999999</v>
      </c>
      <c r="I9" s="15">
        <v>31.720467267</v>
      </c>
      <c r="J9" s="15">
        <v>147.19145549000001</v>
      </c>
      <c r="K9" s="15">
        <v>69.400394891999994</v>
      </c>
      <c r="L9" s="28">
        <v>4.1894889500000003</v>
      </c>
      <c r="M9" s="28">
        <v>25.392266039999999</v>
      </c>
      <c r="N9" s="28">
        <v>8.4291025221999991</v>
      </c>
      <c r="O9" s="28">
        <v>498.02672190999999</v>
      </c>
      <c r="P9" s="28">
        <v>340.07773221000002</v>
      </c>
      <c r="Q9" s="28">
        <v>1.007807E-4</v>
      </c>
      <c r="R9" s="28">
        <v>1.5387400000000001E-5</v>
      </c>
      <c r="S9" s="28">
        <v>2.0750395E-3</v>
      </c>
      <c r="T9" s="28">
        <v>3.2242269E-3</v>
      </c>
      <c r="U9" s="17">
        <v>3.4963393999999999E-3</v>
      </c>
      <c r="V9" s="28">
        <v>1.4338620737000001</v>
      </c>
      <c r="W9" s="28">
        <v>1.9038811000000001E-3</v>
      </c>
      <c r="X9" s="28">
        <v>0.1851139342</v>
      </c>
      <c r="Y9" s="28">
        <v>0.1043824062</v>
      </c>
      <c r="Z9" s="28">
        <v>1.8956065028</v>
      </c>
      <c r="AA9" s="28">
        <v>93.522121972999997</v>
      </c>
      <c r="AB9" s="28">
        <v>93.609811508999996</v>
      </c>
      <c r="AC9" s="28">
        <v>14.992222376999999</v>
      </c>
      <c r="AD9" s="28">
        <v>81.299408577999998</v>
      </c>
      <c r="AE9" s="28">
        <v>78.860427405999999</v>
      </c>
      <c r="AF9" s="28">
        <v>7.8701614399999995E-2</v>
      </c>
      <c r="AG9" s="28"/>
      <c r="AH9" s="17" t="s">
        <v>178</v>
      </c>
      <c r="AI9" s="17">
        <v>5.45504685293914</v>
      </c>
      <c r="AJ9" s="17">
        <v>4.21242669231835</v>
      </c>
      <c r="AK9" s="17">
        <v>32.1120464883235</v>
      </c>
      <c r="AL9" s="17">
        <v>32.1120464883235</v>
      </c>
      <c r="AM9" s="17">
        <v>11.1944826519949</v>
      </c>
      <c r="AN9" s="17">
        <v>6.0037432276768203E-4</v>
      </c>
      <c r="AO9" s="17">
        <v>2.9312601068139299E-3</v>
      </c>
      <c r="AP9" s="17">
        <v>150.31961932422101</v>
      </c>
      <c r="AQ9" s="17">
        <v>7.8780215118636102E-2</v>
      </c>
      <c r="AR9" s="17">
        <v>25.902467983004001</v>
      </c>
      <c r="AS9" s="17">
        <v>340.17122316748998</v>
      </c>
      <c r="AT9" s="5">
        <v>3.09403572589934E-6</v>
      </c>
      <c r="AU9" s="5">
        <v>1.23764226701279E-5</v>
      </c>
      <c r="AV9" s="17">
        <v>53436.815147075802</v>
      </c>
      <c r="AW9" s="17">
        <v>2.4133703489365401</v>
      </c>
      <c r="AX9" s="17">
        <v>59.969541824434998</v>
      </c>
      <c r="AY9" s="17">
        <v>3.8389802190291902</v>
      </c>
      <c r="AZ9" s="17">
        <v>8.8679964946510106E-2</v>
      </c>
      <c r="BA9" s="17">
        <v>13.717279827157601</v>
      </c>
      <c r="BB9" s="17">
        <v>0.415591230013723</v>
      </c>
      <c r="BC9" s="17">
        <v>240.58889692792499</v>
      </c>
      <c r="BD9" s="17">
        <v>24.422400366821499</v>
      </c>
      <c r="BE9" s="17">
        <v>289.19173189424401</v>
      </c>
      <c r="BF9" s="17">
        <v>95.510082426737796</v>
      </c>
      <c r="BG9" s="17">
        <v>489.404239566809</v>
      </c>
      <c r="BH9" s="17">
        <v>70.0027686838515</v>
      </c>
      <c r="BI9" s="17">
        <v>70.0027686838515</v>
      </c>
      <c r="BJ9" s="17">
        <v>96.345438692769406</v>
      </c>
      <c r="BK9" s="5">
        <v>1.0027750336293001E-5</v>
      </c>
      <c r="BL9" s="5">
        <v>9.0667931497103604E-5</v>
      </c>
      <c r="BM9" s="17">
        <v>26.7270581898951</v>
      </c>
      <c r="BN9" s="17">
        <v>194.753970001157</v>
      </c>
      <c r="BO9" s="17">
        <v>9.7417715434238907</v>
      </c>
      <c r="BP9" s="17">
        <v>14.041158397093501</v>
      </c>
      <c r="BQ9" s="17">
        <v>0.56493986091260195</v>
      </c>
      <c r="BR9" s="17">
        <v>6.8870019896713497E-4</v>
      </c>
      <c r="BS9" s="17">
        <v>1.3982609941742799E-3</v>
      </c>
      <c r="BT9" s="17">
        <v>9.2708826669576698</v>
      </c>
      <c r="BU9" s="17">
        <v>8.6021768438127104</v>
      </c>
      <c r="BV9" s="17">
        <v>7.2674846618936497</v>
      </c>
      <c r="BW9" s="17">
        <v>0</v>
      </c>
      <c r="BX9" s="17">
        <v>1.6467631188787301E-3</v>
      </c>
      <c r="BY9" s="17">
        <v>1.58218985102266E-3</v>
      </c>
      <c r="BZ9" s="17">
        <v>5720.6293026229396</v>
      </c>
      <c r="CA9" s="17">
        <v>3006.79767566703</v>
      </c>
      <c r="CB9" s="17">
        <v>307.36145765196602</v>
      </c>
      <c r="CC9" s="17">
        <v>3340.8861915088901</v>
      </c>
      <c r="CD9" s="17">
        <v>173.63174567921601</v>
      </c>
      <c r="CE9" s="17">
        <v>1.4588148810882</v>
      </c>
      <c r="CF9" s="17">
        <v>1.90419772152317E-3</v>
      </c>
      <c r="CG9" s="17">
        <v>0.18599644614935101</v>
      </c>
      <c r="CH9" s="17">
        <v>0.10526003895567</v>
      </c>
      <c r="CI9" s="17">
        <v>1.92438364875962</v>
      </c>
      <c r="CJ9" s="17">
        <v>5.4840548509951098E-2</v>
      </c>
      <c r="CK9" s="17">
        <v>2488.6980274872199</v>
      </c>
      <c r="CL9" s="17">
        <v>0.105181557234742</v>
      </c>
      <c r="CM9" s="17">
        <v>1.60555155784101E-2</v>
      </c>
      <c r="CN9" s="17">
        <v>80.726953818680897</v>
      </c>
      <c r="CO9" s="17">
        <v>5.28511271681079E-2</v>
      </c>
      <c r="CP9" s="5">
        <v>1.2593580140765101E-6</v>
      </c>
      <c r="CQ9" s="17">
        <v>3.1001584020899798E-3</v>
      </c>
      <c r="CR9" s="17">
        <v>251.59656113753999</v>
      </c>
      <c r="CS9" s="17">
        <v>235.98095318546899</v>
      </c>
      <c r="CT9" s="17">
        <v>15.6156079520715</v>
      </c>
      <c r="CU9" s="17">
        <v>4.2674463312334201E-4</v>
      </c>
      <c r="CV9" s="17">
        <v>45.732498332754602</v>
      </c>
      <c r="CW9" s="17">
        <v>3.0677237829108699E-3</v>
      </c>
      <c r="CX9" s="17">
        <v>21.916390372415702</v>
      </c>
      <c r="CY9" s="17">
        <v>0.19495822351559999</v>
      </c>
      <c r="CZ9" s="17">
        <v>86.432946973329607</v>
      </c>
      <c r="DA9" s="17">
        <v>15.735377414185599</v>
      </c>
      <c r="DB9" s="17">
        <v>0.210636786322525</v>
      </c>
      <c r="DC9" s="17">
        <v>0.53068343391921202</v>
      </c>
      <c r="DD9" s="17">
        <v>3.6186922182355298E-4</v>
      </c>
      <c r="DE9" s="17">
        <v>3.6474089708273301</v>
      </c>
      <c r="DF9" s="17">
        <v>196.42803498307799</v>
      </c>
      <c r="DG9" s="17">
        <v>15.2982816016413</v>
      </c>
      <c r="DH9" s="17">
        <v>0</v>
      </c>
      <c r="DI9" s="17">
        <v>632.69094660010796</v>
      </c>
      <c r="DJ9" s="17">
        <v>509.48115591567301</v>
      </c>
      <c r="DK9" s="17">
        <v>114.189580696109</v>
      </c>
      <c r="DL9" s="17">
        <v>5689.3048409089697</v>
      </c>
      <c r="DM9" s="17">
        <v>347.335685936826</v>
      </c>
      <c r="DN9" s="17">
        <v>826.10945693766996</v>
      </c>
      <c r="DP9" s="25">
        <f t="shared" si="0"/>
        <v>7.999990618604097E-3</v>
      </c>
      <c r="DQ9" s="97">
        <f t="shared" si="1"/>
        <v>1.0055058504667795</v>
      </c>
      <c r="DR9" s="40">
        <f t="shared" si="2"/>
        <v>8.6605342160352219E-3</v>
      </c>
      <c r="DS9" s="40">
        <f t="shared" si="3"/>
        <v>8.5487837958307163E-3</v>
      </c>
      <c r="DT9" s="40">
        <f t="shared" si="4"/>
        <v>1.4670332099802865E-2</v>
      </c>
      <c r="DU9" s="40">
        <f t="shared" si="5"/>
        <v>-3.244728706926272E-3</v>
      </c>
      <c r="DV9" s="40">
        <f t="shared" si="6"/>
        <v>-3.391862758295804E-3</v>
      </c>
      <c r="DW9" s="40">
        <f t="shared" si="7"/>
        <v>9.5895346883967721E-3</v>
      </c>
      <c r="DX9" s="40">
        <f t="shared" si="8"/>
        <v>2.2622518152683603E-2</v>
      </c>
      <c r="DY9" s="40">
        <f t="shared" si="9"/>
        <v>1.2344686414215428E-2</v>
      </c>
      <c r="DZ9" s="40">
        <f t="shared" si="10"/>
        <v>2.1252346637971264E-2</v>
      </c>
      <c r="EA9" s="40">
        <f t="shared" si="11"/>
        <v>8.6796882465713879E-3</v>
      </c>
      <c r="EB9" s="40">
        <f t="shared" si="12"/>
        <v>5.4750692965426393E-3</v>
      </c>
      <c r="EC9" s="40">
        <f t="shared" si="13"/>
        <v>2.0092808660727247E-2</v>
      </c>
      <c r="ED9" s="40">
        <f t="shared" si="14"/>
        <v>2.0532947743473268E-2</v>
      </c>
      <c r="EE9" s="40">
        <f t="shared" si="15"/>
        <v>2.2999637372355674E-2</v>
      </c>
      <c r="EF9" s="40">
        <f t="shared" si="16"/>
        <v>2.1342043419485476E-2</v>
      </c>
      <c r="EG9" s="40">
        <f t="shared" si="17"/>
        <v>1.1652427969572743E-2</v>
      </c>
      <c r="EH9" s="40">
        <f t="shared" si="18"/>
        <v>5.3978187365790655E-3</v>
      </c>
      <c r="EI9" s="40">
        <f t="shared" si="19"/>
        <v>5.7452849169448246E-3</v>
      </c>
      <c r="EJ9" s="40">
        <f t="shared" si="20"/>
        <v>1.465799414237958E-3</v>
      </c>
      <c r="EK9" s="40">
        <f t="shared" si="21"/>
        <v>1.0094852227907906E-2</v>
      </c>
      <c r="EL9" s="40">
        <f t="shared" si="22"/>
        <v>1.740251579694177E-2</v>
      </c>
      <c r="EM9" s="40">
        <f t="shared" si="23"/>
        <v>1.6630320200664893E-4</v>
      </c>
      <c r="EN9" s="40">
        <f t="shared" si="24"/>
        <v>4.767398808549643E-3</v>
      </c>
      <c r="EO9" s="40">
        <f t="shared" si="25"/>
        <v>8.4078609376797633E-3</v>
      </c>
      <c r="EP9" s="40">
        <f t="shared" si="26"/>
        <v>1.5180970268414506E-2</v>
      </c>
      <c r="EQ9" s="40">
        <f t="shared" si="27"/>
        <v>2.1256579852964908E-2</v>
      </c>
      <c r="ER9" s="40">
        <f t="shared" si="28"/>
        <v>2.9223722809295433E-2</v>
      </c>
      <c r="ES9" s="40">
        <f t="shared" si="29"/>
        <v>2.0414533412393538E-2</v>
      </c>
      <c r="ET9" s="40">
        <f t="shared" si="30"/>
        <v>-1.052855338621825E-2</v>
      </c>
      <c r="EU9" s="40">
        <f t="shared" si="31"/>
        <v>-1.052941719606768E-2</v>
      </c>
      <c r="EV9" s="40">
        <f t="shared" si="32"/>
        <v>9.9871799626142198E-4</v>
      </c>
    </row>
    <row r="10" spans="1:152" x14ac:dyDescent="0.25">
      <c r="A10" s="17" t="s">
        <v>179</v>
      </c>
      <c r="B10" s="15">
        <v>7491.2852266999998</v>
      </c>
      <c r="C10" s="15">
        <v>1.191509162</v>
      </c>
      <c r="D10" s="15">
        <v>475.66137691</v>
      </c>
      <c r="E10" s="15">
        <v>53.810463859000002</v>
      </c>
      <c r="F10" s="15">
        <v>51.290600173999998</v>
      </c>
      <c r="G10" s="15">
        <v>0.52331841850000005</v>
      </c>
      <c r="H10" s="15">
        <v>470.79063416000002</v>
      </c>
      <c r="I10" s="15">
        <v>5.2801305301000001</v>
      </c>
      <c r="J10" s="15">
        <v>14.072177759000001</v>
      </c>
      <c r="K10" s="15">
        <v>13.670444694</v>
      </c>
      <c r="L10" s="28">
        <v>1.2160139753999999</v>
      </c>
      <c r="M10" s="28">
        <v>2.1952960634999998</v>
      </c>
      <c r="N10" s="28">
        <v>0.70127794129999999</v>
      </c>
      <c r="O10" s="28">
        <v>42.935795337000002</v>
      </c>
      <c r="P10" s="28">
        <v>28.491481339</v>
      </c>
      <c r="Q10" s="28">
        <v>1.15446E-5</v>
      </c>
      <c r="R10" s="28">
        <v>2.0478216000000001E-6</v>
      </c>
      <c r="S10" s="28">
        <v>3.52262E-4</v>
      </c>
      <c r="T10" s="28">
        <v>5.8972669999999997E-4</v>
      </c>
      <c r="U10" s="17">
        <v>4.514912E-4</v>
      </c>
      <c r="V10" s="28">
        <v>0.17316866719999999</v>
      </c>
      <c r="W10" s="28">
        <v>2.5283059999999999E-4</v>
      </c>
      <c r="X10" s="28">
        <v>1.9686514299999999E-2</v>
      </c>
      <c r="Y10" s="28">
        <v>1.0446785E-2</v>
      </c>
      <c r="Z10" s="28">
        <v>0.23113469240000001</v>
      </c>
      <c r="AA10" s="28">
        <v>7.7351028848999999</v>
      </c>
      <c r="AB10" s="28">
        <v>6.7349306838</v>
      </c>
      <c r="AC10" s="28">
        <v>1.2435093384</v>
      </c>
      <c r="AD10" s="28">
        <v>34.252317144000003</v>
      </c>
      <c r="AE10" s="28">
        <v>33.224740312999998</v>
      </c>
      <c r="AF10" s="28">
        <v>8.9161117999999994E-3</v>
      </c>
      <c r="AG10" s="28"/>
      <c r="AH10" s="17" t="s">
        <v>179</v>
      </c>
      <c r="AI10" s="17">
        <v>0.96103038358658899</v>
      </c>
      <c r="AJ10" s="17">
        <v>1.1972853714842</v>
      </c>
      <c r="AK10" s="17">
        <v>5.2356749521784396</v>
      </c>
      <c r="AL10" s="17">
        <v>5.2356749521784396</v>
      </c>
      <c r="AM10" s="17">
        <v>2.9565529750822601</v>
      </c>
      <c r="AN10" s="5">
        <v>7.6561021180905297E-5</v>
      </c>
      <c r="AO10" s="17">
        <v>3.7380104388851201E-4</v>
      </c>
      <c r="AP10" s="17">
        <v>14.207608095158101</v>
      </c>
      <c r="AQ10" s="17">
        <v>8.9637937050987201E-3</v>
      </c>
      <c r="AR10" s="17">
        <v>2.2155634975313698</v>
      </c>
      <c r="AS10" s="17">
        <v>34.004859674267102</v>
      </c>
      <c r="AT10" s="5">
        <v>4.0744412661143898E-7</v>
      </c>
      <c r="AU10" s="5">
        <v>1.62988144645248E-6</v>
      </c>
      <c r="AV10" s="17">
        <v>7541.3746025342198</v>
      </c>
      <c r="AW10" s="17">
        <v>1.0084245330335</v>
      </c>
      <c r="AX10" s="17">
        <v>25.073776793046601</v>
      </c>
      <c r="AY10" s="17">
        <v>1.6034334782872299</v>
      </c>
      <c r="AZ10" s="17">
        <v>3.7081401257736797E-2</v>
      </c>
      <c r="BA10" s="17">
        <v>5.7306047829274203</v>
      </c>
      <c r="BB10" s="17">
        <v>0.15972597650975201</v>
      </c>
      <c r="BC10" s="17">
        <v>26.4500686155525</v>
      </c>
      <c r="BD10" s="17">
        <v>2.4333574866647898</v>
      </c>
      <c r="BE10" s="17">
        <v>25.5215122594619</v>
      </c>
      <c r="BF10" s="17">
        <v>7.8173559165991398</v>
      </c>
      <c r="BG10" s="17">
        <v>35.3197922196685</v>
      </c>
      <c r="BH10" s="17">
        <v>13.521852146453</v>
      </c>
      <c r="BI10" s="17">
        <v>13.521852146453</v>
      </c>
      <c r="BJ10" s="17">
        <v>6.8380703413581498</v>
      </c>
      <c r="BK10" s="5">
        <v>1.3728874582582299E-6</v>
      </c>
      <c r="BL10" s="5">
        <v>9.8678269165605694E-6</v>
      </c>
      <c r="BM10" s="17">
        <v>3.7651829935459702</v>
      </c>
      <c r="BN10" s="17">
        <v>13.818074868631999</v>
      </c>
      <c r="BO10" s="17">
        <v>0.72291585430865601</v>
      </c>
      <c r="BP10" s="17">
        <v>1.76506631276321</v>
      </c>
      <c r="BQ10" s="17">
        <v>0.134781690587917</v>
      </c>
      <c r="BR10" s="17">
        <v>1.15210899651118E-4</v>
      </c>
      <c r="BS10" s="17">
        <v>2.33908629441624E-4</v>
      </c>
      <c r="BT10" s="17">
        <v>0.55187044755149195</v>
      </c>
      <c r="BU10" s="17">
        <v>0.70512714086872896</v>
      </c>
      <c r="BV10" s="17">
        <v>1.1828837183154499</v>
      </c>
      <c r="BW10" s="17">
        <v>0</v>
      </c>
      <c r="BX10" s="17">
        <v>2.9739248334132497E-4</v>
      </c>
      <c r="BY10" s="17">
        <v>2.8572882047211902E-4</v>
      </c>
      <c r="BZ10" s="17">
        <v>478.39636347602698</v>
      </c>
      <c r="CA10" s="17">
        <v>423.584328444584</v>
      </c>
      <c r="CB10" s="17">
        <v>43.2996103330631</v>
      </c>
      <c r="CC10" s="17">
        <v>470.64912177119402</v>
      </c>
      <c r="CD10" s="17">
        <v>14.648607514454</v>
      </c>
      <c r="CE10" s="17">
        <v>0.172521338095316</v>
      </c>
      <c r="CF10" s="17">
        <v>2.5304229677518899E-4</v>
      </c>
      <c r="CG10" s="17">
        <v>1.9796478998219801E-2</v>
      </c>
      <c r="CH10" s="17">
        <v>1.0507118437804899E-2</v>
      </c>
      <c r="CI10" s="17">
        <v>0.23037387390664399</v>
      </c>
      <c r="CJ10" s="17">
        <v>8.0523123728897597E-3</v>
      </c>
      <c r="CK10" s="17">
        <v>194.677811253492</v>
      </c>
      <c r="CL10" s="17">
        <v>2.64980208006085E-2</v>
      </c>
      <c r="CM10" s="17">
        <v>6.7043429950891797E-3</v>
      </c>
      <c r="CN10" s="17">
        <v>27.5066143068942</v>
      </c>
      <c r="CO10" s="17">
        <v>1.31538748987252E-2</v>
      </c>
      <c r="CP10" s="5">
        <v>3.1236230757783601E-7</v>
      </c>
      <c r="CQ10" s="17">
        <v>1.2852559290552599E-3</v>
      </c>
      <c r="CR10" s="17">
        <v>53.263485396363301</v>
      </c>
      <c r="CS10" s="17">
        <v>50.754463862717998</v>
      </c>
      <c r="CT10" s="17">
        <v>2.5090215336452801</v>
      </c>
      <c r="CU10" s="17">
        <v>1.4625781951861999E-4</v>
      </c>
      <c r="CV10" s="17">
        <v>5.3815379443002103</v>
      </c>
      <c r="CW10" s="17">
        <v>1.0513875339649499E-3</v>
      </c>
      <c r="CX10" s="17">
        <v>3.5475863247297901</v>
      </c>
      <c r="CY10" s="17">
        <v>4.9160890005897198E-2</v>
      </c>
      <c r="CZ10" s="17">
        <v>14.013561070784901</v>
      </c>
      <c r="DA10" s="17">
        <v>2.69888528163936</v>
      </c>
      <c r="DB10" s="17">
        <v>2.49055286407955E-2</v>
      </c>
      <c r="DC10" s="17">
        <v>0.17405887443024301</v>
      </c>
      <c r="DD10" s="17">
        <v>1.4747058207532099E-4</v>
      </c>
      <c r="DE10" s="17">
        <v>0.52014144678317997</v>
      </c>
      <c r="DF10" s="17">
        <v>14.867537465427599</v>
      </c>
      <c r="DG10" s="17">
        <v>1.2563573566031101</v>
      </c>
      <c r="DH10" s="17">
        <v>0</v>
      </c>
      <c r="DI10" s="17">
        <v>53.611756505431401</v>
      </c>
      <c r="DJ10" s="17">
        <v>43.465025332746897</v>
      </c>
      <c r="DK10" s="17">
        <v>7.61623698341573</v>
      </c>
      <c r="DL10" s="17">
        <v>475.29087341611802</v>
      </c>
      <c r="DM10" s="17">
        <v>28.803801415257102</v>
      </c>
      <c r="DN10" s="17">
        <v>66.276832272909999</v>
      </c>
      <c r="DP10" s="25">
        <f t="shared" si="0"/>
        <v>7.9999787939186266E-3</v>
      </c>
      <c r="DQ10" s="97">
        <f t="shared" si="1"/>
        <v>1.0065338726948163</v>
      </c>
      <c r="DR10" s="40">
        <f t="shared" si="2"/>
        <v>6.686352784391965E-3</v>
      </c>
      <c r="DS10" s="40">
        <f t="shared" si="3"/>
        <v>-7.239091363822928E-3</v>
      </c>
      <c r="DT10" s="40">
        <f t="shared" si="4"/>
        <v>-1.0537444035012229E-2</v>
      </c>
      <c r="DU10" s="40">
        <f t="shared" si="5"/>
        <v>-1.0164908893369767E-2</v>
      </c>
      <c r="DV10" s="40">
        <f t="shared" si="6"/>
        <v>-1.0452915533512824E-2</v>
      </c>
      <c r="DW10" s="40">
        <f t="shared" si="7"/>
        <v>-6.0708196090753031E-3</v>
      </c>
      <c r="DX10" s="40">
        <f t="shared" si="8"/>
        <v>9.5588971606188951E-3</v>
      </c>
      <c r="DY10" s="40">
        <f t="shared" si="9"/>
        <v>-8.4194088892568675E-3</v>
      </c>
      <c r="DZ10" s="40">
        <f t="shared" si="10"/>
        <v>9.6239784969660534E-3</v>
      </c>
      <c r="EA10" s="40">
        <f t="shared" si="11"/>
        <v>-1.0869620621209067E-2</v>
      </c>
      <c r="EB10" s="40">
        <f t="shared" si="12"/>
        <v>-1.5401635420875191E-2</v>
      </c>
      <c r="EC10" s="40">
        <f t="shared" si="13"/>
        <v>9.2322098911147583E-3</v>
      </c>
      <c r="ED10" s="40">
        <f t="shared" si="14"/>
        <v>5.488835940844641E-3</v>
      </c>
      <c r="EE10" s="40">
        <f t="shared" si="15"/>
        <v>1.2326078778627646E-2</v>
      </c>
      <c r="EF10" s="40">
        <f t="shared" si="16"/>
        <v>1.0961875675786241E-2</v>
      </c>
      <c r="EG10" s="40">
        <f t="shared" si="17"/>
        <v>7.342551839505003E-4</v>
      </c>
      <c r="EH10" s="40">
        <f t="shared" si="18"/>
        <v>-5.1254596279680922E-3</v>
      </c>
      <c r="EI10" s="40">
        <f t="shared" si="19"/>
        <v>-8.9208342292327585E-3</v>
      </c>
      <c r="EJ10" s="40">
        <f t="shared" si="20"/>
        <v>-1.1200775183751923E-2</v>
      </c>
      <c r="EK10" s="40">
        <f t="shared" si="21"/>
        <v>-2.5009013034644023E-3</v>
      </c>
      <c r="EL10" s="40">
        <f t="shared" si="22"/>
        <v>-3.7381422121610334E-3</v>
      </c>
      <c r="EM10" s="40">
        <f t="shared" si="23"/>
        <v>8.3730677848723259E-4</v>
      </c>
      <c r="EN10" s="40">
        <f t="shared" si="24"/>
        <v>5.5857881463455428E-3</v>
      </c>
      <c r="EO10" s="40">
        <f t="shared" si="25"/>
        <v>5.7753115245407259E-3</v>
      </c>
      <c r="EP10" s="40">
        <f t="shared" si="26"/>
        <v>-3.2916672328849373E-3</v>
      </c>
      <c r="EQ10" s="40">
        <f t="shared" si="27"/>
        <v>1.0633734666892316E-2</v>
      </c>
      <c r="ER10" s="40">
        <f t="shared" si="28"/>
        <v>1.5314137947438543E-2</v>
      </c>
      <c r="ES10" s="40">
        <f t="shared" si="29"/>
        <v>1.0332064107891142E-2</v>
      </c>
      <c r="ET10" s="40">
        <f t="shared" si="30"/>
        <v>-1.8663560081211561E-2</v>
      </c>
      <c r="EU10" s="40">
        <f t="shared" si="31"/>
        <v>-1.8664340943806292E-2</v>
      </c>
      <c r="EV10" s="40">
        <f t="shared" si="32"/>
        <v>5.3478361609060063E-3</v>
      </c>
    </row>
    <row r="11" spans="1:152" x14ac:dyDescent="0.25">
      <c r="A11" s="17" t="s">
        <v>180</v>
      </c>
      <c r="B11" s="15">
        <v>929752.90835000004</v>
      </c>
      <c r="C11" s="15">
        <v>150.40785475000001</v>
      </c>
      <c r="D11" s="15">
        <v>55385.888720000003</v>
      </c>
      <c r="E11" s="15">
        <v>5733.8102177000001</v>
      </c>
      <c r="F11" s="15">
        <v>5406.0959383999998</v>
      </c>
      <c r="G11" s="15">
        <v>66.002550428999996</v>
      </c>
      <c r="H11" s="15">
        <v>82299.732812999995</v>
      </c>
      <c r="I11" s="15">
        <v>558.06853997999997</v>
      </c>
      <c r="J11" s="15">
        <v>2281.7666561999999</v>
      </c>
      <c r="K11" s="15">
        <v>1334.7758186000001</v>
      </c>
      <c r="L11" s="28">
        <v>87.124736773999999</v>
      </c>
      <c r="M11" s="28">
        <v>335.55579422</v>
      </c>
      <c r="N11" s="28">
        <v>112.443192</v>
      </c>
      <c r="O11" s="28">
        <v>7788.3987194000001</v>
      </c>
      <c r="P11" s="28">
        <v>4949.0094541999997</v>
      </c>
      <c r="Q11" s="28">
        <v>1.4911430999999999E-3</v>
      </c>
      <c r="R11" s="28">
        <v>2.3274210000000001E-4</v>
      </c>
      <c r="S11" s="28">
        <v>4.22675141E-2</v>
      </c>
      <c r="T11" s="28">
        <v>6.6673117800000001E-2</v>
      </c>
      <c r="U11" s="17">
        <v>5.6983450499999998E-2</v>
      </c>
      <c r="V11" s="28">
        <v>21.191754525</v>
      </c>
      <c r="W11" s="28">
        <v>3.7355785099999997E-2</v>
      </c>
      <c r="X11" s="28">
        <v>3.3185679523</v>
      </c>
      <c r="Y11" s="28">
        <v>1.7584406467</v>
      </c>
      <c r="Z11" s="28">
        <v>29.269284301999999</v>
      </c>
      <c r="AA11" s="28">
        <v>1350.2185711</v>
      </c>
      <c r="AB11" s="28">
        <v>1467.3993562999999</v>
      </c>
      <c r="AC11" s="28">
        <v>195.81100960000001</v>
      </c>
      <c r="AD11" s="28">
        <v>2519.8226737999998</v>
      </c>
      <c r="AE11" s="28">
        <v>2444.2280488000001</v>
      </c>
      <c r="AF11" s="28">
        <v>1.5002469502</v>
      </c>
      <c r="AG11" s="28"/>
      <c r="AH11" s="17" t="s">
        <v>180</v>
      </c>
      <c r="AI11" s="17">
        <v>84.942261844853604</v>
      </c>
      <c r="AJ11" s="17">
        <v>86.413012972469701</v>
      </c>
      <c r="AK11" s="17">
        <v>556.77854278955397</v>
      </c>
      <c r="AL11" s="17">
        <v>556.77854278955397</v>
      </c>
      <c r="AM11" s="17">
        <v>252.325052065113</v>
      </c>
      <c r="AN11" s="17">
        <v>9.6700154962879696E-3</v>
      </c>
      <c r="AO11" s="17">
        <v>4.7212417169595997E-2</v>
      </c>
      <c r="AP11" s="17">
        <v>2309.1529429854199</v>
      </c>
      <c r="AQ11" s="17">
        <v>1.48885403006821</v>
      </c>
      <c r="AR11" s="17">
        <v>338.62247760956097</v>
      </c>
      <c r="AS11" s="17">
        <v>4731.3855467706098</v>
      </c>
      <c r="AT11" s="5">
        <v>4.6388023457177902E-5</v>
      </c>
      <c r="AU11" s="17">
        <v>1.8555082202637799E-4</v>
      </c>
      <c r="AV11" s="17">
        <v>928400.61946218205</v>
      </c>
      <c r="AW11" s="17">
        <v>74.299244790202593</v>
      </c>
      <c r="AX11" s="17">
        <v>1843.8603345403601</v>
      </c>
      <c r="AY11" s="17">
        <v>118.29078176005901</v>
      </c>
      <c r="AZ11" s="17">
        <v>2.7260905153855002</v>
      </c>
      <c r="BA11" s="17">
        <v>422.47605580559502</v>
      </c>
      <c r="BB11" s="17">
        <v>14.9155151545715</v>
      </c>
      <c r="BC11" s="17">
        <v>3444.2589658371799</v>
      </c>
      <c r="BD11" s="17">
        <v>336.81822218628901</v>
      </c>
      <c r="BE11" s="17">
        <v>3805.7592850115602</v>
      </c>
      <c r="BF11" s="17">
        <v>1365.40826777755</v>
      </c>
      <c r="BG11" s="17">
        <v>7375.66124429919</v>
      </c>
      <c r="BH11" s="17">
        <v>1327.5405549688301</v>
      </c>
      <c r="BI11" s="17">
        <v>1327.5405549688301</v>
      </c>
      <c r="BJ11" s="17">
        <v>1502.14773439032</v>
      </c>
      <c r="BK11" s="17">
        <v>1.71204863395078E-4</v>
      </c>
      <c r="BL11" s="17">
        <v>1.2857262015243899E-3</v>
      </c>
      <c r="BM11" s="17">
        <v>442.04557848266802</v>
      </c>
      <c r="BN11" s="17">
        <v>2910.9455798065701</v>
      </c>
      <c r="BO11" s="17">
        <v>129.312462727531</v>
      </c>
      <c r="BP11" s="17">
        <v>215.39375577080301</v>
      </c>
      <c r="BQ11" s="17">
        <v>12.257593753042601</v>
      </c>
      <c r="BR11" s="17">
        <v>1.3843069297883001E-2</v>
      </c>
      <c r="BS11" s="17">
        <v>2.8105644813351101E-2</v>
      </c>
      <c r="BT11" s="17">
        <v>119.797697869494</v>
      </c>
      <c r="BU11" s="17">
        <v>113.42425921374399</v>
      </c>
      <c r="BV11" s="17">
        <v>149.42640941957799</v>
      </c>
      <c r="BW11" s="17">
        <v>0</v>
      </c>
      <c r="BX11" s="17">
        <v>3.3670459806985298E-2</v>
      </c>
      <c r="BY11" s="17">
        <v>3.2350066281960098E-2</v>
      </c>
      <c r="BZ11" s="17">
        <v>83824.972366827002</v>
      </c>
      <c r="CA11" s="17">
        <v>49730.092821839004</v>
      </c>
      <c r="CB11" s="17">
        <v>5083.5196784823402</v>
      </c>
      <c r="CC11" s="17">
        <v>55255.658078803899</v>
      </c>
      <c r="CD11" s="17">
        <v>2399.0137269575598</v>
      </c>
      <c r="CE11" s="17">
        <v>21.2746392019158</v>
      </c>
      <c r="CF11" s="17">
        <v>3.7042275723033299E-2</v>
      </c>
      <c r="CG11" s="17">
        <v>3.3011427465665699</v>
      </c>
      <c r="CH11" s="17">
        <v>1.75366978296598</v>
      </c>
      <c r="CI11" s="17">
        <v>29.3224803941863</v>
      </c>
      <c r="CJ11" s="17">
        <v>0.56228442632980002</v>
      </c>
      <c r="CK11" s="17">
        <v>36634.472884538402</v>
      </c>
      <c r="CL11" s="17">
        <v>2.4470707909632501</v>
      </c>
      <c r="CM11" s="17">
        <v>0.494966428677722</v>
      </c>
      <c r="CN11" s="17">
        <v>2217.08359925483</v>
      </c>
      <c r="CO11" s="17">
        <v>1.1518873383047501</v>
      </c>
      <c r="CP11" s="5">
        <v>3.5913537271890497E-5</v>
      </c>
      <c r="CQ11" s="17">
        <v>9.6986610327551598E-2</v>
      </c>
      <c r="CR11" s="17">
        <v>5665.3868352724303</v>
      </c>
      <c r="CS11" s="17">
        <v>5340.91186260423</v>
      </c>
      <c r="CT11" s="17">
        <v>324.47497266819801</v>
      </c>
      <c r="CU11" s="17">
        <v>1.80198535337334E-2</v>
      </c>
      <c r="CV11" s="17">
        <v>846.50649208265099</v>
      </c>
      <c r="CW11" s="17">
        <v>0.12953885343121799</v>
      </c>
      <c r="CX11" s="17">
        <v>451.825734640674</v>
      </c>
      <c r="CY11" s="17">
        <v>4.7399787838202698</v>
      </c>
      <c r="CZ11" s="17">
        <v>1795.3487363878301</v>
      </c>
      <c r="DA11" s="17">
        <v>222.69671874022899</v>
      </c>
      <c r="DB11" s="17">
        <v>3.7473737691870999</v>
      </c>
      <c r="DC11" s="17">
        <v>16.747483589785901</v>
      </c>
      <c r="DD11" s="17">
        <v>1.17097938766624E-2</v>
      </c>
      <c r="DE11" s="17">
        <v>65.741378549248395</v>
      </c>
      <c r="DF11" s="17">
        <v>2724.4965754436598</v>
      </c>
      <c r="DG11" s="17">
        <v>197.70526084296401</v>
      </c>
      <c r="DH11" s="17">
        <v>0</v>
      </c>
      <c r="DI11" s="17">
        <v>9630.0421578443402</v>
      </c>
      <c r="DJ11" s="17">
        <v>7901.7458184140696</v>
      </c>
      <c r="DK11" s="17">
        <v>1493.4831351663199</v>
      </c>
      <c r="DL11" s="17">
        <v>83411.910518031</v>
      </c>
      <c r="DM11" s="17">
        <v>5006.0633911539799</v>
      </c>
      <c r="DN11" s="17">
        <v>11526.826726237399</v>
      </c>
      <c r="DP11" s="25">
        <f t="shared" si="0"/>
        <v>8.0000056800017729E-3</v>
      </c>
      <c r="DQ11" s="97">
        <f t="shared" si="1"/>
        <v>1.0049520727463341</v>
      </c>
      <c r="DR11" s="40">
        <f t="shared" si="2"/>
        <v>-1.45446050845687E-3</v>
      </c>
      <c r="DS11" s="40">
        <f t="shared" si="3"/>
        <v>-6.5252265717992324E-3</v>
      </c>
      <c r="DT11" s="40">
        <f t="shared" si="4"/>
        <v>-2.351332518188462E-3</v>
      </c>
      <c r="DU11" s="40">
        <f t="shared" si="5"/>
        <v>-1.1933318304876929E-2</v>
      </c>
      <c r="DV11" s="40">
        <f t="shared" si="6"/>
        <v>-1.2057513691675589E-2</v>
      </c>
      <c r="DW11" s="40">
        <f t="shared" si="7"/>
        <v>-3.9569967835189537E-3</v>
      </c>
      <c r="DX11" s="40">
        <f t="shared" si="8"/>
        <v>1.3513746242142429E-2</v>
      </c>
      <c r="DY11" s="40">
        <f t="shared" si="9"/>
        <v>-2.3115389921321001E-3</v>
      </c>
      <c r="DZ11" s="40">
        <f t="shared" si="10"/>
        <v>1.2002229373895957E-2</v>
      </c>
      <c r="EA11" s="40">
        <f t="shared" si="11"/>
        <v>-5.4205833896203218E-3</v>
      </c>
      <c r="EB11" s="40">
        <f t="shared" si="12"/>
        <v>-8.1690209679082994E-3</v>
      </c>
      <c r="EC11" s="40">
        <f t="shared" si="13"/>
        <v>9.1391161839106047E-3</v>
      </c>
      <c r="ED11" s="40">
        <f t="shared" si="14"/>
        <v>8.7250032331348086E-3</v>
      </c>
      <c r="EE11" s="40">
        <f t="shared" si="15"/>
        <v>1.4553325156779017E-2</v>
      </c>
      <c r="EF11" s="40">
        <f t="shared" si="16"/>
        <v>1.1528354811599939E-2</v>
      </c>
      <c r="EG11" s="40">
        <f t="shared" si="17"/>
        <v>1.1410723701557413E-3</v>
      </c>
      <c r="EH11" s="40">
        <f t="shared" si="18"/>
        <v>-3.4512643670574421E-3</v>
      </c>
      <c r="EI11" s="40">
        <f t="shared" si="19"/>
        <v>-7.5424352615498886E-3</v>
      </c>
      <c r="EJ11" s="40">
        <f t="shared" si="20"/>
        <v>-9.7879285173401338E-3</v>
      </c>
      <c r="EK11" s="40">
        <f t="shared" si="21"/>
        <v>-1.7727574099084804E-3</v>
      </c>
      <c r="EL11" s="40">
        <f t="shared" si="22"/>
        <v>3.9111757744277574E-3</v>
      </c>
      <c r="EM11" s="40">
        <f t="shared" si="23"/>
        <v>-8.392525444919573E-3</v>
      </c>
      <c r="EN11" s="40">
        <f t="shared" si="24"/>
        <v>-5.2508208311218109E-3</v>
      </c>
      <c r="EO11" s="40">
        <f t="shared" si="25"/>
        <v>-2.7131218463206748E-3</v>
      </c>
      <c r="EP11" s="40">
        <f t="shared" si="26"/>
        <v>1.8174715731831582E-3</v>
      </c>
      <c r="EQ11" s="40">
        <f t="shared" si="27"/>
        <v>1.1249805774168297E-2</v>
      </c>
      <c r="ER11" s="40">
        <f t="shared" si="28"/>
        <v>2.3680246240489717E-2</v>
      </c>
      <c r="ES11" s="40">
        <f t="shared" si="29"/>
        <v>9.6738750636828508E-3</v>
      </c>
      <c r="ET11" s="40">
        <f t="shared" si="30"/>
        <v>-1.7165752052145784E-2</v>
      </c>
      <c r="EU11" s="40">
        <f t="shared" si="31"/>
        <v>-1.7166676016433503E-2</v>
      </c>
      <c r="EV11" s="40">
        <f t="shared" si="32"/>
        <v>-7.5940298563987318E-3</v>
      </c>
    </row>
    <row r="12" spans="1:152" x14ac:dyDescent="0.25">
      <c r="A12" s="17" t="s">
        <v>181</v>
      </c>
      <c r="B12" s="15">
        <v>356385.20007000002</v>
      </c>
      <c r="C12" s="15">
        <v>57.852284353000002</v>
      </c>
      <c r="D12" s="15">
        <v>21097.957872999999</v>
      </c>
      <c r="E12" s="15">
        <v>2408.6739974000002</v>
      </c>
      <c r="F12" s="15">
        <v>2271.6174725000001</v>
      </c>
      <c r="G12" s="15">
        <v>26.255792527000001</v>
      </c>
      <c r="H12" s="15">
        <v>28855.869959</v>
      </c>
      <c r="I12" s="15">
        <v>218.41741567</v>
      </c>
      <c r="J12" s="15">
        <v>801.05160616000001</v>
      </c>
      <c r="K12" s="15">
        <v>535.54498414</v>
      </c>
      <c r="L12" s="28">
        <v>35.434273572000002</v>
      </c>
      <c r="M12" s="28">
        <v>122.76589573</v>
      </c>
      <c r="N12" s="28">
        <v>42.286759447000001</v>
      </c>
      <c r="O12" s="28">
        <v>2697.5172232999998</v>
      </c>
      <c r="P12" s="28">
        <v>1809.9107861</v>
      </c>
      <c r="Q12" s="28">
        <v>6.1512269999999998E-4</v>
      </c>
      <c r="R12" s="28">
        <v>1.088244E-4</v>
      </c>
      <c r="S12" s="28">
        <v>1.7192732400000001E-2</v>
      </c>
      <c r="T12" s="28">
        <v>2.8921020299999999E-2</v>
      </c>
      <c r="U12" s="17">
        <v>2.3401024499999999E-2</v>
      </c>
      <c r="V12" s="28">
        <v>8.1436034020000001</v>
      </c>
      <c r="W12" s="28">
        <v>1.5722259799999999E-2</v>
      </c>
      <c r="X12" s="28">
        <v>1.3755957181</v>
      </c>
      <c r="Y12" s="28">
        <v>0.71664047129999997</v>
      </c>
      <c r="Z12" s="28">
        <v>11.463726830000001</v>
      </c>
      <c r="AA12" s="28">
        <v>498.58934259</v>
      </c>
      <c r="AB12" s="28">
        <v>429.03513708000003</v>
      </c>
      <c r="AC12" s="28">
        <v>71.555561787000002</v>
      </c>
      <c r="AD12" s="28">
        <v>1027.555329</v>
      </c>
      <c r="AE12" s="28">
        <v>996.72865950000005</v>
      </c>
      <c r="AF12" s="28">
        <v>0.63141479349999996</v>
      </c>
      <c r="AG12" s="28"/>
      <c r="AH12" s="17" t="s">
        <v>181</v>
      </c>
      <c r="AI12" s="17">
        <v>31.458664678230001</v>
      </c>
      <c r="AJ12" s="17">
        <v>35.035402955210003</v>
      </c>
      <c r="AK12" s="17">
        <v>216.98564215002301</v>
      </c>
      <c r="AL12" s="17">
        <v>216.98564215002301</v>
      </c>
      <c r="AM12" s="17">
        <v>99.613203944063102</v>
      </c>
      <c r="AN12" s="17">
        <v>3.9531246674052098E-3</v>
      </c>
      <c r="AO12" s="17">
        <v>1.9300543011623799E-2</v>
      </c>
      <c r="AP12" s="17">
        <v>805.45410936614599</v>
      </c>
      <c r="AQ12" s="17">
        <v>0.62599642309750403</v>
      </c>
      <c r="AR12" s="17">
        <v>123.20402295208601</v>
      </c>
      <c r="AS12" s="17">
        <v>1817.1115355454799</v>
      </c>
      <c r="AT12" s="5">
        <v>2.1587366216372601E-5</v>
      </c>
      <c r="AU12" s="5">
        <v>8.6349777377271397E-5</v>
      </c>
      <c r="AV12" s="17">
        <v>354939.88455823198</v>
      </c>
      <c r="AW12" s="17">
        <v>30.284927716397402</v>
      </c>
      <c r="AX12" s="17">
        <v>751.63678865501402</v>
      </c>
      <c r="AY12" s="17">
        <v>48.213575195797901</v>
      </c>
      <c r="AZ12" s="17">
        <v>1.1112837279055501</v>
      </c>
      <c r="BA12" s="17">
        <v>172.20028643220499</v>
      </c>
      <c r="BB12" s="17">
        <v>6.0228888760285901</v>
      </c>
      <c r="BC12" s="17">
        <v>1275.73423672064</v>
      </c>
      <c r="BD12" s="17">
        <v>133.04662540590201</v>
      </c>
      <c r="BE12" s="17">
        <v>1380.9033139747401</v>
      </c>
      <c r="BF12" s="17">
        <v>501.45676288921101</v>
      </c>
      <c r="BG12" s="17">
        <v>2354.7515223566802</v>
      </c>
      <c r="BH12" s="17">
        <v>530.67666484006804</v>
      </c>
      <c r="BI12" s="17">
        <v>530.67666484006804</v>
      </c>
      <c r="BJ12" s="17">
        <v>435.38587009813301</v>
      </c>
      <c r="BK12" s="5">
        <v>6.9849981093687399E-5</v>
      </c>
      <c r="BL12" s="17">
        <v>5.28211122712652E-4</v>
      </c>
      <c r="BM12" s="17">
        <v>167.49316224033601</v>
      </c>
      <c r="BN12" s="17">
        <v>913.72872350959904</v>
      </c>
      <c r="BO12" s="17">
        <v>42.960313203817798</v>
      </c>
      <c r="BP12" s="17">
        <v>80.194871751864198</v>
      </c>
      <c r="BQ12" s="17">
        <v>4.8999645436397099</v>
      </c>
      <c r="BR12" s="17">
        <v>5.6135831472081104E-3</v>
      </c>
      <c r="BS12" s="17">
        <v>1.13972914741756E-2</v>
      </c>
      <c r="BT12" s="17">
        <v>36.102182866115903</v>
      </c>
      <c r="BU12" s="17">
        <v>42.423526014107203</v>
      </c>
      <c r="BV12" s="17">
        <v>57.301811574926802</v>
      </c>
      <c r="BW12" s="17">
        <v>0</v>
      </c>
      <c r="BX12" s="17">
        <v>1.4568943097604099E-2</v>
      </c>
      <c r="BY12" s="17">
        <v>1.3997633893858399E-2</v>
      </c>
      <c r="BZ12" s="17">
        <v>29210.668315062499</v>
      </c>
      <c r="CA12" s="17">
        <v>18842.9784907268</v>
      </c>
      <c r="CB12" s="17">
        <v>1926.1717319977699</v>
      </c>
      <c r="CC12" s="17">
        <v>20936.6433849649</v>
      </c>
      <c r="CD12" s="17">
        <v>829.86382409689895</v>
      </c>
      <c r="CE12" s="17">
        <v>8.1343870628824302</v>
      </c>
      <c r="CF12" s="17">
        <v>1.55762326275236E-2</v>
      </c>
      <c r="CG12" s="17">
        <v>1.3658897491470801</v>
      </c>
      <c r="CH12" s="17">
        <v>0.71280765625357501</v>
      </c>
      <c r="CI12" s="17">
        <v>11.4315430677755</v>
      </c>
      <c r="CJ12" s="17">
        <v>0.47289931346417702</v>
      </c>
      <c r="CK12" s="17">
        <v>12588.8566057147</v>
      </c>
      <c r="CL12" s="17">
        <v>1.06610476308581</v>
      </c>
      <c r="CM12" s="17">
        <v>0.20173445004050899</v>
      </c>
      <c r="CN12" s="17">
        <v>918.58146188484102</v>
      </c>
      <c r="CO12" s="17">
        <v>0.54126102639483697</v>
      </c>
      <c r="CP12" s="5">
        <v>1.44525712638546E-5</v>
      </c>
      <c r="CQ12" s="17">
        <v>3.9491190702006698E-2</v>
      </c>
      <c r="CR12" s="17">
        <v>2378.3904424458001</v>
      </c>
      <c r="CS12" s="17">
        <v>2242.7938955826999</v>
      </c>
      <c r="CT12" s="17">
        <v>135.59654686309801</v>
      </c>
      <c r="CU12" s="17">
        <v>7.2143305313690101E-3</v>
      </c>
      <c r="CV12" s="17">
        <v>367.87426910718199</v>
      </c>
      <c r="CW12" s="17">
        <v>5.1861291582201999E-2</v>
      </c>
      <c r="CX12" s="17">
        <v>190.75624750850099</v>
      </c>
      <c r="CY12" s="17">
        <v>1.9590394664814701</v>
      </c>
      <c r="CZ12" s="17">
        <v>752.57386759040298</v>
      </c>
      <c r="DA12" s="17">
        <v>134.86861200181499</v>
      </c>
      <c r="DB12" s="17">
        <v>1.69945646632164</v>
      </c>
      <c r="DC12" s="17">
        <v>6.9642294195781398</v>
      </c>
      <c r="DD12" s="17">
        <v>4.7577735919354901E-3</v>
      </c>
      <c r="DE12" s="17">
        <v>26.0434997005461</v>
      </c>
      <c r="DF12" s="17">
        <v>945.03889476811401</v>
      </c>
      <c r="DG12" s="17">
        <v>71.846240081548302</v>
      </c>
      <c r="DH12" s="17">
        <v>0</v>
      </c>
      <c r="DI12" s="17">
        <v>3344.48163859736</v>
      </c>
      <c r="DJ12" s="17">
        <v>2718.69641304168</v>
      </c>
      <c r="DK12" s="17">
        <v>542.31019902513594</v>
      </c>
      <c r="DL12" s="17">
        <v>29048.732123987898</v>
      </c>
      <c r="DM12" s="17">
        <v>1820.5594854522101</v>
      </c>
      <c r="DN12" s="17">
        <v>4200.9360517345003</v>
      </c>
      <c r="DP12" s="25">
        <f t="shared" si="0"/>
        <v>8.0000007241187859E-3</v>
      </c>
      <c r="DQ12" s="97">
        <f t="shared" si="1"/>
        <v>1.0055746388649052</v>
      </c>
      <c r="DR12" s="40">
        <f t="shared" si="2"/>
        <v>-4.0554869042938911E-3</v>
      </c>
      <c r="DS12" s="40">
        <f t="shared" si="3"/>
        <v>-9.5151433384091481E-3</v>
      </c>
      <c r="DT12" s="40">
        <f t="shared" si="4"/>
        <v>-7.6459764023673856E-3</v>
      </c>
      <c r="DU12" s="40">
        <f t="shared" si="5"/>
        <v>-1.2572708048863871E-2</v>
      </c>
      <c r="DV12" s="40">
        <f t="shared" si="6"/>
        <v>-1.2688569825789722E-2</v>
      </c>
      <c r="DW12" s="40">
        <f t="shared" si="7"/>
        <v>-8.0855615474410229E-3</v>
      </c>
      <c r="DX12" s="40">
        <f t="shared" si="8"/>
        <v>6.6836371685181509E-3</v>
      </c>
      <c r="DY12" s="40">
        <f t="shared" si="9"/>
        <v>-6.555216833717176E-3</v>
      </c>
      <c r="DZ12" s="40">
        <f t="shared" si="10"/>
        <v>5.495904598768927E-3</v>
      </c>
      <c r="EA12" s="40">
        <f t="shared" si="11"/>
        <v>-9.0904021960913333E-3</v>
      </c>
      <c r="EB12" s="40">
        <f t="shared" si="12"/>
        <v>-1.1256633100704648E-2</v>
      </c>
      <c r="EC12" s="40">
        <f t="shared" si="13"/>
        <v>3.5688023899535289E-3</v>
      </c>
      <c r="ED12" s="40">
        <f t="shared" si="14"/>
        <v>3.2342645522085425E-3</v>
      </c>
      <c r="EE12" s="40">
        <f t="shared" si="15"/>
        <v>7.8513640464436575E-3</v>
      </c>
      <c r="EF12" s="40">
        <f t="shared" si="16"/>
        <v>5.8835493075080954E-3</v>
      </c>
      <c r="EG12" s="40">
        <f t="shared" si="17"/>
        <v>-4.2414707338975424E-3</v>
      </c>
      <c r="EH12" s="40">
        <f t="shared" si="18"/>
        <v>-8.1531017525114467E-3</v>
      </c>
      <c r="EI12" s="40">
        <f t="shared" si="19"/>
        <v>-1.0577596067062036E-2</v>
      </c>
      <c r="EJ12" s="40">
        <f t="shared" si="20"/>
        <v>-1.2255560310833866E-2</v>
      </c>
      <c r="EK12" s="40">
        <f t="shared" si="21"/>
        <v>-6.2970243448525242E-3</v>
      </c>
      <c r="EL12" s="40">
        <f t="shared" si="22"/>
        <v>-1.1317274015709632E-3</v>
      </c>
      <c r="EM12" s="40">
        <f t="shared" si="23"/>
        <v>-9.2879251668643373E-3</v>
      </c>
      <c r="EN12" s="40">
        <f t="shared" si="24"/>
        <v>-7.0558295763860409E-3</v>
      </c>
      <c r="EO12" s="40">
        <f t="shared" si="25"/>
        <v>-5.3483095079352163E-3</v>
      </c>
      <c r="EP12" s="40">
        <f t="shared" si="26"/>
        <v>-2.8074432252063928E-3</v>
      </c>
      <c r="EQ12" s="40">
        <f t="shared" si="27"/>
        <v>5.7510661666287212E-3</v>
      </c>
      <c r="ER12" s="40">
        <f t="shared" si="28"/>
        <v>1.4802361087149829E-2</v>
      </c>
      <c r="ES12" s="40">
        <f t="shared" si="29"/>
        <v>4.0622739489288694E-3</v>
      </c>
      <c r="ET12" s="40">
        <f t="shared" si="30"/>
        <v>-1.7600588392891896E-2</v>
      </c>
      <c r="EU12" s="40">
        <f t="shared" si="31"/>
        <v>-1.7601416840817799E-2</v>
      </c>
      <c r="EV12" s="40">
        <f t="shared" si="32"/>
        <v>-8.5813168431821546E-3</v>
      </c>
    </row>
    <row r="13" spans="1:152" x14ac:dyDescent="0.25">
      <c r="A13" s="17" t="s">
        <v>182</v>
      </c>
      <c r="B13" s="15">
        <v>77453.21643</v>
      </c>
      <c r="C13" s="15">
        <v>14.691840385000001</v>
      </c>
      <c r="D13" s="15">
        <v>6366.7002857999996</v>
      </c>
      <c r="E13" s="15">
        <v>686.04605340000001</v>
      </c>
      <c r="F13" s="15">
        <v>649.08506045000001</v>
      </c>
      <c r="G13" s="15">
        <v>6.5641598719000003</v>
      </c>
      <c r="H13" s="15">
        <v>9137.1010580999991</v>
      </c>
      <c r="I13" s="15">
        <v>66.566449313999996</v>
      </c>
      <c r="J13" s="15">
        <v>213.81382259</v>
      </c>
      <c r="K13" s="15">
        <v>154.88307660000001</v>
      </c>
      <c r="L13" s="28">
        <v>10.949123364</v>
      </c>
      <c r="M13" s="28">
        <v>36.746372493000003</v>
      </c>
      <c r="N13" s="28">
        <v>15.947655726000001</v>
      </c>
      <c r="O13" s="28">
        <v>792.57602627999995</v>
      </c>
      <c r="P13" s="28">
        <v>606.63449213000001</v>
      </c>
      <c r="Q13" s="28">
        <v>1.4706990000000001E-4</v>
      </c>
      <c r="R13" s="28">
        <v>2.3847200000000001E-5</v>
      </c>
      <c r="S13" s="28">
        <v>4.3622518000000004E-3</v>
      </c>
      <c r="T13" s="28">
        <v>6.9847125999999999E-3</v>
      </c>
      <c r="U13" s="17">
        <v>5.6181659000000004E-3</v>
      </c>
      <c r="V13" s="28">
        <v>2.9338847154000001</v>
      </c>
      <c r="W13" s="28">
        <v>4.0438254999999998E-3</v>
      </c>
      <c r="X13" s="28">
        <v>0.36949365490000002</v>
      </c>
      <c r="Y13" s="28">
        <v>0.20611034759999999</v>
      </c>
      <c r="Z13" s="28">
        <v>3.9162124792999999</v>
      </c>
      <c r="AA13" s="28">
        <v>174.08546394999999</v>
      </c>
      <c r="AB13" s="28">
        <v>102.09897583</v>
      </c>
      <c r="AC13" s="28">
        <v>21.859133280999998</v>
      </c>
      <c r="AD13" s="28">
        <v>346.96082560999997</v>
      </c>
      <c r="AE13" s="28">
        <v>336.55199354000001</v>
      </c>
      <c r="AF13" s="28">
        <v>0.15904360140000001</v>
      </c>
      <c r="AG13" s="28"/>
      <c r="AH13" s="17" t="s">
        <v>182</v>
      </c>
      <c r="AI13" s="17">
        <v>9.0538667465812299</v>
      </c>
      <c r="AJ13" s="17">
        <v>10.8951992068833</v>
      </c>
      <c r="AK13" s="17">
        <v>66.542262265505897</v>
      </c>
      <c r="AL13" s="17">
        <v>66.542262265505897</v>
      </c>
      <c r="AM13" s="17">
        <v>29.521928458522702</v>
      </c>
      <c r="AN13" s="17">
        <v>9.5525399780640096E-4</v>
      </c>
      <c r="AO13" s="17">
        <v>4.6638894448210602E-3</v>
      </c>
      <c r="AP13" s="17">
        <v>215.62431711245699</v>
      </c>
      <c r="AQ13" s="17">
        <v>0.15918481732957501</v>
      </c>
      <c r="AR13" s="17">
        <v>37.083985416284499</v>
      </c>
      <c r="AS13" s="17">
        <v>475.89572808935998</v>
      </c>
      <c r="AT13" s="5">
        <v>4.7592474192143801E-6</v>
      </c>
      <c r="AU13" s="5">
        <v>1.9037193582345301E-5</v>
      </c>
      <c r="AV13" s="17">
        <v>77510.337876397796</v>
      </c>
      <c r="AW13" s="17">
        <v>10.2817227037484</v>
      </c>
      <c r="AX13" s="17">
        <v>255.72405805872</v>
      </c>
      <c r="AY13" s="17">
        <v>16.345184889520802</v>
      </c>
      <c r="AZ13" s="17">
        <v>0.37820481246934101</v>
      </c>
      <c r="BA13" s="17">
        <v>58.423189481748402</v>
      </c>
      <c r="BB13" s="17">
        <v>1.5616938452465501</v>
      </c>
      <c r="BC13" s="17">
        <v>364.51329192846401</v>
      </c>
      <c r="BD13" s="17">
        <v>37.036756024441502</v>
      </c>
      <c r="BE13" s="17">
        <v>400.39876541671401</v>
      </c>
      <c r="BF13" s="17">
        <v>175.96960252009299</v>
      </c>
      <c r="BG13" s="17">
        <v>701.99020800912899</v>
      </c>
      <c r="BH13" s="17">
        <v>154.350952711226</v>
      </c>
      <c r="BI13" s="17">
        <v>154.350952711226</v>
      </c>
      <c r="BJ13" s="17">
        <v>103.490661304667</v>
      </c>
      <c r="BK13" s="5">
        <v>1.6914111424602398E-5</v>
      </c>
      <c r="BL13" s="17">
        <v>1.2698289149573101E-4</v>
      </c>
      <c r="BM13" s="17">
        <v>50.753058763758098</v>
      </c>
      <c r="BN13" s="17">
        <v>265.98697940838002</v>
      </c>
      <c r="BO13" s="17">
        <v>13.4384126301058</v>
      </c>
      <c r="BP13" s="17">
        <v>26.714068497276799</v>
      </c>
      <c r="BQ13" s="17">
        <v>1.4557519470753999</v>
      </c>
      <c r="BR13" s="17">
        <v>1.4322568164156101E-3</v>
      </c>
      <c r="BS13" s="17">
        <v>2.9079508788174401E-3</v>
      </c>
      <c r="BT13" s="17">
        <v>11.1134578513504</v>
      </c>
      <c r="BU13" s="17">
        <v>16.102959519507198</v>
      </c>
      <c r="BV13" s="17">
        <v>14.640628169557401</v>
      </c>
      <c r="BW13" s="17">
        <v>0</v>
      </c>
      <c r="BX13" s="17">
        <v>3.5367614191151699E-3</v>
      </c>
      <c r="BY13" s="17">
        <v>3.3980366430220901E-3</v>
      </c>
      <c r="BZ13" s="17">
        <v>9275.4538922049996</v>
      </c>
      <c r="CA13" s="17">
        <v>5709.7231507575598</v>
      </c>
      <c r="CB13" s="17">
        <v>583.66046893411999</v>
      </c>
      <c r="CC13" s="17">
        <v>6344.1366784554402</v>
      </c>
      <c r="CD13" s="17">
        <v>245.338855043232</v>
      </c>
      <c r="CE13" s="17">
        <v>2.95127306642636</v>
      </c>
      <c r="CF13" s="17">
        <v>4.0419944561208504E-3</v>
      </c>
      <c r="CG13" s="17">
        <v>0.37042265067257402</v>
      </c>
      <c r="CH13" s="17">
        <v>0.206954086509366</v>
      </c>
      <c r="CI13" s="17">
        <v>3.9349764321940901</v>
      </c>
      <c r="CJ13" s="17">
        <v>6.4098098127724795E-2</v>
      </c>
      <c r="CK13" s="17">
        <v>4146.5508730276597</v>
      </c>
      <c r="CL13" s="17">
        <v>0.304387653124776</v>
      </c>
      <c r="CM13" s="17">
        <v>6.8335078159361101E-2</v>
      </c>
      <c r="CN13" s="17">
        <v>295.57397218869301</v>
      </c>
      <c r="CO13" s="17">
        <v>0.141368256860508</v>
      </c>
      <c r="CP13" s="5">
        <v>3.55021744958305E-6</v>
      </c>
      <c r="CQ13" s="17">
        <v>1.3055622524622799E-2</v>
      </c>
      <c r="CR13" s="17">
        <v>681.99691984102105</v>
      </c>
      <c r="CS13" s="17">
        <v>645.13971728145498</v>
      </c>
      <c r="CT13" s="17">
        <v>36.857202559566097</v>
      </c>
      <c r="CU13" s="17">
        <v>1.3373278328014601E-3</v>
      </c>
      <c r="CV13" s="17">
        <v>90.474076921465894</v>
      </c>
      <c r="CW13" s="17">
        <v>9.6135854539040992E-3</v>
      </c>
      <c r="CX13" s="17">
        <v>51.426890251712699</v>
      </c>
      <c r="CY13" s="17">
        <v>0.59213646125101205</v>
      </c>
      <c r="CZ13" s="17">
        <v>204.308974046087</v>
      </c>
      <c r="DA13" s="17">
        <v>21.5568085127403</v>
      </c>
      <c r="DB13" s="17">
        <v>0.40019270514834299</v>
      </c>
      <c r="DC13" s="17">
        <v>1.7597934291241499</v>
      </c>
      <c r="DD13" s="17">
        <v>1.4856558882697501E-3</v>
      </c>
      <c r="DE13" s="17">
        <v>6.5481960376328896</v>
      </c>
      <c r="DF13" s="17">
        <v>353.82724989114001</v>
      </c>
      <c r="DG13" s="17">
        <v>22.072145019487198</v>
      </c>
      <c r="DH13" s="17">
        <v>0</v>
      </c>
      <c r="DI13" s="17">
        <v>1016.55741124443</v>
      </c>
      <c r="DJ13" s="17">
        <v>801.04986344869599</v>
      </c>
      <c r="DK13" s="17">
        <v>216.897401750352</v>
      </c>
      <c r="DL13" s="17">
        <v>9232.4824896795999</v>
      </c>
      <c r="DM13" s="17">
        <v>613.12051182351104</v>
      </c>
      <c r="DN13" s="17">
        <v>1462.0349649523901</v>
      </c>
      <c r="DP13" s="25">
        <f t="shared" si="0"/>
        <v>7.99999453607525E-3</v>
      </c>
      <c r="DQ13" s="97">
        <f t="shared" si="1"/>
        <v>1.0046543714080622</v>
      </c>
      <c r="DR13" s="40">
        <f t="shared" si="2"/>
        <v>7.3749611740682886E-4</v>
      </c>
      <c r="DS13" s="40">
        <f t="shared" si="3"/>
        <v>-3.4857590404321721E-3</v>
      </c>
      <c r="DT13" s="40">
        <f t="shared" si="4"/>
        <v>-3.5440033819220665E-3</v>
      </c>
      <c r="DU13" s="40">
        <f t="shared" si="5"/>
        <v>-5.9021308247627201E-3</v>
      </c>
      <c r="DV13" s="40">
        <f t="shared" si="6"/>
        <v>-6.0783145521941225E-3</v>
      </c>
      <c r="DW13" s="40">
        <f t="shared" si="7"/>
        <v>-2.4319691443605768E-3</v>
      </c>
      <c r="DX13" s="40">
        <f t="shared" si="8"/>
        <v>1.0438916125924376E-2</v>
      </c>
      <c r="DY13" s="40">
        <f t="shared" si="9"/>
        <v>-3.6335193995411127E-4</v>
      </c>
      <c r="DZ13" s="40">
        <f t="shared" si="10"/>
        <v>8.4676215060647247E-3</v>
      </c>
      <c r="EA13" s="40">
        <f t="shared" si="11"/>
        <v>-3.4356490099190693E-3</v>
      </c>
      <c r="EB13" s="40">
        <f t="shared" si="12"/>
        <v>-4.9249748426435213E-3</v>
      </c>
      <c r="EC13" s="40">
        <f t="shared" si="13"/>
        <v>9.1876531036855277E-3</v>
      </c>
      <c r="ED13" s="40">
        <f t="shared" si="14"/>
        <v>9.738346260761116E-3</v>
      </c>
      <c r="EE13" s="40">
        <f t="shared" si="15"/>
        <v>1.0691513353575009E-2</v>
      </c>
      <c r="EF13" s="40">
        <f t="shared" si="16"/>
        <v>1.0691808292564232E-2</v>
      </c>
      <c r="EG13" s="40">
        <f t="shared" si="17"/>
        <v>2.5655852755490272E-3</v>
      </c>
      <c r="EH13" s="40">
        <f t="shared" si="18"/>
        <v>-2.1285097806166653E-3</v>
      </c>
      <c r="EI13" s="40">
        <f t="shared" si="19"/>
        <v>-5.0533774246938317E-3</v>
      </c>
      <c r="EJ13" s="40">
        <f t="shared" si="20"/>
        <v>-7.1462550746526519E-3</v>
      </c>
      <c r="EK13" s="40">
        <f t="shared" si="21"/>
        <v>1.7399675354200946E-4</v>
      </c>
      <c r="EL13" s="40">
        <f t="shared" si="22"/>
        <v>5.9267328859543295E-3</v>
      </c>
      <c r="EM13" s="40">
        <f t="shared" si="23"/>
        <v>-4.5279992401979941E-4</v>
      </c>
      <c r="EN13" s="40">
        <f t="shared" si="24"/>
        <v>2.5142401236238191E-3</v>
      </c>
      <c r="EO13" s="40">
        <f t="shared" si="25"/>
        <v>4.0936271234836815E-3</v>
      </c>
      <c r="EP13" s="40">
        <f t="shared" si="26"/>
        <v>4.7913521018767887E-3</v>
      </c>
      <c r="EQ13" s="40">
        <f t="shared" si="27"/>
        <v>1.0823066598105825E-2</v>
      </c>
      <c r="ER13" s="40">
        <f t="shared" si="28"/>
        <v>1.3630748627530085E-2</v>
      </c>
      <c r="ES13" s="40">
        <f t="shared" si="29"/>
        <v>9.7447476873362745E-3</v>
      </c>
      <c r="ET13" s="40">
        <f t="shared" si="30"/>
        <v>-1.2239917319426767E-2</v>
      </c>
      <c r="EU13" s="40">
        <f t="shared" si="31"/>
        <v>-1.224079052084198E-2</v>
      </c>
      <c r="EV13" s="40">
        <f t="shared" si="32"/>
        <v>8.8790701626428577E-4</v>
      </c>
    </row>
    <row r="14" spans="1:152" x14ac:dyDescent="0.25">
      <c r="A14" s="17" t="s">
        <v>183</v>
      </c>
      <c r="B14" s="15">
        <v>434425.90256000002</v>
      </c>
      <c r="C14" s="15">
        <v>84.188701281999997</v>
      </c>
      <c r="D14" s="15">
        <v>38702.025613999998</v>
      </c>
      <c r="E14" s="15">
        <v>3729.292058</v>
      </c>
      <c r="F14" s="15">
        <v>3548.1003153000001</v>
      </c>
      <c r="G14" s="15">
        <v>38.826424824</v>
      </c>
      <c r="H14" s="15">
        <v>32588.953275</v>
      </c>
      <c r="I14" s="15">
        <v>363.66897999000003</v>
      </c>
      <c r="J14" s="15">
        <v>891.41431638999995</v>
      </c>
      <c r="K14" s="15">
        <v>938.82717389000004</v>
      </c>
      <c r="L14" s="28">
        <v>65.693313536000005</v>
      </c>
      <c r="M14" s="28">
        <v>147.64392515</v>
      </c>
      <c r="N14" s="28">
        <v>56.144354088</v>
      </c>
      <c r="O14" s="28">
        <v>2822.0788256000001</v>
      </c>
      <c r="P14" s="28">
        <v>2048.8783543999998</v>
      </c>
      <c r="Q14" s="28">
        <v>8.2744890000000003E-4</v>
      </c>
      <c r="R14" s="28">
        <v>1.6214619999999999E-4</v>
      </c>
      <c r="S14" s="28">
        <v>2.6739544899999999E-2</v>
      </c>
      <c r="T14" s="28">
        <v>4.6697645900000001E-2</v>
      </c>
      <c r="U14" s="17">
        <v>3.2623715499999997E-2</v>
      </c>
      <c r="V14" s="28">
        <v>11.945699969</v>
      </c>
      <c r="W14" s="28">
        <v>1.83397644E-2</v>
      </c>
      <c r="X14" s="28">
        <v>1.5413433109000001</v>
      </c>
      <c r="Y14" s="28">
        <v>0.82662918360000004</v>
      </c>
      <c r="Z14" s="28">
        <v>16.578197408000001</v>
      </c>
      <c r="AA14" s="28">
        <v>572.17951230999995</v>
      </c>
      <c r="AB14" s="28">
        <v>379.79555569000001</v>
      </c>
      <c r="AC14" s="28">
        <v>85.039715028000003</v>
      </c>
      <c r="AD14" s="28">
        <v>2197.1709056999998</v>
      </c>
      <c r="AE14" s="28">
        <v>2131.2556617</v>
      </c>
      <c r="AF14" s="28">
        <v>0.69043206970000004</v>
      </c>
      <c r="AG14" s="28"/>
      <c r="AH14" s="17" t="s">
        <v>183</v>
      </c>
      <c r="AI14" s="17">
        <v>44.2292649164972</v>
      </c>
      <c r="AJ14" s="17">
        <v>64.720552243436202</v>
      </c>
      <c r="AK14" s="17">
        <v>359.36040368643597</v>
      </c>
      <c r="AL14" s="17">
        <v>359.36040368643597</v>
      </c>
      <c r="AM14" s="17">
        <v>187.026159015823</v>
      </c>
      <c r="AN14" s="17">
        <v>5.4920727853745403E-3</v>
      </c>
      <c r="AO14" s="17">
        <v>2.68142104554197E-2</v>
      </c>
      <c r="AP14" s="17">
        <v>889.97478871564897</v>
      </c>
      <c r="AQ14" s="17">
        <v>0.68512444996793398</v>
      </c>
      <c r="AR14" s="17">
        <v>147.37746285972099</v>
      </c>
      <c r="AS14" s="17">
        <v>2327.9674331101601</v>
      </c>
      <c r="AT14" s="5">
        <v>3.2074150781814001E-5</v>
      </c>
      <c r="AU14" s="17">
        <v>1.28296898339368E-4</v>
      </c>
      <c r="AV14" s="17">
        <v>431650.68943335698</v>
      </c>
      <c r="AW14" s="17">
        <v>64.710041196889307</v>
      </c>
      <c r="AX14" s="17">
        <v>1608.6709982186601</v>
      </c>
      <c r="AY14" s="17">
        <v>102.904661738454</v>
      </c>
      <c r="AZ14" s="17">
        <v>2.37898437694626</v>
      </c>
      <c r="BA14" s="17">
        <v>367.75181202841702</v>
      </c>
      <c r="BB14" s="17">
        <v>10.5178124708852</v>
      </c>
      <c r="BC14" s="17">
        <v>1706.11608100375</v>
      </c>
      <c r="BD14" s="17">
        <v>172.66087892114501</v>
      </c>
      <c r="BE14" s="17">
        <v>1644.24132427515</v>
      </c>
      <c r="BF14" s="17">
        <v>572.76115731164896</v>
      </c>
      <c r="BG14" s="17">
        <v>2320.24292542269</v>
      </c>
      <c r="BH14" s="17">
        <v>926.09727655795098</v>
      </c>
      <c r="BI14" s="17">
        <v>926.09727655795098</v>
      </c>
      <c r="BJ14" s="17">
        <v>382.17056572869802</v>
      </c>
      <c r="BK14" s="5">
        <v>9.8999408467698798E-5</v>
      </c>
      <c r="BL14" s="17">
        <v>6.9868966125649005E-4</v>
      </c>
      <c r="BM14" s="17">
        <v>305.308276974156</v>
      </c>
      <c r="BN14" s="17">
        <v>903.08333521847703</v>
      </c>
      <c r="BO14" s="17">
        <v>49.206788087750198</v>
      </c>
      <c r="BP14" s="17">
        <v>114.156003049893</v>
      </c>
      <c r="BQ14" s="17">
        <v>9.2603417151315295</v>
      </c>
      <c r="BR14" s="17">
        <v>8.7052504009656195E-3</v>
      </c>
      <c r="BS14" s="17">
        <v>1.7674300591389799E-2</v>
      </c>
      <c r="BT14" s="17">
        <v>38.177045757496401</v>
      </c>
      <c r="BU14" s="17">
        <v>56.046547422091002</v>
      </c>
      <c r="BV14" s="17">
        <v>83.128608949001602</v>
      </c>
      <c r="BW14" s="17">
        <v>0</v>
      </c>
      <c r="BX14" s="17">
        <v>2.3472993987995801E-2</v>
      </c>
      <c r="BY14" s="17">
        <v>2.2552483264163301E-2</v>
      </c>
      <c r="BZ14" s="17">
        <v>32797.951356669197</v>
      </c>
      <c r="CA14" s="17">
        <v>34347.165263140298</v>
      </c>
      <c r="CB14" s="17">
        <v>3511.0450174105599</v>
      </c>
      <c r="CC14" s="17">
        <v>38163.518557525102</v>
      </c>
      <c r="CD14" s="17">
        <v>952.053049860751</v>
      </c>
      <c r="CE14" s="17">
        <v>11.8672303803028</v>
      </c>
      <c r="CF14" s="17">
        <v>1.8172407552329399E-2</v>
      </c>
      <c r="CG14" s="17">
        <v>1.5309152205999801</v>
      </c>
      <c r="CH14" s="17">
        <v>0.82181949679062105</v>
      </c>
      <c r="CI14" s="17">
        <v>16.455412754928702</v>
      </c>
      <c r="CJ14" s="17">
        <v>0.80815826119259004</v>
      </c>
      <c r="CK14" s="17">
        <v>13638.727501106099</v>
      </c>
      <c r="CL14" s="17">
        <v>1.83331364892497</v>
      </c>
      <c r="CM14" s="17">
        <v>0.43029843308696603</v>
      </c>
      <c r="CN14" s="17">
        <v>1802.21483694064</v>
      </c>
      <c r="CO14" s="17">
        <v>0.94938972094996998</v>
      </c>
      <c r="CP14" s="5">
        <v>2.3227991252059899E-5</v>
      </c>
      <c r="CQ14" s="17">
        <v>8.2669454246928703E-2</v>
      </c>
      <c r="CR14" s="17">
        <v>3676.8470936174099</v>
      </c>
      <c r="CS14" s="17">
        <v>3497.7409888901502</v>
      </c>
      <c r="CT14" s="17">
        <v>179.10610472726</v>
      </c>
      <c r="CU14" s="17">
        <v>1.00026239862872E-2</v>
      </c>
      <c r="CV14" s="17">
        <v>418.26646838957902</v>
      </c>
      <c r="CW14" s="17">
        <v>7.1905599003510803E-2</v>
      </c>
      <c r="CX14" s="17">
        <v>254.79838491046399</v>
      </c>
      <c r="CY14" s="17">
        <v>3.2998542922336598</v>
      </c>
      <c r="CZ14" s="17">
        <v>1001.2166722664</v>
      </c>
      <c r="DA14" s="17">
        <v>209.22216551071199</v>
      </c>
      <c r="DB14" s="17">
        <v>1.99876924618462</v>
      </c>
      <c r="DC14" s="17">
        <v>11.750730042163299</v>
      </c>
      <c r="DD14" s="17">
        <v>9.5350610809261504E-3</v>
      </c>
      <c r="DE14" s="17">
        <v>38.367215937653199</v>
      </c>
      <c r="DF14" s="17">
        <v>1117.9401835393201</v>
      </c>
      <c r="DG14" s="17">
        <v>84.947989127316902</v>
      </c>
      <c r="DH14" s="17">
        <v>0</v>
      </c>
      <c r="DI14" s="17">
        <v>3552.13216195834</v>
      </c>
      <c r="DJ14" s="17">
        <v>2826.6183545209501</v>
      </c>
      <c r="DK14" s="17">
        <v>644.02855843503301</v>
      </c>
      <c r="DL14" s="17">
        <v>32601.108365879001</v>
      </c>
      <c r="DM14" s="17">
        <v>2050.7278003938</v>
      </c>
      <c r="DN14" s="17">
        <v>4828.1488006147101</v>
      </c>
      <c r="DP14" s="25">
        <f t="shared" si="0"/>
        <v>8.0000033674556426E-3</v>
      </c>
      <c r="DQ14" s="97">
        <f t="shared" si="1"/>
        <v>1.0060379232687751</v>
      </c>
      <c r="DR14" s="40">
        <f t="shared" si="2"/>
        <v>-6.3882312502297053E-3</v>
      </c>
      <c r="DS14" s="40">
        <f t="shared" si="3"/>
        <v>-1.2591859915352416E-2</v>
      </c>
      <c r="DT14" s="40">
        <f t="shared" si="4"/>
        <v>-1.3914182731564782E-2</v>
      </c>
      <c r="DU14" s="40">
        <f t="shared" si="5"/>
        <v>-1.4062981275517498E-2</v>
      </c>
      <c r="DV14" s="40">
        <f t="shared" si="6"/>
        <v>-1.4193320913924591E-2</v>
      </c>
      <c r="DW14" s="40">
        <f t="shared" si="7"/>
        <v>-1.182722561833577E-2</v>
      </c>
      <c r="DX14" s="40">
        <f t="shared" si="8"/>
        <v>3.7298193582442895E-4</v>
      </c>
      <c r="DY14" s="40">
        <f t="shared" si="9"/>
        <v>-1.1847522171625767E-2</v>
      </c>
      <c r="DZ14" s="40">
        <f t="shared" si="10"/>
        <v>-1.6148805868192726E-3</v>
      </c>
      <c r="EA14" s="40">
        <f t="shared" si="11"/>
        <v>-1.3559361814489397E-2</v>
      </c>
      <c r="EB14" s="40">
        <f t="shared" si="12"/>
        <v>-1.4807614964203753E-2</v>
      </c>
      <c r="EC14" s="40">
        <f t="shared" si="13"/>
        <v>-1.8047629796369483E-3</v>
      </c>
      <c r="ED14" s="40">
        <f t="shared" si="14"/>
        <v>-1.7420570153090823E-3</v>
      </c>
      <c r="EE14" s="40">
        <f t="shared" si="15"/>
        <v>1.608576231028872E-3</v>
      </c>
      <c r="EF14" s="40">
        <f t="shared" si="16"/>
        <v>9.0266266410030148E-4</v>
      </c>
      <c r="EG14" s="40">
        <f t="shared" si="17"/>
        <v>-7.8939485251007541E-3</v>
      </c>
      <c r="EH14" s="40">
        <f t="shared" si="18"/>
        <v>-1.0947841385231272E-2</v>
      </c>
      <c r="EI14" s="40">
        <f t="shared" si="19"/>
        <v>-1.346297810942102E-2</v>
      </c>
      <c r="EJ14" s="40">
        <f t="shared" si="20"/>
        <v>-1.4394058520215464E-2</v>
      </c>
      <c r="EK14" s="40">
        <f t="shared" si="21"/>
        <v>-9.7301075104630711E-3</v>
      </c>
      <c r="EL14" s="40">
        <f t="shared" si="22"/>
        <v>-6.5688564839929105E-3</v>
      </c>
      <c r="EM14" s="40">
        <f t="shared" si="23"/>
        <v>-9.1253542859362369E-3</v>
      </c>
      <c r="EN14" s="40">
        <f t="shared" si="24"/>
        <v>-6.7655857240078348E-3</v>
      </c>
      <c r="EO14" s="40">
        <f t="shared" si="25"/>
        <v>-5.8184333493194948E-3</v>
      </c>
      <c r="EP14" s="40">
        <f t="shared" si="26"/>
        <v>-7.4063934726732311E-3</v>
      </c>
      <c r="EQ14" s="40">
        <f t="shared" si="27"/>
        <v>1.0165428665923288E-3</v>
      </c>
      <c r="ER14" s="40">
        <f t="shared" si="28"/>
        <v>6.2533908128102455E-3</v>
      </c>
      <c r="ES14" s="40">
        <f t="shared" si="29"/>
        <v>-1.0786242716464916E-3</v>
      </c>
      <c r="ET14" s="40">
        <f t="shared" si="30"/>
        <v>-1.8312911192008105E-2</v>
      </c>
      <c r="EU14" s="40">
        <f t="shared" si="31"/>
        <v>-1.8313801374493174E-2</v>
      </c>
      <c r="EV14" s="40">
        <f t="shared" si="32"/>
        <v>-7.6873887598707235E-3</v>
      </c>
    </row>
    <row r="15" spans="1:152" x14ac:dyDescent="0.25">
      <c r="A15" s="17" t="s">
        <v>184</v>
      </c>
      <c r="B15" s="15">
        <v>237023.37161999999</v>
      </c>
      <c r="C15" s="15">
        <v>62.161808323000002</v>
      </c>
      <c r="D15" s="15">
        <v>28476.188134</v>
      </c>
      <c r="E15" s="15">
        <v>2565.7889961999999</v>
      </c>
      <c r="F15" s="15">
        <v>2450.0288599</v>
      </c>
      <c r="G15" s="15">
        <v>28.463880497000002</v>
      </c>
      <c r="H15" s="15">
        <v>17830.227427000002</v>
      </c>
      <c r="I15" s="15">
        <v>240.28052994000001</v>
      </c>
      <c r="J15" s="15">
        <v>498.43540655999999</v>
      </c>
      <c r="K15" s="15">
        <v>639.50066185000003</v>
      </c>
      <c r="L15" s="28">
        <v>44.041195924</v>
      </c>
      <c r="M15" s="28">
        <v>78.048056130000006</v>
      </c>
      <c r="N15" s="28">
        <v>31.219688665</v>
      </c>
      <c r="O15" s="28">
        <v>1531.5380396999999</v>
      </c>
      <c r="P15" s="28">
        <v>1094.9753076</v>
      </c>
      <c r="Q15" s="28">
        <v>5.4494299999999999E-4</v>
      </c>
      <c r="R15" s="28">
        <v>1.198417E-4</v>
      </c>
      <c r="S15" s="28">
        <v>2.0486632899999999E-2</v>
      </c>
      <c r="T15" s="28">
        <v>3.7138896900000003E-2</v>
      </c>
      <c r="U15" s="17">
        <v>2.2641452900000001E-2</v>
      </c>
      <c r="V15" s="28">
        <v>7.1034526001999998</v>
      </c>
      <c r="W15" s="28">
        <v>1.08283137E-2</v>
      </c>
      <c r="X15" s="28">
        <v>0.87898606999999995</v>
      </c>
      <c r="Y15" s="28">
        <v>0.46964539399999999</v>
      </c>
      <c r="Z15" s="28">
        <v>10.004389871000001</v>
      </c>
      <c r="AA15" s="28">
        <v>305.56457369999998</v>
      </c>
      <c r="AB15" s="28">
        <v>202.48382101000001</v>
      </c>
      <c r="AC15" s="28">
        <v>44.356807609999997</v>
      </c>
      <c r="AD15" s="28">
        <v>1666.5863342</v>
      </c>
      <c r="AE15" s="28">
        <v>1616.5887015999999</v>
      </c>
      <c r="AF15" s="28">
        <v>0.39568565690000002</v>
      </c>
      <c r="AG15" s="28"/>
      <c r="AH15" s="17" t="s">
        <v>184</v>
      </c>
      <c r="AI15" s="17">
        <v>25.199461636673298</v>
      </c>
      <c r="AJ15" s="17">
        <v>43.476997180442403</v>
      </c>
      <c r="AK15" s="17">
        <v>237.614959531398</v>
      </c>
      <c r="AL15" s="17">
        <v>237.614959531398</v>
      </c>
      <c r="AM15" s="17">
        <v>131.42454235460201</v>
      </c>
      <c r="AN15" s="17">
        <v>3.8074590927980501E-3</v>
      </c>
      <c r="AO15" s="17">
        <v>1.8589351528078599E-2</v>
      </c>
      <c r="AP15" s="17">
        <v>497.02912600899703</v>
      </c>
      <c r="AQ15" s="17">
        <v>0.39220763418261601</v>
      </c>
      <c r="AR15" s="17">
        <v>77.814787910073505</v>
      </c>
      <c r="AS15" s="17">
        <v>1336.9931633132401</v>
      </c>
      <c r="AT15" s="5">
        <v>2.3688360921972899E-5</v>
      </c>
      <c r="AU15" s="5">
        <v>9.4753370415075205E-5</v>
      </c>
      <c r="AV15" s="17">
        <v>235451.00838792499</v>
      </c>
      <c r="AW15" s="17">
        <v>49.248494466068102</v>
      </c>
      <c r="AX15" s="17">
        <v>1223.9185255157399</v>
      </c>
      <c r="AY15" s="17">
        <v>78.333713318672494</v>
      </c>
      <c r="AZ15" s="17">
        <v>1.80990372349631</v>
      </c>
      <c r="BA15" s="17">
        <v>279.910810457624</v>
      </c>
      <c r="BB15" s="17">
        <v>8.3473052121673099</v>
      </c>
      <c r="BC15" s="17">
        <v>994.68092477139203</v>
      </c>
      <c r="BD15" s="17">
        <v>101.19484401966599</v>
      </c>
      <c r="BE15" s="17">
        <v>868.54348662386599</v>
      </c>
      <c r="BF15" s="17">
        <v>305.39519872546703</v>
      </c>
      <c r="BG15" s="17">
        <v>1230.0088273440199</v>
      </c>
      <c r="BH15" s="17">
        <v>631.70300543462997</v>
      </c>
      <c r="BI15" s="17">
        <v>631.70300543462997</v>
      </c>
      <c r="BJ15" s="17">
        <v>203.288902058921</v>
      </c>
      <c r="BK15" s="5">
        <v>7.0539811484535299E-5</v>
      </c>
      <c r="BL15" s="17">
        <v>4.50100831316406E-4</v>
      </c>
      <c r="BM15" s="17">
        <v>224.958973087738</v>
      </c>
      <c r="BN15" s="17">
        <v>481.74768886338001</v>
      </c>
      <c r="BO15" s="17">
        <v>25.948062709953799</v>
      </c>
      <c r="BP15" s="17">
        <v>68.440700017244893</v>
      </c>
      <c r="BQ15" s="17">
        <v>6.5504435373201702</v>
      </c>
      <c r="BR15" s="17">
        <v>6.6720573708780404E-3</v>
      </c>
      <c r="BS15" s="17">
        <v>1.35462520819898E-2</v>
      </c>
      <c r="BT15" s="17">
        <v>19.379757093059901</v>
      </c>
      <c r="BU15" s="17">
        <v>31.116233305445601</v>
      </c>
      <c r="BV15" s="17">
        <v>61.373293114855201</v>
      </c>
      <c r="BW15" s="17">
        <v>0</v>
      </c>
      <c r="BX15" s="17">
        <v>1.8682272870472898E-2</v>
      </c>
      <c r="BY15" s="17">
        <v>1.7949654880757501E-2</v>
      </c>
      <c r="BZ15" s="17">
        <v>17918.6407939946</v>
      </c>
      <c r="CA15" s="17">
        <v>25307.8691359314</v>
      </c>
      <c r="CB15" s="17">
        <v>2587.0266911159201</v>
      </c>
      <c r="CC15" s="17">
        <v>28119.854800135101</v>
      </c>
      <c r="CD15" s="17">
        <v>511.00019634950399</v>
      </c>
      <c r="CE15" s="17">
        <v>7.0512328992884603</v>
      </c>
      <c r="CF15" s="17">
        <v>1.0722708415461E-2</v>
      </c>
      <c r="CG15" s="17">
        <v>0.87195528404900902</v>
      </c>
      <c r="CH15" s="17">
        <v>0.46626500060120002</v>
      </c>
      <c r="CI15" s="17">
        <v>9.9236516583938208</v>
      </c>
      <c r="CJ15" s="17">
        <v>0.68410904914653503</v>
      </c>
      <c r="CK15" s="17">
        <v>7315.8965012106601</v>
      </c>
      <c r="CL15" s="17">
        <v>1.33832198636441</v>
      </c>
      <c r="CM15" s="17">
        <v>0.32759418689682901</v>
      </c>
      <c r="CN15" s="17">
        <v>1343.4332658829201</v>
      </c>
      <c r="CO15" s="17">
        <v>0.72015241863566903</v>
      </c>
      <c r="CP15" s="5">
        <v>1.9174099314913701E-5</v>
      </c>
      <c r="CQ15" s="17">
        <v>6.3166213283949793E-2</v>
      </c>
      <c r="CR15" s="17">
        <v>2532.5892718066798</v>
      </c>
      <c r="CS15" s="17">
        <v>2418.1526152779702</v>
      </c>
      <c r="CT15" s="17">
        <v>114.43665652871201</v>
      </c>
      <c r="CU15" s="17">
        <v>8.4011528773072792E-3</v>
      </c>
      <c r="CV15" s="17">
        <v>250.921302424532</v>
      </c>
      <c r="CW15" s="17">
        <v>6.0393178778308701E-2</v>
      </c>
      <c r="CX15" s="17">
        <v>164.602153996152</v>
      </c>
      <c r="CY15" s="17">
        <v>2.3346635024829498</v>
      </c>
      <c r="CZ15" s="17">
        <v>643.18744851380802</v>
      </c>
      <c r="DA15" s="17">
        <v>161.45559594152999</v>
      </c>
      <c r="DB15" s="17">
        <v>1.25520804532702</v>
      </c>
      <c r="DC15" s="17">
        <v>9.2090859899579396</v>
      </c>
      <c r="DD15" s="17">
        <v>7.3487368012037204E-3</v>
      </c>
      <c r="DE15" s="17">
        <v>28.118351565336699</v>
      </c>
      <c r="DF15" s="17">
        <v>603.82741251562697</v>
      </c>
      <c r="DG15" s="17">
        <v>44.2545048355407</v>
      </c>
      <c r="DH15" s="17">
        <v>0</v>
      </c>
      <c r="DI15" s="17">
        <v>1919.28858929634</v>
      </c>
      <c r="DJ15" s="17">
        <v>1531.6188613408899</v>
      </c>
      <c r="DK15" s="17">
        <v>335.68543532044498</v>
      </c>
      <c r="DL15" s="17">
        <v>17806.6498568649</v>
      </c>
      <c r="DM15" s="17">
        <v>1094.2988964992901</v>
      </c>
      <c r="DN15" s="17">
        <v>2557.9779034306198</v>
      </c>
      <c r="DP15" s="25">
        <f t="shared" si="0"/>
        <v>8.0000047897351712E-3</v>
      </c>
      <c r="DQ15" s="97">
        <f t="shared" si="1"/>
        <v>1.0062892760867381</v>
      </c>
      <c r="DR15" s="40">
        <f t="shared" si="2"/>
        <v>-6.6337898297887856E-3</v>
      </c>
      <c r="DS15" s="40">
        <f t="shared" si="3"/>
        <v>-1.2684882074980579E-2</v>
      </c>
      <c r="DT15" s="40">
        <f t="shared" si="4"/>
        <v>-1.2513378974324311E-2</v>
      </c>
      <c r="DU15" s="40">
        <f t="shared" si="5"/>
        <v>-1.2939382171522986E-2</v>
      </c>
      <c r="DV15" s="40">
        <f t="shared" si="6"/>
        <v>-1.3010558832082859E-2</v>
      </c>
      <c r="DW15" s="40">
        <f t="shared" si="7"/>
        <v>-1.2139206799287974E-2</v>
      </c>
      <c r="DX15" s="40">
        <f t="shared" si="8"/>
        <v>-1.3223370386963302E-3</v>
      </c>
      <c r="DY15" s="40">
        <f t="shared" si="9"/>
        <v>-1.1093576367871432E-2</v>
      </c>
      <c r="DZ15" s="40">
        <f t="shared" si="10"/>
        <v>-2.8213897578194648E-3</v>
      </c>
      <c r="EA15" s="40">
        <f t="shared" si="11"/>
        <v>-1.2193351595309309E-2</v>
      </c>
      <c r="EB15" s="40">
        <f t="shared" si="12"/>
        <v>-1.2810704426174315E-2</v>
      </c>
      <c r="EC15" s="40">
        <f t="shared" si="13"/>
        <v>-2.9887768061508131E-3</v>
      </c>
      <c r="ED15" s="40">
        <f t="shared" si="14"/>
        <v>-3.3137857543845879E-3</v>
      </c>
      <c r="EE15" s="40">
        <f t="shared" si="15"/>
        <v>5.2771553036867081E-5</v>
      </c>
      <c r="EF15" s="40">
        <f t="shared" si="16"/>
        <v>-6.1774096275507312E-4</v>
      </c>
      <c r="EG15" s="40">
        <f t="shared" si="17"/>
        <v>-9.4106317250519725E-3</v>
      </c>
      <c r="EH15" s="40">
        <f t="shared" si="18"/>
        <v>-1.1681815786590957E-2</v>
      </c>
      <c r="EI15" s="40">
        <f t="shared" si="19"/>
        <v>-1.3097488906152E-2</v>
      </c>
      <c r="EJ15" s="40">
        <f t="shared" si="20"/>
        <v>-1.3650624845823132E-2</v>
      </c>
      <c r="EK15" s="40">
        <f t="shared" si="21"/>
        <v>-1.0805060973951574E-2</v>
      </c>
      <c r="EL15" s="40">
        <f t="shared" si="22"/>
        <v>-7.3513126433854478E-3</v>
      </c>
      <c r="EM15" s="40">
        <f t="shared" si="23"/>
        <v>-9.7526990318908043E-3</v>
      </c>
      <c r="EN15" s="40">
        <f t="shared" si="24"/>
        <v>-7.9987455898942027E-3</v>
      </c>
      <c r="EO15" s="40">
        <f t="shared" si="25"/>
        <v>-7.1977569502150269E-3</v>
      </c>
      <c r="EP15" s="40">
        <f t="shared" si="26"/>
        <v>-8.0702785124576199E-3</v>
      </c>
      <c r="EQ15" s="40">
        <f t="shared" si="27"/>
        <v>-5.543017388502878E-4</v>
      </c>
      <c r="ER15" s="40">
        <f t="shared" si="28"/>
        <v>3.9760265531596324E-3</v>
      </c>
      <c r="ES15" s="40">
        <f t="shared" si="29"/>
        <v>-2.306360172688194E-3</v>
      </c>
      <c r="ET15" s="40">
        <f t="shared" si="30"/>
        <v>-1.5011272439264828E-2</v>
      </c>
      <c r="EU15" s="40">
        <f t="shared" si="31"/>
        <v>-1.5012132243829607E-2</v>
      </c>
      <c r="EV15" s="40">
        <f t="shared" si="32"/>
        <v>-8.7898630054791121E-3</v>
      </c>
    </row>
    <row r="16" spans="1:152" x14ac:dyDescent="0.25">
      <c r="A16" s="17" t="s">
        <v>185</v>
      </c>
      <c r="B16" s="15">
        <v>137027.44570000001</v>
      </c>
      <c r="C16" s="15">
        <v>46.116779977</v>
      </c>
      <c r="D16" s="15">
        <v>24086.832397999999</v>
      </c>
      <c r="E16" s="15">
        <v>2147.8649177000002</v>
      </c>
      <c r="F16" s="15">
        <v>2062.9366779000002</v>
      </c>
      <c r="G16" s="15">
        <v>20.507798190999999</v>
      </c>
      <c r="H16" s="15">
        <v>12494.820177</v>
      </c>
      <c r="I16" s="15">
        <v>194.83900556</v>
      </c>
      <c r="J16" s="15">
        <v>334.14980293999997</v>
      </c>
      <c r="K16" s="15">
        <v>518.62733960000003</v>
      </c>
      <c r="L16" s="28">
        <v>39.788377586999999</v>
      </c>
      <c r="M16" s="28">
        <v>51.642503654000002</v>
      </c>
      <c r="N16" s="28">
        <v>23.406319881000002</v>
      </c>
      <c r="O16" s="28">
        <v>1026.7218593</v>
      </c>
      <c r="P16" s="28">
        <v>751.54769049000004</v>
      </c>
      <c r="Q16" s="28">
        <v>3.3166059999999999E-4</v>
      </c>
      <c r="R16" s="28">
        <v>7.1873199999999995E-5</v>
      </c>
      <c r="S16" s="28">
        <v>1.52902651E-2</v>
      </c>
      <c r="T16" s="28">
        <v>2.6856542800000001E-2</v>
      </c>
      <c r="U16" s="17">
        <v>1.46642731E-2</v>
      </c>
      <c r="V16" s="28">
        <v>5.8377584909999998</v>
      </c>
      <c r="W16" s="28">
        <v>6.6867836999999998E-3</v>
      </c>
      <c r="X16" s="28">
        <v>0.49824528750000002</v>
      </c>
      <c r="Y16" s="28">
        <v>0.28354175850000002</v>
      </c>
      <c r="Z16" s="28">
        <v>7.8989172190000003</v>
      </c>
      <c r="AA16" s="28">
        <v>213.08291191000001</v>
      </c>
      <c r="AB16" s="28">
        <v>137.82380929999999</v>
      </c>
      <c r="AC16" s="28">
        <v>29.081402572999998</v>
      </c>
      <c r="AD16" s="28">
        <v>1682.4659638000001</v>
      </c>
      <c r="AE16" s="28">
        <v>1631.9921302</v>
      </c>
      <c r="AF16" s="28">
        <v>0.21161378820000001</v>
      </c>
      <c r="AG16" s="28"/>
      <c r="AH16" s="17" t="s">
        <v>185</v>
      </c>
      <c r="AI16" s="17">
        <v>20.931836102268498</v>
      </c>
      <c r="AJ16" s="17">
        <v>39.154556709799998</v>
      </c>
      <c r="AK16" s="17">
        <v>192.285024266768</v>
      </c>
      <c r="AL16" s="17">
        <v>192.285024266768</v>
      </c>
      <c r="AM16" s="17">
        <v>109.617601936143</v>
      </c>
      <c r="AN16" s="17">
        <v>2.4668358085726699E-3</v>
      </c>
      <c r="AO16" s="17">
        <v>1.2043872519938E-2</v>
      </c>
      <c r="AP16" s="17">
        <v>334.44769495969899</v>
      </c>
      <c r="AQ16" s="17">
        <v>0.210904446404619</v>
      </c>
      <c r="AR16" s="17">
        <v>51.782112528331602</v>
      </c>
      <c r="AS16" s="17">
        <v>846.38296515742104</v>
      </c>
      <c r="AT16" s="5">
        <v>1.4207544822720801E-5</v>
      </c>
      <c r="AU16" s="5">
        <v>5.6830471182834702E-5</v>
      </c>
      <c r="AV16" s="17">
        <v>136500.53266312799</v>
      </c>
      <c r="AW16" s="17">
        <v>49.527739573515802</v>
      </c>
      <c r="AX16" s="17">
        <v>1232.3893748022699</v>
      </c>
      <c r="AY16" s="17">
        <v>78.712846629959699</v>
      </c>
      <c r="AZ16" s="17">
        <v>1.8227660695448</v>
      </c>
      <c r="BA16" s="17">
        <v>281.390419589168</v>
      </c>
      <c r="BB16" s="17">
        <v>7.0391623167270101</v>
      </c>
      <c r="BC16" s="17">
        <v>715.73556827840105</v>
      </c>
      <c r="BD16" s="17">
        <v>62.840088725495001</v>
      </c>
      <c r="BE16" s="17">
        <v>571.80602852564004</v>
      </c>
      <c r="BF16" s="17">
        <v>214.41264221691699</v>
      </c>
      <c r="BG16" s="17">
        <v>857.565064027787</v>
      </c>
      <c r="BH16" s="17">
        <v>510.94069225660002</v>
      </c>
      <c r="BI16" s="17">
        <v>510.94069225660002</v>
      </c>
      <c r="BJ16" s="17">
        <v>139.30804299691599</v>
      </c>
      <c r="BK16" s="5">
        <v>4.7032721250909101E-5</v>
      </c>
      <c r="BL16" s="17">
        <v>2.67593412895588E-4</v>
      </c>
      <c r="BM16" s="17">
        <v>189.725051290751</v>
      </c>
      <c r="BN16" s="17">
        <v>342.74238252928899</v>
      </c>
      <c r="BO16" s="17">
        <v>18.134466726730299</v>
      </c>
      <c r="BP16" s="17">
        <v>52.8275910304014</v>
      </c>
      <c r="BQ16" s="17">
        <v>5.48577178449026</v>
      </c>
      <c r="BR16" s="17">
        <v>4.9694388873272799E-3</v>
      </c>
      <c r="BS16" s="17">
        <v>1.0089520038360399E-2</v>
      </c>
      <c r="BT16" s="17">
        <v>14.010082815716901</v>
      </c>
      <c r="BU16" s="17">
        <v>23.424256105805799</v>
      </c>
      <c r="BV16" s="17">
        <v>45.458920402563898</v>
      </c>
      <c r="BW16" s="17">
        <v>0</v>
      </c>
      <c r="BX16" s="17">
        <v>1.3479277020673801E-2</v>
      </c>
      <c r="BY16" s="17">
        <v>1.2950701180023901E-2</v>
      </c>
      <c r="BZ16" s="17">
        <v>12616.467392979301</v>
      </c>
      <c r="CA16" s="17">
        <v>21344.0616537971</v>
      </c>
      <c r="CB16" s="17">
        <v>2181.8379903680002</v>
      </c>
      <c r="CC16" s="17">
        <v>23715.624695455899</v>
      </c>
      <c r="CD16" s="17">
        <v>350.02792865699899</v>
      </c>
      <c r="CE16" s="17">
        <v>5.7973749686910603</v>
      </c>
      <c r="CF16" s="17">
        <v>6.6361864664869902E-3</v>
      </c>
      <c r="CG16" s="17">
        <v>0.49700312655963202</v>
      </c>
      <c r="CH16" s="17">
        <v>0.28302728109790098</v>
      </c>
      <c r="CI16" s="17">
        <v>7.8387587563286401</v>
      </c>
      <c r="CJ16" s="17">
        <v>0.30891097648219401</v>
      </c>
      <c r="CK16" s="17">
        <v>5186.3830220463296</v>
      </c>
      <c r="CL16" s="17">
        <v>1.1400293787926301</v>
      </c>
      <c r="CM16" s="17">
        <v>0.32902209908673502</v>
      </c>
      <c r="CN16" s="17">
        <v>1293.22672353489</v>
      </c>
      <c r="CO16" s="17">
        <v>0.56856657903294205</v>
      </c>
      <c r="CP16" s="5">
        <v>1.45713391270799E-5</v>
      </c>
      <c r="CQ16" s="17">
        <v>6.2538019431538194E-2</v>
      </c>
      <c r="CR16" s="17">
        <v>2114.5891620125599</v>
      </c>
      <c r="CS16" s="17">
        <v>2030.70717541777</v>
      </c>
      <c r="CT16" s="17">
        <v>83.881986594795904</v>
      </c>
      <c r="CU16" s="17">
        <v>5.3287344731229001E-3</v>
      </c>
      <c r="CV16" s="17">
        <v>132.77608356399099</v>
      </c>
      <c r="CW16" s="17">
        <v>3.83065664004585E-2</v>
      </c>
      <c r="CX16" s="17">
        <v>119.770203077652</v>
      </c>
      <c r="CY16" s="17">
        <v>2.0993142722818301</v>
      </c>
      <c r="CZ16" s="17">
        <v>472.28441574761399</v>
      </c>
      <c r="DA16" s="17">
        <v>77.075725888208396</v>
      </c>
      <c r="DB16" s="17">
        <v>0.63503724455320498</v>
      </c>
      <c r="DC16" s="17">
        <v>7.4556689036965897</v>
      </c>
      <c r="DD16" s="17">
        <v>7.02671939086294E-3</v>
      </c>
      <c r="DE16" s="17">
        <v>20.232151951365999</v>
      </c>
      <c r="DF16" s="17">
        <v>470.13873862084802</v>
      </c>
      <c r="DG16" s="17">
        <v>29.206591976597899</v>
      </c>
      <c r="DH16" s="17">
        <v>0</v>
      </c>
      <c r="DI16" s="17">
        <v>1308.41353828609</v>
      </c>
      <c r="DJ16" s="17">
        <v>1033.2171872424799</v>
      </c>
      <c r="DK16" s="17">
        <v>245.957882270401</v>
      </c>
      <c r="DL16" s="17">
        <v>12545.9008882422</v>
      </c>
      <c r="DM16" s="17">
        <v>756.17498545421995</v>
      </c>
      <c r="DN16" s="17">
        <v>1787.3578882414699</v>
      </c>
      <c r="DP16" s="25">
        <f t="shared" si="0"/>
        <v>8.0000022654728633E-3</v>
      </c>
      <c r="DQ16" s="97">
        <f t="shared" si="1"/>
        <v>1.0056246662049781</v>
      </c>
      <c r="DR16" s="40">
        <f t="shared" si="2"/>
        <v>-3.8453102163607039E-3</v>
      </c>
      <c r="DS16" s="40">
        <f t="shared" si="3"/>
        <v>-1.4265080405965015E-2</v>
      </c>
      <c r="DT16" s="40">
        <f t="shared" si="4"/>
        <v>-1.5411229522023905E-2</v>
      </c>
      <c r="DU16" s="40">
        <f t="shared" si="5"/>
        <v>-1.5492480655195498E-2</v>
      </c>
      <c r="DV16" s="40">
        <f t="shared" si="6"/>
        <v>-1.5623117678550701E-2</v>
      </c>
      <c r="DW16" s="40">
        <f t="shared" si="7"/>
        <v>-1.3441045063285693E-2</v>
      </c>
      <c r="DX16" s="40">
        <f t="shared" si="8"/>
        <v>4.0881509712503306E-3</v>
      </c>
      <c r="DY16" s="40">
        <f t="shared" si="9"/>
        <v>-1.310816222804786E-2</v>
      </c>
      <c r="DZ16" s="40">
        <f t="shared" si="10"/>
        <v>8.9149242967684708E-4</v>
      </c>
      <c r="EA16" s="40">
        <f t="shared" si="11"/>
        <v>-1.4821137947198207E-2</v>
      </c>
      <c r="EB16" s="40">
        <f t="shared" si="12"/>
        <v>-1.5929799495194522E-2</v>
      </c>
      <c r="EC16" s="40">
        <f t="shared" si="13"/>
        <v>2.7033715341720555E-3</v>
      </c>
      <c r="ED16" s="40">
        <f t="shared" si="14"/>
        <v>7.6629837142221471E-4</v>
      </c>
      <c r="EE16" s="40">
        <f t="shared" si="15"/>
        <v>6.326278031041712E-3</v>
      </c>
      <c r="EF16" s="40">
        <f t="shared" si="16"/>
        <v>6.1570210683542558E-3</v>
      </c>
      <c r="EG16" s="40">
        <f t="shared" si="17"/>
        <v>-7.4266485872093203E-3</v>
      </c>
      <c r="EH16" s="40">
        <f t="shared" si="18"/>
        <v>-1.1620242238337682E-2</v>
      </c>
      <c r="EI16" s="40">
        <f t="shared" si="19"/>
        <v>-1.5127675864319732E-2</v>
      </c>
      <c r="EJ16" s="40">
        <f t="shared" si="20"/>
        <v>-1.5883079310651242E-2</v>
      </c>
      <c r="EK16" s="40">
        <f t="shared" si="21"/>
        <v>-1.0472034341022392E-2</v>
      </c>
      <c r="EL16" s="40">
        <f t="shared" si="22"/>
        <v>-6.9176418262588742E-3</v>
      </c>
      <c r="EM16" s="40">
        <f t="shared" si="23"/>
        <v>-7.5667519368107557E-3</v>
      </c>
      <c r="EN16" s="40">
        <f t="shared" si="24"/>
        <v>-2.4930711268754302E-3</v>
      </c>
      <c r="EO16" s="40">
        <f t="shared" si="25"/>
        <v>-1.8144678400131805E-3</v>
      </c>
      <c r="EP16" s="40">
        <f t="shared" si="26"/>
        <v>-7.6160391359280898E-3</v>
      </c>
      <c r="EQ16" s="40">
        <f t="shared" si="27"/>
        <v>6.2404361522834118E-3</v>
      </c>
      <c r="ER16" s="40">
        <f t="shared" si="28"/>
        <v>1.0769065986888182E-2</v>
      </c>
      <c r="ES16" s="40">
        <f t="shared" si="29"/>
        <v>4.3047924969798418E-3</v>
      </c>
      <c r="ET16" s="40">
        <f t="shared" si="30"/>
        <v>-1.8772239972974197E-2</v>
      </c>
      <c r="EU16" s="40">
        <f t="shared" si="31"/>
        <v>-1.8773105718699706E-2</v>
      </c>
      <c r="EV16" s="40">
        <f t="shared" si="32"/>
        <v>-3.3520584902085944E-3</v>
      </c>
    </row>
    <row r="17" spans="1:152" x14ac:dyDescent="0.25">
      <c r="A17" s="17" t="s">
        <v>186</v>
      </c>
      <c r="B17" s="15">
        <v>107308.85924000001</v>
      </c>
      <c r="C17" s="15">
        <v>33.276501645000003</v>
      </c>
      <c r="D17" s="15">
        <v>18811.346959999999</v>
      </c>
      <c r="E17" s="15">
        <v>1612.9191567</v>
      </c>
      <c r="F17" s="15">
        <v>1549.3412652</v>
      </c>
      <c r="G17" s="15">
        <v>14.589657071</v>
      </c>
      <c r="H17" s="15">
        <v>7853.1675918000001</v>
      </c>
      <c r="I17" s="15">
        <v>154.77105907999999</v>
      </c>
      <c r="J17" s="15">
        <v>238.49422010999999</v>
      </c>
      <c r="K17" s="15">
        <v>419.63045700999999</v>
      </c>
      <c r="L17" s="28">
        <v>32.222498600999998</v>
      </c>
      <c r="M17" s="28">
        <v>34.399987519</v>
      </c>
      <c r="N17" s="28">
        <v>14.508682670000001</v>
      </c>
      <c r="O17" s="28">
        <v>654.43543713999998</v>
      </c>
      <c r="P17" s="28">
        <v>449.39846544</v>
      </c>
      <c r="Q17" s="28">
        <v>2.2279069999999999E-4</v>
      </c>
      <c r="R17" s="28">
        <v>4.8225800000000002E-5</v>
      </c>
      <c r="S17" s="28">
        <v>1.1130137700000001E-2</v>
      </c>
      <c r="T17" s="28">
        <v>1.9419744999999999E-2</v>
      </c>
      <c r="U17" s="17">
        <v>1.01044923E-2</v>
      </c>
      <c r="V17" s="28">
        <v>4.0763767225</v>
      </c>
      <c r="W17" s="28">
        <v>4.9837846999999996E-3</v>
      </c>
      <c r="X17" s="28">
        <v>0.35050351670000002</v>
      </c>
      <c r="Y17" s="28">
        <v>0.1922534159</v>
      </c>
      <c r="Z17" s="28">
        <v>5.6583191530999999</v>
      </c>
      <c r="AA17" s="28">
        <v>124.41839028</v>
      </c>
      <c r="AB17" s="28">
        <v>89.589462593999997</v>
      </c>
      <c r="AC17" s="28">
        <v>18.784493425000001</v>
      </c>
      <c r="AD17" s="28">
        <v>1276.6016534</v>
      </c>
      <c r="AE17" s="28">
        <v>1238.3035786999999</v>
      </c>
      <c r="AF17" s="28">
        <v>0.15457864700000001</v>
      </c>
      <c r="AG17" s="28"/>
      <c r="AH17" s="17" t="s">
        <v>186</v>
      </c>
      <c r="AI17" s="17">
        <v>16.0997455502017</v>
      </c>
      <c r="AJ17" s="17">
        <v>31.812593794384401</v>
      </c>
      <c r="AK17" s="17">
        <v>152.997475413925</v>
      </c>
      <c r="AL17" s="17">
        <v>152.997475413925</v>
      </c>
      <c r="AM17" s="17">
        <v>91.204202060549903</v>
      </c>
      <c r="AN17" s="17">
        <v>1.70022245297265E-3</v>
      </c>
      <c r="AO17" s="17">
        <v>8.3010451076682198E-3</v>
      </c>
      <c r="AP17" s="17">
        <v>237.73029714649701</v>
      </c>
      <c r="AQ17" s="17">
        <v>0.153110890832348</v>
      </c>
      <c r="AR17" s="17">
        <v>34.310308068689402</v>
      </c>
      <c r="AS17" s="17">
        <v>592.28513133610795</v>
      </c>
      <c r="AT17" s="5">
        <v>9.53785119903878E-6</v>
      </c>
      <c r="AU17" s="5">
        <v>3.8151750205305302E-5</v>
      </c>
      <c r="AV17" s="17">
        <v>106619.83844045</v>
      </c>
      <c r="AW17" s="17">
        <v>37.770323677089003</v>
      </c>
      <c r="AX17" s="17">
        <v>940.096504285234</v>
      </c>
      <c r="AY17" s="17">
        <v>60.0154726114298</v>
      </c>
      <c r="AZ17" s="17">
        <v>1.39051015074102</v>
      </c>
      <c r="BA17" s="17">
        <v>214.571246592481</v>
      </c>
      <c r="BB17" s="17">
        <v>5.1305916916615599</v>
      </c>
      <c r="BC17" s="17">
        <v>536.04792290442299</v>
      </c>
      <c r="BD17" s="17">
        <v>40.963136034606002</v>
      </c>
      <c r="BE17" s="17">
        <v>388.35756866967603</v>
      </c>
      <c r="BF17" s="17">
        <v>124.285731816921</v>
      </c>
      <c r="BG17" s="17">
        <v>503.15965459394198</v>
      </c>
      <c r="BH17" s="17">
        <v>414.53308928198999</v>
      </c>
      <c r="BI17" s="17">
        <v>414.53308928198999</v>
      </c>
      <c r="BJ17" s="17">
        <v>89.9483127132889</v>
      </c>
      <c r="BK17" s="5">
        <v>3.2807376108953497E-5</v>
      </c>
      <c r="BL17" s="17">
        <v>1.7738187462045801E-4</v>
      </c>
      <c r="BM17" s="17">
        <v>148.67415471375699</v>
      </c>
      <c r="BN17" s="17">
        <v>206.695411922022</v>
      </c>
      <c r="BO17" s="17">
        <v>11.2164283622425</v>
      </c>
      <c r="BP17" s="17">
        <v>38.225978141780999</v>
      </c>
      <c r="BQ17" s="17">
        <v>4.5696656174098997</v>
      </c>
      <c r="BR17" s="17">
        <v>3.6273552362528E-3</v>
      </c>
      <c r="BS17" s="17">
        <v>7.3646383306602203E-3</v>
      </c>
      <c r="BT17" s="17">
        <v>7.9113892553024998</v>
      </c>
      <c r="BU17" s="17">
        <v>14.4351640874024</v>
      </c>
      <c r="BV17" s="17">
        <v>32.880504934825801</v>
      </c>
      <c r="BW17" s="17">
        <v>0</v>
      </c>
      <c r="BX17" s="17">
        <v>9.7761415224017004E-3</v>
      </c>
      <c r="BY17" s="17">
        <v>9.3928143311452408E-3</v>
      </c>
      <c r="BZ17" s="17">
        <v>7884.0809580184796</v>
      </c>
      <c r="CA17" s="17">
        <v>16725.840677480301</v>
      </c>
      <c r="CB17" s="17">
        <v>1709.7519956436599</v>
      </c>
      <c r="CC17" s="17">
        <v>18584.266827837699</v>
      </c>
      <c r="CD17" s="17">
        <v>230.10299740853799</v>
      </c>
      <c r="CE17" s="17">
        <v>4.0389285836736697</v>
      </c>
      <c r="CF17" s="17">
        <v>4.9304603194276798E-3</v>
      </c>
      <c r="CG17" s="17">
        <v>0.34743554249596198</v>
      </c>
      <c r="CH17" s="17">
        <v>0.19071112051059</v>
      </c>
      <c r="CI17" s="17">
        <v>5.6036494847247198</v>
      </c>
      <c r="CJ17" s="17">
        <v>0.181079685631927</v>
      </c>
      <c r="CK17" s="17">
        <v>3049.4603971603301</v>
      </c>
      <c r="CL17" s="17">
        <v>0.851003150955979</v>
      </c>
      <c r="CM17" s="17">
        <v>0.25083897330753901</v>
      </c>
      <c r="CN17" s="17">
        <v>982.62278902318701</v>
      </c>
      <c r="CO17" s="17">
        <v>0.41462225874545899</v>
      </c>
      <c r="CP17" s="5">
        <v>1.0674177422466099E-5</v>
      </c>
      <c r="CQ17" s="17">
        <v>4.7519021831269201E-2</v>
      </c>
      <c r="CR17" s="17">
        <v>1592.0599378895199</v>
      </c>
      <c r="CS17" s="17">
        <v>1529.247890564</v>
      </c>
      <c r="CT17" s="17">
        <v>62.812047325517902</v>
      </c>
      <c r="CU17" s="17">
        <v>3.5170047553696299E-3</v>
      </c>
      <c r="CV17" s="17">
        <v>94.841924110297199</v>
      </c>
      <c r="CW17" s="17">
        <v>2.52824776974927E-2</v>
      </c>
      <c r="CX17" s="17">
        <v>89.3066824980571</v>
      </c>
      <c r="CY17" s="17">
        <v>1.59209121006189</v>
      </c>
      <c r="CZ17" s="17">
        <v>353.26254981067802</v>
      </c>
      <c r="DA17" s="17">
        <v>48.803685931752298</v>
      </c>
      <c r="DB17" s="17">
        <v>0.44001611876298602</v>
      </c>
      <c r="DC17" s="17">
        <v>5.4026803248510404</v>
      </c>
      <c r="DD17" s="17">
        <v>5.2948951878613497E-3</v>
      </c>
      <c r="DE17" s="17">
        <v>14.421922387164599</v>
      </c>
      <c r="DF17" s="17">
        <v>268.55560251112001</v>
      </c>
      <c r="DG17" s="17">
        <v>18.753706649922499</v>
      </c>
      <c r="DH17" s="17">
        <v>0</v>
      </c>
      <c r="DI17" s="17">
        <v>818.32038322754295</v>
      </c>
      <c r="DJ17" s="17">
        <v>654.36058949295295</v>
      </c>
      <c r="DK17" s="17">
        <v>125.83563737832201</v>
      </c>
      <c r="DL17" s="17">
        <v>7836.5927644306303</v>
      </c>
      <c r="DM17" s="17">
        <v>448.99135311756402</v>
      </c>
      <c r="DN17" s="17">
        <v>1038.47198823607</v>
      </c>
      <c r="DP17" s="25">
        <f t="shared" si="0"/>
        <v>8.0000010810787128E-3</v>
      </c>
      <c r="DQ17" s="97">
        <f t="shared" si="1"/>
        <v>1.0060598011170609</v>
      </c>
      <c r="DR17" s="40">
        <f t="shared" si="2"/>
        <v>-6.4209125362985221E-3</v>
      </c>
      <c r="DS17" s="40">
        <f t="shared" si="3"/>
        <v>-1.1900190542827186E-2</v>
      </c>
      <c r="DT17" s="40">
        <f t="shared" si="4"/>
        <v>-1.2071444572531573E-2</v>
      </c>
      <c r="DU17" s="40">
        <f t="shared" si="5"/>
        <v>-1.2932587925335115E-2</v>
      </c>
      <c r="DV17" s="40">
        <f t="shared" si="6"/>
        <v>-1.296897919607538E-2</v>
      </c>
      <c r="DW17" s="40">
        <f t="shared" si="7"/>
        <v>-1.1496821550988197E-2</v>
      </c>
      <c r="DX17" s="40">
        <f t="shared" si="8"/>
        <v>-2.1105913219879153E-3</v>
      </c>
      <c r="DY17" s="40">
        <f t="shared" si="9"/>
        <v>-1.1459401238304068E-2</v>
      </c>
      <c r="DZ17" s="40">
        <f t="shared" si="10"/>
        <v>-3.2031089187429191E-3</v>
      </c>
      <c r="EA17" s="40">
        <f t="shared" si="11"/>
        <v>-1.2147277784196981E-2</v>
      </c>
      <c r="EB17" s="40">
        <f t="shared" si="12"/>
        <v>-1.2721074541465743E-2</v>
      </c>
      <c r="EC17" s="40">
        <f t="shared" si="13"/>
        <v>-2.6069617107002062E-3</v>
      </c>
      <c r="ED17" s="40">
        <f t="shared" si="14"/>
        <v>-5.0672128042070106E-3</v>
      </c>
      <c r="EE17" s="40">
        <f t="shared" si="15"/>
        <v>-1.1436979539818307E-4</v>
      </c>
      <c r="EF17" s="40">
        <f t="shared" si="16"/>
        <v>-9.0590501246456164E-4</v>
      </c>
      <c r="EG17" s="40">
        <f t="shared" si="17"/>
        <v>-8.6505938000211204E-3</v>
      </c>
      <c r="EH17" s="40">
        <f t="shared" si="18"/>
        <v>-1.111850079534028E-2</v>
      </c>
      <c r="EI17" s="40">
        <f t="shared" si="19"/>
        <v>-1.2411718238398832E-2</v>
      </c>
      <c r="EJ17" s="40">
        <f t="shared" si="20"/>
        <v>-1.2914131800034234E-2</v>
      </c>
      <c r="EK17" s="40">
        <f t="shared" si="21"/>
        <v>-1.0215727450168891E-2</v>
      </c>
      <c r="EL17" s="40">
        <f t="shared" si="22"/>
        <v>-9.1866236551767459E-3</v>
      </c>
      <c r="EM17" s="40">
        <f t="shared" si="23"/>
        <v>-1.0699575479719208E-2</v>
      </c>
      <c r="EN17" s="40">
        <f t="shared" si="24"/>
        <v>-8.7530482801516426E-3</v>
      </c>
      <c r="EO17" s="40">
        <f t="shared" si="25"/>
        <v>-8.0222001892139242E-3</v>
      </c>
      <c r="EP17" s="40">
        <f t="shared" si="26"/>
        <v>-9.6618212751976781E-3</v>
      </c>
      <c r="EQ17" s="40">
        <f t="shared" si="27"/>
        <v>-1.0662287366076076E-3</v>
      </c>
      <c r="ER17" s="40">
        <f t="shared" si="28"/>
        <v>4.0054947188949384E-3</v>
      </c>
      <c r="ES17" s="40">
        <f t="shared" si="29"/>
        <v>-1.6389462510885738E-3</v>
      </c>
      <c r="ET17" s="40">
        <f t="shared" si="30"/>
        <v>-1.3807756197414874E-2</v>
      </c>
      <c r="EU17" s="40">
        <f t="shared" si="31"/>
        <v>-1.3808611767401766E-2</v>
      </c>
      <c r="EV17" s="40">
        <f t="shared" si="32"/>
        <v>-9.4952064605146776E-3</v>
      </c>
    </row>
    <row r="18" spans="1:152" x14ac:dyDescent="0.25">
      <c r="A18" s="17" t="s">
        <v>187</v>
      </c>
      <c r="B18" s="15">
        <v>124671.04104</v>
      </c>
      <c r="C18" s="15">
        <v>22.325463781</v>
      </c>
      <c r="D18" s="15">
        <v>9839.1757940999996</v>
      </c>
      <c r="E18" s="15">
        <v>931.83948304</v>
      </c>
      <c r="F18" s="15">
        <v>884.37164183000004</v>
      </c>
      <c r="G18" s="15">
        <v>10.685764900000001</v>
      </c>
      <c r="H18" s="15">
        <v>11533.148069999999</v>
      </c>
      <c r="I18" s="15">
        <v>99.067327520999996</v>
      </c>
      <c r="J18" s="15">
        <v>317.20627725000003</v>
      </c>
      <c r="K18" s="15">
        <v>246.27920429</v>
      </c>
      <c r="L18" s="28">
        <v>17.247137582000001</v>
      </c>
      <c r="M18" s="28">
        <v>50.391641247999999</v>
      </c>
      <c r="N18" s="28">
        <v>17.882253899999998</v>
      </c>
      <c r="O18" s="28">
        <v>1045.7227247000001</v>
      </c>
      <c r="P18" s="28">
        <v>717.86553131999995</v>
      </c>
      <c r="Q18" s="28">
        <v>2.5036969999999998E-4</v>
      </c>
      <c r="R18" s="28">
        <v>4.7077499999999998E-5</v>
      </c>
      <c r="S18" s="28">
        <v>6.9822985000000002E-3</v>
      </c>
      <c r="T18" s="28">
        <v>1.2119531399999999E-2</v>
      </c>
      <c r="U18" s="17">
        <v>9.4569968000000008E-3</v>
      </c>
      <c r="V18" s="28">
        <v>3.5632295534999998</v>
      </c>
      <c r="W18" s="28">
        <v>5.0648241000000004E-3</v>
      </c>
      <c r="X18" s="28">
        <v>0.44359769780000002</v>
      </c>
      <c r="Y18" s="28">
        <v>0.2428317314</v>
      </c>
      <c r="Z18" s="28">
        <v>4.8538227527000002</v>
      </c>
      <c r="AA18" s="28">
        <v>198.56043728</v>
      </c>
      <c r="AB18" s="28">
        <v>164.59700247000001</v>
      </c>
      <c r="AC18" s="28">
        <v>29.276313743999999</v>
      </c>
      <c r="AD18" s="28">
        <v>497.66208160999997</v>
      </c>
      <c r="AE18" s="28">
        <v>482.73222808999998</v>
      </c>
      <c r="AF18" s="28">
        <v>0.19467905660000001</v>
      </c>
      <c r="AG18" s="28"/>
      <c r="AH18" s="17" t="s">
        <v>187</v>
      </c>
      <c r="AI18" s="17">
        <v>13.8457983454305</v>
      </c>
      <c r="AJ18" s="17">
        <v>17.116473222311502</v>
      </c>
      <c r="AK18" s="17">
        <v>98.918080106812297</v>
      </c>
      <c r="AL18" s="17">
        <v>98.918080106812297</v>
      </c>
      <c r="AM18" s="17">
        <v>46.637782992691598</v>
      </c>
      <c r="AN18" s="17">
        <v>1.6062273829483499E-3</v>
      </c>
      <c r="AO18" s="17">
        <v>7.8420984187348702E-3</v>
      </c>
      <c r="AP18" s="17">
        <v>321.17897045760799</v>
      </c>
      <c r="AQ18" s="17">
        <v>0.19457477672166601</v>
      </c>
      <c r="AR18" s="17">
        <v>51.0231297563083</v>
      </c>
      <c r="AS18" s="17">
        <v>755.92135756192999</v>
      </c>
      <c r="AT18" s="5">
        <v>9.3717870599712304E-6</v>
      </c>
      <c r="AU18" s="5">
        <v>3.7486936923560199E-5</v>
      </c>
      <c r="AV18" s="17">
        <v>125119.399546905</v>
      </c>
      <c r="AW18" s="17">
        <v>14.715291249524601</v>
      </c>
      <c r="AX18" s="17">
        <v>365.672294612455</v>
      </c>
      <c r="AY18" s="17">
        <v>23.407269057799599</v>
      </c>
      <c r="AZ18" s="17">
        <v>0.54074090047785095</v>
      </c>
      <c r="BA18" s="17">
        <v>83.638918119236905</v>
      </c>
      <c r="BB18" s="17">
        <v>2.5220647531650102</v>
      </c>
      <c r="BC18" s="17">
        <v>543.74058119763799</v>
      </c>
      <c r="BD18" s="17">
        <v>55.547658587969998</v>
      </c>
      <c r="BE18" s="17">
        <v>570.76646319808003</v>
      </c>
      <c r="BF18" s="17">
        <v>201.29659267751899</v>
      </c>
      <c r="BG18" s="17">
        <v>921.06403770728002</v>
      </c>
      <c r="BH18" s="17">
        <v>245.121627116935</v>
      </c>
      <c r="BI18" s="17">
        <v>245.121627116935</v>
      </c>
      <c r="BJ18" s="17">
        <v>167.90709027197801</v>
      </c>
      <c r="BK18" s="5">
        <v>2.82617277688225E-5</v>
      </c>
      <c r="BL18" s="17">
        <v>2.1680081060437899E-4</v>
      </c>
      <c r="BM18" s="17">
        <v>78.472603615580098</v>
      </c>
      <c r="BN18" s="17">
        <v>361.67781527640398</v>
      </c>
      <c r="BO18" s="17">
        <v>17.731491888097299</v>
      </c>
      <c r="BP18" s="17">
        <v>34.414555809614697</v>
      </c>
      <c r="BQ18" s="17">
        <v>2.32611872238054</v>
      </c>
      <c r="BR18" s="17">
        <v>2.29028008002777E-3</v>
      </c>
      <c r="BS18" s="17">
        <v>4.6499665684507597E-3</v>
      </c>
      <c r="BT18" s="17">
        <v>14.959708362814901</v>
      </c>
      <c r="BU18" s="17">
        <v>18.081024602356599</v>
      </c>
      <c r="BV18" s="17">
        <v>22.236547458897501</v>
      </c>
      <c r="BW18" s="17">
        <v>0</v>
      </c>
      <c r="BX18" s="17">
        <v>6.1274800321874804E-3</v>
      </c>
      <c r="BY18" s="17">
        <v>5.8871729007864996E-3</v>
      </c>
      <c r="BZ18" s="17">
        <v>11759.5267762363</v>
      </c>
      <c r="CA18" s="17">
        <v>8828.1685449296401</v>
      </c>
      <c r="CB18" s="17">
        <v>902.43505408378599</v>
      </c>
      <c r="CC18" s="17">
        <v>9809.0762026290104</v>
      </c>
      <c r="CD18" s="17">
        <v>339.912686091838</v>
      </c>
      <c r="CE18" s="17">
        <v>3.5815708424202302</v>
      </c>
      <c r="CF18" s="17">
        <v>5.0536345057336602E-3</v>
      </c>
      <c r="CG18" s="17">
        <v>0.44425329441117201</v>
      </c>
      <c r="CH18" s="17">
        <v>0.24368216587046701</v>
      </c>
      <c r="CI18" s="17">
        <v>4.8716969399582197</v>
      </c>
      <c r="CJ18" s="17">
        <v>0.24296035530569801</v>
      </c>
      <c r="CK18" s="17">
        <v>5011.7955339642804</v>
      </c>
      <c r="CL18" s="17">
        <v>0.45415801032865299</v>
      </c>
      <c r="CM18" s="17">
        <v>9.7893219078798596E-2</v>
      </c>
      <c r="CN18" s="17">
        <v>421.24791815340802</v>
      </c>
      <c r="CO18" s="17">
        <v>0.24128080756405801</v>
      </c>
      <c r="CP18" s="5">
        <v>5.6779319796954204E-6</v>
      </c>
      <c r="CQ18" s="17">
        <v>1.8894208150487399E-2</v>
      </c>
      <c r="CR18" s="17">
        <v>924.07690822996904</v>
      </c>
      <c r="CS18" s="17">
        <v>876.84202453810894</v>
      </c>
      <c r="CT18" s="17">
        <v>47.234883691859999</v>
      </c>
      <c r="CU18" s="17">
        <v>2.5744878508793599E-3</v>
      </c>
      <c r="CV18" s="17">
        <v>119.07723337136299</v>
      </c>
      <c r="CW18" s="17">
        <v>1.85072147489211E-2</v>
      </c>
      <c r="CX18" s="17">
        <v>67.320979670078202</v>
      </c>
      <c r="CY18" s="17">
        <v>0.80252297833407604</v>
      </c>
      <c r="CZ18" s="17">
        <v>263.85769087121099</v>
      </c>
      <c r="DA18" s="17">
        <v>62.908375004098097</v>
      </c>
      <c r="DB18" s="17">
        <v>0.574966303102454</v>
      </c>
      <c r="DC18" s="17">
        <v>2.8822416181925399</v>
      </c>
      <c r="DD18" s="17">
        <v>2.2032693912487499E-3</v>
      </c>
      <c r="DE18" s="17">
        <v>10.655823755816</v>
      </c>
      <c r="DF18" s="17">
        <v>393.61074991813899</v>
      </c>
      <c r="DG18" s="17">
        <v>29.6635297709452</v>
      </c>
      <c r="DH18" s="17">
        <v>0</v>
      </c>
      <c r="DI18" s="17">
        <v>1315.5179229707201</v>
      </c>
      <c r="DJ18" s="17">
        <v>1061.3560648482701</v>
      </c>
      <c r="DK18" s="17">
        <v>222.95930841863699</v>
      </c>
      <c r="DL18" s="17">
        <v>11691.873758825301</v>
      </c>
      <c r="DM18" s="17">
        <v>727.83596629549095</v>
      </c>
      <c r="DN18" s="17">
        <v>1696.01052432963</v>
      </c>
      <c r="DP18" s="25">
        <f t="shared" si="0"/>
        <v>7.9999993877657959E-3</v>
      </c>
      <c r="DQ18" s="97">
        <f t="shared" si="1"/>
        <v>1.0057863280776473</v>
      </c>
      <c r="DR18" s="40">
        <f t="shared" si="2"/>
        <v>3.5963324214253493E-3</v>
      </c>
      <c r="DS18" s="40">
        <f t="shared" si="3"/>
        <v>-3.98273124243764E-3</v>
      </c>
      <c r="DT18" s="40">
        <f t="shared" si="4"/>
        <v>-3.0591578096448163E-3</v>
      </c>
      <c r="DU18" s="40">
        <f t="shared" si="5"/>
        <v>-8.3303776576483125E-3</v>
      </c>
      <c r="DV18" s="40">
        <f t="shared" si="6"/>
        <v>-8.5140872182539913E-3</v>
      </c>
      <c r="DW18" s="40">
        <f t="shared" si="7"/>
        <v>-2.801965461920347E-3</v>
      </c>
      <c r="DX18" s="40">
        <f t="shared" si="8"/>
        <v>1.3762564033854584E-2</v>
      </c>
      <c r="DY18" s="40">
        <f t="shared" si="9"/>
        <v>-1.506525086750334E-3</v>
      </c>
      <c r="DZ18" s="40">
        <f t="shared" si="10"/>
        <v>1.252400564720527E-2</v>
      </c>
      <c r="EA18" s="40">
        <f t="shared" si="11"/>
        <v>-4.7002635744344736E-3</v>
      </c>
      <c r="EB18" s="40">
        <f t="shared" si="12"/>
        <v>-7.5760026304229709E-3</v>
      </c>
      <c r="EC18" s="40">
        <f t="shared" si="13"/>
        <v>1.2531612241015557E-2</v>
      </c>
      <c r="ED18" s="40">
        <f t="shared" si="14"/>
        <v>1.1115528471307579E-2</v>
      </c>
      <c r="EE18" s="40">
        <f t="shared" si="15"/>
        <v>1.4949794796469539E-2</v>
      </c>
      <c r="EF18" s="40">
        <f t="shared" si="16"/>
        <v>1.3889000851116953E-2</v>
      </c>
      <c r="EG18" s="40">
        <f t="shared" si="17"/>
        <v>1.4808914692828053E-3</v>
      </c>
      <c r="EH18" s="40">
        <f t="shared" si="18"/>
        <v>-4.647146013882851E-3</v>
      </c>
      <c r="EI18" s="40">
        <f t="shared" si="19"/>
        <v>-6.0226373194256977E-3</v>
      </c>
      <c r="EJ18" s="40">
        <f t="shared" si="20"/>
        <v>-8.653673443679474E-3</v>
      </c>
      <c r="EK18" s="40">
        <f t="shared" si="21"/>
        <v>-9.1688709430254745E-4</v>
      </c>
      <c r="EL18" s="40">
        <f t="shared" si="22"/>
        <v>5.1473778618092471E-3</v>
      </c>
      <c r="EM18" s="40">
        <f t="shared" si="23"/>
        <v>-2.2092759877564397E-3</v>
      </c>
      <c r="EN18" s="40">
        <f t="shared" si="24"/>
        <v>1.4779080559330676E-3</v>
      </c>
      <c r="EO18" s="40">
        <f t="shared" si="25"/>
        <v>3.5021554455177341E-3</v>
      </c>
      <c r="EP18" s="40">
        <f t="shared" si="26"/>
        <v>3.682496903760402E-3</v>
      </c>
      <c r="EQ18" s="40">
        <f t="shared" si="27"/>
        <v>1.377996258973078E-2</v>
      </c>
      <c r="ER18" s="40">
        <f t="shared" si="28"/>
        <v>2.0110255668728278E-2</v>
      </c>
      <c r="ES18" s="40">
        <f t="shared" si="29"/>
        <v>1.3226256226488139E-2</v>
      </c>
      <c r="ET18" s="40">
        <f t="shared" si="30"/>
        <v>-1.439833007602199E-2</v>
      </c>
      <c r="EU18" s="40">
        <f t="shared" si="31"/>
        <v>-1.4399164262075494E-2</v>
      </c>
      <c r="EV18" s="40">
        <f t="shared" si="32"/>
        <v>-5.3565021402513587E-4</v>
      </c>
    </row>
    <row r="19" spans="1:152" x14ac:dyDescent="0.25">
      <c r="A19" s="17" t="s">
        <v>188</v>
      </c>
      <c r="B19" s="15">
        <v>141784.70937</v>
      </c>
      <c r="C19" s="15">
        <v>21.632294869999999</v>
      </c>
      <c r="D19" s="15">
        <v>9692.9261972000004</v>
      </c>
      <c r="E19" s="15">
        <v>853.20207074999996</v>
      </c>
      <c r="F19" s="15">
        <v>806.25128446999997</v>
      </c>
      <c r="G19" s="15">
        <v>10.413320826</v>
      </c>
      <c r="H19" s="15">
        <v>15922.837380000001</v>
      </c>
      <c r="I19" s="15">
        <v>100.57131293</v>
      </c>
      <c r="J19" s="15">
        <v>429.83508082999998</v>
      </c>
      <c r="K19" s="15">
        <v>234.67639763</v>
      </c>
      <c r="L19" s="28">
        <v>15.525481158</v>
      </c>
      <c r="M19" s="28">
        <v>64.423569865999994</v>
      </c>
      <c r="N19" s="28">
        <v>22.045184131999999</v>
      </c>
      <c r="O19" s="28">
        <v>1488.1965553</v>
      </c>
      <c r="P19" s="28">
        <v>951.95178051000005</v>
      </c>
      <c r="Q19" s="28">
        <v>2.578185E-4</v>
      </c>
      <c r="R19" s="28">
        <v>4.0346100000000003E-5</v>
      </c>
      <c r="S19" s="28">
        <v>6.3997426000000001E-3</v>
      </c>
      <c r="T19" s="28">
        <v>1.01132724E-2</v>
      </c>
      <c r="U19" s="17">
        <v>9.3349703999999999E-3</v>
      </c>
      <c r="V19" s="28">
        <v>4.0367031080000002</v>
      </c>
      <c r="W19" s="28">
        <v>5.2557230999999999E-3</v>
      </c>
      <c r="X19" s="28">
        <v>0.48795257530000002</v>
      </c>
      <c r="Y19" s="28">
        <v>0.27422100370000002</v>
      </c>
      <c r="Z19" s="28">
        <v>5.3644722464000001</v>
      </c>
      <c r="AA19" s="28">
        <v>260.74367209000002</v>
      </c>
      <c r="AB19" s="28">
        <v>290.33662191000002</v>
      </c>
      <c r="AC19" s="28">
        <v>37.772615885999997</v>
      </c>
      <c r="AD19" s="28">
        <v>403.29960533000002</v>
      </c>
      <c r="AE19" s="28">
        <v>391.20062064000001</v>
      </c>
      <c r="AF19" s="28">
        <v>0.20842909630000001</v>
      </c>
      <c r="AG19" s="28"/>
      <c r="AH19" s="17" t="s">
        <v>188</v>
      </c>
      <c r="AI19" s="17">
        <v>15.8314619470518</v>
      </c>
      <c r="AJ19" s="17">
        <v>15.5070490758006</v>
      </c>
      <c r="AK19" s="17">
        <v>101.271129220567</v>
      </c>
      <c r="AL19" s="17">
        <v>101.271129220567</v>
      </c>
      <c r="AM19" s="17">
        <v>43.236223698688804</v>
      </c>
      <c r="AN19" s="17">
        <v>1.6009308068365301E-3</v>
      </c>
      <c r="AO19" s="17">
        <v>7.8162959749114008E-3</v>
      </c>
      <c r="AP19" s="17">
        <v>439.11734808152801</v>
      </c>
      <c r="AQ19" s="17">
        <v>0.20934882999288701</v>
      </c>
      <c r="AR19" s="17">
        <v>65.723924925027603</v>
      </c>
      <c r="AS19" s="17">
        <v>886.92134256767395</v>
      </c>
      <c r="AT19" s="5">
        <v>8.10703545362853E-6</v>
      </c>
      <c r="AU19" s="5">
        <v>3.2427808418349E-5</v>
      </c>
      <c r="AV19" s="17">
        <v>143101.733516757</v>
      </c>
      <c r="AW19" s="17">
        <v>11.936855183893</v>
      </c>
      <c r="AX19" s="17">
        <v>296.95966445653301</v>
      </c>
      <c r="AY19" s="17">
        <v>18.973462159316998</v>
      </c>
      <c r="AZ19" s="17">
        <v>0.43920536505784402</v>
      </c>
      <c r="BA19" s="17">
        <v>67.823078470212707</v>
      </c>
      <c r="BB19" s="17">
        <v>1.7511986374333699</v>
      </c>
      <c r="BC19" s="17">
        <v>650.097580608052</v>
      </c>
      <c r="BD19" s="17">
        <v>63.6760091197199</v>
      </c>
      <c r="BE19" s="17">
        <v>734.88358556444302</v>
      </c>
      <c r="BF19" s="17">
        <v>266.331441412743</v>
      </c>
      <c r="BG19" s="17">
        <v>1462.7962312105999</v>
      </c>
      <c r="BH19" s="17">
        <v>235.356350212998</v>
      </c>
      <c r="BI19" s="17">
        <v>235.356350212998</v>
      </c>
      <c r="BJ19" s="17">
        <v>299.07407358808803</v>
      </c>
      <c r="BK19" s="5">
        <v>2.74601726915171E-5</v>
      </c>
      <c r="BL19" s="17">
        <v>2.2878601562045599E-4</v>
      </c>
      <c r="BM19" s="17">
        <v>78.074657003808397</v>
      </c>
      <c r="BN19" s="17">
        <v>577.32491579420503</v>
      </c>
      <c r="BO19" s="17">
        <v>25.792340400850701</v>
      </c>
      <c r="BP19" s="17">
        <v>40.499241607404898</v>
      </c>
      <c r="BQ19" s="17">
        <v>2.1245476284175702</v>
      </c>
      <c r="BR19" s="17">
        <v>2.1161646147147399E-3</v>
      </c>
      <c r="BS19" s="17">
        <v>4.29648014682782E-3</v>
      </c>
      <c r="BT19" s="17">
        <v>24.7158333827539</v>
      </c>
      <c r="BU19" s="17">
        <v>22.471525449441501</v>
      </c>
      <c r="BV19" s="17">
        <v>21.7360571372983</v>
      </c>
      <c r="BW19" s="17">
        <v>0</v>
      </c>
      <c r="BX19" s="17">
        <v>5.1487155398292498E-3</v>
      </c>
      <c r="BY19" s="17">
        <v>4.9467897319730699E-3</v>
      </c>
      <c r="BZ19" s="17">
        <v>16366.5584432061</v>
      </c>
      <c r="CA19" s="17">
        <v>8783.3931852709193</v>
      </c>
      <c r="CB19" s="17">
        <v>897.85792123326496</v>
      </c>
      <c r="CC19" s="17">
        <v>9759.3257635079899</v>
      </c>
      <c r="CD19" s="17">
        <v>467.41056192084301</v>
      </c>
      <c r="CE19" s="17">
        <v>4.0934893657699298</v>
      </c>
      <c r="CF19" s="17">
        <v>5.26980789214989E-3</v>
      </c>
      <c r="CG19" s="17">
        <v>0.49151891089909899</v>
      </c>
      <c r="CH19" s="17">
        <v>0.27698489943285998</v>
      </c>
      <c r="CI19" s="17">
        <v>5.4310255264802603</v>
      </c>
      <c r="CJ19" s="17">
        <v>0.12621847886594201</v>
      </c>
      <c r="CK19" s="17">
        <v>7208.6115650847296</v>
      </c>
      <c r="CL19" s="17">
        <v>0.37952067285063101</v>
      </c>
      <c r="CM19" s="17">
        <v>7.9315871404399302E-2</v>
      </c>
      <c r="CN19" s="17">
        <v>351.19217364705099</v>
      </c>
      <c r="CO19" s="17">
        <v>0.182839594239322</v>
      </c>
      <c r="CP19" s="5">
        <v>4.5201831159024901E-6</v>
      </c>
      <c r="CQ19" s="17">
        <v>1.5112267299393099E-2</v>
      </c>
      <c r="CR19" s="17">
        <v>849.46777679525803</v>
      </c>
      <c r="CS19" s="17">
        <v>802.52926464283098</v>
      </c>
      <c r="CT19" s="17">
        <v>46.938512152427499</v>
      </c>
      <c r="CU19" s="17">
        <v>1.4101348534201899E-3</v>
      </c>
      <c r="CV19" s="17">
        <v>121.02241134939401</v>
      </c>
      <c r="CW19" s="17">
        <v>1.0136971080871001E-2</v>
      </c>
      <c r="CX19" s="17">
        <v>65.804396112149007</v>
      </c>
      <c r="CY19" s="17">
        <v>0.72096744357545595</v>
      </c>
      <c r="CZ19" s="17">
        <v>260.40208027028598</v>
      </c>
      <c r="DA19" s="17">
        <v>43.1938038310739</v>
      </c>
      <c r="DB19" s="17">
        <v>0.54859695023616994</v>
      </c>
      <c r="DC19" s="17">
        <v>2.0423766746584202</v>
      </c>
      <c r="DD19" s="17">
        <v>1.7082048865446401E-3</v>
      </c>
      <c r="DE19" s="17">
        <v>10.485671624641</v>
      </c>
      <c r="DF19" s="17">
        <v>547.30733738520996</v>
      </c>
      <c r="DG19" s="17">
        <v>38.555740530184003</v>
      </c>
      <c r="DH19" s="17">
        <v>0</v>
      </c>
      <c r="DI19" s="17">
        <v>1862.09150853037</v>
      </c>
      <c r="DJ19" s="17">
        <v>1523.4231935569401</v>
      </c>
      <c r="DK19" s="17">
        <v>301.60264418877898</v>
      </c>
      <c r="DL19" s="17">
        <v>16286.0769619206</v>
      </c>
      <c r="DM19" s="17">
        <v>972.55910731507697</v>
      </c>
      <c r="DN19" s="17">
        <v>2259.6494926965702</v>
      </c>
      <c r="DP19" s="25">
        <f t="shared" si="0"/>
        <v>8.0000052150881826E-3</v>
      </c>
      <c r="DQ19" s="97">
        <f t="shared" si="1"/>
        <v>1.0049417352916652</v>
      </c>
      <c r="DR19" s="40">
        <f t="shared" si="2"/>
        <v>9.2889011276957086E-3</v>
      </c>
      <c r="DS19" s="40">
        <f t="shared" si="3"/>
        <v>4.7966370614797617E-3</v>
      </c>
      <c r="DT19" s="40">
        <f t="shared" si="4"/>
        <v>6.850311759019726E-3</v>
      </c>
      <c r="DU19" s="40">
        <f t="shared" si="5"/>
        <v>-4.3767989820504422E-3</v>
      </c>
      <c r="DV19" s="40">
        <f t="shared" si="6"/>
        <v>-4.6164513457063348E-3</v>
      </c>
      <c r="DW19" s="40">
        <f t="shared" si="7"/>
        <v>6.9479083425870222E-3</v>
      </c>
      <c r="DX19" s="40">
        <f t="shared" si="8"/>
        <v>2.2812490842671625E-2</v>
      </c>
      <c r="DY19" s="40">
        <f t="shared" si="9"/>
        <v>6.9584086175158971E-3</v>
      </c>
      <c r="DZ19" s="40">
        <f t="shared" si="10"/>
        <v>2.1594950401917445E-2</v>
      </c>
      <c r="EA19" s="40">
        <f t="shared" si="11"/>
        <v>2.8974050644412835E-3</v>
      </c>
      <c r="EB19" s="40">
        <f t="shared" si="12"/>
        <v>-1.187214876744882E-3</v>
      </c>
      <c r="EC19" s="40">
        <f t="shared" si="13"/>
        <v>2.018446139716143E-2</v>
      </c>
      <c r="ED19" s="40">
        <f t="shared" si="14"/>
        <v>1.9339431001741538E-2</v>
      </c>
      <c r="EE19" s="40">
        <f t="shared" si="15"/>
        <v>2.3670689285958516E-2</v>
      </c>
      <c r="EF19" s="40">
        <f t="shared" si="16"/>
        <v>2.1647448144943564E-2</v>
      </c>
      <c r="EG19" s="40">
        <f t="shared" si="17"/>
        <v>1.1433901864589039E-2</v>
      </c>
      <c r="EH19" s="40">
        <f t="shared" si="18"/>
        <v>4.678119371575697E-3</v>
      </c>
      <c r="EI19" s="40">
        <f t="shared" si="19"/>
        <v>2.016043823787555E-3</v>
      </c>
      <c r="EJ19" s="40">
        <f t="shared" si="20"/>
        <v>-1.7568129775363346E-3</v>
      </c>
      <c r="EK19" s="40">
        <f t="shared" si="21"/>
        <v>8.8116381973670933E-3</v>
      </c>
      <c r="EL19" s="40">
        <f t="shared" si="22"/>
        <v>1.4067484343198228E-2</v>
      </c>
      <c r="EM19" s="40">
        <f t="shared" si="23"/>
        <v>2.6798961592725649E-3</v>
      </c>
      <c r="EN19" s="40">
        <f t="shared" si="24"/>
        <v>7.3087750318898024E-3</v>
      </c>
      <c r="EO19" s="40">
        <f t="shared" si="25"/>
        <v>1.0079081089950643E-2</v>
      </c>
      <c r="EP19" s="40">
        <f t="shared" si="26"/>
        <v>1.2406305228799139E-2</v>
      </c>
      <c r="EQ19" s="40">
        <f t="shared" si="27"/>
        <v>2.1430124374463341E-2</v>
      </c>
      <c r="ER19" s="40">
        <f t="shared" si="28"/>
        <v>3.0094211404018075E-2</v>
      </c>
      <c r="ES19" s="40">
        <f t="shared" si="29"/>
        <v>2.0732602860959466E-2</v>
      </c>
      <c r="ET19" s="40">
        <f t="shared" si="30"/>
        <v>-1.3429571926115156E-2</v>
      </c>
      <c r="EU19" s="40">
        <f t="shared" si="31"/>
        <v>-1.3430478568389189E-2</v>
      </c>
      <c r="EV19" s="40">
        <f t="shared" si="32"/>
        <v>4.4126933773353588E-3</v>
      </c>
    </row>
    <row r="20" spans="1:152" x14ac:dyDescent="0.25">
      <c r="A20" s="17" t="s">
        <v>189</v>
      </c>
      <c r="B20" s="15">
        <v>88078.752601</v>
      </c>
      <c r="C20" s="15">
        <v>14.896915095000001</v>
      </c>
      <c r="D20" s="15">
        <v>5651.9671257999998</v>
      </c>
      <c r="E20" s="15">
        <v>567.94126589999996</v>
      </c>
      <c r="F20" s="15">
        <v>530.73834124999996</v>
      </c>
      <c r="G20" s="15">
        <v>6.8941341920000001</v>
      </c>
      <c r="H20" s="15">
        <v>13380.295888000001</v>
      </c>
      <c r="I20" s="15">
        <v>67.479726335999999</v>
      </c>
      <c r="J20" s="15">
        <v>285.42529896999997</v>
      </c>
      <c r="K20" s="15">
        <v>135.8312554</v>
      </c>
      <c r="L20" s="28">
        <v>8.7904714046999999</v>
      </c>
      <c r="M20" s="28">
        <v>53.900310664000003</v>
      </c>
      <c r="N20" s="28">
        <v>23.816548365999999</v>
      </c>
      <c r="O20" s="28">
        <v>1131.026214</v>
      </c>
      <c r="P20" s="28">
        <v>896.90645800000004</v>
      </c>
      <c r="Q20" s="28">
        <v>1.926358E-4</v>
      </c>
      <c r="R20" s="28">
        <v>2.7681000000000001E-5</v>
      </c>
      <c r="S20" s="28">
        <v>4.0904912E-3</v>
      </c>
      <c r="T20" s="28">
        <v>6.1287959999999997E-3</v>
      </c>
      <c r="U20" s="17">
        <v>6.7664843000000002E-3</v>
      </c>
      <c r="V20" s="28">
        <v>3.8716942159999999</v>
      </c>
      <c r="W20" s="28">
        <v>4.6393761999999998E-3</v>
      </c>
      <c r="X20" s="28">
        <v>0.4721229777</v>
      </c>
      <c r="Y20" s="28">
        <v>0.27336590119999998</v>
      </c>
      <c r="Z20" s="28">
        <v>5.0109271613999997</v>
      </c>
      <c r="AA20" s="28">
        <v>259.45881873000002</v>
      </c>
      <c r="AB20" s="28">
        <v>155.10262281999999</v>
      </c>
      <c r="AC20" s="28">
        <v>32.652352702999998</v>
      </c>
      <c r="AD20" s="28">
        <v>151.90287014</v>
      </c>
      <c r="AE20" s="28">
        <v>147.34577754</v>
      </c>
      <c r="AF20" s="28">
        <v>0.1950832166</v>
      </c>
      <c r="AG20" s="28"/>
      <c r="AH20" s="17" t="s">
        <v>189</v>
      </c>
      <c r="AI20" s="17">
        <v>10.854558732341101</v>
      </c>
      <c r="AJ20" s="17">
        <v>8.8401024876594505</v>
      </c>
      <c r="AK20" s="17">
        <v>68.187533687080105</v>
      </c>
      <c r="AL20" s="17">
        <v>68.187533687080105</v>
      </c>
      <c r="AM20" s="17">
        <v>23.151364614163501</v>
      </c>
      <c r="AN20" s="17">
        <v>1.1608990228013001E-3</v>
      </c>
      <c r="AO20" s="17">
        <v>5.6679703698804497E-3</v>
      </c>
      <c r="AP20" s="17">
        <v>290.27464018799299</v>
      </c>
      <c r="AQ20" s="17">
        <v>0.19651727747203901</v>
      </c>
      <c r="AR20" s="17">
        <v>54.804232711375903</v>
      </c>
      <c r="AS20" s="17">
        <v>636.52833968601794</v>
      </c>
      <c r="AT20" s="5">
        <v>5.5692704354679601E-6</v>
      </c>
      <c r="AU20" s="5">
        <v>2.22772444429746E-5</v>
      </c>
      <c r="AV20" s="17">
        <v>88944.695939637299</v>
      </c>
      <c r="AW20" s="17">
        <v>4.4972114364765696</v>
      </c>
      <c r="AX20" s="17">
        <v>111.630319835535</v>
      </c>
      <c r="AY20" s="17">
        <v>7.1588533231920701</v>
      </c>
      <c r="AZ20" s="17">
        <v>0.165048274056559</v>
      </c>
      <c r="BA20" s="17">
        <v>25.5698855029569</v>
      </c>
      <c r="BB20" s="17">
        <v>0.88061000898383401</v>
      </c>
      <c r="BC20" s="17">
        <v>472.62595886717702</v>
      </c>
      <c r="BD20" s="17">
        <v>52.158964856449302</v>
      </c>
      <c r="BE20" s="17">
        <v>584.82502450539801</v>
      </c>
      <c r="BF20" s="17">
        <v>263.715750685736</v>
      </c>
      <c r="BG20" s="17">
        <v>1077.0861150696801</v>
      </c>
      <c r="BH20" s="17">
        <v>136.80861211821099</v>
      </c>
      <c r="BI20" s="17">
        <v>136.80861211821099</v>
      </c>
      <c r="BJ20" s="17">
        <v>158.571582947634</v>
      </c>
      <c r="BK20" s="5">
        <v>1.9540400163704201E-5</v>
      </c>
      <c r="BL20" s="17">
        <v>1.7259831485231701E-4</v>
      </c>
      <c r="BM20" s="17">
        <v>45.674919084861401</v>
      </c>
      <c r="BN20" s="17">
        <v>410.19137954722498</v>
      </c>
      <c r="BO20" s="17">
        <v>21.153293800973799</v>
      </c>
      <c r="BP20" s="17">
        <v>35.326277786038702</v>
      </c>
      <c r="BQ20" s="17">
        <v>1.09234827532642</v>
      </c>
      <c r="BR20" s="17">
        <v>1.35451897903955E-3</v>
      </c>
      <c r="BS20" s="17">
        <v>2.7501093051582599E-3</v>
      </c>
      <c r="BT20" s="17">
        <v>18.812717841877902</v>
      </c>
      <c r="BU20" s="17">
        <v>24.199441182494098</v>
      </c>
      <c r="BV20" s="17">
        <v>14.981041071005301</v>
      </c>
      <c r="BW20" s="17">
        <v>0</v>
      </c>
      <c r="BX20" s="17">
        <v>3.1245226717813799E-3</v>
      </c>
      <c r="BY20" s="17">
        <v>3.0019969465985398E-3</v>
      </c>
      <c r="BZ20" s="17">
        <v>13665.308111796299</v>
      </c>
      <c r="CA20" s="17">
        <v>5138.4316010516004</v>
      </c>
      <c r="CB20" s="17">
        <v>525.26107065262295</v>
      </c>
      <c r="CC20" s="17">
        <v>5709.3675907890902</v>
      </c>
      <c r="CD20" s="17">
        <v>364.59138276040699</v>
      </c>
      <c r="CE20" s="17">
        <v>3.9274066915788901</v>
      </c>
      <c r="CF20" s="17">
        <v>4.6696919221547901E-3</v>
      </c>
      <c r="CG20" s="17">
        <v>0.47647147860689898</v>
      </c>
      <c r="CH20" s="17">
        <v>0.2763474404008</v>
      </c>
      <c r="CI20" s="17">
        <v>5.0777957020894204</v>
      </c>
      <c r="CJ20" s="17">
        <v>7.0740150796144097E-2</v>
      </c>
      <c r="CK20" s="17">
        <v>6255.4586791514403</v>
      </c>
      <c r="CL20" s="17">
        <v>0.21783525510232199</v>
      </c>
      <c r="CM20" s="17">
        <v>2.9952294735913799E-2</v>
      </c>
      <c r="CN20" s="17">
        <v>160.59092853166601</v>
      </c>
      <c r="CO20" s="17">
        <v>0.100214557229231</v>
      </c>
      <c r="CP20" s="5">
        <v>2.6780932555101701E-6</v>
      </c>
      <c r="CQ20" s="17">
        <v>5.8542633090273698E-3</v>
      </c>
      <c r="CR20" s="17">
        <v>568.79097315573699</v>
      </c>
      <c r="CS20" s="17">
        <v>531.41081549219598</v>
      </c>
      <c r="CT20" s="17">
        <v>37.380157663541603</v>
      </c>
      <c r="CU20" s="17">
        <v>1.03961219596884E-3</v>
      </c>
      <c r="CV20" s="17">
        <v>110.456840886919</v>
      </c>
      <c r="CW20" s="17">
        <v>7.4734255967636096E-3</v>
      </c>
      <c r="CX20" s="17">
        <v>51.890868323440003</v>
      </c>
      <c r="CY20" s="17">
        <v>0.42975434117627498</v>
      </c>
      <c r="CZ20" s="17">
        <v>205.99810314323901</v>
      </c>
      <c r="DA20" s="17">
        <v>23.878261427338401</v>
      </c>
      <c r="DB20" s="17">
        <v>0.49059332363299701</v>
      </c>
      <c r="DC20" s="17">
        <v>1.11991457200019</v>
      </c>
      <c r="DD20" s="17">
        <v>7.0281115538726796E-4</v>
      </c>
      <c r="DE20" s="17">
        <v>6.9417360260586296</v>
      </c>
      <c r="DF20" s="17">
        <v>549.11736013112704</v>
      </c>
      <c r="DG20" s="17">
        <v>33.205337352855203</v>
      </c>
      <c r="DH20" s="17">
        <v>0</v>
      </c>
      <c r="DI20" s="17">
        <v>1474.40610708499</v>
      </c>
      <c r="DJ20" s="17">
        <v>1150.7608427903299</v>
      </c>
      <c r="DK20" s="17">
        <v>346.47040705130598</v>
      </c>
      <c r="DL20" s="17">
        <v>13609.8701084122</v>
      </c>
      <c r="DM20" s="17">
        <v>911.74334124988195</v>
      </c>
      <c r="DN20" s="17">
        <v>2211.36401992746</v>
      </c>
      <c r="DP20" s="25">
        <f t="shared" si="0"/>
        <v>7.9999962094836358E-3</v>
      </c>
      <c r="DQ20" s="97">
        <f t="shared" si="1"/>
        <v>1.0040733675591682</v>
      </c>
      <c r="DR20" s="40">
        <f t="shared" si="2"/>
        <v>9.8314668755591222E-3</v>
      </c>
      <c r="DS20" s="40">
        <f t="shared" si="3"/>
        <v>5.6472078594000949E-3</v>
      </c>
      <c r="DT20" s="40">
        <f t="shared" si="4"/>
        <v>1.0155838438456178E-2</v>
      </c>
      <c r="DU20" s="40">
        <f t="shared" si="5"/>
        <v>1.496118184669191E-3</v>
      </c>
      <c r="DV20" s="40">
        <f t="shared" si="6"/>
        <v>1.2670541958815329E-3</v>
      </c>
      <c r="DW20" s="40">
        <f t="shared" si="7"/>
        <v>6.9046863221587694E-3</v>
      </c>
      <c r="DX20" s="40">
        <f t="shared" si="8"/>
        <v>1.7157634056365778E-2</v>
      </c>
      <c r="DY20" s="40">
        <f t="shared" si="9"/>
        <v>1.048918526367075E-2</v>
      </c>
      <c r="DZ20" s="40">
        <f t="shared" si="10"/>
        <v>1.6989878737072677E-2</v>
      </c>
      <c r="EA20" s="40">
        <f t="shared" si="11"/>
        <v>7.1953742555999692E-3</v>
      </c>
      <c r="EB20" s="40">
        <f t="shared" si="12"/>
        <v>5.6460092609953065E-3</v>
      </c>
      <c r="EC20" s="40">
        <f t="shared" si="13"/>
        <v>1.6770256724691374E-2</v>
      </c>
      <c r="ED20" s="40">
        <f t="shared" si="14"/>
        <v>1.6076755145624236E-2</v>
      </c>
      <c r="EE20" s="40">
        <f t="shared" si="15"/>
        <v>1.7448427406944175E-2</v>
      </c>
      <c r="EF20" s="40">
        <f t="shared" si="16"/>
        <v>1.654228611862878E-2</v>
      </c>
      <c r="EG20" s="40">
        <f t="shared" si="17"/>
        <v>1.1321925994707905E-2</v>
      </c>
      <c r="EH20" s="40">
        <f t="shared" si="18"/>
        <v>5.9793677411422008E-3</v>
      </c>
      <c r="EI20" s="40">
        <f t="shared" si="19"/>
        <v>3.4560847356938907E-3</v>
      </c>
      <c r="EJ20" s="40">
        <f t="shared" si="20"/>
        <v>-3.714239501657414E-4</v>
      </c>
      <c r="EK20" s="40">
        <f t="shared" si="21"/>
        <v>9.2197203031638298E-3</v>
      </c>
      <c r="EL20" s="40">
        <f t="shared" si="22"/>
        <v>1.4389688976121934E-2</v>
      </c>
      <c r="EM20" s="40">
        <f t="shared" si="23"/>
        <v>6.5344392969878878E-3</v>
      </c>
      <c r="EN20" s="40">
        <f t="shared" si="24"/>
        <v>9.2105258847666929E-3</v>
      </c>
      <c r="EO20" s="40">
        <f t="shared" si="25"/>
        <v>1.0906770697120219E-2</v>
      </c>
      <c r="EP20" s="40">
        <f t="shared" si="26"/>
        <v>1.3344544539485656E-2</v>
      </c>
      <c r="EQ20" s="40">
        <f t="shared" si="27"/>
        <v>1.6406965762708801E-2</v>
      </c>
      <c r="ER20" s="40">
        <f t="shared" si="28"/>
        <v>2.2365580056372163E-2</v>
      </c>
      <c r="ES20" s="40">
        <f t="shared" si="29"/>
        <v>1.6935522376750455E-2</v>
      </c>
      <c r="ET20" s="40">
        <f t="shared" si="30"/>
        <v>-1.3172507912160627E-2</v>
      </c>
      <c r="EU20" s="40">
        <f t="shared" si="31"/>
        <v>-1.317350675182175E-2</v>
      </c>
      <c r="EV20" s="40">
        <f t="shared" si="32"/>
        <v>7.3510212566333675E-3</v>
      </c>
    </row>
    <row r="21" spans="1:152" x14ac:dyDescent="0.25">
      <c r="A21" s="17" t="s">
        <v>190</v>
      </c>
      <c r="B21" s="15">
        <v>212286.00867000001</v>
      </c>
      <c r="C21" s="15">
        <v>24.010805057999999</v>
      </c>
      <c r="D21" s="15">
        <v>8865.7322564000006</v>
      </c>
      <c r="E21" s="15">
        <v>1149.3374719999999</v>
      </c>
      <c r="F21" s="15">
        <v>1077.2148941999999</v>
      </c>
      <c r="G21" s="15">
        <v>11.449170099</v>
      </c>
      <c r="H21" s="15">
        <v>15629.202568000001</v>
      </c>
      <c r="I21" s="15">
        <v>104.26484203</v>
      </c>
      <c r="J21" s="15">
        <v>432.33013346000001</v>
      </c>
      <c r="K21" s="15">
        <v>241.71668973999999</v>
      </c>
      <c r="L21" s="28">
        <v>15.276227789</v>
      </c>
      <c r="M21" s="28">
        <v>74.745194659999996</v>
      </c>
      <c r="N21" s="28">
        <v>24.240341154999999</v>
      </c>
      <c r="O21" s="28">
        <v>1424.3880497</v>
      </c>
      <c r="P21" s="28">
        <v>1008.1695391</v>
      </c>
      <c r="Q21" s="28">
        <v>3.1618960000000002E-4</v>
      </c>
      <c r="R21" s="28">
        <v>5.01196E-5</v>
      </c>
      <c r="S21" s="28">
        <v>6.9751415000000004E-3</v>
      </c>
      <c r="T21" s="28">
        <v>1.11066732E-2</v>
      </c>
      <c r="U21" s="17">
        <v>1.1188538600000001E-2</v>
      </c>
      <c r="V21" s="28">
        <v>4.3651902601000003</v>
      </c>
      <c r="W21" s="28">
        <v>8.8237083999999997E-3</v>
      </c>
      <c r="X21" s="28">
        <v>0.79154589870000003</v>
      </c>
      <c r="Y21" s="28">
        <v>0.4122996967</v>
      </c>
      <c r="Z21" s="28">
        <v>6.0838844090000004</v>
      </c>
      <c r="AA21" s="28">
        <v>277.80459363</v>
      </c>
      <c r="AB21" s="28">
        <v>211.19096959999999</v>
      </c>
      <c r="AC21" s="28">
        <v>43.847898010000002</v>
      </c>
      <c r="AD21" s="28">
        <v>361.87901706999997</v>
      </c>
      <c r="AE21" s="28">
        <v>351.02263798000001</v>
      </c>
      <c r="AF21" s="28">
        <v>0.36313302479999998</v>
      </c>
      <c r="AG21" s="28"/>
      <c r="AH21" s="17" t="s">
        <v>190</v>
      </c>
      <c r="AI21" s="17">
        <v>17.583497522881601</v>
      </c>
      <c r="AJ21" s="17">
        <v>15.1450445745509</v>
      </c>
      <c r="AK21" s="17">
        <v>103.79863985311999</v>
      </c>
      <c r="AL21" s="17">
        <v>103.79863985311999</v>
      </c>
      <c r="AM21" s="17">
        <v>42.155812266241099</v>
      </c>
      <c r="AN21" s="17">
        <v>1.8937292173040699E-3</v>
      </c>
      <c r="AO21" s="17">
        <v>9.2458545831335306E-3</v>
      </c>
      <c r="AP21" s="17">
        <v>433.211109806526</v>
      </c>
      <c r="AQ21" s="17">
        <v>0.35944792898913802</v>
      </c>
      <c r="AR21" s="17">
        <v>74.811797352972206</v>
      </c>
      <c r="AS21" s="17">
        <v>1048.19208592719</v>
      </c>
      <c r="AT21" s="5">
        <v>9.9600272932202296E-6</v>
      </c>
      <c r="AU21" s="5">
        <v>3.98400110231099E-5</v>
      </c>
      <c r="AV21" s="17">
        <v>211150.95007346899</v>
      </c>
      <c r="AW21" s="17">
        <v>10.688510602578299</v>
      </c>
      <c r="AX21" s="17">
        <v>265.64076709822098</v>
      </c>
      <c r="AY21" s="17">
        <v>17.000496585591701</v>
      </c>
      <c r="AZ21" s="17">
        <v>0.39282708973362601</v>
      </c>
      <c r="BA21" s="17">
        <v>60.748906121684101</v>
      </c>
      <c r="BB21" s="17">
        <v>1.80179569679833</v>
      </c>
      <c r="BC21" s="17">
        <v>724.58329813561704</v>
      </c>
      <c r="BD21" s="17">
        <v>75.274935626786103</v>
      </c>
      <c r="BE21" s="17">
        <v>840.99641191683099</v>
      </c>
      <c r="BF21" s="17">
        <v>278.24506390469401</v>
      </c>
      <c r="BG21" s="17">
        <v>1211.7275404073</v>
      </c>
      <c r="BH21" s="17">
        <v>240.154393403266</v>
      </c>
      <c r="BI21" s="17">
        <v>240.154393403266</v>
      </c>
      <c r="BJ21" s="17">
        <v>213.27939135319701</v>
      </c>
      <c r="BK21" s="5">
        <v>3.20517935992217E-5</v>
      </c>
      <c r="BL21" s="17">
        <v>2.7841546843289898E-4</v>
      </c>
      <c r="BM21" s="17">
        <v>70.728434211324</v>
      </c>
      <c r="BN21" s="17">
        <v>466.917342081063</v>
      </c>
      <c r="BO21" s="17">
        <v>24.908453477511902</v>
      </c>
      <c r="BP21" s="17">
        <v>43.155053947187703</v>
      </c>
      <c r="BQ21" s="17">
        <v>2.0332049021687899</v>
      </c>
      <c r="BR21" s="17">
        <v>2.2857766276999699E-3</v>
      </c>
      <c r="BS21" s="17">
        <v>4.6408428710792097E-3</v>
      </c>
      <c r="BT21" s="17">
        <v>20.501233489556999</v>
      </c>
      <c r="BU21" s="17">
        <v>24.264810433354999</v>
      </c>
      <c r="BV21" s="17">
        <v>23.873120714407701</v>
      </c>
      <c r="BW21" s="17">
        <v>0</v>
      </c>
      <c r="BX21" s="17">
        <v>5.6144372206330499E-3</v>
      </c>
      <c r="BY21" s="17">
        <v>5.39428833148696E-3</v>
      </c>
      <c r="BZ21" s="17">
        <v>15767.075812761401</v>
      </c>
      <c r="CA21" s="17">
        <v>7956.9442845725998</v>
      </c>
      <c r="CB21" s="17">
        <v>813.37700217706299</v>
      </c>
      <c r="CC21" s="17">
        <v>8841.0497209609894</v>
      </c>
      <c r="CD21" s="17">
        <v>475.38385444743898</v>
      </c>
      <c r="CE21" s="17">
        <v>4.3583964082959898</v>
      </c>
      <c r="CF21" s="17">
        <v>8.7312236110605804E-3</v>
      </c>
      <c r="CG21" s="17">
        <v>0.78463795684452398</v>
      </c>
      <c r="CH21" s="17">
        <v>0.40936451303758298</v>
      </c>
      <c r="CI21" s="17">
        <v>6.0654446032507101</v>
      </c>
      <c r="CJ21" s="17">
        <v>0.19125921802057999</v>
      </c>
      <c r="CK21" s="17">
        <v>6713.0030468724599</v>
      </c>
      <c r="CL21" s="17">
        <v>0.46088275853326499</v>
      </c>
      <c r="CM21" s="17">
        <v>7.1095474572441197E-2</v>
      </c>
      <c r="CN21" s="17">
        <v>358.46625153634602</v>
      </c>
      <c r="CO21" s="17">
        <v>0.221681495284864</v>
      </c>
      <c r="CP21" s="5">
        <v>4.6508674305681902E-6</v>
      </c>
      <c r="CQ21" s="17">
        <v>1.37019485441227E-2</v>
      </c>
      <c r="CR21" s="17">
        <v>1135.59143368999</v>
      </c>
      <c r="CS21" s="17">
        <v>1064.2642160882799</v>
      </c>
      <c r="CT21" s="17">
        <v>71.327217601701904</v>
      </c>
      <c r="CU21" s="17">
        <v>1.8006816724262401E-3</v>
      </c>
      <c r="CV21" s="17">
        <v>207.01403903283199</v>
      </c>
      <c r="CW21" s="17">
        <v>1.29444358868367E-2</v>
      </c>
      <c r="CX21" s="17">
        <v>99.597575577197503</v>
      </c>
      <c r="CY21" s="17">
        <v>0.88096452134900705</v>
      </c>
      <c r="CZ21" s="17">
        <v>394.10740510480099</v>
      </c>
      <c r="DA21" s="17">
        <v>60.214665819075897</v>
      </c>
      <c r="DB21" s="17">
        <v>0.93609541174071398</v>
      </c>
      <c r="DC21" s="17">
        <v>2.2869266125431902</v>
      </c>
      <c r="DD21" s="17">
        <v>1.5922789640481199E-3</v>
      </c>
      <c r="DE21" s="17">
        <v>11.396160520290699</v>
      </c>
      <c r="DF21" s="17">
        <v>506.82974647099297</v>
      </c>
      <c r="DG21" s="17">
        <v>43.896881609214198</v>
      </c>
      <c r="DH21" s="17">
        <v>0</v>
      </c>
      <c r="DI21" s="17">
        <v>1779.70836649845</v>
      </c>
      <c r="DJ21" s="17">
        <v>1428.99385490738</v>
      </c>
      <c r="DK21" s="17">
        <v>309.94522696783997</v>
      </c>
      <c r="DL21" s="17">
        <v>15672.5566339831</v>
      </c>
      <c r="DM21" s="17">
        <v>1009.89641228485</v>
      </c>
      <c r="DN21" s="17">
        <v>2371.4351431724499</v>
      </c>
      <c r="DP21" s="25">
        <f t="shared" si="0"/>
        <v>8.0000041220937845E-3</v>
      </c>
      <c r="DQ21" s="97">
        <f t="shared" si="1"/>
        <v>1.0060308717323982</v>
      </c>
      <c r="DR21" s="40">
        <f t="shared" si="2"/>
        <v>-5.3468365797741885E-3</v>
      </c>
      <c r="DS21" s="40">
        <f t="shared" si="3"/>
        <v>-5.7342660214728513E-3</v>
      </c>
      <c r="DT21" s="40">
        <f t="shared" si="4"/>
        <v>-2.7840379931610665E-3</v>
      </c>
      <c r="DU21" s="40">
        <f t="shared" si="5"/>
        <v>-1.1959967063537896E-2</v>
      </c>
      <c r="DV21" s="40">
        <f t="shared" si="6"/>
        <v>-1.2022371934745554E-2</v>
      </c>
      <c r="DW21" s="40">
        <f t="shared" si="7"/>
        <v>-4.6299931131192065E-3</v>
      </c>
      <c r="DX21" s="40">
        <f t="shared" si="8"/>
        <v>2.7739141388995045E-3</v>
      </c>
      <c r="DY21" s="40">
        <f t="shared" si="9"/>
        <v>-4.4713267464200762E-3</v>
      </c>
      <c r="DZ21" s="40">
        <f t="shared" si="10"/>
        <v>2.0377398620711525E-3</v>
      </c>
      <c r="EA21" s="40">
        <f t="shared" si="11"/>
        <v>-6.4633366376747135E-3</v>
      </c>
      <c r="EB21" s="40">
        <f t="shared" si="12"/>
        <v>-8.5874088983905958E-3</v>
      </c>
      <c r="EC21" s="40">
        <f t="shared" si="13"/>
        <v>8.9106320848012063E-4</v>
      </c>
      <c r="ED21" s="40">
        <f t="shared" si="14"/>
        <v>1.0094444710384005E-3</v>
      </c>
      <c r="EE21" s="40">
        <f t="shared" si="15"/>
        <v>3.2335326095652124E-3</v>
      </c>
      <c r="EF21" s="40">
        <f t="shared" si="16"/>
        <v>1.7128797467851329E-3</v>
      </c>
      <c r="EG21" s="40">
        <f t="shared" si="17"/>
        <v>-3.3886963306544683E-3</v>
      </c>
      <c r="EH21" s="40">
        <f t="shared" si="18"/>
        <v>-6.3759823236792176E-3</v>
      </c>
      <c r="EI21" s="40">
        <f t="shared" si="19"/>
        <v>-6.9564181917773013E-3</v>
      </c>
      <c r="EJ21" s="40">
        <f t="shared" si="20"/>
        <v>-8.8188106479976606E-3</v>
      </c>
      <c r="EK21" s="40">
        <f t="shared" si="21"/>
        <v>-4.3754418081375724E-3</v>
      </c>
      <c r="EL21" s="40">
        <f t="shared" si="22"/>
        <v>-1.556370146362154E-3</v>
      </c>
      <c r="EM21" s="40">
        <f t="shared" si="23"/>
        <v>-1.0481396794506414E-2</v>
      </c>
      <c r="EN21" s="40">
        <f t="shared" si="24"/>
        <v>-8.7271526096229547E-3</v>
      </c>
      <c r="EO21" s="40">
        <f t="shared" si="25"/>
        <v>-7.1190536541983779E-3</v>
      </c>
      <c r="EP21" s="40">
        <f t="shared" si="26"/>
        <v>-3.0309263801941953E-3</v>
      </c>
      <c r="EQ21" s="40">
        <f t="shared" si="27"/>
        <v>1.58553992552282E-3</v>
      </c>
      <c r="ER21" s="40">
        <f t="shared" si="28"/>
        <v>9.8887833942546809E-3</v>
      </c>
      <c r="ES21" s="40">
        <f t="shared" si="29"/>
        <v>1.1171253683135507E-3</v>
      </c>
      <c r="ET21" s="40">
        <f t="shared" si="30"/>
        <v>-1.5490574504099163E-2</v>
      </c>
      <c r="EU21" s="40">
        <f t="shared" si="31"/>
        <v>-1.5491437872109977E-2</v>
      </c>
      <c r="EV21" s="40">
        <f t="shared" si="32"/>
        <v>-1.0148060240160125E-2</v>
      </c>
    </row>
    <row r="22" spans="1:152" x14ac:dyDescent="0.25">
      <c r="A22" s="17" t="s">
        <v>191</v>
      </c>
      <c r="B22" s="15">
        <v>226724.89867</v>
      </c>
      <c r="C22" s="15">
        <v>30.104468333</v>
      </c>
      <c r="D22" s="15">
        <v>11875.708025</v>
      </c>
      <c r="E22" s="15">
        <v>1331.37745</v>
      </c>
      <c r="F22" s="15">
        <v>1255.9014533</v>
      </c>
      <c r="G22" s="15">
        <v>14.905719381000001</v>
      </c>
      <c r="H22" s="15">
        <v>16194.892738</v>
      </c>
      <c r="I22" s="15">
        <v>131.26816163999999</v>
      </c>
      <c r="J22" s="15">
        <v>445.70395055</v>
      </c>
      <c r="K22" s="15">
        <v>323.41287041999999</v>
      </c>
      <c r="L22" s="28">
        <v>19.916257443999999</v>
      </c>
      <c r="M22" s="28">
        <v>80.450144409999993</v>
      </c>
      <c r="N22" s="28">
        <v>26.714328569999999</v>
      </c>
      <c r="O22" s="28">
        <v>1419.9176809999999</v>
      </c>
      <c r="P22" s="28">
        <v>1037.4905885999999</v>
      </c>
      <c r="Q22" s="28">
        <v>3.9718920000000001E-4</v>
      </c>
      <c r="R22" s="28">
        <v>7.1403199999999994E-5</v>
      </c>
      <c r="S22" s="28">
        <v>9.4309897999999993E-3</v>
      </c>
      <c r="T22" s="28">
        <v>1.6202436899999999E-2</v>
      </c>
      <c r="U22" s="17">
        <v>1.42935059E-2</v>
      </c>
      <c r="V22" s="28">
        <v>4.9588077296000002</v>
      </c>
      <c r="W22" s="28">
        <v>8.6647288000000003E-3</v>
      </c>
      <c r="X22" s="28">
        <v>0.77661591259999996</v>
      </c>
      <c r="Y22" s="28">
        <v>0.41282007739999999</v>
      </c>
      <c r="Z22" s="28">
        <v>6.8211613841999998</v>
      </c>
      <c r="AA22" s="28">
        <v>286.46259943000001</v>
      </c>
      <c r="AB22" s="28">
        <v>200.44536744000001</v>
      </c>
      <c r="AC22" s="28">
        <v>46.959920646</v>
      </c>
      <c r="AD22" s="28">
        <v>552.87447488999999</v>
      </c>
      <c r="AE22" s="28">
        <v>536.28822747000004</v>
      </c>
      <c r="AF22" s="28">
        <v>0.35021438710000002</v>
      </c>
      <c r="AG22" s="28"/>
      <c r="AH22" s="17" t="s">
        <v>191</v>
      </c>
      <c r="AI22" s="17">
        <v>19.9042115255581</v>
      </c>
      <c r="AJ22" s="17">
        <v>19.708910448475201</v>
      </c>
      <c r="AK22" s="17">
        <v>130.462610296202</v>
      </c>
      <c r="AL22" s="17">
        <v>130.462610296202</v>
      </c>
      <c r="AM22" s="17">
        <v>60.126190357363598</v>
      </c>
      <c r="AN22" s="17">
        <v>2.4172990404382698E-3</v>
      </c>
      <c r="AO22" s="17">
        <v>1.18021023826452E-2</v>
      </c>
      <c r="AP22" s="17">
        <v>446.75042880347002</v>
      </c>
      <c r="AQ22" s="17">
        <v>0.34757872997079903</v>
      </c>
      <c r="AR22" s="17">
        <v>80.623648436859</v>
      </c>
      <c r="AS22" s="17">
        <v>1236.21529203209</v>
      </c>
      <c r="AT22" s="5">
        <v>1.4171624949707E-5</v>
      </c>
      <c r="AU22" s="5">
        <v>5.6685463935140003E-5</v>
      </c>
      <c r="AV22" s="17">
        <v>225854.06779785801</v>
      </c>
      <c r="AW22" s="17">
        <v>16.298520533297999</v>
      </c>
      <c r="AX22" s="17">
        <v>405.199052233006</v>
      </c>
      <c r="AY22" s="17">
        <v>25.9176334970265</v>
      </c>
      <c r="AZ22" s="17">
        <v>0.59923300164795501</v>
      </c>
      <c r="BA22" s="17">
        <v>92.624117374074601</v>
      </c>
      <c r="BB22" s="17">
        <v>2.6288236002579399</v>
      </c>
      <c r="BC22" s="17">
        <v>819.63624235797397</v>
      </c>
      <c r="BD22" s="17">
        <v>91.6171722785529</v>
      </c>
      <c r="BE22" s="17">
        <v>907.07039647632996</v>
      </c>
      <c r="BF22" s="17">
        <v>287.32999611223698</v>
      </c>
      <c r="BG22" s="17">
        <v>1189.96916825484</v>
      </c>
      <c r="BH22" s="17">
        <v>320.635832424032</v>
      </c>
      <c r="BI22" s="17">
        <v>320.635832424032</v>
      </c>
      <c r="BJ22" s="17">
        <v>202.49470644421999</v>
      </c>
      <c r="BK22" s="5">
        <v>4.1344973089258398E-5</v>
      </c>
      <c r="BL22" s="17">
        <v>3.4766835196227799E-4</v>
      </c>
      <c r="BM22" s="17">
        <v>94.440328889917794</v>
      </c>
      <c r="BN22" s="17">
        <v>462.69595586468</v>
      </c>
      <c r="BO22" s="17">
        <v>26.7114010032147</v>
      </c>
      <c r="BP22" s="17">
        <v>50.457061679229497</v>
      </c>
      <c r="BQ22" s="17">
        <v>2.8406522198294701</v>
      </c>
      <c r="BR22" s="17">
        <v>3.0853444887205999E-3</v>
      </c>
      <c r="BS22" s="17">
        <v>6.2642205283376497E-3</v>
      </c>
      <c r="BT22" s="17">
        <v>21.387038064782502</v>
      </c>
      <c r="BU22" s="17">
        <v>26.7763287199034</v>
      </c>
      <c r="BV22" s="17">
        <v>29.8954124552323</v>
      </c>
      <c r="BW22" s="17">
        <v>0</v>
      </c>
      <c r="BX22" s="17">
        <v>8.1757968881760595E-3</v>
      </c>
      <c r="BY22" s="17">
        <v>7.8551839261010604E-3</v>
      </c>
      <c r="BZ22" s="17">
        <v>16357.6566142517</v>
      </c>
      <c r="CA22" s="17">
        <v>10624.534521845</v>
      </c>
      <c r="CB22" s="17">
        <v>1086.06288975236</v>
      </c>
      <c r="CC22" s="17">
        <v>11805.0377404873</v>
      </c>
      <c r="CD22" s="17">
        <v>506.60916779763801</v>
      </c>
      <c r="CE22" s="17">
        <v>4.9524681808561599</v>
      </c>
      <c r="CF22" s="17">
        <v>8.5933204759778802E-3</v>
      </c>
      <c r="CG22" s="17">
        <v>0.77185952642514999</v>
      </c>
      <c r="CH22" s="17">
        <v>0.41091262897865299</v>
      </c>
      <c r="CI22" s="17">
        <v>6.8042300346676798</v>
      </c>
      <c r="CJ22" s="17">
        <v>0.374042136609401</v>
      </c>
      <c r="CK22" s="17">
        <v>6812.1941910117503</v>
      </c>
      <c r="CL22" s="17">
        <v>0.60407729272419597</v>
      </c>
      <c r="CM22" s="17">
        <v>0.108372898802339</v>
      </c>
      <c r="CN22" s="17">
        <v>502.52952892739597</v>
      </c>
      <c r="CO22" s="17">
        <v>0.32088878773348301</v>
      </c>
      <c r="CP22" s="5">
        <v>6.6296608850454896E-6</v>
      </c>
      <c r="CQ22" s="17">
        <v>2.08072313585431E-2</v>
      </c>
      <c r="CR22" s="17">
        <v>1315.62287465498</v>
      </c>
      <c r="CS22" s="17">
        <v>1240.8812315832799</v>
      </c>
      <c r="CT22" s="17">
        <v>74.741643071699798</v>
      </c>
      <c r="CU22" s="17">
        <v>2.4726296731096701E-3</v>
      </c>
      <c r="CV22" s="17">
        <v>209.64575626801599</v>
      </c>
      <c r="CW22" s="17">
        <v>1.7774879754405001E-2</v>
      </c>
      <c r="CX22" s="17">
        <v>106.07619877974101</v>
      </c>
      <c r="CY22" s="17">
        <v>1.06969810523763</v>
      </c>
      <c r="CZ22" s="17">
        <v>415.876433693237</v>
      </c>
      <c r="DA22" s="17">
        <v>102.271506291674</v>
      </c>
      <c r="DB22" s="17">
        <v>1.0004336158556399</v>
      </c>
      <c r="DC22" s="17">
        <v>3.2323501919674502</v>
      </c>
      <c r="DD22" s="17">
        <v>2.39614517656266E-3</v>
      </c>
      <c r="DE22" s="17">
        <v>14.814119263435799</v>
      </c>
      <c r="DF22" s="17">
        <v>530.98325803503303</v>
      </c>
      <c r="DG22" s="17">
        <v>47.079745458269201</v>
      </c>
      <c r="DH22" s="17">
        <v>0</v>
      </c>
      <c r="DI22" s="17">
        <v>1791.86262287052</v>
      </c>
      <c r="DJ22" s="17">
        <v>1425.6218701935099</v>
      </c>
      <c r="DK22" s="17">
        <v>326.52332618727098</v>
      </c>
      <c r="DL22" s="17">
        <v>16251.4143952997</v>
      </c>
      <c r="DM22" s="17">
        <v>1040.6413428058199</v>
      </c>
      <c r="DN22" s="17">
        <v>2466.5353472602001</v>
      </c>
      <c r="DP22" s="25">
        <f t="shared" si="0"/>
        <v>8.0000022842806745E-3</v>
      </c>
      <c r="DQ22" s="97">
        <f t="shared" si="1"/>
        <v>1.0065374136901419</v>
      </c>
      <c r="DR22" s="40">
        <f t="shared" si="2"/>
        <v>-3.8409141530127691E-3</v>
      </c>
      <c r="DS22" s="40">
        <f t="shared" si="3"/>
        <v>-6.9443471133664291E-3</v>
      </c>
      <c r="DT22" s="40">
        <f t="shared" si="4"/>
        <v>-5.9508270466004628E-3</v>
      </c>
      <c r="DU22" s="40">
        <f t="shared" si="5"/>
        <v>-1.1833289909649537E-2</v>
      </c>
      <c r="DV22" s="40">
        <f t="shared" si="6"/>
        <v>-1.1959713620247003E-2</v>
      </c>
      <c r="DW22" s="40">
        <f t="shared" si="7"/>
        <v>-6.1453000169158093E-3</v>
      </c>
      <c r="DX22" s="40">
        <f t="shared" si="8"/>
        <v>3.4900914883539903E-3</v>
      </c>
      <c r="DY22" s="40">
        <f t="shared" si="9"/>
        <v>-6.136684887895311E-3</v>
      </c>
      <c r="DZ22" s="40">
        <f t="shared" si="10"/>
        <v>2.3479223196892379E-3</v>
      </c>
      <c r="EA22" s="40">
        <f t="shared" si="11"/>
        <v>-8.5866650648800339E-3</v>
      </c>
      <c r="EB22" s="40">
        <f t="shared" si="12"/>
        <v>-1.0410941719738796E-2</v>
      </c>
      <c r="EC22" s="40">
        <f t="shared" si="13"/>
        <v>2.1566652009320725E-3</v>
      </c>
      <c r="ED22" s="40">
        <f t="shared" si="14"/>
        <v>2.3208575031538245E-3</v>
      </c>
      <c r="EE22" s="40">
        <f t="shared" si="15"/>
        <v>4.0172675288420801E-3</v>
      </c>
      <c r="EF22" s="40">
        <f t="shared" si="16"/>
        <v>3.0368990720886255E-3</v>
      </c>
      <c r="EG22" s="40">
        <f t="shared" si="17"/>
        <v>-3.8928905000894872E-3</v>
      </c>
      <c r="EH22" s="40">
        <f t="shared" si="18"/>
        <v>-7.6482722784551047E-3</v>
      </c>
      <c r="EI22" s="40">
        <f t="shared" si="19"/>
        <v>-8.6337473232925895E-3</v>
      </c>
      <c r="EJ22" s="40">
        <f t="shared" si="20"/>
        <v>-1.0582117170465918E-2</v>
      </c>
      <c r="EK22" s="40">
        <f t="shared" si="21"/>
        <v>-5.1844856982588873E-3</v>
      </c>
      <c r="EL22" s="40">
        <f t="shared" si="22"/>
        <v>-1.2784421355960935E-3</v>
      </c>
      <c r="EM22" s="40">
        <f t="shared" si="23"/>
        <v>-8.2412647493502779E-3</v>
      </c>
      <c r="EN22" s="40">
        <f t="shared" si="24"/>
        <v>-6.1245025986220942E-3</v>
      </c>
      <c r="EO22" s="40">
        <f t="shared" si="25"/>
        <v>-4.6205321053190401E-3</v>
      </c>
      <c r="EP22" s="40">
        <f t="shared" si="26"/>
        <v>-2.4821798779806688E-3</v>
      </c>
      <c r="EQ22" s="40">
        <f t="shared" si="27"/>
        <v>3.027957869414395E-3</v>
      </c>
      <c r="ER22" s="40">
        <f t="shared" si="28"/>
        <v>1.0223927997904012E-2</v>
      </c>
      <c r="ES22" s="40">
        <f t="shared" si="29"/>
        <v>2.5516400074966326E-3</v>
      </c>
      <c r="ET22" s="40">
        <f t="shared" si="30"/>
        <v>-1.7376629030668115E-2</v>
      </c>
      <c r="EU22" s="40">
        <f t="shared" si="31"/>
        <v>-1.7377535598631616E-2</v>
      </c>
      <c r="EV22" s="40">
        <f t="shared" si="32"/>
        <v>-7.525839103944101E-3</v>
      </c>
    </row>
    <row r="23" spans="1:152" x14ac:dyDescent="0.25">
      <c r="A23" s="17" t="s">
        <v>192</v>
      </c>
      <c r="B23" s="15">
        <v>342372.15447000001</v>
      </c>
      <c r="C23" s="15">
        <v>55.670747777000003</v>
      </c>
      <c r="D23" s="15">
        <v>21263.499054</v>
      </c>
      <c r="E23" s="15">
        <v>2455.3085986999999</v>
      </c>
      <c r="F23" s="15">
        <v>2310.0553175999999</v>
      </c>
      <c r="G23" s="15">
        <v>27.304241701999999</v>
      </c>
      <c r="H23" s="15">
        <v>41843.743258000002</v>
      </c>
      <c r="I23" s="15">
        <v>254.26286082999999</v>
      </c>
      <c r="J23" s="15">
        <v>919.07984119000002</v>
      </c>
      <c r="K23" s="15">
        <v>573.30226184000003</v>
      </c>
      <c r="L23" s="28">
        <v>38.989450966</v>
      </c>
      <c r="M23" s="28">
        <v>165.08654862</v>
      </c>
      <c r="N23" s="28">
        <v>73.943682551999999</v>
      </c>
      <c r="O23" s="28">
        <v>3578.9605603999998</v>
      </c>
      <c r="P23" s="28">
        <v>2815.6963916999998</v>
      </c>
      <c r="Q23" s="28">
        <v>7.4346530000000001E-4</v>
      </c>
      <c r="R23" s="28">
        <v>1.3041029999999999E-4</v>
      </c>
      <c r="S23" s="28">
        <v>1.7106934800000001E-2</v>
      </c>
      <c r="T23" s="28">
        <v>2.8970236600000001E-2</v>
      </c>
      <c r="U23" s="17">
        <v>2.6583675399999999E-2</v>
      </c>
      <c r="V23" s="28">
        <v>12.751800696</v>
      </c>
      <c r="W23" s="28">
        <v>1.7247972300000001E-2</v>
      </c>
      <c r="X23" s="28">
        <v>1.6529737772999999</v>
      </c>
      <c r="Y23" s="28">
        <v>0.92922586409999997</v>
      </c>
      <c r="Z23" s="28">
        <v>16.862017142999999</v>
      </c>
      <c r="AA23" s="28">
        <v>814.21258931</v>
      </c>
      <c r="AB23" s="28">
        <v>450.21327165999998</v>
      </c>
      <c r="AC23" s="28">
        <v>99.305795328000002</v>
      </c>
      <c r="AD23" s="28">
        <v>903.81901567</v>
      </c>
      <c r="AE23" s="28">
        <v>876.70449308000002</v>
      </c>
      <c r="AF23" s="28">
        <v>0.70533645629999997</v>
      </c>
      <c r="AG23" s="28"/>
      <c r="AH23" s="17" t="s">
        <v>192</v>
      </c>
      <c r="AI23" s="17">
        <v>37.145996485407302</v>
      </c>
      <c r="AJ23" s="17">
        <v>38.8302592389295</v>
      </c>
      <c r="AK23" s="17">
        <v>254.54070321740599</v>
      </c>
      <c r="AL23" s="17">
        <v>254.54070321740599</v>
      </c>
      <c r="AM23" s="17">
        <v>102.82745142327001</v>
      </c>
      <c r="AN23" s="17">
        <v>4.5178229809796199E-3</v>
      </c>
      <c r="AO23" s="17">
        <v>2.20575730418822E-2</v>
      </c>
      <c r="AP23" s="17">
        <v>927.34809848024895</v>
      </c>
      <c r="AQ23" s="17">
        <v>0.70781118779090402</v>
      </c>
      <c r="AR23" s="17">
        <v>166.617970762906</v>
      </c>
      <c r="AS23" s="17">
        <v>2197.3228510357999</v>
      </c>
      <c r="AT23" s="5">
        <v>2.59761006740631E-5</v>
      </c>
      <c r="AU23" s="17">
        <v>1.0390526011783699E-4</v>
      </c>
      <c r="AV23" s="17">
        <v>342952.39001835301</v>
      </c>
      <c r="AW23" s="17">
        <v>26.692361377117098</v>
      </c>
      <c r="AX23" s="17">
        <v>663.22310944294702</v>
      </c>
      <c r="AY23" s="17">
        <v>42.462189534438899</v>
      </c>
      <c r="AZ23" s="17">
        <v>0.98073136780259795</v>
      </c>
      <c r="BA23" s="17">
        <v>151.719691042069</v>
      </c>
      <c r="BB23" s="17">
        <v>4.6428593514002099</v>
      </c>
      <c r="BC23" s="17">
        <v>1532.4438797679099</v>
      </c>
      <c r="BD23" s="17">
        <v>182.57356082359999</v>
      </c>
      <c r="BE23" s="17">
        <v>1780.9432820089601</v>
      </c>
      <c r="BF23" s="17">
        <v>823.46601276732702</v>
      </c>
      <c r="BG23" s="17">
        <v>3236.43713547689</v>
      </c>
      <c r="BH23" s="17">
        <v>571.71445660481595</v>
      </c>
      <c r="BI23" s="17">
        <v>571.71445660481595</v>
      </c>
      <c r="BJ23" s="17">
        <v>456.44597666661099</v>
      </c>
      <c r="BK23" s="5">
        <v>7.6943635403907602E-5</v>
      </c>
      <c r="BL23" s="17">
        <v>6.5567173946382397E-4</v>
      </c>
      <c r="BM23" s="17">
        <v>169.493122406124</v>
      </c>
      <c r="BN23" s="17">
        <v>1215.0290057847801</v>
      </c>
      <c r="BO23" s="17">
        <v>61.955736771332397</v>
      </c>
      <c r="BP23" s="17">
        <v>116.01520361622001</v>
      </c>
      <c r="BQ23" s="17">
        <v>4.8950211333234099</v>
      </c>
      <c r="BR23" s="17">
        <v>5.6182415394875297E-3</v>
      </c>
      <c r="BS23" s="17">
        <v>1.14067020508496E-2</v>
      </c>
      <c r="BT23" s="17">
        <v>52.139484195867396</v>
      </c>
      <c r="BU23" s="17">
        <v>74.733897597045697</v>
      </c>
      <c r="BV23" s="17">
        <v>55.541424346522398</v>
      </c>
      <c r="BW23" s="17">
        <v>0</v>
      </c>
      <c r="BX23" s="17">
        <v>1.4660105380931101E-2</v>
      </c>
      <c r="BY23" s="17">
        <v>1.4085184091447701E-2</v>
      </c>
      <c r="BZ23" s="17">
        <v>42505.593076494799</v>
      </c>
      <c r="CA23" s="17">
        <v>19067.952632043001</v>
      </c>
      <c r="CB23" s="17">
        <v>1949.1697724830101</v>
      </c>
      <c r="CC23" s="17">
        <v>21186.615526932201</v>
      </c>
      <c r="CD23" s="17">
        <v>1105.18752121546</v>
      </c>
      <c r="CE23" s="17">
        <v>12.848811463946101</v>
      </c>
      <c r="CF23" s="17">
        <v>1.7287676123701301E-2</v>
      </c>
      <c r="CG23" s="17">
        <v>1.66103072971444</v>
      </c>
      <c r="CH23" s="17">
        <v>0.93495335440070104</v>
      </c>
      <c r="CI23" s="17">
        <v>16.9741393373126</v>
      </c>
      <c r="CJ23" s="17">
        <v>0.66015975809785199</v>
      </c>
      <c r="CK23" s="17">
        <v>19268.694413330199</v>
      </c>
      <c r="CL23" s="17">
        <v>1.08151945689137</v>
      </c>
      <c r="CM23" s="17">
        <v>0.17759199775128501</v>
      </c>
      <c r="CN23" s="17">
        <v>856.562490318953</v>
      </c>
      <c r="CO23" s="17">
        <v>0.56847023473712599</v>
      </c>
      <c r="CP23" s="5">
        <v>1.18624285674917E-5</v>
      </c>
      <c r="CQ23" s="17">
        <v>3.4322068795229199E-2</v>
      </c>
      <c r="CR23" s="17">
        <v>2445.3865941978702</v>
      </c>
      <c r="CS23" s="17">
        <v>2300.1419136751501</v>
      </c>
      <c r="CT23" s="17">
        <v>145.24468052271601</v>
      </c>
      <c r="CU23" s="17">
        <v>4.8265134410291196E-3</v>
      </c>
      <c r="CV23" s="17">
        <v>419.56772661585001</v>
      </c>
      <c r="CW23" s="17">
        <v>3.4696214641996903E-2</v>
      </c>
      <c r="CX23" s="17">
        <v>205.31772152317299</v>
      </c>
      <c r="CY23" s="17">
        <v>1.9350736882774699</v>
      </c>
      <c r="CZ23" s="17">
        <v>806.41855861814201</v>
      </c>
      <c r="DA23" s="17">
        <v>172.71940356900899</v>
      </c>
      <c r="DB23" s="17">
        <v>1.9783830811796901</v>
      </c>
      <c r="DC23" s="17">
        <v>5.7963587594592001</v>
      </c>
      <c r="DD23" s="17">
        <v>4.01482576211026E-3</v>
      </c>
      <c r="DE23" s="17">
        <v>27.246912331222401</v>
      </c>
      <c r="DF23" s="17">
        <v>1668.4999572499601</v>
      </c>
      <c r="DG23" s="17">
        <v>100.276472604457</v>
      </c>
      <c r="DH23" s="17">
        <v>0</v>
      </c>
      <c r="DI23" s="17">
        <v>4621.5862849075002</v>
      </c>
      <c r="DJ23" s="17">
        <v>3619.09407729433</v>
      </c>
      <c r="DK23" s="17">
        <v>1047.94049909912</v>
      </c>
      <c r="DL23" s="17">
        <v>42302.734370167003</v>
      </c>
      <c r="DM23" s="17">
        <v>2847.2009918546901</v>
      </c>
      <c r="DN23" s="17">
        <v>6842.9998246265004</v>
      </c>
      <c r="DP23" s="25">
        <f t="shared" si="0"/>
        <v>8.000009354522275E-3</v>
      </c>
      <c r="DQ23" s="97">
        <f t="shared" si="1"/>
        <v>1.0047954041115332</v>
      </c>
      <c r="DR23" s="40">
        <f t="shared" si="2"/>
        <v>1.6947509918007651E-3</v>
      </c>
      <c r="DS23" s="40">
        <f t="shared" si="3"/>
        <v>-2.3230050904944747E-3</v>
      </c>
      <c r="DT23" s="40">
        <f t="shared" si="4"/>
        <v>-3.6157514279540059E-3</v>
      </c>
      <c r="DU23" s="40">
        <f t="shared" si="5"/>
        <v>-4.0410417278639111E-3</v>
      </c>
      <c r="DV23" s="40">
        <f t="shared" si="6"/>
        <v>-4.2914140840354907E-3</v>
      </c>
      <c r="DW23" s="40">
        <f t="shared" si="7"/>
        <v>-2.0996507210599021E-3</v>
      </c>
      <c r="DX23" s="40">
        <f t="shared" si="8"/>
        <v>1.0969169496547079E-2</v>
      </c>
      <c r="DY23" s="40">
        <f t="shared" si="9"/>
        <v>1.0927368098471999E-3</v>
      </c>
      <c r="DZ23" s="40">
        <f t="shared" si="10"/>
        <v>8.9962339719511283E-3</v>
      </c>
      <c r="EA23" s="40">
        <f t="shared" si="11"/>
        <v>-2.7695778315753625E-3</v>
      </c>
      <c r="EB23" s="40">
        <f t="shared" si="12"/>
        <v>-4.0829435430963044E-3</v>
      </c>
      <c r="EC23" s="40">
        <f t="shared" si="13"/>
        <v>9.2764804625666882E-3</v>
      </c>
      <c r="ED23" s="40">
        <f t="shared" si="14"/>
        <v>1.0686714777695708E-2</v>
      </c>
      <c r="EE23" s="40">
        <f t="shared" si="15"/>
        <v>1.1213735445535231E-2</v>
      </c>
      <c r="EF23" s="40">
        <f t="shared" si="16"/>
        <v>1.1188919461472581E-2</v>
      </c>
      <c r="EG23" s="40">
        <f t="shared" si="17"/>
        <v>1.3618704668841883E-3</v>
      </c>
      <c r="EH23" s="40">
        <f t="shared" si="18"/>
        <v>-4.0559618994811192E-3</v>
      </c>
      <c r="EI23" s="40">
        <f t="shared" si="19"/>
        <v>-4.792863866112964E-3</v>
      </c>
      <c r="EJ23" s="40">
        <f t="shared" si="20"/>
        <v>-7.7647666716397466E-3</v>
      </c>
      <c r="EK23" s="40">
        <f t="shared" si="21"/>
        <v>-3.1144591609712929E-4</v>
      </c>
      <c r="EL23" s="40">
        <f t="shared" si="22"/>
        <v>7.6076132507725738E-3</v>
      </c>
      <c r="EM23" s="40">
        <f t="shared" si="23"/>
        <v>2.3019415274281359E-3</v>
      </c>
      <c r="EN23" s="40">
        <f t="shared" si="24"/>
        <v>4.8742167147989663E-3</v>
      </c>
      <c r="EO23" s="40">
        <f t="shared" si="25"/>
        <v>6.1637224295822066E-3</v>
      </c>
      <c r="EP23" s="40">
        <f t="shared" si="26"/>
        <v>6.649393922550169E-3</v>
      </c>
      <c r="EQ23" s="40">
        <f t="shared" si="27"/>
        <v>1.1364873963897782E-2</v>
      </c>
      <c r="ER23" s="40">
        <f t="shared" si="28"/>
        <v>1.3843894436141674E-2</v>
      </c>
      <c r="ES23" s="40">
        <f t="shared" si="29"/>
        <v>9.774628693631807E-3</v>
      </c>
      <c r="ET23" s="40">
        <f t="shared" si="30"/>
        <v>-1.5598336956624168E-2</v>
      </c>
      <c r="EU23" s="40">
        <f t="shared" si="31"/>
        <v>-1.5599226933691802E-2</v>
      </c>
      <c r="EV23" s="40">
        <f t="shared" si="32"/>
        <v>3.5085829873104882E-3</v>
      </c>
    </row>
    <row r="24" spans="1:152" x14ac:dyDescent="0.25">
      <c r="A24" s="17" t="s">
        <v>193</v>
      </c>
      <c r="B24" s="15">
        <v>293552.96911000001</v>
      </c>
      <c r="C24" s="15">
        <v>76.746450507999995</v>
      </c>
      <c r="D24" s="15">
        <v>35475.913336999998</v>
      </c>
      <c r="E24" s="15">
        <v>3498.4125451</v>
      </c>
      <c r="F24" s="15">
        <v>3328.3876478000002</v>
      </c>
      <c r="G24" s="15">
        <v>34.544773968999998</v>
      </c>
      <c r="H24" s="15">
        <v>40869.542662</v>
      </c>
      <c r="I24" s="15">
        <v>357.03053055999999</v>
      </c>
      <c r="J24" s="15">
        <v>892.04638755999997</v>
      </c>
      <c r="K24" s="15">
        <v>862.47924312999999</v>
      </c>
      <c r="L24" s="28">
        <v>61.755719081999999</v>
      </c>
      <c r="M24" s="28">
        <v>154.01261572999999</v>
      </c>
      <c r="N24" s="28">
        <v>76.338467468999994</v>
      </c>
      <c r="O24" s="28">
        <v>3393.5610178000002</v>
      </c>
      <c r="P24" s="28">
        <v>2690.9505992999998</v>
      </c>
      <c r="Q24" s="28">
        <v>7.0275619999999998E-4</v>
      </c>
      <c r="R24" s="28">
        <v>1.257947E-4</v>
      </c>
      <c r="S24" s="28">
        <v>2.4095350299999999E-2</v>
      </c>
      <c r="T24" s="28">
        <v>4.0193695100000003E-2</v>
      </c>
      <c r="U24" s="17">
        <v>2.7918620200000001E-2</v>
      </c>
      <c r="V24" s="28">
        <v>14.557283072000001</v>
      </c>
      <c r="W24" s="28">
        <v>1.6940342600000002E-2</v>
      </c>
      <c r="X24" s="28">
        <v>1.5412650050000001</v>
      </c>
      <c r="Y24" s="28">
        <v>0.88768929009999997</v>
      </c>
      <c r="Z24" s="28">
        <v>19.388580225999998</v>
      </c>
      <c r="AA24" s="28">
        <v>783.81823435000001</v>
      </c>
      <c r="AB24" s="28">
        <v>421.81455985000002</v>
      </c>
      <c r="AC24" s="28">
        <v>91.623361642999996</v>
      </c>
      <c r="AD24" s="28">
        <v>2120.3365362999998</v>
      </c>
      <c r="AE24" s="28">
        <v>2056.7266384</v>
      </c>
      <c r="AF24" s="28">
        <v>0.64239929500000004</v>
      </c>
      <c r="AG24" s="28"/>
      <c r="AH24" s="17" t="s">
        <v>193</v>
      </c>
      <c r="AI24" s="17">
        <v>40.329248814785402</v>
      </c>
      <c r="AJ24" s="17">
        <v>61.068673107555</v>
      </c>
      <c r="AK24" s="17">
        <v>354.80955450152197</v>
      </c>
      <c r="AL24" s="17">
        <v>354.80955450152197</v>
      </c>
      <c r="AM24" s="17">
        <v>173.14171580284</v>
      </c>
      <c r="AN24" s="17">
        <v>4.7323520494717101E-3</v>
      </c>
      <c r="AO24" s="17">
        <v>2.3104973823420801E-2</v>
      </c>
      <c r="AP24" s="17">
        <v>899.24827592573502</v>
      </c>
      <c r="AQ24" s="17">
        <v>0.64507543306098702</v>
      </c>
      <c r="AR24" s="17">
        <v>155.565877859431</v>
      </c>
      <c r="AS24" s="17">
        <v>2006.38557917241</v>
      </c>
      <c r="AT24" s="5">
        <v>2.5019768090301301E-5</v>
      </c>
      <c r="AU24" s="17">
        <v>1.00079806775905E-4</v>
      </c>
      <c r="AV24" s="17">
        <v>294040.94965547201</v>
      </c>
      <c r="AW24" s="17">
        <v>62.3666933136019</v>
      </c>
      <c r="AX24" s="17">
        <v>1551.7358355241699</v>
      </c>
      <c r="AY24" s="17">
        <v>99.122656810904004</v>
      </c>
      <c r="AZ24" s="17">
        <v>2.2950728422537798</v>
      </c>
      <c r="BA24" s="17">
        <v>354.34334009270401</v>
      </c>
      <c r="BB24" s="17">
        <v>8.9735026046506494</v>
      </c>
      <c r="BC24" s="17">
        <v>1630.64805619448</v>
      </c>
      <c r="BD24" s="17">
        <v>164.068285163886</v>
      </c>
      <c r="BE24" s="17">
        <v>1647.61044913413</v>
      </c>
      <c r="BF24" s="17">
        <v>793.21262789909997</v>
      </c>
      <c r="BG24" s="17">
        <v>3085.5321254810901</v>
      </c>
      <c r="BH24" s="17">
        <v>853.87818771132402</v>
      </c>
      <c r="BI24" s="17">
        <v>853.87818771132402</v>
      </c>
      <c r="BJ24" s="17">
        <v>427.96348436457203</v>
      </c>
      <c r="BK24" s="5">
        <v>8.5555690911956204E-5</v>
      </c>
      <c r="BL24" s="17">
        <v>5.9739821548151703E-4</v>
      </c>
      <c r="BM24" s="17">
        <v>280.669564518372</v>
      </c>
      <c r="BN24" s="17">
        <v>1174.2672827910801</v>
      </c>
      <c r="BO24" s="17">
        <v>59.606317606869098</v>
      </c>
      <c r="BP24" s="17">
        <v>130.27302664371001</v>
      </c>
      <c r="BQ24" s="17">
        <v>8.5994978424813002</v>
      </c>
      <c r="BR24" s="17">
        <v>7.8660693055991899E-3</v>
      </c>
      <c r="BS24" s="17">
        <v>1.5970489082160699E-2</v>
      </c>
      <c r="BT24" s="17">
        <v>49.964308156088101</v>
      </c>
      <c r="BU24" s="17">
        <v>77.050033319314494</v>
      </c>
      <c r="BV24" s="17">
        <v>76.088762675749706</v>
      </c>
      <c r="BW24" s="17">
        <v>0</v>
      </c>
      <c r="BX24" s="17">
        <v>2.0234794173183999E-2</v>
      </c>
      <c r="BY24" s="17">
        <v>1.9441297875295499E-2</v>
      </c>
      <c r="BZ24" s="17">
        <v>41493.828226877602</v>
      </c>
      <c r="CA24" s="17">
        <v>31575.295710158302</v>
      </c>
      <c r="CB24" s="17">
        <v>3227.6975860028501</v>
      </c>
      <c r="CC24" s="17">
        <v>35083.662860679498</v>
      </c>
      <c r="CD24" s="17">
        <v>1054.6687436955999</v>
      </c>
      <c r="CE24" s="17">
        <v>14.609739500280501</v>
      </c>
      <c r="CF24" s="17">
        <v>1.6958520342906899E-2</v>
      </c>
      <c r="CG24" s="17">
        <v>1.54943267476424</v>
      </c>
      <c r="CH24" s="17">
        <v>0.89325698678880205</v>
      </c>
      <c r="CI24" s="17">
        <v>19.435988899904601</v>
      </c>
      <c r="CJ24" s="17">
        <v>0.425790118487408</v>
      </c>
      <c r="CK24" s="17">
        <v>18670.531191521601</v>
      </c>
      <c r="CL24" s="17">
        <v>1.66444951481781</v>
      </c>
      <c r="CM24" s="17">
        <v>0.41434847251662998</v>
      </c>
      <c r="CN24" s="17">
        <v>1718.96296478667</v>
      </c>
      <c r="CO24" s="17">
        <v>0.80053336155249399</v>
      </c>
      <c r="CP24" s="5">
        <v>2.04264367686855E-5</v>
      </c>
      <c r="CQ24" s="17">
        <v>7.8829381013795302E-2</v>
      </c>
      <c r="CR24" s="17">
        <v>3462.1613413533</v>
      </c>
      <c r="CS24" s="17">
        <v>3292.9095522749999</v>
      </c>
      <c r="CT24" s="17">
        <v>169.25178907830201</v>
      </c>
      <c r="CU24" s="17">
        <v>6.9623409646323497E-3</v>
      </c>
      <c r="CV24" s="17">
        <v>374.89321874810503</v>
      </c>
      <c r="CW24" s="17">
        <v>5.0049984488279603E-2</v>
      </c>
      <c r="CX24" s="17">
        <v>238.049607872705</v>
      </c>
      <c r="CY24" s="17">
        <v>3.1554870846629899</v>
      </c>
      <c r="CZ24" s="17">
        <v>942.81159717146897</v>
      </c>
      <c r="DA24" s="17">
        <v>121.056277652308</v>
      </c>
      <c r="DB24" s="17">
        <v>1.69675814062181</v>
      </c>
      <c r="DC24" s="17">
        <v>9.8900776466762501</v>
      </c>
      <c r="DD24" s="17">
        <v>8.8776502400282099E-3</v>
      </c>
      <c r="DE24" s="17">
        <v>34.288553430667399</v>
      </c>
      <c r="DF24" s="17">
        <v>1689.8540049318999</v>
      </c>
      <c r="DG24" s="17">
        <v>92.638946391072395</v>
      </c>
      <c r="DH24" s="17">
        <v>0</v>
      </c>
      <c r="DI24" s="17">
        <v>4404.8851275000998</v>
      </c>
      <c r="DJ24" s="17">
        <v>3433.3191160613501</v>
      </c>
      <c r="DK24" s="17">
        <v>1022.89216096836</v>
      </c>
      <c r="DL24" s="17">
        <v>41313.422270099203</v>
      </c>
      <c r="DM24" s="17">
        <v>2722.9497436716601</v>
      </c>
      <c r="DN24" s="17">
        <v>6562.4258465414696</v>
      </c>
      <c r="DP24" s="25">
        <f t="shared" si="0"/>
        <v>8.0000074574008099E-3</v>
      </c>
      <c r="DQ24" s="97">
        <f t="shared" si="1"/>
        <v>1.004366763798916</v>
      </c>
      <c r="DR24" s="40">
        <f t="shared" si="2"/>
        <v>1.6623253614210546E-3</v>
      </c>
      <c r="DS24" s="40">
        <f t="shared" si="3"/>
        <v>-8.5696188930813461E-3</v>
      </c>
      <c r="DT24" s="40">
        <f t="shared" si="4"/>
        <v>-1.1056811211436739E-2</v>
      </c>
      <c r="DU24" s="40">
        <f t="shared" si="5"/>
        <v>-1.0362186643046049E-2</v>
      </c>
      <c r="DV24" s="40">
        <f t="shared" si="6"/>
        <v>-1.0659243837913722E-2</v>
      </c>
      <c r="DW24" s="40">
        <f t="shared" si="7"/>
        <v>-7.4170564428219328E-3</v>
      </c>
      <c r="DX24" s="40">
        <f t="shared" si="8"/>
        <v>1.0860890021945784E-2</v>
      </c>
      <c r="DY24" s="40">
        <f t="shared" si="9"/>
        <v>-6.2206894603507147E-3</v>
      </c>
      <c r="DZ24" s="40">
        <f t="shared" si="10"/>
        <v>8.0734460294539755E-3</v>
      </c>
      <c r="EA24" s="40">
        <f t="shared" si="11"/>
        <v>-9.9724781636043938E-3</v>
      </c>
      <c r="EB24" s="40">
        <f t="shared" si="12"/>
        <v>-1.1125220216976678E-2</v>
      </c>
      <c r="EC24" s="40">
        <f t="shared" si="13"/>
        <v>1.0085291533221106E-2</v>
      </c>
      <c r="ED24" s="40">
        <f t="shared" si="14"/>
        <v>9.3211964283073552E-3</v>
      </c>
      <c r="EE24" s="40">
        <f t="shared" si="15"/>
        <v>1.1715745805898181E-2</v>
      </c>
      <c r="EF24" s="40">
        <f t="shared" si="16"/>
        <v>1.1891390492261109E-2</v>
      </c>
      <c r="EG24" s="40">
        <f t="shared" si="17"/>
        <v>8.8813611627864099E-4</v>
      </c>
      <c r="EH24" s="40">
        <f t="shared" si="18"/>
        <v>-5.5258698005059056E-3</v>
      </c>
      <c r="EI24" s="40">
        <f t="shared" si="19"/>
        <v>-1.0740325789748369E-2</v>
      </c>
      <c r="EJ24" s="40">
        <f t="shared" si="20"/>
        <v>-1.2877717518450014E-2</v>
      </c>
      <c r="EK24" s="40">
        <f t="shared" si="21"/>
        <v>-2.9118318357111901E-3</v>
      </c>
      <c r="EL24" s="40">
        <f t="shared" si="22"/>
        <v>3.6034490791346089E-3</v>
      </c>
      <c r="EM24" s="40">
        <f t="shared" si="23"/>
        <v>1.0730445857037676E-3</v>
      </c>
      <c r="EN24" s="40">
        <f t="shared" si="24"/>
        <v>5.2993286279408398E-3</v>
      </c>
      <c r="EO24" s="40">
        <f t="shared" si="25"/>
        <v>6.2721233103700839E-3</v>
      </c>
      <c r="EP24" s="40">
        <f t="shared" si="26"/>
        <v>2.4451854314235665E-3</v>
      </c>
      <c r="EQ24" s="40">
        <f t="shared" si="27"/>
        <v>1.1985423580877121E-2</v>
      </c>
      <c r="ER24" s="40">
        <f t="shared" si="28"/>
        <v>1.4577316906174597E-2</v>
      </c>
      <c r="ES24" s="40">
        <f t="shared" si="29"/>
        <v>1.1084342790537523E-2</v>
      </c>
      <c r="ET24" s="40">
        <f t="shared" si="30"/>
        <v>-1.9572098297250706E-2</v>
      </c>
      <c r="EU24" s="40">
        <f t="shared" si="31"/>
        <v>-1.9572961118758225E-2</v>
      </c>
      <c r="EV24" s="40">
        <f t="shared" si="32"/>
        <v>4.1658483778177057E-3</v>
      </c>
    </row>
    <row r="25" spans="1:152" x14ac:dyDescent="0.25">
      <c r="A25" s="17" t="s">
        <v>194</v>
      </c>
      <c r="B25" s="15">
        <v>77407.662192000003</v>
      </c>
      <c r="C25" s="15">
        <v>16.041655810999998</v>
      </c>
      <c r="D25" s="15">
        <v>7341.6489572</v>
      </c>
      <c r="E25" s="15">
        <v>750.70011781999995</v>
      </c>
      <c r="F25" s="15">
        <v>715.40393542000004</v>
      </c>
      <c r="G25" s="15">
        <v>7.4976375270000002</v>
      </c>
      <c r="H25" s="15">
        <v>7765.2399246000004</v>
      </c>
      <c r="I25" s="15">
        <v>72.292537347999996</v>
      </c>
      <c r="J25" s="15">
        <v>207.00593112000001</v>
      </c>
      <c r="K25" s="15">
        <v>184.45038446999999</v>
      </c>
      <c r="L25" s="28">
        <v>12.622174528</v>
      </c>
      <c r="M25" s="28">
        <v>29.864094994999999</v>
      </c>
      <c r="N25" s="28">
        <v>11.800048268999999</v>
      </c>
      <c r="O25" s="28">
        <v>710.65584550999995</v>
      </c>
      <c r="P25" s="28">
        <v>476.45719462</v>
      </c>
      <c r="Q25" s="28">
        <v>1.5683339999999999E-4</v>
      </c>
      <c r="R25" s="28">
        <v>3.10704E-5</v>
      </c>
      <c r="S25" s="28">
        <v>5.1712125999999999E-3</v>
      </c>
      <c r="T25" s="28">
        <v>9.0638083000000001E-3</v>
      </c>
      <c r="U25" s="17">
        <v>6.2003238E-3</v>
      </c>
      <c r="V25" s="28">
        <v>2.4433638987999999</v>
      </c>
      <c r="W25" s="28">
        <v>3.4318739000000001E-3</v>
      </c>
      <c r="X25" s="28">
        <v>0.29189311369999998</v>
      </c>
      <c r="Y25" s="28">
        <v>0.16028555180000001</v>
      </c>
      <c r="Z25" s="28">
        <v>3.3185969332999998</v>
      </c>
      <c r="AA25" s="28">
        <v>132.70069728999999</v>
      </c>
      <c r="AB25" s="28">
        <v>114.74913868</v>
      </c>
      <c r="AC25" s="28">
        <v>17.285500136</v>
      </c>
      <c r="AD25" s="28">
        <v>466.90095982999998</v>
      </c>
      <c r="AE25" s="28">
        <v>452.89389401</v>
      </c>
      <c r="AF25" s="28">
        <v>0.12796265770000001</v>
      </c>
      <c r="AG25" s="28"/>
      <c r="AH25" s="17" t="s">
        <v>194</v>
      </c>
      <c r="AI25" s="17">
        <v>8.8616015143487807</v>
      </c>
      <c r="AJ25" s="17">
        <v>12.4981968300799</v>
      </c>
      <c r="AK25" s="17">
        <v>71.908755392484693</v>
      </c>
      <c r="AL25" s="17">
        <v>71.908755392484693</v>
      </c>
      <c r="AM25" s="17">
        <v>38.334232057953997</v>
      </c>
      <c r="AN25" s="17">
        <v>1.0498298263308999E-3</v>
      </c>
      <c r="AO25" s="17">
        <v>5.1256531071391196E-3</v>
      </c>
      <c r="AP25" s="17">
        <v>209.31820754632699</v>
      </c>
      <c r="AQ25" s="17">
        <v>0.12806343410497001</v>
      </c>
      <c r="AR25" s="17">
        <v>30.1786022530293</v>
      </c>
      <c r="AS25" s="17">
        <v>455.57055219681303</v>
      </c>
      <c r="AT25" s="5">
        <v>6.1709460187282598E-6</v>
      </c>
      <c r="AU25" s="5">
        <v>2.4683937928867799E-5</v>
      </c>
      <c r="AV25" s="17">
        <v>77568.784151413405</v>
      </c>
      <c r="AW25" s="17">
        <v>13.788923733306801</v>
      </c>
      <c r="AX25" s="17">
        <v>342.975991556297</v>
      </c>
      <c r="AY25" s="17">
        <v>21.919692618374398</v>
      </c>
      <c r="AZ25" s="17">
        <v>0.50725087517981404</v>
      </c>
      <c r="BA25" s="17">
        <v>78.350143837254805</v>
      </c>
      <c r="BB25" s="17">
        <v>2.0744489593633002</v>
      </c>
      <c r="BC25" s="17">
        <v>344.65865222128002</v>
      </c>
      <c r="BD25" s="17">
        <v>34.607692943908098</v>
      </c>
      <c r="BE25" s="17">
        <v>334.84495522905098</v>
      </c>
      <c r="BF25" s="17">
        <v>134.559137340728</v>
      </c>
      <c r="BG25" s="17">
        <v>638.90815802916995</v>
      </c>
      <c r="BH25" s="17">
        <v>182.913293535983</v>
      </c>
      <c r="BI25" s="17">
        <v>182.913293535983</v>
      </c>
      <c r="BJ25" s="17">
        <v>117.04785516261001</v>
      </c>
      <c r="BK25" s="5">
        <v>1.8945368900714801E-5</v>
      </c>
      <c r="BL25" s="17">
        <v>1.3317495544525E-4</v>
      </c>
      <c r="BM25" s="17">
        <v>58.264590578106898</v>
      </c>
      <c r="BN25" s="17">
        <v>246.61738099130699</v>
      </c>
      <c r="BO25" s="17">
        <v>11.3012655315005</v>
      </c>
      <c r="BP25" s="17">
        <v>24.502430028168501</v>
      </c>
      <c r="BQ25" s="17">
        <v>1.8478354077779</v>
      </c>
      <c r="BR25" s="17">
        <v>1.69117756245969E-3</v>
      </c>
      <c r="BS25" s="17">
        <v>3.4336351350606501E-3</v>
      </c>
      <c r="BT25" s="17">
        <v>9.5298728494457006</v>
      </c>
      <c r="BU25" s="17">
        <v>11.9177241184687</v>
      </c>
      <c r="BV25" s="17">
        <v>15.9261417509107</v>
      </c>
      <c r="BW25" s="17">
        <v>0</v>
      </c>
      <c r="BX25" s="17">
        <v>4.5725623527725799E-3</v>
      </c>
      <c r="BY25" s="17">
        <v>4.3932837546917097E-3</v>
      </c>
      <c r="BZ25" s="17">
        <v>7908.9393631949297</v>
      </c>
      <c r="CA25" s="17">
        <v>6554.76182335466</v>
      </c>
      <c r="CB25" s="17">
        <v>670.04219707115897</v>
      </c>
      <c r="CC25" s="17">
        <v>7283.0686110039196</v>
      </c>
      <c r="CD25" s="17">
        <v>213.06495548697299</v>
      </c>
      <c r="CE25" s="17">
        <v>2.45120843907692</v>
      </c>
      <c r="CF25" s="17">
        <v>3.4265373782414801E-3</v>
      </c>
      <c r="CG25" s="17">
        <v>0.292597043787099</v>
      </c>
      <c r="CH25" s="17">
        <v>0.16092331231667101</v>
      </c>
      <c r="CI25" s="17">
        <v>3.3253488875587598</v>
      </c>
      <c r="CJ25" s="17">
        <v>0.15659000376990301</v>
      </c>
      <c r="CK25" s="17">
        <v>3433.7404490365202</v>
      </c>
      <c r="CL25" s="17">
        <v>0.37530583541394502</v>
      </c>
      <c r="CM25" s="17">
        <v>9.1638455221371595E-2</v>
      </c>
      <c r="CN25" s="17">
        <v>379.28538138306902</v>
      </c>
      <c r="CO25" s="17">
        <v>0.192751455656784</v>
      </c>
      <c r="CP25" s="5">
        <v>4.4746372481908297E-6</v>
      </c>
      <c r="CQ25" s="17">
        <v>1.74944764739276E-2</v>
      </c>
      <c r="CR25" s="17">
        <v>743.41827119656102</v>
      </c>
      <c r="CS25" s="17">
        <v>708.32126725579894</v>
      </c>
      <c r="CT25" s="17">
        <v>35.097003940761702</v>
      </c>
      <c r="CU25" s="17">
        <v>1.74757608756758E-3</v>
      </c>
      <c r="CV25" s="17">
        <v>78.441547302920497</v>
      </c>
      <c r="CW25" s="17">
        <v>1.25626845571741E-2</v>
      </c>
      <c r="CX25" s="17">
        <v>49.9748783555724</v>
      </c>
      <c r="CY25" s="17">
        <v>0.678779634583904</v>
      </c>
      <c r="CZ25" s="17">
        <v>196.40666370144999</v>
      </c>
      <c r="DA25" s="17">
        <v>41.961891708505703</v>
      </c>
      <c r="DB25" s="17">
        <v>0.37540684722520701</v>
      </c>
      <c r="DC25" s="17">
        <v>2.3085324899551898</v>
      </c>
      <c r="DD25" s="17">
        <v>1.9870538412782401E-3</v>
      </c>
      <c r="DE25" s="17">
        <v>7.4495916682925696</v>
      </c>
      <c r="DF25" s="17">
        <v>267.58948556749402</v>
      </c>
      <c r="DG25" s="17">
        <v>17.486198342923402</v>
      </c>
      <c r="DH25" s="17">
        <v>0</v>
      </c>
      <c r="DI25" s="17">
        <v>888.66186785391699</v>
      </c>
      <c r="DJ25" s="17">
        <v>721.26683839342797</v>
      </c>
      <c r="DK25" s="17">
        <v>149.69876178011501</v>
      </c>
      <c r="DL25" s="17">
        <v>7869.0350003582398</v>
      </c>
      <c r="DM25" s="17">
        <v>483.08680277666099</v>
      </c>
      <c r="DN25" s="17">
        <v>1116.78220661415</v>
      </c>
      <c r="DP25" s="25">
        <f t="shared" si="0"/>
        <v>8.0000057242458796E-3</v>
      </c>
      <c r="DQ25" s="97">
        <f t="shared" si="1"/>
        <v>1.0050710618055292</v>
      </c>
      <c r="DR25" s="40">
        <f t="shared" si="2"/>
        <v>2.0814730073330334E-3</v>
      </c>
      <c r="DS25" s="40">
        <f t="shared" si="3"/>
        <v>-7.2008813460570833E-3</v>
      </c>
      <c r="DT25" s="40">
        <f t="shared" si="4"/>
        <v>-7.9791810446930081E-3</v>
      </c>
      <c r="DU25" s="40">
        <f t="shared" si="5"/>
        <v>-9.7000739051235074E-3</v>
      </c>
      <c r="DV25" s="40">
        <f t="shared" si="6"/>
        <v>-9.9002365146943112E-3</v>
      </c>
      <c r="DW25" s="40">
        <f t="shared" si="7"/>
        <v>-6.4081330331602479E-3</v>
      </c>
      <c r="DX25" s="40">
        <f t="shared" si="8"/>
        <v>1.3366628303321356E-2</v>
      </c>
      <c r="DY25" s="40">
        <f t="shared" si="9"/>
        <v>-5.3087354462032967E-3</v>
      </c>
      <c r="DZ25" s="40">
        <f t="shared" si="10"/>
        <v>1.1170097464437203E-2</v>
      </c>
      <c r="EA25" s="40">
        <f t="shared" si="11"/>
        <v>-8.333357170458966E-3</v>
      </c>
      <c r="EB25" s="40">
        <f t="shared" si="12"/>
        <v>-9.822213885973324E-3</v>
      </c>
      <c r="EC25" s="40">
        <f t="shared" si="13"/>
        <v>1.0531283739954558E-2</v>
      </c>
      <c r="ED25" s="40">
        <f t="shared" si="14"/>
        <v>9.9724888225963607E-3</v>
      </c>
      <c r="EE25" s="40">
        <f t="shared" si="15"/>
        <v>1.493126799768048E-2</v>
      </c>
      <c r="EF25" s="40">
        <f t="shared" si="16"/>
        <v>1.3914383561672227E-2</v>
      </c>
      <c r="EG25" s="40">
        <f t="shared" si="17"/>
        <v>-1.520329252852876E-3</v>
      </c>
      <c r="EH25" s="40">
        <f t="shared" si="18"/>
        <v>-6.9363784310449254E-3</v>
      </c>
      <c r="EI25" s="40">
        <f t="shared" si="19"/>
        <v>-8.9727315561652799E-3</v>
      </c>
      <c r="EJ25" s="40">
        <f t="shared" si="20"/>
        <v>-1.0808060948918088E-2</v>
      </c>
      <c r="EK25" s="40">
        <f t="shared" si="21"/>
        <v>-4.0063821392651326E-3</v>
      </c>
      <c r="EL25" s="40">
        <f t="shared" si="22"/>
        <v>3.2105493089967943E-3</v>
      </c>
      <c r="EM25" s="40">
        <f t="shared" si="23"/>
        <v>-1.5549877163376987E-3</v>
      </c>
      <c r="EN25" s="40">
        <f t="shared" si="24"/>
        <v>2.41160224088909E-3</v>
      </c>
      <c r="EO25" s="40">
        <f t="shared" si="25"/>
        <v>3.9789020876116092E-3</v>
      </c>
      <c r="EP25" s="40">
        <f t="shared" si="26"/>
        <v>2.0345809974716771E-3</v>
      </c>
      <c r="EQ25" s="40">
        <f t="shared" si="27"/>
        <v>1.4004749701251601E-2</v>
      </c>
      <c r="ER25" s="40">
        <f t="shared" si="28"/>
        <v>2.0032538013382534E-2</v>
      </c>
      <c r="ES25" s="40">
        <f t="shared" si="29"/>
        <v>1.1610783913935692E-2</v>
      </c>
      <c r="ET25" s="40">
        <f t="shared" si="30"/>
        <v>-1.5601827532923175E-2</v>
      </c>
      <c r="EU25" s="40">
        <f t="shared" si="31"/>
        <v>-1.5602696916410001E-2</v>
      </c>
      <c r="EV25" s="40">
        <f t="shared" si="32"/>
        <v>7.8754541974473881E-4</v>
      </c>
    </row>
    <row r="26" spans="1:152" x14ac:dyDescent="0.25">
      <c r="A26" s="17" t="s">
        <v>195</v>
      </c>
      <c r="B26" s="15">
        <v>231190.93129000001</v>
      </c>
      <c r="C26" s="15">
        <v>49.935846267000002</v>
      </c>
      <c r="D26" s="15">
        <v>27850.085338000001</v>
      </c>
      <c r="E26" s="15">
        <v>2333.8568740000001</v>
      </c>
      <c r="F26" s="15">
        <v>2228.1336222</v>
      </c>
      <c r="G26" s="15">
        <v>22.931419411</v>
      </c>
      <c r="H26" s="15">
        <v>19412.613678000002</v>
      </c>
      <c r="I26" s="15">
        <v>247.84530053</v>
      </c>
      <c r="J26" s="15">
        <v>554.95431556999995</v>
      </c>
      <c r="K26" s="15">
        <v>645.06899657999998</v>
      </c>
      <c r="L26" s="28">
        <v>44.506960022000001</v>
      </c>
      <c r="M26" s="28">
        <v>86.284654954999993</v>
      </c>
      <c r="N26" s="28">
        <v>32.735074742000002</v>
      </c>
      <c r="O26" s="28">
        <v>1696.8193693000001</v>
      </c>
      <c r="P26" s="28">
        <v>1170.7759048999999</v>
      </c>
      <c r="Q26" s="28">
        <v>4.3171030000000002E-4</v>
      </c>
      <c r="R26" s="28">
        <v>8.2416000000000005E-5</v>
      </c>
      <c r="S26" s="28">
        <v>1.6522525499999999E-2</v>
      </c>
      <c r="T26" s="28">
        <v>2.8135482699999999E-2</v>
      </c>
      <c r="U26" s="17">
        <v>1.7591839200000001E-2</v>
      </c>
      <c r="V26" s="28">
        <v>7.3183717601999998</v>
      </c>
      <c r="W26" s="28">
        <v>9.7864441999999992E-3</v>
      </c>
      <c r="X26" s="28">
        <v>0.80471538070000004</v>
      </c>
      <c r="Y26" s="28">
        <v>0.44018428590000003</v>
      </c>
      <c r="Z26" s="28">
        <v>10.194449130000001</v>
      </c>
      <c r="AA26" s="28">
        <v>323.53966953000003</v>
      </c>
      <c r="AB26" s="28">
        <v>256.71752535000002</v>
      </c>
      <c r="AC26" s="28">
        <v>49.100415837</v>
      </c>
      <c r="AD26" s="28">
        <v>1564.9411709999999</v>
      </c>
      <c r="AE26" s="28">
        <v>1517.9929132</v>
      </c>
      <c r="AF26" s="28">
        <v>0.3541917436</v>
      </c>
      <c r="AG26" s="28"/>
      <c r="AH26" s="17" t="s">
        <v>195</v>
      </c>
      <c r="AI26" s="17">
        <v>26.964815796323801</v>
      </c>
      <c r="AJ26" s="17">
        <v>44.072094120857301</v>
      </c>
      <c r="AK26" s="17">
        <v>246.11133039550199</v>
      </c>
      <c r="AL26" s="17">
        <v>246.11133039550199</v>
      </c>
      <c r="AM26" s="17">
        <v>134.318958955521</v>
      </c>
      <c r="AN26" s="17">
        <v>2.9759013484570401E-3</v>
      </c>
      <c r="AO26" s="17">
        <v>1.45293073364308E-2</v>
      </c>
      <c r="AP26" s="17">
        <v>557.31436009751599</v>
      </c>
      <c r="AQ26" s="17">
        <v>0.35204573993320298</v>
      </c>
      <c r="AR26" s="17">
        <v>86.637240235531095</v>
      </c>
      <c r="AS26" s="17">
        <v>1327.9831373602401</v>
      </c>
      <c r="AT26" s="5">
        <v>1.6368815114888299E-5</v>
      </c>
      <c r="AU26" s="5">
        <v>6.5475038562145494E-5</v>
      </c>
      <c r="AV26" s="17">
        <v>230610.57965684999</v>
      </c>
      <c r="AW26" s="17">
        <v>46.360370693188202</v>
      </c>
      <c r="AX26" s="17">
        <v>1154.1418607252101</v>
      </c>
      <c r="AY26" s="17">
        <v>73.654494495830505</v>
      </c>
      <c r="AZ26" s="17">
        <v>1.7071611760556</v>
      </c>
      <c r="BA26" s="17">
        <v>263.35389838897203</v>
      </c>
      <c r="BB26" s="17">
        <v>6.0837680209659499</v>
      </c>
      <c r="BC26" s="17">
        <v>1076.98227048327</v>
      </c>
      <c r="BD26" s="17">
        <v>93.305026714947999</v>
      </c>
      <c r="BE26" s="17">
        <v>972.27761879003299</v>
      </c>
      <c r="BF26" s="17">
        <v>325.38801935557001</v>
      </c>
      <c r="BG26" s="17">
        <v>1435.0169262964</v>
      </c>
      <c r="BH26" s="17">
        <v>639.55435269009502</v>
      </c>
      <c r="BI26" s="17">
        <v>639.55435269009502</v>
      </c>
      <c r="BJ26" s="17">
        <v>260.23832590032902</v>
      </c>
      <c r="BK26" s="5">
        <v>5.4572919476574501E-5</v>
      </c>
      <c r="BL26" s="17">
        <v>3.6177479391220099E-4</v>
      </c>
      <c r="BM26" s="17">
        <v>221.05562433527899</v>
      </c>
      <c r="BN26" s="17">
        <v>571.62162632523496</v>
      </c>
      <c r="BO26" s="17">
        <v>29.852675852460401</v>
      </c>
      <c r="BP26" s="17">
        <v>71.964616127826801</v>
      </c>
      <c r="BQ26" s="17">
        <v>6.7342566675242601</v>
      </c>
      <c r="BR26" s="17">
        <v>5.40534469044351E-3</v>
      </c>
      <c r="BS26" s="17">
        <v>1.0974402900180201E-2</v>
      </c>
      <c r="BT26" s="17">
        <v>23.882587866824</v>
      </c>
      <c r="BU26" s="17">
        <v>32.810680041001</v>
      </c>
      <c r="BV26" s="17">
        <v>49.566181134718903</v>
      </c>
      <c r="BW26" s="17">
        <v>0</v>
      </c>
      <c r="BX26" s="17">
        <v>1.42076418624646E-2</v>
      </c>
      <c r="BY26" s="17">
        <v>1.3650508297646E-2</v>
      </c>
      <c r="BZ26" s="17">
        <v>19635.583448359401</v>
      </c>
      <c r="CA26" s="17">
        <v>24868.772238923699</v>
      </c>
      <c r="CB26" s="17">
        <v>2542.1403033226902</v>
      </c>
      <c r="CC26" s="17">
        <v>27631.968166581599</v>
      </c>
      <c r="CD26" s="17">
        <v>575.25783968391704</v>
      </c>
      <c r="CE26" s="17">
        <v>7.2998978421589804</v>
      </c>
      <c r="CF26" s="17">
        <v>9.7158033830188999E-3</v>
      </c>
      <c r="CG26" s="17">
        <v>0.80100268131505703</v>
      </c>
      <c r="CH26" s="17">
        <v>0.438791604087369</v>
      </c>
      <c r="CI26" s="17">
        <v>10.158221399732099</v>
      </c>
      <c r="CJ26" s="17">
        <v>0.30347512558077999</v>
      </c>
      <c r="CK26" s="17">
        <v>8072.3029033638104</v>
      </c>
      <c r="CL26" s="17">
        <v>1.15782257951795</v>
      </c>
      <c r="CM26" s="17">
        <v>0.30781915286297701</v>
      </c>
      <c r="CN26" s="17">
        <v>1248.4971192094199</v>
      </c>
      <c r="CO26" s="17">
        <v>0.56146815211891699</v>
      </c>
      <c r="CP26" s="5">
        <v>1.40889839547611E-5</v>
      </c>
      <c r="CQ26" s="17">
        <v>5.8170824193521598E-2</v>
      </c>
      <c r="CR26" s="17">
        <v>2309.3201369609201</v>
      </c>
      <c r="CS26" s="17">
        <v>2204.5418994625002</v>
      </c>
      <c r="CT26" s="17">
        <v>104.778237498415</v>
      </c>
      <c r="CU26" s="17">
        <v>3.8250309834267499E-3</v>
      </c>
      <c r="CV26" s="17">
        <v>210.01277471298499</v>
      </c>
      <c r="CW26" s="17">
        <v>2.7496983344080801E-2</v>
      </c>
      <c r="CX26" s="17">
        <v>148.11516023523299</v>
      </c>
      <c r="CY26" s="17">
        <v>2.1774211790318301</v>
      </c>
      <c r="CZ26" s="17">
        <v>585.71335476225795</v>
      </c>
      <c r="DA26" s="17">
        <v>89.265250010819699</v>
      </c>
      <c r="DB26" s="17">
        <v>0.96394312813814098</v>
      </c>
      <c r="DC26" s="17">
        <v>6.63560660074846</v>
      </c>
      <c r="DD26" s="17">
        <v>6.4417860862999296E-3</v>
      </c>
      <c r="DE26" s="17">
        <v>22.7793409550642</v>
      </c>
      <c r="DF26" s="17">
        <v>654.30335098147896</v>
      </c>
      <c r="DG26" s="17">
        <v>49.3394822628184</v>
      </c>
      <c r="DH26" s="17">
        <v>0</v>
      </c>
      <c r="DI26" s="17">
        <v>2127.2744728159</v>
      </c>
      <c r="DJ26" s="17">
        <v>1709.10217825225</v>
      </c>
      <c r="DK26" s="17">
        <v>356.071652283986</v>
      </c>
      <c r="DL26" s="17">
        <v>19523.038574491398</v>
      </c>
      <c r="DM26" s="17">
        <v>1177.6227199136399</v>
      </c>
      <c r="DN26" s="17">
        <v>2747.5248054551098</v>
      </c>
      <c r="DP26" s="25">
        <f t="shared" si="0"/>
        <v>7.9999956211090854E-3</v>
      </c>
      <c r="DQ26" s="97">
        <f t="shared" si="1"/>
        <v>1.0057647211748613</v>
      </c>
      <c r="DR26" s="40">
        <f t="shared" si="2"/>
        <v>-2.5102698878012469E-3</v>
      </c>
      <c r="DS26" s="40">
        <f t="shared" si="3"/>
        <v>-7.4028009919878289E-3</v>
      </c>
      <c r="DT26" s="40">
        <f t="shared" si="4"/>
        <v>-7.8318313488538009E-3</v>
      </c>
      <c r="DU26" s="40">
        <f t="shared" si="5"/>
        <v>-1.0513385508952157E-2</v>
      </c>
      <c r="DV26" s="40">
        <f t="shared" si="6"/>
        <v>-1.0588109484298334E-2</v>
      </c>
      <c r="DW26" s="40">
        <f t="shared" si="7"/>
        <v>-6.6318814901989848E-3</v>
      </c>
      <c r="DX26" s="40">
        <f t="shared" si="8"/>
        <v>5.6883064961283153E-3</v>
      </c>
      <c r="DY26" s="40">
        <f t="shared" si="9"/>
        <v>-6.9961791923834485E-3</v>
      </c>
      <c r="DZ26" s="40">
        <f t="shared" si="10"/>
        <v>4.2526825385473567E-3</v>
      </c>
      <c r="EA26" s="40">
        <f t="shared" si="11"/>
        <v>-8.5489209978192558E-3</v>
      </c>
      <c r="EB26" s="40">
        <f t="shared" si="12"/>
        <v>-9.7707392490465322E-3</v>
      </c>
      <c r="EC26" s="40">
        <f t="shared" si="13"/>
        <v>4.0863034187826964E-3</v>
      </c>
      <c r="ED26" s="40">
        <f t="shared" si="14"/>
        <v>2.3096113143738751E-3</v>
      </c>
      <c r="EE26" s="40">
        <f t="shared" si="15"/>
        <v>7.2387250961881032E-3</v>
      </c>
      <c r="EF26" s="40">
        <f t="shared" si="16"/>
        <v>5.8481003794016726E-3</v>
      </c>
      <c r="EG26" s="40">
        <f t="shared" si="17"/>
        <v>-2.9501326617953198E-3</v>
      </c>
      <c r="EH26" s="40">
        <f t="shared" si="18"/>
        <v>-6.9421753417566448E-3</v>
      </c>
      <c r="EI26" s="40">
        <f t="shared" si="19"/>
        <v>-8.6414095336871926E-3</v>
      </c>
      <c r="EJ26" s="40">
        <f t="shared" si="20"/>
        <v>-9.8570386314857407E-3</v>
      </c>
      <c r="EK26" s="40">
        <f t="shared" si="21"/>
        <v>-4.9244717466586435E-3</v>
      </c>
      <c r="EL26" s="40">
        <f t="shared" si="22"/>
        <v>-2.5243207978976083E-3</v>
      </c>
      <c r="EM26" s="40">
        <f t="shared" si="23"/>
        <v>-7.2182312122210214E-3</v>
      </c>
      <c r="EN26" s="40">
        <f t="shared" si="24"/>
        <v>-4.6136801582112568E-3</v>
      </c>
      <c r="EO26" s="40">
        <f t="shared" si="25"/>
        <v>-3.1638608129400847E-3</v>
      </c>
      <c r="EP26" s="40">
        <f t="shared" si="26"/>
        <v>-3.5536721804115268E-3</v>
      </c>
      <c r="EQ26" s="40">
        <f t="shared" si="27"/>
        <v>5.712900146850758E-3</v>
      </c>
      <c r="ER26" s="40">
        <f t="shared" si="28"/>
        <v>1.3714687166483313E-2</v>
      </c>
      <c r="ES26" s="40">
        <f t="shared" si="29"/>
        <v>4.8689287400749456E-3</v>
      </c>
      <c r="ET26" s="40">
        <f t="shared" si="30"/>
        <v>-1.2549748107928964E-2</v>
      </c>
      <c r="EU26" s="40">
        <f t="shared" si="31"/>
        <v>-1.2550605623582128E-2</v>
      </c>
      <c r="EV26" s="40">
        <f t="shared" si="32"/>
        <v>-6.0588754694987021E-3</v>
      </c>
    </row>
    <row r="27" spans="1:152" x14ac:dyDescent="0.25">
      <c r="A27" s="17" t="s">
        <v>196</v>
      </c>
      <c r="B27" s="15">
        <v>45741.170450999998</v>
      </c>
      <c r="C27" s="15">
        <v>13.786140067</v>
      </c>
      <c r="D27" s="15">
        <v>8747.1458139000006</v>
      </c>
      <c r="E27" s="15">
        <v>776.89922902000001</v>
      </c>
      <c r="F27" s="15">
        <v>745.81465406999996</v>
      </c>
      <c r="G27" s="15">
        <v>6.0696444657999997</v>
      </c>
      <c r="H27" s="15">
        <v>4905.7690118</v>
      </c>
      <c r="I27" s="15">
        <v>78.853987427000007</v>
      </c>
      <c r="J27" s="15">
        <v>128.62825190000001</v>
      </c>
      <c r="K27" s="15">
        <v>206.55115864999999</v>
      </c>
      <c r="L27" s="28">
        <v>15.895833357000001</v>
      </c>
      <c r="M27" s="28">
        <v>19.746450415000002</v>
      </c>
      <c r="N27" s="28">
        <v>9.5321655866999997</v>
      </c>
      <c r="O27" s="28">
        <v>400.07998386000003</v>
      </c>
      <c r="P27" s="28">
        <v>298.80365226999999</v>
      </c>
      <c r="Q27" s="28">
        <v>9.1164799999999998E-5</v>
      </c>
      <c r="R27" s="28">
        <v>1.7601700000000001E-5</v>
      </c>
      <c r="S27" s="28">
        <v>4.7100871000000004E-3</v>
      </c>
      <c r="T27" s="28">
        <v>7.8828014000000002E-3</v>
      </c>
      <c r="U27" s="17">
        <v>4.0755495000000001E-3</v>
      </c>
      <c r="V27" s="28">
        <v>2.3442777837</v>
      </c>
      <c r="W27" s="28">
        <v>2.4567870999999998E-3</v>
      </c>
      <c r="X27" s="28">
        <v>0.18564749420000001</v>
      </c>
      <c r="Y27" s="28">
        <v>0.1073089543</v>
      </c>
      <c r="Z27" s="28">
        <v>3.1969901786000001</v>
      </c>
      <c r="AA27" s="28">
        <v>85.534346576999994</v>
      </c>
      <c r="AB27" s="28">
        <v>50.854094041000003</v>
      </c>
      <c r="AC27" s="28">
        <v>11.132449067</v>
      </c>
      <c r="AD27" s="28">
        <v>616.06583230000001</v>
      </c>
      <c r="AE27" s="28">
        <v>597.58385936000002</v>
      </c>
      <c r="AF27" s="28">
        <v>7.7460385699999995E-2</v>
      </c>
      <c r="AG27" s="28"/>
      <c r="AH27" s="17" t="s">
        <v>196</v>
      </c>
      <c r="AI27" s="17">
        <v>7.8571641902083798</v>
      </c>
      <c r="AJ27" s="17">
        <v>15.7437024381745</v>
      </c>
      <c r="AK27" s="17">
        <v>78.282045899112404</v>
      </c>
      <c r="AL27" s="17">
        <v>78.282045899112404</v>
      </c>
      <c r="AM27" s="17">
        <v>44.406815910365502</v>
      </c>
      <c r="AN27" s="17">
        <v>6.90102971279286E-4</v>
      </c>
      <c r="AO27" s="17">
        <v>3.3693447642983401E-3</v>
      </c>
      <c r="AP27" s="17">
        <v>129.23069337139199</v>
      </c>
      <c r="AQ27" s="17">
        <v>7.7549935447093099E-2</v>
      </c>
      <c r="AR27" s="17">
        <v>19.884855910887602</v>
      </c>
      <c r="AS27" s="17">
        <v>284.18263677028801</v>
      </c>
      <c r="AT27" s="5">
        <v>3.5007794992201098E-6</v>
      </c>
      <c r="AU27" s="5">
        <v>1.4003230708179601E-5</v>
      </c>
      <c r="AV27" s="17">
        <v>45726.424969107698</v>
      </c>
      <c r="AW27" s="17">
        <v>18.2619960768751</v>
      </c>
      <c r="AX27" s="17">
        <v>455.00813876993101</v>
      </c>
      <c r="AY27" s="17">
        <v>28.997346271157401</v>
      </c>
      <c r="AZ27" s="17">
        <v>0.67311470978907195</v>
      </c>
      <c r="BA27" s="17">
        <v>103.711897556727</v>
      </c>
      <c r="BB27" s="17">
        <v>2.0622023341435298</v>
      </c>
      <c r="BC27" s="17">
        <v>279.25900482543301</v>
      </c>
      <c r="BD27" s="17">
        <v>19.908125909638301</v>
      </c>
      <c r="BE27" s="17">
        <v>217.181562094257</v>
      </c>
      <c r="BF27" s="17">
        <v>86.370154061087902</v>
      </c>
      <c r="BG27" s="17">
        <v>334.90184510396</v>
      </c>
      <c r="BH27" s="17">
        <v>204.725610182873</v>
      </c>
      <c r="BI27" s="17">
        <v>204.725610182873</v>
      </c>
      <c r="BJ27" s="17">
        <v>51.5169656911903</v>
      </c>
      <c r="BK27" s="5">
        <v>1.32208695979419E-5</v>
      </c>
      <c r="BL27" s="5">
        <v>7.36970180683211E-5</v>
      </c>
      <c r="BM27" s="17">
        <v>69.362224262746807</v>
      </c>
      <c r="BN27" s="17">
        <v>131.756972756187</v>
      </c>
      <c r="BO27" s="17">
        <v>7.0006154941528997</v>
      </c>
      <c r="BP27" s="17">
        <v>20.986429062726799</v>
      </c>
      <c r="BQ27" s="17">
        <v>2.2634317988370598</v>
      </c>
      <c r="BR27" s="17">
        <v>1.5405612603823901E-3</v>
      </c>
      <c r="BS27" s="17">
        <v>3.1277598284804001E-3</v>
      </c>
      <c r="BT27" s="17">
        <v>5.39794562885122</v>
      </c>
      <c r="BU27" s="17">
        <v>9.5789043927632704</v>
      </c>
      <c r="BV27" s="17">
        <v>13.6810532456996</v>
      </c>
      <c r="BW27" s="17">
        <v>0</v>
      </c>
      <c r="BX27" s="17">
        <v>3.9805071843119003E-3</v>
      </c>
      <c r="BY27" s="17">
        <v>3.82439760357589E-3</v>
      </c>
      <c r="BZ27" s="17">
        <v>4966.7496602126403</v>
      </c>
      <c r="CA27" s="17">
        <v>7803.2507199523698</v>
      </c>
      <c r="CB27" s="17">
        <v>797.665139222981</v>
      </c>
      <c r="CC27" s="17">
        <v>8670.2780834380992</v>
      </c>
      <c r="CD27" s="17">
        <v>133.28616304403101</v>
      </c>
      <c r="CE27" s="17">
        <v>2.3407178283811998</v>
      </c>
      <c r="CF27" s="17">
        <v>2.4507456934583301E-3</v>
      </c>
      <c r="CG27" s="17">
        <v>0.186036938723634</v>
      </c>
      <c r="CH27" s="17">
        <v>0.10761437738322301</v>
      </c>
      <c r="CI27" s="17">
        <v>3.1895064735858698</v>
      </c>
      <c r="CJ27" s="17">
        <v>2.9551957231435701E-2</v>
      </c>
      <c r="CK27" s="17">
        <v>2068.0084702098202</v>
      </c>
      <c r="CL27" s="17">
        <v>0.39683216543483402</v>
      </c>
      <c r="CM27" s="17">
        <v>0.121147773530206</v>
      </c>
      <c r="CN27" s="17">
        <v>473.90522550527101</v>
      </c>
      <c r="CO27" s="17">
        <v>0.180660567028775</v>
      </c>
      <c r="CP27" s="5">
        <v>4.1797454201733902E-6</v>
      </c>
      <c r="CQ27" s="17">
        <v>2.2670929038729699E-2</v>
      </c>
      <c r="CR27" s="17">
        <v>769.74677899810695</v>
      </c>
      <c r="CS27" s="17">
        <v>738.86315925130805</v>
      </c>
      <c r="CT27" s="17">
        <v>30.883619746799098</v>
      </c>
      <c r="CU27" s="17">
        <v>7.3729297221625104E-4</v>
      </c>
      <c r="CV27" s="17">
        <v>44.691490474379499</v>
      </c>
      <c r="CW27" s="17">
        <v>5.3002328576861298E-3</v>
      </c>
      <c r="CX27" s="17">
        <v>43.405153943241999</v>
      </c>
      <c r="CY27" s="17">
        <v>0.77471440709447303</v>
      </c>
      <c r="CZ27" s="17">
        <v>172.98204067527499</v>
      </c>
      <c r="DA27" s="17">
        <v>11.6682249179058</v>
      </c>
      <c r="DB27" s="17">
        <v>0.18963043833396701</v>
      </c>
      <c r="DC27" s="17">
        <v>2.1555550727800799</v>
      </c>
      <c r="DD27" s="17">
        <v>2.4478168366981298E-3</v>
      </c>
      <c r="DE27" s="17">
        <v>6.0271070901745496</v>
      </c>
      <c r="DF27" s="17">
        <v>190.23252751512999</v>
      </c>
      <c r="DG27" s="17">
        <v>11.227120871652399</v>
      </c>
      <c r="DH27" s="17">
        <v>0</v>
      </c>
      <c r="DI27" s="17">
        <v>513.89156987234503</v>
      </c>
      <c r="DJ27" s="17">
        <v>403.89860342047598</v>
      </c>
      <c r="DK27" s="17">
        <v>101.395623462074</v>
      </c>
      <c r="DL27" s="17">
        <v>4943.9636353114302</v>
      </c>
      <c r="DM27" s="17">
        <v>301.70613870767301</v>
      </c>
      <c r="DN27" s="17">
        <v>716.86981378693895</v>
      </c>
      <c r="DP27" s="25">
        <f t="shared" si="0"/>
        <v>7.9999999533166104E-3</v>
      </c>
      <c r="DQ27" s="97">
        <f t="shared" si="1"/>
        <v>1.0046088577064898</v>
      </c>
      <c r="DR27" s="40">
        <f t="shared" si="2"/>
        <v>-3.2236783070725629E-4</v>
      </c>
      <c r="DS27" s="40">
        <f t="shared" si="3"/>
        <v>-7.6226427984688299E-3</v>
      </c>
      <c r="DT27" s="40">
        <f t="shared" si="4"/>
        <v>-8.7877499812283513E-3</v>
      </c>
      <c r="DU27" s="40">
        <f t="shared" si="5"/>
        <v>-9.2064063841527273E-3</v>
      </c>
      <c r="DV27" s="40">
        <f t="shared" si="6"/>
        <v>-9.3206734149788723E-3</v>
      </c>
      <c r="DW27" s="40">
        <f t="shared" si="7"/>
        <v>-7.0082153683187036E-3</v>
      </c>
      <c r="DX27" s="40">
        <f t="shared" si="8"/>
        <v>7.7856546893176962E-3</v>
      </c>
      <c r="DY27" s="40">
        <f t="shared" si="9"/>
        <v>-7.2531719263668722E-3</v>
      </c>
      <c r="DZ27" s="40">
        <f t="shared" si="10"/>
        <v>4.6835859346074484E-3</v>
      </c>
      <c r="EA27" s="40">
        <f t="shared" si="11"/>
        <v>-8.8382388124018038E-3</v>
      </c>
      <c r="EB27" s="40">
        <f t="shared" si="12"/>
        <v>-9.5704902919422734E-3</v>
      </c>
      <c r="EC27" s="40">
        <f t="shared" si="13"/>
        <v>7.0091329316818874E-3</v>
      </c>
      <c r="ED27" s="40">
        <f t="shared" si="14"/>
        <v>4.9032725709763445E-3</v>
      </c>
      <c r="EE27" s="40">
        <f t="shared" si="15"/>
        <v>9.5446403582444689E-3</v>
      </c>
      <c r="EF27" s="40">
        <f t="shared" si="16"/>
        <v>9.7136913007017829E-3</v>
      </c>
      <c r="EG27" s="40">
        <f t="shared" si="17"/>
        <v>-7.3676368031977543E-4</v>
      </c>
      <c r="EH27" s="40">
        <f t="shared" si="18"/>
        <v>-5.5500203162359247E-3</v>
      </c>
      <c r="EI27" s="40">
        <f t="shared" si="19"/>
        <v>-8.8673543079936766E-3</v>
      </c>
      <c r="EJ27" s="40">
        <f t="shared" si="20"/>
        <v>-9.881843796319659E-3</v>
      </c>
      <c r="EK27" s="40">
        <f t="shared" si="21"/>
        <v>-3.9508204776739003E-3</v>
      </c>
      <c r="EL27" s="40">
        <f t="shared" si="22"/>
        <v>-1.5185723055317442E-3</v>
      </c>
      <c r="EM27" s="40">
        <f t="shared" si="23"/>
        <v>-2.4590680005075406E-3</v>
      </c>
      <c r="EN27" s="40">
        <f t="shared" si="24"/>
        <v>2.0977634269301439E-3</v>
      </c>
      <c r="EO27" s="40">
        <f t="shared" si="25"/>
        <v>2.846203145071659E-3</v>
      </c>
      <c r="EP27" s="40">
        <f t="shared" si="26"/>
        <v>-2.3408595572875731E-3</v>
      </c>
      <c r="EQ27" s="40">
        <f t="shared" si="27"/>
        <v>9.7716007374358694E-3</v>
      </c>
      <c r="ER27" s="40">
        <f t="shared" si="28"/>
        <v>1.3034774538621638E-2</v>
      </c>
      <c r="ES27" s="40">
        <f t="shared" si="29"/>
        <v>8.5041309493196875E-3</v>
      </c>
      <c r="ET27" s="40">
        <f t="shared" si="30"/>
        <v>-1.1932388059783109E-2</v>
      </c>
      <c r="EU27" s="40">
        <f t="shared" si="31"/>
        <v>-1.1933320498129424E-2</v>
      </c>
      <c r="EV27" s="40">
        <f t="shared" si="32"/>
        <v>1.1560715362291816E-3</v>
      </c>
    </row>
    <row r="28" spans="1:152" x14ac:dyDescent="0.25">
      <c r="A28" s="17" t="s">
        <v>197</v>
      </c>
      <c r="B28" s="15">
        <v>82320.924260999993</v>
      </c>
      <c r="C28" s="15">
        <v>28.368661707000001</v>
      </c>
      <c r="D28" s="15">
        <v>17241.079404</v>
      </c>
      <c r="E28" s="15">
        <v>1342.1407179</v>
      </c>
      <c r="F28" s="15">
        <v>1291.3766731000001</v>
      </c>
      <c r="G28" s="15">
        <v>12.258669124000001</v>
      </c>
      <c r="H28" s="15">
        <v>6615.3112177000003</v>
      </c>
      <c r="I28" s="15">
        <v>137.57354351999999</v>
      </c>
      <c r="J28" s="15">
        <v>200.43833377000001</v>
      </c>
      <c r="K28" s="15">
        <v>373.58592535000002</v>
      </c>
      <c r="L28" s="28">
        <v>28.38997651</v>
      </c>
      <c r="M28" s="28">
        <v>28.921213440999999</v>
      </c>
      <c r="N28" s="28">
        <v>12.435207173</v>
      </c>
      <c r="O28" s="28">
        <v>541.57455909999999</v>
      </c>
      <c r="P28" s="28">
        <v>371.37169275000002</v>
      </c>
      <c r="Q28" s="28">
        <v>1.755417E-4</v>
      </c>
      <c r="R28" s="28">
        <v>3.7215799999999997E-5</v>
      </c>
      <c r="S28" s="28">
        <v>9.3657746999999993E-3</v>
      </c>
      <c r="T28" s="28">
        <v>1.61174982E-2</v>
      </c>
      <c r="U28" s="17">
        <v>8.1815624E-3</v>
      </c>
      <c r="V28" s="28">
        <v>3.5205791806</v>
      </c>
      <c r="W28" s="28">
        <v>3.6932084E-3</v>
      </c>
      <c r="X28" s="28">
        <v>0.25136243699999999</v>
      </c>
      <c r="Y28" s="28">
        <v>0.1429273855</v>
      </c>
      <c r="Z28" s="28">
        <v>4.8234516819</v>
      </c>
      <c r="AA28" s="28">
        <v>102.68616369999999</v>
      </c>
      <c r="AB28" s="28">
        <v>76.687016982000003</v>
      </c>
      <c r="AC28" s="28">
        <v>15.694425512</v>
      </c>
      <c r="AD28" s="28">
        <v>1112.5500598000001</v>
      </c>
      <c r="AE28" s="28">
        <v>1079.1736308</v>
      </c>
      <c r="AF28" s="28">
        <v>0.1072246977</v>
      </c>
      <c r="AG28" s="28"/>
      <c r="AH28" s="17" t="s">
        <v>197</v>
      </c>
      <c r="AI28" s="17">
        <v>14.2677997275421</v>
      </c>
      <c r="AJ28" s="17">
        <v>28.043454523221602</v>
      </c>
      <c r="AK28" s="17">
        <v>136.136337526765</v>
      </c>
      <c r="AL28" s="17">
        <v>136.136337526765</v>
      </c>
      <c r="AM28" s="17">
        <v>83.747009385108797</v>
      </c>
      <c r="AN28" s="17">
        <v>1.37991328957158E-3</v>
      </c>
      <c r="AO28" s="17">
        <v>6.7371742522197697E-3</v>
      </c>
      <c r="AP28" s="17">
        <v>200.63875182497401</v>
      </c>
      <c r="AQ28" s="17">
        <v>0.106598255666048</v>
      </c>
      <c r="AR28" s="17">
        <v>29.006676039946701</v>
      </c>
      <c r="AS28" s="17">
        <v>493.94528510220198</v>
      </c>
      <c r="AT28" s="5">
        <v>7.37493605383687E-6</v>
      </c>
      <c r="AU28" s="5">
        <v>2.94996067395294E-5</v>
      </c>
      <c r="AV28" s="17">
        <v>82035.465274095099</v>
      </c>
      <c r="AW28" s="17">
        <v>32.927317729018903</v>
      </c>
      <c r="AX28" s="17">
        <v>819.62388519430897</v>
      </c>
      <c r="AY28" s="17">
        <v>52.317522241880098</v>
      </c>
      <c r="AZ28" s="17">
        <v>1.2123305054647</v>
      </c>
      <c r="BA28" s="17">
        <v>187.054274294658</v>
      </c>
      <c r="BB28" s="17">
        <v>4.4138271697614</v>
      </c>
      <c r="BC28" s="17">
        <v>468.32111501086899</v>
      </c>
      <c r="BD28" s="17">
        <v>33.702369465413398</v>
      </c>
      <c r="BE28" s="17">
        <v>329.30550444689698</v>
      </c>
      <c r="BF28" s="17">
        <v>103.180284011494</v>
      </c>
      <c r="BG28" s="17">
        <v>424.22929906447001</v>
      </c>
      <c r="BH28" s="17">
        <v>369.31087412745399</v>
      </c>
      <c r="BI28" s="17">
        <v>369.31087412745399</v>
      </c>
      <c r="BJ28" s="17">
        <v>77.458610538633195</v>
      </c>
      <c r="BK28" s="5">
        <v>2.6928745715257699E-5</v>
      </c>
      <c r="BL28" s="17">
        <v>1.3851277606165399E-4</v>
      </c>
      <c r="BM28" s="17">
        <v>136.40295543577099</v>
      </c>
      <c r="BN28" s="17">
        <v>178.02825795451599</v>
      </c>
      <c r="BO28" s="17">
        <v>9.8669027393550301</v>
      </c>
      <c r="BP28" s="17">
        <v>34.606115547064</v>
      </c>
      <c r="BQ28" s="17">
        <v>4.1254840776536197</v>
      </c>
      <c r="BR28" s="17">
        <v>3.0560742759194598E-3</v>
      </c>
      <c r="BS28" s="17">
        <v>6.2047791023881497E-3</v>
      </c>
      <c r="BT28" s="17">
        <v>6.9463732915574203</v>
      </c>
      <c r="BU28" s="17">
        <v>12.4229811713173</v>
      </c>
      <c r="BV28" s="17">
        <v>28.073274556016599</v>
      </c>
      <c r="BW28" s="17">
        <v>0</v>
      </c>
      <c r="BX28" s="17">
        <v>8.1218878266285204E-3</v>
      </c>
      <c r="BY28" s="17">
        <v>7.8034138858115998E-3</v>
      </c>
      <c r="BZ28" s="17">
        <v>6673.3876126699597</v>
      </c>
      <c r="CA28" s="17">
        <v>15345.3337700909</v>
      </c>
      <c r="CB28" s="17">
        <v>1568.63450148316</v>
      </c>
      <c r="CC28" s="17">
        <v>17050.371227009899</v>
      </c>
      <c r="CD28" s="17">
        <v>198.269225007253</v>
      </c>
      <c r="CE28" s="17">
        <v>3.49625486069655</v>
      </c>
      <c r="CF28" s="17">
        <v>3.6623277355511798E-3</v>
      </c>
      <c r="CG28" s="17">
        <v>0.25017260402938701</v>
      </c>
      <c r="CH28" s="17">
        <v>0.14238693528795099</v>
      </c>
      <c r="CI28" s="17">
        <v>4.7870280919547801</v>
      </c>
      <c r="CJ28" s="17">
        <v>0.109751093595021</v>
      </c>
      <c r="CK28" s="17">
        <v>2561.8230941382599</v>
      </c>
      <c r="CL28" s="17">
        <v>0.71448669268120502</v>
      </c>
      <c r="CM28" s="17">
        <v>0.21865771920832</v>
      </c>
      <c r="CN28" s="17">
        <v>848.34169990685496</v>
      </c>
      <c r="CO28" s="17">
        <v>0.34214470620656201</v>
      </c>
      <c r="CP28" s="5">
        <v>9.1505551469656106E-6</v>
      </c>
      <c r="CQ28" s="17">
        <v>4.1383294289477901E-2</v>
      </c>
      <c r="CR28" s="17">
        <v>1325.7678385617</v>
      </c>
      <c r="CS28" s="17">
        <v>1275.5508014391801</v>
      </c>
      <c r="CT28" s="17">
        <v>50.217037122527302</v>
      </c>
      <c r="CU28" s="17">
        <v>2.9304036420355201E-3</v>
      </c>
      <c r="CV28" s="17">
        <v>65.617396321588203</v>
      </c>
      <c r="CW28" s="17">
        <v>2.1065846563820999E-2</v>
      </c>
      <c r="CX28" s="17">
        <v>71.252273903338306</v>
      </c>
      <c r="CY28" s="17">
        <v>1.35151221305466</v>
      </c>
      <c r="CZ28" s="17">
        <v>282.64645938810702</v>
      </c>
      <c r="DA28" s="17">
        <v>32.327358586071803</v>
      </c>
      <c r="DB28" s="17">
        <v>0.29603088916814102</v>
      </c>
      <c r="DC28" s="17">
        <v>4.5904088616985499</v>
      </c>
      <c r="DD28" s="17">
        <v>4.6001991864944797E-3</v>
      </c>
      <c r="DE28" s="17">
        <v>12.138147222451799</v>
      </c>
      <c r="DF28" s="17">
        <v>229.865932990717</v>
      </c>
      <c r="DG28" s="17">
        <v>15.765638115692999</v>
      </c>
      <c r="DH28" s="17">
        <v>0</v>
      </c>
      <c r="DI28" s="17">
        <v>682.18870090660505</v>
      </c>
      <c r="DJ28" s="17">
        <v>544.49046896536697</v>
      </c>
      <c r="DK28" s="17">
        <v>105.725660123289</v>
      </c>
      <c r="DL28" s="17">
        <v>6633.9515268660698</v>
      </c>
      <c r="DM28" s="17">
        <v>373.20715094182299</v>
      </c>
      <c r="DN28" s="17">
        <v>864.35624529235201</v>
      </c>
      <c r="DP28" s="25">
        <f t="shared" si="0"/>
        <v>7.9999991565985595E-3</v>
      </c>
      <c r="DQ28" s="97">
        <f t="shared" si="1"/>
        <v>1.0059445845578132</v>
      </c>
      <c r="DR28" s="40">
        <f t="shared" si="2"/>
        <v>-3.4676358346007047E-3</v>
      </c>
      <c r="DS28" s="40">
        <f t="shared" si="3"/>
        <v>-1.0412445748560444E-2</v>
      </c>
      <c r="DT28" s="40">
        <f t="shared" si="4"/>
        <v>-1.1061266671381168E-2</v>
      </c>
      <c r="DU28" s="40">
        <f t="shared" si="5"/>
        <v>-1.2199078025080742E-2</v>
      </c>
      <c r="DV28" s="40">
        <f t="shared" si="6"/>
        <v>-1.2255039130317696E-2</v>
      </c>
      <c r="DW28" s="40">
        <f t="shared" si="7"/>
        <v>-9.831564938174565E-3</v>
      </c>
      <c r="DX28" s="40">
        <f t="shared" si="8"/>
        <v>2.8177524159702888E-3</v>
      </c>
      <c r="DY28" s="40">
        <f t="shared" si="9"/>
        <v>-1.0446819617073005E-2</v>
      </c>
      <c r="DZ28" s="40">
        <f t="shared" si="10"/>
        <v>9.9989882775602663E-4</v>
      </c>
      <c r="EA28" s="40">
        <f t="shared" si="11"/>
        <v>-1.1443287694901483E-2</v>
      </c>
      <c r="EB28" s="40">
        <f t="shared" si="12"/>
        <v>-1.2205786315333539E-2</v>
      </c>
      <c r="EC28" s="40">
        <f t="shared" si="13"/>
        <v>2.9550142880777658E-3</v>
      </c>
      <c r="ED28" s="40">
        <f t="shared" si="14"/>
        <v>-9.8317635666304252E-4</v>
      </c>
      <c r="EE28" s="40">
        <f t="shared" si="15"/>
        <v>5.3841337566016851E-3</v>
      </c>
      <c r="EF28" s="40">
        <f t="shared" si="16"/>
        <v>4.9423750588835514E-3</v>
      </c>
      <c r="EG28" s="40">
        <f t="shared" si="17"/>
        <v>-5.4096723235714725E-3</v>
      </c>
      <c r="EH28" s="40">
        <f t="shared" si="18"/>
        <v>-9.1696861718336513E-3</v>
      </c>
      <c r="EI28" s="40">
        <f t="shared" si="19"/>
        <v>-1.1202631394964998E-2</v>
      </c>
      <c r="EJ28" s="40">
        <f t="shared" si="20"/>
        <v>-1.1924709726964945E-2</v>
      </c>
      <c r="EK28" s="40">
        <f t="shared" si="21"/>
        <v>-7.8805068098790169E-3</v>
      </c>
      <c r="EL28" s="40">
        <f t="shared" si="22"/>
        <v>-6.9091813180876833E-3</v>
      </c>
      <c r="EM28" s="40">
        <f t="shared" si="23"/>
        <v>-8.3614735764221265E-3</v>
      </c>
      <c r="EN28" s="40">
        <f t="shared" si="24"/>
        <v>-4.7335353078749023E-3</v>
      </c>
      <c r="EO28" s="40">
        <f t="shared" si="25"/>
        <v>-3.7812922286262285E-3</v>
      </c>
      <c r="EP28" s="40">
        <f t="shared" si="26"/>
        <v>-7.5513537498259568E-3</v>
      </c>
      <c r="EQ28" s="40">
        <f t="shared" si="27"/>
        <v>4.8119463585920381E-3</v>
      </c>
      <c r="ER28" s="40">
        <f t="shared" si="28"/>
        <v>1.0061593044025964E-2</v>
      </c>
      <c r="ES28" s="40">
        <f t="shared" si="29"/>
        <v>4.5374457088951364E-3</v>
      </c>
      <c r="ET28" s="40">
        <f t="shared" si="30"/>
        <v>-1.3483350733543462E-2</v>
      </c>
      <c r="EU28" s="40">
        <f t="shared" si="31"/>
        <v>-1.3484198444637168E-2</v>
      </c>
      <c r="EV28" s="40">
        <f t="shared" si="32"/>
        <v>-5.8423296814013662E-3</v>
      </c>
    </row>
    <row r="29" spans="1:152" x14ac:dyDescent="0.25">
      <c r="A29" s="17" t="s">
        <v>198</v>
      </c>
      <c r="B29" s="15">
        <v>123209.91555000001</v>
      </c>
      <c r="C29" s="15">
        <v>30.644433160999998</v>
      </c>
      <c r="D29" s="15">
        <v>11558.770904999999</v>
      </c>
      <c r="E29" s="15">
        <v>1359.5323373000001</v>
      </c>
      <c r="F29" s="15">
        <v>1292.1681867</v>
      </c>
      <c r="G29" s="15">
        <v>12.460920908</v>
      </c>
      <c r="H29" s="15">
        <v>9634.2218233000003</v>
      </c>
      <c r="I29" s="15">
        <v>114.3866639</v>
      </c>
      <c r="J29" s="15">
        <v>272.60810421999997</v>
      </c>
      <c r="K29" s="15">
        <v>291.97117428000001</v>
      </c>
      <c r="L29" s="28">
        <v>19.088275568</v>
      </c>
      <c r="M29" s="28">
        <v>39.890686473000002</v>
      </c>
      <c r="N29" s="28">
        <v>15.663551180000001</v>
      </c>
      <c r="O29" s="28">
        <v>875.15886031000002</v>
      </c>
      <c r="P29" s="28">
        <v>599.33687127999997</v>
      </c>
      <c r="Q29" s="28">
        <v>2.038714E-4</v>
      </c>
      <c r="R29" s="28">
        <v>3.6619299999999997E-5</v>
      </c>
      <c r="S29" s="28">
        <v>9.1847148000000003E-3</v>
      </c>
      <c r="T29" s="28">
        <v>1.51858327E-2</v>
      </c>
      <c r="U29" s="17">
        <v>9.0817215000000007E-3</v>
      </c>
      <c r="V29" s="28">
        <v>3.4152519313999998</v>
      </c>
      <c r="W29" s="28">
        <v>6.6687658000000004E-3</v>
      </c>
      <c r="X29" s="28">
        <v>0.55216051509999997</v>
      </c>
      <c r="Y29" s="28">
        <v>0.28443425859999999</v>
      </c>
      <c r="Z29" s="28">
        <v>4.9474578906</v>
      </c>
      <c r="AA29" s="28">
        <v>166.30016441000001</v>
      </c>
      <c r="AB29" s="28">
        <v>122.84216747000001</v>
      </c>
      <c r="AC29" s="28">
        <v>22.788545485</v>
      </c>
      <c r="AD29" s="28">
        <v>816.94703668</v>
      </c>
      <c r="AE29" s="28">
        <v>792.43849772999999</v>
      </c>
      <c r="AF29" s="28">
        <v>0.25643696490000001</v>
      </c>
      <c r="AG29" s="28"/>
      <c r="AH29" s="17" t="s">
        <v>198</v>
      </c>
      <c r="AI29" s="17">
        <v>11.6021827326849</v>
      </c>
      <c r="AJ29" s="17">
        <v>18.762230695862101</v>
      </c>
      <c r="AK29" s="17">
        <v>112.684380202383</v>
      </c>
      <c r="AL29" s="17">
        <v>112.684380202383</v>
      </c>
      <c r="AM29" s="17">
        <v>62.981481038988697</v>
      </c>
      <c r="AN29" s="17">
        <v>1.52402953311617E-3</v>
      </c>
      <c r="AO29" s="17">
        <v>7.4407934721142897E-3</v>
      </c>
      <c r="AP29" s="17">
        <v>271.61481343727502</v>
      </c>
      <c r="AQ29" s="17">
        <v>0.25306536112292399</v>
      </c>
      <c r="AR29" s="17">
        <v>39.7296726371776</v>
      </c>
      <c r="AS29" s="17">
        <v>554.15783756949702</v>
      </c>
      <c r="AT29" s="5">
        <v>7.2264659589829696E-6</v>
      </c>
      <c r="AU29" s="5">
        <v>2.89052569652275E-5</v>
      </c>
      <c r="AV29" s="17">
        <v>122143.62334209601</v>
      </c>
      <c r="AW29" s="17">
        <v>24.020645087055001</v>
      </c>
      <c r="AX29" s="17">
        <v>597.02165386773197</v>
      </c>
      <c r="AY29" s="17">
        <v>38.203354393977001</v>
      </c>
      <c r="AZ29" s="17">
        <v>0.88288020106152498</v>
      </c>
      <c r="BA29" s="17">
        <v>136.518036144777</v>
      </c>
      <c r="BB29" s="17">
        <v>4.0115404994571104</v>
      </c>
      <c r="BC29" s="17">
        <v>492.274279021974</v>
      </c>
      <c r="BD29" s="17">
        <v>39.0465441131321</v>
      </c>
      <c r="BE29" s="17">
        <v>443.96377042182502</v>
      </c>
      <c r="BF29" s="17">
        <v>165.83962989780599</v>
      </c>
      <c r="BG29" s="17">
        <v>713.80723711228802</v>
      </c>
      <c r="BH29" s="17">
        <v>287.241119405532</v>
      </c>
      <c r="BI29" s="17">
        <v>287.241119405532</v>
      </c>
      <c r="BJ29" s="17">
        <v>123.267290483547</v>
      </c>
      <c r="BK29" s="5">
        <v>2.91557545099869E-5</v>
      </c>
      <c r="BL29" s="17">
        <v>1.63482679352674E-4</v>
      </c>
      <c r="BM29" s="17">
        <v>90.9751258109426</v>
      </c>
      <c r="BN29" s="17">
        <v>278.807767308606</v>
      </c>
      <c r="BO29" s="17">
        <v>13.6923130382451</v>
      </c>
      <c r="BP29" s="17">
        <v>34.496574336346697</v>
      </c>
      <c r="BQ29" s="17">
        <v>3.11260271256887</v>
      </c>
      <c r="BR29" s="17">
        <v>2.9799403376378499E-3</v>
      </c>
      <c r="BS29" s="17">
        <v>6.0501305654304203E-3</v>
      </c>
      <c r="BT29" s="17">
        <v>10.2494077167644</v>
      </c>
      <c r="BU29" s="17">
        <v>15.559468838535</v>
      </c>
      <c r="BV29" s="17">
        <v>30.1475055308454</v>
      </c>
      <c r="BW29" s="17">
        <v>0</v>
      </c>
      <c r="BX29" s="17">
        <v>7.6083855795675698E-3</v>
      </c>
      <c r="BY29" s="17">
        <v>7.3099989638276599E-3</v>
      </c>
      <c r="BZ29" s="17">
        <v>9648.5580560745602</v>
      </c>
      <c r="CA29" s="17">
        <v>10234.7324874242</v>
      </c>
      <c r="CB29" s="17">
        <v>1046.208345427</v>
      </c>
      <c r="CC29" s="17">
        <v>11371.915958662201</v>
      </c>
      <c r="CD29" s="17">
        <v>268.68674344600601</v>
      </c>
      <c r="CE29" s="17">
        <v>3.37924836398749</v>
      </c>
      <c r="CF29" s="17">
        <v>6.5761159634385403E-3</v>
      </c>
      <c r="CG29" s="17">
        <v>0.54533565712572396</v>
      </c>
      <c r="CH29" s="17">
        <v>0.281171329078854</v>
      </c>
      <c r="CI29" s="17">
        <v>4.8902732138648597</v>
      </c>
      <c r="CJ29" s="17">
        <v>6.3480607516658599E-2</v>
      </c>
      <c r="CK29" s="17">
        <v>4059.1631279199</v>
      </c>
      <c r="CL29" s="17">
        <v>0.62481062341198301</v>
      </c>
      <c r="CM29" s="17">
        <v>0.15976042856749101</v>
      </c>
      <c r="CN29" s="17">
        <v>658.764900136135</v>
      </c>
      <c r="CO29" s="17">
        <v>0.28682653865529001</v>
      </c>
      <c r="CP29" s="5">
        <v>9.1645340079476404E-6</v>
      </c>
      <c r="CQ29" s="17">
        <v>3.0764955811659101E-2</v>
      </c>
      <c r="CR29" s="17">
        <v>1336.0939181864001</v>
      </c>
      <c r="CS29" s="17">
        <v>1269.7795786591801</v>
      </c>
      <c r="CT29" s="17">
        <v>66.314339527218806</v>
      </c>
      <c r="CU29" s="17">
        <v>3.9600057201122103E-3</v>
      </c>
      <c r="CV29" s="17">
        <v>143.032286345122</v>
      </c>
      <c r="CW29" s="17">
        <v>2.8467260148701701E-2</v>
      </c>
      <c r="CX29" s="17">
        <v>92.378932989412206</v>
      </c>
      <c r="CY29" s="17">
        <v>1.2233187063278099</v>
      </c>
      <c r="CZ29" s="17">
        <v>368.26322835033602</v>
      </c>
      <c r="DA29" s="17">
        <v>27.552468223254898</v>
      </c>
      <c r="DB29" s="17">
        <v>0.61741717874523905</v>
      </c>
      <c r="DC29" s="17">
        <v>4.2978563096832501</v>
      </c>
      <c r="DD29" s="17">
        <v>3.5682235861483501E-3</v>
      </c>
      <c r="DE29" s="17">
        <v>12.2707372531953</v>
      </c>
      <c r="DF29" s="17">
        <v>315.35134725573101</v>
      </c>
      <c r="DG29" s="17">
        <v>22.712382757749499</v>
      </c>
      <c r="DH29" s="17">
        <v>0</v>
      </c>
      <c r="DI29" s="17">
        <v>1080.46165424118</v>
      </c>
      <c r="DJ29" s="17">
        <v>874.00058772480395</v>
      </c>
      <c r="DK29" s="17">
        <v>177.61168813769399</v>
      </c>
      <c r="DL29" s="17">
        <v>9605.71847329927</v>
      </c>
      <c r="DM29" s="17">
        <v>597.78147995118195</v>
      </c>
      <c r="DN29" s="17">
        <v>1373.24525030174</v>
      </c>
      <c r="DP29" s="25">
        <f t="shared" si="0"/>
        <v>7.9999822493979668E-3</v>
      </c>
      <c r="DQ29" s="97">
        <f t="shared" si="1"/>
        <v>1.00445979995087</v>
      </c>
      <c r="DR29" s="40">
        <f t="shared" si="2"/>
        <v>-8.6542726950517741E-3</v>
      </c>
      <c r="DS29" s="40">
        <f t="shared" si="3"/>
        <v>-1.6215918484895293E-2</v>
      </c>
      <c r="DT29" s="40">
        <f t="shared" si="4"/>
        <v>-1.6165641474645918E-2</v>
      </c>
      <c r="DU29" s="40">
        <f t="shared" si="5"/>
        <v>-1.7240060034282235E-2</v>
      </c>
      <c r="DV29" s="40">
        <f t="shared" si="6"/>
        <v>-1.7326388523770268E-2</v>
      </c>
      <c r="DW29" s="40">
        <f t="shared" si="7"/>
        <v>-1.5262407667044993E-2</v>
      </c>
      <c r="DX29" s="40">
        <f t="shared" si="8"/>
        <v>-2.9585523899601325E-3</v>
      </c>
      <c r="DY29" s="40">
        <f t="shared" si="9"/>
        <v>-1.488183709164898E-2</v>
      </c>
      <c r="DZ29" s="40">
        <f t="shared" si="10"/>
        <v>-3.643658304168941E-3</v>
      </c>
      <c r="EA29" s="40">
        <f t="shared" si="11"/>
        <v>-1.6200417339596315E-2</v>
      </c>
      <c r="EB29" s="40">
        <f t="shared" si="12"/>
        <v>-1.7080897170433141E-2</v>
      </c>
      <c r="EC29" s="40">
        <f t="shared" si="13"/>
        <v>-4.0363766597845884E-3</v>
      </c>
      <c r="ED29" s="40">
        <f t="shared" si="14"/>
        <v>-6.6448751160527236E-3</v>
      </c>
      <c r="EE29" s="40">
        <f t="shared" si="15"/>
        <v>-1.3234998098354258E-3</v>
      </c>
      <c r="EF29" s="40">
        <f t="shared" si="16"/>
        <v>-2.5951871198849805E-3</v>
      </c>
      <c r="EG29" s="40">
        <f t="shared" si="17"/>
        <v>-1.0145768996492109E-2</v>
      </c>
      <c r="EH29" s="40">
        <f t="shared" si="18"/>
        <v>-1.3314756857436624E-2</v>
      </c>
      <c r="EI29" s="40">
        <f t="shared" si="19"/>
        <v>-1.6837092963597488E-2</v>
      </c>
      <c r="EJ29" s="40">
        <f t="shared" si="20"/>
        <v>-1.7611688597410323E-2</v>
      </c>
      <c r="EK29" s="40">
        <f t="shared" si="21"/>
        <v>-1.2871843159861295E-2</v>
      </c>
      <c r="EL29" s="40">
        <f t="shared" si="22"/>
        <v>-1.0541994598258256E-2</v>
      </c>
      <c r="EM29" s="40">
        <f t="shared" si="23"/>
        <v>-1.3893100963518626E-2</v>
      </c>
      <c r="EN29" s="40">
        <f t="shared" si="24"/>
        <v>-1.2360278918241705E-2</v>
      </c>
      <c r="EO29" s="40">
        <f t="shared" si="25"/>
        <v>-1.1471647392990886E-2</v>
      </c>
      <c r="EP29" s="40">
        <f t="shared" si="26"/>
        <v>-1.1558395846842718E-2</v>
      </c>
      <c r="EQ29" s="40">
        <f t="shared" si="27"/>
        <v>-2.7692967943110649E-3</v>
      </c>
      <c r="ER29" s="40">
        <f t="shared" si="28"/>
        <v>3.460725435757356E-3</v>
      </c>
      <c r="ES29" s="40">
        <f t="shared" si="29"/>
        <v>-3.3421495593316344E-3</v>
      </c>
      <c r="ET29" s="40">
        <f t="shared" si="30"/>
        <v>-1.9938779081857268E-2</v>
      </c>
      <c r="EU29" s="40">
        <f t="shared" si="31"/>
        <v>-1.9939758944396049E-2</v>
      </c>
      <c r="EV29" s="40">
        <f t="shared" si="32"/>
        <v>-1.3147885205983482E-2</v>
      </c>
    </row>
    <row r="30" spans="1:152" x14ac:dyDescent="0.25">
      <c r="A30" s="17" t="s">
        <v>199</v>
      </c>
      <c r="B30" s="15">
        <v>66262.437156999993</v>
      </c>
      <c r="C30" s="15">
        <v>10.462685781999999</v>
      </c>
      <c r="D30" s="15">
        <v>3719.5896597000001</v>
      </c>
      <c r="E30" s="15">
        <v>440.64555194000002</v>
      </c>
      <c r="F30" s="15">
        <v>413.20933428000001</v>
      </c>
      <c r="G30" s="15">
        <v>4.9048302704999998</v>
      </c>
      <c r="H30" s="15">
        <v>7312.6609341000003</v>
      </c>
      <c r="I30" s="15">
        <v>43.732248720000001</v>
      </c>
      <c r="J30" s="15">
        <v>167.84598672000001</v>
      </c>
      <c r="K30" s="15">
        <v>96.666701900000007</v>
      </c>
      <c r="L30" s="28">
        <v>6.0921348430000002</v>
      </c>
      <c r="M30" s="28">
        <v>30.529513556000001</v>
      </c>
      <c r="N30" s="28">
        <v>12.71614441</v>
      </c>
      <c r="O30" s="28">
        <v>630.20773982000003</v>
      </c>
      <c r="P30" s="28">
        <v>489.09338206000001</v>
      </c>
      <c r="Q30" s="28">
        <v>1.295236E-4</v>
      </c>
      <c r="R30" s="28">
        <v>2.1387799999999999E-5</v>
      </c>
      <c r="S30" s="28">
        <v>3.0528097999999999E-3</v>
      </c>
      <c r="T30" s="28">
        <v>4.9799049999999997E-3</v>
      </c>
      <c r="U30" s="17">
        <v>4.6831881000000001E-3</v>
      </c>
      <c r="V30" s="28">
        <v>2.1573083199999998</v>
      </c>
      <c r="W30" s="28">
        <v>3.3285972E-3</v>
      </c>
      <c r="X30" s="28">
        <v>0.31655268009999998</v>
      </c>
      <c r="Y30" s="28">
        <v>0.1738100377</v>
      </c>
      <c r="Z30" s="28">
        <v>2.8902956697</v>
      </c>
      <c r="AA30" s="28">
        <v>140.12301521000001</v>
      </c>
      <c r="AB30" s="28">
        <v>82.446800538999995</v>
      </c>
      <c r="AC30" s="28">
        <v>18.289942331999999</v>
      </c>
      <c r="AD30" s="28">
        <v>140.28490024999999</v>
      </c>
      <c r="AE30" s="28">
        <v>136.0763413</v>
      </c>
      <c r="AF30" s="28">
        <v>0.13827052149999999</v>
      </c>
      <c r="AG30" s="28"/>
      <c r="AH30" s="17" t="s">
        <v>199</v>
      </c>
      <c r="AI30" s="17">
        <v>6.5854437145625102</v>
      </c>
      <c r="AJ30" s="17">
        <v>6.0691310166049304</v>
      </c>
      <c r="AK30" s="17">
        <v>43.746854070487899</v>
      </c>
      <c r="AL30" s="17">
        <v>43.746854070487899</v>
      </c>
      <c r="AM30" s="17">
        <v>17.472747723672601</v>
      </c>
      <c r="AN30" s="17">
        <v>7.9520378974519998E-4</v>
      </c>
      <c r="AO30" s="17">
        <v>3.8824604683719401E-3</v>
      </c>
      <c r="AP30" s="17">
        <v>169.11068845904001</v>
      </c>
      <c r="AQ30" s="17">
        <v>0.13802820112325401</v>
      </c>
      <c r="AR30" s="17">
        <v>30.7553043510216</v>
      </c>
      <c r="AS30" s="17">
        <v>396.31753175151698</v>
      </c>
      <c r="AT30" s="5">
        <v>4.2603920920209196E-6</v>
      </c>
      <c r="AU30" s="5">
        <v>1.7041465632698901E-5</v>
      </c>
      <c r="AV30" s="17">
        <v>66214.078395916993</v>
      </c>
      <c r="AW30" s="17">
        <v>4.1386701510717199</v>
      </c>
      <c r="AX30" s="17">
        <v>102.689742775729</v>
      </c>
      <c r="AY30" s="17">
        <v>6.58982497285559</v>
      </c>
      <c r="AZ30" s="17">
        <v>0.15182028737247599</v>
      </c>
      <c r="BA30" s="17">
        <v>23.5342167033184</v>
      </c>
      <c r="BB30" s="17">
        <v>0.84645949613364402</v>
      </c>
      <c r="BC30" s="17">
        <v>282.50618531847402</v>
      </c>
      <c r="BD30" s="17">
        <v>31.7665475436498</v>
      </c>
      <c r="BE30" s="17">
        <v>332.76169269316603</v>
      </c>
      <c r="BF30" s="17">
        <v>141.418457551877</v>
      </c>
      <c r="BG30" s="17">
        <v>566.05938808045505</v>
      </c>
      <c r="BH30" s="17">
        <v>96.371736030004897</v>
      </c>
      <c r="BI30" s="17">
        <v>96.371736030004897</v>
      </c>
      <c r="BJ30" s="17">
        <v>83.563563081896106</v>
      </c>
      <c r="BK30" s="5">
        <v>1.3634265602683E-5</v>
      </c>
      <c r="BL30" s="17">
        <v>1.13754857983432E-4</v>
      </c>
      <c r="BM30" s="17">
        <v>29.682389375926601</v>
      </c>
      <c r="BN30" s="17">
        <v>214.193490767583</v>
      </c>
      <c r="BO30" s="17">
        <v>11.234470219876201</v>
      </c>
      <c r="BP30" s="17">
        <v>20.309424387547299</v>
      </c>
      <c r="BQ30" s="17">
        <v>0.82211669877257598</v>
      </c>
      <c r="BR30" s="17">
        <v>1.0014759062374199E-3</v>
      </c>
      <c r="BS30" s="17">
        <v>2.0333052684954E-3</v>
      </c>
      <c r="BT30" s="17">
        <v>9.4435452869352901</v>
      </c>
      <c r="BU30" s="17">
        <v>12.8263959907959</v>
      </c>
      <c r="BV30" s="17">
        <v>10.418461726108699</v>
      </c>
      <c r="BW30" s="17">
        <v>0</v>
      </c>
      <c r="BX30" s="17">
        <v>2.5179822197236401E-3</v>
      </c>
      <c r="BY30" s="17">
        <v>2.4192529638386901E-3</v>
      </c>
      <c r="BZ30" s="17">
        <v>7416.4693149688301</v>
      </c>
      <c r="CA30" s="17">
        <v>3339.2778679100702</v>
      </c>
      <c r="CB30" s="17">
        <v>341.34806086961299</v>
      </c>
      <c r="CC30" s="17">
        <v>3710.3083181556099</v>
      </c>
      <c r="CD30" s="17">
        <v>201.30085747284099</v>
      </c>
      <c r="CE30" s="17">
        <v>2.1706496868885599</v>
      </c>
      <c r="CF30" s="17">
        <v>3.3203336351460798E-3</v>
      </c>
      <c r="CG30" s="17">
        <v>0.31656016772764001</v>
      </c>
      <c r="CH30" s="17">
        <v>0.17412400601861799</v>
      </c>
      <c r="CI30" s="17">
        <v>2.9042341401147498</v>
      </c>
      <c r="CJ30" s="17">
        <v>8.8737614268313503E-2</v>
      </c>
      <c r="CK30" s="17">
        <v>3323.3164674151299</v>
      </c>
      <c r="CL30" s="17">
        <v>0.181868563633657</v>
      </c>
      <c r="CM30" s="17">
        <v>2.7575774841956099E-2</v>
      </c>
      <c r="CN30" s="17">
        <v>138.81822814530599</v>
      </c>
      <c r="CO30" s="17">
        <v>9.1081929926090099E-2</v>
      </c>
      <c r="CP30" s="5">
        <v>2.2357128920782398E-6</v>
      </c>
      <c r="CQ30" s="17">
        <v>5.4137740703384604E-3</v>
      </c>
      <c r="CR30" s="17">
        <v>437.64490084982799</v>
      </c>
      <c r="CS30" s="17">
        <v>410.32101433274499</v>
      </c>
      <c r="CT30" s="17">
        <v>27.323886517083</v>
      </c>
      <c r="CU30" s="17">
        <v>1.0397256347933401E-3</v>
      </c>
      <c r="CV30" s="17">
        <v>79.916177185469394</v>
      </c>
      <c r="CW30" s="17">
        <v>7.4742436217530104E-3</v>
      </c>
      <c r="CX30" s="17">
        <v>38.282415383852197</v>
      </c>
      <c r="CY30" s="17">
        <v>0.338460278223295</v>
      </c>
      <c r="CZ30" s="17">
        <v>151.15286121353299</v>
      </c>
      <c r="DA30" s="17">
        <v>25.3041561403594</v>
      </c>
      <c r="DB30" s="17">
        <v>0.36606809195478301</v>
      </c>
      <c r="DC30" s="17">
        <v>1.0429559428341499</v>
      </c>
      <c r="DD30" s="17">
        <v>6.5646557427646998E-4</v>
      </c>
      <c r="DE30" s="17">
        <v>4.8900587165792997</v>
      </c>
      <c r="DF30" s="17">
        <v>281.09913561827898</v>
      </c>
      <c r="DG30" s="17">
        <v>18.432687346561</v>
      </c>
      <c r="DH30" s="17">
        <v>0</v>
      </c>
      <c r="DI30" s="17">
        <v>809.76570556342904</v>
      </c>
      <c r="DJ30" s="17">
        <v>636.18037790815299</v>
      </c>
      <c r="DK30" s="17">
        <v>177.60384026706799</v>
      </c>
      <c r="DL30" s="17">
        <v>7380.4620307875402</v>
      </c>
      <c r="DM30" s="17">
        <v>493.54187012797303</v>
      </c>
      <c r="DN30" s="17">
        <v>1184.40704059116</v>
      </c>
      <c r="DP30" s="25">
        <f t="shared" si="0"/>
        <v>7.9999792013731308E-3</v>
      </c>
      <c r="DQ30" s="97">
        <f t="shared" si="1"/>
        <v>1.0048787303601165</v>
      </c>
      <c r="DR30" s="40">
        <f t="shared" si="2"/>
        <v>-7.2980655644193056E-4</v>
      </c>
      <c r="DS30" s="40">
        <f t="shared" si="3"/>
        <v>-4.2268359016748207E-3</v>
      </c>
      <c r="DT30" s="40">
        <f t="shared" si="4"/>
        <v>-2.4952595295521908E-3</v>
      </c>
      <c r="DU30" s="40">
        <f t="shared" si="5"/>
        <v>-6.8096706683212086E-3</v>
      </c>
      <c r="DV30" s="40">
        <f t="shared" si="6"/>
        <v>-6.9899678144681558E-3</v>
      </c>
      <c r="DW30" s="40">
        <f t="shared" si="7"/>
        <v>-3.0116340639844909E-3</v>
      </c>
      <c r="DX30" s="40">
        <f t="shared" si="8"/>
        <v>9.2717407929271793E-3</v>
      </c>
      <c r="DY30" s="40">
        <f t="shared" si="9"/>
        <v>3.3397208959937044E-4</v>
      </c>
      <c r="DZ30" s="40">
        <f t="shared" si="10"/>
        <v>7.5348941238003063E-3</v>
      </c>
      <c r="EA30" s="40">
        <f t="shared" si="11"/>
        <v>-3.0513699567431924E-3</v>
      </c>
      <c r="EB30" s="40">
        <f t="shared" si="12"/>
        <v>-3.7759877264538439E-3</v>
      </c>
      <c r="EC30" s="40">
        <f t="shared" si="13"/>
        <v>7.3958202644609046E-3</v>
      </c>
      <c r="ED30" s="40">
        <f t="shared" si="14"/>
        <v>8.6702051534738849E-3</v>
      </c>
      <c r="EE30" s="40">
        <f t="shared" si="15"/>
        <v>9.4772528338970697E-3</v>
      </c>
      <c r="EF30" s="40">
        <f t="shared" si="16"/>
        <v>9.095375711763963E-3</v>
      </c>
      <c r="EG30" s="40">
        <f t="shared" si="17"/>
        <v>7.8160642688472766E-4</v>
      </c>
      <c r="EH30" s="40">
        <f t="shared" si="18"/>
        <v>-4.0182849699444837E-3</v>
      </c>
      <c r="EI30" s="40">
        <f t="shared" si="19"/>
        <v>-5.9055841825390743E-3</v>
      </c>
      <c r="EJ30" s="40">
        <f t="shared" si="20"/>
        <v>-8.5683996858714369E-3</v>
      </c>
      <c r="EK30" s="40">
        <f t="shared" si="21"/>
        <v>-1.1795045949274951E-3</v>
      </c>
      <c r="EL30" s="40">
        <f t="shared" si="22"/>
        <v>6.1842652553993887E-3</v>
      </c>
      <c r="EM30" s="40">
        <f t="shared" si="23"/>
        <v>-2.4825968290546705E-3</v>
      </c>
      <c r="EN30" s="40">
        <f t="shared" si="24"/>
        <v>2.3653654227973643E-5</v>
      </c>
      <c r="EO30" s="40">
        <f t="shared" si="25"/>
        <v>1.8063877252009301E-3</v>
      </c>
      <c r="EP30" s="40">
        <f t="shared" si="26"/>
        <v>4.8225067631909712E-3</v>
      </c>
      <c r="EQ30" s="40">
        <f t="shared" si="27"/>
        <v>9.2450361558059132E-3</v>
      </c>
      <c r="ER30" s="40">
        <f t="shared" si="28"/>
        <v>1.3545250217051746E-2</v>
      </c>
      <c r="ES30" s="40">
        <f t="shared" si="29"/>
        <v>7.8045634026551822E-3</v>
      </c>
      <c r="ET30" s="40">
        <f t="shared" si="30"/>
        <v>-1.6638753417933593E-2</v>
      </c>
      <c r="EU30" s="40">
        <f t="shared" si="31"/>
        <v>-1.6639755617759877E-2</v>
      </c>
      <c r="EV30" s="40">
        <f t="shared" si="32"/>
        <v>-1.7525093137512021E-3</v>
      </c>
    </row>
    <row r="31" spans="1:152" x14ac:dyDescent="0.25">
      <c r="A31" s="17" t="s">
        <v>200</v>
      </c>
      <c r="B31" s="15">
        <v>295796.20458000002</v>
      </c>
      <c r="C31" s="15">
        <v>48.520647525000001</v>
      </c>
      <c r="D31" s="15">
        <v>17397.147605999999</v>
      </c>
      <c r="E31" s="15">
        <v>1830.0240257999999</v>
      </c>
      <c r="F31" s="15">
        <v>1726.2149766</v>
      </c>
      <c r="G31" s="15">
        <v>22.234335099999999</v>
      </c>
      <c r="H31" s="15">
        <v>20921.152440000002</v>
      </c>
      <c r="I31" s="15">
        <v>168.83358856999999</v>
      </c>
      <c r="J31" s="15">
        <v>586.77686759000005</v>
      </c>
      <c r="K31" s="15">
        <v>416.55549146999999</v>
      </c>
      <c r="L31" s="28">
        <v>25.426609676999998</v>
      </c>
      <c r="M31" s="28">
        <v>102.65699739999999</v>
      </c>
      <c r="N31" s="28">
        <v>33.741990631999997</v>
      </c>
      <c r="O31" s="28">
        <v>1864.2583723</v>
      </c>
      <c r="P31" s="28">
        <v>1331.902008</v>
      </c>
      <c r="Q31" s="28">
        <v>5.2223440000000003E-4</v>
      </c>
      <c r="R31" s="28">
        <v>9.4688500000000007E-5</v>
      </c>
      <c r="S31" s="28">
        <v>1.44505459E-2</v>
      </c>
      <c r="T31" s="28">
        <v>2.4607036499999999E-2</v>
      </c>
      <c r="U31" s="17">
        <v>1.9870423200000001E-2</v>
      </c>
      <c r="V31" s="28">
        <v>6.3121326198999999</v>
      </c>
      <c r="W31" s="28">
        <v>1.18758213E-2</v>
      </c>
      <c r="X31" s="28">
        <v>1.0534600058000001</v>
      </c>
      <c r="Y31" s="28">
        <v>0.55349264850000002</v>
      </c>
      <c r="Z31" s="28">
        <v>8.8383447057000009</v>
      </c>
      <c r="AA31" s="28">
        <v>366.44827457000002</v>
      </c>
      <c r="AB31" s="28">
        <v>271.98785837999998</v>
      </c>
      <c r="AC31" s="28">
        <v>59.866377864</v>
      </c>
      <c r="AD31" s="28">
        <v>771.52474737</v>
      </c>
      <c r="AE31" s="28">
        <v>748.37898579</v>
      </c>
      <c r="AF31" s="28">
        <v>0.47993264899999999</v>
      </c>
      <c r="AG31" s="28"/>
      <c r="AH31" s="17" t="s">
        <v>200</v>
      </c>
      <c r="AI31" s="17">
        <v>24.366337467969799</v>
      </c>
      <c r="AJ31" s="17">
        <v>25.164660524873501</v>
      </c>
      <c r="AK31" s="17">
        <v>167.75678096328301</v>
      </c>
      <c r="AL31" s="17">
        <v>167.75678096328301</v>
      </c>
      <c r="AM31" s="17">
        <v>73.391038948395305</v>
      </c>
      <c r="AN31" s="17">
        <v>3.3542917155817099E-3</v>
      </c>
      <c r="AO31" s="17">
        <v>1.6376908238121199E-2</v>
      </c>
      <c r="AP31" s="17">
        <v>588.00578853817899</v>
      </c>
      <c r="AQ31" s="17">
        <v>0.475357839793426</v>
      </c>
      <c r="AR31" s="17">
        <v>102.835688671534</v>
      </c>
      <c r="AS31" s="17">
        <v>1589.9986076764901</v>
      </c>
      <c r="AT31" s="5">
        <v>1.8771509559792101E-5</v>
      </c>
      <c r="AU31" s="5">
        <v>7.5086386018287301E-5</v>
      </c>
      <c r="AV31" s="17">
        <v>294373.44852968201</v>
      </c>
      <c r="AW31" s="17">
        <v>22.749323677088999</v>
      </c>
      <c r="AX31" s="17">
        <v>564.066593583447</v>
      </c>
      <c r="AY31" s="17">
        <v>36.240159471331602</v>
      </c>
      <c r="AZ31" s="17">
        <v>0.83384366198735604</v>
      </c>
      <c r="BA31" s="17">
        <v>129.391298180635</v>
      </c>
      <c r="BB31" s="17">
        <v>5.0080713999900803</v>
      </c>
      <c r="BC31" s="17">
        <v>1045.3523205208</v>
      </c>
      <c r="BD31" s="17">
        <v>115.997527752181</v>
      </c>
      <c r="BE31" s="17">
        <v>1157.0736626866501</v>
      </c>
      <c r="BF31" s="17">
        <v>367.28792025214301</v>
      </c>
      <c r="BG31" s="17">
        <v>1567.9156416713199</v>
      </c>
      <c r="BH31" s="17">
        <v>412.94855389423299</v>
      </c>
      <c r="BI31" s="17">
        <v>412.94855389423299</v>
      </c>
      <c r="BJ31" s="17">
        <v>274.76926026852198</v>
      </c>
      <c r="BK31" s="5">
        <v>5.9281171960923003E-5</v>
      </c>
      <c r="BL31" s="17">
        <v>4.47999371198707E-4</v>
      </c>
      <c r="BM31" s="17">
        <v>138.11977295920801</v>
      </c>
      <c r="BN31" s="17">
        <v>610.31252029111999</v>
      </c>
      <c r="BO31" s="17">
        <v>33.8247900650424</v>
      </c>
      <c r="BP31" s="17">
        <v>61.956796489388402</v>
      </c>
      <c r="BQ31" s="17">
        <v>3.64044626503083</v>
      </c>
      <c r="BR31" s="17">
        <v>4.71721504434045E-3</v>
      </c>
      <c r="BS31" s="17">
        <v>9.5773630736839706E-3</v>
      </c>
      <c r="BT31" s="17">
        <v>27.579054850421901</v>
      </c>
      <c r="BU31" s="17">
        <v>33.789633737270101</v>
      </c>
      <c r="BV31" s="17">
        <v>48.038339879958301</v>
      </c>
      <c r="BW31" s="17">
        <v>0</v>
      </c>
      <c r="BX31" s="17">
        <v>1.2394709017455E-2</v>
      </c>
      <c r="BY31" s="17">
        <v>1.19086441023605E-2</v>
      </c>
      <c r="BZ31" s="17">
        <v>21123.0001406548</v>
      </c>
      <c r="CA31" s="17">
        <v>15538.466692240199</v>
      </c>
      <c r="CB31" s="17">
        <v>1588.3766939488601</v>
      </c>
      <c r="CC31" s="17">
        <v>17264.963159148301</v>
      </c>
      <c r="CD31" s="17">
        <v>648.29565969895805</v>
      </c>
      <c r="CE31" s="17">
        <v>6.2990797648770602</v>
      </c>
      <c r="CF31" s="17">
        <v>1.1755974814839301E-2</v>
      </c>
      <c r="CG31" s="17">
        <v>1.04493735280014</v>
      </c>
      <c r="CH31" s="17">
        <v>0.54989042940524702</v>
      </c>
      <c r="CI31" s="17">
        <v>8.8067130673456901</v>
      </c>
      <c r="CJ31" s="17">
        <v>0.44573390774759297</v>
      </c>
      <c r="CK31" s="17">
        <v>8813.1244334165494</v>
      </c>
      <c r="CL31" s="17">
        <v>0.82802324498310598</v>
      </c>
      <c r="CM31" s="17">
        <v>0.15169169221272299</v>
      </c>
      <c r="CN31" s="17">
        <v>694.29222209361899</v>
      </c>
      <c r="CO31" s="17">
        <v>0.43765228602765699</v>
      </c>
      <c r="CP31" s="5">
        <v>1.22813364969658E-5</v>
      </c>
      <c r="CQ31" s="17">
        <v>3.0016892364842802E-2</v>
      </c>
      <c r="CR31" s="17">
        <v>1806.44216204655</v>
      </c>
      <c r="CS31" s="17">
        <v>1703.8028439581699</v>
      </c>
      <c r="CT31" s="17">
        <v>102.63931808837199</v>
      </c>
      <c r="CU31" s="17">
        <v>6.5329393784068204E-3</v>
      </c>
      <c r="CV31" s="17">
        <v>283.29654039694202</v>
      </c>
      <c r="CW31" s="17">
        <v>4.6962837128038899E-2</v>
      </c>
      <c r="CX31" s="17">
        <v>145.10651906722401</v>
      </c>
      <c r="CY31" s="17">
        <v>1.4769528122709199</v>
      </c>
      <c r="CZ31" s="17">
        <v>570.56175895765398</v>
      </c>
      <c r="DA31" s="17">
        <v>124.429242363081</v>
      </c>
      <c r="DB31" s="17">
        <v>1.33443359843912</v>
      </c>
      <c r="DC31" s="17">
        <v>5.7840994934880898</v>
      </c>
      <c r="DD31" s="17">
        <v>3.7037386971786302E-3</v>
      </c>
      <c r="DE31" s="17">
        <v>22.046359803568102</v>
      </c>
      <c r="DF31" s="17">
        <v>677.24808723933904</v>
      </c>
      <c r="DG31" s="17">
        <v>59.990980744583503</v>
      </c>
      <c r="DH31" s="17">
        <v>0</v>
      </c>
      <c r="DI31" s="17">
        <v>2338.6136922278902</v>
      </c>
      <c r="DJ31" s="17">
        <v>1871.0417824892299</v>
      </c>
      <c r="DK31" s="17">
        <v>410.27099484052297</v>
      </c>
      <c r="DL31" s="17">
        <v>20985.230808269502</v>
      </c>
      <c r="DM31" s="17">
        <v>1335.09343342278</v>
      </c>
      <c r="DN31" s="17">
        <v>3147.1894365203302</v>
      </c>
      <c r="DP31" s="25">
        <f t="shared" si="0"/>
        <v>8.0000039204266606E-3</v>
      </c>
      <c r="DQ31" s="97">
        <f t="shared" si="1"/>
        <v>1.0065650615732569</v>
      </c>
      <c r="DR31" s="40">
        <f t="shared" si="2"/>
        <v>-4.8099198985266907E-3</v>
      </c>
      <c r="DS31" s="40">
        <f t="shared" si="3"/>
        <v>-9.9402557394394648E-3</v>
      </c>
      <c r="DT31" s="40">
        <f t="shared" si="4"/>
        <v>-7.5980528443702535E-3</v>
      </c>
      <c r="DU31" s="40">
        <f t="shared" si="5"/>
        <v>-1.2886095166505247E-2</v>
      </c>
      <c r="DV31" s="40">
        <f t="shared" si="6"/>
        <v>-1.2983396011297306E-2</v>
      </c>
      <c r="DW31" s="40">
        <f t="shared" si="7"/>
        <v>-8.4542800846739725E-3</v>
      </c>
      <c r="DX31" s="40">
        <f t="shared" si="8"/>
        <v>3.0628507895667364E-3</v>
      </c>
      <c r="DY31" s="40">
        <f t="shared" si="9"/>
        <v>-6.3779228756399289E-3</v>
      </c>
      <c r="DZ31" s="40">
        <f t="shared" si="10"/>
        <v>2.0943582067683439E-3</v>
      </c>
      <c r="EA31" s="40">
        <f t="shared" si="11"/>
        <v>-8.6589605697870737E-3</v>
      </c>
      <c r="EB31" s="40">
        <f t="shared" si="12"/>
        <v>-1.0302165937735986E-2</v>
      </c>
      <c r="EC31" s="40">
        <f t="shared" si="13"/>
        <v>1.7406633357660093E-3</v>
      </c>
      <c r="ED31" s="40">
        <f t="shared" si="14"/>
        <v>1.4119826476663494E-3</v>
      </c>
      <c r="EE31" s="40">
        <f t="shared" si="15"/>
        <v>3.6386641948460171E-3</v>
      </c>
      <c r="EF31" s="40">
        <f t="shared" si="16"/>
        <v>2.3961413104048399E-3</v>
      </c>
      <c r="EG31" s="40">
        <f t="shared" si="17"/>
        <v>-5.117472811833574E-3</v>
      </c>
      <c r="EH31" s="40">
        <f t="shared" si="18"/>
        <v>-8.7719672602334185E-3</v>
      </c>
      <c r="EI31" s="40">
        <f t="shared" si="19"/>
        <v>-1.0793210377995455E-2</v>
      </c>
      <c r="EJ31" s="40">
        <f t="shared" si="20"/>
        <v>-1.2341322783200692E-2</v>
      </c>
      <c r="EK31" s="40">
        <f t="shared" si="21"/>
        <v>-7.0065566744995731E-3</v>
      </c>
      <c r="EL31" s="40">
        <f t="shared" si="22"/>
        <v>-2.0678993628537568E-3</v>
      </c>
      <c r="EM31" s="40">
        <f t="shared" si="23"/>
        <v>-1.0091637633575679E-2</v>
      </c>
      <c r="EN31" s="40">
        <f t="shared" si="24"/>
        <v>-8.0901533546002824E-3</v>
      </c>
      <c r="EO31" s="40">
        <f t="shared" si="25"/>
        <v>-6.5081606856301375E-3</v>
      </c>
      <c r="EP31" s="40">
        <f t="shared" si="26"/>
        <v>-3.5789097854387734E-3</v>
      </c>
      <c r="EQ31" s="40">
        <f t="shared" si="27"/>
        <v>2.2913075061637245E-3</v>
      </c>
      <c r="ER31" s="40">
        <f t="shared" si="28"/>
        <v>1.0226198717429668E-2</v>
      </c>
      <c r="ES31" s="40">
        <f t="shared" si="29"/>
        <v>2.0813499167523721E-3</v>
      </c>
      <c r="ET31" s="40">
        <f t="shared" si="30"/>
        <v>-1.7154935652598974E-2</v>
      </c>
      <c r="EU31" s="40">
        <f t="shared" si="31"/>
        <v>-1.7155772324440662E-2</v>
      </c>
      <c r="EV31" s="40">
        <f t="shared" si="32"/>
        <v>-9.5321900189665847E-3</v>
      </c>
    </row>
    <row r="32" spans="1:152" x14ac:dyDescent="0.25">
      <c r="A32" s="17" t="s">
        <v>201</v>
      </c>
      <c r="B32" s="15">
        <v>58594.683625999998</v>
      </c>
      <c r="C32" s="15">
        <v>11.748256042</v>
      </c>
      <c r="D32" s="15">
        <v>4498.3867184999999</v>
      </c>
      <c r="E32" s="15">
        <v>497.64406227000001</v>
      </c>
      <c r="F32" s="15">
        <v>472.18336194</v>
      </c>
      <c r="G32" s="15">
        <v>5.0119807756999997</v>
      </c>
      <c r="H32" s="15">
        <v>4752.9999131000004</v>
      </c>
      <c r="I32" s="15">
        <v>42.988177417999999</v>
      </c>
      <c r="J32" s="15">
        <v>134.25854548999999</v>
      </c>
      <c r="K32" s="15">
        <v>106.7403159</v>
      </c>
      <c r="L32" s="28">
        <v>6.8594102629</v>
      </c>
      <c r="M32" s="28">
        <v>20.373986608999999</v>
      </c>
      <c r="N32" s="28">
        <v>7.3393147449000002</v>
      </c>
      <c r="O32" s="28">
        <v>442.10235911000001</v>
      </c>
      <c r="P32" s="28">
        <v>301.80157383</v>
      </c>
      <c r="Q32" s="28">
        <v>9.5844300000000007E-5</v>
      </c>
      <c r="R32" s="28">
        <v>1.6742799999999998E-5</v>
      </c>
      <c r="S32" s="28">
        <v>3.5572036999999999E-3</v>
      </c>
      <c r="T32" s="28">
        <v>5.8609886999999999E-3</v>
      </c>
      <c r="U32" s="17">
        <v>3.9472984999999999E-3</v>
      </c>
      <c r="V32" s="28">
        <v>1.4726501687</v>
      </c>
      <c r="W32" s="28">
        <v>2.6267304E-3</v>
      </c>
      <c r="X32" s="28">
        <v>0.2254300373</v>
      </c>
      <c r="Y32" s="28">
        <v>0.11908942190000001</v>
      </c>
      <c r="Z32" s="28">
        <v>2.0808762675999999</v>
      </c>
      <c r="AA32" s="28">
        <v>83.490018840000005</v>
      </c>
      <c r="AB32" s="28">
        <v>64.022888671999993</v>
      </c>
      <c r="AC32" s="28">
        <v>11.813200058</v>
      </c>
      <c r="AD32" s="28">
        <v>279.33346312999998</v>
      </c>
      <c r="AE32" s="28">
        <v>270.9534491</v>
      </c>
      <c r="AF32" s="28">
        <v>0.1022843002</v>
      </c>
      <c r="AG32" s="28"/>
      <c r="AH32" s="17" t="s">
        <v>201</v>
      </c>
      <c r="AI32" s="17">
        <v>5.0202295840443902</v>
      </c>
      <c r="AJ32" s="17">
        <v>6.7719804825147802</v>
      </c>
      <c r="AK32" s="17">
        <v>42.588901640787597</v>
      </c>
      <c r="AL32" s="17">
        <v>42.588901640787597</v>
      </c>
      <c r="AM32" s="17">
        <v>20.2608956994493</v>
      </c>
      <c r="AN32" s="17">
        <v>6.6561773838853095E-4</v>
      </c>
      <c r="AO32" s="17">
        <v>3.2497614444683201E-3</v>
      </c>
      <c r="AP32" s="17">
        <v>134.633894624964</v>
      </c>
      <c r="AQ32" s="17">
        <v>0.10147150168578099</v>
      </c>
      <c r="AR32" s="17">
        <v>20.411899809711301</v>
      </c>
      <c r="AS32" s="17">
        <v>293.28854411725598</v>
      </c>
      <c r="AT32" s="5">
        <v>3.3174636496414701E-6</v>
      </c>
      <c r="AU32" s="5">
        <v>1.32701135655902E-5</v>
      </c>
      <c r="AV32" s="17">
        <v>58358.609843857601</v>
      </c>
      <c r="AW32" s="17">
        <v>8.2268891119231302</v>
      </c>
      <c r="AX32" s="17">
        <v>204.521127190154</v>
      </c>
      <c r="AY32" s="17">
        <v>13.082608225775299</v>
      </c>
      <c r="AZ32" s="17">
        <v>0.302457044924684</v>
      </c>
      <c r="BA32" s="17">
        <v>46.753807399813603</v>
      </c>
      <c r="BB32" s="17">
        <v>1.3343347763686499</v>
      </c>
      <c r="BC32" s="17">
        <v>222.318071709549</v>
      </c>
      <c r="BD32" s="17">
        <v>20.631324897115999</v>
      </c>
      <c r="BE32" s="17">
        <v>227.933034411264</v>
      </c>
      <c r="BF32" s="17">
        <v>83.805316355623106</v>
      </c>
      <c r="BG32" s="17">
        <v>368.88768995823301</v>
      </c>
      <c r="BH32" s="17">
        <v>105.52712998920001</v>
      </c>
      <c r="BI32" s="17">
        <v>105.52712998920001</v>
      </c>
      <c r="BJ32" s="17">
        <v>64.673879108293704</v>
      </c>
      <c r="BK32" s="5">
        <v>1.2265677233766E-5</v>
      </c>
      <c r="BL32" s="5">
        <v>7.9837453627509106E-5</v>
      </c>
      <c r="BM32" s="17">
        <v>35.564269484834902</v>
      </c>
      <c r="BN32" s="17">
        <v>144.48892192290899</v>
      </c>
      <c r="BO32" s="17">
        <v>6.8242329092903802</v>
      </c>
      <c r="BP32" s="17">
        <v>14.009545008417399</v>
      </c>
      <c r="BQ32" s="17">
        <v>1.0447486002597</v>
      </c>
      <c r="BR32" s="17">
        <v>1.1582739398248399E-3</v>
      </c>
      <c r="BS32" s="17">
        <v>2.3516169171668398E-3</v>
      </c>
      <c r="BT32" s="17">
        <v>5.4182252159854896</v>
      </c>
      <c r="BU32" s="17">
        <v>7.34202813023568</v>
      </c>
      <c r="BV32" s="17">
        <v>11.604353572204101</v>
      </c>
      <c r="BW32" s="17">
        <v>0</v>
      </c>
      <c r="BX32" s="17">
        <v>2.9454442952650101E-3</v>
      </c>
      <c r="BY32" s="17">
        <v>2.82993787485463E-3</v>
      </c>
      <c r="BZ32" s="17">
        <v>4796.0139196525397</v>
      </c>
      <c r="CA32" s="17">
        <v>4000.9790211809</v>
      </c>
      <c r="CB32" s="17">
        <v>408.98970058676002</v>
      </c>
      <c r="CC32" s="17">
        <v>4445.5329912525003</v>
      </c>
      <c r="CD32" s="17">
        <v>135.237158424852</v>
      </c>
      <c r="CE32" s="17">
        <v>1.46684272261336</v>
      </c>
      <c r="CF32" s="17">
        <v>2.6031908466123202E-3</v>
      </c>
      <c r="CG32" s="17">
        <v>0.22389036405584301</v>
      </c>
      <c r="CH32" s="17">
        <v>0.11841764517270401</v>
      </c>
      <c r="CI32" s="17">
        <v>2.06987351227809</v>
      </c>
      <c r="CJ32" s="17">
        <v>4.3109676080402497E-2</v>
      </c>
      <c r="CK32" s="17">
        <v>2047.7238627883301</v>
      </c>
      <c r="CL32" s="17">
        <v>0.22727565248543499</v>
      </c>
      <c r="CM32" s="17">
        <v>5.4704890061012902E-2</v>
      </c>
      <c r="CN32" s="17">
        <v>230.01236380672</v>
      </c>
      <c r="CO32" s="17">
        <v>0.10668330476143199</v>
      </c>
      <c r="CP32" s="5">
        <v>3.2476519794749702E-6</v>
      </c>
      <c r="CQ32" s="17">
        <v>1.0508090284782E-2</v>
      </c>
      <c r="CR32" s="17">
        <v>490.78356678984801</v>
      </c>
      <c r="CS32" s="17">
        <v>465.61054662637503</v>
      </c>
      <c r="CT32" s="17">
        <v>25.1730201634727</v>
      </c>
      <c r="CU32" s="17">
        <v>1.2651567593159E-3</v>
      </c>
      <c r="CV32" s="17">
        <v>58.008495984832102</v>
      </c>
      <c r="CW32" s="17">
        <v>9.0946883204638396E-3</v>
      </c>
      <c r="CX32" s="17">
        <v>35.1801462601343</v>
      </c>
      <c r="CY32" s="17">
        <v>0.43887117181170299</v>
      </c>
      <c r="CZ32" s="17">
        <v>139.79836192728001</v>
      </c>
      <c r="DA32" s="17">
        <v>15.057089639568501</v>
      </c>
      <c r="DB32" s="17">
        <v>0.25644242096154501</v>
      </c>
      <c r="DC32" s="17">
        <v>1.4620121300506499</v>
      </c>
      <c r="DD32" s="17">
        <v>1.211465830674E-3</v>
      </c>
      <c r="DE32" s="17">
        <v>4.9570569121843899</v>
      </c>
      <c r="DF32" s="17">
        <v>156.67751904913001</v>
      </c>
      <c r="DG32" s="17">
        <v>11.841680327734601</v>
      </c>
      <c r="DH32" s="17">
        <v>0</v>
      </c>
      <c r="DI32" s="17">
        <v>548.32521307079605</v>
      </c>
      <c r="DJ32" s="17">
        <v>444.40806004355397</v>
      </c>
      <c r="DK32" s="17">
        <v>89.822955464415699</v>
      </c>
      <c r="DL32" s="17">
        <v>4771.3601525598397</v>
      </c>
      <c r="DM32" s="17">
        <v>302.97625140338602</v>
      </c>
      <c r="DN32" s="17">
        <v>696.45206648776002</v>
      </c>
      <c r="DP32" s="25">
        <f t="shared" si="0"/>
        <v>8.0000012495273238E-3</v>
      </c>
      <c r="DQ32" s="97">
        <f t="shared" si="1"/>
        <v>1.0051670312666448</v>
      </c>
      <c r="DR32" s="40">
        <f t="shared" si="2"/>
        <v>-4.0289283520876474E-3</v>
      </c>
      <c r="DS32" s="40">
        <f t="shared" si="3"/>
        <v>-1.2248836702353752E-2</v>
      </c>
      <c r="DT32" s="40">
        <f t="shared" si="4"/>
        <v>-1.1749484994283422E-2</v>
      </c>
      <c r="DU32" s="40">
        <f t="shared" si="5"/>
        <v>-1.3785948633362353E-2</v>
      </c>
      <c r="DV32" s="40">
        <f t="shared" si="6"/>
        <v>-1.392004853076584E-2</v>
      </c>
      <c r="DW32" s="40">
        <f t="shared" si="7"/>
        <v>-1.0958514402509612E-2</v>
      </c>
      <c r="DX32" s="40">
        <f t="shared" si="8"/>
        <v>3.8628739313113806E-3</v>
      </c>
      <c r="DY32" s="40">
        <f t="shared" si="9"/>
        <v>-9.2880368788377052E-3</v>
      </c>
      <c r="DZ32" s="40">
        <f t="shared" si="10"/>
        <v>2.7957187648213326E-3</v>
      </c>
      <c r="EA32" s="40">
        <f t="shared" si="11"/>
        <v>-1.1365770286239082E-2</v>
      </c>
      <c r="EB32" s="40">
        <f t="shared" si="12"/>
        <v>-1.2745961683921274E-2</v>
      </c>
      <c r="EC32" s="40">
        <f t="shared" si="13"/>
        <v>1.8608631407735232E-3</v>
      </c>
      <c r="ED32" s="40">
        <f t="shared" si="14"/>
        <v>3.6970554200108021E-4</v>
      </c>
      <c r="EE32" s="40">
        <f t="shared" si="15"/>
        <v>5.2153101788363918E-3</v>
      </c>
      <c r="EF32" s="40">
        <f t="shared" si="16"/>
        <v>3.8922181832215944E-3</v>
      </c>
      <c r="EG32" s="40">
        <f t="shared" si="17"/>
        <v>-5.1491550279977368E-3</v>
      </c>
      <c r="EH32" s="40">
        <f t="shared" si="18"/>
        <v>-9.2710170800779732E-3</v>
      </c>
      <c r="EI32" s="40">
        <f t="shared" si="19"/>
        <v>-1.3300571740752476E-2</v>
      </c>
      <c r="EJ32" s="40">
        <f t="shared" si="20"/>
        <v>-1.4606158493422842E-2</v>
      </c>
      <c r="EK32" s="40">
        <f t="shared" si="21"/>
        <v>-8.0863702461692714E-3</v>
      </c>
      <c r="EL32" s="40">
        <f t="shared" si="22"/>
        <v>-3.9435340517881183E-3</v>
      </c>
      <c r="EM32" s="40">
        <f t="shared" si="23"/>
        <v>-8.9615414614609111E-3</v>
      </c>
      <c r="EN32" s="40">
        <f t="shared" si="24"/>
        <v>-6.829938293041269E-3</v>
      </c>
      <c r="EO32" s="40">
        <f t="shared" si="25"/>
        <v>-5.6409437259683269E-3</v>
      </c>
      <c r="EP32" s="40">
        <f t="shared" si="26"/>
        <v>-5.2875586565269469E-3</v>
      </c>
      <c r="EQ32" s="40">
        <f t="shared" si="27"/>
        <v>3.7764695708996775E-3</v>
      </c>
      <c r="ER32" s="40">
        <f t="shared" si="28"/>
        <v>1.0168089097460815E-2</v>
      </c>
      <c r="ES32" s="40">
        <f t="shared" si="29"/>
        <v>2.4108852465690579E-3</v>
      </c>
      <c r="ET32" s="40">
        <f t="shared" si="30"/>
        <v>-1.8301564459040048E-2</v>
      </c>
      <c r="EU32" s="40">
        <f t="shared" si="31"/>
        <v>-1.8302459257986708E-2</v>
      </c>
      <c r="EV32" s="40">
        <f t="shared" si="32"/>
        <v>-7.9464640480475628E-3</v>
      </c>
    </row>
    <row r="33" spans="1:152" x14ac:dyDescent="0.25">
      <c r="A33" s="17" t="s">
        <v>202</v>
      </c>
      <c r="B33" s="15">
        <v>577887.53384000005</v>
      </c>
      <c r="C33" s="15">
        <v>82.821600692999993</v>
      </c>
      <c r="D33" s="15">
        <v>32155.869544000001</v>
      </c>
      <c r="E33" s="15">
        <v>3260.4330366999998</v>
      </c>
      <c r="F33" s="15">
        <v>3073.0302370999998</v>
      </c>
      <c r="G33" s="15">
        <v>41.593324991000003</v>
      </c>
      <c r="H33" s="15">
        <v>45890.524556999997</v>
      </c>
      <c r="I33" s="15">
        <v>332.63649292999997</v>
      </c>
      <c r="J33" s="15">
        <v>1205.5964904</v>
      </c>
      <c r="K33" s="15">
        <v>811.74706102000005</v>
      </c>
      <c r="L33" s="28">
        <v>50.454795115000003</v>
      </c>
      <c r="M33" s="28">
        <v>212.79541581999999</v>
      </c>
      <c r="N33" s="28">
        <v>75.869799035</v>
      </c>
      <c r="O33" s="28">
        <v>4049.8031621999999</v>
      </c>
      <c r="P33" s="28">
        <v>2984.7099397000002</v>
      </c>
      <c r="Q33" s="28">
        <v>1.1199669000000001E-3</v>
      </c>
      <c r="R33" s="28">
        <v>2.0990679999999999E-4</v>
      </c>
      <c r="S33" s="28">
        <v>2.6274541200000001E-2</v>
      </c>
      <c r="T33" s="28">
        <v>4.6283507199999997E-2</v>
      </c>
      <c r="U33" s="17">
        <v>4.0327616300000001E-2</v>
      </c>
      <c r="V33" s="28">
        <v>13.691615778999999</v>
      </c>
      <c r="W33" s="28">
        <v>2.1982223200000001E-2</v>
      </c>
      <c r="X33" s="28">
        <v>2.0165782718999998</v>
      </c>
      <c r="Y33" s="28">
        <v>1.0914489246000001</v>
      </c>
      <c r="Z33" s="28">
        <v>18.748421644</v>
      </c>
      <c r="AA33" s="28">
        <v>834.58296712000003</v>
      </c>
      <c r="AB33" s="28">
        <v>556.75055283999995</v>
      </c>
      <c r="AC33" s="28">
        <v>125.22703599</v>
      </c>
      <c r="AD33" s="28">
        <v>1247.0787267000001</v>
      </c>
      <c r="AE33" s="28">
        <v>1209.6663653999999</v>
      </c>
      <c r="AF33" s="28">
        <v>0.89352065510000001</v>
      </c>
      <c r="AG33" s="28"/>
      <c r="AH33" s="17" t="s">
        <v>202</v>
      </c>
      <c r="AI33" s="17">
        <v>48.514880577763698</v>
      </c>
      <c r="AJ33" s="17">
        <v>50.129056522446902</v>
      </c>
      <c r="AK33" s="17">
        <v>331.934841623213</v>
      </c>
      <c r="AL33" s="17">
        <v>331.934841623213</v>
      </c>
      <c r="AM33" s="17">
        <v>134.85426331205801</v>
      </c>
      <c r="AN33" s="17">
        <v>6.8298451804207402E-3</v>
      </c>
      <c r="AO33" s="17">
        <v>3.3345780452719097E-2</v>
      </c>
      <c r="AP33" s="17">
        <v>1211.7886246938899</v>
      </c>
      <c r="AQ33" s="17">
        <v>0.89112414793099504</v>
      </c>
      <c r="AR33" s="17">
        <v>213.83011692377599</v>
      </c>
      <c r="AS33" s="17">
        <v>3323.48002759785</v>
      </c>
      <c r="AT33" s="5">
        <v>4.1693642641798502E-5</v>
      </c>
      <c r="AU33" s="17">
        <v>1.6677223465996399E-4</v>
      </c>
      <c r="AV33" s="17">
        <v>576998.46066105505</v>
      </c>
      <c r="AW33" s="17">
        <v>36.901107518312102</v>
      </c>
      <c r="AX33" s="17">
        <v>916.38742331497895</v>
      </c>
      <c r="AY33" s="17">
        <v>58.723074899827502</v>
      </c>
      <c r="AZ33" s="17">
        <v>1.3549871373534601</v>
      </c>
      <c r="BA33" s="17">
        <v>209.78066083544101</v>
      </c>
      <c r="BB33" s="17">
        <v>6.8539332193543698</v>
      </c>
      <c r="BC33" s="17">
        <v>2094.8194480991701</v>
      </c>
      <c r="BD33" s="17">
        <v>252.38664153079901</v>
      </c>
      <c r="BE33" s="17">
        <v>2373.14598231432</v>
      </c>
      <c r="BF33" s="17">
        <v>840.37716237495601</v>
      </c>
      <c r="BG33" s="17">
        <v>3457.9381713469602</v>
      </c>
      <c r="BH33" s="17">
        <v>807.66701219363495</v>
      </c>
      <c r="BI33" s="17">
        <v>807.66701219363495</v>
      </c>
      <c r="BJ33" s="17">
        <v>563.22778669100001</v>
      </c>
      <c r="BK33" s="17">
        <v>1.16878531958244E-4</v>
      </c>
      <c r="BL33" s="17">
        <v>9.8126603272265201E-4</v>
      </c>
      <c r="BM33" s="17">
        <v>256.25178646472301</v>
      </c>
      <c r="BN33" s="17">
        <v>1329.8936556337001</v>
      </c>
      <c r="BO33" s="17">
        <v>71.543276014579703</v>
      </c>
      <c r="BP33" s="17">
        <v>129.07618771864199</v>
      </c>
      <c r="BQ33" s="17">
        <v>6.7653104387131604</v>
      </c>
      <c r="BR33" s="17">
        <v>8.61405935944708E-3</v>
      </c>
      <c r="BS33" s="17">
        <v>1.7489137430623299E-2</v>
      </c>
      <c r="BT33" s="17">
        <v>58.706341121229499</v>
      </c>
      <c r="BU33" s="17">
        <v>76.348683915224797</v>
      </c>
      <c r="BV33" s="17">
        <v>82.444943952997406</v>
      </c>
      <c r="BW33" s="17">
        <v>0</v>
      </c>
      <c r="BX33" s="17">
        <v>2.3397423733857999E-2</v>
      </c>
      <c r="BY33" s="17">
        <v>2.2479921228856298E-2</v>
      </c>
      <c r="BZ33" s="17">
        <v>46488.477713586501</v>
      </c>
      <c r="CA33" s="17">
        <v>28828.288746176298</v>
      </c>
      <c r="CB33" s="17">
        <v>2946.8922810893</v>
      </c>
      <c r="CC33" s="17">
        <v>32031.432813730298</v>
      </c>
      <c r="CD33" s="17">
        <v>1357.2282983592099</v>
      </c>
      <c r="CE33" s="17">
        <v>13.7323787300275</v>
      </c>
      <c r="CF33" s="17">
        <v>2.1905997754371999E-2</v>
      </c>
      <c r="CG33" s="17">
        <v>2.0139457652408201</v>
      </c>
      <c r="CH33" s="17">
        <v>1.0915994667901201</v>
      </c>
      <c r="CI33" s="17">
        <v>18.781162152372399</v>
      </c>
      <c r="CJ33" s="17">
        <v>1.22191825923047</v>
      </c>
      <c r="CK33" s="17">
        <v>19883.0435387654</v>
      </c>
      <c r="CL33" s="17">
        <v>1.52157139271482</v>
      </c>
      <c r="CM33" s="17">
        <v>0.245651735754008</v>
      </c>
      <c r="CN33" s="17">
        <v>1176.44770063438</v>
      </c>
      <c r="CO33" s="17">
        <v>0.86057451479025704</v>
      </c>
      <c r="CP33" s="5">
        <v>1.88285038002171E-5</v>
      </c>
      <c r="CQ33" s="17">
        <v>4.7765758274221901E-2</v>
      </c>
      <c r="CR33" s="17">
        <v>3236.3920140242399</v>
      </c>
      <c r="CS33" s="17">
        <v>3049.9102269796999</v>
      </c>
      <c r="CT33" s="17">
        <v>186.48178704453801</v>
      </c>
      <c r="CU33" s="17">
        <v>7.6746287019736799E-3</v>
      </c>
      <c r="CV33" s="17">
        <v>548.94023391039298</v>
      </c>
      <c r="CW33" s="17">
        <v>5.51703264273549E-2</v>
      </c>
      <c r="CX33" s="17">
        <v>266.85319988756402</v>
      </c>
      <c r="CY33" s="17">
        <v>2.5591045810942599</v>
      </c>
      <c r="CZ33" s="17">
        <v>1039.8582742219</v>
      </c>
      <c r="DA33" s="17">
        <v>305.38306670547797</v>
      </c>
      <c r="DB33" s="17">
        <v>2.6976034555244999</v>
      </c>
      <c r="DC33" s="17">
        <v>8.5881165539553592</v>
      </c>
      <c r="DD33" s="17">
        <v>5.6671189944719003E-3</v>
      </c>
      <c r="DE33" s="17">
        <v>41.406137690548199</v>
      </c>
      <c r="DF33" s="17">
        <v>1589.1004681146401</v>
      </c>
      <c r="DG33" s="17">
        <v>125.887684542607</v>
      </c>
      <c r="DH33" s="17">
        <v>0</v>
      </c>
      <c r="DI33" s="17">
        <v>5130.9350489296003</v>
      </c>
      <c r="DJ33" s="17">
        <v>4079.2550098729898</v>
      </c>
      <c r="DK33" s="17">
        <v>977.05048858433497</v>
      </c>
      <c r="DL33" s="17">
        <v>46206.897187673901</v>
      </c>
      <c r="DM33" s="17">
        <v>3004.9606566437901</v>
      </c>
      <c r="DN33" s="17">
        <v>7120.2657776832702</v>
      </c>
      <c r="DP33" s="25">
        <f t="shared" si="0"/>
        <v>8.000010113655618E-3</v>
      </c>
      <c r="DQ33" s="97">
        <f t="shared" si="1"/>
        <v>1.0060939068202077</v>
      </c>
      <c r="DR33" s="40">
        <f t="shared" si="2"/>
        <v>-1.5384882470767243E-3</v>
      </c>
      <c r="DS33" s="40">
        <f t="shared" si="3"/>
        <v>-4.5478080217112062E-3</v>
      </c>
      <c r="DT33" s="40">
        <f t="shared" si="4"/>
        <v>-3.8697983302684968E-3</v>
      </c>
      <c r="DU33" s="40">
        <f t="shared" si="5"/>
        <v>-7.3735673774464874E-3</v>
      </c>
      <c r="DV33" s="40">
        <f t="shared" si="6"/>
        <v>-7.5235218453685252E-3</v>
      </c>
      <c r="DW33" s="40">
        <f t="shared" si="7"/>
        <v>-4.5004168455469087E-3</v>
      </c>
      <c r="DX33" s="40">
        <f t="shared" si="8"/>
        <v>6.8940730952190875E-3</v>
      </c>
      <c r="DY33" s="40">
        <f t="shared" si="9"/>
        <v>-2.1093635896847506E-3</v>
      </c>
      <c r="DZ33" s="40">
        <f t="shared" si="10"/>
        <v>5.1361581948828157E-3</v>
      </c>
      <c r="EA33" s="40">
        <f t="shared" si="11"/>
        <v>-5.0262563577850453E-3</v>
      </c>
      <c r="EB33" s="40">
        <f t="shared" si="12"/>
        <v>-6.4560482667832767E-3</v>
      </c>
      <c r="EC33" s="40">
        <f t="shared" si="13"/>
        <v>4.8624219642552698E-3</v>
      </c>
      <c r="ED33" s="40">
        <f t="shared" si="14"/>
        <v>6.3119302583611609E-3</v>
      </c>
      <c r="EE33" s="40">
        <f t="shared" si="15"/>
        <v>7.2724146071807255E-3</v>
      </c>
      <c r="EF33" s="40">
        <f t="shared" si="16"/>
        <v>6.7848190788768522E-3</v>
      </c>
      <c r="EG33" s="40">
        <f t="shared" si="17"/>
        <v>-2.6731428570675865E-3</v>
      </c>
      <c r="EH33" s="40">
        <f t="shared" si="18"/>
        <v>-6.8645832256863061E-3</v>
      </c>
      <c r="EI33" s="40">
        <f t="shared" si="19"/>
        <v>-6.5213093018584032E-3</v>
      </c>
      <c r="EJ33" s="40">
        <f t="shared" si="20"/>
        <v>-8.7755285166829285E-3</v>
      </c>
      <c r="EK33" s="40">
        <f t="shared" si="21"/>
        <v>-3.7688978621868608E-3</v>
      </c>
      <c r="EL33" s="40">
        <f t="shared" si="22"/>
        <v>2.97721990490142E-3</v>
      </c>
      <c r="EM33" s="40">
        <f t="shared" si="23"/>
        <v>-3.4675949258854972E-3</v>
      </c>
      <c r="EN33" s="40">
        <f t="shared" si="24"/>
        <v>-1.3054324227640161E-3</v>
      </c>
      <c r="EO33" s="40">
        <f t="shared" si="25"/>
        <v>1.3792875390406203E-4</v>
      </c>
      <c r="EP33" s="40">
        <f t="shared" si="26"/>
        <v>1.7463074489193963E-3</v>
      </c>
      <c r="EQ33" s="40">
        <f t="shared" si="27"/>
        <v>6.942623421792006E-3</v>
      </c>
      <c r="ER33" s="40">
        <f t="shared" si="28"/>
        <v>1.1633996262705986E-2</v>
      </c>
      <c r="ES33" s="40">
        <f t="shared" si="29"/>
        <v>5.2756064006797727E-3</v>
      </c>
      <c r="ET33" s="40">
        <f t="shared" si="30"/>
        <v>-1.3694035034919772E-2</v>
      </c>
      <c r="EU33" s="40">
        <f t="shared" si="31"/>
        <v>-1.3694921564233862E-2</v>
      </c>
      <c r="EV33" s="40">
        <f t="shared" si="32"/>
        <v>-2.68209487416579E-3</v>
      </c>
    </row>
    <row r="34" spans="1:152" x14ac:dyDescent="0.25">
      <c r="A34" s="17" t="s">
        <v>203</v>
      </c>
      <c r="B34" s="15">
        <v>360130.64754999999</v>
      </c>
      <c r="C34" s="15">
        <v>57.016473648999998</v>
      </c>
      <c r="D34" s="15">
        <v>22064.899511</v>
      </c>
      <c r="E34" s="15">
        <v>2312.0006122</v>
      </c>
      <c r="F34" s="15">
        <v>2182.6980235000001</v>
      </c>
      <c r="G34" s="15">
        <v>28.152189784000001</v>
      </c>
      <c r="H34" s="15">
        <v>29129.641062999999</v>
      </c>
      <c r="I34" s="15">
        <v>211.32644087</v>
      </c>
      <c r="J34" s="15">
        <v>804.01959237000005</v>
      </c>
      <c r="K34" s="15">
        <v>518.83232744999998</v>
      </c>
      <c r="L34" s="28">
        <v>34.076010877000002</v>
      </c>
      <c r="M34" s="28">
        <v>129.05749012999999</v>
      </c>
      <c r="N34" s="28">
        <v>43.484417679000003</v>
      </c>
      <c r="O34" s="28">
        <v>2676.6391444000001</v>
      </c>
      <c r="P34" s="28">
        <v>1818.3266960999999</v>
      </c>
      <c r="Q34" s="28">
        <v>7.1238810000000003E-4</v>
      </c>
      <c r="R34" s="28">
        <v>1.3643560000000001E-4</v>
      </c>
      <c r="S34" s="28">
        <v>1.7993540400000001E-2</v>
      </c>
      <c r="T34" s="28">
        <v>3.18785886E-2</v>
      </c>
      <c r="U34" s="17">
        <v>2.62456093E-2</v>
      </c>
      <c r="V34" s="28">
        <v>8.2218636035999992</v>
      </c>
      <c r="W34" s="28">
        <v>1.48682945E-2</v>
      </c>
      <c r="X34" s="28">
        <v>1.3156204266</v>
      </c>
      <c r="Y34" s="28">
        <v>0.69520603989999996</v>
      </c>
      <c r="Z34" s="28">
        <v>11.424951434</v>
      </c>
      <c r="AA34" s="28">
        <v>500.49977410999998</v>
      </c>
      <c r="AB34" s="28">
        <v>434.74587826999999</v>
      </c>
      <c r="AC34" s="28">
        <v>75.403164188000005</v>
      </c>
      <c r="AD34" s="28">
        <v>970.85096135000003</v>
      </c>
      <c r="AE34" s="28">
        <v>941.72542585999997</v>
      </c>
      <c r="AF34" s="28">
        <v>0.59627997040000003</v>
      </c>
      <c r="AG34" s="28"/>
      <c r="AH34" s="17" t="s">
        <v>203</v>
      </c>
      <c r="AI34" s="17">
        <v>31.748475163481299</v>
      </c>
      <c r="AJ34" s="17">
        <v>33.798451774190603</v>
      </c>
      <c r="AK34" s="17">
        <v>210.72948267437999</v>
      </c>
      <c r="AL34" s="17">
        <v>210.72948267437999</v>
      </c>
      <c r="AM34" s="17">
        <v>89.423455874336497</v>
      </c>
      <c r="AN34" s="17">
        <v>4.4405841564840697E-3</v>
      </c>
      <c r="AO34" s="17">
        <v>2.1680455838665701E-2</v>
      </c>
      <c r="AP34" s="17">
        <v>809.85752473239097</v>
      </c>
      <c r="AQ34" s="17">
        <v>0.591868127144624</v>
      </c>
      <c r="AR34" s="17">
        <v>129.83306379280199</v>
      </c>
      <c r="AS34" s="17">
        <v>1994.73418897653</v>
      </c>
      <c r="AT34" s="5">
        <v>2.7079119088168301E-5</v>
      </c>
      <c r="AU34" s="17">
        <v>1.08316007142975E-4</v>
      </c>
      <c r="AV34" s="17">
        <v>359257.74234582699</v>
      </c>
      <c r="AW34" s="17">
        <v>28.6865010587697</v>
      </c>
      <c r="AX34" s="17">
        <v>712.14260913705505</v>
      </c>
      <c r="AY34" s="17">
        <v>45.661248087214801</v>
      </c>
      <c r="AZ34" s="17">
        <v>1.0529323190969799</v>
      </c>
      <c r="BA34" s="17">
        <v>163.09876797676301</v>
      </c>
      <c r="BB34" s="17">
        <v>5.5469428428600498</v>
      </c>
      <c r="BC34" s="17">
        <v>1309.44326119111</v>
      </c>
      <c r="BD34" s="17">
        <v>148.490912593031</v>
      </c>
      <c r="BE34" s="17">
        <v>1455.0632362215999</v>
      </c>
      <c r="BF34" s="17">
        <v>504.24555230848</v>
      </c>
      <c r="BG34" s="17">
        <v>2372.96726211852</v>
      </c>
      <c r="BH34" s="17">
        <v>515.90544144317596</v>
      </c>
      <c r="BI34" s="17">
        <v>515.90544144317596</v>
      </c>
      <c r="BJ34" s="17">
        <v>442.03168042713099</v>
      </c>
      <c r="BK34" s="5">
        <v>7.70401641936308E-5</v>
      </c>
      <c r="BL34" s="17">
        <v>6.1908499110951997E-4</v>
      </c>
      <c r="BM34" s="17">
        <v>175.862995600456</v>
      </c>
      <c r="BN34" s="17">
        <v>925.26850022174006</v>
      </c>
      <c r="BO34" s="17">
        <v>45.083746070746102</v>
      </c>
      <c r="BP34" s="17">
        <v>78.661217388416105</v>
      </c>
      <c r="BQ34" s="17">
        <v>4.4845416990574103</v>
      </c>
      <c r="BR34" s="17">
        <v>5.8899789149952798E-3</v>
      </c>
      <c r="BS34" s="17">
        <v>1.1958422052833701E-2</v>
      </c>
      <c r="BT34" s="17">
        <v>38.985248397524998</v>
      </c>
      <c r="BU34" s="17">
        <v>43.757219478671701</v>
      </c>
      <c r="BV34" s="17">
        <v>56.648212329348397</v>
      </c>
      <c r="BW34" s="17">
        <v>0</v>
      </c>
      <c r="BX34" s="17">
        <v>1.6093184300886802E-2</v>
      </c>
      <c r="BY34" s="17">
        <v>1.54620655875042E-2</v>
      </c>
      <c r="BZ34" s="17">
        <v>29555.685310162698</v>
      </c>
      <c r="CA34" s="17">
        <v>19784.5920659843</v>
      </c>
      <c r="CB34" s="17">
        <v>2022.42501452956</v>
      </c>
      <c r="CC34" s="17">
        <v>21982.880076114299</v>
      </c>
      <c r="CD34" s="17">
        <v>860.93700109916904</v>
      </c>
      <c r="CE34" s="17">
        <v>8.2380331909698707</v>
      </c>
      <c r="CF34" s="17">
        <v>1.47482704319846E-2</v>
      </c>
      <c r="CG34" s="17">
        <v>1.3083496499170499</v>
      </c>
      <c r="CH34" s="17">
        <v>0.69278271024322402</v>
      </c>
      <c r="CI34" s="17">
        <v>11.4273048250136</v>
      </c>
      <c r="CJ34" s="17">
        <v>0.78569834307224995</v>
      </c>
      <c r="CK34" s="17">
        <v>12653.7840793081</v>
      </c>
      <c r="CL34" s="17">
        <v>1.0873785463824901</v>
      </c>
      <c r="CM34" s="17">
        <v>0.19103661190385601</v>
      </c>
      <c r="CN34" s="17">
        <v>883.86577062010497</v>
      </c>
      <c r="CO34" s="17">
        <v>0.60563979541107904</v>
      </c>
      <c r="CP34" s="5">
        <v>1.3933941908210499E-5</v>
      </c>
      <c r="CQ34" s="17">
        <v>3.72917507013453E-2</v>
      </c>
      <c r="CR34" s="17">
        <v>2286.7573483781198</v>
      </c>
      <c r="CS34" s="17">
        <v>2158.64372880769</v>
      </c>
      <c r="CT34" s="17">
        <v>128.11361957042899</v>
      </c>
      <c r="CU34" s="17">
        <v>6.4697430314654596E-3</v>
      </c>
      <c r="CV34" s="17">
        <v>364.07828384508099</v>
      </c>
      <c r="CW34" s="17">
        <v>4.6508749185667699E-2</v>
      </c>
      <c r="CX34" s="17">
        <v>183.05267160501899</v>
      </c>
      <c r="CY34" s="17">
        <v>1.85331643435462</v>
      </c>
      <c r="CZ34" s="17">
        <v>714.56966692570995</v>
      </c>
      <c r="DA34" s="17">
        <v>188.39659155288399</v>
      </c>
      <c r="DB34" s="17">
        <v>1.7797395913733101</v>
      </c>
      <c r="DC34" s="17">
        <v>6.6797919680109299</v>
      </c>
      <c r="DD34" s="17">
        <v>4.4642783467539696E-3</v>
      </c>
      <c r="DE34" s="17">
        <v>27.993499758483601</v>
      </c>
      <c r="DF34" s="17">
        <v>965.01103620888796</v>
      </c>
      <c r="DG34" s="17">
        <v>75.888867300363202</v>
      </c>
      <c r="DH34" s="17">
        <v>0</v>
      </c>
      <c r="DI34" s="17">
        <v>3337.4348365648102</v>
      </c>
      <c r="DJ34" s="17">
        <v>2701.6325977462802</v>
      </c>
      <c r="DK34" s="17">
        <v>557.06955511850401</v>
      </c>
      <c r="DL34" s="17">
        <v>29381.187387357499</v>
      </c>
      <c r="DM34" s="17">
        <v>1832.13816786354</v>
      </c>
      <c r="DN34" s="17">
        <v>4268.2167891929403</v>
      </c>
      <c r="DP34" s="25">
        <f t="shared" si="0"/>
        <v>7.9999979525677088E-3</v>
      </c>
      <c r="DQ34" s="97">
        <f t="shared" si="1"/>
        <v>1.0059391038389511</v>
      </c>
      <c r="DR34" s="40">
        <f t="shared" si="2"/>
        <v>-2.4238570366378219E-3</v>
      </c>
      <c r="DS34" s="40">
        <f t="shared" si="3"/>
        <v>-6.4588582226017838E-3</v>
      </c>
      <c r="DT34" s="40">
        <f t="shared" si="4"/>
        <v>-3.7171905018108615E-3</v>
      </c>
      <c r="DU34" s="40">
        <f t="shared" si="5"/>
        <v>-1.0918363813865859E-2</v>
      </c>
      <c r="DV34" s="40">
        <f t="shared" si="6"/>
        <v>-1.1020440955794049E-2</v>
      </c>
      <c r="DW34" s="40">
        <f t="shared" si="7"/>
        <v>-5.6368625934238858E-3</v>
      </c>
      <c r="DX34" s="40">
        <f t="shared" si="8"/>
        <v>8.6354076184278709E-3</v>
      </c>
      <c r="DY34" s="40">
        <f t="shared" si="9"/>
        <v>-2.8248154521621385E-3</v>
      </c>
      <c r="DZ34" s="40">
        <f t="shared" si="10"/>
        <v>7.2609329645593641E-3</v>
      </c>
      <c r="EA34" s="40">
        <f t="shared" si="11"/>
        <v>-5.6412945993734075E-3</v>
      </c>
      <c r="EB34" s="40">
        <f t="shared" si="12"/>
        <v>-8.1452932918489058E-3</v>
      </c>
      <c r="EC34" s="40">
        <f t="shared" si="13"/>
        <v>6.0095207339052195E-3</v>
      </c>
      <c r="ED34" s="40">
        <f t="shared" si="14"/>
        <v>6.2735530158298924E-3</v>
      </c>
      <c r="EE34" s="40">
        <f t="shared" si="15"/>
        <v>9.3376252822764128E-3</v>
      </c>
      <c r="EF34" s="40">
        <f t="shared" si="16"/>
        <v>7.5957042225488734E-3</v>
      </c>
      <c r="EG34" s="40">
        <f t="shared" si="17"/>
        <v>-3.269289294190487E-3</v>
      </c>
      <c r="EH34" s="40">
        <f t="shared" si="18"/>
        <v>-7.6261164157792839E-3</v>
      </c>
      <c r="EI34" s="40">
        <f t="shared" si="19"/>
        <v>-8.0661964763210341E-3</v>
      </c>
      <c r="EJ34" s="40">
        <f t="shared" si="20"/>
        <v>-1.0142817665679224E-2</v>
      </c>
      <c r="EK34" s="40">
        <f t="shared" si="21"/>
        <v>-4.7462912148977946E-3</v>
      </c>
      <c r="EL34" s="40">
        <f t="shared" si="22"/>
        <v>1.9666572141614639E-3</v>
      </c>
      <c r="EM34" s="40">
        <f t="shared" si="23"/>
        <v>-8.0724839029385938E-3</v>
      </c>
      <c r="EN34" s="40">
        <f t="shared" si="24"/>
        <v>-5.5265003005009316E-3</v>
      </c>
      <c r="EO34" s="40">
        <f t="shared" si="25"/>
        <v>-3.4857718686168468E-3</v>
      </c>
      <c r="EP34" s="40">
        <f t="shared" si="26"/>
        <v>2.0598695996168454E-4</v>
      </c>
      <c r="EQ34" s="40">
        <f t="shared" si="27"/>
        <v>7.4840757024133573E-3</v>
      </c>
      <c r="ER34" s="40">
        <f t="shared" si="28"/>
        <v>1.6758760741156783E-2</v>
      </c>
      <c r="ES34" s="40">
        <f t="shared" si="29"/>
        <v>6.4414155240516274E-3</v>
      </c>
      <c r="ET34" s="40">
        <f t="shared" si="30"/>
        <v>-1.5102173775316141E-2</v>
      </c>
      <c r="EU34" s="40">
        <f t="shared" si="31"/>
        <v>-1.5103049260904671E-2</v>
      </c>
      <c r="EV34" s="40">
        <f t="shared" si="32"/>
        <v>-7.3989459220245917E-3</v>
      </c>
    </row>
    <row r="35" spans="1:152" x14ac:dyDescent="0.25">
      <c r="A35" s="17" t="s">
        <v>204</v>
      </c>
      <c r="B35" s="15">
        <v>68843.324586999996</v>
      </c>
      <c r="C35" s="15">
        <v>40.143292432000003</v>
      </c>
      <c r="D35" s="15">
        <v>23006.339811000002</v>
      </c>
      <c r="E35" s="15">
        <v>1807.0669513</v>
      </c>
      <c r="F35" s="15">
        <v>1744.2163834999999</v>
      </c>
      <c r="G35" s="15">
        <v>16.622838502</v>
      </c>
      <c r="H35" s="15">
        <v>6162.5933108999998</v>
      </c>
      <c r="I35" s="15">
        <v>175.12367307</v>
      </c>
      <c r="J35" s="15">
        <v>185.36172929</v>
      </c>
      <c r="K35" s="15">
        <v>478.88742212</v>
      </c>
      <c r="L35" s="28">
        <v>35.433327145</v>
      </c>
      <c r="M35" s="28">
        <v>25.158565982999999</v>
      </c>
      <c r="N35" s="28">
        <v>13.985059851000001</v>
      </c>
      <c r="O35" s="28">
        <v>454.07470337000001</v>
      </c>
      <c r="P35" s="28">
        <v>331.01358657999998</v>
      </c>
      <c r="Q35" s="28">
        <v>1.8056030000000001E-4</v>
      </c>
      <c r="R35" s="28">
        <v>4.0926000000000001E-5</v>
      </c>
      <c r="S35" s="28">
        <v>1.3243691199999999E-2</v>
      </c>
      <c r="T35" s="28">
        <v>2.25856472E-2</v>
      </c>
      <c r="U35" s="17">
        <v>9.7294031000000007E-3</v>
      </c>
      <c r="V35" s="28">
        <v>4.2162930386999999</v>
      </c>
      <c r="W35" s="28">
        <v>3.7185213999999999E-3</v>
      </c>
      <c r="X35" s="28">
        <v>0.2286095893</v>
      </c>
      <c r="Y35" s="28">
        <v>0.13892997809999999</v>
      </c>
      <c r="Z35" s="28">
        <v>5.8718604631</v>
      </c>
      <c r="AA35" s="28">
        <v>94.298244777999997</v>
      </c>
      <c r="AB35" s="28">
        <v>53.354061614000003</v>
      </c>
      <c r="AC35" s="28">
        <v>13.171112672</v>
      </c>
      <c r="AD35" s="28">
        <v>1625.9741028000001</v>
      </c>
      <c r="AE35" s="28">
        <v>1577.1948639</v>
      </c>
      <c r="AF35" s="28">
        <v>9.10708514E-2</v>
      </c>
      <c r="AG35" s="28"/>
      <c r="AH35" s="17" t="s">
        <v>204</v>
      </c>
      <c r="AI35" s="17">
        <v>13.340792516846699</v>
      </c>
      <c r="AJ35" s="17">
        <v>35.037855828793802</v>
      </c>
      <c r="AK35" s="17">
        <v>173.30374599908501</v>
      </c>
      <c r="AL35" s="17">
        <v>173.30374599908501</v>
      </c>
      <c r="AM35" s="17">
        <v>105.57098561401401</v>
      </c>
      <c r="AN35" s="17">
        <v>1.63790103231424E-3</v>
      </c>
      <c r="AO35" s="17">
        <v>7.9968100222115607E-3</v>
      </c>
      <c r="AP35" s="17">
        <v>184.82563942292401</v>
      </c>
      <c r="AQ35" s="17">
        <v>9.0750251201394197E-2</v>
      </c>
      <c r="AR35" s="17">
        <v>25.158151518095899</v>
      </c>
      <c r="AS35" s="17">
        <v>440.77010796690399</v>
      </c>
      <c r="AT35" s="5">
        <v>8.1020141646962795E-6</v>
      </c>
      <c r="AU35" s="5">
        <v>3.2408109812221299E-5</v>
      </c>
      <c r="AV35" s="17">
        <v>68426.118412010794</v>
      </c>
      <c r="AW35" s="17">
        <v>48.1850621802609</v>
      </c>
      <c r="AX35" s="17">
        <v>1199.3063317845799</v>
      </c>
      <c r="AY35" s="17">
        <v>76.5645710301647</v>
      </c>
      <c r="AZ35" s="17">
        <v>1.7739103984303</v>
      </c>
      <c r="BA35" s="17">
        <v>273.737568809008</v>
      </c>
      <c r="BB35" s="17">
        <v>6.5555286396931098</v>
      </c>
      <c r="BC35" s="17">
        <v>497.81670353247802</v>
      </c>
      <c r="BD35" s="17">
        <v>27.835645912395702</v>
      </c>
      <c r="BE35" s="17">
        <v>277.700205846551</v>
      </c>
      <c r="BF35" s="17">
        <v>94.675216295557107</v>
      </c>
      <c r="BG35" s="17">
        <v>338.74530943040997</v>
      </c>
      <c r="BH35" s="17">
        <v>473.60915599310101</v>
      </c>
      <c r="BI35" s="17">
        <v>473.60915599310101</v>
      </c>
      <c r="BJ35" s="17">
        <v>53.684625577415297</v>
      </c>
      <c r="BK35" s="5">
        <v>3.3782179518977899E-5</v>
      </c>
      <c r="BL35" s="17">
        <v>1.3162008438801301E-4</v>
      </c>
      <c r="BM35" s="17">
        <v>181.96278416199499</v>
      </c>
      <c r="BN35" s="17">
        <v>147.271372466701</v>
      </c>
      <c r="BO35" s="17">
        <v>8.54503360885343</v>
      </c>
      <c r="BP35" s="17">
        <v>37.8754529590068</v>
      </c>
      <c r="BQ35" s="17">
        <v>5.4596578741116701</v>
      </c>
      <c r="BR35" s="17">
        <v>4.3193795201640203E-3</v>
      </c>
      <c r="BS35" s="17">
        <v>8.7696249607301692E-3</v>
      </c>
      <c r="BT35" s="17">
        <v>5.7758162388657199</v>
      </c>
      <c r="BU35" s="17">
        <v>13.9497562233168</v>
      </c>
      <c r="BV35" s="17">
        <v>39.681536590662297</v>
      </c>
      <c r="BW35" s="17">
        <v>0</v>
      </c>
      <c r="BX35" s="17">
        <v>1.1380242310002901E-2</v>
      </c>
      <c r="BY35" s="17">
        <v>1.09339809961584E-2</v>
      </c>
      <c r="BZ35" s="17">
        <v>6197.4326379955501</v>
      </c>
      <c r="CA35" s="17">
        <v>20470.8126243269</v>
      </c>
      <c r="CB35" s="17">
        <v>2092.5720590618198</v>
      </c>
      <c r="CC35" s="17">
        <v>22745.347467550699</v>
      </c>
      <c r="CD35" s="17">
        <v>171.76096442098299</v>
      </c>
      <c r="CE35" s="17">
        <v>4.1853889921570602</v>
      </c>
      <c r="CF35" s="17">
        <v>3.69150231139183E-3</v>
      </c>
      <c r="CG35" s="17">
        <v>0.227876439350297</v>
      </c>
      <c r="CH35" s="17">
        <v>0.13850182697465199</v>
      </c>
      <c r="CI35" s="17">
        <v>5.8257939987984804</v>
      </c>
      <c r="CJ35" s="17">
        <v>4.9138166482029601E-2</v>
      </c>
      <c r="CK35" s="17">
        <v>2301.35492199804</v>
      </c>
      <c r="CL35" s="17">
        <v>0.98099620937294996</v>
      </c>
      <c r="CM35" s="17">
        <v>0.32000759900130599</v>
      </c>
      <c r="CN35" s="17">
        <v>1220.90134118178</v>
      </c>
      <c r="CO35" s="17">
        <v>0.45735664599833498</v>
      </c>
      <c r="CP35" s="5">
        <v>1.3795742059227101E-5</v>
      </c>
      <c r="CQ35" s="17">
        <v>6.0629206280967997E-2</v>
      </c>
      <c r="CR35" s="17">
        <v>1786.6676229037801</v>
      </c>
      <c r="CS35" s="17">
        <v>1724.4510677027999</v>
      </c>
      <c r="CT35" s="17">
        <v>62.216555200978704</v>
      </c>
      <c r="CU35" s="17">
        <v>4.51035389584263E-3</v>
      </c>
      <c r="CV35" s="17">
        <v>54.046070032022101</v>
      </c>
      <c r="CW35" s="17">
        <v>3.24235483280697E-2</v>
      </c>
      <c r="CX35" s="17">
        <v>87.9427143305941</v>
      </c>
      <c r="CY35" s="17">
        <v>1.8868526027215999</v>
      </c>
      <c r="CZ35" s="17">
        <v>350.873350308922</v>
      </c>
      <c r="DA35" s="17">
        <v>17.125903779830502</v>
      </c>
      <c r="DB35" s="17">
        <v>0.22012322172434501</v>
      </c>
      <c r="DC35" s="17">
        <v>6.6687966026775198</v>
      </c>
      <c r="DD35" s="17">
        <v>6.7576929953647802E-3</v>
      </c>
      <c r="DE35" s="17">
        <v>16.438827629645498</v>
      </c>
      <c r="DF35" s="17">
        <v>238.841124008859</v>
      </c>
      <c r="DG35" s="17">
        <v>13.1967630190424</v>
      </c>
      <c r="DH35" s="17">
        <v>0</v>
      </c>
      <c r="DI35" s="17">
        <v>583.50879961527301</v>
      </c>
      <c r="DJ35" s="17">
        <v>455.48540662574101</v>
      </c>
      <c r="DK35" s="17">
        <v>104.211077451809</v>
      </c>
      <c r="DL35" s="17">
        <v>6166.1561745399204</v>
      </c>
      <c r="DM35" s="17">
        <v>332.28319084655601</v>
      </c>
      <c r="DN35" s="17">
        <v>783.58252094152203</v>
      </c>
      <c r="DP35" s="25">
        <f t="shared" ref="DP35:DP51" si="33">BM35/(BM35+CA35+CB35+1E-50)</f>
        <v>8.0000001943953281E-3</v>
      </c>
      <c r="DQ35" s="97">
        <f t="shared" ref="DQ35:DQ51" si="34">BZ35/DL35</f>
        <v>1.0050722788347091</v>
      </c>
      <c r="DR35" s="40">
        <f t="shared" ref="DR35:DR51" si="35">(AV35-B35)/(B35+1E-50)</f>
        <v>-6.0602270080952021E-3</v>
      </c>
      <c r="DS35" s="40">
        <f t="shared" ref="DS35:DS51" si="36">(BV35-C35)/(C35+1E-50)</f>
        <v>-1.1502689823459008E-2</v>
      </c>
      <c r="DT35" s="40">
        <f t="shared" ref="DT35:DT51" si="37">(CC35-D35)/(D35+1E-50)</f>
        <v>-1.134436618746781E-2</v>
      </c>
      <c r="DU35" s="40">
        <f t="shared" ref="DU35:DU51" si="38">(CR35-E35)/(E35+1E-50)</f>
        <v>-1.1288640070333165E-2</v>
      </c>
      <c r="DV35" s="40">
        <f t="shared" ref="DV35:DV51" si="39">(CS35-F35)/(F35+1E-50)</f>
        <v>-1.1331917292015247E-2</v>
      </c>
      <c r="DW35" s="40">
        <f t="shared" ref="DW35:DW51" si="40">(DE35-G35)/(G35+1E-50)</f>
        <v>-1.1069762383383721E-2</v>
      </c>
      <c r="DX35" s="40">
        <f t="shared" ref="DX35:DX51" si="41">(DL35-H35)/(H35+1E-50)</f>
        <v>5.7814356070176078E-4</v>
      </c>
      <c r="DY35" s="40">
        <f t="shared" ref="DY35:DY51" si="42">(AL35-I35)/(I35+1E-50)</f>
        <v>-1.0392239033197579E-2</v>
      </c>
      <c r="DZ35" s="40">
        <f t="shared" ref="DZ35:DZ51" si="43">(AP35-J35)/(J35+1E-50)</f>
        <v>-2.8921281061058159E-3</v>
      </c>
      <c r="EA35" s="40">
        <f t="shared" ref="EA35:EA51" si="44">(BI35-K35)/(K35+1E-50)</f>
        <v>-1.1021935183706604E-2</v>
      </c>
      <c r="EB35" s="40">
        <f t="shared" ref="EB35:EB51" si="45">(AJ35-L35)/(L35+1E-50)</f>
        <v>-1.1160998643673878E-2</v>
      </c>
      <c r="EC35" s="40">
        <f t="shared" ref="EC35:EC51" si="46">(AR35-M35)/(M35+1E-50)</f>
        <v>-1.6474106846165326E-5</v>
      </c>
      <c r="ED35" s="40">
        <f t="shared" ref="ED35:ED51" si="47">(BU35-N35)/(N35+1E-50)</f>
        <v>-2.5243815943108748E-3</v>
      </c>
      <c r="EE35" s="40">
        <f t="shared" ref="EE35:EE51" si="48">(DJ35-O35)/(O35+1E-50)</f>
        <v>3.1067646915170586E-3</v>
      </c>
      <c r="EF35" s="40">
        <f t="shared" ref="EF35:EF51" si="49">(DM35-P35)/(P35+1E-50)</f>
        <v>3.8355050004848954E-3</v>
      </c>
      <c r="EG35" s="40">
        <f t="shared" ref="EG35:EG51" si="50">(BK35+BL35+CP35-Q35)/(Q35+1E-50)</f>
        <v>-7.5448148556576423E-3</v>
      </c>
      <c r="EH35" s="40">
        <f t="shared" ref="EH35:EH51" si="51">(AT35+AU35-R35)/(R35+1E-50)</f>
        <v>-1.0161658189962989E-2</v>
      </c>
      <c r="EI35" s="40">
        <f t="shared" ref="EI35:EI51" si="52">(BR35+BS35-S35)/(S35+1E-50)</f>
        <v>-1.168003064778564E-2</v>
      </c>
      <c r="EJ35" s="40">
        <f t="shared" ref="EJ35:EJ51" si="53">(BX35+BY35-T35)/(T35+1E-50)</f>
        <v>-1.2017538901373647E-2</v>
      </c>
      <c r="EK35" s="40">
        <f t="shared" ref="EK35:EK51" si="54">(AN35+AO35-U35)/(U35+1E-50)</f>
        <v>-9.7325647319720411E-3</v>
      </c>
      <c r="EL35" s="40">
        <f t="shared" ref="EL35:EL51" si="55">(CE35-V35)/(V35+1E-50)</f>
        <v>-7.3296723589374472E-3</v>
      </c>
      <c r="EM35" s="40">
        <f t="shared" ref="EM35:EM51" si="56">(CF35-W35)/(W35+1E-50)</f>
        <v>-7.2660839354507772E-3</v>
      </c>
      <c r="EN35" s="40">
        <f t="shared" ref="EN35:EN51" si="57">(CG35-X35)/(X35+1E-50)</f>
        <v>-3.2069956118109312E-3</v>
      </c>
      <c r="EO35" s="40">
        <f t="shared" ref="EO35:EO51" si="58">(CH35-Y35)/(Y35+1E-50)</f>
        <v>-3.0817763826308233E-3</v>
      </c>
      <c r="EP35" s="40">
        <f t="shared" ref="EP35:EP51" si="59">(CI35-Z35)/(Z35+1E-50)</f>
        <v>-7.8452927468237576E-3</v>
      </c>
      <c r="EQ35" s="40">
        <f t="shared" ref="EQ35:EQ51" si="60">(BF35-AA35)/(AA35+1E-50)</f>
        <v>3.9976514774435938E-3</v>
      </c>
      <c r="ER35" s="40">
        <f t="shared" ref="ER35:ER51" si="61">(BJ35-AB35)/(AB35+1E-50)</f>
        <v>6.1956663357106926E-3</v>
      </c>
      <c r="ES35" s="40">
        <f t="shared" ref="ES35:ES51" si="62">(DG35-AC35)/(AC35+1E-50)</f>
        <v>1.9474700187577872E-3</v>
      </c>
      <c r="ET35" s="40">
        <f t="shared" ref="ET35:ET51" si="63">(SUM(AW35:BB35)-AD35)/(AD35+1E-50)</f>
        <v>-1.2208761457933795E-2</v>
      </c>
      <c r="EU35" s="40">
        <f t="shared" ref="EU35:EU51" si="64">(SUM(AX35:BB35)-AE35)/(AE35+1E-50)</f>
        <v>-1.2209622082148076E-2</v>
      </c>
      <c r="EV35" s="40">
        <f t="shared" ref="EV35:EV51" si="65">(AQ35-AF35)/(AF35+1E-50)</f>
        <v>-3.520338216644834E-3</v>
      </c>
    </row>
    <row r="36" spans="1:152" x14ac:dyDescent="0.25">
      <c r="A36" s="17" t="s">
        <v>205</v>
      </c>
      <c r="B36" s="15">
        <v>398586.01244999998</v>
      </c>
      <c r="C36" s="15">
        <v>74.439003002999996</v>
      </c>
      <c r="D36" s="15">
        <v>32288.030337</v>
      </c>
      <c r="E36" s="15">
        <v>3071.3271023000002</v>
      </c>
      <c r="F36" s="15">
        <v>2914.2132907</v>
      </c>
      <c r="G36" s="15">
        <v>34.872267117</v>
      </c>
      <c r="H36" s="15">
        <v>31996.513590999999</v>
      </c>
      <c r="I36" s="15">
        <v>303.47325735999999</v>
      </c>
      <c r="J36" s="15">
        <v>885.92570828999999</v>
      </c>
      <c r="K36" s="15">
        <v>763.33265496000001</v>
      </c>
      <c r="L36" s="28">
        <v>50.907359501000002</v>
      </c>
      <c r="M36" s="28">
        <v>147.55724975999999</v>
      </c>
      <c r="N36" s="28">
        <v>52.467576620000003</v>
      </c>
      <c r="O36" s="28">
        <v>2837.5493040000001</v>
      </c>
      <c r="P36" s="28">
        <v>2018.0391282000001</v>
      </c>
      <c r="Q36" s="28">
        <v>7.7717349999999999E-4</v>
      </c>
      <c r="R36" s="28">
        <v>1.4844359999999999E-4</v>
      </c>
      <c r="S36" s="28">
        <v>2.3494852399999998E-2</v>
      </c>
      <c r="T36" s="28">
        <v>4.0824774000000001E-2</v>
      </c>
      <c r="U36" s="17">
        <v>3.0003625999999999E-2</v>
      </c>
      <c r="V36" s="28">
        <v>10.494683802999999</v>
      </c>
      <c r="W36" s="28">
        <v>1.66249394E-2</v>
      </c>
      <c r="X36" s="28">
        <v>1.4432144821999999</v>
      </c>
      <c r="Y36" s="28">
        <v>0.7747813134</v>
      </c>
      <c r="Z36" s="28">
        <v>14.528429822</v>
      </c>
      <c r="AA36" s="28">
        <v>559.20622328000002</v>
      </c>
      <c r="AB36" s="28">
        <v>407.06189919000002</v>
      </c>
      <c r="AC36" s="28">
        <v>85.538318547000003</v>
      </c>
      <c r="AD36" s="28">
        <v>1637.9499466</v>
      </c>
      <c r="AE36" s="28">
        <v>1588.8114310999999</v>
      </c>
      <c r="AF36" s="28">
        <v>0.64537858670000003</v>
      </c>
      <c r="AG36" s="28"/>
      <c r="AH36" s="17" t="s">
        <v>205</v>
      </c>
      <c r="AI36" s="17">
        <v>39.488123228850398</v>
      </c>
      <c r="AJ36" s="17">
        <v>50.394208248498899</v>
      </c>
      <c r="AK36" s="17">
        <v>301.543360711562</v>
      </c>
      <c r="AL36" s="17">
        <v>301.543360711562</v>
      </c>
      <c r="AM36" s="17">
        <v>147.26300293768</v>
      </c>
      <c r="AN36" s="17">
        <v>5.0705206347106601E-3</v>
      </c>
      <c r="AO36" s="17">
        <v>2.4755983211803501E-2</v>
      </c>
      <c r="AP36" s="17">
        <v>889.079998283745</v>
      </c>
      <c r="AQ36" s="17">
        <v>0.64100720445014903</v>
      </c>
      <c r="AR36" s="17">
        <v>148.03806165832799</v>
      </c>
      <c r="AS36" s="17">
        <v>2244.87396394084</v>
      </c>
      <c r="AT36" s="5">
        <v>2.9450028560877798E-5</v>
      </c>
      <c r="AU36" s="17">
        <v>1.17799849159763E-4</v>
      </c>
      <c r="AV36" s="17">
        <v>397429.10616202798</v>
      </c>
      <c r="AW36" s="17">
        <v>48.42682323396</v>
      </c>
      <c r="AX36" s="17">
        <v>1203.3315866002999</v>
      </c>
      <c r="AY36" s="17">
        <v>77.034010308591903</v>
      </c>
      <c r="AZ36" s="17">
        <v>1.77942394495058</v>
      </c>
      <c r="BA36" s="17">
        <v>275.252795848696</v>
      </c>
      <c r="BB36" s="17">
        <v>8.3569571881148796</v>
      </c>
      <c r="BC36" s="17">
        <v>1609.8818326002299</v>
      </c>
      <c r="BD36" s="17">
        <v>164.99915625993799</v>
      </c>
      <c r="BE36" s="17">
        <v>1657.91669560778</v>
      </c>
      <c r="BF36" s="17">
        <v>561.63654859182395</v>
      </c>
      <c r="BG36" s="17">
        <v>2385.1621255117102</v>
      </c>
      <c r="BH36" s="17">
        <v>756.91827058879903</v>
      </c>
      <c r="BI36" s="17">
        <v>756.91827058879903</v>
      </c>
      <c r="BJ36" s="17">
        <v>411.63210329268799</v>
      </c>
      <c r="BK36" s="5">
        <v>9.0353797366025604E-5</v>
      </c>
      <c r="BL36" s="17">
        <v>6.6390952213749E-4</v>
      </c>
      <c r="BM36" s="17">
        <v>256.31257577517198</v>
      </c>
      <c r="BN36" s="17">
        <v>936.91075684500902</v>
      </c>
      <c r="BO36" s="17">
        <v>49.635251537624903</v>
      </c>
      <c r="BP36" s="17">
        <v>102.34908703932</v>
      </c>
      <c r="BQ36" s="17">
        <v>7.3035469256799903</v>
      </c>
      <c r="BR36" s="17">
        <v>7.6790183005671303E-3</v>
      </c>
      <c r="BS36" s="17">
        <v>1.5590777721192399E-2</v>
      </c>
      <c r="BT36" s="17">
        <v>39.758847591911199</v>
      </c>
      <c r="BU36" s="17">
        <v>52.594528540402102</v>
      </c>
      <c r="BV36" s="17">
        <v>73.808770475922799</v>
      </c>
      <c r="BW36" s="17">
        <v>0</v>
      </c>
      <c r="BX36" s="17">
        <v>2.0589648462000499E-2</v>
      </c>
      <c r="BY36" s="17">
        <v>1.9782187597899001E-2</v>
      </c>
      <c r="BZ36" s="17">
        <v>32339.417590127701</v>
      </c>
      <c r="CA36" s="17">
        <v>28835.1531462932</v>
      </c>
      <c r="CB36" s="17">
        <v>2947.59313867844</v>
      </c>
      <c r="CC36" s="17">
        <v>32039.058860746802</v>
      </c>
      <c r="CD36" s="17">
        <v>957.47521272722702</v>
      </c>
      <c r="CE36" s="17">
        <v>10.4766587129306</v>
      </c>
      <c r="CF36" s="17">
        <v>1.6497594271554301E-2</v>
      </c>
      <c r="CG36" s="17">
        <v>1.4354473988260299</v>
      </c>
      <c r="CH36" s="17">
        <v>0.77174718324046399</v>
      </c>
      <c r="CI36" s="17">
        <v>14.4865605101054</v>
      </c>
      <c r="CJ36" s="17">
        <v>0.74148955295777597</v>
      </c>
      <c r="CK36" s="17">
        <v>13542.51998822</v>
      </c>
      <c r="CL36" s="17">
        <v>1.4820189109167301</v>
      </c>
      <c r="CM36" s="17">
        <v>0.32217601725116601</v>
      </c>
      <c r="CN36" s="17">
        <v>1384.11339822638</v>
      </c>
      <c r="CO36" s="17">
        <v>0.77853232306530595</v>
      </c>
      <c r="CP36" s="5">
        <v>1.9757499155078599E-5</v>
      </c>
      <c r="CQ36" s="17">
        <v>6.2220705809730097E-2</v>
      </c>
      <c r="CR36" s="17">
        <v>3037.2685221147999</v>
      </c>
      <c r="CS36" s="17">
        <v>2881.6020508878701</v>
      </c>
      <c r="CT36" s="17">
        <v>155.666471226927</v>
      </c>
      <c r="CU36" s="17">
        <v>8.6037597711602406E-3</v>
      </c>
      <c r="CV36" s="17">
        <v>389.71532064573302</v>
      </c>
      <c r="CW36" s="17">
        <v>6.1849610322040199E-2</v>
      </c>
      <c r="CX36" s="17">
        <v>221.364542744864</v>
      </c>
      <c r="CY36" s="17">
        <v>2.6426950268137102</v>
      </c>
      <c r="CZ36" s="17">
        <v>868.93506065466204</v>
      </c>
      <c r="DA36" s="17">
        <v>190.33556851760599</v>
      </c>
      <c r="DB36" s="17">
        <v>1.8652189493873801</v>
      </c>
      <c r="DC36" s="17">
        <v>9.5016576937449297</v>
      </c>
      <c r="DD36" s="17">
        <v>7.2660661928933903E-3</v>
      </c>
      <c r="DE36" s="17">
        <v>34.612939231578999</v>
      </c>
      <c r="DF36" s="17">
        <v>1075.67738883275</v>
      </c>
      <c r="DG36" s="17">
        <v>85.859666910321394</v>
      </c>
      <c r="DH36" s="17">
        <v>0</v>
      </c>
      <c r="DI36" s="17">
        <v>3564.5983235160902</v>
      </c>
      <c r="DJ36" s="17">
        <v>2853.3783365080399</v>
      </c>
      <c r="DK36" s="17">
        <v>626.30419575462497</v>
      </c>
      <c r="DL36" s="17">
        <v>32142.860475096</v>
      </c>
      <c r="DM36" s="17">
        <v>2026.99485215564</v>
      </c>
      <c r="DN36" s="17">
        <v>4751.6916361767799</v>
      </c>
      <c r="DP36" s="25">
        <f t="shared" si="33"/>
        <v>8.0000032737914655E-3</v>
      </c>
      <c r="DQ36" s="97">
        <f t="shared" si="34"/>
        <v>1.0061151096114793</v>
      </c>
      <c r="DR36" s="40">
        <f t="shared" si="35"/>
        <v>-2.9025260592081786E-3</v>
      </c>
      <c r="DS36" s="40">
        <f t="shared" si="36"/>
        <v>-8.4664289102823979E-3</v>
      </c>
      <c r="DT36" s="40">
        <f t="shared" si="37"/>
        <v>-7.7109527479566706E-3</v>
      </c>
      <c r="DU36" s="40">
        <f t="shared" si="38"/>
        <v>-1.1089206408426873E-2</v>
      </c>
      <c r="DV36" s="40">
        <f t="shared" si="39"/>
        <v>-1.1190409403526077E-2</v>
      </c>
      <c r="DW36" s="40">
        <f t="shared" si="40"/>
        <v>-7.4365077713740221E-3</v>
      </c>
      <c r="DX36" s="40">
        <f t="shared" si="41"/>
        <v>4.5738384489854497E-3</v>
      </c>
      <c r="DY36" s="40">
        <f t="shared" si="42"/>
        <v>-6.359363145295594E-3</v>
      </c>
      <c r="DZ36" s="40">
        <f t="shared" si="43"/>
        <v>3.5604452655893367E-3</v>
      </c>
      <c r="EA36" s="40">
        <f t="shared" si="44"/>
        <v>-8.403131098245897E-3</v>
      </c>
      <c r="EB36" s="40">
        <f t="shared" si="45"/>
        <v>-1.0080099567745665E-2</v>
      </c>
      <c r="EC36" s="40">
        <f t="shared" si="46"/>
        <v>3.2584769579945016E-3</v>
      </c>
      <c r="ED36" s="40">
        <f t="shared" si="47"/>
        <v>2.4196261497182801E-3</v>
      </c>
      <c r="EE36" s="40">
        <f t="shared" si="48"/>
        <v>5.5784167294383492E-3</v>
      </c>
      <c r="EF36" s="40">
        <f t="shared" si="49"/>
        <v>4.437834643785177E-3</v>
      </c>
      <c r="EG36" s="40">
        <f t="shared" si="50"/>
        <v>-4.0565991267146832E-3</v>
      </c>
      <c r="EH36" s="40">
        <f t="shared" si="51"/>
        <v>-8.0415880466330608E-3</v>
      </c>
      <c r="EI36" s="40">
        <f t="shared" si="52"/>
        <v>-9.5789654009687669E-3</v>
      </c>
      <c r="EJ36" s="40">
        <f t="shared" si="53"/>
        <v>-1.1094683343513545E-2</v>
      </c>
      <c r="EK36" s="40">
        <f t="shared" si="54"/>
        <v>-5.903358263625768E-3</v>
      </c>
      <c r="EL36" s="40">
        <f t="shared" si="55"/>
        <v>-1.717544845347904E-3</v>
      </c>
      <c r="EM36" s="40">
        <f t="shared" si="56"/>
        <v>-7.6598852712629704E-3</v>
      </c>
      <c r="EN36" s="40">
        <f t="shared" si="57"/>
        <v>-5.3817942307023432E-3</v>
      </c>
      <c r="EO36" s="40">
        <f t="shared" si="58"/>
        <v>-3.9161116912090196E-3</v>
      </c>
      <c r="EP36" s="40">
        <f t="shared" si="59"/>
        <v>-2.8818882981557752E-3</v>
      </c>
      <c r="EQ36" s="40">
        <f t="shared" si="60"/>
        <v>4.3460269407750276E-3</v>
      </c>
      <c r="ER36" s="40">
        <f t="shared" si="61"/>
        <v>1.122729518970475E-2</v>
      </c>
      <c r="ES36" s="40">
        <f t="shared" si="62"/>
        <v>3.7567767145764343E-3</v>
      </c>
      <c r="ET36" s="40">
        <f t="shared" si="63"/>
        <v>-1.4511035288180939E-2</v>
      </c>
      <c r="EU36" s="40">
        <f t="shared" si="64"/>
        <v>-1.4511890308709316E-2</v>
      </c>
      <c r="EV36" s="40">
        <f t="shared" si="65"/>
        <v>-6.7733611556638398E-3</v>
      </c>
    </row>
    <row r="37" spans="1:152" x14ac:dyDescent="0.25">
      <c r="A37" s="17" t="s">
        <v>206</v>
      </c>
      <c r="B37" s="15">
        <v>166784.06521</v>
      </c>
      <c r="C37" s="15">
        <v>24.969598610999999</v>
      </c>
      <c r="D37" s="15">
        <v>10874.258152</v>
      </c>
      <c r="E37" s="15">
        <v>1134.0707098</v>
      </c>
      <c r="F37" s="15">
        <v>1072.7182326</v>
      </c>
      <c r="G37" s="15">
        <v>11.697239397000001</v>
      </c>
      <c r="H37" s="15">
        <v>13363.028786999999</v>
      </c>
      <c r="I37" s="15">
        <v>106.72584129000001</v>
      </c>
      <c r="J37" s="15">
        <v>378.12971142999999</v>
      </c>
      <c r="K37" s="15">
        <v>263.51829027000002</v>
      </c>
      <c r="L37" s="28">
        <v>18.345731139000002</v>
      </c>
      <c r="M37" s="28">
        <v>58.743961878999997</v>
      </c>
      <c r="N37" s="28">
        <v>19.609655345</v>
      </c>
      <c r="O37" s="28">
        <v>1244.9003714</v>
      </c>
      <c r="P37" s="28">
        <v>832.61825524000005</v>
      </c>
      <c r="Q37" s="28">
        <v>2.8154539999999999E-4</v>
      </c>
      <c r="R37" s="28">
        <v>4.8482200000000001E-5</v>
      </c>
      <c r="S37" s="28">
        <v>7.5949746000000002E-3</v>
      </c>
      <c r="T37" s="28">
        <v>1.26047694E-2</v>
      </c>
      <c r="U37" s="17">
        <v>1.04826138E-2</v>
      </c>
      <c r="V37" s="28">
        <v>3.9100732907000002</v>
      </c>
      <c r="W37" s="28">
        <v>6.8208807000000003E-3</v>
      </c>
      <c r="X37" s="28">
        <v>0.58802477450000001</v>
      </c>
      <c r="Y37" s="28">
        <v>0.31054738079999999</v>
      </c>
      <c r="Z37" s="28">
        <v>5.3902011351999999</v>
      </c>
      <c r="AA37" s="28">
        <v>228.34735001999999</v>
      </c>
      <c r="AB37" s="28">
        <v>199.76617886</v>
      </c>
      <c r="AC37" s="28">
        <v>34.099906341000001</v>
      </c>
      <c r="AD37" s="28">
        <v>551.44722259000002</v>
      </c>
      <c r="AE37" s="28">
        <v>534.90378992000001</v>
      </c>
      <c r="AF37" s="28">
        <v>0.2668098129</v>
      </c>
      <c r="AG37" s="28"/>
      <c r="AH37" s="17" t="s">
        <v>206</v>
      </c>
      <c r="AI37" s="17">
        <v>16.231639499820499</v>
      </c>
      <c r="AJ37" s="17">
        <v>18.179255129924201</v>
      </c>
      <c r="AK37" s="17">
        <v>106.25499772220699</v>
      </c>
      <c r="AL37" s="17">
        <v>106.25499772220699</v>
      </c>
      <c r="AM37" s="17">
        <v>50.074981845169397</v>
      </c>
      <c r="AN37" s="17">
        <v>1.77497273874678E-3</v>
      </c>
      <c r="AO37" s="17">
        <v>8.6660262184670104E-3</v>
      </c>
      <c r="AP37" s="17">
        <v>380.62692357771499</v>
      </c>
      <c r="AQ37" s="17">
        <v>0.26462721311732201</v>
      </c>
      <c r="AR37" s="17">
        <v>59.0637582411184</v>
      </c>
      <c r="AS37" s="17">
        <v>872.20496187661399</v>
      </c>
      <c r="AT37" s="5">
        <v>9.6354049328416897E-6</v>
      </c>
      <c r="AU37" s="5">
        <v>3.8540735186318101E-5</v>
      </c>
      <c r="AV37" s="17">
        <v>166187.62281739601</v>
      </c>
      <c r="AW37" s="17">
        <v>16.300418257577</v>
      </c>
      <c r="AX37" s="17">
        <v>405.31196143013801</v>
      </c>
      <c r="AY37" s="17">
        <v>25.917911251839399</v>
      </c>
      <c r="AZ37" s="17">
        <v>0.599415268881209</v>
      </c>
      <c r="BA37" s="17">
        <v>92.630461625798503</v>
      </c>
      <c r="BB37" s="17">
        <v>2.5711579943451399</v>
      </c>
      <c r="BC37" s="17">
        <v>620.68930926574501</v>
      </c>
      <c r="BD37" s="17">
        <v>62.603801850989498</v>
      </c>
      <c r="BE37" s="17">
        <v>665.76862262229201</v>
      </c>
      <c r="BF37" s="17">
        <v>230.011594460814</v>
      </c>
      <c r="BG37" s="17">
        <v>1080.64691879925</v>
      </c>
      <c r="BH37" s="17">
        <v>261.69861591795001</v>
      </c>
      <c r="BI37" s="17">
        <v>261.69861591795001</v>
      </c>
      <c r="BJ37" s="17">
        <v>202.802603363803</v>
      </c>
      <c r="BK37" s="5">
        <v>3.0979929491093803E-5</v>
      </c>
      <c r="BL37" s="17">
        <v>2.4406372429031599E-4</v>
      </c>
      <c r="BM37" s="17">
        <v>86.571796906033398</v>
      </c>
      <c r="BN37" s="17">
        <v>427.16066464091398</v>
      </c>
      <c r="BO37" s="17">
        <v>20.346730607051001</v>
      </c>
      <c r="BP37" s="17">
        <v>38.652973586092401</v>
      </c>
      <c r="BQ37" s="17">
        <v>2.4380926737986099</v>
      </c>
      <c r="BR37" s="17">
        <v>2.48648746176358E-3</v>
      </c>
      <c r="BS37" s="17">
        <v>5.04833472004056E-3</v>
      </c>
      <c r="BT37" s="17">
        <v>16.961321241656499</v>
      </c>
      <c r="BU37" s="17">
        <v>19.714753911078802</v>
      </c>
      <c r="BV37" s="17">
        <v>24.806198327794199</v>
      </c>
      <c r="BW37" s="17">
        <v>0</v>
      </c>
      <c r="BX37" s="17">
        <v>6.3652953311617699E-3</v>
      </c>
      <c r="BY37" s="17">
        <v>6.1156927782095097E-3</v>
      </c>
      <c r="BZ37" s="17">
        <v>13546.232554550599</v>
      </c>
      <c r="CA37" s="17">
        <v>9739.3237749521904</v>
      </c>
      <c r="CB37" s="17">
        <v>995.57529076208198</v>
      </c>
      <c r="CC37" s="17">
        <v>10821.470862620299</v>
      </c>
      <c r="CD37" s="17">
        <v>396.25272239372299</v>
      </c>
      <c r="CE37" s="17">
        <v>3.9123461347685402</v>
      </c>
      <c r="CF37" s="17">
        <v>6.7603067679469896E-3</v>
      </c>
      <c r="CG37" s="17">
        <v>0.58432753516691605</v>
      </c>
      <c r="CH37" s="17">
        <v>0.30923801547909102</v>
      </c>
      <c r="CI37" s="17">
        <v>5.3846887939725603</v>
      </c>
      <c r="CJ37" s="17">
        <v>0.19937702851127401</v>
      </c>
      <c r="CK37" s="17">
        <v>5772.4211110104197</v>
      </c>
      <c r="CL37" s="17">
        <v>0.51420965315784495</v>
      </c>
      <c r="CM37" s="17">
        <v>0.108367301267106</v>
      </c>
      <c r="CN37" s="17">
        <v>475.77578777206401</v>
      </c>
      <c r="CO37" s="17">
        <v>0.25516915160634202</v>
      </c>
      <c r="CP37" s="5">
        <v>5.8713280047619802E-6</v>
      </c>
      <c r="CQ37" s="17">
        <v>2.0767483975153898E-2</v>
      </c>
      <c r="CR37" s="17">
        <v>1121.01615022483</v>
      </c>
      <c r="CS37" s="17">
        <v>1060.2774747650301</v>
      </c>
      <c r="CT37" s="17">
        <v>60.738675459801399</v>
      </c>
      <c r="CU37" s="17">
        <v>2.33949105199049E-3</v>
      </c>
      <c r="CV37" s="17">
        <v>155.71369681487201</v>
      </c>
      <c r="CW37" s="17">
        <v>1.6817843008867999E-2</v>
      </c>
      <c r="CX37" s="17">
        <v>85.493449922562604</v>
      </c>
      <c r="CY37" s="17">
        <v>0.95714147467164801</v>
      </c>
      <c r="CZ37" s="17">
        <v>337.53245376631997</v>
      </c>
      <c r="DA37" s="17">
        <v>57.665351388114999</v>
      </c>
      <c r="DB37" s="17">
        <v>0.71685988899728204</v>
      </c>
      <c r="DC37" s="17">
        <v>2.9686562943611201</v>
      </c>
      <c r="DD37" s="17">
        <v>2.3808786013878001E-3</v>
      </c>
      <c r="DE37" s="17">
        <v>11.6360288955395</v>
      </c>
      <c r="DF37" s="17">
        <v>438.194529734882</v>
      </c>
      <c r="DG37" s="17">
        <v>34.303293005054101</v>
      </c>
      <c r="DH37" s="17">
        <v>0</v>
      </c>
      <c r="DI37" s="17">
        <v>1545.7028964235701</v>
      </c>
      <c r="DJ37" s="17">
        <v>1255.9309494740401</v>
      </c>
      <c r="DK37" s="17">
        <v>245.416508553977</v>
      </c>
      <c r="DL37" s="17">
        <v>13469.9303111272</v>
      </c>
      <c r="DM37" s="17">
        <v>838.74071445535799</v>
      </c>
      <c r="DN37" s="17">
        <v>1932.6505793568599</v>
      </c>
      <c r="DP37" s="25">
        <f t="shared" si="33"/>
        <v>8.0000027727349932E-3</v>
      </c>
      <c r="DQ37" s="97">
        <f t="shared" si="34"/>
        <v>1.0056646353515555</v>
      </c>
      <c r="DR37" s="40">
        <f t="shared" si="35"/>
        <v>-3.576135357133792E-3</v>
      </c>
      <c r="DS37" s="40">
        <f t="shared" si="36"/>
        <v>-6.5439691583114119E-3</v>
      </c>
      <c r="DT37" s="40">
        <f t="shared" si="37"/>
        <v>-4.8543347639758315E-3</v>
      </c>
      <c r="DU37" s="40">
        <f t="shared" si="38"/>
        <v>-1.1511239521803987E-2</v>
      </c>
      <c r="DV37" s="40">
        <f t="shared" si="39"/>
        <v>-1.1597414359982114E-2</v>
      </c>
      <c r="DW37" s="40">
        <f t="shared" si="40"/>
        <v>-5.2329014892350898E-3</v>
      </c>
      <c r="DX37" s="40">
        <f t="shared" si="41"/>
        <v>7.9997974883656824E-3</v>
      </c>
      <c r="DY37" s="40">
        <f t="shared" si="42"/>
        <v>-4.4117109980291933E-3</v>
      </c>
      <c r="DZ37" s="40">
        <f t="shared" si="43"/>
        <v>6.6041151283011308E-3</v>
      </c>
      <c r="EA37" s="40">
        <f t="shared" si="44"/>
        <v>-6.9053057007374408E-3</v>
      </c>
      <c r="EB37" s="40">
        <f t="shared" si="45"/>
        <v>-9.0743730960877473E-3</v>
      </c>
      <c r="EC37" s="40">
        <f t="shared" si="46"/>
        <v>5.4439018392582229E-3</v>
      </c>
      <c r="ED37" s="40">
        <f t="shared" si="47"/>
        <v>5.3595315282070569E-3</v>
      </c>
      <c r="EE37" s="40">
        <f t="shared" si="48"/>
        <v>8.8606111199365824E-3</v>
      </c>
      <c r="EF37" s="40">
        <f t="shared" si="49"/>
        <v>7.3532608453235893E-3</v>
      </c>
      <c r="EG37" s="40">
        <f t="shared" si="50"/>
        <v>-2.2391351939268231E-3</v>
      </c>
      <c r="EH37" s="40">
        <f t="shared" si="51"/>
        <v>-6.3128298806615392E-3</v>
      </c>
      <c r="EI37" s="40">
        <f t="shared" si="52"/>
        <v>-7.9200288827642289E-3</v>
      </c>
      <c r="EJ37" s="40">
        <f t="shared" si="53"/>
        <v>-9.8201947771230647E-3</v>
      </c>
      <c r="EK37" s="40">
        <f t="shared" si="54"/>
        <v>-3.9698918208938934E-3</v>
      </c>
      <c r="EL37" s="40">
        <f t="shared" si="55"/>
        <v>5.8127914736173846E-4</v>
      </c>
      <c r="EM37" s="40">
        <f t="shared" si="56"/>
        <v>-8.8806614156161229E-3</v>
      </c>
      <c r="EN37" s="40">
        <f t="shared" si="57"/>
        <v>-6.2875570782332203E-3</v>
      </c>
      <c r="EO37" s="40">
        <f t="shared" si="58"/>
        <v>-4.2163141660893147E-3</v>
      </c>
      <c r="EP37" s="40">
        <f t="shared" si="59"/>
        <v>-1.022659653911981E-3</v>
      </c>
      <c r="EQ37" s="40">
        <f t="shared" si="60"/>
        <v>7.2882143833429116E-3</v>
      </c>
      <c r="ER37" s="40">
        <f t="shared" si="61"/>
        <v>1.5199892800327276E-2</v>
      </c>
      <c r="ES37" s="40">
        <f t="shared" si="62"/>
        <v>5.9644346826125691E-3</v>
      </c>
      <c r="ET37" s="40">
        <f t="shared" si="63"/>
        <v>-1.4717449701355809E-2</v>
      </c>
      <c r="EU37" s="40">
        <f t="shared" si="64"/>
        <v>-1.4718314764932107E-2</v>
      </c>
      <c r="EV37" s="40">
        <f t="shared" si="65"/>
        <v>-8.1803579821706982E-3</v>
      </c>
    </row>
    <row r="38" spans="1:152" x14ac:dyDescent="0.25">
      <c r="A38" s="17" t="s">
        <v>207</v>
      </c>
      <c r="B38" s="15">
        <v>191337.34529999999</v>
      </c>
      <c r="C38" s="15">
        <v>28.804389612000001</v>
      </c>
      <c r="D38" s="15">
        <v>11678.500179999999</v>
      </c>
      <c r="E38" s="15">
        <v>1254.1430734</v>
      </c>
      <c r="F38" s="15">
        <v>1184.9234094000001</v>
      </c>
      <c r="G38" s="15">
        <v>13.781186456</v>
      </c>
      <c r="H38" s="15">
        <v>14266.260649</v>
      </c>
      <c r="I38" s="15">
        <v>115.50977451</v>
      </c>
      <c r="J38" s="15">
        <v>390.39955965000001</v>
      </c>
      <c r="K38" s="15">
        <v>285.30319993000001</v>
      </c>
      <c r="L38" s="28">
        <v>17.407619134000001</v>
      </c>
      <c r="M38" s="28">
        <v>67.432186477000002</v>
      </c>
      <c r="N38" s="28">
        <v>23.418333881999999</v>
      </c>
      <c r="O38" s="28">
        <v>1273.9910662</v>
      </c>
      <c r="P38" s="28">
        <v>926.90678460000004</v>
      </c>
      <c r="Q38" s="28">
        <v>3.4006610000000001E-4</v>
      </c>
      <c r="R38" s="28">
        <v>6.2521599999999994E-5</v>
      </c>
      <c r="S38" s="28">
        <v>9.0167262000000001E-3</v>
      </c>
      <c r="T38" s="28">
        <v>1.55126963E-2</v>
      </c>
      <c r="U38" s="17">
        <v>1.2623478299999999E-2</v>
      </c>
      <c r="V38" s="28">
        <v>4.3801361020999998</v>
      </c>
      <c r="W38" s="28">
        <v>7.7658477E-3</v>
      </c>
      <c r="X38" s="28">
        <v>0.69009138690000005</v>
      </c>
      <c r="Y38" s="28">
        <v>0.36660438490000002</v>
      </c>
      <c r="Z38" s="28">
        <v>6.0847006940000004</v>
      </c>
      <c r="AA38" s="28">
        <v>257.55306215000002</v>
      </c>
      <c r="AB38" s="28">
        <v>170.09336744000001</v>
      </c>
      <c r="AC38" s="28">
        <v>39.426609896000002</v>
      </c>
      <c r="AD38" s="28">
        <v>565.76870683000004</v>
      </c>
      <c r="AE38" s="28">
        <v>548.79566384999998</v>
      </c>
      <c r="AF38" s="28">
        <v>0.31135015300000002</v>
      </c>
      <c r="AG38" s="28"/>
      <c r="AH38" s="17" t="s">
        <v>207</v>
      </c>
      <c r="AI38" s="17">
        <v>15.7295625132884</v>
      </c>
      <c r="AJ38" s="17">
        <v>17.246648207739799</v>
      </c>
      <c r="AK38" s="17">
        <v>114.80436576498001</v>
      </c>
      <c r="AL38" s="17">
        <v>114.80436576498001</v>
      </c>
      <c r="AM38" s="17">
        <v>50.828874302336402</v>
      </c>
      <c r="AN38" s="17">
        <v>2.1315260805679099E-3</v>
      </c>
      <c r="AO38" s="17">
        <v>1.04068087611677E-2</v>
      </c>
      <c r="AP38" s="17">
        <v>390.92704640577199</v>
      </c>
      <c r="AQ38" s="17">
        <v>0.30906212161018998</v>
      </c>
      <c r="AR38" s="17">
        <v>67.5129445268837</v>
      </c>
      <c r="AS38" s="17">
        <v>1037.4306915183399</v>
      </c>
      <c r="AT38" s="5">
        <v>1.23952023291831E-5</v>
      </c>
      <c r="AU38" s="5">
        <v>4.9580750883226599E-5</v>
      </c>
      <c r="AV38" s="17">
        <v>190301.45033659</v>
      </c>
      <c r="AW38" s="17">
        <v>16.714141646962801</v>
      </c>
      <c r="AX38" s="17">
        <v>415.33851631144699</v>
      </c>
      <c r="AY38" s="17">
        <v>26.5868925345987</v>
      </c>
      <c r="AZ38" s="17">
        <v>0.61418743189095903</v>
      </c>
      <c r="BA38" s="17">
        <v>95.000005094881303</v>
      </c>
      <c r="BB38" s="17">
        <v>2.8680047516217702</v>
      </c>
      <c r="BC38" s="17">
        <v>687.58214123798996</v>
      </c>
      <c r="BD38" s="17">
        <v>76.520704467448795</v>
      </c>
      <c r="BE38" s="17">
        <v>754.14436754982398</v>
      </c>
      <c r="BF38" s="17">
        <v>258.37252377198598</v>
      </c>
      <c r="BG38" s="17">
        <v>1048.9163219433699</v>
      </c>
      <c r="BH38" s="17">
        <v>282.911358859541</v>
      </c>
      <c r="BI38" s="17">
        <v>282.911358859541</v>
      </c>
      <c r="BJ38" s="17">
        <v>171.37134607515</v>
      </c>
      <c r="BK38" s="5">
        <v>3.7147816243459503E-5</v>
      </c>
      <c r="BL38" s="17">
        <v>2.9412827077270097E-4</v>
      </c>
      <c r="BM38" s="17">
        <v>92.670079972001204</v>
      </c>
      <c r="BN38" s="17">
        <v>405.44432626841001</v>
      </c>
      <c r="BO38" s="17">
        <v>22.0064585257958</v>
      </c>
      <c r="BP38" s="17">
        <v>42.302457713215503</v>
      </c>
      <c r="BQ38" s="17">
        <v>2.5336491614826002</v>
      </c>
      <c r="BR38" s="17">
        <v>2.9460333691584402E-3</v>
      </c>
      <c r="BS38" s="17">
        <v>5.9813470030919804E-3</v>
      </c>
      <c r="BT38" s="17">
        <v>17.290182678715301</v>
      </c>
      <c r="BU38" s="17">
        <v>23.469088223410001</v>
      </c>
      <c r="BV38" s="17">
        <v>28.554272711740101</v>
      </c>
      <c r="BW38" s="17">
        <v>0</v>
      </c>
      <c r="BX38" s="17">
        <v>7.8212594377111595E-3</v>
      </c>
      <c r="BY38" s="17">
        <v>7.5145453209653898E-3</v>
      </c>
      <c r="BZ38" s="17">
        <v>14393.360865754999</v>
      </c>
      <c r="CA38" s="17">
        <v>10425.3852275555</v>
      </c>
      <c r="CB38" s="17">
        <v>1065.7056927748999</v>
      </c>
      <c r="CC38" s="17">
        <v>11583.7610003024</v>
      </c>
      <c r="CD38" s="17">
        <v>426.04553316858699</v>
      </c>
      <c r="CE38" s="17">
        <v>4.3749528642382698</v>
      </c>
      <c r="CF38" s="17">
        <v>7.7039329812992902E-3</v>
      </c>
      <c r="CG38" s="17">
        <v>0.68593051275318695</v>
      </c>
      <c r="CH38" s="17">
        <v>0.36491358674316698</v>
      </c>
      <c r="CI38" s="17">
        <v>6.0693765293738302</v>
      </c>
      <c r="CJ38" s="17">
        <v>0.31211167054128902</v>
      </c>
      <c r="CK38" s="17">
        <v>6075.3760150753096</v>
      </c>
      <c r="CL38" s="17">
        <v>0.57587918539217398</v>
      </c>
      <c r="CM38" s="17">
        <v>0.11119132861544199</v>
      </c>
      <c r="CN38" s="17">
        <v>500.859345469777</v>
      </c>
      <c r="CO38" s="17">
        <v>0.301399982473255</v>
      </c>
      <c r="CP38" s="5">
        <v>6.9596619079900998E-6</v>
      </c>
      <c r="CQ38" s="17">
        <v>2.1463129295568099E-2</v>
      </c>
      <c r="CR38" s="17">
        <v>1240.1917908508101</v>
      </c>
      <c r="CS38" s="17">
        <v>1171.61702474246</v>
      </c>
      <c r="CT38" s="17">
        <v>68.574766108346097</v>
      </c>
      <c r="CU38" s="17">
        <v>2.9319439706344298E-3</v>
      </c>
      <c r="CV38" s="17">
        <v>185.326803398424</v>
      </c>
      <c r="CW38" s="17">
        <v>2.10766528216405E-2</v>
      </c>
      <c r="CX38" s="17">
        <v>97.154639844133101</v>
      </c>
      <c r="CY38" s="17">
        <v>1.03165941687748</v>
      </c>
      <c r="CZ38" s="17">
        <v>381.62946682319398</v>
      </c>
      <c r="DA38" s="17">
        <v>82.260935824482004</v>
      </c>
      <c r="DB38" s="17">
        <v>0.87769291114822201</v>
      </c>
      <c r="DC38" s="17">
        <v>3.3888595459581001</v>
      </c>
      <c r="DD38" s="17">
        <v>2.50343984413322E-3</v>
      </c>
      <c r="DE38" s="17">
        <v>13.671536777878799</v>
      </c>
      <c r="DF38" s="17">
        <v>474.588724138712</v>
      </c>
      <c r="DG38" s="17">
        <v>39.4905928635118</v>
      </c>
      <c r="DH38" s="17">
        <v>0</v>
      </c>
      <c r="DI38" s="17">
        <v>1601.7663745468999</v>
      </c>
      <c r="DJ38" s="17">
        <v>1278.3959755274</v>
      </c>
      <c r="DK38" s="17">
        <v>290.68011836540899</v>
      </c>
      <c r="DL38" s="17">
        <v>14309.330472726</v>
      </c>
      <c r="DM38" s="17">
        <v>929.71196276502803</v>
      </c>
      <c r="DN38" s="17">
        <v>2184.9251771486001</v>
      </c>
      <c r="DP38" s="25">
        <f t="shared" si="33"/>
        <v>7.9999993067520984E-3</v>
      </c>
      <c r="DQ38" s="97">
        <f t="shared" si="34"/>
        <v>1.0058724196208315</v>
      </c>
      <c r="DR38" s="40">
        <f t="shared" si="35"/>
        <v>-5.4139716519312686E-3</v>
      </c>
      <c r="DS38" s="40">
        <f t="shared" si="36"/>
        <v>-8.6832911104528718E-3</v>
      </c>
      <c r="DT38" s="40">
        <f t="shared" si="37"/>
        <v>-8.1122728293350904E-3</v>
      </c>
      <c r="DU38" s="40">
        <f t="shared" si="38"/>
        <v>-1.1124155485201402E-2</v>
      </c>
      <c r="DV38" s="40">
        <f t="shared" si="39"/>
        <v>-1.1229742405273213E-2</v>
      </c>
      <c r="DW38" s="40">
        <f t="shared" si="40"/>
        <v>-7.9564759152839278E-3</v>
      </c>
      <c r="DX38" s="40">
        <f t="shared" si="41"/>
        <v>3.0189987962276101E-3</v>
      </c>
      <c r="DY38" s="40">
        <f t="shared" si="42"/>
        <v>-6.1069182068130973E-3</v>
      </c>
      <c r="DZ38" s="40">
        <f t="shared" si="43"/>
        <v>1.3511458779432936E-3</v>
      </c>
      <c r="EA38" s="40">
        <f t="shared" si="44"/>
        <v>-8.3835059370026485E-3</v>
      </c>
      <c r="EB38" s="40">
        <f t="shared" si="45"/>
        <v>-9.2471535033644258E-3</v>
      </c>
      <c r="EC38" s="40">
        <f t="shared" si="46"/>
        <v>1.1976187352495773E-3</v>
      </c>
      <c r="ED38" s="40">
        <f t="shared" si="47"/>
        <v>2.1672908784092985E-3</v>
      </c>
      <c r="EE38" s="40">
        <f t="shared" si="48"/>
        <v>3.4575668890196739E-3</v>
      </c>
      <c r="EF38" s="40">
        <f t="shared" si="49"/>
        <v>3.0263864842013763E-3</v>
      </c>
      <c r="EG38" s="40">
        <f t="shared" si="50"/>
        <v>-5.3823391271563496E-3</v>
      </c>
      <c r="EH38" s="40">
        <f t="shared" si="51"/>
        <v>-8.7273324353551243E-3</v>
      </c>
      <c r="EI38" s="40">
        <f t="shared" si="52"/>
        <v>-9.908898836207318E-3</v>
      </c>
      <c r="EJ38" s="40">
        <f t="shared" si="53"/>
        <v>-1.1403017109504671E-2</v>
      </c>
      <c r="EK38" s="40">
        <f t="shared" si="54"/>
        <v>-6.7448492595253489E-3</v>
      </c>
      <c r="EL38" s="40">
        <f t="shared" si="55"/>
        <v>-1.1833508687652402E-3</v>
      </c>
      <c r="EM38" s="40">
        <f t="shared" si="56"/>
        <v>-7.972692884604185E-3</v>
      </c>
      <c r="EN38" s="40">
        <f t="shared" si="57"/>
        <v>-6.0294538169856091E-3</v>
      </c>
      <c r="EO38" s="40">
        <f t="shared" si="58"/>
        <v>-4.6120511005187373E-3</v>
      </c>
      <c r="EP38" s="40">
        <f t="shared" si="59"/>
        <v>-2.5184746788418028E-3</v>
      </c>
      <c r="EQ38" s="40">
        <f t="shared" si="60"/>
        <v>3.181719584870272E-3</v>
      </c>
      <c r="ER38" s="40">
        <f t="shared" si="61"/>
        <v>7.513394874734289E-3</v>
      </c>
      <c r="ES38" s="40">
        <f t="shared" si="62"/>
        <v>1.6228371569499142E-3</v>
      </c>
      <c r="ET38" s="40">
        <f t="shared" si="63"/>
        <v>-1.5283558376790421E-2</v>
      </c>
      <c r="EU38" s="40">
        <f t="shared" si="64"/>
        <v>-1.5284482509783232E-2</v>
      </c>
      <c r="EV38" s="40">
        <f t="shared" si="65"/>
        <v>-7.3487402134343616E-3</v>
      </c>
    </row>
    <row r="39" spans="1:152" x14ac:dyDescent="0.25">
      <c r="A39" s="17" t="s">
        <v>208</v>
      </c>
      <c r="B39" s="15">
        <v>404818.54027</v>
      </c>
      <c r="C39" s="15">
        <v>66.428839792000005</v>
      </c>
      <c r="D39" s="15">
        <v>25368.715633</v>
      </c>
      <c r="E39" s="15">
        <v>2901.6980841999998</v>
      </c>
      <c r="F39" s="15">
        <v>2742.5677744999998</v>
      </c>
      <c r="G39" s="15">
        <v>31.006511168999999</v>
      </c>
      <c r="H39" s="15">
        <v>31199.348535000001</v>
      </c>
      <c r="I39" s="15">
        <v>261.04160782000002</v>
      </c>
      <c r="J39" s="15">
        <v>845.81502903000001</v>
      </c>
      <c r="K39" s="15">
        <v>643.90523026999995</v>
      </c>
      <c r="L39" s="28">
        <v>40.890866916</v>
      </c>
      <c r="M39" s="28">
        <v>142.75341198999999</v>
      </c>
      <c r="N39" s="28">
        <v>51.372143178000002</v>
      </c>
      <c r="O39" s="28">
        <v>2789.1961176</v>
      </c>
      <c r="P39" s="28">
        <v>2022.1174242</v>
      </c>
      <c r="Q39" s="28">
        <v>7.2694879999999999E-4</v>
      </c>
      <c r="R39" s="28">
        <v>1.3549579999999999E-4</v>
      </c>
      <c r="S39" s="28">
        <v>2.0763497400000001E-2</v>
      </c>
      <c r="T39" s="28">
        <v>3.5794528999999999E-2</v>
      </c>
      <c r="U39" s="17">
        <v>2.7601000800000001E-2</v>
      </c>
      <c r="V39" s="28">
        <v>9.7749628192000007</v>
      </c>
      <c r="W39" s="28">
        <v>1.7728162299999999E-2</v>
      </c>
      <c r="X39" s="28">
        <v>1.5638467369</v>
      </c>
      <c r="Y39" s="28">
        <v>0.82595954979999997</v>
      </c>
      <c r="Z39" s="28">
        <v>13.729492648000001</v>
      </c>
      <c r="AA39" s="28">
        <v>563.90080022999996</v>
      </c>
      <c r="AB39" s="28">
        <v>373.77077145999999</v>
      </c>
      <c r="AC39" s="28">
        <v>83.433340563000002</v>
      </c>
      <c r="AD39" s="28">
        <v>1339.5875229000001</v>
      </c>
      <c r="AE39" s="28">
        <v>1299.3998486</v>
      </c>
      <c r="AF39" s="28">
        <v>0.70918273389999997</v>
      </c>
      <c r="AG39" s="28"/>
      <c r="AH39" s="17" t="s">
        <v>208</v>
      </c>
      <c r="AI39" s="17">
        <v>33.792797115267497</v>
      </c>
      <c r="AJ39" s="17">
        <v>40.458106379030902</v>
      </c>
      <c r="AK39" s="17">
        <v>259.13092276770101</v>
      </c>
      <c r="AL39" s="17">
        <v>259.13092276770101</v>
      </c>
      <c r="AM39" s="17">
        <v>115.631959959952</v>
      </c>
      <c r="AN39" s="17">
        <v>4.6571096325446204E-3</v>
      </c>
      <c r="AO39" s="17">
        <v>2.2737792930879502E-2</v>
      </c>
      <c r="AP39" s="17">
        <v>846.34226337226301</v>
      </c>
      <c r="AQ39" s="17">
        <v>0.703601618998554</v>
      </c>
      <c r="AR39" s="17">
        <v>142.803738053594</v>
      </c>
      <c r="AS39" s="17">
        <v>2148.5403602336901</v>
      </c>
      <c r="AT39" s="5">
        <v>2.6847775084464502E-5</v>
      </c>
      <c r="AU39" s="17">
        <v>1.07390675771755E-4</v>
      </c>
      <c r="AV39" s="17">
        <v>402832.16817429702</v>
      </c>
      <c r="AW39" s="17">
        <v>39.553920498134303</v>
      </c>
      <c r="AX39" s="17">
        <v>982.68672370023705</v>
      </c>
      <c r="AY39" s="17">
        <v>62.926467755749897</v>
      </c>
      <c r="AZ39" s="17">
        <v>1.4531120320552</v>
      </c>
      <c r="BA39" s="17">
        <v>224.83130749406101</v>
      </c>
      <c r="BB39" s="17">
        <v>6.9714852412683204</v>
      </c>
      <c r="BC39" s="17">
        <v>1475.4166176522799</v>
      </c>
      <c r="BD39" s="17">
        <v>159.05885824888901</v>
      </c>
      <c r="BE39" s="17">
        <v>1588.69016505986</v>
      </c>
      <c r="BF39" s="17">
        <v>565.02263367493094</v>
      </c>
      <c r="BG39" s="17">
        <v>2308.6056143639798</v>
      </c>
      <c r="BH39" s="17">
        <v>637.87712877781598</v>
      </c>
      <c r="BI39" s="17">
        <v>637.87712877781598</v>
      </c>
      <c r="BJ39" s="17">
        <v>376.19304744764298</v>
      </c>
      <c r="BK39" s="5">
        <v>8.2223320972714406E-5</v>
      </c>
      <c r="BL39" s="17">
        <v>6.2352610480863302E-4</v>
      </c>
      <c r="BM39" s="17">
        <v>201.03032918886399</v>
      </c>
      <c r="BN39" s="17">
        <v>883.97814290445694</v>
      </c>
      <c r="BO39" s="17">
        <v>46.891844338957398</v>
      </c>
      <c r="BP39" s="17">
        <v>92.026147257390505</v>
      </c>
      <c r="BQ39" s="17">
        <v>5.8803834029993798</v>
      </c>
      <c r="BR39" s="17">
        <v>6.7772864652744401E-3</v>
      </c>
      <c r="BS39" s="17">
        <v>1.3759999603168E-2</v>
      </c>
      <c r="BT39" s="17">
        <v>37.156659000346103</v>
      </c>
      <c r="BU39" s="17">
        <v>51.401975127518803</v>
      </c>
      <c r="BV39" s="17">
        <v>65.777344090896506</v>
      </c>
      <c r="BW39" s="17">
        <v>0</v>
      </c>
      <c r="BX39" s="17">
        <v>1.8031484724725301E-2</v>
      </c>
      <c r="BY39" s="17">
        <v>1.73243442407006E-2</v>
      </c>
      <c r="BZ39" s="17">
        <v>31443.711393045502</v>
      </c>
      <c r="CA39" s="17">
        <v>22615.886822445202</v>
      </c>
      <c r="CB39" s="17">
        <v>2311.8468058797198</v>
      </c>
      <c r="CC39" s="17">
        <v>25128.763957513798</v>
      </c>
      <c r="CD39" s="17">
        <v>907.11274468653005</v>
      </c>
      <c r="CE39" s="17">
        <v>9.7478537594977794</v>
      </c>
      <c r="CF39" s="17">
        <v>1.7577131762231499E-2</v>
      </c>
      <c r="CG39" s="17">
        <v>1.5533143514586301</v>
      </c>
      <c r="CH39" s="17">
        <v>0.82141980658410296</v>
      </c>
      <c r="CI39" s="17">
        <v>13.674331830398399</v>
      </c>
      <c r="CJ39" s="17">
        <v>0.66686236809471</v>
      </c>
      <c r="CK39" s="17">
        <v>13357.281986997101</v>
      </c>
      <c r="CL39" s="17">
        <v>1.33079117743348</v>
      </c>
      <c r="CM39" s="17">
        <v>0.26319184551111402</v>
      </c>
      <c r="CN39" s="17">
        <v>1175.46779844243</v>
      </c>
      <c r="CO39" s="17">
        <v>0.68948904644587405</v>
      </c>
      <c r="CP39" s="5">
        <v>1.6916217761537001E-5</v>
      </c>
      <c r="CQ39" s="17">
        <v>5.0926387352083602E-2</v>
      </c>
      <c r="CR39" s="17">
        <v>2867.77104612418</v>
      </c>
      <c r="CS39" s="17">
        <v>2710.21359060959</v>
      </c>
      <c r="CT39" s="17">
        <v>157.557455514586</v>
      </c>
      <c r="CU39" s="17">
        <v>7.3628053285713499E-3</v>
      </c>
      <c r="CV39" s="17">
        <v>419.73527726979501</v>
      </c>
      <c r="CW39" s="17">
        <v>5.2928574039473701E-2</v>
      </c>
      <c r="CX39" s="17">
        <v>222.863653686954</v>
      </c>
      <c r="CY39" s="17">
        <v>2.4030353320436202</v>
      </c>
      <c r="CZ39" s="17">
        <v>876.57627801385502</v>
      </c>
      <c r="DA39" s="17">
        <v>176.89530433010501</v>
      </c>
      <c r="DB39" s="17">
        <v>1.9748898052767601</v>
      </c>
      <c r="DC39" s="17">
        <v>8.1251319715383303</v>
      </c>
      <c r="DD39" s="17">
        <v>5.9738834923416901E-3</v>
      </c>
      <c r="DE39" s="17">
        <v>30.725900845362201</v>
      </c>
      <c r="DF39" s="17">
        <v>1048.4352502540901</v>
      </c>
      <c r="DG39" s="17">
        <v>83.496933512618696</v>
      </c>
      <c r="DH39" s="17">
        <v>0</v>
      </c>
      <c r="DI39" s="17">
        <v>3501.05874867389</v>
      </c>
      <c r="DJ39" s="17">
        <v>2796.32205068037</v>
      </c>
      <c r="DK39" s="17">
        <v>637.44537580330302</v>
      </c>
      <c r="DL39" s="17">
        <v>31258.5269524959</v>
      </c>
      <c r="DM39" s="17">
        <v>2026.03587530859</v>
      </c>
      <c r="DN39" s="17">
        <v>4760.29027455709</v>
      </c>
      <c r="DP39" s="25">
        <f t="shared" si="33"/>
        <v>8.0000086565640109E-3</v>
      </c>
      <c r="DQ39" s="97">
        <f t="shared" si="34"/>
        <v>1.0059242855823318</v>
      </c>
      <c r="DR39" s="40">
        <f t="shared" si="35"/>
        <v>-4.9068209533538933E-3</v>
      </c>
      <c r="DS39" s="40">
        <f t="shared" si="36"/>
        <v>-9.8074225463434753E-3</v>
      </c>
      <c r="DT39" s="40">
        <f t="shared" si="37"/>
        <v>-9.4585661709286097E-3</v>
      </c>
      <c r="DU39" s="40">
        <f t="shared" si="38"/>
        <v>-1.1692132362272812E-2</v>
      </c>
      <c r="DV39" s="40">
        <f t="shared" si="39"/>
        <v>-1.1797040784637787E-2</v>
      </c>
      <c r="DW39" s="40">
        <f t="shared" si="40"/>
        <v>-9.0500450730603317E-3</v>
      </c>
      <c r="DX39" s="40">
        <f t="shared" si="41"/>
        <v>1.8967837559015666E-3</v>
      </c>
      <c r="DY39" s="40">
        <f t="shared" si="42"/>
        <v>-7.3194655375265665E-3</v>
      </c>
      <c r="DZ39" s="40">
        <f t="shared" si="43"/>
        <v>6.2334473161069809E-4</v>
      </c>
      <c r="EA39" s="40">
        <f t="shared" si="44"/>
        <v>-9.36178370481054E-3</v>
      </c>
      <c r="EB39" s="40">
        <f t="shared" si="45"/>
        <v>-1.0583305505801483E-2</v>
      </c>
      <c r="EC39" s="40">
        <f t="shared" si="46"/>
        <v>3.5253842897666848E-4</v>
      </c>
      <c r="ED39" s="40">
        <f t="shared" si="47"/>
        <v>5.8070284152708944E-4</v>
      </c>
      <c r="EE39" s="40">
        <f t="shared" si="48"/>
        <v>2.5548340023152025E-3</v>
      </c>
      <c r="EF39" s="40">
        <f t="shared" si="49"/>
        <v>1.9377960259356704E-3</v>
      </c>
      <c r="EG39" s="40">
        <f t="shared" si="50"/>
        <v>-5.891964409481934E-3</v>
      </c>
      <c r="EH39" s="40">
        <f t="shared" si="51"/>
        <v>-9.279617108282975E-3</v>
      </c>
      <c r="EI39" s="40">
        <f t="shared" si="52"/>
        <v>-1.0894664188777737E-2</v>
      </c>
      <c r="EJ39" s="40">
        <f t="shared" si="53"/>
        <v>-1.2256063896639085E-2</v>
      </c>
      <c r="EK39" s="40">
        <f t="shared" si="54"/>
        <v>-7.4670566502022893E-3</v>
      </c>
      <c r="EL39" s="40">
        <f t="shared" si="55"/>
        <v>-2.7733158891380693E-3</v>
      </c>
      <c r="EM39" s="40">
        <f t="shared" si="56"/>
        <v>-8.5192438569055631E-3</v>
      </c>
      <c r="EN39" s="40">
        <f t="shared" si="57"/>
        <v>-6.7349217751658808E-3</v>
      </c>
      <c r="EO39" s="40">
        <f t="shared" si="58"/>
        <v>-5.4963263237240529E-3</v>
      </c>
      <c r="EP39" s="40">
        <f t="shared" si="59"/>
        <v>-4.017687981328049E-3</v>
      </c>
      <c r="EQ39" s="40">
        <f t="shared" si="60"/>
        <v>1.9894163024301781E-3</v>
      </c>
      <c r="ER39" s="40">
        <f t="shared" si="61"/>
        <v>6.4806458198463394E-3</v>
      </c>
      <c r="ES39" s="40">
        <f t="shared" si="62"/>
        <v>7.6220068847268575E-4</v>
      </c>
      <c r="ET39" s="40">
        <f t="shared" si="63"/>
        <v>-1.5799270907417985E-2</v>
      </c>
      <c r="EU39" s="40">
        <f t="shared" si="64"/>
        <v>-1.5800180674754367E-2</v>
      </c>
      <c r="EV39" s="40">
        <f t="shared" si="65"/>
        <v>-7.8697839564618472E-3</v>
      </c>
    </row>
    <row r="40" spans="1:152" x14ac:dyDescent="0.25">
      <c r="A40" s="17" t="s">
        <v>209</v>
      </c>
      <c r="B40" s="15">
        <v>28518.454078999999</v>
      </c>
      <c r="C40" s="15">
        <v>4.5853095770000003</v>
      </c>
      <c r="D40" s="15">
        <v>1820.6455453999999</v>
      </c>
      <c r="E40" s="15">
        <v>178.24041169</v>
      </c>
      <c r="F40" s="15">
        <v>168.75036886999999</v>
      </c>
      <c r="G40" s="15">
        <v>2.2429522763</v>
      </c>
      <c r="H40" s="15">
        <v>2022.8898862000001</v>
      </c>
      <c r="I40" s="15">
        <v>18.387208743999999</v>
      </c>
      <c r="J40" s="15">
        <v>57.495855902999999</v>
      </c>
      <c r="K40" s="15">
        <v>46.611400504000002</v>
      </c>
      <c r="L40" s="28">
        <v>2.8787429074999999</v>
      </c>
      <c r="M40" s="28">
        <v>10.077991000999999</v>
      </c>
      <c r="N40" s="28">
        <v>3.3215694364999999</v>
      </c>
      <c r="O40" s="28">
        <v>177.52419348999999</v>
      </c>
      <c r="P40" s="28">
        <v>126.59718008999999</v>
      </c>
      <c r="Q40" s="28">
        <v>5.5055200000000001E-5</v>
      </c>
      <c r="R40" s="28">
        <v>1.0609599999999999E-5</v>
      </c>
      <c r="S40" s="28">
        <v>1.4673873E-3</v>
      </c>
      <c r="T40" s="28">
        <v>2.5986118000000001E-3</v>
      </c>
      <c r="U40" s="17">
        <v>2.0501026E-3</v>
      </c>
      <c r="V40" s="28">
        <v>0.63908845700000005</v>
      </c>
      <c r="W40" s="28">
        <v>1.0435412999999999E-3</v>
      </c>
      <c r="X40" s="28">
        <v>9.2712003799999998E-2</v>
      </c>
      <c r="Y40" s="28">
        <v>4.9660097E-2</v>
      </c>
      <c r="Z40" s="28">
        <v>0.89168575120000004</v>
      </c>
      <c r="AA40" s="28">
        <v>34.744257122999997</v>
      </c>
      <c r="AB40" s="28">
        <v>26.370634914</v>
      </c>
      <c r="AC40" s="28">
        <v>5.8483960669000004</v>
      </c>
      <c r="AD40" s="28">
        <v>84.477006091000007</v>
      </c>
      <c r="AE40" s="28">
        <v>81.942690740000003</v>
      </c>
      <c r="AF40" s="28">
        <v>4.1516969100000002E-2</v>
      </c>
      <c r="AG40" s="28"/>
      <c r="AH40" s="17" t="s">
        <v>209</v>
      </c>
      <c r="AI40" s="17">
        <v>2.4451311049170701</v>
      </c>
      <c r="AJ40" s="17">
        <v>2.8494639040646601</v>
      </c>
      <c r="AK40" s="17">
        <v>18.287698455309101</v>
      </c>
      <c r="AL40" s="17">
        <v>18.287698455309101</v>
      </c>
      <c r="AM40" s="17">
        <v>8.2838232479869092</v>
      </c>
      <c r="AN40" s="17">
        <v>3.46862161521629E-4</v>
      </c>
      <c r="AO40" s="17">
        <v>1.69349513054117E-3</v>
      </c>
      <c r="AP40" s="17">
        <v>57.830219421745902</v>
      </c>
      <c r="AQ40" s="17">
        <v>4.1267368248050801E-2</v>
      </c>
      <c r="AR40" s="17">
        <v>10.1392872618281</v>
      </c>
      <c r="AS40" s="17">
        <v>163.72107608853699</v>
      </c>
      <c r="AT40" s="5">
        <v>2.1056598158038301E-6</v>
      </c>
      <c r="AU40" s="5">
        <v>8.4230880140213798E-6</v>
      </c>
      <c r="AV40" s="17">
        <v>28492.266423276302</v>
      </c>
      <c r="AW40" s="17">
        <v>2.4909078225499699</v>
      </c>
      <c r="AX40" s="17">
        <v>61.8720418657715</v>
      </c>
      <c r="AY40" s="17">
        <v>3.9633325925803402</v>
      </c>
      <c r="AZ40" s="17">
        <v>9.1488109040603602E-2</v>
      </c>
      <c r="BA40" s="17">
        <v>14.1596708389137</v>
      </c>
      <c r="BB40" s="17">
        <v>0.45032790224705999</v>
      </c>
      <c r="BC40" s="17">
        <v>106.629245969642</v>
      </c>
      <c r="BD40" s="17">
        <v>12.0359787898179</v>
      </c>
      <c r="BE40" s="17">
        <v>114.217979982043</v>
      </c>
      <c r="BF40" s="17">
        <v>34.9805908513313</v>
      </c>
      <c r="BG40" s="17">
        <v>150.142248948445</v>
      </c>
      <c r="BH40" s="17">
        <v>46.2298804726952</v>
      </c>
      <c r="BI40" s="17">
        <v>46.2298804726952</v>
      </c>
      <c r="BJ40" s="17">
        <v>26.759316888506699</v>
      </c>
      <c r="BK40" s="5">
        <v>6.0545983799776198E-6</v>
      </c>
      <c r="BL40" s="5">
        <v>4.7695226803353201E-5</v>
      </c>
      <c r="BM40" s="17">
        <v>14.485428573003199</v>
      </c>
      <c r="BN40" s="17">
        <v>59.084598370872499</v>
      </c>
      <c r="BO40" s="17">
        <v>3.3280257089781</v>
      </c>
      <c r="BP40" s="17">
        <v>6.2424023997687303</v>
      </c>
      <c r="BQ40" s="17">
        <v>0.41845978895374097</v>
      </c>
      <c r="BR40" s="17">
        <v>4.7981507630747702E-4</v>
      </c>
      <c r="BS40" s="17">
        <v>9.7419936396655495E-4</v>
      </c>
      <c r="BT40" s="17">
        <v>2.7354162172202998</v>
      </c>
      <c r="BU40" s="17">
        <v>3.3390189985842902</v>
      </c>
      <c r="BV40" s="17">
        <v>4.5517774596140796</v>
      </c>
      <c r="BW40" s="17">
        <v>0</v>
      </c>
      <c r="BX40" s="17">
        <v>1.3104643925990801E-3</v>
      </c>
      <c r="BY40" s="17">
        <v>1.25906762126798E-3</v>
      </c>
      <c r="BZ40" s="17">
        <v>2051.4170656481301</v>
      </c>
      <c r="CA40" s="17">
        <v>1629.6145174358001</v>
      </c>
      <c r="CB40" s="17">
        <v>166.58281142214599</v>
      </c>
      <c r="CC40" s="17">
        <v>1810.68275743095</v>
      </c>
      <c r="CD40" s="17">
        <v>63.809875933244001</v>
      </c>
      <c r="CE40" s="17">
        <v>0.63942509873950704</v>
      </c>
      <c r="CF40" s="17">
        <v>1.0362516752371301E-3</v>
      </c>
      <c r="CG40" s="17">
        <v>9.2310130612829694E-2</v>
      </c>
      <c r="CH40" s="17">
        <v>4.9530652292531098E-2</v>
      </c>
      <c r="CI40" s="17">
        <v>0.89066415560222001</v>
      </c>
      <c r="CJ40" s="17">
        <v>6.0216032452035703E-2</v>
      </c>
      <c r="CK40" s="17">
        <v>843.42241725226802</v>
      </c>
      <c r="CL40" s="17">
        <v>8.6393878756813702E-2</v>
      </c>
      <c r="CM40" s="17">
        <v>1.6578135440951901E-2</v>
      </c>
      <c r="CN40" s="17">
        <v>74.044264069621804</v>
      </c>
      <c r="CO40" s="17">
        <v>4.8054207906876797E-2</v>
      </c>
      <c r="CP40" s="5">
        <v>1.14778779411035E-6</v>
      </c>
      <c r="CQ40" s="17">
        <v>3.2153153105485702E-3</v>
      </c>
      <c r="CR40" s="17">
        <v>176.173332772349</v>
      </c>
      <c r="CS40" s="17">
        <v>166.76877663440601</v>
      </c>
      <c r="CT40" s="17">
        <v>9.4045561379431906</v>
      </c>
      <c r="CU40" s="17">
        <v>4.8968848691281102E-4</v>
      </c>
      <c r="CV40" s="17">
        <v>25.655924094864801</v>
      </c>
      <c r="CW40" s="17">
        <v>3.5201588871068201E-3</v>
      </c>
      <c r="CX40" s="17">
        <v>13.4790353786713</v>
      </c>
      <c r="CY40" s="17">
        <v>0.14714269779592901</v>
      </c>
      <c r="CZ40" s="17">
        <v>52.563821822450699</v>
      </c>
      <c r="DA40" s="17">
        <v>15.6622080012698</v>
      </c>
      <c r="DB40" s="17">
        <v>0.12664920903674501</v>
      </c>
      <c r="DC40" s="17">
        <v>0.53309270325236702</v>
      </c>
      <c r="DD40" s="17">
        <v>3.7924147114425398E-4</v>
      </c>
      <c r="DE40" s="17">
        <v>2.2289617363602798</v>
      </c>
      <c r="DF40" s="17">
        <v>65.716283953888095</v>
      </c>
      <c r="DG40" s="17">
        <v>5.8869957540964597</v>
      </c>
      <c r="DH40" s="17">
        <v>0</v>
      </c>
      <c r="DI40" s="17">
        <v>223.93840141441899</v>
      </c>
      <c r="DJ40" s="17">
        <v>178.94115903619999</v>
      </c>
      <c r="DK40" s="17">
        <v>39.088493512128103</v>
      </c>
      <c r="DL40" s="17">
        <v>2037.3554695018099</v>
      </c>
      <c r="DM40" s="17">
        <v>127.469356300638</v>
      </c>
      <c r="DN40" s="17">
        <v>301.24938787490902</v>
      </c>
      <c r="DP40" s="25">
        <f t="shared" si="33"/>
        <v>7.9999815061781217E-3</v>
      </c>
      <c r="DQ40" s="97">
        <f t="shared" si="34"/>
        <v>1.006901886468422</v>
      </c>
      <c r="DR40" s="40">
        <f t="shared" si="35"/>
        <v>-9.1827052234858236E-4</v>
      </c>
      <c r="DS40" s="40">
        <f t="shared" si="36"/>
        <v>-7.3129451398698123E-3</v>
      </c>
      <c r="DT40" s="40">
        <f t="shared" si="37"/>
        <v>-5.4721183891184568E-3</v>
      </c>
      <c r="DU40" s="40">
        <f t="shared" si="38"/>
        <v>-1.1597139492956939E-2</v>
      </c>
      <c r="DV40" s="40">
        <f t="shared" si="39"/>
        <v>-1.1742743135101149E-2</v>
      </c>
      <c r="DW40" s="40">
        <f t="shared" si="40"/>
        <v>-6.2375557819710596E-3</v>
      </c>
      <c r="DX40" s="40">
        <f t="shared" si="41"/>
        <v>7.1509494414366947E-3</v>
      </c>
      <c r="DY40" s="40">
        <f t="shared" si="42"/>
        <v>-5.4119301127404113E-3</v>
      </c>
      <c r="DZ40" s="40">
        <f t="shared" si="43"/>
        <v>5.8154368431352728E-3</v>
      </c>
      <c r="EA40" s="40">
        <f t="shared" si="44"/>
        <v>-8.1851226777033201E-3</v>
      </c>
      <c r="EB40" s="40">
        <f t="shared" si="45"/>
        <v>-1.0170760076927726E-2</v>
      </c>
      <c r="EC40" s="40">
        <f t="shared" si="46"/>
        <v>6.0821904705033701E-3</v>
      </c>
      <c r="ED40" s="40">
        <f t="shared" si="47"/>
        <v>5.253408793006357E-3</v>
      </c>
      <c r="EE40" s="40">
        <f t="shared" si="48"/>
        <v>7.9818165532453012E-3</v>
      </c>
      <c r="EF40" s="40">
        <f t="shared" si="49"/>
        <v>6.8893810274285603E-3</v>
      </c>
      <c r="EG40" s="40">
        <f t="shared" si="50"/>
        <v>-2.862345837610792E-3</v>
      </c>
      <c r="EH40" s="40">
        <f t="shared" si="51"/>
        <v>-7.620661492873335E-3</v>
      </c>
      <c r="EI40" s="40">
        <f t="shared" si="52"/>
        <v>-9.1133811271011597E-3</v>
      </c>
      <c r="EJ40" s="40">
        <f t="shared" si="53"/>
        <v>-1.1190507998516744E-2</v>
      </c>
      <c r="EK40" s="40">
        <f t="shared" si="54"/>
        <v>-4.753570839430744E-3</v>
      </c>
      <c r="EL40" s="40">
        <f t="shared" si="55"/>
        <v>5.26752964819989E-4</v>
      </c>
      <c r="EM40" s="40">
        <f t="shared" si="56"/>
        <v>-6.9854683881412855E-3</v>
      </c>
      <c r="EN40" s="40">
        <f t="shared" si="57"/>
        <v>-4.3346402914258234E-3</v>
      </c>
      <c r="EO40" s="40">
        <f t="shared" si="58"/>
        <v>-2.6066140682105858E-3</v>
      </c>
      <c r="EP40" s="40">
        <f t="shared" si="59"/>
        <v>-1.1456901676461754E-3</v>
      </c>
      <c r="EQ40" s="40">
        <f t="shared" si="60"/>
        <v>6.8020947316457308E-3</v>
      </c>
      <c r="ER40" s="40">
        <f t="shared" si="61"/>
        <v>1.4739196677450895E-2</v>
      </c>
      <c r="ES40" s="40">
        <f t="shared" si="62"/>
        <v>6.6000467059542847E-3</v>
      </c>
      <c r="ET40" s="40">
        <f t="shared" si="63"/>
        <v>-1.7155401534184454E-2</v>
      </c>
      <c r="EU40" s="40">
        <f t="shared" si="64"/>
        <v>-1.7156251750475755E-2</v>
      </c>
      <c r="EV40" s="40">
        <f t="shared" si="65"/>
        <v>-6.0120200814274098E-3</v>
      </c>
    </row>
    <row r="41" spans="1:152" x14ac:dyDescent="0.25">
      <c r="A41" s="17" t="s">
        <v>210</v>
      </c>
      <c r="B41" s="15">
        <v>202030.37959999999</v>
      </c>
      <c r="C41" s="15">
        <v>27.591421597</v>
      </c>
      <c r="D41" s="15">
        <v>11762.161027</v>
      </c>
      <c r="E41" s="15">
        <v>1165.3362407</v>
      </c>
      <c r="F41" s="15">
        <v>1098.2817826999999</v>
      </c>
      <c r="G41" s="15">
        <v>13.830819326</v>
      </c>
      <c r="H41" s="15">
        <v>18994.640926</v>
      </c>
      <c r="I41" s="15">
        <v>123.87124421999999</v>
      </c>
      <c r="J41" s="15">
        <v>525.69954132999999</v>
      </c>
      <c r="K41" s="15">
        <v>293.14254546000001</v>
      </c>
      <c r="L41" s="28">
        <v>18.703077704999998</v>
      </c>
      <c r="M41" s="28">
        <v>81.563545731999994</v>
      </c>
      <c r="N41" s="28">
        <v>26.699145145999999</v>
      </c>
      <c r="O41" s="28">
        <v>1775.5056858</v>
      </c>
      <c r="P41" s="28">
        <v>1158.1488305</v>
      </c>
      <c r="Q41" s="28">
        <v>3.7220690000000002E-4</v>
      </c>
      <c r="R41" s="28">
        <v>6.2858299999999994E-5</v>
      </c>
      <c r="S41" s="28">
        <v>8.4282835999999993E-3</v>
      </c>
      <c r="T41" s="28">
        <v>1.39677291E-2</v>
      </c>
      <c r="U41" s="17">
        <v>1.3200556400000001E-2</v>
      </c>
      <c r="V41" s="28">
        <v>4.8830562938000002</v>
      </c>
      <c r="W41" s="28">
        <v>7.79483E-3</v>
      </c>
      <c r="X41" s="28">
        <v>0.70987379610000001</v>
      </c>
      <c r="Y41" s="28">
        <v>0.38371162749999999</v>
      </c>
      <c r="Z41" s="28">
        <v>6.6332547886000004</v>
      </c>
      <c r="AA41" s="28">
        <v>316.36487614999999</v>
      </c>
      <c r="AB41" s="28">
        <v>322.11316579999999</v>
      </c>
      <c r="AC41" s="28">
        <v>47.710919234000002</v>
      </c>
      <c r="AD41" s="28">
        <v>470.93439050000001</v>
      </c>
      <c r="AE41" s="28">
        <v>456.80638142999999</v>
      </c>
      <c r="AF41" s="28">
        <v>0.31503017649999998</v>
      </c>
      <c r="AG41" s="28"/>
      <c r="AH41" s="17" t="s">
        <v>210</v>
      </c>
      <c r="AI41" s="17">
        <v>19.854497557144299</v>
      </c>
      <c r="AJ41" s="17">
        <v>18.616954315883198</v>
      </c>
      <c r="AK41" s="17">
        <v>124.209427455205</v>
      </c>
      <c r="AL41" s="17">
        <v>124.209427455205</v>
      </c>
      <c r="AM41" s="17">
        <v>53.319698716612301</v>
      </c>
      <c r="AN41" s="17">
        <v>2.25149147748254E-3</v>
      </c>
      <c r="AO41" s="17">
        <v>1.0992532559510999E-2</v>
      </c>
      <c r="AP41" s="17">
        <v>534.17480777566198</v>
      </c>
      <c r="AQ41" s="17">
        <v>0.31380165234955498</v>
      </c>
      <c r="AR41" s="17">
        <v>82.7442016252256</v>
      </c>
      <c r="AS41" s="17">
        <v>1170.05031117262</v>
      </c>
      <c r="AT41" s="5">
        <v>1.25570930074902E-5</v>
      </c>
      <c r="AU41" s="5">
        <v>5.0228293457233002E-5</v>
      </c>
      <c r="AV41" s="17">
        <v>202693.833218582</v>
      </c>
      <c r="AW41" s="17">
        <v>13.909688675407899</v>
      </c>
      <c r="AX41" s="17">
        <v>345.911826220671</v>
      </c>
      <c r="AY41" s="17">
        <v>22.114710363376801</v>
      </c>
      <c r="AZ41" s="17">
        <v>0.51157860800167498</v>
      </c>
      <c r="BA41" s="17">
        <v>79.041535056245394</v>
      </c>
      <c r="BB41" s="17">
        <v>2.1536446282731698</v>
      </c>
      <c r="BC41" s="17">
        <v>820.87428420592198</v>
      </c>
      <c r="BD41" s="17">
        <v>84.754112094825302</v>
      </c>
      <c r="BE41" s="17">
        <v>930.53299946328696</v>
      </c>
      <c r="BF41" s="17">
        <v>321.30719157038601</v>
      </c>
      <c r="BG41" s="17">
        <v>1660.8543176815299</v>
      </c>
      <c r="BH41" s="17">
        <v>292.85493196756499</v>
      </c>
      <c r="BI41" s="17">
        <v>292.85493196756499</v>
      </c>
      <c r="BJ41" s="17">
        <v>330.287059025389</v>
      </c>
      <c r="BK41" s="5">
        <v>3.8145975638580797E-5</v>
      </c>
      <c r="BL41" s="17">
        <v>3.3033609638387899E-4</v>
      </c>
      <c r="BM41" s="17">
        <v>94.515215821028804</v>
      </c>
      <c r="BN41" s="17">
        <v>660.87088728554795</v>
      </c>
      <c r="BO41" s="17">
        <v>30.562708498963001</v>
      </c>
      <c r="BP41" s="17">
        <v>49.7765567275489</v>
      </c>
      <c r="BQ41" s="17">
        <v>2.58148128582814</v>
      </c>
      <c r="BR41" s="17">
        <v>2.7773388933899899E-3</v>
      </c>
      <c r="BS41" s="17">
        <v>5.6388463102895201E-3</v>
      </c>
      <c r="BT41" s="17">
        <v>27.733829230121</v>
      </c>
      <c r="BU41" s="17">
        <v>27.065299414211299</v>
      </c>
      <c r="BV41" s="17">
        <v>27.632363357308499</v>
      </c>
      <c r="BW41" s="17">
        <v>0</v>
      </c>
      <c r="BX41" s="17">
        <v>7.0877660234682002E-3</v>
      </c>
      <c r="BY41" s="17">
        <v>6.8098475503893903E-3</v>
      </c>
      <c r="BZ41" s="17">
        <v>19424.0457337808</v>
      </c>
      <c r="CA41" s="17">
        <v>10632.9592138097</v>
      </c>
      <c r="CB41" s="17">
        <v>1086.92460163693</v>
      </c>
      <c r="CC41" s="17">
        <v>11814.3990312677</v>
      </c>
      <c r="CD41" s="17">
        <v>570.63673810887497</v>
      </c>
      <c r="CE41" s="17">
        <v>4.9266332345662596</v>
      </c>
      <c r="CF41" s="17">
        <v>7.7570645585630198E-3</v>
      </c>
      <c r="CG41" s="17">
        <v>0.70909172246013696</v>
      </c>
      <c r="CH41" s="17">
        <v>0.384417001775823</v>
      </c>
      <c r="CI41" s="17">
        <v>6.67838727523052</v>
      </c>
      <c r="CJ41" s="17">
        <v>0.28956891923918499</v>
      </c>
      <c r="CK41" s="17">
        <v>8414.1288018376599</v>
      </c>
      <c r="CL41" s="17">
        <v>0.51773726582780799</v>
      </c>
      <c r="CM41" s="17">
        <v>9.2460617404388198E-2</v>
      </c>
      <c r="CN41" s="17">
        <v>431.71972211842098</v>
      </c>
      <c r="CO41" s="17">
        <v>0.267905154295981</v>
      </c>
      <c r="CP41" s="5">
        <v>5.5910326449401098E-6</v>
      </c>
      <c r="CQ41" s="17">
        <v>1.7692175487910401E-2</v>
      </c>
      <c r="CR41" s="17">
        <v>1154.9035280431499</v>
      </c>
      <c r="CS41" s="17">
        <v>1088.28282458134</v>
      </c>
      <c r="CT41" s="17">
        <v>66.620703461807594</v>
      </c>
      <c r="CU41" s="17">
        <v>1.90333654767219E-3</v>
      </c>
      <c r="CV41" s="17">
        <v>186.63280097223799</v>
      </c>
      <c r="CW41" s="17">
        <v>1.36824105447069E-2</v>
      </c>
      <c r="CX41" s="17">
        <v>94.155119429884707</v>
      </c>
      <c r="CY41" s="17">
        <v>0.93590085043293203</v>
      </c>
      <c r="CZ41" s="17">
        <v>370.09496492997499</v>
      </c>
      <c r="DA41" s="17">
        <v>79.285679469828906</v>
      </c>
      <c r="DB41" s="17">
        <v>0.87753165274999001</v>
      </c>
      <c r="DC41" s="17">
        <v>2.6638139060941199</v>
      </c>
      <c r="DD41" s="17">
        <v>2.0208421997718199E-3</v>
      </c>
      <c r="DE41" s="17">
        <v>13.8652915539829</v>
      </c>
      <c r="DF41" s="17">
        <v>634.53971926454801</v>
      </c>
      <c r="DG41" s="17">
        <v>48.424046453314297</v>
      </c>
      <c r="DH41" s="17">
        <v>0</v>
      </c>
      <c r="DI41" s="17">
        <v>2215.2934393033502</v>
      </c>
      <c r="DJ41" s="17">
        <v>1807.5916104964599</v>
      </c>
      <c r="DK41" s="17">
        <v>354.91540871284201</v>
      </c>
      <c r="DL41" s="17">
        <v>19319.932295066599</v>
      </c>
      <c r="DM41" s="17">
        <v>1176.5161692285999</v>
      </c>
      <c r="DN41" s="17">
        <v>2723.1224500548201</v>
      </c>
      <c r="DP41" s="25">
        <f t="shared" si="33"/>
        <v>8.0000019950983089E-3</v>
      </c>
      <c r="DQ41" s="97">
        <f t="shared" si="34"/>
        <v>1.0053889132282718</v>
      </c>
      <c r="DR41" s="40">
        <f t="shared" si="35"/>
        <v>3.2839299708073114E-3</v>
      </c>
      <c r="DS41" s="40">
        <f t="shared" si="36"/>
        <v>1.4838583131559454E-3</v>
      </c>
      <c r="DT41" s="40">
        <f t="shared" si="37"/>
        <v>4.4411910488036527E-3</v>
      </c>
      <c r="DU41" s="40">
        <f t="shared" si="38"/>
        <v>-8.9525342922342297E-3</v>
      </c>
      <c r="DV41" s="40">
        <f t="shared" si="39"/>
        <v>-9.1041828027763182E-3</v>
      </c>
      <c r="DW41" s="40">
        <f t="shared" si="40"/>
        <v>2.4924212492673033E-3</v>
      </c>
      <c r="DX41" s="40">
        <f t="shared" si="41"/>
        <v>1.7125428710860126E-2</v>
      </c>
      <c r="DY41" s="40">
        <f t="shared" si="42"/>
        <v>2.7301189822908543E-3</v>
      </c>
      <c r="DZ41" s="40">
        <f t="shared" si="43"/>
        <v>1.6121882899535887E-2</v>
      </c>
      <c r="EA41" s="40">
        <f t="shared" si="44"/>
        <v>-9.8113868795022641E-4</v>
      </c>
      <c r="EB41" s="40">
        <f t="shared" si="45"/>
        <v>-4.6047709620420383E-3</v>
      </c>
      <c r="EC41" s="40">
        <f t="shared" si="46"/>
        <v>1.4475288961872536E-2</v>
      </c>
      <c r="ED41" s="40">
        <f t="shared" si="47"/>
        <v>1.3714082087986119E-2</v>
      </c>
      <c r="EE41" s="40">
        <f t="shared" si="48"/>
        <v>1.8071428862815906E-2</v>
      </c>
      <c r="EF41" s="40">
        <f t="shared" si="49"/>
        <v>1.5859221409972198E-2</v>
      </c>
      <c r="EG41" s="40">
        <f t="shared" si="50"/>
        <v>5.0138905737639157E-3</v>
      </c>
      <c r="EH41" s="40">
        <f t="shared" si="51"/>
        <v>-1.1599667072892327E-3</v>
      </c>
      <c r="EI41" s="40">
        <f t="shared" si="52"/>
        <v>-1.4354519727467284E-3</v>
      </c>
      <c r="EJ41" s="40">
        <f t="shared" si="53"/>
        <v>-5.0198228817603541E-3</v>
      </c>
      <c r="EK41" s="40">
        <f t="shared" si="54"/>
        <v>3.2928640033339555E-3</v>
      </c>
      <c r="EL41" s="40">
        <f t="shared" si="55"/>
        <v>8.9241118972125891E-3</v>
      </c>
      <c r="EM41" s="40">
        <f t="shared" si="56"/>
        <v>-4.8449345831763132E-3</v>
      </c>
      <c r="EN41" s="40">
        <f t="shared" si="57"/>
        <v>-1.1017079995905002E-3</v>
      </c>
      <c r="EO41" s="40">
        <f t="shared" si="58"/>
        <v>1.8382926793715992E-3</v>
      </c>
      <c r="EP41" s="40">
        <f t="shared" si="59"/>
        <v>6.8039730221255632E-3</v>
      </c>
      <c r="EQ41" s="40">
        <f t="shared" si="60"/>
        <v>1.562220016498511E-2</v>
      </c>
      <c r="ER41" s="40">
        <f t="shared" si="61"/>
        <v>2.5375843316085309E-2</v>
      </c>
      <c r="ES41" s="40">
        <f t="shared" si="62"/>
        <v>1.4946834619067711E-2</v>
      </c>
      <c r="ET41" s="40">
        <f t="shared" si="63"/>
        <v>-1.5482850891995061E-2</v>
      </c>
      <c r="EU41" s="40">
        <f t="shared" si="64"/>
        <v>-1.5483773521924439E-2</v>
      </c>
      <c r="EV41" s="40">
        <f t="shared" si="65"/>
        <v>-3.8997030827140409E-3</v>
      </c>
    </row>
    <row r="42" spans="1:152" x14ac:dyDescent="0.25">
      <c r="A42" s="17" t="s">
        <v>211</v>
      </c>
      <c r="B42" s="15">
        <v>42390.288689000001</v>
      </c>
      <c r="C42" s="15">
        <v>20.403391192000001</v>
      </c>
      <c r="D42" s="15">
        <v>11989.411456</v>
      </c>
      <c r="E42" s="15">
        <v>981.44248073999995</v>
      </c>
      <c r="F42" s="15">
        <v>946.10773687000005</v>
      </c>
      <c r="G42" s="15">
        <v>8.6898847847000003</v>
      </c>
      <c r="H42" s="15">
        <v>4456.2941956000004</v>
      </c>
      <c r="I42" s="15">
        <v>96.229042602000007</v>
      </c>
      <c r="J42" s="15">
        <v>123.38305755</v>
      </c>
      <c r="K42" s="15">
        <v>259.71417219</v>
      </c>
      <c r="L42" s="28">
        <v>20.122782764</v>
      </c>
      <c r="M42" s="28">
        <v>17.287074053000001</v>
      </c>
      <c r="N42" s="28">
        <v>9.1587587509000006</v>
      </c>
      <c r="O42" s="28">
        <v>349.00771679000002</v>
      </c>
      <c r="P42" s="28">
        <v>253.26438332000001</v>
      </c>
      <c r="Q42" s="28">
        <v>1.0995259999999999E-4</v>
      </c>
      <c r="R42" s="28">
        <v>2.41466E-5</v>
      </c>
      <c r="S42" s="28">
        <v>6.7226517999999999E-3</v>
      </c>
      <c r="T42" s="28">
        <v>1.1528867E-2</v>
      </c>
      <c r="U42" s="17">
        <v>5.4454910999999998E-3</v>
      </c>
      <c r="V42" s="28">
        <v>2.5703960499999998</v>
      </c>
      <c r="W42" s="28">
        <v>2.3357624E-3</v>
      </c>
      <c r="X42" s="28">
        <v>0.1534698947</v>
      </c>
      <c r="Y42" s="28">
        <v>9.2389854699999996E-2</v>
      </c>
      <c r="Z42" s="28">
        <v>3.5106769427</v>
      </c>
      <c r="AA42" s="28">
        <v>72.457013009999997</v>
      </c>
      <c r="AB42" s="28">
        <v>46.024646838000002</v>
      </c>
      <c r="AC42" s="28">
        <v>9.3878153891</v>
      </c>
      <c r="AD42" s="28">
        <v>853.69334742000001</v>
      </c>
      <c r="AE42" s="28">
        <v>828.08256434999998</v>
      </c>
      <c r="AF42" s="28">
        <v>6.1563203699999999E-2</v>
      </c>
      <c r="AG42" s="28"/>
      <c r="AH42" s="17" t="s">
        <v>211</v>
      </c>
      <c r="AI42" s="17">
        <v>8.6230898512274692</v>
      </c>
      <c r="AJ42" s="17">
        <v>19.919558488376001</v>
      </c>
      <c r="AK42" s="17">
        <v>95.409887108720696</v>
      </c>
      <c r="AL42" s="17">
        <v>95.409887108720696</v>
      </c>
      <c r="AM42" s="17">
        <v>56.554977923824801</v>
      </c>
      <c r="AN42" s="17">
        <v>9.1945865396804297E-4</v>
      </c>
      <c r="AO42" s="17">
        <v>4.4891427437622903E-3</v>
      </c>
      <c r="AP42" s="17">
        <v>123.764168016361</v>
      </c>
      <c r="AQ42" s="17">
        <v>6.1634139377560203E-2</v>
      </c>
      <c r="AR42" s="17">
        <v>17.389176006696999</v>
      </c>
      <c r="AS42" s="17">
        <v>283.27533935066799</v>
      </c>
      <c r="AT42" s="5">
        <v>4.7908347911396203E-6</v>
      </c>
      <c r="AU42" s="5">
        <v>1.9163460705368799E-5</v>
      </c>
      <c r="AV42" s="17">
        <v>42336.727076836498</v>
      </c>
      <c r="AW42" s="17">
        <v>25.313640815269199</v>
      </c>
      <c r="AX42" s="17">
        <v>630.13127071104498</v>
      </c>
      <c r="AY42" s="17">
        <v>40.219113036480898</v>
      </c>
      <c r="AZ42" s="17">
        <v>0.93205349228657897</v>
      </c>
      <c r="BA42" s="17">
        <v>143.80030370872501</v>
      </c>
      <c r="BB42" s="17">
        <v>3.3692611738509801</v>
      </c>
      <c r="BC42" s="17">
        <v>295.80865695817698</v>
      </c>
      <c r="BD42" s="17">
        <v>19.263842554177099</v>
      </c>
      <c r="BE42" s="17">
        <v>190.520734390548</v>
      </c>
      <c r="BF42" s="17">
        <v>73.137356947771906</v>
      </c>
      <c r="BG42" s="17">
        <v>286.72921809940601</v>
      </c>
      <c r="BH42" s="17">
        <v>257.21379465848503</v>
      </c>
      <c r="BI42" s="17">
        <v>257.21379465848503</v>
      </c>
      <c r="BJ42" s="17">
        <v>46.650285863630302</v>
      </c>
      <c r="BK42" s="5">
        <v>1.8385788902315399E-5</v>
      </c>
      <c r="BL42" s="5">
        <v>8.4318751041276006E-5</v>
      </c>
      <c r="BM42" s="17">
        <v>94.974914321334694</v>
      </c>
      <c r="BN42" s="17">
        <v>118.210548151363</v>
      </c>
      <c r="BO42" s="17">
        <v>6.1744572336842998</v>
      </c>
      <c r="BP42" s="17">
        <v>22.650466800295099</v>
      </c>
      <c r="BQ42" s="17">
        <v>2.9054867218946501</v>
      </c>
      <c r="BR42" s="17">
        <v>2.19636449456285E-3</v>
      </c>
      <c r="BS42" s="17">
        <v>4.4593120587311198E-3</v>
      </c>
      <c r="BT42" s="17">
        <v>4.6499286011186198</v>
      </c>
      <c r="BU42" s="17">
        <v>9.1826516337598107</v>
      </c>
      <c r="BV42" s="17">
        <v>20.212955340531401</v>
      </c>
      <c r="BW42" s="17">
        <v>0</v>
      </c>
      <c r="BX42" s="17">
        <v>5.8173232912801702E-3</v>
      </c>
      <c r="BY42" s="17">
        <v>5.5891849071578502E-3</v>
      </c>
      <c r="BZ42" s="17">
        <v>4507.4582624271698</v>
      </c>
      <c r="CA42" s="17">
        <v>10684.684061707299</v>
      </c>
      <c r="CB42" s="17">
        <v>1092.21308450426</v>
      </c>
      <c r="CC42" s="17">
        <v>11871.8720605329</v>
      </c>
      <c r="CD42" s="17">
        <v>120.74758224667499</v>
      </c>
      <c r="CE42" s="17">
        <v>2.56020385835303</v>
      </c>
      <c r="CF42" s="17">
        <v>2.32668268399499E-3</v>
      </c>
      <c r="CG42" s="17">
        <v>0.15372622994427801</v>
      </c>
      <c r="CH42" s="17">
        <v>9.2568121139568998E-2</v>
      </c>
      <c r="CI42" s="17">
        <v>3.49455837298897</v>
      </c>
      <c r="CJ42" s="17">
        <v>5.6134099716154802E-2</v>
      </c>
      <c r="CK42" s="17">
        <v>1797.3562741563101</v>
      </c>
      <c r="CL42" s="17">
        <v>0.53021188886500603</v>
      </c>
      <c r="CM42" s="17">
        <v>0.16809051538550501</v>
      </c>
      <c r="CN42" s="17">
        <v>646.06557615039901</v>
      </c>
      <c r="CO42" s="17">
        <v>0.25078164420707999</v>
      </c>
      <c r="CP42" s="5">
        <v>6.8109902059667996E-6</v>
      </c>
      <c r="CQ42" s="17">
        <v>3.1796862481191797E-2</v>
      </c>
      <c r="CR42" s="17">
        <v>971.67432268740004</v>
      </c>
      <c r="CS42" s="17">
        <v>936.61850758904598</v>
      </c>
      <c r="CT42" s="17">
        <v>35.055815098353698</v>
      </c>
      <c r="CU42" s="17">
        <v>2.1976751048573299E-3</v>
      </c>
      <c r="CV42" s="17">
        <v>37.566513584329499</v>
      </c>
      <c r="CW42" s="17">
        <v>1.5798292718684701E-2</v>
      </c>
      <c r="CX42" s="17">
        <v>49.692508077183803</v>
      </c>
      <c r="CY42" s="17">
        <v>1.01047418894712</v>
      </c>
      <c r="CZ42" s="17">
        <v>197.59658371776399</v>
      </c>
      <c r="DA42" s="17">
        <v>15.803614161733201</v>
      </c>
      <c r="DB42" s="17">
        <v>0.163986049923664</v>
      </c>
      <c r="DC42" s="17">
        <v>3.4643247716838301</v>
      </c>
      <c r="DD42" s="17">
        <v>3.5300703362599602E-3</v>
      </c>
      <c r="DE42" s="17">
        <v>8.6129862059006701</v>
      </c>
      <c r="DF42" s="17">
        <v>176.30296485060299</v>
      </c>
      <c r="DG42" s="17">
        <v>9.4628731988954797</v>
      </c>
      <c r="DH42" s="17">
        <v>0</v>
      </c>
      <c r="DI42" s="17">
        <v>448.00291778594197</v>
      </c>
      <c r="DJ42" s="17">
        <v>352.25322171040898</v>
      </c>
      <c r="DK42" s="17">
        <v>83.297294063784094</v>
      </c>
      <c r="DL42" s="17">
        <v>4485.4730364809802</v>
      </c>
      <c r="DM42" s="17">
        <v>255.64666463846899</v>
      </c>
      <c r="DN42" s="17">
        <v>603.83229315812002</v>
      </c>
      <c r="DP42" s="25">
        <f t="shared" si="33"/>
        <v>7.9999947638478477E-3</v>
      </c>
      <c r="DQ42" s="97">
        <f t="shared" si="34"/>
        <v>1.0049014286268985</v>
      </c>
      <c r="DR42" s="40">
        <f t="shared" si="35"/>
        <v>-1.2635349703905626E-3</v>
      </c>
      <c r="DS42" s="40">
        <f t="shared" si="36"/>
        <v>-9.3335391982911076E-3</v>
      </c>
      <c r="DT42" s="40">
        <f t="shared" si="37"/>
        <v>-9.8036001098517882E-3</v>
      </c>
      <c r="DU42" s="40">
        <f t="shared" si="38"/>
        <v>-9.9528584143156306E-3</v>
      </c>
      <c r="DV42" s="40">
        <f t="shared" si="39"/>
        <v>-1.0029755503688419E-2</v>
      </c>
      <c r="DW42" s="40">
        <f t="shared" si="40"/>
        <v>-8.8492057955386252E-3</v>
      </c>
      <c r="DX42" s="40">
        <f t="shared" si="41"/>
        <v>6.547781542293604E-3</v>
      </c>
      <c r="DY42" s="40">
        <f t="shared" si="42"/>
        <v>-8.5125599416728051E-3</v>
      </c>
      <c r="DZ42" s="40">
        <f t="shared" si="43"/>
        <v>3.0888395370373433E-3</v>
      </c>
      <c r="EA42" s="40">
        <f t="shared" si="44"/>
        <v>-9.6274204462194739E-3</v>
      </c>
      <c r="EB42" s="40">
        <f t="shared" si="45"/>
        <v>-1.0099213314948194E-2</v>
      </c>
      <c r="EC42" s="40">
        <f t="shared" si="46"/>
        <v>5.9062599826880044E-3</v>
      </c>
      <c r="ED42" s="40">
        <f t="shared" si="47"/>
        <v>2.6087468301817969E-3</v>
      </c>
      <c r="EE42" s="40">
        <f t="shared" si="48"/>
        <v>9.299235415937239E-3</v>
      </c>
      <c r="EF42" s="40">
        <f t="shared" si="49"/>
        <v>9.4063021702462078E-3</v>
      </c>
      <c r="EG42" s="40">
        <f t="shared" si="50"/>
        <v>-3.9750751727725599E-3</v>
      </c>
      <c r="EH42" s="40">
        <f t="shared" si="51"/>
        <v>-7.9640406306304857E-3</v>
      </c>
      <c r="EI42" s="40">
        <f t="shared" si="52"/>
        <v>-9.9626231877768985E-3</v>
      </c>
      <c r="EJ42" s="40">
        <f t="shared" si="53"/>
        <v>-1.06132546729856E-2</v>
      </c>
      <c r="EK42" s="40">
        <f t="shared" si="54"/>
        <v>-6.7743572787524924E-3</v>
      </c>
      <c r="EL42" s="40">
        <f t="shared" si="55"/>
        <v>-3.9652222648606343E-3</v>
      </c>
      <c r="EM42" s="40">
        <f t="shared" si="56"/>
        <v>-3.887260110450447E-3</v>
      </c>
      <c r="EN42" s="40">
        <f t="shared" si="57"/>
        <v>1.6702640265642335E-3</v>
      </c>
      <c r="EO42" s="40">
        <f t="shared" si="58"/>
        <v>1.929502326287375E-3</v>
      </c>
      <c r="EP42" s="40">
        <f t="shared" si="59"/>
        <v>-4.5912996194498821E-3</v>
      </c>
      <c r="EQ42" s="40">
        <f t="shared" si="60"/>
        <v>9.3896216461201963E-3</v>
      </c>
      <c r="ER42" s="40">
        <f t="shared" si="61"/>
        <v>1.3593564939943086E-2</v>
      </c>
      <c r="ES42" s="40">
        <f t="shared" si="62"/>
        <v>7.9952370902635975E-3</v>
      </c>
      <c r="ET42" s="40">
        <f t="shared" si="63"/>
        <v>-1.1629122462234862E-2</v>
      </c>
      <c r="EU42" s="40">
        <f t="shared" si="64"/>
        <v>-1.1629954115953441E-2</v>
      </c>
      <c r="EV42" s="40">
        <f t="shared" si="65"/>
        <v>1.1522414899958094E-3</v>
      </c>
    </row>
    <row r="43" spans="1:152" x14ac:dyDescent="0.25">
      <c r="A43" s="17" t="s">
        <v>212</v>
      </c>
      <c r="B43" s="15">
        <v>215471.79512</v>
      </c>
      <c r="C43" s="15">
        <v>37.750102875000003</v>
      </c>
      <c r="D43" s="15">
        <v>15615.272465</v>
      </c>
      <c r="E43" s="15">
        <v>1517.3272517</v>
      </c>
      <c r="F43" s="15">
        <v>1437.3091141</v>
      </c>
      <c r="G43" s="15">
        <v>18.068606580000001</v>
      </c>
      <c r="H43" s="15">
        <v>18911.552177000001</v>
      </c>
      <c r="I43" s="15">
        <v>156.26182632999999</v>
      </c>
      <c r="J43" s="15">
        <v>523.82024125999999</v>
      </c>
      <c r="K43" s="15">
        <v>389.89363386999997</v>
      </c>
      <c r="L43" s="28">
        <v>26.075187187000001</v>
      </c>
      <c r="M43" s="28">
        <v>81.889143179000001</v>
      </c>
      <c r="N43" s="28">
        <v>28.571759559</v>
      </c>
      <c r="O43" s="28">
        <v>1734.4449276</v>
      </c>
      <c r="P43" s="28">
        <v>1174.9756676</v>
      </c>
      <c r="Q43" s="28">
        <v>4.2972980000000001E-4</v>
      </c>
      <c r="R43" s="28">
        <v>8.1493400000000001E-5</v>
      </c>
      <c r="S43" s="28">
        <v>1.1843356100000001E-2</v>
      </c>
      <c r="T43" s="28">
        <v>2.07070899E-2</v>
      </c>
      <c r="U43" s="17">
        <v>1.61917052E-2</v>
      </c>
      <c r="V43" s="28">
        <v>5.5950035862999998</v>
      </c>
      <c r="W43" s="28">
        <v>8.7541644000000002E-3</v>
      </c>
      <c r="X43" s="28">
        <v>0.77086274830000001</v>
      </c>
      <c r="Y43" s="28">
        <v>0.4151118197</v>
      </c>
      <c r="Z43" s="28">
        <v>7.7117978492999999</v>
      </c>
      <c r="AA43" s="28">
        <v>323.94879960999998</v>
      </c>
      <c r="AB43" s="28">
        <v>277.01503212</v>
      </c>
      <c r="AC43" s="28">
        <v>47.600844487000003</v>
      </c>
      <c r="AD43" s="28">
        <v>748.65269163999994</v>
      </c>
      <c r="AE43" s="28">
        <v>726.19308594999995</v>
      </c>
      <c r="AF43" s="28">
        <v>0.34355221419999998</v>
      </c>
      <c r="AG43" s="28"/>
      <c r="AH43" s="17" t="s">
        <v>212</v>
      </c>
      <c r="AI43" s="17">
        <v>21.578014099073599</v>
      </c>
      <c r="AJ43" s="17">
        <v>25.833639373905001</v>
      </c>
      <c r="AK43" s="17">
        <v>155.69892331512699</v>
      </c>
      <c r="AL43" s="17">
        <v>155.69892331512699</v>
      </c>
      <c r="AM43" s="17">
        <v>73.141156725375794</v>
      </c>
      <c r="AN43" s="17">
        <v>2.7439021478529702E-3</v>
      </c>
      <c r="AO43" s="17">
        <v>1.33967884632131E-2</v>
      </c>
      <c r="AP43" s="17">
        <v>529.28816058693894</v>
      </c>
      <c r="AQ43" s="17">
        <v>0.34232381706264298</v>
      </c>
      <c r="AR43" s="17">
        <v>82.716679823205794</v>
      </c>
      <c r="AS43" s="17">
        <v>1254.7107731087201</v>
      </c>
      <c r="AT43" s="5">
        <v>1.6195334667129601E-5</v>
      </c>
      <c r="AU43" s="5">
        <v>6.4780123161207402E-5</v>
      </c>
      <c r="AV43" s="17">
        <v>215610.08975324701</v>
      </c>
      <c r="AW43" s="17">
        <v>22.0917959214493</v>
      </c>
      <c r="AX43" s="17">
        <v>548.72260845362302</v>
      </c>
      <c r="AY43" s="17">
        <v>35.151632132365499</v>
      </c>
      <c r="AZ43" s="17">
        <v>0.81137329651614598</v>
      </c>
      <c r="BA43" s="17">
        <v>125.583173058417</v>
      </c>
      <c r="BB43" s="17">
        <v>4.0109658308944702</v>
      </c>
      <c r="BC43" s="17">
        <v>875.51001908065496</v>
      </c>
      <c r="BD43" s="17">
        <v>92.913840163456101</v>
      </c>
      <c r="BE43" s="17">
        <v>926.69592173485</v>
      </c>
      <c r="BF43" s="17">
        <v>327.76205377501498</v>
      </c>
      <c r="BG43" s="17">
        <v>1527.3533661302099</v>
      </c>
      <c r="BH43" s="17">
        <v>387.23716488784601</v>
      </c>
      <c r="BI43" s="17">
        <v>387.23716488784601</v>
      </c>
      <c r="BJ43" s="17">
        <v>282.21340211066598</v>
      </c>
      <c r="BK43" s="5">
        <v>4.8214518036520598E-5</v>
      </c>
      <c r="BL43" s="17">
        <v>3.7154181828698599E-4</v>
      </c>
      <c r="BM43" s="17">
        <v>124.33519628609299</v>
      </c>
      <c r="BN43" s="17">
        <v>599.51685815266205</v>
      </c>
      <c r="BO43" s="17">
        <v>28.886749491898701</v>
      </c>
      <c r="BP43" s="17">
        <v>55.014272609965097</v>
      </c>
      <c r="BQ43" s="17">
        <v>3.6248554864222799</v>
      </c>
      <c r="BR43" s="17">
        <v>3.8766545191995E-3</v>
      </c>
      <c r="BS43" s="17">
        <v>7.8708031581209998E-3</v>
      </c>
      <c r="BT43" s="17">
        <v>24.401950507401001</v>
      </c>
      <c r="BU43" s="17">
        <v>28.834437255920399</v>
      </c>
      <c r="BV43" s="17">
        <v>37.513658540540199</v>
      </c>
      <c r="BW43" s="17">
        <v>0</v>
      </c>
      <c r="BX43" s="17">
        <v>1.0450709507983399E-2</v>
      </c>
      <c r="BY43" s="17">
        <v>1.00408717240695E-2</v>
      </c>
      <c r="BZ43" s="17">
        <v>19247.4047407088</v>
      </c>
      <c r="CA43" s="17">
        <v>13987.712796838499</v>
      </c>
      <c r="CB43" s="17">
        <v>1429.85500084767</v>
      </c>
      <c r="CC43" s="17">
        <v>15541.9029939723</v>
      </c>
      <c r="CD43" s="17">
        <v>555.07125978251395</v>
      </c>
      <c r="CE43" s="17">
        <v>5.6146222824815197</v>
      </c>
      <c r="CF43" s="17">
        <v>8.7115635023947598E-3</v>
      </c>
      <c r="CG43" s="17">
        <v>0.769662894893544</v>
      </c>
      <c r="CH43" s="17">
        <v>0.41533563027960102</v>
      </c>
      <c r="CI43" s="17">
        <v>7.7252835723694702</v>
      </c>
      <c r="CJ43" s="17">
        <v>0.43519269774081298</v>
      </c>
      <c r="CK43" s="17">
        <v>8216.4925635751206</v>
      </c>
      <c r="CL43" s="17">
        <v>0.72931910558485902</v>
      </c>
      <c r="CM43" s="17">
        <v>0.14703633811185099</v>
      </c>
      <c r="CN43" s="17">
        <v>647.01091229462497</v>
      </c>
      <c r="CO43" s="17">
        <v>0.39402852560392798</v>
      </c>
      <c r="CP43" s="5">
        <v>9.5943986838406696E-6</v>
      </c>
      <c r="CQ43" s="17">
        <v>2.8528969493543201E-2</v>
      </c>
      <c r="CR43" s="17">
        <v>1501.77510274061</v>
      </c>
      <c r="CS43" s="17">
        <v>1422.3333809749299</v>
      </c>
      <c r="CT43" s="17">
        <v>79.441721765681606</v>
      </c>
      <c r="CU43" s="17">
        <v>4.3820996048214997E-3</v>
      </c>
      <c r="CV43" s="17">
        <v>209.82486401340401</v>
      </c>
      <c r="CW43" s="17">
        <v>3.1501514773723101E-2</v>
      </c>
      <c r="CX43" s="17">
        <v>113.302762787083</v>
      </c>
      <c r="CY43" s="17">
        <v>1.27303904440659</v>
      </c>
      <c r="CZ43" s="17">
        <v>443.47997390829801</v>
      </c>
      <c r="DA43" s="17">
        <v>111.76796239142701</v>
      </c>
      <c r="DB43" s="17">
        <v>1.0174165365388499</v>
      </c>
      <c r="DC43" s="17">
        <v>4.6510551672481304</v>
      </c>
      <c r="DD43" s="17">
        <v>3.36797241687197E-3</v>
      </c>
      <c r="DE43" s="17">
        <v>17.978667460330499</v>
      </c>
      <c r="DF43" s="17">
        <v>632.98072385956198</v>
      </c>
      <c r="DG43" s="17">
        <v>48.114419479312303</v>
      </c>
      <c r="DH43" s="17">
        <v>0</v>
      </c>
      <c r="DI43" s="17">
        <v>2169.5976048812299</v>
      </c>
      <c r="DJ43" s="17">
        <v>1757.0345997003801</v>
      </c>
      <c r="DK43" s="17">
        <v>359.34791190876803</v>
      </c>
      <c r="DL43" s="17">
        <v>19136.955081929202</v>
      </c>
      <c r="DM43" s="17">
        <v>1188.8782703234101</v>
      </c>
      <c r="DN43" s="17">
        <v>2757.5337956178601</v>
      </c>
      <c r="DP43" s="25">
        <f t="shared" si="33"/>
        <v>7.9999982199293676E-3</v>
      </c>
      <c r="DQ43" s="97">
        <f t="shared" si="34"/>
        <v>1.0057715377554444</v>
      </c>
      <c r="DR43" s="40">
        <f t="shared" si="35"/>
        <v>6.4182243977685231E-4</v>
      </c>
      <c r="DS43" s="40">
        <f t="shared" si="36"/>
        <v>-6.2634090095788743E-3</v>
      </c>
      <c r="DT43" s="40">
        <f t="shared" si="37"/>
        <v>-4.6985712988453802E-3</v>
      </c>
      <c r="DU43" s="40">
        <f t="shared" si="38"/>
        <v>-1.0249699886405872E-2</v>
      </c>
      <c r="DV43" s="40">
        <f t="shared" si="39"/>
        <v>-1.0419284883229464E-2</v>
      </c>
      <c r="DW43" s="40">
        <f t="shared" si="40"/>
        <v>-4.9776455794358259E-3</v>
      </c>
      <c r="DX43" s="40">
        <f t="shared" si="41"/>
        <v>1.1918794545237411E-2</v>
      </c>
      <c r="DY43" s="40">
        <f t="shared" si="42"/>
        <v>-3.6023066419577092E-3</v>
      </c>
      <c r="DZ43" s="40">
        <f t="shared" si="43"/>
        <v>1.0438541500012279E-2</v>
      </c>
      <c r="EA43" s="40">
        <f t="shared" si="44"/>
        <v>-6.8133171495682815E-3</v>
      </c>
      <c r="EB43" s="40">
        <f t="shared" si="45"/>
        <v>-9.2635121413596443E-3</v>
      </c>
      <c r="EC43" s="40">
        <f t="shared" si="46"/>
        <v>1.0105572144000768E-2</v>
      </c>
      <c r="ED43" s="40">
        <f t="shared" si="47"/>
        <v>9.1936128882078687E-3</v>
      </c>
      <c r="EE43" s="40">
        <f t="shared" si="48"/>
        <v>1.3024150689891345E-2</v>
      </c>
      <c r="EF43" s="40">
        <f t="shared" si="49"/>
        <v>1.1832247345008897E-2</v>
      </c>
      <c r="EG43" s="40">
        <f t="shared" si="50"/>
        <v>-8.8210078205584719E-4</v>
      </c>
      <c r="EH43" s="40">
        <f t="shared" si="51"/>
        <v>-6.355633360039005E-3</v>
      </c>
      <c r="EI43" s="40">
        <f t="shared" si="52"/>
        <v>-8.0972337460579503E-3</v>
      </c>
      <c r="EJ43" s="40">
        <f t="shared" si="53"/>
        <v>-1.0407482122685916E-2</v>
      </c>
      <c r="EK43" s="40">
        <f t="shared" si="54"/>
        <v>-3.1506619163206729E-3</v>
      </c>
      <c r="EL43" s="40">
        <f t="shared" si="55"/>
        <v>3.5064671324891556E-3</v>
      </c>
      <c r="EM43" s="40">
        <f t="shared" si="56"/>
        <v>-4.8663579593319507E-3</v>
      </c>
      <c r="EN43" s="40">
        <f t="shared" si="57"/>
        <v>-1.5565071851014601E-3</v>
      </c>
      <c r="EO43" s="40">
        <f t="shared" si="58"/>
        <v>5.3915732816948449E-4</v>
      </c>
      <c r="EP43" s="40">
        <f t="shared" si="59"/>
        <v>1.7487132485837097E-3</v>
      </c>
      <c r="EQ43" s="40">
        <f t="shared" si="60"/>
        <v>1.1771163127030413E-2</v>
      </c>
      <c r="ER43" s="40">
        <f t="shared" si="61"/>
        <v>1.8765660299669591E-2</v>
      </c>
      <c r="ES43" s="40">
        <f t="shared" si="62"/>
        <v>1.0789199180122942E-2</v>
      </c>
      <c r="ET43" s="40">
        <f t="shared" si="63"/>
        <v>-1.6404326176709862E-2</v>
      </c>
      <c r="EU43" s="40">
        <f t="shared" si="64"/>
        <v>-1.6405186731568516E-2</v>
      </c>
      <c r="EV43" s="40">
        <f t="shared" si="65"/>
        <v>-3.5755762489188664E-3</v>
      </c>
    </row>
    <row r="44" spans="1:152" x14ac:dyDescent="0.25">
      <c r="A44" s="17" t="s">
        <v>213</v>
      </c>
      <c r="B44" s="15">
        <v>868271.86164999998</v>
      </c>
      <c r="C44" s="15">
        <v>136.90963618999999</v>
      </c>
      <c r="D44" s="15">
        <v>57842.332196000003</v>
      </c>
      <c r="E44" s="15">
        <v>6007.7001989999999</v>
      </c>
      <c r="F44" s="15">
        <v>5694.3013975000003</v>
      </c>
      <c r="G44" s="15">
        <v>65.593845246000001</v>
      </c>
      <c r="H44" s="15">
        <v>60618.109901000003</v>
      </c>
      <c r="I44" s="15">
        <v>524.32833526000002</v>
      </c>
      <c r="J44" s="15">
        <v>1758.5790214000001</v>
      </c>
      <c r="K44" s="15">
        <v>1339.9427376000001</v>
      </c>
      <c r="L44" s="28">
        <v>90.169518522999994</v>
      </c>
      <c r="M44" s="28">
        <v>264.66728082999998</v>
      </c>
      <c r="N44" s="28">
        <v>87.449434718999996</v>
      </c>
      <c r="O44" s="28">
        <v>5684.9354014</v>
      </c>
      <c r="P44" s="28">
        <v>3733.303183</v>
      </c>
      <c r="Q44" s="28">
        <v>1.553322E-3</v>
      </c>
      <c r="R44" s="28">
        <v>2.9896080000000003E-4</v>
      </c>
      <c r="S44" s="28">
        <v>4.31209273E-2</v>
      </c>
      <c r="T44" s="28">
        <v>7.5661860499999997E-2</v>
      </c>
      <c r="U44" s="17">
        <v>5.8685204300000002E-2</v>
      </c>
      <c r="V44" s="28">
        <v>17.962584735</v>
      </c>
      <c r="W44" s="28">
        <v>3.3950864099999999E-2</v>
      </c>
      <c r="X44" s="28">
        <v>2.8761001414999998</v>
      </c>
      <c r="Y44" s="28">
        <v>1.4974262179</v>
      </c>
      <c r="Z44" s="28">
        <v>25.318898109999999</v>
      </c>
      <c r="AA44" s="28">
        <v>1018.9608293</v>
      </c>
      <c r="AB44" s="28">
        <v>909.22284155</v>
      </c>
      <c r="AC44" s="28">
        <v>152.78960721000001</v>
      </c>
      <c r="AD44" s="28">
        <v>3052.9375197999998</v>
      </c>
      <c r="AE44" s="28">
        <v>2961.3494233000001</v>
      </c>
      <c r="AF44" s="28">
        <v>1.3222140924000001</v>
      </c>
      <c r="AG44" s="28"/>
      <c r="AH44" s="17" t="s">
        <v>213</v>
      </c>
      <c r="AI44" s="17">
        <v>71.439912995781995</v>
      </c>
      <c r="AJ44" s="17">
        <v>89.095870828026307</v>
      </c>
      <c r="AK44" s="17">
        <v>519.91480424821395</v>
      </c>
      <c r="AL44" s="17">
        <v>519.91480424821395</v>
      </c>
      <c r="AM44" s="17">
        <v>247.31479473541199</v>
      </c>
      <c r="AN44" s="17">
        <v>9.8955251994907196E-3</v>
      </c>
      <c r="AO44" s="17">
        <v>4.8313443572148999E-2</v>
      </c>
      <c r="AP44" s="17">
        <v>1763.5971658993401</v>
      </c>
      <c r="AQ44" s="17">
        <v>1.31021191565395</v>
      </c>
      <c r="AR44" s="17">
        <v>264.86288381452403</v>
      </c>
      <c r="AS44" s="17">
        <v>4277.83497187373</v>
      </c>
      <c r="AT44" s="5">
        <v>5.9201451183606397E-5</v>
      </c>
      <c r="AU44" s="17">
        <v>2.3680464639516701E-4</v>
      </c>
      <c r="AV44" s="17">
        <v>863675.95210542297</v>
      </c>
      <c r="AW44" s="17">
        <v>90.085633466933302</v>
      </c>
      <c r="AX44" s="17">
        <v>2238.43148809779</v>
      </c>
      <c r="AY44" s="17">
        <v>143.304273141641</v>
      </c>
      <c r="AZ44" s="17">
        <v>3.3100700948538599</v>
      </c>
      <c r="BA44" s="17">
        <v>512.04053512017902</v>
      </c>
      <c r="BB44" s="17">
        <v>15.594722600682299</v>
      </c>
      <c r="BC44" s="17">
        <v>2881.1566014017599</v>
      </c>
      <c r="BD44" s="17">
        <v>317.32261569788199</v>
      </c>
      <c r="BE44" s="17">
        <v>2992.2630908739602</v>
      </c>
      <c r="BF44" s="17">
        <v>1021.9964948688601</v>
      </c>
      <c r="BG44" s="17">
        <v>4840.4054507349201</v>
      </c>
      <c r="BH44" s="17">
        <v>1326.1021898070701</v>
      </c>
      <c r="BI44" s="17">
        <v>1326.1021898070701</v>
      </c>
      <c r="BJ44" s="17">
        <v>920.41799907530697</v>
      </c>
      <c r="BK44" s="17">
        <v>1.74222339986725E-4</v>
      </c>
      <c r="BL44" s="17">
        <v>1.33374497544172E-3</v>
      </c>
      <c r="BM44" s="17">
        <v>457.86924595071503</v>
      </c>
      <c r="BN44" s="17">
        <v>1899.3085653145699</v>
      </c>
      <c r="BO44" s="17">
        <v>89.2369580957143</v>
      </c>
      <c r="BP44" s="17">
        <v>174.28940199671499</v>
      </c>
      <c r="BQ44" s="17">
        <v>12.371468816442899</v>
      </c>
      <c r="BR44" s="17">
        <v>1.40669956535877E-2</v>
      </c>
      <c r="BS44" s="17">
        <v>2.8560292902770599E-2</v>
      </c>
      <c r="BT44" s="17">
        <v>73.590549211737198</v>
      </c>
      <c r="BU44" s="17">
        <v>87.458897306742998</v>
      </c>
      <c r="BV44" s="17">
        <v>135.47761929418999</v>
      </c>
      <c r="BW44" s="17">
        <v>0</v>
      </c>
      <c r="BX44" s="17">
        <v>3.8095320281971101E-2</v>
      </c>
      <c r="BY44" s="17">
        <v>3.66014492093674E-2</v>
      </c>
      <c r="BZ44" s="17">
        <v>61218.096278598001</v>
      </c>
      <c r="CA44" s="17">
        <v>51510.3141139238</v>
      </c>
      <c r="CB44" s="17">
        <v>5265.4968994394703</v>
      </c>
      <c r="CC44" s="17">
        <v>57233.680259314002</v>
      </c>
      <c r="CD44" s="17">
        <v>1773.47285641487</v>
      </c>
      <c r="CE44" s="17">
        <v>17.887115437046401</v>
      </c>
      <c r="CF44" s="17">
        <v>3.3617992479721297E-2</v>
      </c>
      <c r="CG44" s="17">
        <v>2.8532663462530699</v>
      </c>
      <c r="CH44" s="17">
        <v>1.4874331339526099</v>
      </c>
      <c r="CI44" s="17">
        <v>25.1816142924541</v>
      </c>
      <c r="CJ44" s="17">
        <v>1.6111303698606101</v>
      </c>
      <c r="CK44" s="17">
        <v>25765.483671103699</v>
      </c>
      <c r="CL44" s="17">
        <v>2.88195613805342</v>
      </c>
      <c r="CM44" s="17">
        <v>0.59934154227638203</v>
      </c>
      <c r="CN44" s="17">
        <v>2612.7790124175299</v>
      </c>
      <c r="CO44" s="17">
        <v>1.5371828308448601</v>
      </c>
      <c r="CP44" s="5">
        <v>3.5153646974983001E-5</v>
      </c>
      <c r="CQ44" s="17">
        <v>0.115781236197688</v>
      </c>
      <c r="CR44" s="17">
        <v>5929.8565423156297</v>
      </c>
      <c r="CS44" s="17">
        <v>5619.9755051942002</v>
      </c>
      <c r="CT44" s="17">
        <v>309.88103712142401</v>
      </c>
      <c r="CU44" s="17">
        <v>1.6117320423066898E-2</v>
      </c>
      <c r="CV44" s="17">
        <v>802.09545445669801</v>
      </c>
      <c r="CW44" s="17">
        <v>0.115862183435572</v>
      </c>
      <c r="CX44" s="17">
        <v>441.45654414590098</v>
      </c>
      <c r="CY44" s="17">
        <v>5.0794023327105204</v>
      </c>
      <c r="CZ44" s="17">
        <v>1729.7970474798401</v>
      </c>
      <c r="DA44" s="17">
        <v>509.73895593924101</v>
      </c>
      <c r="DB44" s="17">
        <v>3.86976044247865</v>
      </c>
      <c r="DC44" s="17">
        <v>18.007382567502699</v>
      </c>
      <c r="DD44" s="17">
        <v>1.3529730447483099E-2</v>
      </c>
      <c r="DE44" s="17">
        <v>64.964686834460394</v>
      </c>
      <c r="DF44" s="17">
        <v>1906.77250382887</v>
      </c>
      <c r="DG44" s="17">
        <v>152.97454478880499</v>
      </c>
      <c r="DH44" s="17">
        <v>0</v>
      </c>
      <c r="DI44" s="17">
        <v>7000.4659496704198</v>
      </c>
      <c r="DJ44" s="17">
        <v>5715.0651445334297</v>
      </c>
      <c r="DK44" s="17">
        <v>1056.6462446293399</v>
      </c>
      <c r="DL44" s="17">
        <v>60853.668208468996</v>
      </c>
      <c r="DM44" s="17">
        <v>3745.1132574891499</v>
      </c>
      <c r="DN44" s="17">
        <v>8571.7832699927403</v>
      </c>
      <c r="DP44" s="25">
        <f t="shared" si="33"/>
        <v>7.9999965732799987E-3</v>
      </c>
      <c r="DQ44" s="97">
        <f t="shared" si="34"/>
        <v>1.0059885965933979</v>
      </c>
      <c r="DR44" s="40">
        <f t="shared" si="35"/>
        <v>-5.2931688190876978E-3</v>
      </c>
      <c r="DS44" s="40">
        <f t="shared" si="36"/>
        <v>-1.0459577102539917E-2</v>
      </c>
      <c r="DT44" s="40">
        <f t="shared" si="37"/>
        <v>-1.052260366375911E-2</v>
      </c>
      <c r="DU44" s="40">
        <f t="shared" si="38"/>
        <v>-1.2957313798269683E-2</v>
      </c>
      <c r="DV44" s="40">
        <f t="shared" si="39"/>
        <v>-1.3052679708599873E-2</v>
      </c>
      <c r="DW44" s="40">
        <f t="shared" si="40"/>
        <v>-9.5917293639371324E-3</v>
      </c>
      <c r="DX44" s="40">
        <f t="shared" si="41"/>
        <v>3.8859394965250651E-3</v>
      </c>
      <c r="DY44" s="40">
        <f t="shared" si="42"/>
        <v>-8.4174947546893763E-3</v>
      </c>
      <c r="DZ44" s="40">
        <f t="shared" si="43"/>
        <v>2.8535223258520761E-3</v>
      </c>
      <c r="EA44" s="40">
        <f t="shared" si="44"/>
        <v>-1.0329208409099712E-2</v>
      </c>
      <c r="EB44" s="40">
        <f t="shared" si="45"/>
        <v>-1.1906991548367047E-2</v>
      </c>
      <c r="EC44" s="40">
        <f t="shared" si="46"/>
        <v>7.390523827147436E-4</v>
      </c>
      <c r="ED44" s="40">
        <f t="shared" si="47"/>
        <v>1.0820639119518497E-4</v>
      </c>
      <c r="EE44" s="40">
        <f t="shared" si="48"/>
        <v>5.299927089058876E-3</v>
      </c>
      <c r="EF44" s="40">
        <f t="shared" si="49"/>
        <v>3.1634383574654038E-3</v>
      </c>
      <c r="EG44" s="40">
        <f t="shared" si="50"/>
        <v>-6.5672395012574148E-3</v>
      </c>
      <c r="EH44" s="40">
        <f t="shared" si="51"/>
        <v>-9.8832436266781364E-3</v>
      </c>
      <c r="EI44" s="40">
        <f t="shared" si="52"/>
        <v>-1.1447776626123283E-2</v>
      </c>
      <c r="EJ44" s="40">
        <f t="shared" si="53"/>
        <v>-1.2755316909785788E-2</v>
      </c>
      <c r="EK44" s="40">
        <f t="shared" si="54"/>
        <v>-8.115086827094586E-3</v>
      </c>
      <c r="EL44" s="40">
        <f t="shared" si="55"/>
        <v>-4.2014720635693403E-3</v>
      </c>
      <c r="EM44" s="40">
        <f t="shared" si="56"/>
        <v>-9.8045109926584127E-3</v>
      </c>
      <c r="EN44" s="40">
        <f t="shared" si="57"/>
        <v>-7.9391516718959731E-3</v>
      </c>
      <c r="EO44" s="40">
        <f t="shared" si="58"/>
        <v>-6.6735067330425356E-3</v>
      </c>
      <c r="EP44" s="40">
        <f t="shared" si="59"/>
        <v>-5.4221876856354028E-3</v>
      </c>
      <c r="EQ44" s="40">
        <f t="shared" si="60"/>
        <v>2.9791778855184047E-3</v>
      </c>
      <c r="ER44" s="40">
        <f t="shared" si="61"/>
        <v>1.2312886361523863E-2</v>
      </c>
      <c r="ES44" s="40">
        <f t="shared" si="62"/>
        <v>1.2104067952134435E-3</v>
      </c>
      <c r="ET44" s="40">
        <f t="shared" si="63"/>
        <v>-1.6433614167514033E-2</v>
      </c>
      <c r="EU44" s="40">
        <f t="shared" si="64"/>
        <v>-1.6434512544156381E-2</v>
      </c>
      <c r="EV44" s="40">
        <f t="shared" si="65"/>
        <v>-9.0773323435575301E-3</v>
      </c>
    </row>
    <row r="45" spans="1:152" x14ac:dyDescent="0.25">
      <c r="A45" s="17" t="s">
        <v>214</v>
      </c>
      <c r="B45" s="15">
        <v>90875.163128999993</v>
      </c>
      <c r="C45" s="15">
        <v>15.885046815999999</v>
      </c>
      <c r="D45" s="15">
        <v>5956.5275836999999</v>
      </c>
      <c r="E45" s="15">
        <v>615.79023586000005</v>
      </c>
      <c r="F45" s="15">
        <v>581.63712428999997</v>
      </c>
      <c r="G45" s="15">
        <v>7.325841445</v>
      </c>
      <c r="H45" s="15">
        <v>7401.715972</v>
      </c>
      <c r="I45" s="15">
        <v>60.572805754999997</v>
      </c>
      <c r="J45" s="15">
        <v>198.15026173999999</v>
      </c>
      <c r="K45" s="15">
        <v>149.23144894000001</v>
      </c>
      <c r="L45" s="28">
        <v>10.022143572999999</v>
      </c>
      <c r="M45" s="28">
        <v>33.130349574999997</v>
      </c>
      <c r="N45" s="28">
        <v>12.099314268000001</v>
      </c>
      <c r="O45" s="28">
        <v>661.55735674000005</v>
      </c>
      <c r="P45" s="28">
        <v>477.04119228000002</v>
      </c>
      <c r="Q45" s="28">
        <v>1.725199E-4</v>
      </c>
      <c r="R45" s="28">
        <v>3.2195700000000001E-5</v>
      </c>
      <c r="S45" s="28">
        <v>4.7975120999999999E-3</v>
      </c>
      <c r="T45" s="28">
        <v>8.2885032000000001E-3</v>
      </c>
      <c r="U45" s="17">
        <v>6.5740121000000002E-3</v>
      </c>
      <c r="V45" s="28">
        <v>2.3106933936999998</v>
      </c>
      <c r="W45" s="28">
        <v>3.8772326999999998E-3</v>
      </c>
      <c r="X45" s="28">
        <v>0.34449045519999999</v>
      </c>
      <c r="Y45" s="28">
        <v>0.18373919050000001</v>
      </c>
      <c r="Z45" s="28">
        <v>3.2185263997</v>
      </c>
      <c r="AA45" s="28">
        <v>133.27770408999999</v>
      </c>
      <c r="AB45" s="28">
        <v>91.875143851999994</v>
      </c>
      <c r="AC45" s="28">
        <v>19.382093282</v>
      </c>
      <c r="AD45" s="28">
        <v>272.88942510999999</v>
      </c>
      <c r="AE45" s="28">
        <v>264.70275120999997</v>
      </c>
      <c r="AF45" s="28">
        <v>0.15477145110000001</v>
      </c>
      <c r="AG45" s="28"/>
      <c r="AH45" s="17" t="s">
        <v>214</v>
      </c>
      <c r="AI45" s="17">
        <v>8.2232921293632408</v>
      </c>
      <c r="AJ45" s="17">
        <v>9.9236457602855097</v>
      </c>
      <c r="AK45" s="17">
        <v>60.240445137532703</v>
      </c>
      <c r="AL45" s="17">
        <v>60.240445137532703</v>
      </c>
      <c r="AM45" s="17">
        <v>26.439741195390098</v>
      </c>
      <c r="AN45" s="17">
        <v>1.11051455436322E-3</v>
      </c>
      <c r="AO45" s="17">
        <v>5.4219335714324997E-3</v>
      </c>
      <c r="AP45" s="17">
        <v>198.92994366916301</v>
      </c>
      <c r="AQ45" s="17">
        <v>0.15385745882770799</v>
      </c>
      <c r="AR45" s="17">
        <v>33.257581789227501</v>
      </c>
      <c r="AS45" s="17">
        <v>500.57858677134999</v>
      </c>
      <c r="AT45" s="5">
        <v>6.3849533546079298E-6</v>
      </c>
      <c r="AU45" s="5">
        <v>2.5539772405848799E-5</v>
      </c>
      <c r="AV45" s="17">
        <v>90506.937470967896</v>
      </c>
      <c r="AW45" s="17">
        <v>8.0524310697377004</v>
      </c>
      <c r="AX45" s="17">
        <v>199.72198614395001</v>
      </c>
      <c r="AY45" s="17">
        <v>12.824973317019101</v>
      </c>
      <c r="AZ45" s="17">
        <v>0.29525824479020202</v>
      </c>
      <c r="BA45" s="17">
        <v>45.7952396402057</v>
      </c>
      <c r="BB45" s="17">
        <v>1.71637104890402</v>
      </c>
      <c r="BC45" s="17">
        <v>341.82154741064397</v>
      </c>
      <c r="BD45" s="17">
        <v>37.318687888543103</v>
      </c>
      <c r="BE45" s="17">
        <v>369.15221776781999</v>
      </c>
      <c r="BF45" s="17">
        <v>134.16499351875399</v>
      </c>
      <c r="BG45" s="17">
        <v>560.53830790197003</v>
      </c>
      <c r="BH45" s="17">
        <v>148.009969542204</v>
      </c>
      <c r="BI45" s="17">
        <v>148.009969542204</v>
      </c>
      <c r="BJ45" s="17">
        <v>92.901475110360707</v>
      </c>
      <c r="BK45" s="5">
        <v>1.9643108120876101E-5</v>
      </c>
      <c r="BL45" s="17">
        <v>1.4803751798232601E-4</v>
      </c>
      <c r="BM45" s="17">
        <v>47.288722676410998</v>
      </c>
      <c r="BN45" s="17">
        <v>217.54321317325</v>
      </c>
      <c r="BO45" s="17">
        <v>11.124506224566501</v>
      </c>
      <c r="BP45" s="17">
        <v>21.497277682325599</v>
      </c>
      <c r="BQ45" s="17">
        <v>1.3498379208284901</v>
      </c>
      <c r="BR45" s="17">
        <v>1.5668791514409899E-3</v>
      </c>
      <c r="BS45" s="17">
        <v>3.18122554275037E-3</v>
      </c>
      <c r="BT45" s="17">
        <v>9.0385546736941098</v>
      </c>
      <c r="BU45" s="17">
        <v>12.1616109981692</v>
      </c>
      <c r="BV45" s="17">
        <v>15.737471224061199</v>
      </c>
      <c r="BW45" s="17">
        <v>0</v>
      </c>
      <c r="BX45" s="17">
        <v>4.1764838902759597E-3</v>
      </c>
      <c r="BY45" s="17">
        <v>4.0127069858959304E-3</v>
      </c>
      <c r="BZ45" s="17">
        <v>7490.5421829064699</v>
      </c>
      <c r="CA45" s="17">
        <v>5319.9773834002899</v>
      </c>
      <c r="CB45" s="17">
        <v>543.81921667355596</v>
      </c>
      <c r="CC45" s="17">
        <v>5911.0853227502603</v>
      </c>
      <c r="CD45" s="17">
        <v>214.68781913130101</v>
      </c>
      <c r="CE45" s="17">
        <v>2.3123766613755699</v>
      </c>
      <c r="CF45" s="17">
        <v>3.85086431296813E-3</v>
      </c>
      <c r="CG45" s="17">
        <v>0.34301928169976298</v>
      </c>
      <c r="CH45" s="17">
        <v>0.18327374037930499</v>
      </c>
      <c r="CI45" s="17">
        <v>3.2156847524154299</v>
      </c>
      <c r="CJ45" s="17">
        <v>0.162488601510166</v>
      </c>
      <c r="CK45" s="17">
        <v>3204.00145843681</v>
      </c>
      <c r="CL45" s="17">
        <v>0.28532747995171798</v>
      </c>
      <c r="CM45" s="17">
        <v>5.3675322034645603E-2</v>
      </c>
      <c r="CN45" s="17">
        <v>242.56211665757201</v>
      </c>
      <c r="CO45" s="17">
        <v>0.15284759393067501</v>
      </c>
      <c r="CP45" s="5">
        <v>4.0915662141680102E-6</v>
      </c>
      <c r="CQ45" s="17">
        <v>1.05839066596118E-2</v>
      </c>
      <c r="CR45" s="17">
        <v>609.12698690163995</v>
      </c>
      <c r="CS45" s="17">
        <v>575.26247771994099</v>
      </c>
      <c r="CT45" s="17">
        <v>33.864509181699397</v>
      </c>
      <c r="CU45" s="17">
        <v>2.1828028415372801E-3</v>
      </c>
      <c r="CV45" s="17">
        <v>92.533269872187105</v>
      </c>
      <c r="CW45" s="17">
        <v>1.5691452283712801E-2</v>
      </c>
      <c r="CX45" s="17">
        <v>48.032998569200302</v>
      </c>
      <c r="CY45" s="17">
        <v>0.50304339015746502</v>
      </c>
      <c r="CZ45" s="17">
        <v>188.52591260878401</v>
      </c>
      <c r="DA45" s="17">
        <v>41.2289653547763</v>
      </c>
      <c r="DB45" s="17">
        <v>0.44071398876744999</v>
      </c>
      <c r="DC45" s="17">
        <v>1.9803295822792399</v>
      </c>
      <c r="DD45" s="17">
        <v>1.29589178061806E-3</v>
      </c>
      <c r="DE45" s="17">
        <v>7.2666145617486899</v>
      </c>
      <c r="DF45" s="17">
        <v>256.94831657939397</v>
      </c>
      <c r="DG45" s="17">
        <v>19.468158601277501</v>
      </c>
      <c r="DH45" s="17">
        <v>0</v>
      </c>
      <c r="DI45" s="17">
        <v>833.51532591814805</v>
      </c>
      <c r="DJ45" s="17">
        <v>666.05861477219605</v>
      </c>
      <c r="DK45" s="17">
        <v>152.40693518856401</v>
      </c>
      <c r="DL45" s="17">
        <v>7448.3869078523103</v>
      </c>
      <c r="DM45" s="17">
        <v>480.11244306725899</v>
      </c>
      <c r="DN45" s="17">
        <v>1127.3259899232301</v>
      </c>
      <c r="DP45" s="25">
        <f t="shared" si="33"/>
        <v>8.0000067829183227E-3</v>
      </c>
      <c r="DQ45" s="97">
        <f t="shared" si="34"/>
        <v>1.0056596516233225</v>
      </c>
      <c r="DR45" s="40">
        <f t="shared" si="35"/>
        <v>-4.0519944653017023E-3</v>
      </c>
      <c r="DS45" s="40">
        <f t="shared" si="36"/>
        <v>-9.2902207748079453E-3</v>
      </c>
      <c r="DT45" s="40">
        <f t="shared" si="37"/>
        <v>-7.6289852285905818E-3</v>
      </c>
      <c r="DU45" s="40">
        <f t="shared" si="38"/>
        <v>-1.0820647308664033E-2</v>
      </c>
      <c r="DV45" s="40">
        <f t="shared" si="39"/>
        <v>-1.0959834411946225E-2</v>
      </c>
      <c r="DW45" s="40">
        <f t="shared" si="40"/>
        <v>-8.0846526226326342E-3</v>
      </c>
      <c r="DX45" s="40">
        <f t="shared" si="41"/>
        <v>6.3054210711221709E-3</v>
      </c>
      <c r="DY45" s="40">
        <f t="shared" si="42"/>
        <v>-5.4869609113304086E-3</v>
      </c>
      <c r="DZ45" s="40">
        <f t="shared" si="43"/>
        <v>3.9348014093772282E-3</v>
      </c>
      <c r="EA45" s="40">
        <f t="shared" si="44"/>
        <v>-8.185133941084435E-3</v>
      </c>
      <c r="EB45" s="40">
        <f t="shared" si="45"/>
        <v>-9.8280185268794246E-3</v>
      </c>
      <c r="EC45" s="40">
        <f t="shared" si="46"/>
        <v>3.8403523011273396E-3</v>
      </c>
      <c r="ED45" s="40">
        <f t="shared" si="47"/>
        <v>5.1487818887356856E-3</v>
      </c>
      <c r="EE45" s="40">
        <f t="shared" si="48"/>
        <v>6.8040329176855549E-3</v>
      </c>
      <c r="EF45" s="40">
        <f t="shared" si="49"/>
        <v>6.4381249186889929E-3</v>
      </c>
      <c r="EG45" s="40">
        <f t="shared" si="50"/>
        <v>-4.3340373060144861E-3</v>
      </c>
      <c r="EH45" s="40">
        <f t="shared" si="51"/>
        <v>-8.4164729930790681E-3</v>
      </c>
      <c r="EI45" s="40">
        <f t="shared" si="52"/>
        <v>-1.0298547409320706E-2</v>
      </c>
      <c r="EJ45" s="40">
        <f t="shared" si="53"/>
        <v>-1.1981937079798574E-2</v>
      </c>
      <c r="EK45" s="40">
        <f t="shared" si="54"/>
        <v>-6.322466945912722E-3</v>
      </c>
      <c r="EL45" s="40">
        <f t="shared" si="55"/>
        <v>7.2846864069434102E-4</v>
      </c>
      <c r="EM45" s="40">
        <f t="shared" si="56"/>
        <v>-6.8008265358614666E-3</v>
      </c>
      <c r="EN45" s="40">
        <f t="shared" si="57"/>
        <v>-4.2705784094450314E-3</v>
      </c>
      <c r="EO45" s="40">
        <f t="shared" si="58"/>
        <v>-2.5332109030654277E-3</v>
      </c>
      <c r="EP45" s="40">
        <f t="shared" si="59"/>
        <v>-8.8290320838595822E-4</v>
      </c>
      <c r="EQ45" s="40">
        <f t="shared" si="60"/>
        <v>6.6574483317542133E-3</v>
      </c>
      <c r="ER45" s="40">
        <f t="shared" si="61"/>
        <v>1.1170934981217679E-2</v>
      </c>
      <c r="ES45" s="40">
        <f t="shared" si="62"/>
        <v>4.4404553226162638E-3</v>
      </c>
      <c r="ET45" s="40">
        <f t="shared" si="63"/>
        <v>-1.6428506321144884E-2</v>
      </c>
      <c r="EU45" s="40">
        <f t="shared" si="64"/>
        <v>-1.6429458308428242E-2</v>
      </c>
      <c r="EV45" s="40">
        <f t="shared" si="65"/>
        <v>-5.9054319501177345E-3</v>
      </c>
    </row>
    <row r="46" spans="1:152" x14ac:dyDescent="0.25">
      <c r="A46" s="17" t="s">
        <v>215</v>
      </c>
      <c r="B46" s="15">
        <v>32666.910985999999</v>
      </c>
      <c r="C46" s="15">
        <v>11.618461783000001</v>
      </c>
      <c r="D46" s="15">
        <v>4146.9098126999997</v>
      </c>
      <c r="E46" s="15">
        <v>422.69080285000001</v>
      </c>
      <c r="F46" s="15">
        <v>401.93581165000001</v>
      </c>
      <c r="G46" s="15">
        <v>4.8153173914999998</v>
      </c>
      <c r="H46" s="15">
        <v>4010.9848003000002</v>
      </c>
      <c r="I46" s="15">
        <v>38.928893172999999</v>
      </c>
      <c r="J46" s="15">
        <v>88.952356589999994</v>
      </c>
      <c r="K46" s="15">
        <v>95.420878322999997</v>
      </c>
      <c r="L46" s="28">
        <v>6.2515300941999996</v>
      </c>
      <c r="M46" s="28">
        <v>15.315214419</v>
      </c>
      <c r="N46" s="28">
        <v>7.7254349534999998</v>
      </c>
      <c r="O46" s="28">
        <v>329.76224604999999</v>
      </c>
      <c r="P46" s="28">
        <v>264.11508629000002</v>
      </c>
      <c r="Q46" s="28">
        <v>8.2624200000000001E-5</v>
      </c>
      <c r="R46" s="28">
        <v>1.6047999999999999E-5</v>
      </c>
      <c r="S46" s="28">
        <v>3.4876922999999998E-3</v>
      </c>
      <c r="T46" s="28">
        <v>5.9413909000000003E-3</v>
      </c>
      <c r="U46" s="17">
        <v>3.6281325999999998E-3</v>
      </c>
      <c r="V46" s="28">
        <v>1.4760294190000001</v>
      </c>
      <c r="W46" s="28">
        <v>2.0535932999999999E-3</v>
      </c>
      <c r="X46" s="28">
        <v>0.1841888595</v>
      </c>
      <c r="Y46" s="28">
        <v>0.1023468929</v>
      </c>
      <c r="Z46" s="28">
        <v>2.0393835776000002</v>
      </c>
      <c r="AA46" s="28">
        <v>76.976339261000007</v>
      </c>
      <c r="AB46" s="28">
        <v>38.727692734000001</v>
      </c>
      <c r="AC46" s="28">
        <v>9.0818809361999993</v>
      </c>
      <c r="AD46" s="28">
        <v>251.57712570999999</v>
      </c>
      <c r="AE46" s="28">
        <v>244.02982814999999</v>
      </c>
      <c r="AF46" s="28">
        <v>7.9645736699999997E-2</v>
      </c>
      <c r="AG46" s="28"/>
      <c r="AH46" s="17" t="s">
        <v>215</v>
      </c>
      <c r="AI46" s="17">
        <v>3.48024019233375</v>
      </c>
      <c r="AJ46" s="17">
        <v>6.1771714045901396</v>
      </c>
      <c r="AK46" s="17">
        <v>38.579660532031902</v>
      </c>
      <c r="AL46" s="17">
        <v>38.579660532031902</v>
      </c>
      <c r="AM46" s="17">
        <v>18.6639031542684</v>
      </c>
      <c r="AN46" s="17">
        <v>6.1141472246564797E-4</v>
      </c>
      <c r="AO46" s="17">
        <v>2.9851133230818301E-3</v>
      </c>
      <c r="AP46" s="17">
        <v>89.256540046805398</v>
      </c>
      <c r="AQ46" s="17">
        <v>7.9512311584239007E-2</v>
      </c>
      <c r="AR46" s="17">
        <v>15.398664914263399</v>
      </c>
      <c r="AS46" s="17">
        <v>204.397707162442</v>
      </c>
      <c r="AT46" s="5">
        <v>3.1779166211963301E-6</v>
      </c>
      <c r="AU46" s="5">
        <v>1.27115334799407E-5</v>
      </c>
      <c r="AV46" s="17">
        <v>32589.424420377301</v>
      </c>
      <c r="AW46" s="17">
        <v>7.4031585211395603</v>
      </c>
      <c r="AX46" s="17">
        <v>183.70237120322699</v>
      </c>
      <c r="AY46" s="17">
        <v>11.787346996478099</v>
      </c>
      <c r="AZ46" s="17">
        <v>0.271593854616202</v>
      </c>
      <c r="BA46" s="17">
        <v>42.0968726444992</v>
      </c>
      <c r="BB46" s="17">
        <v>1.5037057960614399</v>
      </c>
      <c r="BC46" s="17">
        <v>167.03649043542299</v>
      </c>
      <c r="BD46" s="17">
        <v>16.6429846893434</v>
      </c>
      <c r="BE46" s="17">
        <v>162.47068971322199</v>
      </c>
      <c r="BF46" s="17">
        <v>77.607682987003798</v>
      </c>
      <c r="BG46" s="17">
        <v>293.54901734954097</v>
      </c>
      <c r="BH46" s="17">
        <v>94.278041884416098</v>
      </c>
      <c r="BI46" s="17">
        <v>94.278041884416098</v>
      </c>
      <c r="BJ46" s="17">
        <v>39.1313609901039</v>
      </c>
      <c r="BK46" s="5">
        <v>1.16151038239664E-5</v>
      </c>
      <c r="BL46" s="5">
        <v>6.7073739404432402E-5</v>
      </c>
      <c r="BM46" s="17">
        <v>32.708508527147103</v>
      </c>
      <c r="BN46" s="17">
        <v>110.052929109332</v>
      </c>
      <c r="BO46" s="17">
        <v>5.7607775947123203</v>
      </c>
      <c r="BP46" s="17">
        <v>12.9352004661827</v>
      </c>
      <c r="BQ46" s="17">
        <v>0.97024154249243599</v>
      </c>
      <c r="BR46" s="17">
        <v>1.1342555928504101E-3</v>
      </c>
      <c r="BS46" s="17">
        <v>2.3028700540683499E-3</v>
      </c>
      <c r="BT46" s="17">
        <v>4.7752775225165696</v>
      </c>
      <c r="BU46" s="17">
        <v>7.7658678951953597</v>
      </c>
      <c r="BV46" s="17">
        <v>11.459720285277999</v>
      </c>
      <c r="BW46" s="17">
        <v>0</v>
      </c>
      <c r="BX46" s="17">
        <v>2.98251374306232E-3</v>
      </c>
      <c r="BY46" s="17">
        <v>2.8655429046997001E-3</v>
      </c>
      <c r="BZ46" s="17">
        <v>4056.9977272551801</v>
      </c>
      <c r="CA46" s="17">
        <v>3679.7040470686702</v>
      </c>
      <c r="CB46" s="17">
        <v>376.14750853023298</v>
      </c>
      <c r="CC46" s="17">
        <v>4088.5600641260498</v>
      </c>
      <c r="CD46" s="17">
        <v>102.202552526386</v>
      </c>
      <c r="CE46" s="17">
        <v>1.4766488764143999</v>
      </c>
      <c r="CF46" s="17">
        <v>2.04633477846304E-3</v>
      </c>
      <c r="CG46" s="17">
        <v>0.18410668880107101</v>
      </c>
      <c r="CH46" s="17">
        <v>0.102418728206484</v>
      </c>
      <c r="CI46" s="17">
        <v>2.0370077547578398</v>
      </c>
      <c r="CJ46" s="17">
        <v>5.4242597816321902E-2</v>
      </c>
      <c r="CK46" s="17">
        <v>1810.051415741</v>
      </c>
      <c r="CL46" s="17">
        <v>0.20301952964389799</v>
      </c>
      <c r="CM46" s="17">
        <v>4.9323902842308802E-2</v>
      </c>
      <c r="CN46" s="17">
        <v>204.37546928134799</v>
      </c>
      <c r="CO46" s="17">
        <v>0.100945659374879</v>
      </c>
      <c r="CP46" s="5">
        <v>3.5440780877108799E-6</v>
      </c>
      <c r="CQ46" s="17">
        <v>9.6765112518394803E-3</v>
      </c>
      <c r="CR46" s="17">
        <v>417.55694409391202</v>
      </c>
      <c r="CS46" s="17">
        <v>396.965512070675</v>
      </c>
      <c r="CT46" s="17">
        <v>20.591432023236699</v>
      </c>
      <c r="CU46" s="17">
        <v>1.8358210012290701E-3</v>
      </c>
      <c r="CV46" s="17">
        <v>46.268151700039098</v>
      </c>
      <c r="CW46" s="17">
        <v>1.319724648225E-2</v>
      </c>
      <c r="CX46" s="17">
        <v>28.966179048374901</v>
      </c>
      <c r="CY46" s="17">
        <v>0.37775851132900101</v>
      </c>
      <c r="CZ46" s="17">
        <v>114.716622188418</v>
      </c>
      <c r="DA46" s="17">
        <v>14.742343582474501</v>
      </c>
      <c r="DB46" s="17">
        <v>0.21047582665057199</v>
      </c>
      <c r="DC46" s="17">
        <v>1.6174427751781599</v>
      </c>
      <c r="DD46" s="17">
        <v>1.17147092489404E-3</v>
      </c>
      <c r="DE46" s="17">
        <v>4.7553049400067202</v>
      </c>
      <c r="DF46" s="17">
        <v>163.00721147246</v>
      </c>
      <c r="DG46" s="17">
        <v>9.1403955532939705</v>
      </c>
      <c r="DH46" s="17">
        <v>0</v>
      </c>
      <c r="DI46" s="17">
        <v>427.25009047956598</v>
      </c>
      <c r="DJ46" s="17">
        <v>332.29171038298102</v>
      </c>
      <c r="DK46" s="17">
        <v>100.380703752839</v>
      </c>
      <c r="DL46" s="17">
        <v>4038.56399753082</v>
      </c>
      <c r="DM46" s="17">
        <v>266.22845740138399</v>
      </c>
      <c r="DN46" s="17">
        <v>643.48353582092898</v>
      </c>
      <c r="DP46" s="25">
        <f t="shared" si="33"/>
        <v>8.0000068518349399E-3</v>
      </c>
      <c r="DQ46" s="97">
        <f t="shared" si="34"/>
        <v>1.0045644267951754</v>
      </c>
      <c r="DR46" s="40">
        <f t="shared" si="35"/>
        <v>-2.3720199824190848E-3</v>
      </c>
      <c r="DS46" s="40">
        <f t="shared" si="36"/>
        <v>-1.3662866968695472E-2</v>
      </c>
      <c r="DT46" s="40">
        <f t="shared" si="37"/>
        <v>-1.4070657720901613E-2</v>
      </c>
      <c r="DU46" s="40">
        <f t="shared" si="38"/>
        <v>-1.2145659951607317E-2</v>
      </c>
      <c r="DV46" s="40">
        <f t="shared" si="39"/>
        <v>-1.2365903796731274E-2</v>
      </c>
      <c r="DW46" s="40">
        <f t="shared" si="40"/>
        <v>-1.2462823655033334E-2</v>
      </c>
      <c r="DX46" s="40">
        <f t="shared" si="41"/>
        <v>6.8759166648442536E-3</v>
      </c>
      <c r="DY46" s="40">
        <f t="shared" si="42"/>
        <v>-8.9710395673492996E-3</v>
      </c>
      <c r="DZ46" s="40">
        <f t="shared" si="43"/>
        <v>3.4196222389863084E-3</v>
      </c>
      <c r="EA46" s="40">
        <f t="shared" si="44"/>
        <v>-1.1976796469168872E-2</v>
      </c>
      <c r="EB46" s="40">
        <f t="shared" si="45"/>
        <v>-1.1894478389994157E-2</v>
      </c>
      <c r="EC46" s="40">
        <f t="shared" si="46"/>
        <v>5.4488623521895211E-3</v>
      </c>
      <c r="ED46" s="40">
        <f t="shared" si="47"/>
        <v>5.2337430757917183E-3</v>
      </c>
      <c r="EE46" s="40">
        <f t="shared" si="48"/>
        <v>7.6705698219847376E-3</v>
      </c>
      <c r="EF46" s="40">
        <f t="shared" si="49"/>
        <v>8.0017053969551541E-3</v>
      </c>
      <c r="EG46" s="40">
        <f t="shared" si="50"/>
        <v>-4.7356426312185331E-3</v>
      </c>
      <c r="EH46" s="40">
        <f t="shared" si="51"/>
        <v>-9.879729490464265E-3</v>
      </c>
      <c r="EI46" s="40">
        <f t="shared" si="52"/>
        <v>-1.4498599283325496E-2</v>
      </c>
      <c r="EJ46" s="40">
        <f t="shared" si="53"/>
        <v>-1.570915864801626E-2</v>
      </c>
      <c r="EK46" s="40">
        <f t="shared" si="54"/>
        <v>-8.7109700600583994E-3</v>
      </c>
      <c r="EL46" s="40">
        <f t="shared" si="55"/>
        <v>4.1967823027505504E-4</v>
      </c>
      <c r="EM46" s="40">
        <f t="shared" si="56"/>
        <v>-3.534546756146843E-3</v>
      </c>
      <c r="EN46" s="40">
        <f t="shared" si="57"/>
        <v>-4.461219812753688E-4</v>
      </c>
      <c r="EO46" s="40">
        <f t="shared" si="58"/>
        <v>7.0188067706349652E-4</v>
      </c>
      <c r="EP46" s="40">
        <f t="shared" si="59"/>
        <v>-1.1649710570663487E-3</v>
      </c>
      <c r="EQ46" s="40">
        <f t="shared" si="60"/>
        <v>8.2017894338041256E-3</v>
      </c>
      <c r="ER46" s="40">
        <f t="shared" si="61"/>
        <v>1.0423245683043449E-2</v>
      </c>
      <c r="ES46" s="40">
        <f t="shared" si="62"/>
        <v>6.4430064107903447E-3</v>
      </c>
      <c r="ET46" s="40">
        <f t="shared" si="63"/>
        <v>-1.9127640004622217E-2</v>
      </c>
      <c r="EU46" s="40">
        <f t="shared" si="64"/>
        <v>-1.912855363012736E-2</v>
      </c>
      <c r="EV46" s="40">
        <f t="shared" si="65"/>
        <v>-1.6752323638308513E-3</v>
      </c>
    </row>
    <row r="47" spans="1:152" x14ac:dyDescent="0.25">
      <c r="A47" s="17" t="s">
        <v>216</v>
      </c>
      <c r="B47" s="15">
        <v>294297.70117000001</v>
      </c>
      <c r="C47" s="15">
        <v>41.754917198000001</v>
      </c>
      <c r="D47" s="15">
        <v>16854.048615</v>
      </c>
      <c r="E47" s="15">
        <v>2001.2250400999999</v>
      </c>
      <c r="F47" s="15">
        <v>1887.5519621999999</v>
      </c>
      <c r="G47" s="15">
        <v>19.721757442000001</v>
      </c>
      <c r="H47" s="15">
        <v>22658.268382999999</v>
      </c>
      <c r="I47" s="15">
        <v>187.80118983</v>
      </c>
      <c r="J47" s="15">
        <v>628.55458666000004</v>
      </c>
      <c r="K47" s="15">
        <v>458.45883203</v>
      </c>
      <c r="L47" s="28">
        <v>30.221211573000001</v>
      </c>
      <c r="M47" s="28">
        <v>104.03379108</v>
      </c>
      <c r="N47" s="28">
        <v>35.640510861000003</v>
      </c>
      <c r="O47" s="28">
        <v>2048.5147158999998</v>
      </c>
      <c r="P47" s="28">
        <v>1431.8849537999999</v>
      </c>
      <c r="Q47" s="28">
        <v>4.8839439999999999E-4</v>
      </c>
      <c r="R47" s="28">
        <v>8.51146E-5</v>
      </c>
      <c r="S47" s="28">
        <v>1.2782347600000001E-2</v>
      </c>
      <c r="T47" s="28">
        <v>2.14153074E-2</v>
      </c>
      <c r="U47" s="17">
        <v>1.8038906699999999E-2</v>
      </c>
      <c r="V47" s="28">
        <v>6.8723307939999998</v>
      </c>
      <c r="W47" s="28">
        <v>1.30015645E-2</v>
      </c>
      <c r="X47" s="28">
        <v>1.1396716971</v>
      </c>
      <c r="Y47" s="28">
        <v>0.59505525930000003</v>
      </c>
      <c r="Z47" s="28">
        <v>9.6628024283999991</v>
      </c>
      <c r="AA47" s="28">
        <v>395.18685428999999</v>
      </c>
      <c r="AB47" s="28">
        <v>308.37773607999998</v>
      </c>
      <c r="AC47" s="28">
        <v>60.562522588</v>
      </c>
      <c r="AD47" s="28">
        <v>860.70709638000005</v>
      </c>
      <c r="AE47" s="28">
        <v>834.88589239999999</v>
      </c>
      <c r="AF47" s="28">
        <v>0.52214537729999999</v>
      </c>
      <c r="AG47" s="28"/>
      <c r="AH47" s="17" t="s">
        <v>216</v>
      </c>
      <c r="AI47" s="17">
        <v>26.7281359490303</v>
      </c>
      <c r="AJ47" s="17">
        <v>29.8683929133521</v>
      </c>
      <c r="AK47" s="17">
        <v>186.369538391372</v>
      </c>
      <c r="AL47" s="17">
        <v>186.369538391372</v>
      </c>
      <c r="AM47" s="17">
        <v>87.655794785875997</v>
      </c>
      <c r="AN47" s="17">
        <v>3.0487973456351201E-3</v>
      </c>
      <c r="AO47" s="17">
        <v>1.48853638728594E-2</v>
      </c>
      <c r="AP47" s="17">
        <v>630.06687857544603</v>
      </c>
      <c r="AQ47" s="17">
        <v>0.51687336465246903</v>
      </c>
      <c r="AR47" s="17">
        <v>104.194062949441</v>
      </c>
      <c r="AS47" s="17">
        <v>1496.6843256790701</v>
      </c>
      <c r="AT47" s="5">
        <v>1.68887154251889E-5</v>
      </c>
      <c r="AU47" s="5">
        <v>6.7555636546018599E-5</v>
      </c>
      <c r="AV47" s="17">
        <v>292828.35996406397</v>
      </c>
      <c r="AW47" s="17">
        <v>25.377573325176201</v>
      </c>
      <c r="AX47" s="17">
        <v>630.92910518802603</v>
      </c>
      <c r="AY47" s="17">
        <v>40.354630807387601</v>
      </c>
      <c r="AZ47" s="17">
        <v>0.93305832757375795</v>
      </c>
      <c r="BA47" s="17">
        <v>144.219849195037</v>
      </c>
      <c r="BB47" s="17">
        <v>4.0820909248940396</v>
      </c>
      <c r="BC47" s="17">
        <v>1087.77576943913</v>
      </c>
      <c r="BD47" s="17">
        <v>108.48987399535</v>
      </c>
      <c r="BE47" s="17">
        <v>1169.5986771776099</v>
      </c>
      <c r="BF47" s="17">
        <v>396.101376089692</v>
      </c>
      <c r="BG47" s="17">
        <v>1749.75056548166</v>
      </c>
      <c r="BH47" s="17">
        <v>453.989732271788</v>
      </c>
      <c r="BI47" s="17">
        <v>453.989732271788</v>
      </c>
      <c r="BJ47" s="17">
        <v>311.814817007084</v>
      </c>
      <c r="BK47" s="5">
        <v>5.2967417408074301E-5</v>
      </c>
      <c r="BL47" s="17">
        <v>4.2366159931586802E-4</v>
      </c>
      <c r="BM47" s="17">
        <v>133.896882321687</v>
      </c>
      <c r="BN47" s="17">
        <v>678.055290407077</v>
      </c>
      <c r="BO47" s="17">
        <v>35.386119833619098</v>
      </c>
      <c r="BP47" s="17">
        <v>68.116464030901696</v>
      </c>
      <c r="BQ47" s="17">
        <v>4.28237144447891</v>
      </c>
      <c r="BR47" s="17">
        <v>4.17765179097978E-3</v>
      </c>
      <c r="BS47" s="17">
        <v>8.4818749174644607E-3</v>
      </c>
      <c r="BT47" s="17">
        <v>29.012412643855399</v>
      </c>
      <c r="BU47" s="17">
        <v>35.662818045145002</v>
      </c>
      <c r="BV47" s="17">
        <v>41.412526206672297</v>
      </c>
      <c r="BW47" s="17">
        <v>0</v>
      </c>
      <c r="BX47" s="17">
        <v>1.0798102906242901E-2</v>
      </c>
      <c r="BY47" s="17">
        <v>1.03746433318452E-2</v>
      </c>
      <c r="BZ47" s="17">
        <v>22866.908791701699</v>
      </c>
      <c r="CA47" s="17">
        <v>15063.4001714314</v>
      </c>
      <c r="CB47" s="17">
        <v>1539.81409684242</v>
      </c>
      <c r="CC47" s="17">
        <v>16737.111150595501</v>
      </c>
      <c r="CD47" s="17">
        <v>675.97149664945903</v>
      </c>
      <c r="CE47" s="17">
        <v>6.8510153168824397</v>
      </c>
      <c r="CF47" s="17">
        <v>1.28628054989004E-2</v>
      </c>
      <c r="CG47" s="17">
        <v>1.1297690645652201</v>
      </c>
      <c r="CH47" s="17">
        <v>0.59082071349857002</v>
      </c>
      <c r="CI47" s="17">
        <v>9.6183882669135805</v>
      </c>
      <c r="CJ47" s="17">
        <v>0.374837432221652</v>
      </c>
      <c r="CK47" s="17">
        <v>9682.1188719724196</v>
      </c>
      <c r="CL47" s="17">
        <v>0.87759593588959195</v>
      </c>
      <c r="CM47" s="17">
        <v>0.168738899926696</v>
      </c>
      <c r="CN47" s="17">
        <v>768.19765481131105</v>
      </c>
      <c r="CO47" s="17">
        <v>0.43658229401941101</v>
      </c>
      <c r="CP47" s="5">
        <v>9.6884205625092897E-6</v>
      </c>
      <c r="CQ47" s="17">
        <v>3.2389837653841201E-2</v>
      </c>
      <c r="CR47" s="17">
        <v>1974.6746880184201</v>
      </c>
      <c r="CS47" s="17">
        <v>1862.3387976212</v>
      </c>
      <c r="CT47" s="17">
        <v>112.335890397217</v>
      </c>
      <c r="CU47" s="17">
        <v>3.8244089507652799E-3</v>
      </c>
      <c r="CV47" s="17">
        <v>303.11521815836898</v>
      </c>
      <c r="CW47" s="17">
        <v>2.7492420575737E-2</v>
      </c>
      <c r="CX47" s="17">
        <v>157.92047981392901</v>
      </c>
      <c r="CY47" s="17">
        <v>1.6330727103071501</v>
      </c>
      <c r="CZ47" s="17">
        <v>623.30312211952298</v>
      </c>
      <c r="DA47" s="17">
        <v>105.89397090336</v>
      </c>
      <c r="DB47" s="17">
        <v>1.3946820452278099</v>
      </c>
      <c r="DC47" s="17">
        <v>4.8493787720255499</v>
      </c>
      <c r="DD47" s="17">
        <v>3.7279612714055002E-3</v>
      </c>
      <c r="DE47" s="17">
        <v>19.5828079238523</v>
      </c>
      <c r="DF47" s="17">
        <v>742.98811804843695</v>
      </c>
      <c r="DG47" s="17">
        <v>60.680415146910498</v>
      </c>
      <c r="DH47" s="17">
        <v>0</v>
      </c>
      <c r="DI47" s="17">
        <v>2557.4329456881701</v>
      </c>
      <c r="DJ47" s="17">
        <v>2056.9980764525899</v>
      </c>
      <c r="DK47" s="17">
        <v>439.079035473847</v>
      </c>
      <c r="DL47" s="17">
        <v>22731.853471342602</v>
      </c>
      <c r="DM47" s="17">
        <v>1435.4571255959399</v>
      </c>
      <c r="DN47" s="17">
        <v>3359.5538363044798</v>
      </c>
      <c r="DP47" s="25">
        <f t="shared" si="33"/>
        <v>7.9999995887535778E-3</v>
      </c>
      <c r="DQ47" s="97">
        <f t="shared" si="34"/>
        <v>1.0059412366232854</v>
      </c>
      <c r="DR47" s="40">
        <f t="shared" si="35"/>
        <v>-4.9927036470029437E-3</v>
      </c>
      <c r="DS47" s="40">
        <f t="shared" si="36"/>
        <v>-8.200016053297416E-3</v>
      </c>
      <c r="DT47" s="40">
        <f t="shared" si="37"/>
        <v>-6.9382417884106904E-3</v>
      </c>
      <c r="DU47" s="40">
        <f t="shared" si="38"/>
        <v>-1.3267049706840129E-2</v>
      </c>
      <c r="DV47" s="40">
        <f t="shared" si="39"/>
        <v>-1.3357600258809943E-2</v>
      </c>
      <c r="DW47" s="40">
        <f t="shared" si="40"/>
        <v>-7.045493717095932E-3</v>
      </c>
      <c r="DX47" s="40">
        <f t="shared" si="41"/>
        <v>3.2476042343029224E-3</v>
      </c>
      <c r="DY47" s="40">
        <f t="shared" si="42"/>
        <v>-7.6232287980919806E-3</v>
      </c>
      <c r="DZ47" s="40">
        <f t="shared" si="43"/>
        <v>2.4059834221908548E-3</v>
      </c>
      <c r="EA47" s="40">
        <f t="shared" si="44"/>
        <v>-9.7480939311897774E-3</v>
      </c>
      <c r="EB47" s="40">
        <f t="shared" si="45"/>
        <v>-1.1674537230106096E-2</v>
      </c>
      <c r="EC47" s="40">
        <f t="shared" si="46"/>
        <v>1.5405751129242071E-3</v>
      </c>
      <c r="ED47" s="40">
        <f t="shared" si="47"/>
        <v>6.2589406285444669E-4</v>
      </c>
      <c r="EE47" s="40">
        <f t="shared" si="48"/>
        <v>4.1412250967711277E-3</v>
      </c>
      <c r="EF47" s="40">
        <f t="shared" si="49"/>
        <v>2.494733802782134E-3</v>
      </c>
      <c r="EG47" s="40">
        <f t="shared" si="50"/>
        <v>-4.2526341693278312E-3</v>
      </c>
      <c r="EH47" s="40">
        <f t="shared" si="51"/>
        <v>-7.874654040464231E-3</v>
      </c>
      <c r="EI47" s="40">
        <f t="shared" si="52"/>
        <v>-9.6086333590051139E-3</v>
      </c>
      <c r="EJ47" s="40">
        <f t="shared" si="53"/>
        <v>-1.1326531876535161E-2</v>
      </c>
      <c r="EK47" s="40">
        <f t="shared" si="54"/>
        <v>-5.8066424560797338E-3</v>
      </c>
      <c r="EL47" s="40">
        <f t="shared" si="55"/>
        <v>-3.1016372401878448E-3</v>
      </c>
      <c r="EM47" s="40">
        <f t="shared" si="56"/>
        <v>-1.0672484922841403E-2</v>
      </c>
      <c r="EN47" s="40">
        <f t="shared" si="57"/>
        <v>-8.6890220753732227E-3</v>
      </c>
      <c r="EO47" s="40">
        <f t="shared" si="58"/>
        <v>-7.1162227965371949E-3</v>
      </c>
      <c r="EP47" s="40">
        <f t="shared" si="59"/>
        <v>-4.5964058372838833E-3</v>
      </c>
      <c r="EQ47" s="40">
        <f t="shared" si="60"/>
        <v>2.3141503563802947E-3</v>
      </c>
      <c r="ER47" s="40">
        <f t="shared" si="61"/>
        <v>1.114568441540271E-2</v>
      </c>
      <c r="ES47" s="40">
        <f t="shared" si="62"/>
        <v>1.9466256336861582E-3</v>
      </c>
      <c r="ET47" s="40">
        <f t="shared" si="63"/>
        <v>-1.7207698965417264E-2</v>
      </c>
      <c r="EU47" s="40">
        <f t="shared" si="64"/>
        <v>-1.720852883952927E-2</v>
      </c>
      <c r="EV47" s="40">
        <f t="shared" si="65"/>
        <v>-1.0096829114512906E-2</v>
      </c>
    </row>
    <row r="48" spans="1:152" x14ac:dyDescent="0.25">
      <c r="A48" s="17" t="s">
        <v>217</v>
      </c>
      <c r="B48" s="15">
        <v>252955.68891</v>
      </c>
      <c r="C48" s="15">
        <v>41.554927524</v>
      </c>
      <c r="D48" s="15">
        <v>19422.4686</v>
      </c>
      <c r="E48" s="15">
        <v>1976.0559779</v>
      </c>
      <c r="F48" s="15">
        <v>1873.7449839999999</v>
      </c>
      <c r="G48" s="15">
        <v>19.916576843000001</v>
      </c>
      <c r="H48" s="15">
        <v>21261.992673000001</v>
      </c>
      <c r="I48" s="15">
        <v>203.3306619</v>
      </c>
      <c r="J48" s="15">
        <v>570.23996182999997</v>
      </c>
      <c r="K48" s="15">
        <v>507.63500069000003</v>
      </c>
      <c r="L48" s="28">
        <v>33.343943369999998</v>
      </c>
      <c r="M48" s="28">
        <v>96.778037320999999</v>
      </c>
      <c r="N48" s="28">
        <v>36.452693072999999</v>
      </c>
      <c r="O48" s="28">
        <v>1856.3296819</v>
      </c>
      <c r="P48" s="28">
        <v>1361.5868834</v>
      </c>
      <c r="Q48" s="28">
        <v>4.6436760000000002E-4</v>
      </c>
      <c r="R48" s="28">
        <v>8.5208600000000003E-5</v>
      </c>
      <c r="S48" s="28">
        <v>1.34585318E-2</v>
      </c>
      <c r="T48" s="28">
        <v>2.2987864199999999E-2</v>
      </c>
      <c r="U48" s="17">
        <v>1.74603594E-2</v>
      </c>
      <c r="V48" s="28">
        <v>7.1573229720000002</v>
      </c>
      <c r="W48" s="28">
        <v>1.08691333E-2</v>
      </c>
      <c r="X48" s="28">
        <v>0.95828265469999996</v>
      </c>
      <c r="Y48" s="28">
        <v>0.5189850063</v>
      </c>
      <c r="Z48" s="28">
        <v>9.9460169769999993</v>
      </c>
      <c r="AA48" s="28">
        <v>381.28740815999998</v>
      </c>
      <c r="AB48" s="28">
        <v>249.89028716000001</v>
      </c>
      <c r="AC48" s="28">
        <v>56.33804808</v>
      </c>
      <c r="AD48" s="28">
        <v>1044.0585496000001</v>
      </c>
      <c r="AE48" s="28">
        <v>1012.7368676999999</v>
      </c>
      <c r="AF48" s="28">
        <v>0.42476880849999998</v>
      </c>
      <c r="AG48" s="28"/>
      <c r="AH48" s="17" t="s">
        <v>217</v>
      </c>
      <c r="AI48" s="17">
        <v>24.364758214180998</v>
      </c>
      <c r="AJ48" s="17">
        <v>33.030247975616497</v>
      </c>
      <c r="AK48" s="17">
        <v>202.19346472764201</v>
      </c>
      <c r="AL48" s="17">
        <v>202.19346472764201</v>
      </c>
      <c r="AM48" s="17">
        <v>96.365755173531198</v>
      </c>
      <c r="AN48" s="17">
        <v>2.9566340691259199E-3</v>
      </c>
      <c r="AO48" s="17">
        <v>1.4435325759354399E-2</v>
      </c>
      <c r="AP48" s="17">
        <v>572.80032396283195</v>
      </c>
      <c r="AQ48" s="17">
        <v>0.42279040693043102</v>
      </c>
      <c r="AR48" s="17">
        <v>97.284814721128598</v>
      </c>
      <c r="AS48" s="17">
        <v>1435.74960199469</v>
      </c>
      <c r="AT48" s="5">
        <v>1.6929470790411999E-5</v>
      </c>
      <c r="AU48" s="5">
        <v>6.7717338877957504E-5</v>
      </c>
      <c r="AV48" s="17">
        <v>252405.45184587399</v>
      </c>
      <c r="AW48" s="17">
        <v>30.868527024035799</v>
      </c>
      <c r="AX48" s="17">
        <v>768.18935077189303</v>
      </c>
      <c r="AY48" s="17">
        <v>49.053858214145997</v>
      </c>
      <c r="AZ48" s="17">
        <v>1.13621997993794</v>
      </c>
      <c r="BA48" s="17">
        <v>175.37064747543201</v>
      </c>
      <c r="BB48" s="17">
        <v>4.3002854185199197</v>
      </c>
      <c r="BC48" s="17">
        <v>1049.17551571799</v>
      </c>
      <c r="BD48" s="17">
        <v>105.198150935174</v>
      </c>
      <c r="BE48" s="17">
        <v>1078.92032476844</v>
      </c>
      <c r="BF48" s="17">
        <v>383.962577724607</v>
      </c>
      <c r="BG48" s="17">
        <v>1560.20567353205</v>
      </c>
      <c r="BH48" s="17">
        <v>503.55405204639101</v>
      </c>
      <c r="BI48" s="17">
        <v>503.55405204639101</v>
      </c>
      <c r="BJ48" s="17">
        <v>252.818078029845</v>
      </c>
      <c r="BK48" s="5">
        <v>5.1905555039264202E-5</v>
      </c>
      <c r="BL48" s="17">
        <v>4.0117315893209503E-4</v>
      </c>
      <c r="BM48" s="17">
        <v>154.42263564917801</v>
      </c>
      <c r="BN48" s="17">
        <v>603.84642153093102</v>
      </c>
      <c r="BO48" s="17">
        <v>32.601738500746997</v>
      </c>
      <c r="BP48" s="17">
        <v>67.697381963058703</v>
      </c>
      <c r="BQ48" s="17">
        <v>4.9016971339850102</v>
      </c>
      <c r="BR48" s="17">
        <v>4.4056981971703699E-3</v>
      </c>
      <c r="BS48" s="17">
        <v>8.9448929281237995E-3</v>
      </c>
      <c r="BT48" s="17">
        <v>26.068651493416201</v>
      </c>
      <c r="BU48" s="17">
        <v>36.642389031316497</v>
      </c>
      <c r="BV48" s="17">
        <v>41.298633775470201</v>
      </c>
      <c r="BW48" s="17">
        <v>0</v>
      </c>
      <c r="BX48" s="17">
        <v>1.1608359741397799E-2</v>
      </c>
      <c r="BY48" s="17">
        <v>1.1153180980726001E-2</v>
      </c>
      <c r="BZ48" s="17">
        <v>21518.795797218801</v>
      </c>
      <c r="CA48" s="17">
        <v>17372.544246939698</v>
      </c>
      <c r="CB48" s="17">
        <v>1775.8617226254801</v>
      </c>
      <c r="CC48" s="17">
        <v>19302.828605214301</v>
      </c>
      <c r="CD48" s="17">
        <v>621.51688640894599</v>
      </c>
      <c r="CE48" s="17">
        <v>7.1621335799754098</v>
      </c>
      <c r="CF48" s="17">
        <v>1.08073465618148E-2</v>
      </c>
      <c r="CG48" s="17">
        <v>0.95534426347878199</v>
      </c>
      <c r="CH48" s="17">
        <v>0.51824560673291598</v>
      </c>
      <c r="CI48" s="17">
        <v>9.9380130137513198</v>
      </c>
      <c r="CJ48" s="17">
        <v>0.39425152597320201</v>
      </c>
      <c r="CK48" s="17">
        <v>9101.7079121294901</v>
      </c>
      <c r="CL48" s="17">
        <v>0.92744544045591504</v>
      </c>
      <c r="CM48" s="17">
        <v>0.205036639516746</v>
      </c>
      <c r="CN48" s="17">
        <v>883.44663558149705</v>
      </c>
      <c r="CO48" s="17">
        <v>0.466797174225764</v>
      </c>
      <c r="CP48" s="5">
        <v>1.0263394929369401E-5</v>
      </c>
      <c r="CQ48" s="17">
        <v>3.8913902869866603E-2</v>
      </c>
      <c r="CR48" s="17">
        <v>1956.14821951913</v>
      </c>
      <c r="CS48" s="17">
        <v>1854.6227317288799</v>
      </c>
      <c r="CT48" s="17">
        <v>101.525487790252</v>
      </c>
      <c r="CU48" s="17">
        <v>3.1211132988309899E-3</v>
      </c>
      <c r="CV48" s="17">
        <v>252.069842038834</v>
      </c>
      <c r="CW48" s="17">
        <v>2.2436661770201202E-2</v>
      </c>
      <c r="CX48" s="17">
        <v>143.60592363850799</v>
      </c>
      <c r="CY48" s="17">
        <v>1.70499966732254</v>
      </c>
      <c r="CZ48" s="17">
        <v>565.565276509201</v>
      </c>
      <c r="DA48" s="17">
        <v>105.612554993437</v>
      </c>
      <c r="DB48" s="17">
        <v>1.17958177946064</v>
      </c>
      <c r="DC48" s="17">
        <v>4.9881139159046901</v>
      </c>
      <c r="DD48" s="17">
        <v>4.35614004640729E-3</v>
      </c>
      <c r="DE48" s="17">
        <v>19.805794270407901</v>
      </c>
      <c r="DF48" s="17">
        <v>740.35667113907505</v>
      </c>
      <c r="DG48" s="17">
        <v>56.670152119402204</v>
      </c>
      <c r="DH48" s="17">
        <v>0</v>
      </c>
      <c r="DI48" s="17">
        <v>2351.98055378461</v>
      </c>
      <c r="DJ48" s="17">
        <v>1869.61706445359</v>
      </c>
      <c r="DK48" s="17">
        <v>442.37289074812702</v>
      </c>
      <c r="DL48" s="17">
        <v>21401.6223548669</v>
      </c>
      <c r="DM48" s="17">
        <v>1370.9748092290399</v>
      </c>
      <c r="DN48" s="17">
        <v>3240.0440051894798</v>
      </c>
      <c r="DP48" s="25">
        <f t="shared" si="33"/>
        <v>8.0000003526666114E-3</v>
      </c>
      <c r="DQ48" s="97">
        <f t="shared" si="34"/>
        <v>1.0054749794388955</v>
      </c>
      <c r="DR48" s="40">
        <f t="shared" si="35"/>
        <v>-2.1752310315573753E-3</v>
      </c>
      <c r="DS48" s="40">
        <f t="shared" si="36"/>
        <v>-6.167589833522804E-3</v>
      </c>
      <c r="DT48" s="40">
        <f t="shared" si="37"/>
        <v>-6.1598758247290433E-3</v>
      </c>
      <c r="DU48" s="40">
        <f t="shared" si="38"/>
        <v>-1.0074491109318925E-2</v>
      </c>
      <c r="DV48" s="40">
        <f t="shared" si="39"/>
        <v>-1.0205365422939558E-2</v>
      </c>
      <c r="DW48" s="40">
        <f t="shared" si="40"/>
        <v>-5.5623299859903705E-3</v>
      </c>
      <c r="DX48" s="40">
        <f t="shared" si="41"/>
        <v>6.5671023414569946E-3</v>
      </c>
      <c r="DY48" s="40">
        <f t="shared" si="42"/>
        <v>-5.5928464587267747E-3</v>
      </c>
      <c r="DZ48" s="40">
        <f t="shared" si="43"/>
        <v>4.4899731765822449E-3</v>
      </c>
      <c r="EA48" s="40">
        <f t="shared" si="44"/>
        <v>-8.0391396142149643E-3</v>
      </c>
      <c r="EB48" s="40">
        <f t="shared" si="45"/>
        <v>-9.4078672969957443E-3</v>
      </c>
      <c r="EC48" s="40">
        <f t="shared" si="46"/>
        <v>5.2364918131960498E-3</v>
      </c>
      <c r="ED48" s="40">
        <f t="shared" si="47"/>
        <v>5.2038942071197395E-3</v>
      </c>
      <c r="EE48" s="40">
        <f t="shared" si="48"/>
        <v>7.1578786263817688E-3</v>
      </c>
      <c r="EF48" s="40">
        <f t="shared" si="49"/>
        <v>6.8948415584009042E-3</v>
      </c>
      <c r="EG48" s="40">
        <f t="shared" si="50"/>
        <v>-2.2083605731135591E-3</v>
      </c>
      <c r="EH48" s="40">
        <f t="shared" si="51"/>
        <v>-6.5931177326056288E-3</v>
      </c>
      <c r="EI48" s="40">
        <f t="shared" si="52"/>
        <v>-8.0202414579746521E-3</v>
      </c>
      <c r="EJ48" s="40">
        <f t="shared" si="53"/>
        <v>-9.8453460446402598E-3</v>
      </c>
      <c r="EK48" s="40">
        <f t="shared" si="54"/>
        <v>-3.9174205955739092E-3</v>
      </c>
      <c r="EL48" s="40">
        <f t="shared" si="55"/>
        <v>6.7212392038601897E-4</v>
      </c>
      <c r="EM48" s="40">
        <f t="shared" si="56"/>
        <v>-5.6846057988082553E-3</v>
      </c>
      <c r="EN48" s="40">
        <f t="shared" si="57"/>
        <v>-3.0663095140106298E-3</v>
      </c>
      <c r="EO48" s="40">
        <f t="shared" si="58"/>
        <v>-1.4247031380644731E-3</v>
      </c>
      <c r="EP48" s="40">
        <f t="shared" si="59"/>
        <v>-8.0474055767132738E-4</v>
      </c>
      <c r="EQ48" s="40">
        <f t="shared" si="60"/>
        <v>7.0161497792878428E-3</v>
      </c>
      <c r="ER48" s="40">
        <f t="shared" si="61"/>
        <v>1.1716305195849307E-2</v>
      </c>
      <c r="ES48" s="40">
        <f t="shared" si="62"/>
        <v>5.8948446160331271E-3</v>
      </c>
      <c r="ET48" s="40">
        <f t="shared" si="63"/>
        <v>-1.4500777491679715E-2</v>
      </c>
      <c r="EU48" s="40">
        <f t="shared" si="64"/>
        <v>-1.4501798353036348E-2</v>
      </c>
      <c r="EV48" s="40">
        <f t="shared" si="65"/>
        <v>-4.6575961557896884E-3</v>
      </c>
    </row>
    <row r="49" spans="1:152" x14ac:dyDescent="0.25">
      <c r="A49" s="17" t="s">
        <v>218</v>
      </c>
      <c r="B49" s="15">
        <v>51975.171184999999</v>
      </c>
      <c r="C49" s="15">
        <v>7.5254298103000004</v>
      </c>
      <c r="D49" s="15">
        <v>2986.6689841000002</v>
      </c>
      <c r="E49" s="15">
        <v>360.74796415999998</v>
      </c>
      <c r="F49" s="15">
        <v>340.45385993000002</v>
      </c>
      <c r="G49" s="15">
        <v>3.5766226362000002</v>
      </c>
      <c r="H49" s="15">
        <v>4822.8130340999996</v>
      </c>
      <c r="I49" s="15">
        <v>38.016904406000002</v>
      </c>
      <c r="J49" s="15">
        <v>130.70563458000001</v>
      </c>
      <c r="K49" s="15">
        <v>91.732436509999999</v>
      </c>
      <c r="L49" s="28">
        <v>6.0280156082999996</v>
      </c>
      <c r="M49" s="28">
        <v>21.046235994</v>
      </c>
      <c r="N49" s="28">
        <v>7.6311742515000001</v>
      </c>
      <c r="O49" s="28">
        <v>441.08135213000003</v>
      </c>
      <c r="P49" s="28">
        <v>311.71196567999999</v>
      </c>
      <c r="Q49" s="28">
        <v>8.9549200000000007E-5</v>
      </c>
      <c r="R49" s="28">
        <v>1.5773700000000001E-5</v>
      </c>
      <c r="S49" s="28">
        <v>2.3212040999999999E-3</v>
      </c>
      <c r="T49" s="28">
        <v>3.9091730999999998E-3</v>
      </c>
      <c r="U49" s="17">
        <v>3.2967248999999999E-3</v>
      </c>
      <c r="V49" s="28">
        <v>1.4367121135000001</v>
      </c>
      <c r="W49" s="28">
        <v>2.3093000999999998E-3</v>
      </c>
      <c r="X49" s="28">
        <v>0.20782168719999999</v>
      </c>
      <c r="Y49" s="28">
        <v>0.11170118850000001</v>
      </c>
      <c r="Z49" s="28">
        <v>1.9966084849000001</v>
      </c>
      <c r="AA49" s="28">
        <v>86.886823643</v>
      </c>
      <c r="AB49" s="28">
        <v>61.903919799000001</v>
      </c>
      <c r="AC49" s="28">
        <v>12.315090968</v>
      </c>
      <c r="AD49" s="28">
        <v>158.18212868000001</v>
      </c>
      <c r="AE49" s="28">
        <v>153.43667633999999</v>
      </c>
      <c r="AF49" s="28">
        <v>9.2689680100000005E-2</v>
      </c>
      <c r="AG49" s="28"/>
      <c r="AH49" s="17" t="s">
        <v>218</v>
      </c>
      <c r="AI49" s="17">
        <v>5.0522609772964699</v>
      </c>
      <c r="AJ49" s="17">
        <v>5.9790717462454799</v>
      </c>
      <c r="AK49" s="17">
        <v>37.886441430564403</v>
      </c>
      <c r="AL49" s="17">
        <v>37.886441430564403</v>
      </c>
      <c r="AM49" s="17">
        <v>16.750037519486099</v>
      </c>
      <c r="AN49" s="17">
        <v>5.5904236368546601E-4</v>
      </c>
      <c r="AO49" s="17">
        <v>2.7294670932610202E-3</v>
      </c>
      <c r="AP49" s="17">
        <v>131.656506287204</v>
      </c>
      <c r="AQ49" s="17">
        <v>9.2519527117009601E-2</v>
      </c>
      <c r="AR49" s="17">
        <v>21.1954173780512</v>
      </c>
      <c r="AS49" s="17">
        <v>297.73674535300302</v>
      </c>
      <c r="AT49" s="5">
        <v>3.1374439733902098E-6</v>
      </c>
      <c r="AU49" s="5">
        <v>1.25495890915303E-5</v>
      </c>
      <c r="AV49" s="17">
        <v>52011.064492909303</v>
      </c>
      <c r="AW49" s="17">
        <v>4.6755253757502597</v>
      </c>
      <c r="AX49" s="17">
        <v>116.24389188533701</v>
      </c>
      <c r="AY49" s="17">
        <v>7.4347914686640504</v>
      </c>
      <c r="AZ49" s="17">
        <v>0.171909749720288</v>
      </c>
      <c r="BA49" s="17">
        <v>26.570727305896799</v>
      </c>
      <c r="BB49" s="17">
        <v>0.74990382579076997</v>
      </c>
      <c r="BC49" s="17">
        <v>217.32928489942199</v>
      </c>
      <c r="BD49" s="17">
        <v>21.6694759047795</v>
      </c>
      <c r="BE49" s="17">
        <v>235.488686019467</v>
      </c>
      <c r="BF49" s="17">
        <v>87.601440736437894</v>
      </c>
      <c r="BG49" s="17">
        <v>372.99397713590503</v>
      </c>
      <c r="BH49" s="17">
        <v>91.174057237046696</v>
      </c>
      <c r="BI49" s="17">
        <v>91.174057237046696</v>
      </c>
      <c r="BJ49" s="17">
        <v>62.695780816126202</v>
      </c>
      <c r="BK49" s="5">
        <v>9.6922401150696897E-6</v>
      </c>
      <c r="BL49" s="5">
        <v>7.8052122208870198E-5</v>
      </c>
      <c r="BM49" s="17">
        <v>23.756456526066799</v>
      </c>
      <c r="BN49" s="17">
        <v>141.36713011546499</v>
      </c>
      <c r="BO49" s="17">
        <v>7.0869717231564699</v>
      </c>
      <c r="BP49" s="17">
        <v>13.6960456277482</v>
      </c>
      <c r="BQ49" s="17">
        <v>0.85560507590403201</v>
      </c>
      <c r="BR49" s="17">
        <v>7.6072695756653798E-4</v>
      </c>
      <c r="BS49" s="17">
        <v>1.54448939191013E-3</v>
      </c>
      <c r="BT49" s="17">
        <v>5.7147175592832697</v>
      </c>
      <c r="BU49" s="17">
        <v>7.6777507735779302</v>
      </c>
      <c r="BV49" s="17">
        <v>7.4880026780645599</v>
      </c>
      <c r="BW49" s="17">
        <v>0</v>
      </c>
      <c r="BX49" s="17">
        <v>1.9753502185331502E-3</v>
      </c>
      <c r="BY49" s="17">
        <v>1.89787493510144E-3</v>
      </c>
      <c r="BZ49" s="17">
        <v>4888.6870641600099</v>
      </c>
      <c r="CA49" s="17">
        <v>2672.6034076665701</v>
      </c>
      <c r="CB49" s="17">
        <v>273.19934314654603</v>
      </c>
      <c r="CC49" s="17">
        <v>2969.5592073391799</v>
      </c>
      <c r="CD49" s="17">
        <v>136.983501653356</v>
      </c>
      <c r="CE49" s="17">
        <v>1.4398898248141201</v>
      </c>
      <c r="CF49" s="17">
        <v>2.3027678518053002E-3</v>
      </c>
      <c r="CG49" s="17">
        <v>0.20770171336607199</v>
      </c>
      <c r="CH49" s="17">
        <v>0.111783138596868</v>
      </c>
      <c r="CI49" s="17">
        <v>1.99844696254898</v>
      </c>
      <c r="CJ49" s="17">
        <v>7.2586197666407601E-2</v>
      </c>
      <c r="CK49" s="17">
        <v>2107.24979827278</v>
      </c>
      <c r="CL49" s="17">
        <v>0.16077625335515899</v>
      </c>
      <c r="CM49" s="17">
        <v>3.1087554060086901E-2</v>
      </c>
      <c r="CN49" s="17">
        <v>140.97891456538599</v>
      </c>
      <c r="CO49" s="17">
        <v>8.0828266230151505E-2</v>
      </c>
      <c r="CP49" s="5">
        <v>1.74379408610151E-6</v>
      </c>
      <c r="CQ49" s="17">
        <v>5.9658912757596201E-3</v>
      </c>
      <c r="CR49" s="17">
        <v>357.94464259332301</v>
      </c>
      <c r="CS49" s="17">
        <v>337.74904406821503</v>
      </c>
      <c r="CT49" s="17">
        <v>20.195598525107801</v>
      </c>
      <c r="CU49" s="17">
        <v>6.9960026356255805E-4</v>
      </c>
      <c r="CV49" s="17">
        <v>54.398241924193997</v>
      </c>
      <c r="CW49" s="17">
        <v>5.0291623869442303E-3</v>
      </c>
      <c r="CX49" s="17">
        <v>28.4398520863991</v>
      </c>
      <c r="CY49" s="17">
        <v>0.29684600836654002</v>
      </c>
      <c r="CZ49" s="17">
        <v>112.134744423684</v>
      </c>
      <c r="DA49" s="17">
        <v>20.445364561355799</v>
      </c>
      <c r="DB49" s="17">
        <v>0.25186134955935102</v>
      </c>
      <c r="DC49" s="17">
        <v>0.89092454515892505</v>
      </c>
      <c r="DD49" s="17">
        <v>6.8624022939091801E-4</v>
      </c>
      <c r="DE49" s="17">
        <v>3.5613787272055801</v>
      </c>
      <c r="DF49" s="17">
        <v>161.88406252105801</v>
      </c>
      <c r="DG49" s="17">
        <v>12.4080732195472</v>
      </c>
      <c r="DH49" s="17">
        <v>0</v>
      </c>
      <c r="DI49" s="17">
        <v>553.54931474700197</v>
      </c>
      <c r="DJ49" s="17">
        <v>445.07978186127798</v>
      </c>
      <c r="DK49" s="17">
        <v>97.592537414275995</v>
      </c>
      <c r="DL49" s="17">
        <v>4862.0951927115202</v>
      </c>
      <c r="DM49" s="17">
        <v>314.29662734869299</v>
      </c>
      <c r="DN49" s="17">
        <v>733.65905979332194</v>
      </c>
      <c r="DP49" s="25">
        <f t="shared" si="33"/>
        <v>7.9999942305758291E-3</v>
      </c>
      <c r="DQ49" s="97">
        <f t="shared" si="34"/>
        <v>1.0054692206537528</v>
      </c>
      <c r="DR49" s="40">
        <f t="shared" si="35"/>
        <v>6.9058566024815266E-4</v>
      </c>
      <c r="DS49" s="40">
        <f t="shared" si="36"/>
        <v>-4.9734212103359514E-3</v>
      </c>
      <c r="DT49" s="40">
        <f t="shared" si="37"/>
        <v>-5.7287154525348712E-3</v>
      </c>
      <c r="DU49" s="40">
        <f t="shared" si="38"/>
        <v>-7.7708590073529375E-3</v>
      </c>
      <c r="DV49" s="40">
        <f t="shared" si="39"/>
        <v>-7.9447354843946404E-3</v>
      </c>
      <c r="DW49" s="40">
        <f t="shared" si="40"/>
        <v>-4.2620959897005069E-3</v>
      </c>
      <c r="DX49" s="40">
        <f t="shared" si="41"/>
        <v>8.145071835415062E-3</v>
      </c>
      <c r="DY49" s="40">
        <f t="shared" si="42"/>
        <v>-3.4317095900898318E-3</v>
      </c>
      <c r="DZ49" s="40">
        <f t="shared" si="43"/>
        <v>7.2749098404169743E-3</v>
      </c>
      <c r="EA49" s="40">
        <f t="shared" si="44"/>
        <v>-6.0870428628856119E-3</v>
      </c>
      <c r="EB49" s="40">
        <f t="shared" si="45"/>
        <v>-8.1193986935151133E-3</v>
      </c>
      <c r="EC49" s="40">
        <f t="shared" si="46"/>
        <v>7.0882690897189314E-3</v>
      </c>
      <c r="ED49" s="40">
        <f t="shared" si="47"/>
        <v>6.1034541399411744E-3</v>
      </c>
      <c r="EE49" s="40">
        <f t="shared" si="48"/>
        <v>9.0650618348959208E-3</v>
      </c>
      <c r="EF49" s="40">
        <f t="shared" si="49"/>
        <v>8.2918269212237643E-3</v>
      </c>
      <c r="EG49" s="40">
        <f t="shared" si="50"/>
        <v>-6.8167655276220199E-4</v>
      </c>
      <c r="EH49" s="40">
        <f t="shared" si="51"/>
        <v>-5.4943947887617925E-3</v>
      </c>
      <c r="EI49" s="40">
        <f t="shared" si="52"/>
        <v>-6.8876970031769907E-3</v>
      </c>
      <c r="EJ49" s="40">
        <f t="shared" si="53"/>
        <v>-9.1957929326305261E-3</v>
      </c>
      <c r="EK49" s="40">
        <f t="shared" si="54"/>
        <v>-2.4920013961473707E-3</v>
      </c>
      <c r="EL49" s="40">
        <f t="shared" si="55"/>
        <v>2.2117940569031298E-3</v>
      </c>
      <c r="EM49" s="40">
        <f t="shared" si="56"/>
        <v>-2.8286701216094293E-3</v>
      </c>
      <c r="EN49" s="40">
        <f t="shared" si="57"/>
        <v>-5.7729217553963456E-4</v>
      </c>
      <c r="EO49" s="40">
        <f t="shared" si="58"/>
        <v>7.336546546055509E-4</v>
      </c>
      <c r="EP49" s="40">
        <f t="shared" si="59"/>
        <v>9.2080027851429783E-4</v>
      </c>
      <c r="EQ49" s="40">
        <f t="shared" si="60"/>
        <v>8.2246888938431947E-3</v>
      </c>
      <c r="ER49" s="40">
        <f t="shared" si="61"/>
        <v>1.2791775055559462E-2</v>
      </c>
      <c r="ES49" s="40">
        <f t="shared" si="62"/>
        <v>7.5502691607239195E-3</v>
      </c>
      <c r="ET49" s="40">
        <f t="shared" si="63"/>
        <v>-1.4763861684812979E-2</v>
      </c>
      <c r="EU49" s="40">
        <f t="shared" si="64"/>
        <v>-1.4764736558624788E-2</v>
      </c>
      <c r="EV49" s="40">
        <f t="shared" si="65"/>
        <v>-1.8357273733907746E-3</v>
      </c>
    </row>
    <row r="50" spans="1:152" x14ac:dyDescent="0.25">
      <c r="A50" s="17" t="s">
        <v>219</v>
      </c>
      <c r="B50" s="15">
        <v>246276.83525</v>
      </c>
      <c r="C50" s="15">
        <v>47.229985800000001</v>
      </c>
      <c r="D50" s="15">
        <v>19043.781835999998</v>
      </c>
      <c r="E50" s="15">
        <v>1952.9734057999999</v>
      </c>
      <c r="F50" s="15">
        <v>1841.4720500999999</v>
      </c>
      <c r="G50" s="15">
        <v>22.227214621000002</v>
      </c>
      <c r="H50" s="15">
        <v>31626.883243</v>
      </c>
      <c r="I50" s="15">
        <v>201.45555224</v>
      </c>
      <c r="J50" s="15">
        <v>688.27265127999999</v>
      </c>
      <c r="K50" s="15">
        <v>457.51955525</v>
      </c>
      <c r="L50" s="28">
        <v>31.960566515</v>
      </c>
      <c r="M50" s="28">
        <v>123.99265370000001</v>
      </c>
      <c r="N50" s="28">
        <v>56.070182449999997</v>
      </c>
      <c r="O50" s="28">
        <v>2682.9634900999999</v>
      </c>
      <c r="P50" s="28">
        <v>2110.6900270000001</v>
      </c>
      <c r="Q50" s="28">
        <v>5.6255330000000003E-4</v>
      </c>
      <c r="R50" s="28">
        <v>9.9532300000000002E-5</v>
      </c>
      <c r="S50" s="28">
        <v>1.4242868000000001E-2</v>
      </c>
      <c r="T50" s="28">
        <v>2.4100355600000001E-2</v>
      </c>
      <c r="U50" s="17">
        <v>2.0739974500000001E-2</v>
      </c>
      <c r="V50" s="28">
        <v>9.8143165052000008</v>
      </c>
      <c r="W50" s="28">
        <v>1.2890309500000001E-2</v>
      </c>
      <c r="X50" s="28">
        <v>1.225892873</v>
      </c>
      <c r="Y50" s="28">
        <v>0.69226655709999996</v>
      </c>
      <c r="Z50" s="28">
        <v>12.861491881999999</v>
      </c>
      <c r="AA50" s="28">
        <v>610.42424530000005</v>
      </c>
      <c r="AB50" s="28">
        <v>347.35906846</v>
      </c>
      <c r="AC50" s="28">
        <v>74.454667400999995</v>
      </c>
      <c r="AD50" s="28">
        <v>808.86249548000001</v>
      </c>
      <c r="AE50" s="28">
        <v>784.59662625999999</v>
      </c>
      <c r="AF50" s="28">
        <v>0.52104060480000003</v>
      </c>
      <c r="AG50" s="28"/>
      <c r="AH50" s="17" t="s">
        <v>219</v>
      </c>
      <c r="AI50" s="17">
        <v>30.256200558423402</v>
      </c>
      <c r="AJ50" s="17">
        <v>31.757086526434499</v>
      </c>
      <c r="AK50" s="17">
        <v>201.365059587172</v>
      </c>
      <c r="AL50" s="17">
        <v>201.365059587172</v>
      </c>
      <c r="AM50" s="17">
        <v>89.4561493507167</v>
      </c>
      <c r="AN50" s="17">
        <v>3.5218526331453801E-3</v>
      </c>
      <c r="AO50" s="17">
        <v>1.7194878685163398E-2</v>
      </c>
      <c r="AP50" s="17">
        <v>695.07489494627498</v>
      </c>
      <c r="AQ50" s="17">
        <v>0.52261349637145205</v>
      </c>
      <c r="AR50" s="17">
        <v>125.23618638630001</v>
      </c>
      <c r="AS50" s="17">
        <v>1617.6866740401099</v>
      </c>
      <c r="AT50" s="5">
        <v>1.9816896211908201E-5</v>
      </c>
      <c r="AU50" s="5">
        <v>7.9267296747631403E-5</v>
      </c>
      <c r="AV50" s="17">
        <v>246764.69210712201</v>
      </c>
      <c r="AW50" s="17">
        <v>23.816331288546401</v>
      </c>
      <c r="AX50" s="17">
        <v>591.26741167457499</v>
      </c>
      <c r="AY50" s="17">
        <v>37.908088623599298</v>
      </c>
      <c r="AZ50" s="17">
        <v>0.87421841145962498</v>
      </c>
      <c r="BA50" s="17">
        <v>135.407158632473</v>
      </c>
      <c r="BB50" s="17">
        <v>4.5816524401307301</v>
      </c>
      <c r="BC50" s="17">
        <v>1176.7626240843199</v>
      </c>
      <c r="BD50" s="17">
        <v>135.81118295163299</v>
      </c>
      <c r="BE50" s="17">
        <v>1340.7018477435799</v>
      </c>
      <c r="BF50" s="17">
        <v>617.69036565002</v>
      </c>
      <c r="BG50" s="17">
        <v>2457.7602410328</v>
      </c>
      <c r="BH50" s="17">
        <v>455.42364186820498</v>
      </c>
      <c r="BI50" s="17">
        <v>455.42364186820498</v>
      </c>
      <c r="BJ50" s="17">
        <v>352.77752085852899</v>
      </c>
      <c r="BK50" s="5">
        <v>6.1087502859735304E-5</v>
      </c>
      <c r="BL50" s="17">
        <v>4.9118738093349202E-4</v>
      </c>
      <c r="BM50" s="17">
        <v>151.44622392499801</v>
      </c>
      <c r="BN50" s="17">
        <v>930.56872120161802</v>
      </c>
      <c r="BO50" s="17">
        <v>47.755088631774498</v>
      </c>
      <c r="BP50" s="17">
        <v>92.320193404030505</v>
      </c>
      <c r="BQ50" s="17">
        <v>4.0721456224099803</v>
      </c>
      <c r="BR50" s="17">
        <v>4.6675929518234897E-3</v>
      </c>
      <c r="BS50" s="17">
        <v>9.4766397041397294E-3</v>
      </c>
      <c r="BT50" s="17">
        <v>40.287805910556898</v>
      </c>
      <c r="BU50" s="17">
        <v>56.677472836876902</v>
      </c>
      <c r="BV50" s="17">
        <v>47.001628440615697</v>
      </c>
      <c r="BW50" s="17">
        <v>0</v>
      </c>
      <c r="BX50" s="17">
        <v>1.2171601492529001E-2</v>
      </c>
      <c r="BY50" s="17">
        <v>1.1694274111675101E-2</v>
      </c>
      <c r="BZ50" s="17">
        <v>32145.2095528475</v>
      </c>
      <c r="CA50" s="17">
        <v>17037.707306227501</v>
      </c>
      <c r="CB50" s="17">
        <v>1741.6326373407801</v>
      </c>
      <c r="CC50" s="17">
        <v>18930.786167493199</v>
      </c>
      <c r="CD50" s="17">
        <v>842.93981505018201</v>
      </c>
      <c r="CE50" s="17">
        <v>9.8838482307798206</v>
      </c>
      <c r="CF50" s="17">
        <v>1.2908568264598699E-2</v>
      </c>
      <c r="CG50" s="17">
        <v>1.23149166848217</v>
      </c>
      <c r="CH50" s="17">
        <v>0.69642228149274898</v>
      </c>
      <c r="CI50" s="17">
        <v>12.9414235319587</v>
      </c>
      <c r="CJ50" s="17">
        <v>0.475302872181528</v>
      </c>
      <c r="CK50" s="17">
        <v>14556.504660622601</v>
      </c>
      <c r="CL50" s="17">
        <v>0.87793007181556104</v>
      </c>
      <c r="CM50" s="17">
        <v>0.15859617786890201</v>
      </c>
      <c r="CN50" s="17">
        <v>733.41410151181901</v>
      </c>
      <c r="CO50" s="17">
        <v>0.458559337731554</v>
      </c>
      <c r="CP50" s="5">
        <v>1.10322282334915E-5</v>
      </c>
      <c r="CQ50" s="17">
        <v>3.0943466448409E-2</v>
      </c>
      <c r="CR50" s="17">
        <v>1940.5203634730699</v>
      </c>
      <c r="CS50" s="17">
        <v>1829.2069621491901</v>
      </c>
      <c r="CT50" s="17">
        <v>111.313401323875</v>
      </c>
      <c r="CU50" s="17">
        <v>5.3170852240722703E-3</v>
      </c>
      <c r="CV50" s="17">
        <v>309.55511171370699</v>
      </c>
      <c r="CW50" s="17">
        <v>3.8222864542513398E-2</v>
      </c>
      <c r="CX50" s="17">
        <v>157.26680403666199</v>
      </c>
      <c r="CY50" s="17">
        <v>1.5785693081345</v>
      </c>
      <c r="CZ50" s="17">
        <v>618.46601712991298</v>
      </c>
      <c r="DA50" s="17">
        <v>122.932773304376</v>
      </c>
      <c r="DB50" s="17">
        <v>1.45439970821827</v>
      </c>
      <c r="DC50" s="17">
        <v>5.4233868332258597</v>
      </c>
      <c r="DD50" s="17">
        <v>3.70003170246421E-3</v>
      </c>
      <c r="DE50" s="17">
        <v>22.142131404730002</v>
      </c>
      <c r="DF50" s="17">
        <v>1271.5633435432701</v>
      </c>
      <c r="DG50" s="17">
        <v>75.244390783329706</v>
      </c>
      <c r="DH50" s="17">
        <v>0</v>
      </c>
      <c r="DI50" s="17">
        <v>3470.8240728481001</v>
      </c>
      <c r="DJ50" s="17">
        <v>2715.4479448304701</v>
      </c>
      <c r="DK50" s="17">
        <v>791.18469700001594</v>
      </c>
      <c r="DL50" s="17">
        <v>31992.990439105601</v>
      </c>
      <c r="DM50" s="17">
        <v>2135.5632978090298</v>
      </c>
      <c r="DN50" s="17">
        <v>5139.3789752525199</v>
      </c>
      <c r="DP50" s="25">
        <f t="shared" si="33"/>
        <v>7.9999965445202523E-3</v>
      </c>
      <c r="DQ50" s="97">
        <f t="shared" si="34"/>
        <v>1.0047578895143181</v>
      </c>
      <c r="DR50" s="40">
        <f t="shared" si="35"/>
        <v>1.9809287244850989E-3</v>
      </c>
      <c r="DS50" s="40">
        <f t="shared" si="36"/>
        <v>-4.8350080042646225E-3</v>
      </c>
      <c r="DT50" s="40">
        <f t="shared" si="37"/>
        <v>-5.9334679151382781E-3</v>
      </c>
      <c r="DU50" s="40">
        <f t="shared" si="38"/>
        <v>-6.3764525876013429E-3</v>
      </c>
      <c r="DV50" s="40">
        <f t="shared" si="39"/>
        <v>-6.660480103482325E-3</v>
      </c>
      <c r="DW50" s="40">
        <f t="shared" si="40"/>
        <v>-3.8278847674244601E-3</v>
      </c>
      <c r="DX50" s="40">
        <f t="shared" si="41"/>
        <v>1.157582279899905E-2</v>
      </c>
      <c r="DY50" s="40">
        <f t="shared" si="42"/>
        <v>-4.4919413648226357E-4</v>
      </c>
      <c r="DZ50" s="40">
        <f t="shared" si="43"/>
        <v>9.8830654590512431E-3</v>
      </c>
      <c r="EA50" s="40">
        <f t="shared" si="44"/>
        <v>-4.5810356251324725E-3</v>
      </c>
      <c r="EB50" s="40">
        <f t="shared" si="45"/>
        <v>-6.3665951750261456E-3</v>
      </c>
      <c r="EC50" s="40">
        <f t="shared" si="46"/>
        <v>1.0029083572231021E-2</v>
      </c>
      <c r="ED50" s="40">
        <f t="shared" si="47"/>
        <v>1.08308972851738E-2</v>
      </c>
      <c r="EE50" s="40">
        <f t="shared" si="48"/>
        <v>1.2107676772470492E-2</v>
      </c>
      <c r="EF50" s="40">
        <f t="shared" si="49"/>
        <v>1.1784426178572022E-2</v>
      </c>
      <c r="EG50" s="40">
        <f t="shared" si="50"/>
        <v>1.3399832988603914E-3</v>
      </c>
      <c r="EH50" s="40">
        <f t="shared" si="51"/>
        <v>-4.5021268518902037E-3</v>
      </c>
      <c r="EI50" s="40">
        <f t="shared" si="52"/>
        <v>-6.9252445530479812E-3</v>
      </c>
      <c r="EJ50" s="40">
        <f t="shared" si="53"/>
        <v>-9.7293168485820935E-3</v>
      </c>
      <c r="EK50" s="40">
        <f t="shared" si="54"/>
        <v>-1.120694805638442E-3</v>
      </c>
      <c r="EL50" s="40">
        <f t="shared" si="55"/>
        <v>7.0847241927626059E-3</v>
      </c>
      <c r="EM50" s="40">
        <f t="shared" si="56"/>
        <v>1.4164721645123224E-3</v>
      </c>
      <c r="EN50" s="40">
        <f t="shared" si="57"/>
        <v>4.567116430384782E-3</v>
      </c>
      <c r="EO50" s="40">
        <f t="shared" si="58"/>
        <v>6.003069699275854E-3</v>
      </c>
      <c r="EP50" s="40">
        <f t="shared" si="59"/>
        <v>6.2148039039364375E-3</v>
      </c>
      <c r="EQ50" s="40">
        <f t="shared" si="60"/>
        <v>1.1903394083649032E-2</v>
      </c>
      <c r="ER50" s="40">
        <f t="shared" si="61"/>
        <v>1.5598995076050372E-2</v>
      </c>
      <c r="ES50" s="40">
        <f t="shared" si="62"/>
        <v>1.0606767982407301E-2</v>
      </c>
      <c r="ET50" s="40">
        <f t="shared" si="63"/>
        <v>-1.8553999589646115E-2</v>
      </c>
      <c r="EU50" s="40">
        <f t="shared" si="64"/>
        <v>-1.8554880292001218E-2</v>
      </c>
      <c r="EV50" s="40">
        <f t="shared" si="65"/>
        <v>3.0187504715794033E-3</v>
      </c>
    </row>
    <row r="51" spans="1:152" x14ac:dyDescent="0.25">
      <c r="A51" s="17" t="s">
        <v>220</v>
      </c>
      <c r="B51" s="15">
        <v>25239.027611000001</v>
      </c>
      <c r="C51" s="15">
        <v>4.7005037251999999</v>
      </c>
      <c r="D51" s="15">
        <v>1843.4381189000001</v>
      </c>
      <c r="E51" s="15">
        <v>211.36083826999999</v>
      </c>
      <c r="F51" s="15">
        <v>199.35667676</v>
      </c>
      <c r="G51" s="15">
        <v>2.0540935428</v>
      </c>
      <c r="H51" s="15">
        <v>3400.3719101000002</v>
      </c>
      <c r="I51" s="15">
        <v>21.425825073999999</v>
      </c>
      <c r="J51" s="15">
        <v>74.155771229999999</v>
      </c>
      <c r="K51" s="15">
        <v>47.894487912999999</v>
      </c>
      <c r="L51" s="28">
        <v>3.5329675328999999</v>
      </c>
      <c r="M51" s="28">
        <v>13.01522696</v>
      </c>
      <c r="N51" s="28">
        <v>6.0122413858000003</v>
      </c>
      <c r="O51" s="28">
        <v>292.52230573000003</v>
      </c>
      <c r="P51" s="28">
        <v>229.66797887999999</v>
      </c>
      <c r="Q51" s="28">
        <v>4.9169799999999998E-5</v>
      </c>
      <c r="R51" s="28">
        <v>7.4804786000000001E-6</v>
      </c>
      <c r="S51" s="28">
        <v>1.3272289E-3</v>
      </c>
      <c r="T51" s="28">
        <v>2.0627803999999999E-3</v>
      </c>
      <c r="U51" s="17">
        <v>1.8419444E-3</v>
      </c>
      <c r="V51" s="28">
        <v>1.0655236967999999</v>
      </c>
      <c r="W51" s="28">
        <v>1.3712842E-3</v>
      </c>
      <c r="X51" s="28">
        <v>0.12942481350000001</v>
      </c>
      <c r="Y51" s="28">
        <v>7.3387229499999998E-2</v>
      </c>
      <c r="Z51" s="28">
        <v>1.3955729545</v>
      </c>
      <c r="AA51" s="28">
        <v>66.590787227999996</v>
      </c>
      <c r="AB51" s="28">
        <v>36.292716657</v>
      </c>
      <c r="AC51" s="28">
        <v>7.8281109289000002</v>
      </c>
      <c r="AD51" s="28">
        <v>95.117222893999994</v>
      </c>
      <c r="AE51" s="28">
        <v>92.263709805000005</v>
      </c>
      <c r="AF51" s="28">
        <v>5.4754201099999997E-2</v>
      </c>
      <c r="AG51" s="28"/>
      <c r="AH51" s="17" t="s">
        <v>220</v>
      </c>
      <c r="AI51" s="17">
        <v>3.20036037964659</v>
      </c>
      <c r="AJ51" s="17">
        <v>3.5174737170457799</v>
      </c>
      <c r="AK51" s="17">
        <v>21.444796002058599</v>
      </c>
      <c r="AL51" s="17">
        <v>21.444796002058599</v>
      </c>
      <c r="AM51" s="17">
        <v>9.1659922764761301</v>
      </c>
      <c r="AN51" s="17">
        <v>3.1355239559736903E-4</v>
      </c>
      <c r="AO51" s="17">
        <v>1.5308754884615599E-3</v>
      </c>
      <c r="AP51" s="17">
        <v>74.882609883938699</v>
      </c>
      <c r="AQ51" s="17">
        <v>5.5035658934480598E-2</v>
      </c>
      <c r="AR51" s="17">
        <v>13.147026154518</v>
      </c>
      <c r="AS51" s="17">
        <v>161.12702094918001</v>
      </c>
      <c r="AT51" s="5">
        <v>1.4950014385158399E-6</v>
      </c>
      <c r="AU51" s="5">
        <v>5.9800938287118903E-6</v>
      </c>
      <c r="AV51" s="17">
        <v>25305.378476936901</v>
      </c>
      <c r="AW51" s="17">
        <v>2.81256393679348</v>
      </c>
      <c r="AX51" s="17">
        <v>69.905860447427997</v>
      </c>
      <c r="AY51" s="17">
        <v>4.4732447097339501</v>
      </c>
      <c r="AZ51" s="17">
        <v>0.10337756179830999</v>
      </c>
      <c r="BA51" s="17">
        <v>15.984995925858501</v>
      </c>
      <c r="BB51" s="17">
        <v>0.46919338844888298</v>
      </c>
      <c r="BC51" s="17">
        <v>122.669713756308</v>
      </c>
      <c r="BD51" s="17">
        <v>13.2061073993194</v>
      </c>
      <c r="BE51" s="17">
        <v>140.082846850371</v>
      </c>
      <c r="BF51" s="17">
        <v>67.393358326363895</v>
      </c>
      <c r="BG51" s="17">
        <v>263.84978240052197</v>
      </c>
      <c r="BH51" s="17">
        <v>47.761926519466201</v>
      </c>
      <c r="BI51" s="17">
        <v>47.761926519466201</v>
      </c>
      <c r="BJ51" s="17">
        <v>36.806412058483097</v>
      </c>
      <c r="BK51" s="5">
        <v>5.4887405315927802E-6</v>
      </c>
      <c r="BL51" s="5">
        <v>4.2815626992697198E-5</v>
      </c>
      <c r="BM51" s="17">
        <v>14.6867010574469</v>
      </c>
      <c r="BN51" s="17">
        <v>98.882578624569405</v>
      </c>
      <c r="BO51" s="17">
        <v>4.9316498584816699</v>
      </c>
      <c r="BP51" s="17">
        <v>9.6693555841251104</v>
      </c>
      <c r="BQ51" s="17">
        <v>0.43293287822219201</v>
      </c>
      <c r="BR51" s="17">
        <v>4.3588000683432801E-4</v>
      </c>
      <c r="BS51" s="17">
        <v>8.84970081074974E-4</v>
      </c>
      <c r="BT51" s="17">
        <v>4.1060548663079697</v>
      </c>
      <c r="BU51" s="17">
        <v>6.07840097679144</v>
      </c>
      <c r="BV51" s="17">
        <v>4.6857290475481799</v>
      </c>
      <c r="BW51" s="17">
        <v>0</v>
      </c>
      <c r="BX51" s="17">
        <v>1.0443160821662599E-3</v>
      </c>
      <c r="BY51" s="17">
        <v>1.0033591329221699E-3</v>
      </c>
      <c r="BZ51" s="17">
        <v>3453.82685273676</v>
      </c>
      <c r="CA51" s="17">
        <v>1652.255959457</v>
      </c>
      <c r="CB51" s="17">
        <v>168.89724101699201</v>
      </c>
      <c r="CC51" s="17">
        <v>1835.8399015314401</v>
      </c>
      <c r="CD51" s="17">
        <v>88.162570008432596</v>
      </c>
      <c r="CE51" s="17">
        <v>1.0735411910249799</v>
      </c>
      <c r="CF51" s="17">
        <v>1.37611238263419E-3</v>
      </c>
      <c r="CG51" s="17">
        <v>0.13024353439706299</v>
      </c>
      <c r="CH51" s="17">
        <v>7.3930205577473096E-2</v>
      </c>
      <c r="CI51" s="17">
        <v>1.40502396856209</v>
      </c>
      <c r="CJ51" s="17">
        <v>1.66891748210122E-2</v>
      </c>
      <c r="CK51" s="17">
        <v>1576.7699006627099</v>
      </c>
      <c r="CL51" s="17">
        <v>8.9989512943886796E-2</v>
      </c>
      <c r="CM51" s="17">
        <v>1.8706362627248001E-2</v>
      </c>
      <c r="CN51" s="17">
        <v>83.468075640580494</v>
      </c>
      <c r="CO51" s="17">
        <v>4.10630855889371E-2</v>
      </c>
      <c r="CP51" s="5">
        <v>1.06372269492992E-6</v>
      </c>
      <c r="CQ51" s="17">
        <v>3.6019225516294899E-3</v>
      </c>
      <c r="CR51" s="17">
        <v>210.55882855469</v>
      </c>
      <c r="CS51" s="17">
        <v>198.54820746086699</v>
      </c>
      <c r="CT51" s="17">
        <v>12.0106210938232</v>
      </c>
      <c r="CU51" s="17">
        <v>4.6247786173713102E-4</v>
      </c>
      <c r="CV51" s="17">
        <v>30.943958676565401</v>
      </c>
      <c r="CW51" s="17">
        <v>3.3246610118112599E-3</v>
      </c>
      <c r="CX51" s="17">
        <v>16.694684744566899</v>
      </c>
      <c r="CY51" s="17">
        <v>0.17742069853447701</v>
      </c>
      <c r="CZ51" s="17">
        <v>66.420344428093401</v>
      </c>
      <c r="DA51" s="17">
        <v>6.7296374105656396</v>
      </c>
      <c r="DB51" s="17">
        <v>0.13566968479417099</v>
      </c>
      <c r="DC51" s="17">
        <v>0.53379872352386704</v>
      </c>
      <c r="DD51" s="17">
        <v>4.1766680225091801E-4</v>
      </c>
      <c r="DE51" s="17">
        <v>2.0501436474368502</v>
      </c>
      <c r="DF51" s="17">
        <v>137.26373295141201</v>
      </c>
      <c r="DG51" s="17">
        <v>7.9116281738564798</v>
      </c>
      <c r="DH51" s="17">
        <v>0</v>
      </c>
      <c r="DI51" s="17">
        <v>377.700368649003</v>
      </c>
      <c r="DJ51" s="17">
        <v>296.02298126575602</v>
      </c>
      <c r="DK51" s="17">
        <v>85.398119738864693</v>
      </c>
      <c r="DL51" s="17">
        <v>3439.8478544067598</v>
      </c>
      <c r="DM51" s="17">
        <v>232.40573391699601</v>
      </c>
      <c r="DN51" s="17">
        <v>556.99957329177596</v>
      </c>
      <c r="DP51" s="25">
        <f t="shared" si="33"/>
        <v>7.9999901108998676E-3</v>
      </c>
      <c r="DQ51" s="97">
        <f t="shared" si="34"/>
        <v>1.0040638420423427</v>
      </c>
      <c r="DR51" s="40">
        <f t="shared" si="35"/>
        <v>2.6288994552223573E-3</v>
      </c>
      <c r="DS51" s="40">
        <f t="shared" si="36"/>
        <v>-3.1432115610527281E-3</v>
      </c>
      <c r="DT51" s="40">
        <f t="shared" si="37"/>
        <v>-4.1217642678962893E-3</v>
      </c>
      <c r="DU51" s="40">
        <f t="shared" si="38"/>
        <v>-3.79450479982236E-3</v>
      </c>
      <c r="DV51" s="40">
        <f t="shared" si="39"/>
        <v>-4.0553911324791121E-3</v>
      </c>
      <c r="DW51" s="40">
        <f t="shared" si="40"/>
        <v>-1.922938406089139E-3</v>
      </c>
      <c r="DX51" s="40">
        <f t="shared" si="41"/>
        <v>1.1609301967677618E-2</v>
      </c>
      <c r="DY51" s="40">
        <f t="shared" si="42"/>
        <v>8.8542345478313149E-4</v>
      </c>
      <c r="DZ51" s="40">
        <f t="shared" si="43"/>
        <v>9.8015116272522039E-3</v>
      </c>
      <c r="EA51" s="40">
        <f t="shared" si="44"/>
        <v>-2.7677797448131237E-3</v>
      </c>
      <c r="EB51" s="40">
        <f t="shared" si="45"/>
        <v>-4.3854962464096011E-3</v>
      </c>
      <c r="EC51" s="40">
        <f t="shared" si="46"/>
        <v>1.0126538317238904E-2</v>
      </c>
      <c r="ED51" s="40">
        <f t="shared" si="47"/>
        <v>1.1004147496089982E-2</v>
      </c>
      <c r="EE51" s="40">
        <f t="shared" si="48"/>
        <v>1.1967208883506936E-2</v>
      </c>
      <c r="EF51" s="40">
        <f t="shared" si="49"/>
        <v>1.1920490833537049E-2</v>
      </c>
      <c r="EG51" s="40">
        <f t="shared" si="50"/>
        <v>4.0327644045714964E-3</v>
      </c>
      <c r="EH51" s="40">
        <f t="shared" si="51"/>
        <v>-7.1965084857934976E-4</v>
      </c>
      <c r="EI51" s="40">
        <f t="shared" si="52"/>
        <v>-4.8061130153947817E-3</v>
      </c>
      <c r="EJ51" s="40">
        <f t="shared" si="53"/>
        <v>-7.3227304814269438E-3</v>
      </c>
      <c r="EK51" s="40">
        <f t="shared" si="54"/>
        <v>1.3482948013680345E-3</v>
      </c>
      <c r="EL51" s="40">
        <f t="shared" si="55"/>
        <v>7.5244635563322306E-3</v>
      </c>
      <c r="EM51" s="40">
        <f t="shared" si="56"/>
        <v>3.5209204876640548E-3</v>
      </c>
      <c r="EN51" s="40">
        <f t="shared" si="57"/>
        <v>6.325841814428996E-3</v>
      </c>
      <c r="EO51" s="40">
        <f t="shared" si="58"/>
        <v>7.3987815206063602E-3</v>
      </c>
      <c r="EP51" s="40">
        <f t="shared" si="59"/>
        <v>6.772139021192271E-3</v>
      </c>
      <c r="EQ51" s="40">
        <f t="shared" si="60"/>
        <v>1.205228428395024E-2</v>
      </c>
      <c r="ER51" s="40">
        <f t="shared" si="61"/>
        <v>1.415422841828012E-2</v>
      </c>
      <c r="ES51" s="40">
        <f t="shared" si="62"/>
        <v>1.0668888792588352E-2</v>
      </c>
      <c r="ET51" s="40">
        <f t="shared" si="63"/>
        <v>-1.4382115902010476E-2</v>
      </c>
      <c r="EU51" s="40">
        <f t="shared" si="64"/>
        <v>-1.4383095743029059E-2</v>
      </c>
      <c r="EV51" s="40">
        <f t="shared" si="65"/>
        <v>5.1403879305363751E-3</v>
      </c>
    </row>
    <row r="52" spans="1:152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U52" s="17"/>
      <c r="AG52" s="28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</row>
    <row r="53" spans="1:152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U53" s="17"/>
      <c r="AG53" s="28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</row>
    <row r="54" spans="1:152" s="17" customFormat="1" x14ac:dyDescent="0.25">
      <c r="A54" s="17" t="s">
        <v>338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Q54" s="28"/>
      <c r="AF54" s="28"/>
      <c r="AG54" s="28"/>
      <c r="DO54" s="15"/>
      <c r="DP54" s="25"/>
      <c r="DQ54" s="25"/>
    </row>
    <row r="55" spans="1:152" s="17" customFormat="1" x14ac:dyDescent="0.25">
      <c r="A55" s="17" t="s">
        <v>340</v>
      </c>
      <c r="B55" s="15">
        <v>40642.545238999999</v>
      </c>
      <c r="C55" s="15">
        <v>6.4826216101999998</v>
      </c>
      <c r="D55" s="15">
        <v>1880.3008537999999</v>
      </c>
      <c r="E55" s="15">
        <v>302.39799976</v>
      </c>
      <c r="F55" s="15">
        <v>282.88397235000002</v>
      </c>
      <c r="G55" s="15">
        <v>2.1194458643999998</v>
      </c>
      <c r="H55" s="15">
        <v>6511.6684401000002</v>
      </c>
      <c r="I55" s="15">
        <v>19.044740119</v>
      </c>
      <c r="J55" s="15">
        <v>148.44586587000001</v>
      </c>
      <c r="K55" s="15">
        <v>64.298543799000001</v>
      </c>
      <c r="L55" s="28">
        <v>4.0841851251000003</v>
      </c>
      <c r="M55" s="28">
        <v>20.798104478999999</v>
      </c>
      <c r="N55" s="28">
        <v>12.360310968</v>
      </c>
      <c r="O55" s="28">
        <v>563.01811107000003</v>
      </c>
      <c r="P55" s="28">
        <v>530.26204362999999</v>
      </c>
      <c r="Q55" s="28">
        <v>7.4126600000000003E-5</v>
      </c>
      <c r="R55" s="28">
        <v>9.9892863999999992E-6</v>
      </c>
      <c r="S55" s="28">
        <v>1.7569176E-3</v>
      </c>
      <c r="T55" s="28">
        <v>2.5524853999999999E-3</v>
      </c>
      <c r="U55" s="17">
        <v>2.6693066E-3</v>
      </c>
      <c r="V55" s="28">
        <v>2.0221008600000001</v>
      </c>
      <c r="W55" s="28">
        <v>2.3891409E-3</v>
      </c>
      <c r="X55" s="28">
        <v>0.24288157630000001</v>
      </c>
      <c r="Y55" s="28">
        <v>0.1408515055</v>
      </c>
      <c r="Z55" s="28">
        <v>2.6240827885</v>
      </c>
      <c r="AA55" s="28">
        <v>203.52986894</v>
      </c>
      <c r="AB55" s="28">
        <v>56.350661846999998</v>
      </c>
      <c r="AC55" s="28">
        <v>18.671167592</v>
      </c>
      <c r="AD55" s="28">
        <v>91.868631827000002</v>
      </c>
      <c r="AE55" s="28">
        <v>89.112574171000006</v>
      </c>
      <c r="AF55" s="28">
        <v>0.100200963</v>
      </c>
      <c r="AG55" s="28"/>
      <c r="AH55" s="17" t="s">
        <v>340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5">
        <v>0</v>
      </c>
      <c r="AU55" s="5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5">
        <v>0</v>
      </c>
      <c r="BL55" s="5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5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5"/>
      <c r="DP55" s="25">
        <f>BM55/(BM55+CA55+CB55+1E-50)</f>
        <v>0</v>
      </c>
      <c r="DQ55" s="25"/>
      <c r="DR55" s="40">
        <f>(AV55-B55)/(B55+1E-50)</f>
        <v>-1</v>
      </c>
      <c r="DS55" s="40">
        <f>(BV55-C55)/(C55+1E-50)</f>
        <v>-1</v>
      </c>
      <c r="DT55" s="40">
        <f>(CC55-D55)/(D55+1E-50)</f>
        <v>-1</v>
      </c>
      <c r="DU55" s="40">
        <f>(CR55-E55)/(E55+1E-50)</f>
        <v>-1</v>
      </c>
      <c r="DV55" s="40">
        <f>(CS55-F55)/(F55+1E-50)</f>
        <v>-1</v>
      </c>
      <c r="DW55" s="40">
        <f>(DE55-G55)/(G55+1E-50)</f>
        <v>-1</v>
      </c>
      <c r="DX55" s="40">
        <f>(DL55-H55)/(H55+1E-50)</f>
        <v>-1</v>
      </c>
      <c r="DY55" s="40">
        <f>(AL55-I55)/(I55+1E-50)</f>
        <v>-1</v>
      </c>
      <c r="DZ55" s="40">
        <f>(AP55-J55)/(J55+1E-50)</f>
        <v>-1</v>
      </c>
      <c r="EA55" s="40">
        <f>(BI55-K55)/(K55+1E-50)</f>
        <v>-1</v>
      </c>
      <c r="EB55" s="40">
        <f>(AJ55-L55)/(L55+1E-50)</f>
        <v>-1</v>
      </c>
      <c r="EC55" s="40">
        <f>(AR55-M55)/(M55+1E-50)</f>
        <v>-1</v>
      </c>
      <c r="ED55" s="40">
        <f>(BU55-N55)/(N55+1E-50)</f>
        <v>-1</v>
      </c>
      <c r="EE55" s="40">
        <f>(DJ55-O55)/(O55+1E-50)</f>
        <v>-1</v>
      </c>
      <c r="EF55" s="40">
        <f>(DM55-P55)/(P55+1E-50)</f>
        <v>-1</v>
      </c>
      <c r="EG55" s="40">
        <f>(BK55+BL55+CP55-Q55)/(Q55+1E-50)</f>
        <v>-1</v>
      </c>
      <c r="EH55" s="40">
        <f>(AT55+AU55-R55)/(R55+1E-50)</f>
        <v>-1</v>
      </c>
      <c r="EI55" s="40">
        <f>(BR55+BS55-S55)/(S55+1E-50)</f>
        <v>-1</v>
      </c>
      <c r="EJ55" s="40">
        <f>(BX55+BY55-T55)/(T55+1E-50)</f>
        <v>-1</v>
      </c>
      <c r="EK55" s="40">
        <f>(AN55+AO55-U55)/(U55+1E-50)</f>
        <v>-1</v>
      </c>
      <c r="EL55" s="40">
        <f>(CE55-V55)/(V55+1E-50)</f>
        <v>-1</v>
      </c>
      <c r="EM55" s="40">
        <f>(CF55-W55)/(W55+1E-50)</f>
        <v>-1</v>
      </c>
      <c r="EN55" s="40">
        <f>(CG55-X55)/(X55+1E-50)</f>
        <v>-1</v>
      </c>
      <c r="EO55" s="40">
        <f>(CH55-Y55)/(Y55+1E-50)</f>
        <v>-1</v>
      </c>
      <c r="EP55" s="40">
        <f>(CI55-Z55)/(Z55+1E-50)</f>
        <v>-1</v>
      </c>
      <c r="EQ55" s="40">
        <f>(BF55-AA55)/(AA55+1E-50)</f>
        <v>-1</v>
      </c>
      <c r="ER55" s="40">
        <f>(BJ55-AB55)/(AB55+1E-50)</f>
        <v>-1</v>
      </c>
      <c r="ES55" s="40">
        <f>(DG55-AC55)/(AC55+1E-50)</f>
        <v>-1</v>
      </c>
      <c r="ET55" s="40">
        <f>(SUM(AW55:BB55)-AD55)/(AD55+1E-50)</f>
        <v>-1</v>
      </c>
      <c r="EU55" s="40">
        <f>(SUM(AX55:BB55)-AE55)/(AE55+1E-50)</f>
        <v>-1</v>
      </c>
      <c r="EV55" s="40">
        <f>(AQ55-AF55)/(AF55+1E-50)</f>
        <v>-1</v>
      </c>
    </row>
    <row r="56" spans="1:152" s="17" customFormat="1" x14ac:dyDescent="0.25">
      <c r="A56" s="17" t="s">
        <v>341</v>
      </c>
      <c r="B56" s="15">
        <v>47807.261034000003</v>
      </c>
      <c r="C56" s="15">
        <v>7.7016685255999997</v>
      </c>
      <c r="D56" s="15">
        <v>2827.4630314000001</v>
      </c>
      <c r="E56" s="15">
        <v>283.37419826000001</v>
      </c>
      <c r="F56" s="15">
        <v>267.10493315999997</v>
      </c>
      <c r="G56" s="15">
        <v>3.2959606522999998</v>
      </c>
      <c r="H56" s="15">
        <v>3594.6244757999998</v>
      </c>
      <c r="I56" s="15">
        <v>28.356719751</v>
      </c>
      <c r="J56" s="15">
        <v>101.45637952</v>
      </c>
      <c r="K56" s="15">
        <v>68.626746350999994</v>
      </c>
      <c r="L56" s="28">
        <v>4.2343269285999998</v>
      </c>
      <c r="M56" s="28">
        <v>16.391629701999999</v>
      </c>
      <c r="N56" s="28">
        <v>5.3851305029000001</v>
      </c>
      <c r="O56" s="28">
        <v>327.65151872000001</v>
      </c>
      <c r="P56" s="28">
        <v>217.51780855999999</v>
      </c>
      <c r="Q56" s="28">
        <v>7.3051299999999996E-5</v>
      </c>
      <c r="R56" s="28">
        <v>1.1025900000000001E-5</v>
      </c>
      <c r="S56" s="28">
        <v>2.1411202999999999E-3</v>
      </c>
      <c r="T56" s="28">
        <v>3.3258074000000002E-3</v>
      </c>
      <c r="U56" s="17">
        <v>2.8187906E-3</v>
      </c>
      <c r="V56" s="28">
        <v>1.0170727050999999</v>
      </c>
      <c r="W56" s="28">
        <v>1.8471103E-3</v>
      </c>
      <c r="X56" s="28">
        <v>0.164001285</v>
      </c>
      <c r="Y56" s="28">
        <v>8.6362281099999993E-2</v>
      </c>
      <c r="Z56" s="28">
        <v>1.4289341864</v>
      </c>
      <c r="AA56" s="28">
        <v>59.271784642999997</v>
      </c>
      <c r="AB56" s="28">
        <v>58.887048499000002</v>
      </c>
      <c r="AC56" s="28">
        <v>9.5358931392000006</v>
      </c>
      <c r="AD56" s="28">
        <v>124.74460001</v>
      </c>
      <c r="AE56" s="28">
        <v>121.00224569</v>
      </c>
      <c r="AF56" s="28">
        <v>7.4544501400000004E-2</v>
      </c>
      <c r="AG56" s="28"/>
      <c r="AH56" s="17" t="s">
        <v>341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5"/>
      <c r="DP56" s="25"/>
      <c r="DQ56" s="25"/>
    </row>
    <row r="57" spans="1:152" s="17" customFormat="1" x14ac:dyDescent="0.25">
      <c r="A57" s="17" t="s">
        <v>342</v>
      </c>
      <c r="B57" s="15">
        <v>127190.98385</v>
      </c>
      <c r="C57" s="15">
        <v>16.081026653999999</v>
      </c>
      <c r="D57" s="15">
        <v>5343.2105906999996</v>
      </c>
      <c r="E57" s="15">
        <v>713.18886748</v>
      </c>
      <c r="F57" s="15">
        <v>668.50207754999997</v>
      </c>
      <c r="G57" s="15">
        <v>7.344851942</v>
      </c>
      <c r="H57" s="15">
        <v>9684.1161931000006</v>
      </c>
      <c r="I57" s="15">
        <v>59.558967811000002</v>
      </c>
      <c r="J57" s="15">
        <v>271.66563823000001</v>
      </c>
      <c r="K57" s="15">
        <v>139.69786124000001</v>
      </c>
      <c r="L57" s="28">
        <v>8.6421058085000002</v>
      </c>
      <c r="M57" s="28">
        <v>40.473825560000002</v>
      </c>
      <c r="N57" s="28">
        <v>13.160856909</v>
      </c>
      <c r="O57" s="28">
        <v>930.26630994000004</v>
      </c>
      <c r="P57" s="28">
        <v>601.59683571999994</v>
      </c>
      <c r="Q57" s="28">
        <v>1.8940210000000001E-4</v>
      </c>
      <c r="R57" s="28">
        <v>3.0564100000000001E-5</v>
      </c>
      <c r="S57" s="28">
        <v>4.6080888E-3</v>
      </c>
      <c r="T57" s="28">
        <v>7.4038641999999997E-3</v>
      </c>
      <c r="U57" s="17">
        <v>6.9179821000000001E-3</v>
      </c>
      <c r="V57" s="28">
        <v>2.3985209431999999</v>
      </c>
      <c r="W57" s="28">
        <v>5.4389566999999998E-3</v>
      </c>
      <c r="X57" s="28">
        <v>0.48145147579999997</v>
      </c>
      <c r="Y57" s="28">
        <v>0.24632974599999999</v>
      </c>
      <c r="Z57" s="28">
        <v>3.4279821817</v>
      </c>
      <c r="AA57" s="28">
        <v>164.37232037999999</v>
      </c>
      <c r="AB57" s="28">
        <v>160.77356839000001</v>
      </c>
      <c r="AC57" s="28">
        <v>23.698398560000001</v>
      </c>
      <c r="AD57" s="28">
        <v>227.16630631999999</v>
      </c>
      <c r="AE57" s="28">
        <v>220.35132166</v>
      </c>
      <c r="AF57" s="28">
        <v>0.22432899149999999</v>
      </c>
      <c r="AG57" s="28"/>
      <c r="AH57" s="17" t="s">
        <v>342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5"/>
      <c r="DP57" s="25"/>
      <c r="DQ57" s="25"/>
    </row>
    <row r="58" spans="1:152" s="17" customFormat="1" x14ac:dyDescent="0.25">
      <c r="A58" s="17" t="s">
        <v>416</v>
      </c>
      <c r="B58" s="15">
        <v>4413.0803637999998</v>
      </c>
      <c r="C58" s="15">
        <v>0.75434427640000001</v>
      </c>
      <c r="D58" s="15">
        <v>268.22774573999999</v>
      </c>
      <c r="E58" s="15">
        <v>28.692945129000002</v>
      </c>
      <c r="F58" s="15">
        <v>27.048412196000001</v>
      </c>
      <c r="G58" s="15">
        <v>0.31727493130000001</v>
      </c>
      <c r="H58" s="15">
        <v>379.52035998999997</v>
      </c>
      <c r="I58" s="15">
        <v>2.7427521951</v>
      </c>
      <c r="J58" s="15">
        <v>10.326849372</v>
      </c>
      <c r="K58" s="15">
        <v>6.4339433918999998</v>
      </c>
      <c r="L58" s="28">
        <v>0.43231579060000003</v>
      </c>
      <c r="M58" s="28">
        <v>1.6002592759000001</v>
      </c>
      <c r="N58" s="28">
        <v>0.54699171079999998</v>
      </c>
      <c r="O58" s="28">
        <v>34.744756598000002</v>
      </c>
      <c r="P58" s="28">
        <v>22.418828997999999</v>
      </c>
      <c r="Q58" s="28">
        <v>6.7300849E-6</v>
      </c>
      <c r="R58" s="28">
        <v>9.9537484000000003E-7</v>
      </c>
      <c r="S58" s="28">
        <v>2.064155E-4</v>
      </c>
      <c r="T58" s="28">
        <v>3.1794640000000002E-4</v>
      </c>
      <c r="U58" s="17">
        <v>2.6435150000000003E-4</v>
      </c>
      <c r="V58" s="28">
        <v>0.1037940378</v>
      </c>
      <c r="W58" s="28">
        <v>1.8674109999999999E-4</v>
      </c>
      <c r="X58" s="28">
        <v>1.6510602100000001E-2</v>
      </c>
      <c r="Y58" s="28">
        <v>8.7105642999999993E-3</v>
      </c>
      <c r="Z58" s="28">
        <v>0.143899729</v>
      </c>
      <c r="AA58" s="28">
        <v>6.1239789496999997</v>
      </c>
      <c r="AB58" s="28">
        <v>6.8875416219999996</v>
      </c>
      <c r="AC58" s="28">
        <v>0.93381271649999997</v>
      </c>
      <c r="AD58" s="28">
        <v>12.834638627</v>
      </c>
      <c r="AE58" s="28">
        <v>12.449601183</v>
      </c>
      <c r="AF58" s="28">
        <v>7.4934203000000003E-3</v>
      </c>
      <c r="AG58" s="28"/>
      <c r="AH58" s="17" t="s">
        <v>343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5"/>
      <c r="DP58" s="25"/>
      <c r="DQ58" s="25"/>
    </row>
    <row r="59" spans="1:152" s="17" customFormat="1" x14ac:dyDescent="0.25">
      <c r="A59" s="17" t="s">
        <v>372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15"/>
      <c r="DO59" s="15"/>
      <c r="DP59" s="25"/>
      <c r="DQ59" s="25"/>
    </row>
    <row r="60" spans="1:152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</row>
    <row r="61" spans="1:152" x14ac:dyDescent="0.25">
      <c r="A61" s="2" t="s">
        <v>348</v>
      </c>
      <c r="B61" s="1">
        <f t="shared" ref="B61:K61" si="66">SUM(B3:B58)</f>
        <v>11225672.971295502</v>
      </c>
      <c r="C61" s="1">
        <f t="shared" si="66"/>
        <v>2011.3323676936998</v>
      </c>
      <c r="D61" s="1">
        <f t="shared" si="66"/>
        <v>876399.88492155029</v>
      </c>
      <c r="E61" s="1">
        <f t="shared" si="66"/>
        <v>86367.668631308014</v>
      </c>
      <c r="F61" s="1">
        <f t="shared" si="66"/>
        <v>81206.476294790016</v>
      </c>
      <c r="G61" s="1">
        <f t="shared" si="66"/>
        <v>1002.8822237687001</v>
      </c>
      <c r="H61" s="1">
        <f t="shared" si="66"/>
        <v>998032.4496486499</v>
      </c>
      <c r="I61" s="1">
        <f t="shared" si="66"/>
        <v>9208.1142569172007</v>
      </c>
      <c r="J61" s="1">
        <f t="shared" si="66"/>
        <v>26733.015148064002</v>
      </c>
      <c r="K61" s="1">
        <f t="shared" si="66"/>
        <v>22930.754444397895</v>
      </c>
      <c r="L61" s="1">
        <f t="shared" ref="L61:AE61" si="67">SUM(L3:L58)</f>
        <v>1435.1047945427006</v>
      </c>
      <c r="M61" s="1">
        <f t="shared" si="67"/>
        <v>4476.5659837033991</v>
      </c>
      <c r="N61" s="1">
        <f t="shared" si="67"/>
        <v>1545.8927696680003</v>
      </c>
      <c r="O61" s="1">
        <f t="shared" si="67"/>
        <v>85974.85527524499</v>
      </c>
      <c r="P61" s="1">
        <f t="shared" si="67"/>
        <v>61287.87400460698</v>
      </c>
      <c r="Q61" s="1">
        <f t="shared" si="67"/>
        <v>4.3005343984900003E-2</v>
      </c>
      <c r="R61" s="1">
        <f t="shared" si="67"/>
        <v>7.879213361439999E-3</v>
      </c>
      <c r="S61" s="1">
        <f t="shared" si="67"/>
        <v>1.3025044696999997</v>
      </c>
      <c r="T61" s="1">
        <f t="shared" si="67"/>
        <v>4.5936196261000015</v>
      </c>
      <c r="U61" s="1">
        <f t="shared" si="67"/>
        <v>0.74945642720000005</v>
      </c>
      <c r="V61" s="1">
        <f t="shared" si="67"/>
        <v>309.06065215310002</v>
      </c>
      <c r="W61" s="1">
        <f t="shared" si="67"/>
        <v>0.49932696809999977</v>
      </c>
      <c r="X61" s="1">
        <f t="shared" si="67"/>
        <v>43.717086609499994</v>
      </c>
      <c r="Y61" s="1">
        <f t="shared" si="67"/>
        <v>23.457212597999998</v>
      </c>
      <c r="Z61" s="1">
        <f t="shared" si="67"/>
        <v>426.4615225535</v>
      </c>
      <c r="AA61" s="1">
        <f t="shared" si="67"/>
        <v>17063.436533070602</v>
      </c>
      <c r="AB61" s="1">
        <f t="shared" si="67"/>
        <v>13561.692685736798</v>
      </c>
      <c r="AC61" s="1">
        <f t="shared" si="67"/>
        <v>2364.1295774902001</v>
      </c>
      <c r="AD61" s="1">
        <f t="shared" si="67"/>
        <v>45082.123287611001</v>
      </c>
      <c r="AE61" s="1">
        <f t="shared" si="67"/>
        <v>43570.478729817994</v>
      </c>
      <c r="AF61" s="1"/>
      <c r="AG61" s="17"/>
      <c r="AH61" s="17"/>
      <c r="AI61" s="39">
        <f t="shared" ref="AI61:CU61" si="68">SUM(AI3:AI58)</f>
        <v>1164.4476537098558</v>
      </c>
      <c r="AJ61" s="39">
        <f t="shared" si="68"/>
        <v>1406.3437621851569</v>
      </c>
      <c r="AK61" s="39">
        <f t="shared" si="68"/>
        <v>9054.9227645482497</v>
      </c>
      <c r="AL61" s="39">
        <f t="shared" si="68"/>
        <v>9054.9227645482497</v>
      </c>
      <c r="AM61" s="39">
        <f t="shared" si="68"/>
        <v>4214.7587999596126</v>
      </c>
      <c r="AN61" s="39">
        <f t="shared" si="68"/>
        <v>0.12463315192557177</v>
      </c>
      <c r="AO61" s="39">
        <f t="shared" si="68"/>
        <v>0.60850278514503531</v>
      </c>
      <c r="AP61" s="39">
        <f t="shared" si="68"/>
        <v>26369.911575043501</v>
      </c>
      <c r="AQ61" s="39">
        <f t="shared" si="68"/>
        <v>19.032320440642515</v>
      </c>
      <c r="AR61" s="39">
        <f t="shared" si="68"/>
        <v>4424.6831199081871</v>
      </c>
      <c r="AS61" s="39">
        <f t="shared" si="68"/>
        <v>65619.210567468908</v>
      </c>
      <c r="AT61" s="39">
        <f t="shared" si="68"/>
        <v>1.5758208174319445E-3</v>
      </c>
      <c r="AU61" s="39">
        <f t="shared" si="68"/>
        <v>6.3032645814877749E-3</v>
      </c>
      <c r="AV61" s="39">
        <f t="shared" si="68"/>
        <v>10979011.021423351</v>
      </c>
      <c r="AW61" s="39">
        <f t="shared" si="68"/>
        <v>1475.0703975285076</v>
      </c>
      <c r="AX61" s="39">
        <f t="shared" si="68"/>
        <v>32635.07446033493</v>
      </c>
      <c r="AY61" s="39">
        <f t="shared" si="68"/>
        <v>2087.9686500214361</v>
      </c>
      <c r="AZ61" s="39">
        <f t="shared" si="68"/>
        <v>48.2617074379095</v>
      </c>
      <c r="BA61" s="39">
        <f t="shared" si="68"/>
        <v>7461.5415340068303</v>
      </c>
      <c r="BB61" s="39">
        <f t="shared" si="68"/>
        <v>216.25243616946901</v>
      </c>
      <c r="BC61" s="39">
        <f t="shared" si="68"/>
        <v>47000.67442895296</v>
      </c>
      <c r="BD61" s="39">
        <f t="shared" si="68"/>
        <v>4629.2557946075367</v>
      </c>
      <c r="BE61" s="39">
        <f t="shared" si="68"/>
        <v>48442.514557136055</v>
      </c>
      <c r="BF61" s="39">
        <f t="shared" si="68"/>
        <v>16758.894201526931</v>
      </c>
      <c r="BG61" s="39">
        <f t="shared" si="68"/>
        <v>76398.002022443703</v>
      </c>
      <c r="BH61" s="39">
        <f t="shared" si="68"/>
        <v>22502.785322508298</v>
      </c>
      <c r="BI61" s="39">
        <f t="shared" si="68"/>
        <v>22502.785322508298</v>
      </c>
      <c r="BJ61" s="39">
        <f t="shared" si="68"/>
        <v>13467.485088342164</v>
      </c>
      <c r="BK61" s="39">
        <f t="shared" si="68"/>
        <v>8.9596371780223949E-3</v>
      </c>
      <c r="BL61" s="39">
        <f t="shared" si="68"/>
        <v>2.9369285997626705E-2</v>
      </c>
      <c r="BM61" s="39">
        <f t="shared" si="68"/>
        <v>6874.813236211563</v>
      </c>
      <c r="BN61" s="39">
        <f t="shared" si="68"/>
        <v>30507.187403225973</v>
      </c>
      <c r="BO61" s="39">
        <f t="shared" si="68"/>
        <v>1522.9365564758132</v>
      </c>
      <c r="BP61" s="39">
        <f t="shared" si="68"/>
        <v>3073.3782328167654</v>
      </c>
      <c r="BQ61" s="39">
        <f t="shared" si="68"/>
        <v>215.76532125357227</v>
      </c>
      <c r="BR61" s="39">
        <f t="shared" si="68"/>
        <v>0.42835274674206347</v>
      </c>
      <c r="BS61" s="39">
        <f t="shared" si="68"/>
        <v>0.86968621921261779</v>
      </c>
      <c r="BT61" s="39">
        <f t="shared" si="68"/>
        <v>1269.4436514806414</v>
      </c>
      <c r="BU61" s="39">
        <f t="shared" si="68"/>
        <v>1522.7341340143373</v>
      </c>
      <c r="BV61" s="39">
        <f t="shared" si="68"/>
        <v>1964.4072068247351</v>
      </c>
      <c r="BW61" s="39">
        <f t="shared" si="68"/>
        <v>0</v>
      </c>
      <c r="BX61" s="39">
        <f t="shared" si="68"/>
        <v>2.3681458034436087</v>
      </c>
      <c r="BY61" s="39">
        <f t="shared" si="68"/>
        <v>2.275278797876942</v>
      </c>
      <c r="BZ61" s="39"/>
      <c r="CA61" s="39">
        <f t="shared" si="68"/>
        <v>773426.04773738841</v>
      </c>
      <c r="CB61" s="39">
        <f t="shared" si="68"/>
        <v>79061.417785467245</v>
      </c>
      <c r="CC61" s="39">
        <f t="shared" si="68"/>
        <v>859362.27875906718</v>
      </c>
      <c r="CD61" s="39">
        <f t="shared" si="68"/>
        <v>28854.542869081939</v>
      </c>
      <c r="CE61" s="39">
        <f t="shared" si="68"/>
        <v>303.52658747990074</v>
      </c>
      <c r="CF61" s="39">
        <f t="shared" si="68"/>
        <v>0.4860748988657036</v>
      </c>
      <c r="CG61" s="39">
        <f t="shared" si="68"/>
        <v>42.628829956302965</v>
      </c>
      <c r="CH61" s="39">
        <f t="shared" si="68"/>
        <v>22.915124913800781</v>
      </c>
      <c r="CI61" s="39">
        <f t="shared" si="68"/>
        <v>418.26302104958449</v>
      </c>
      <c r="CJ61" s="39">
        <f t="shared" si="68"/>
        <v>16.359434949100759</v>
      </c>
      <c r="CK61" s="39">
        <f t="shared" si="68"/>
        <v>425520.44950634887</v>
      </c>
      <c r="CL61" s="39">
        <f t="shared" si="68"/>
        <v>39.657234698655635</v>
      </c>
      <c r="CM61" s="39">
        <f t="shared" si="68"/>
        <v>8.7312249921019234</v>
      </c>
      <c r="CN61" s="39">
        <f t="shared" si="68"/>
        <v>37555.152002094328</v>
      </c>
      <c r="CO61" s="39">
        <f t="shared" si="68"/>
        <v>20.096852753638974</v>
      </c>
      <c r="CP61" s="39">
        <f t="shared" si="68"/>
        <v>3.9691182788416839E-3</v>
      </c>
      <c r="CQ61" s="39">
        <f t="shared" si="68"/>
        <v>1.6793586158126483</v>
      </c>
      <c r="CR61" s="39">
        <f t="shared" si="68"/>
        <v>84189.095827418743</v>
      </c>
      <c r="CS61" s="39">
        <f t="shared" si="68"/>
        <v>79132.355233698559</v>
      </c>
      <c r="CT61" s="39">
        <f t="shared" si="68"/>
        <v>5056.7405937201229</v>
      </c>
      <c r="CU61" s="39">
        <f t="shared" si="68"/>
        <v>0.20951872377739889</v>
      </c>
      <c r="CV61" s="39">
        <f t="shared" ref="CV61:DN61" si="69">SUM(CV3:CV58)</f>
        <v>10783.586664775419</v>
      </c>
      <c r="CW61" s="39">
        <f t="shared" si="69"/>
        <v>1.5061607348445978</v>
      </c>
      <c r="CX61" s="39">
        <f t="shared" si="69"/>
        <v>6140.0816703582932</v>
      </c>
      <c r="CY61" s="39">
        <f t="shared" si="69"/>
        <v>72.665464175333398</v>
      </c>
      <c r="CZ61" s="39">
        <f t="shared" si="69"/>
        <v>24196.772635489961</v>
      </c>
      <c r="DA61" s="39">
        <f t="shared" si="69"/>
        <v>4489.8938684971781</v>
      </c>
      <c r="DB61" s="39">
        <f t="shared" si="69"/>
        <v>50.341350036387176</v>
      </c>
      <c r="DC61" s="39">
        <f t="shared" si="69"/>
        <v>245.32143785424091</v>
      </c>
      <c r="DD61" s="39">
        <f t="shared" si="69"/>
        <v>0.19422344668904334</v>
      </c>
      <c r="DE61" s="39">
        <f t="shared" si="69"/>
        <v>982.74277975442521</v>
      </c>
      <c r="DF61" s="39">
        <f t="shared" si="69"/>
        <v>34283.321554435948</v>
      </c>
      <c r="DG61" s="39">
        <f t="shared" si="69"/>
        <v>2325.7034278470992</v>
      </c>
      <c r="DH61" s="39">
        <f t="shared" si="69"/>
        <v>0</v>
      </c>
      <c r="DI61" s="39">
        <f t="shared" si="69"/>
        <v>106065.38785670188</v>
      </c>
      <c r="DJ61" s="39">
        <f t="shared" si="69"/>
        <v>84865.304219126687</v>
      </c>
      <c r="DK61" s="39">
        <f t="shared" si="69"/>
        <v>18270.407934808267</v>
      </c>
      <c r="DL61" s="39">
        <f t="shared" si="69"/>
        <v>985492.55909489084</v>
      </c>
      <c r="DM61" s="39">
        <f t="shared" si="69"/>
        <v>60381.156261464188</v>
      </c>
      <c r="DN61" s="39">
        <f t="shared" si="69"/>
        <v>144598.46540924991</v>
      </c>
      <c r="DO61" s="1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</row>
    <row r="62" spans="1:152" x14ac:dyDescent="0.25">
      <c r="A62" s="17" t="s">
        <v>222</v>
      </c>
      <c r="B62" s="15">
        <f>SUM(B2:B51)</f>
        <v>11005619.100808701</v>
      </c>
      <c r="C62" s="15">
        <f t="shared" ref="C62:K62" si="70">SUM(C2:C51)</f>
        <v>1980.3127066274997</v>
      </c>
      <c r="D62" s="15">
        <f t="shared" si="70"/>
        <v>866080.68269991025</v>
      </c>
      <c r="E62" s="15">
        <f t="shared" si="70"/>
        <v>85040.014620679009</v>
      </c>
      <c r="F62" s="15">
        <f t="shared" si="70"/>
        <v>79960.936899534019</v>
      </c>
      <c r="G62" s="15">
        <f t="shared" si="70"/>
        <v>989.80469037870023</v>
      </c>
      <c r="H62" s="15">
        <f t="shared" si="70"/>
        <v>977862.52017965994</v>
      </c>
      <c r="I62" s="15">
        <f t="shared" si="70"/>
        <v>9098.4110770411025</v>
      </c>
      <c r="J62" s="15">
        <f t="shared" si="70"/>
        <v>26201.120415072004</v>
      </c>
      <c r="K62" s="15">
        <f t="shared" si="70"/>
        <v>22651.697349615992</v>
      </c>
      <c r="L62" s="15">
        <f t="shared" ref="L62:AE62" si="71">SUM(L2:L51)</f>
        <v>1417.7118608899007</v>
      </c>
      <c r="M62" s="15">
        <f t="shared" si="71"/>
        <v>4397.3021646865</v>
      </c>
      <c r="N62" s="15">
        <f t="shared" si="71"/>
        <v>1514.4394795773003</v>
      </c>
      <c r="O62" s="15">
        <f t="shared" si="71"/>
        <v>84119.174578916995</v>
      </c>
      <c r="P62" s="15">
        <f t="shared" si="71"/>
        <v>59916.078487698986</v>
      </c>
      <c r="Q62" s="15">
        <f t="shared" si="71"/>
        <v>4.26620339E-2</v>
      </c>
      <c r="R62" s="15">
        <f t="shared" si="71"/>
        <v>7.8266387002000008E-3</v>
      </c>
      <c r="S62" s="15">
        <f t="shared" si="71"/>
        <v>1.2937919274999998</v>
      </c>
      <c r="T62" s="15">
        <f t="shared" si="71"/>
        <v>4.5800195227000016</v>
      </c>
      <c r="U62" s="15">
        <f t="shared" si="71"/>
        <v>0.73678599639999998</v>
      </c>
      <c r="V62" s="15">
        <f t="shared" si="71"/>
        <v>303.51916360699994</v>
      </c>
      <c r="W62" s="15">
        <f t="shared" si="71"/>
        <v>0.48946501909999979</v>
      </c>
      <c r="X62" s="15">
        <f t="shared" si="71"/>
        <v>42.812241670299997</v>
      </c>
      <c r="Y62" s="15">
        <f t="shared" si="71"/>
        <v>22.974958501099998</v>
      </c>
      <c r="Z62" s="15">
        <f t="shared" si="71"/>
        <v>418.83662366790003</v>
      </c>
      <c r="AA62" s="15">
        <f t="shared" si="71"/>
        <v>16630.138580157902</v>
      </c>
      <c r="AB62" s="15">
        <f t="shared" si="71"/>
        <v>13278.793865378799</v>
      </c>
      <c r="AC62" s="15">
        <f t="shared" si="71"/>
        <v>2311.2903054824997</v>
      </c>
      <c r="AD62" s="15">
        <f t="shared" si="71"/>
        <v>44625.509110826999</v>
      </c>
      <c r="AE62" s="15">
        <f t="shared" si="71"/>
        <v>43127.562987114004</v>
      </c>
      <c r="AF62" s="15"/>
      <c r="AG62" s="17"/>
      <c r="AH62" s="17"/>
      <c r="AI62" s="15">
        <f t="shared" ref="AI62:CT62" si="72">SUM(AI2:AI51)</f>
        <v>1164.4476537098558</v>
      </c>
      <c r="AJ62" s="15">
        <f t="shared" si="72"/>
        <v>1406.3437621851569</v>
      </c>
      <c r="AK62" s="15">
        <f t="shared" si="72"/>
        <v>9054.9227645482497</v>
      </c>
      <c r="AL62" s="15">
        <f t="shared" si="72"/>
        <v>9054.9227645482497</v>
      </c>
      <c r="AM62" s="15">
        <f t="shared" si="72"/>
        <v>4214.7587999596126</v>
      </c>
      <c r="AN62" s="15">
        <f t="shared" si="72"/>
        <v>0.12463315192557177</v>
      </c>
      <c r="AO62" s="15">
        <f t="shared" si="72"/>
        <v>0.60850278514503531</v>
      </c>
      <c r="AP62" s="15">
        <f t="shared" si="72"/>
        <v>26369.911575043501</v>
      </c>
      <c r="AQ62" s="15">
        <f t="shared" si="72"/>
        <v>19.032320440642515</v>
      </c>
      <c r="AR62" s="15">
        <f t="shared" si="72"/>
        <v>4424.6831199081871</v>
      </c>
      <c r="AS62" s="15">
        <f t="shared" si="72"/>
        <v>65619.210567468908</v>
      </c>
      <c r="AT62" s="15">
        <f t="shared" si="72"/>
        <v>1.5758208174319445E-3</v>
      </c>
      <c r="AU62" s="15">
        <f t="shared" si="72"/>
        <v>6.3032645814877749E-3</v>
      </c>
      <c r="AV62" s="15">
        <f t="shared" si="72"/>
        <v>10979011.021423351</v>
      </c>
      <c r="AW62" s="15">
        <f t="shared" si="72"/>
        <v>1475.0703975285076</v>
      </c>
      <c r="AX62" s="15">
        <f t="shared" si="72"/>
        <v>32635.07446033493</v>
      </c>
      <c r="AY62" s="15">
        <f t="shared" si="72"/>
        <v>2087.9686500214361</v>
      </c>
      <c r="AZ62" s="15">
        <f t="shared" si="72"/>
        <v>48.2617074379095</v>
      </c>
      <c r="BA62" s="15">
        <f t="shared" si="72"/>
        <v>7461.5415340068303</v>
      </c>
      <c r="BB62" s="15">
        <f t="shared" si="72"/>
        <v>216.25243616946901</v>
      </c>
      <c r="BC62" s="15">
        <f t="shared" si="72"/>
        <v>47000.67442895296</v>
      </c>
      <c r="BD62" s="15">
        <f t="shared" si="72"/>
        <v>4629.2557946075367</v>
      </c>
      <c r="BE62" s="15">
        <f t="shared" si="72"/>
        <v>48442.514557136055</v>
      </c>
      <c r="BF62" s="15">
        <f t="shared" si="72"/>
        <v>16758.894201526931</v>
      </c>
      <c r="BG62" s="15">
        <f t="shared" si="72"/>
        <v>76398.002022443703</v>
      </c>
      <c r="BH62" s="15">
        <f t="shared" si="72"/>
        <v>22502.785322508298</v>
      </c>
      <c r="BI62" s="15">
        <f t="shared" si="72"/>
        <v>22502.785322508298</v>
      </c>
      <c r="BJ62" s="15">
        <f t="shared" si="72"/>
        <v>13467.485088342164</v>
      </c>
      <c r="BK62" s="15">
        <f t="shared" si="72"/>
        <v>8.9596371780223949E-3</v>
      </c>
      <c r="BL62" s="15">
        <f t="shared" si="72"/>
        <v>2.9369285997626705E-2</v>
      </c>
      <c r="BM62" s="15">
        <f t="shared" si="72"/>
        <v>6874.813236211563</v>
      </c>
      <c r="BN62" s="15">
        <f t="shared" si="72"/>
        <v>30507.187403225973</v>
      </c>
      <c r="BO62" s="15">
        <f t="shared" si="72"/>
        <v>1522.9365564758132</v>
      </c>
      <c r="BP62" s="15">
        <f t="shared" si="72"/>
        <v>3073.3782328167654</v>
      </c>
      <c r="BQ62" s="15">
        <f t="shared" si="72"/>
        <v>215.76532125357227</v>
      </c>
      <c r="BR62" s="15">
        <f t="shared" si="72"/>
        <v>0.42835274674206347</v>
      </c>
      <c r="BS62" s="15">
        <f t="shared" si="72"/>
        <v>0.86968621921261779</v>
      </c>
      <c r="BT62" s="15">
        <f t="shared" si="72"/>
        <v>1269.4436514806414</v>
      </c>
      <c r="BU62" s="15">
        <f t="shared" si="72"/>
        <v>1522.7341340143373</v>
      </c>
      <c r="BV62" s="15">
        <f t="shared" si="72"/>
        <v>1964.4072068247351</v>
      </c>
      <c r="BW62" s="15">
        <f t="shared" si="72"/>
        <v>0</v>
      </c>
      <c r="BX62" s="15">
        <f t="shared" si="72"/>
        <v>2.3681458034436087</v>
      </c>
      <c r="BY62" s="15">
        <f t="shared" si="72"/>
        <v>2.275278797876942</v>
      </c>
      <c r="BZ62" s="15">
        <f t="shared" si="72"/>
        <v>992665.91000534431</v>
      </c>
      <c r="CA62" s="15">
        <f t="shared" si="72"/>
        <v>773426.04773738841</v>
      </c>
      <c r="CB62" s="15">
        <f t="shared" si="72"/>
        <v>79061.417785467245</v>
      </c>
      <c r="CC62" s="15">
        <f t="shared" si="72"/>
        <v>859362.27875906718</v>
      </c>
      <c r="CD62" s="15">
        <f t="shared" si="72"/>
        <v>28854.542869081939</v>
      </c>
      <c r="CE62" s="15">
        <f t="shared" si="72"/>
        <v>303.52658747990074</v>
      </c>
      <c r="CF62" s="15">
        <f t="shared" si="72"/>
        <v>0.4860748988657036</v>
      </c>
      <c r="CG62" s="15">
        <f t="shared" si="72"/>
        <v>42.628829956302965</v>
      </c>
      <c r="CH62" s="15">
        <f t="shared" si="72"/>
        <v>22.915124913800781</v>
      </c>
      <c r="CI62" s="15">
        <f t="shared" si="72"/>
        <v>418.26302104958449</v>
      </c>
      <c r="CJ62" s="15">
        <f t="shared" si="72"/>
        <v>16.359434949100759</v>
      </c>
      <c r="CK62" s="15">
        <f t="shared" si="72"/>
        <v>425520.44950634887</v>
      </c>
      <c r="CL62" s="15">
        <f t="shared" si="72"/>
        <v>39.657234698655635</v>
      </c>
      <c r="CM62" s="15">
        <f t="shared" si="72"/>
        <v>8.7312249921019234</v>
      </c>
      <c r="CN62" s="15">
        <f t="shared" si="72"/>
        <v>37555.152002094328</v>
      </c>
      <c r="CO62" s="15">
        <f t="shared" si="72"/>
        <v>20.096852753638974</v>
      </c>
      <c r="CP62" s="15">
        <f t="shared" si="72"/>
        <v>3.9691182788416839E-3</v>
      </c>
      <c r="CQ62" s="15">
        <f t="shared" si="72"/>
        <v>1.6793586158126483</v>
      </c>
      <c r="CR62" s="15">
        <f t="shared" si="72"/>
        <v>84189.095827418743</v>
      </c>
      <c r="CS62" s="15">
        <f t="shared" si="72"/>
        <v>79132.355233698559</v>
      </c>
      <c r="CT62" s="15">
        <f t="shared" si="72"/>
        <v>5056.7405937201229</v>
      </c>
      <c r="CU62" s="15">
        <f t="shared" ref="CU62:DN62" si="73">SUM(CU2:CU51)</f>
        <v>0.20951872377739889</v>
      </c>
      <c r="CV62" s="15">
        <f t="shared" si="73"/>
        <v>10783.586664775419</v>
      </c>
      <c r="CW62" s="15">
        <f t="shared" si="73"/>
        <v>1.5061607348445978</v>
      </c>
      <c r="CX62" s="15">
        <f t="shared" si="73"/>
        <v>6140.0816703582932</v>
      </c>
      <c r="CY62" s="15">
        <f t="shared" si="73"/>
        <v>72.665464175333398</v>
      </c>
      <c r="CZ62" s="15">
        <f t="shared" si="73"/>
        <v>24196.772635489961</v>
      </c>
      <c r="DA62" s="15">
        <f t="shared" si="73"/>
        <v>4489.8938684971781</v>
      </c>
      <c r="DB62" s="15">
        <f t="shared" si="73"/>
        <v>50.341350036387176</v>
      </c>
      <c r="DC62" s="15">
        <f t="shared" si="73"/>
        <v>245.32143785424091</v>
      </c>
      <c r="DD62" s="15">
        <f t="shared" si="73"/>
        <v>0.19422344668904334</v>
      </c>
      <c r="DE62" s="15">
        <f t="shared" si="73"/>
        <v>982.74277975442521</v>
      </c>
      <c r="DF62" s="15">
        <f t="shared" si="73"/>
        <v>34283.321554435948</v>
      </c>
      <c r="DG62" s="15">
        <f t="shared" si="73"/>
        <v>2325.7034278470992</v>
      </c>
      <c r="DH62" s="15">
        <f t="shared" si="73"/>
        <v>0</v>
      </c>
      <c r="DI62" s="15">
        <f t="shared" si="73"/>
        <v>106065.38785670188</v>
      </c>
      <c r="DJ62" s="15">
        <f t="shared" si="73"/>
        <v>84865.304219126687</v>
      </c>
      <c r="DK62" s="15">
        <f t="shared" si="73"/>
        <v>18270.407934808267</v>
      </c>
      <c r="DL62" s="15">
        <f t="shared" si="73"/>
        <v>985492.55909489084</v>
      </c>
      <c r="DM62" s="15">
        <f t="shared" si="73"/>
        <v>60381.156261464188</v>
      </c>
      <c r="DN62" s="15">
        <f t="shared" si="73"/>
        <v>144598.46540924991</v>
      </c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</row>
    <row r="63" spans="1:152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8811767.7830049973</v>
      </c>
      <c r="C63" s="15">
        <f t="shared" ref="C63:K63" si="74">+C3+C5+C8+C9+C11+C12+C14+C15+C16+C17+C18+C19+C20+C21+C22+C23+C24+C25+C26+C28+C30+C31+C33+C34+C35+C36+C37+C39+C40+C41+C42+C43+C44+C46+C47+C49+C50</f>
        <v>1592.7086696502997</v>
      </c>
      <c r="D63" s="15">
        <f t="shared" si="74"/>
        <v>689199.75361720007</v>
      </c>
      <c r="E63" s="15">
        <f t="shared" si="74"/>
        <v>68288.691277599981</v>
      </c>
      <c r="F63" s="15">
        <f t="shared" si="74"/>
        <v>64751.373626949993</v>
      </c>
      <c r="G63" s="15">
        <f t="shared" si="74"/>
        <v>741.86297659399997</v>
      </c>
      <c r="H63" s="15">
        <f t="shared" si="74"/>
        <v>768340.89537809999</v>
      </c>
      <c r="I63" s="15">
        <f t="shared" si="74"/>
        <v>6659.1590876830014</v>
      </c>
      <c r="J63" s="15">
        <f t="shared" si="74"/>
        <v>20502.089112653004</v>
      </c>
      <c r="K63" s="15">
        <f t="shared" si="74"/>
        <v>16552.485641119005</v>
      </c>
      <c r="L63" s="15">
        <f t="shared" ref="L63:AE63" si="75">+L3+L5+L8+L9+L11+L12+L14+L15+L16+L17+L18+L19+L20+L21+L22+L23+L24+L25+L26+L28+L30+L31+L33+L34+L35+L36+L37+L39+L40+L41+L42+L43+L44+L46+L47+L49+L50</f>
        <v>1120.5207513367002</v>
      </c>
      <c r="M63" s="15">
        <f t="shared" si="75"/>
        <v>3315.2248666599999</v>
      </c>
      <c r="N63" s="15">
        <f t="shared" si="75"/>
        <v>1233.5389095615999</v>
      </c>
      <c r="O63" s="15">
        <f t="shared" si="75"/>
        <v>68630.961483249979</v>
      </c>
      <c r="P63" s="15">
        <f t="shared" si="75"/>
        <v>48279.772122139999</v>
      </c>
      <c r="Q63" s="15">
        <f t="shared" si="75"/>
        <v>1.6755107000000005E-2</v>
      </c>
      <c r="R63" s="15">
        <f t="shared" si="75"/>
        <v>3.0827418999999998E-3</v>
      </c>
      <c r="S63" s="15">
        <f t="shared" si="75"/>
        <v>0.49595932650000008</v>
      </c>
      <c r="T63" s="15">
        <f t="shared" si="75"/>
        <v>0.84671504900000005</v>
      </c>
      <c r="U63" s="15">
        <f t="shared" si="75"/>
        <v>0.64189100749999994</v>
      </c>
      <c r="V63" s="15">
        <f t="shared" si="75"/>
        <v>242.58376760660005</v>
      </c>
      <c r="W63" s="15">
        <f t="shared" si="75"/>
        <v>0.37758675799999986</v>
      </c>
      <c r="X63" s="15">
        <f t="shared" si="75"/>
        <v>33.047695448799992</v>
      </c>
      <c r="Y63" s="15">
        <f t="shared" si="75"/>
        <v>17.844475155700003</v>
      </c>
      <c r="Z63" s="15">
        <f t="shared" si="75"/>
        <v>333.23511674840006</v>
      </c>
      <c r="AA63" s="15">
        <f t="shared" si="75"/>
        <v>13455.968722588001</v>
      </c>
      <c r="AB63" s="15">
        <f t="shared" si="75"/>
        <v>10415.318612542998</v>
      </c>
      <c r="AC63" s="15">
        <f t="shared" si="75"/>
        <v>1932.0886436491999</v>
      </c>
      <c r="AD63" s="15">
        <f t="shared" si="75"/>
        <v>35971.678198788999</v>
      </c>
      <c r="AE63" s="15">
        <f t="shared" si="75"/>
        <v>34892.527964786008</v>
      </c>
      <c r="AF63" s="15"/>
      <c r="AG63" s="17"/>
      <c r="AH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EM63"/>
  <sheetViews>
    <sheetView zoomScale="85" zoomScaleNormal="85" workbookViewId="0">
      <pane xSplit="1" ySplit="2" topLeftCell="AB3" activePane="bottomRight" state="frozen"/>
      <selection pane="topRight" activeCell="AY55" sqref="AY55"/>
      <selection pane="bottomLeft" activeCell="AY55" sqref="AY55"/>
      <selection pane="bottomRight" activeCell="AS21" sqref="AS21"/>
    </sheetView>
  </sheetViews>
  <sheetFormatPr defaultRowHeight="15" x14ac:dyDescent="0.25"/>
  <cols>
    <col min="1" max="1" width="19.140625" style="17" customWidth="1"/>
    <col min="2" max="8" width="9.140625" style="15" customWidth="1"/>
    <col min="9" max="31" width="9.140625" style="17" customWidth="1"/>
    <col min="32" max="32" width="15.140625" style="17" bestFit="1" customWidth="1"/>
    <col min="33" max="88" width="9.140625" style="28" customWidth="1"/>
    <col min="89" max="90" width="9.140625" style="17"/>
    <col min="91" max="91" width="9.140625" style="17" customWidth="1"/>
    <col min="92" max="142" width="9.140625" style="17"/>
    <col min="143" max="143" width="9.140625" style="17" customWidth="1"/>
    <col min="144" max="16384" width="9.140625" style="17"/>
  </cols>
  <sheetData>
    <row r="1" spans="1:143" x14ac:dyDescent="0.25">
      <c r="B1" s="15" t="s">
        <v>328</v>
      </c>
      <c r="AF1" s="17" t="s">
        <v>665</v>
      </c>
      <c r="CM1" s="17" t="s">
        <v>349</v>
      </c>
      <c r="CX1" s="41"/>
    </row>
    <row r="2" spans="1:143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42</v>
      </c>
      <c r="K2" s="17" t="s">
        <v>464</v>
      </c>
      <c r="L2" s="17" t="s">
        <v>389</v>
      </c>
      <c r="M2" s="17" t="s">
        <v>286</v>
      </c>
      <c r="N2" s="17" t="s">
        <v>354</v>
      </c>
      <c r="O2" s="17" t="s">
        <v>355</v>
      </c>
      <c r="P2" s="17" t="s">
        <v>412</v>
      </c>
      <c r="Q2" s="17" t="s">
        <v>288</v>
      </c>
      <c r="R2" s="17" t="s">
        <v>467</v>
      </c>
      <c r="S2" s="17" t="s">
        <v>443</v>
      </c>
      <c r="T2" s="17" t="s">
        <v>356</v>
      </c>
      <c r="U2" s="17" t="s">
        <v>487</v>
      </c>
      <c r="V2" s="17" t="s">
        <v>291</v>
      </c>
      <c r="W2" s="17" t="s">
        <v>472</v>
      </c>
      <c r="X2" s="17" t="s">
        <v>488</v>
      </c>
      <c r="Y2" s="17" t="s">
        <v>408</v>
      </c>
      <c r="Z2" s="17" t="s">
        <v>489</v>
      </c>
      <c r="AA2" s="17" t="s">
        <v>353</v>
      </c>
      <c r="AB2" s="17" t="s">
        <v>400</v>
      </c>
      <c r="AC2" s="17" t="s">
        <v>283</v>
      </c>
      <c r="AD2" s="17" t="s">
        <v>409</v>
      </c>
      <c r="AF2" s="17" t="s">
        <v>335</v>
      </c>
      <c r="AG2" s="17" t="s">
        <v>358</v>
      </c>
      <c r="AH2" s="17" t="s">
        <v>32</v>
      </c>
      <c r="AI2" s="17" t="s">
        <v>475</v>
      </c>
      <c r="AJ2" s="17" t="s">
        <v>36</v>
      </c>
      <c r="AK2" s="17" t="s">
        <v>38</v>
      </c>
      <c r="AL2" s="17" t="s">
        <v>40</v>
      </c>
      <c r="AM2" s="17" t="s">
        <v>360</v>
      </c>
      <c r="AN2" s="17" t="s">
        <v>279</v>
      </c>
      <c r="AO2" s="17" t="s">
        <v>46</v>
      </c>
      <c r="AP2" s="17" t="s">
        <v>283</v>
      </c>
      <c r="AQ2" s="17" t="s">
        <v>361</v>
      </c>
      <c r="AR2" s="17" t="s">
        <v>464</v>
      </c>
      <c r="AS2" s="17" t="s">
        <v>480</v>
      </c>
      <c r="AT2" s="17" t="s">
        <v>362</v>
      </c>
      <c r="AU2" s="17" t="s">
        <v>490</v>
      </c>
      <c r="AV2" s="17" t="s">
        <v>52</v>
      </c>
      <c r="AW2" s="17" t="s">
        <v>54</v>
      </c>
      <c r="AX2" s="17" t="s">
        <v>363</v>
      </c>
      <c r="AY2" s="17" t="s">
        <v>389</v>
      </c>
      <c r="AZ2" s="17" t="s">
        <v>56</v>
      </c>
      <c r="BA2" s="17" t="s">
        <v>364</v>
      </c>
      <c r="BB2" s="17" t="s">
        <v>58</v>
      </c>
      <c r="BC2" s="17" t="s">
        <v>60</v>
      </c>
      <c r="BD2" s="17" t="s">
        <v>365</v>
      </c>
      <c r="BE2" s="17" t="s">
        <v>366</v>
      </c>
      <c r="BF2" s="17" t="s">
        <v>286</v>
      </c>
      <c r="BG2" s="17" t="s">
        <v>390</v>
      </c>
      <c r="BH2" s="17" t="s">
        <v>287</v>
      </c>
      <c r="BI2" s="17" t="s">
        <v>66</v>
      </c>
      <c r="BJ2" s="17" t="s">
        <v>68</v>
      </c>
      <c r="BK2" s="17" t="s">
        <v>367</v>
      </c>
      <c r="BL2" s="17" t="s">
        <v>368</v>
      </c>
      <c r="BM2" s="17" t="s">
        <v>70</v>
      </c>
      <c r="BN2" s="17" t="s">
        <v>72</v>
      </c>
      <c r="BO2" s="17" t="s">
        <v>369</v>
      </c>
      <c r="BP2" s="17" t="s">
        <v>74</v>
      </c>
      <c r="BQ2" s="17" t="s">
        <v>370</v>
      </c>
      <c r="BR2" s="17" t="s">
        <v>86</v>
      </c>
      <c r="BS2" s="17" t="s">
        <v>88</v>
      </c>
      <c r="BT2" s="17" t="s">
        <v>371</v>
      </c>
      <c r="BU2" s="17" t="s">
        <v>400</v>
      </c>
      <c r="BV2" s="17" t="s">
        <v>288</v>
      </c>
      <c r="BW2" s="17" t="s">
        <v>92</v>
      </c>
      <c r="BX2" s="17" t="s">
        <v>401</v>
      </c>
      <c r="BY2" s="17" t="s">
        <v>126</v>
      </c>
      <c r="BZ2" s="17" t="s">
        <v>138</v>
      </c>
      <c r="CA2" s="17" t="s">
        <v>443</v>
      </c>
      <c r="CB2" s="17" t="s">
        <v>142</v>
      </c>
      <c r="CC2" s="17" t="s">
        <v>144</v>
      </c>
      <c r="CD2" s="17" t="s">
        <v>290</v>
      </c>
      <c r="CE2" s="17" t="s">
        <v>489</v>
      </c>
      <c r="CF2" s="17" t="s">
        <v>491</v>
      </c>
      <c r="CG2" s="17" t="s">
        <v>148</v>
      </c>
      <c r="CH2" s="17" t="s">
        <v>150</v>
      </c>
      <c r="CI2" s="17" t="s">
        <v>291</v>
      </c>
      <c r="CJ2" s="17" t="s">
        <v>152</v>
      </c>
      <c r="CL2" s="17" t="s">
        <v>370</v>
      </c>
      <c r="CM2" s="17" t="s">
        <v>161</v>
      </c>
      <c r="CN2" s="17" t="s">
        <v>351</v>
      </c>
      <c r="CO2" s="17" t="s">
        <v>42</v>
      </c>
      <c r="CP2" s="17" t="s">
        <v>464</v>
      </c>
      <c r="CQ2" s="17" t="s">
        <v>389</v>
      </c>
      <c r="CR2" s="17" t="s">
        <v>286</v>
      </c>
      <c r="CS2" s="17" t="s">
        <v>354</v>
      </c>
      <c r="CT2" s="17" t="s">
        <v>355</v>
      </c>
      <c r="CU2" s="17" t="s">
        <v>412</v>
      </c>
      <c r="CV2" s="17" t="s">
        <v>288</v>
      </c>
      <c r="CW2" s="17" t="s">
        <v>467</v>
      </c>
      <c r="CX2" s="17" t="s">
        <v>443</v>
      </c>
      <c r="CY2" s="17" t="s">
        <v>356</v>
      </c>
      <c r="CZ2" s="17" t="s">
        <v>487</v>
      </c>
      <c r="DA2" s="17" t="s">
        <v>291</v>
      </c>
      <c r="DB2" s="17" t="s">
        <v>472</v>
      </c>
      <c r="DC2" s="17" t="s">
        <v>488</v>
      </c>
      <c r="DD2" s="17" t="s">
        <v>408</v>
      </c>
      <c r="DE2" s="17" t="s">
        <v>489</v>
      </c>
      <c r="DF2" s="17" t="s">
        <v>353</v>
      </c>
      <c r="DG2" s="17" t="s">
        <v>400</v>
      </c>
      <c r="DH2" s="17" t="s">
        <v>283</v>
      </c>
      <c r="DI2" s="17" t="s">
        <v>409</v>
      </c>
    </row>
    <row r="3" spans="1:143" x14ac:dyDescent="0.25">
      <c r="A3" s="32" t="s">
        <v>171</v>
      </c>
      <c r="H3" s="17">
        <v>43377.377951000002</v>
      </c>
      <c r="I3" s="5">
        <v>1.0752763693</v>
      </c>
      <c r="J3" s="5">
        <v>1.3140020613000001</v>
      </c>
      <c r="K3" s="17">
        <v>6.8595314885000001</v>
      </c>
      <c r="L3" s="5">
        <v>205.89208554999999</v>
      </c>
      <c r="M3" s="17">
        <v>186.23487030000001</v>
      </c>
      <c r="N3" s="17">
        <v>40.373743443999999</v>
      </c>
      <c r="O3" s="5">
        <v>238.04463795999999</v>
      </c>
      <c r="P3" s="5">
        <v>108.55554381</v>
      </c>
      <c r="Q3" s="17">
        <v>89.478565118000006</v>
      </c>
      <c r="R3" s="17">
        <v>20.901593980000001</v>
      </c>
      <c r="S3" s="17">
        <v>190.32240476999999</v>
      </c>
      <c r="T3" s="5">
        <v>1771.3558522999999</v>
      </c>
      <c r="U3" s="5">
        <v>1.5542626023999999</v>
      </c>
      <c r="V3" s="5">
        <v>1468.7502575000001</v>
      </c>
      <c r="W3" s="17">
        <v>2.2491404018000001</v>
      </c>
      <c r="Y3" s="17">
        <v>5.97670956E-2</v>
      </c>
      <c r="Z3" s="17">
        <v>0.69119424399999996</v>
      </c>
      <c r="AF3" s="17" t="s">
        <v>171</v>
      </c>
      <c r="AG3" s="17">
        <v>19.140501403810202</v>
      </c>
      <c r="AH3" s="17">
        <v>10232.3578429156</v>
      </c>
      <c r="AI3" s="17">
        <v>2.2553103099852798</v>
      </c>
      <c r="AJ3" s="17">
        <v>1.07817889749889</v>
      </c>
      <c r="AK3" s="17">
        <v>1.07817889749889</v>
      </c>
      <c r="AL3" s="17">
        <v>2.8351876636237301</v>
      </c>
      <c r="AM3" s="17">
        <v>121.334247015543</v>
      </c>
      <c r="AN3" s="17">
        <v>1.31758064826869</v>
      </c>
      <c r="AO3" s="17">
        <v>0</v>
      </c>
      <c r="AP3" s="17">
        <v>0</v>
      </c>
      <c r="AQ3" s="17">
        <v>40.4834502214851</v>
      </c>
      <c r="AR3" s="17">
        <v>6.8783281796891798</v>
      </c>
      <c r="AS3" s="17">
        <v>20.958516016664699</v>
      </c>
      <c r="AT3" s="17">
        <v>0</v>
      </c>
      <c r="AU3" s="17">
        <v>0</v>
      </c>
      <c r="AV3" s="17">
        <v>0</v>
      </c>
      <c r="AW3" s="17">
        <v>6.4478828933887705E-2</v>
      </c>
      <c r="AX3" s="17">
        <v>0</v>
      </c>
      <c r="AY3" s="17">
        <v>206.45413590212101</v>
      </c>
      <c r="AZ3" s="17">
        <v>7171.5200579980201</v>
      </c>
      <c r="BA3" s="17">
        <v>11.0476810767153</v>
      </c>
      <c r="BB3" s="17">
        <v>5.99319506116835E-2</v>
      </c>
      <c r="BC3" s="17">
        <v>5.99319506116835E-2</v>
      </c>
      <c r="BD3" s="17">
        <v>0.49470819136850802</v>
      </c>
      <c r="BE3" s="17">
        <v>0</v>
      </c>
      <c r="BF3" s="17">
        <v>186.74438200949001</v>
      </c>
      <c r="BG3" s="17">
        <v>0</v>
      </c>
      <c r="BH3" s="17">
        <v>0</v>
      </c>
      <c r="BI3" s="17">
        <v>27.369383542532098</v>
      </c>
      <c r="BJ3" s="17">
        <v>0</v>
      </c>
      <c r="BK3" s="17">
        <v>0</v>
      </c>
      <c r="BL3" s="17">
        <v>12821.673529915801</v>
      </c>
      <c r="BM3" s="17">
        <v>164.968563731388</v>
      </c>
      <c r="BN3" s="17">
        <v>238.69513105386201</v>
      </c>
      <c r="BO3" s="17">
        <v>0</v>
      </c>
      <c r="BP3" s="17">
        <v>132.467466616807</v>
      </c>
      <c r="BQ3" s="17">
        <v>58480.408573664601</v>
      </c>
      <c r="BR3" s="17">
        <v>3.8500765249021902</v>
      </c>
      <c r="BS3" s="17">
        <v>103.685180647221</v>
      </c>
      <c r="BT3" s="17">
        <v>4.4126373884161403</v>
      </c>
      <c r="BU3" s="17">
        <v>0</v>
      </c>
      <c r="BV3" s="17">
        <v>89.644007209113795</v>
      </c>
      <c r="BW3" s="17">
        <v>14759.782288046999</v>
      </c>
      <c r="BX3" s="17">
        <v>0</v>
      </c>
      <c r="BY3" s="17">
        <v>1786.8599041587299</v>
      </c>
      <c r="BZ3" s="17">
        <v>6616.4058190762098</v>
      </c>
      <c r="CA3" s="17">
        <v>190.84410456158301</v>
      </c>
      <c r="CB3" s="17">
        <v>595.76921902239496</v>
      </c>
      <c r="CC3" s="17">
        <v>1271.7024841313601</v>
      </c>
      <c r="CD3" s="17">
        <v>1776.18943963796</v>
      </c>
      <c r="CE3" s="17">
        <v>0.69307119398469097</v>
      </c>
      <c r="CF3" s="17">
        <v>1.5584658691562301</v>
      </c>
      <c r="CG3" s="17">
        <v>1125.12854668761</v>
      </c>
      <c r="CH3" s="17">
        <v>43494.470081074898</v>
      </c>
      <c r="CI3" s="17">
        <v>1472.7561635943</v>
      </c>
      <c r="CJ3" s="17">
        <v>1750.1052100422701</v>
      </c>
      <c r="CL3" s="26">
        <f t="shared" ref="CL3:CL34" si="0">BQ3/CH3</f>
        <v>1.3445481336973528</v>
      </c>
      <c r="CM3" s="40">
        <f t="shared" ref="CM3:CM34" si="1">(CH3-H3)/(H3+1E-50)</f>
        <v>2.6993823879157865E-3</v>
      </c>
      <c r="CN3" s="40">
        <f t="shared" ref="CN3:CN34" si="2">(AK3-I3)/(I3+1E-50)</f>
        <v>2.6993322663451187E-3</v>
      </c>
      <c r="CO3" s="40">
        <f t="shared" ref="CO3:CO34" si="3">(AN3-J3)/(J3+1E-50)</f>
        <v>2.7234256886549345E-3</v>
      </c>
      <c r="CP3" s="40">
        <f t="shared" ref="CP3:CP34" si="4">(AR3-K3)/(K3+1E-50)</f>
        <v>2.7402295944981584E-3</v>
      </c>
      <c r="CQ3" s="40">
        <f t="shared" ref="CQ3:CQ34" si="5">(AY3-L3)/(L3+1E-50)</f>
        <v>2.7298298068117251E-3</v>
      </c>
      <c r="CR3" s="40">
        <f t="shared" ref="CR3:CR34" si="6">(BF3-M3)/(M3+1E-50)</f>
        <v>2.7358555820896609E-3</v>
      </c>
      <c r="CS3" s="40">
        <f t="shared" ref="CS3:CS34" si="7">(AQ3-N3)/(N3+1E-50)</f>
        <v>2.7172802947358341E-3</v>
      </c>
      <c r="CT3" s="40">
        <f t="shared" ref="CT3:CT34" si="8">(BN3-O3)/(O3+1E-50)</f>
        <v>2.7326517389202058E-3</v>
      </c>
      <c r="CU3" s="40">
        <f t="shared" ref="CU3:CU34" si="9">(BP3-P3)/(P3+1E-50)</f>
        <v>0.22027362184891253</v>
      </c>
      <c r="CV3" s="40">
        <f t="shared" ref="CV3:CV34" si="10">(BV3-Q3)/(Q3+1E-50)</f>
        <v>1.8489578023028422E-3</v>
      </c>
      <c r="CW3" s="40">
        <f t="shared" ref="CW3:CW34" si="11">(AS3-R3)/(R3+1E-50)</f>
        <v>2.7233347236179581E-3</v>
      </c>
      <c r="CX3" s="40">
        <f t="shared" ref="CX3:CX34" si="12">(CA3-S3)/(S3+1E-50)</f>
        <v>2.7411370312049139E-3</v>
      </c>
      <c r="CY3" s="40">
        <f t="shared" ref="CY3:CY34" si="13">(CD3-T3)/(T3+1E-50)</f>
        <v>2.7287500316122253E-3</v>
      </c>
      <c r="CZ3" s="40">
        <f t="shared" ref="CZ3:CZ34" si="14">(CF3-U3)/(U3+1E-50)</f>
        <v>2.7043478687190556E-3</v>
      </c>
      <c r="DA3" s="40">
        <f t="shared" ref="DA3:DA34" si="15">(CI3-V3)/(V3+1E-50)</f>
        <v>2.7274249477365056E-3</v>
      </c>
      <c r="DB3" s="40">
        <f t="shared" ref="DB3:DB34" si="16">(AI3-W3)/(W3+1E-50)</f>
        <v>2.743229449056148E-3</v>
      </c>
      <c r="DC3" s="40">
        <f t="shared" ref="DC3:DC34" si="17">(AU3-X3)/(X3+1E-50)</f>
        <v>0</v>
      </c>
      <c r="DD3" s="40">
        <f t="shared" ref="DD3:DD34" si="18">(BB3-Y3)/(Y3+1E-50)</f>
        <v>2.7582904946028509E-3</v>
      </c>
      <c r="DE3" s="40">
        <f t="shared" ref="DE3:DE34" si="19">(CE3-Z3)/(Z3+1E-50)</f>
        <v>2.7155173831149731E-3</v>
      </c>
      <c r="DF3" s="40">
        <f t="shared" ref="DF3:DF34" si="20">(AT3-AA3)/(AA3+1E-50)</f>
        <v>0</v>
      </c>
      <c r="DG3" s="40">
        <f t="shared" ref="DG3:DG34" si="21">(BU3-AB3)/(AB3+1E-50)</f>
        <v>0</v>
      </c>
      <c r="DH3" s="40">
        <f t="shared" ref="DH3:DH34" si="22">(AP3-AC3)/(AC3+1E-50)</f>
        <v>0</v>
      </c>
      <c r="DI3" s="40">
        <f t="shared" ref="DI3:DI34" si="23">(BG3+BH3+BX3-AD3)/(AD3+1E-50)</f>
        <v>0</v>
      </c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</row>
    <row r="4" spans="1:143" x14ac:dyDescent="0.25">
      <c r="A4" s="32" t="s">
        <v>173</v>
      </c>
      <c r="H4" s="17">
        <v>54359.074294999999</v>
      </c>
      <c r="I4" s="17">
        <v>2.1244511667000001</v>
      </c>
      <c r="J4" s="17">
        <v>10.924686284</v>
      </c>
      <c r="K4" s="17">
        <v>9.1525167779000007</v>
      </c>
      <c r="L4" s="17">
        <v>241.97683369999999</v>
      </c>
      <c r="M4" s="17">
        <v>212.23439574</v>
      </c>
      <c r="N4" s="17">
        <v>35.847285747000001</v>
      </c>
      <c r="O4" s="17">
        <v>363.53534187000002</v>
      </c>
      <c r="P4" s="17">
        <v>77.642452184000007</v>
      </c>
      <c r="Q4" s="17">
        <v>90.960091609000003</v>
      </c>
      <c r="R4" s="17">
        <v>25.754497149999999</v>
      </c>
      <c r="S4" s="5">
        <v>275.99442964000002</v>
      </c>
      <c r="T4" s="17">
        <v>2123.0145453999999</v>
      </c>
      <c r="U4" s="17">
        <v>3.1848536941000001</v>
      </c>
      <c r="V4" s="17">
        <v>1812.1090263000001</v>
      </c>
      <c r="W4" s="17">
        <v>3.3521560175</v>
      </c>
      <c r="Y4" s="5">
        <v>8.8922009999999996E-2</v>
      </c>
      <c r="Z4" s="17">
        <v>0.21390343000000001</v>
      </c>
      <c r="AF4" s="17" t="s">
        <v>173</v>
      </c>
      <c r="AG4" s="17">
        <v>26.409426137082399</v>
      </c>
      <c r="AH4" s="17">
        <v>9544.0780445961791</v>
      </c>
      <c r="AI4" s="17">
        <v>3.3612876205096001</v>
      </c>
      <c r="AJ4" s="17">
        <v>2.1301549607334498</v>
      </c>
      <c r="AK4" s="17">
        <v>2.1301549607334498</v>
      </c>
      <c r="AL4" s="17">
        <v>6.0568173281601396</v>
      </c>
      <c r="AM4" s="17">
        <v>164.37500697715299</v>
      </c>
      <c r="AN4" s="17">
        <v>10.9543536190543</v>
      </c>
      <c r="AO4" s="17">
        <v>0</v>
      </c>
      <c r="AP4" s="17">
        <v>0</v>
      </c>
      <c r="AQ4" s="17">
        <v>35.9443421919675</v>
      </c>
      <c r="AR4" s="17">
        <v>9.1772863505604096</v>
      </c>
      <c r="AS4" s="17">
        <v>25.824681359605801</v>
      </c>
      <c r="AT4" s="17">
        <v>0</v>
      </c>
      <c r="AU4" s="17">
        <v>0</v>
      </c>
      <c r="AV4" s="17">
        <v>0</v>
      </c>
      <c r="AW4" s="17">
        <v>8.69222564539429E-2</v>
      </c>
      <c r="AX4" s="17">
        <v>0</v>
      </c>
      <c r="AY4" s="17">
        <v>242.63137791747201</v>
      </c>
      <c r="AZ4" s="17">
        <v>8890.9762309581602</v>
      </c>
      <c r="BA4" s="17">
        <v>13.1810103036618</v>
      </c>
      <c r="BB4" s="17">
        <v>8.9165188549678698E-2</v>
      </c>
      <c r="BC4" s="17">
        <v>8.9165188549678698E-2</v>
      </c>
      <c r="BD4" s="17">
        <v>0.73602898620916402</v>
      </c>
      <c r="BE4" s="17">
        <v>0</v>
      </c>
      <c r="BF4" s="17">
        <v>212.80867285604</v>
      </c>
      <c r="BG4" s="17">
        <v>0</v>
      </c>
      <c r="BH4" s="17">
        <v>0</v>
      </c>
      <c r="BI4" s="17">
        <v>9.9189143758549694</v>
      </c>
      <c r="BJ4" s="17">
        <v>0</v>
      </c>
      <c r="BK4" s="17">
        <v>0</v>
      </c>
      <c r="BL4" s="17">
        <v>18831.4280758153</v>
      </c>
      <c r="BM4" s="17">
        <v>291.21351658347402</v>
      </c>
      <c r="BN4" s="17">
        <v>364.51575600062802</v>
      </c>
      <c r="BO4" s="17">
        <v>0</v>
      </c>
      <c r="BP4" s="17">
        <v>101.036066575061</v>
      </c>
      <c r="BQ4" s="17">
        <v>69462.665564465904</v>
      </c>
      <c r="BR4" s="17">
        <v>2.89635199373412</v>
      </c>
      <c r="BS4" s="17">
        <v>116.349525001625</v>
      </c>
      <c r="BT4" s="17">
        <v>5.7569086598885404</v>
      </c>
      <c r="BU4" s="17">
        <v>0</v>
      </c>
      <c r="BV4" s="17">
        <v>91.127285261991503</v>
      </c>
      <c r="BW4" s="17">
        <v>17220.352282706299</v>
      </c>
      <c r="BX4" s="17">
        <v>0</v>
      </c>
      <c r="BY4" s="17">
        <v>2209.2683946666598</v>
      </c>
      <c r="BZ4" s="17">
        <v>6984.3419378659601</v>
      </c>
      <c r="CA4" s="17">
        <v>276.74894387162902</v>
      </c>
      <c r="CB4" s="17">
        <v>816.45084690614999</v>
      </c>
      <c r="CC4" s="17">
        <v>1752.67132082533</v>
      </c>
      <c r="CD4" s="17">
        <v>2128.6951135665299</v>
      </c>
      <c r="CE4" s="17">
        <v>0.21448440284846901</v>
      </c>
      <c r="CF4" s="17">
        <v>3.1933990743877998</v>
      </c>
      <c r="CG4" s="17">
        <v>1180.8412187403901</v>
      </c>
      <c r="CH4" s="17">
        <v>54502.410465009802</v>
      </c>
      <c r="CI4" s="17">
        <v>1816.98327698565</v>
      </c>
      <c r="CJ4" s="17">
        <v>2202.5155440916701</v>
      </c>
      <c r="CL4" s="26">
        <f t="shared" si="0"/>
        <v>1.2744879533183306</v>
      </c>
      <c r="CM4" s="40">
        <f t="shared" si="1"/>
        <v>2.6368397892858751E-3</v>
      </c>
      <c r="CN4" s="40">
        <f t="shared" si="2"/>
        <v>2.6848317922551338E-3</v>
      </c>
      <c r="CO4" s="40">
        <f t="shared" si="3"/>
        <v>2.7156235230068448E-3</v>
      </c>
      <c r="CP4" s="40">
        <f t="shared" si="4"/>
        <v>2.7063127292176531E-3</v>
      </c>
      <c r="CQ4" s="40">
        <f t="shared" si="5"/>
        <v>2.7049871157646369E-3</v>
      </c>
      <c r="CR4" s="40">
        <f t="shared" si="6"/>
        <v>2.7058626102412376E-3</v>
      </c>
      <c r="CS4" s="40">
        <f t="shared" si="7"/>
        <v>2.707497735044613E-3</v>
      </c>
      <c r="CT4" s="40">
        <f t="shared" si="8"/>
        <v>2.696888081320542E-3</v>
      </c>
      <c r="CU4" s="40">
        <f t="shared" si="9"/>
        <v>0.30129927292381137</v>
      </c>
      <c r="CV4" s="40">
        <f t="shared" si="10"/>
        <v>1.8380989952186595E-3</v>
      </c>
      <c r="CW4" s="40">
        <f t="shared" si="11"/>
        <v>2.7251244393176706E-3</v>
      </c>
      <c r="CX4" s="40">
        <f t="shared" si="12"/>
        <v>2.7338023909148144E-3</v>
      </c>
      <c r="CY4" s="40">
        <f t="shared" si="13"/>
        <v>2.6757085479410985E-3</v>
      </c>
      <c r="CZ4" s="40">
        <f t="shared" si="14"/>
        <v>2.6831311917499363E-3</v>
      </c>
      <c r="DA4" s="40">
        <f t="shared" si="15"/>
        <v>2.6898219780971356E-3</v>
      </c>
      <c r="DB4" s="40">
        <f t="shared" si="16"/>
        <v>2.7240984494541149E-3</v>
      </c>
      <c r="DC4" s="40">
        <f t="shared" si="17"/>
        <v>0</v>
      </c>
      <c r="DD4" s="40">
        <f t="shared" si="18"/>
        <v>2.7347396856942621E-3</v>
      </c>
      <c r="DE4" s="40">
        <f t="shared" si="19"/>
        <v>2.716052044929819E-3</v>
      </c>
      <c r="DF4" s="40">
        <f t="shared" si="20"/>
        <v>0</v>
      </c>
      <c r="DG4" s="40">
        <f t="shared" si="21"/>
        <v>0</v>
      </c>
      <c r="DH4" s="40">
        <f t="shared" si="22"/>
        <v>0</v>
      </c>
      <c r="DI4" s="40">
        <f t="shared" si="23"/>
        <v>0</v>
      </c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</row>
    <row r="5" spans="1:143" x14ac:dyDescent="0.25">
      <c r="A5" s="32" t="s">
        <v>174</v>
      </c>
      <c r="H5" s="17">
        <v>32165.477731999999</v>
      </c>
      <c r="I5" s="5">
        <v>0.6614065308</v>
      </c>
      <c r="J5" s="5">
        <v>2.4159848384</v>
      </c>
      <c r="K5" s="17">
        <v>4.1767752852999998</v>
      </c>
      <c r="L5" s="5">
        <v>119.84594566</v>
      </c>
      <c r="M5" s="17">
        <v>106.49331013</v>
      </c>
      <c r="N5" s="17">
        <v>25.099558566999999</v>
      </c>
      <c r="O5" s="5">
        <v>141.61953747999999</v>
      </c>
      <c r="P5" s="5">
        <v>92.563999348999999</v>
      </c>
      <c r="Q5" s="17">
        <v>63.831338725000002</v>
      </c>
      <c r="R5" s="17">
        <v>11.82348786</v>
      </c>
      <c r="S5" s="17">
        <v>114.46467414</v>
      </c>
      <c r="T5" s="5">
        <v>1028.5499107999999</v>
      </c>
      <c r="U5" s="5">
        <v>0.95706436260000005</v>
      </c>
      <c r="V5" s="17">
        <v>803.70155408000005</v>
      </c>
      <c r="W5" s="17">
        <v>1.3475310647000001</v>
      </c>
      <c r="Y5" s="17">
        <v>3.5806869400000003E-2</v>
      </c>
      <c r="Z5" s="17">
        <v>0.81439585000000003</v>
      </c>
      <c r="AF5" s="17" t="s">
        <v>174</v>
      </c>
      <c r="AG5" s="17">
        <v>11.627068672359799</v>
      </c>
      <c r="AH5" s="17">
        <v>6217.22007220464</v>
      </c>
      <c r="AI5" s="17">
        <v>1.3512315231536201</v>
      </c>
      <c r="AJ5" s="17">
        <v>0.66319087759083295</v>
      </c>
      <c r="AK5" s="17">
        <v>0.66319087759083295</v>
      </c>
      <c r="AL5" s="17">
        <v>1.3078244377916299</v>
      </c>
      <c r="AM5" s="17">
        <v>74.6958052975519</v>
      </c>
      <c r="AN5" s="17">
        <v>2.4225692541865098</v>
      </c>
      <c r="AO5" s="17">
        <v>0</v>
      </c>
      <c r="AP5" s="17">
        <v>0</v>
      </c>
      <c r="AQ5" s="17">
        <v>25.1677581495758</v>
      </c>
      <c r="AR5" s="17">
        <v>4.1882175743031098</v>
      </c>
      <c r="AS5" s="17">
        <v>11.855714642938301</v>
      </c>
      <c r="AT5" s="17">
        <v>0</v>
      </c>
      <c r="AU5" s="17">
        <v>0</v>
      </c>
      <c r="AV5" s="17">
        <v>0</v>
      </c>
      <c r="AW5" s="17">
        <v>3.9208210046802999E-2</v>
      </c>
      <c r="AX5" s="17">
        <v>0</v>
      </c>
      <c r="AY5" s="17">
        <v>120.173601667353</v>
      </c>
      <c r="AZ5" s="17">
        <v>4651.0893973371003</v>
      </c>
      <c r="BA5" s="17">
        <v>6.60227457360131</v>
      </c>
      <c r="BB5" s="17">
        <v>3.5904633749857001E-2</v>
      </c>
      <c r="BC5" s="17">
        <v>3.5904633749857001E-2</v>
      </c>
      <c r="BD5" s="17">
        <v>0.29637928130222502</v>
      </c>
      <c r="BE5" s="17">
        <v>0</v>
      </c>
      <c r="BF5" s="17">
        <v>106.78479666635501</v>
      </c>
      <c r="BG5" s="17">
        <v>0</v>
      </c>
      <c r="BH5" s="17">
        <v>0</v>
      </c>
      <c r="BI5" s="17">
        <v>33.285171070940599</v>
      </c>
      <c r="BJ5" s="17">
        <v>0</v>
      </c>
      <c r="BK5" s="17">
        <v>0</v>
      </c>
      <c r="BL5" s="17">
        <v>8498.6920177172597</v>
      </c>
      <c r="BM5" s="17">
        <v>94.323534574467104</v>
      </c>
      <c r="BN5" s="17">
        <v>142.00629804873699</v>
      </c>
      <c r="BO5" s="17">
        <v>0</v>
      </c>
      <c r="BP5" s="17">
        <v>109.811697014212</v>
      </c>
      <c r="BQ5" s="17">
        <v>41384.131763752703</v>
      </c>
      <c r="BR5" s="17">
        <v>9.8057641278961896</v>
      </c>
      <c r="BS5" s="17">
        <v>75.614497716177198</v>
      </c>
      <c r="BT5" s="17">
        <v>2.6939273688243799</v>
      </c>
      <c r="BU5" s="17">
        <v>0</v>
      </c>
      <c r="BV5" s="17">
        <v>63.949065565678403</v>
      </c>
      <c r="BW5" s="17">
        <v>10263.3297782635</v>
      </c>
      <c r="BX5" s="17">
        <v>0</v>
      </c>
      <c r="BY5" s="17">
        <v>971.88314002101697</v>
      </c>
      <c r="BZ5" s="17">
        <v>4862.38185624383</v>
      </c>
      <c r="CA5" s="17">
        <v>114.778113882951</v>
      </c>
      <c r="CB5" s="17">
        <v>362.82219515559899</v>
      </c>
      <c r="CC5" s="17">
        <v>740.91259817166201</v>
      </c>
      <c r="CD5" s="17">
        <v>1031.3564589958701</v>
      </c>
      <c r="CE5" s="17">
        <v>0.81661115605401902</v>
      </c>
      <c r="CF5" s="17">
        <v>0.959648025392284</v>
      </c>
      <c r="CG5" s="17">
        <v>805.22883782813801</v>
      </c>
      <c r="CH5" s="17">
        <v>32252.314785517799</v>
      </c>
      <c r="CI5" s="17">
        <v>805.89510940173204</v>
      </c>
      <c r="CJ5" s="17">
        <v>1096.7913507477799</v>
      </c>
      <c r="CL5" s="26">
        <f t="shared" si="0"/>
        <v>1.2831367930941611</v>
      </c>
      <c r="CM5" s="40">
        <f t="shared" si="1"/>
        <v>2.6996973040885313E-3</v>
      </c>
      <c r="CN5" s="40">
        <f t="shared" si="2"/>
        <v>2.6978064287854881E-3</v>
      </c>
      <c r="CO5" s="40">
        <f t="shared" si="3"/>
        <v>2.7253547629340173E-3</v>
      </c>
      <c r="CP5" s="40">
        <f t="shared" si="4"/>
        <v>2.7395031385530266E-3</v>
      </c>
      <c r="CQ5" s="40">
        <f t="shared" si="5"/>
        <v>2.7339765692412435E-3</v>
      </c>
      <c r="CR5" s="40">
        <f t="shared" si="6"/>
        <v>2.73713471765674E-3</v>
      </c>
      <c r="CS5" s="40">
        <f t="shared" si="7"/>
        <v>2.7171626303208059E-3</v>
      </c>
      <c r="CT5" s="40">
        <f t="shared" si="8"/>
        <v>2.7309831370662591E-3</v>
      </c>
      <c r="CU5" s="40">
        <f t="shared" si="9"/>
        <v>0.18633267562459027</v>
      </c>
      <c r="CV5" s="40">
        <f t="shared" si="10"/>
        <v>1.8443423407676757E-3</v>
      </c>
      <c r="CW5" s="40">
        <f t="shared" si="11"/>
        <v>2.7256578870712778E-3</v>
      </c>
      <c r="CX5" s="40">
        <f t="shared" si="12"/>
        <v>2.7383098349420989E-3</v>
      </c>
      <c r="CY5" s="40">
        <f t="shared" si="13"/>
        <v>2.7286456071803533E-3</v>
      </c>
      <c r="CZ5" s="40">
        <f t="shared" si="14"/>
        <v>2.6995705756560234E-3</v>
      </c>
      <c r="DA5" s="40">
        <f t="shared" si="15"/>
        <v>2.729315764784059E-3</v>
      </c>
      <c r="DB5" s="40">
        <f t="shared" si="16"/>
        <v>2.7461025207933319E-3</v>
      </c>
      <c r="DC5" s="40">
        <f t="shared" si="17"/>
        <v>0</v>
      </c>
      <c r="DD5" s="40">
        <f t="shared" si="18"/>
        <v>2.7303238595049505E-3</v>
      </c>
      <c r="DE5" s="40">
        <f t="shared" si="19"/>
        <v>2.7201833776768188E-3</v>
      </c>
      <c r="DF5" s="40">
        <f t="shared" si="20"/>
        <v>0</v>
      </c>
      <c r="DG5" s="40">
        <f t="shared" si="21"/>
        <v>0</v>
      </c>
      <c r="DH5" s="40">
        <f t="shared" si="22"/>
        <v>0</v>
      </c>
      <c r="DI5" s="40">
        <f t="shared" si="23"/>
        <v>0</v>
      </c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</row>
    <row r="6" spans="1:143" x14ac:dyDescent="0.25">
      <c r="A6" s="32" t="s">
        <v>175</v>
      </c>
      <c r="H6" s="17">
        <v>198233.90263</v>
      </c>
      <c r="I6" s="5">
        <v>3.1368959515000001</v>
      </c>
      <c r="J6" s="5">
        <v>39.258422177</v>
      </c>
      <c r="K6" s="17">
        <v>53.755980055000002</v>
      </c>
      <c r="L6" s="5">
        <v>493.27602519999999</v>
      </c>
      <c r="M6" s="17">
        <v>1335.8616663</v>
      </c>
      <c r="N6" s="17">
        <v>157.84892841999999</v>
      </c>
      <c r="O6" s="17">
        <v>1490.7173161000001</v>
      </c>
      <c r="P6" s="17">
        <v>159.65392376</v>
      </c>
      <c r="Q6" s="5">
        <v>353.07998698</v>
      </c>
      <c r="R6" s="17">
        <v>81.451516948000005</v>
      </c>
      <c r="S6" s="17">
        <v>452.30322075999999</v>
      </c>
      <c r="T6" s="5">
        <v>5121.3160354000001</v>
      </c>
      <c r="U6" s="5">
        <v>5.9009898631000004</v>
      </c>
      <c r="V6" s="17">
        <v>2964.6976911000002</v>
      </c>
      <c r="W6" s="5">
        <v>2.5681074034</v>
      </c>
      <c r="Y6" s="17">
        <v>5.0508640200000003E-2</v>
      </c>
      <c r="Z6" s="17">
        <v>1.5502678601</v>
      </c>
      <c r="AF6" s="17" t="s">
        <v>175</v>
      </c>
      <c r="AG6" s="17">
        <v>131.037978857089</v>
      </c>
      <c r="AH6" s="17">
        <v>30200.711934961</v>
      </c>
      <c r="AI6" s="17">
        <v>2.5751198050008699</v>
      </c>
      <c r="AJ6" s="17">
        <v>3.1453448136711701</v>
      </c>
      <c r="AK6" s="17">
        <v>3.1453448136711701</v>
      </c>
      <c r="AL6" s="17">
        <v>18.8320296916086</v>
      </c>
      <c r="AM6" s="17">
        <v>1220.79404747588</v>
      </c>
      <c r="AN6" s="17">
        <v>39.365209550927602</v>
      </c>
      <c r="AO6" s="17">
        <v>0</v>
      </c>
      <c r="AP6" s="17">
        <v>0</v>
      </c>
      <c r="AQ6" s="17">
        <v>158.277040309932</v>
      </c>
      <c r="AR6" s="17">
        <v>53.902782786888501</v>
      </c>
      <c r="AS6" s="17">
        <v>81.674142886432605</v>
      </c>
      <c r="AT6" s="17">
        <v>0</v>
      </c>
      <c r="AU6" s="17">
        <v>0</v>
      </c>
      <c r="AV6" s="17">
        <v>0</v>
      </c>
      <c r="AW6" s="17">
        <v>0.53021951923412003</v>
      </c>
      <c r="AX6" s="17">
        <v>0</v>
      </c>
      <c r="AY6" s="17">
        <v>494.61700693374098</v>
      </c>
      <c r="AZ6" s="17">
        <v>45123.836401069399</v>
      </c>
      <c r="BA6" s="17">
        <v>97.469073161956999</v>
      </c>
      <c r="BB6" s="17">
        <v>5.0648013406448998E-2</v>
      </c>
      <c r="BC6" s="17">
        <v>5.0648013406448998E-2</v>
      </c>
      <c r="BD6" s="17">
        <v>0.41807307410329902</v>
      </c>
      <c r="BE6" s="17">
        <v>0</v>
      </c>
      <c r="BF6" s="17">
        <v>1339.4678338716701</v>
      </c>
      <c r="BG6" s="17">
        <v>0</v>
      </c>
      <c r="BH6" s="17">
        <v>0</v>
      </c>
      <c r="BI6" s="17">
        <v>98.947350942263895</v>
      </c>
      <c r="BJ6" s="17">
        <v>0</v>
      </c>
      <c r="BK6" s="17">
        <v>0</v>
      </c>
      <c r="BL6" s="17">
        <v>41255.899796610902</v>
      </c>
      <c r="BM6" s="17">
        <v>887.21215797733805</v>
      </c>
      <c r="BN6" s="17">
        <v>1494.7711036033299</v>
      </c>
      <c r="BO6" s="17">
        <v>0</v>
      </c>
      <c r="BP6" s="17">
        <v>253.776530371864</v>
      </c>
      <c r="BQ6" s="17">
        <v>248527.956695161</v>
      </c>
      <c r="BR6" s="17">
        <v>35.209145231084499</v>
      </c>
      <c r="BS6" s="17">
        <v>274.44677543543997</v>
      </c>
      <c r="BT6" s="17">
        <v>17.320565845356199</v>
      </c>
      <c r="BU6" s="17">
        <v>0</v>
      </c>
      <c r="BV6" s="17">
        <v>353.72480838682299</v>
      </c>
      <c r="BW6" s="17">
        <v>62471.523312772901</v>
      </c>
      <c r="BX6" s="17">
        <v>0</v>
      </c>
      <c r="BY6" s="17">
        <v>7503.9689457692102</v>
      </c>
      <c r="BZ6" s="17">
        <v>23421.5101141134</v>
      </c>
      <c r="CA6" s="17">
        <v>453.53912462855902</v>
      </c>
      <c r="CB6" s="17">
        <v>5370.0692302839598</v>
      </c>
      <c r="CC6" s="17">
        <v>5248.8565535401804</v>
      </c>
      <c r="CD6" s="17">
        <v>5135.1608553047399</v>
      </c>
      <c r="CE6" s="17">
        <v>1.5545086468325899</v>
      </c>
      <c r="CF6" s="17">
        <v>5.9169034564598499</v>
      </c>
      <c r="CG6" s="17">
        <v>4535.9890480951299</v>
      </c>
      <c r="CH6" s="17">
        <v>198761.90636220801</v>
      </c>
      <c r="CI6" s="17">
        <v>2972.7375258492498</v>
      </c>
      <c r="CJ6" s="17">
        <v>6096.56126289028</v>
      </c>
      <c r="CL6" s="26">
        <f t="shared" si="0"/>
        <v>1.2503802224670921</v>
      </c>
      <c r="CM6" s="40">
        <f t="shared" si="1"/>
        <v>2.663539007217784E-3</v>
      </c>
      <c r="CN6" s="40">
        <f t="shared" si="2"/>
        <v>2.6933829817115704E-3</v>
      </c>
      <c r="CO6" s="40">
        <f t="shared" si="3"/>
        <v>2.7201137489974068E-3</v>
      </c>
      <c r="CP6" s="40">
        <f t="shared" si="4"/>
        <v>2.7309097841449305E-3</v>
      </c>
      <c r="CQ6" s="40">
        <f t="shared" si="5"/>
        <v>2.7185220145197302E-3</v>
      </c>
      <c r="CR6" s="40">
        <f t="shared" si="6"/>
        <v>2.6995067398395073E-3</v>
      </c>
      <c r="CS6" s="40">
        <f t="shared" si="7"/>
        <v>2.7121621554053502E-3</v>
      </c>
      <c r="CT6" s="40">
        <f t="shared" si="8"/>
        <v>2.7193536021540054E-3</v>
      </c>
      <c r="CU6" s="40">
        <f t="shared" si="9"/>
        <v>0.58954145563847182</v>
      </c>
      <c r="CV6" s="40">
        <f t="shared" si="10"/>
        <v>1.8262757182539208E-3</v>
      </c>
      <c r="CW6" s="40">
        <f t="shared" si="11"/>
        <v>2.7332325630562287E-3</v>
      </c>
      <c r="CX6" s="40">
        <f t="shared" si="12"/>
        <v>2.7324675391043195E-3</v>
      </c>
      <c r="CY6" s="40">
        <f t="shared" si="13"/>
        <v>2.7033715179927242E-3</v>
      </c>
      <c r="CZ6" s="40">
        <f t="shared" si="14"/>
        <v>2.6967667677858988E-3</v>
      </c>
      <c r="DA6" s="40">
        <f t="shared" si="15"/>
        <v>2.7118565152140619E-3</v>
      </c>
      <c r="DB6" s="40">
        <f t="shared" si="16"/>
        <v>2.7305717788850912E-3</v>
      </c>
      <c r="DC6" s="40">
        <f t="shared" si="17"/>
        <v>0</v>
      </c>
      <c r="DD6" s="40">
        <f t="shared" si="18"/>
        <v>2.7593933611579384E-3</v>
      </c>
      <c r="DE6" s="40">
        <f t="shared" si="19"/>
        <v>2.7355187072745177E-3</v>
      </c>
      <c r="DF6" s="40">
        <f t="shared" si="20"/>
        <v>0</v>
      </c>
      <c r="DG6" s="40">
        <f t="shared" si="21"/>
        <v>0</v>
      </c>
      <c r="DH6" s="40">
        <f t="shared" si="22"/>
        <v>0</v>
      </c>
      <c r="DI6" s="40">
        <f t="shared" si="23"/>
        <v>0</v>
      </c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</row>
    <row r="7" spans="1:143" x14ac:dyDescent="0.25">
      <c r="A7" s="32" t="s">
        <v>176</v>
      </c>
      <c r="H7" s="17">
        <v>40183.396961999999</v>
      </c>
      <c r="I7" s="5">
        <v>0.94261470820000004</v>
      </c>
      <c r="J7" s="5">
        <v>3.1081484394999999</v>
      </c>
      <c r="K7" s="17">
        <v>6.5387486768</v>
      </c>
      <c r="L7" s="17">
        <v>137.97379128</v>
      </c>
      <c r="M7" s="17">
        <v>144.52321825000001</v>
      </c>
      <c r="N7" s="17">
        <v>31.447432378999999</v>
      </c>
      <c r="O7" s="5">
        <v>207.75272674999999</v>
      </c>
      <c r="P7" s="5">
        <v>215.66758923</v>
      </c>
      <c r="Q7" s="17">
        <v>72.485285562000001</v>
      </c>
      <c r="R7" s="17">
        <v>12.803394197999999</v>
      </c>
      <c r="S7" s="17">
        <v>165.93632764</v>
      </c>
      <c r="T7" s="5">
        <v>977.58587496999996</v>
      </c>
      <c r="U7" s="5">
        <v>1.3608000459</v>
      </c>
      <c r="V7" s="5">
        <v>699.41417725999997</v>
      </c>
      <c r="W7" s="17">
        <v>1.9056167455999999</v>
      </c>
      <c r="Y7" s="17">
        <v>5.0608885200000002E-2</v>
      </c>
      <c r="AF7" s="17" t="s">
        <v>176</v>
      </c>
      <c r="AG7" s="17">
        <v>18.436249833579101</v>
      </c>
      <c r="AH7" s="17">
        <v>5957.1525506388998</v>
      </c>
      <c r="AI7" s="17">
        <v>1.91083953248168</v>
      </c>
      <c r="AJ7" s="17">
        <v>0.94516394758592603</v>
      </c>
      <c r="AK7" s="17">
        <v>0.94516394758592603</v>
      </c>
      <c r="AL7" s="17">
        <v>0.21100918613667499</v>
      </c>
      <c r="AM7" s="17">
        <v>117.652849028033</v>
      </c>
      <c r="AN7" s="17">
        <v>3.1166051024277399</v>
      </c>
      <c r="AO7" s="17">
        <v>0</v>
      </c>
      <c r="AP7" s="17">
        <v>0</v>
      </c>
      <c r="AQ7" s="17">
        <v>31.5328294889697</v>
      </c>
      <c r="AR7" s="17">
        <v>6.55661423542628</v>
      </c>
      <c r="AS7" s="17">
        <v>12.838468104897199</v>
      </c>
      <c r="AT7" s="17">
        <v>0</v>
      </c>
      <c r="AU7" s="17">
        <v>0</v>
      </c>
      <c r="AV7" s="17">
        <v>0</v>
      </c>
      <c r="AW7" s="17">
        <v>6.6037999250109794E-2</v>
      </c>
      <c r="AX7" s="17">
        <v>0</v>
      </c>
      <c r="AY7" s="17">
        <v>138.35086745706701</v>
      </c>
      <c r="AZ7" s="17">
        <v>7035.9145565365297</v>
      </c>
      <c r="BA7" s="17">
        <v>10.1457091202103</v>
      </c>
      <c r="BB7" s="17">
        <v>5.0747852241986802E-2</v>
      </c>
      <c r="BC7" s="17">
        <v>5.0747852241986802E-2</v>
      </c>
      <c r="BD7" s="17">
        <v>0.41890829788407902</v>
      </c>
      <c r="BE7" s="17">
        <v>0</v>
      </c>
      <c r="BF7" s="17">
        <v>144.918719398799</v>
      </c>
      <c r="BG7" s="17">
        <v>0</v>
      </c>
      <c r="BH7" s="17">
        <v>0</v>
      </c>
      <c r="BI7" s="17">
        <v>2.3000230738592502</v>
      </c>
      <c r="BJ7" s="17">
        <v>0</v>
      </c>
      <c r="BK7" s="17">
        <v>0</v>
      </c>
      <c r="BL7" s="17">
        <v>13382.121233296901</v>
      </c>
      <c r="BM7" s="17">
        <v>57.723991849589503</v>
      </c>
      <c r="BN7" s="17">
        <v>208.319609151446</v>
      </c>
      <c r="BO7" s="17">
        <v>0</v>
      </c>
      <c r="BP7" s="17">
        <v>235.50542923236401</v>
      </c>
      <c r="BQ7" s="17">
        <v>50319.283212244402</v>
      </c>
      <c r="BR7" s="17">
        <v>7.5496993321273704</v>
      </c>
      <c r="BS7" s="17">
        <v>128.212581645998</v>
      </c>
      <c r="BT7" s="17">
        <v>4.7299056735543701</v>
      </c>
      <c r="BU7" s="17">
        <v>0</v>
      </c>
      <c r="BV7" s="17">
        <v>72.618807634032706</v>
      </c>
      <c r="BW7" s="17">
        <v>11320.9286616382</v>
      </c>
      <c r="BX7" s="17">
        <v>0</v>
      </c>
      <c r="BY7" s="17">
        <v>1294.5505580062099</v>
      </c>
      <c r="BZ7" s="17">
        <v>5727.2523964312204</v>
      </c>
      <c r="CA7" s="17">
        <v>166.39066698831499</v>
      </c>
      <c r="CB7" s="17">
        <v>604.45495265593797</v>
      </c>
      <c r="CC7" s="17">
        <v>606.74254476354099</v>
      </c>
      <c r="CD7" s="17">
        <v>980.25295516178903</v>
      </c>
      <c r="CE7" s="17">
        <v>0</v>
      </c>
      <c r="CF7" s="17">
        <v>1.3644689166338699</v>
      </c>
      <c r="CG7" s="17">
        <v>920.77761977140403</v>
      </c>
      <c r="CH7" s="17">
        <v>40291.931877290699</v>
      </c>
      <c r="CI7" s="17">
        <v>701.32312208157896</v>
      </c>
      <c r="CJ7" s="17">
        <v>1212.95427527321</v>
      </c>
      <c r="CL7" s="26">
        <f t="shared" si="0"/>
        <v>1.2488674746470847</v>
      </c>
      <c r="CM7" s="40">
        <f t="shared" si="1"/>
        <v>2.7009890526014449E-3</v>
      </c>
      <c r="CN7" s="40">
        <f t="shared" si="2"/>
        <v>2.7044341274856357E-3</v>
      </c>
      <c r="CO7" s="40">
        <f t="shared" si="3"/>
        <v>2.7208040710888499E-3</v>
      </c>
      <c r="CP7" s="40">
        <f t="shared" si="4"/>
        <v>2.7322595666764717E-3</v>
      </c>
      <c r="CQ7" s="40">
        <f t="shared" si="5"/>
        <v>2.7329551037833205E-3</v>
      </c>
      <c r="CR7" s="40">
        <f t="shared" si="6"/>
        <v>2.7365924561328055E-3</v>
      </c>
      <c r="CS7" s="40">
        <f t="shared" si="7"/>
        <v>2.7155511121069414E-3</v>
      </c>
      <c r="CT7" s="40">
        <f t="shared" si="8"/>
        <v>2.728640005424182E-3</v>
      </c>
      <c r="CU7" s="40">
        <f t="shared" si="9"/>
        <v>9.1983408694793822E-2</v>
      </c>
      <c r="CV7" s="40">
        <f t="shared" si="10"/>
        <v>1.842057612072133E-3</v>
      </c>
      <c r="CW7" s="40">
        <f t="shared" si="11"/>
        <v>2.7394225589553855E-3</v>
      </c>
      <c r="CX7" s="40">
        <f t="shared" si="12"/>
        <v>2.7380342495025006E-3</v>
      </c>
      <c r="CY7" s="40">
        <f t="shared" si="13"/>
        <v>2.7282311048846893E-3</v>
      </c>
      <c r="CZ7" s="40">
        <f t="shared" si="14"/>
        <v>2.6961130291874719E-3</v>
      </c>
      <c r="DA7" s="40">
        <f t="shared" si="15"/>
        <v>2.7293481940234591E-3</v>
      </c>
      <c r="DB7" s="40">
        <f t="shared" si="16"/>
        <v>2.7407330953295424E-3</v>
      </c>
      <c r="DC7" s="40">
        <f t="shared" si="17"/>
        <v>0</v>
      </c>
      <c r="DD7" s="40">
        <f t="shared" si="18"/>
        <v>2.7459020572695742E-3</v>
      </c>
      <c r="DE7" s="40">
        <f t="shared" si="19"/>
        <v>0</v>
      </c>
      <c r="DF7" s="40">
        <f t="shared" si="20"/>
        <v>0</v>
      </c>
      <c r="DG7" s="40">
        <f t="shared" si="21"/>
        <v>0</v>
      </c>
      <c r="DH7" s="40">
        <f t="shared" si="22"/>
        <v>0</v>
      </c>
      <c r="DI7" s="40">
        <f t="shared" si="23"/>
        <v>0</v>
      </c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</row>
    <row r="8" spans="1:143" x14ac:dyDescent="0.25">
      <c r="A8" s="32" t="s">
        <v>177</v>
      </c>
      <c r="H8" s="17">
        <v>23465.974116000001</v>
      </c>
      <c r="I8" s="17">
        <v>0.57823801269999997</v>
      </c>
      <c r="J8" s="17">
        <v>0.60385242829999997</v>
      </c>
      <c r="K8" s="17">
        <v>4.3671495819999997</v>
      </c>
      <c r="L8" s="17">
        <v>88.970300648999995</v>
      </c>
      <c r="M8" s="17">
        <v>95.747295354000002</v>
      </c>
      <c r="N8" s="17">
        <v>25.12757895</v>
      </c>
      <c r="O8" s="17">
        <v>141.56276037000001</v>
      </c>
      <c r="P8" s="17">
        <v>0.92195671099999998</v>
      </c>
      <c r="Q8" s="17">
        <v>61.220225378999999</v>
      </c>
      <c r="R8" s="17">
        <v>16.424454570000002</v>
      </c>
      <c r="S8" s="17">
        <v>104.57342199999999</v>
      </c>
      <c r="T8" s="17">
        <v>927.93481641000005</v>
      </c>
      <c r="U8" s="17">
        <v>0.83343886899999997</v>
      </c>
      <c r="V8" s="17">
        <v>909.45783260999997</v>
      </c>
      <c r="W8" s="17">
        <v>1.1756619652</v>
      </c>
      <c r="Y8" s="17">
        <v>3.1223420000000002E-2</v>
      </c>
      <c r="Z8" s="17">
        <v>0.67123995000000003</v>
      </c>
      <c r="AF8" s="17" t="s">
        <v>177</v>
      </c>
      <c r="AG8" s="17">
        <v>12.203437141919199</v>
      </c>
      <c r="AH8" s="17">
        <v>4026.37070072388</v>
      </c>
      <c r="AI8" s="17">
        <v>1.1788878263992399</v>
      </c>
      <c r="AJ8" s="17">
        <v>0.57979685377053003</v>
      </c>
      <c r="AK8" s="17">
        <v>0.57979685377053003</v>
      </c>
      <c r="AL8" s="17">
        <v>3.66849679515202</v>
      </c>
      <c r="AM8" s="17">
        <v>79.583777418502194</v>
      </c>
      <c r="AN8" s="17">
        <v>0.60550179453546404</v>
      </c>
      <c r="AO8" s="17">
        <v>0</v>
      </c>
      <c r="AP8" s="17">
        <v>0</v>
      </c>
      <c r="AQ8" s="17">
        <v>25.195828942972</v>
      </c>
      <c r="AR8" s="17">
        <v>4.3791172567621199</v>
      </c>
      <c r="AS8" s="17">
        <v>16.469102683791</v>
      </c>
      <c r="AT8" s="17">
        <v>0</v>
      </c>
      <c r="AU8" s="17">
        <v>0</v>
      </c>
      <c r="AV8" s="17">
        <v>0</v>
      </c>
      <c r="AW8" s="17">
        <v>4.4288547683989501E-2</v>
      </c>
      <c r="AX8" s="17">
        <v>0</v>
      </c>
      <c r="AY8" s="17">
        <v>89.213669903283105</v>
      </c>
      <c r="AZ8" s="17">
        <v>4922.3842181029204</v>
      </c>
      <c r="BA8" s="17">
        <v>7.7695152132420402</v>
      </c>
      <c r="BB8" s="17">
        <v>3.1309251435241797E-2</v>
      </c>
      <c r="BC8" s="17">
        <v>3.1309251435241797E-2</v>
      </c>
      <c r="BD8" s="17">
        <v>0.25844326400105799</v>
      </c>
      <c r="BE8" s="17">
        <v>0</v>
      </c>
      <c r="BF8" s="17">
        <v>96.009375428578693</v>
      </c>
      <c r="BG8" s="17">
        <v>0</v>
      </c>
      <c r="BH8" s="17">
        <v>0</v>
      </c>
      <c r="BI8" s="17">
        <v>25.5437973814084</v>
      </c>
      <c r="BJ8" s="17">
        <v>0</v>
      </c>
      <c r="BK8" s="17">
        <v>0</v>
      </c>
      <c r="BL8" s="17">
        <v>5856.1493937160903</v>
      </c>
      <c r="BM8" s="17">
        <v>130.051407568466</v>
      </c>
      <c r="BN8" s="17">
        <v>141.94987246766601</v>
      </c>
      <c r="BO8" s="17">
        <v>0</v>
      </c>
      <c r="BP8" s="17">
        <v>17.419239788557501</v>
      </c>
      <c r="BQ8" s="17">
        <v>30067.370581744599</v>
      </c>
      <c r="BR8" s="17">
        <v>0.53504250334826897</v>
      </c>
      <c r="BS8" s="17">
        <v>38.276531231777398</v>
      </c>
      <c r="BT8" s="17">
        <v>2.9022048020774198</v>
      </c>
      <c r="BU8" s="17">
        <v>0</v>
      </c>
      <c r="BV8" s="17">
        <v>61.3324109150835</v>
      </c>
      <c r="BW8" s="17">
        <v>8607.6006261016191</v>
      </c>
      <c r="BX8" s="17">
        <v>0</v>
      </c>
      <c r="BY8" s="17">
        <v>969.89884636628699</v>
      </c>
      <c r="BZ8" s="17">
        <v>3194.2293777042601</v>
      </c>
      <c r="CA8" s="17">
        <v>104.85986562476199</v>
      </c>
      <c r="CB8" s="17">
        <v>401.49430332203298</v>
      </c>
      <c r="CC8" s="17">
        <v>772.11539489892198</v>
      </c>
      <c r="CD8" s="17">
        <v>930.46789751972995</v>
      </c>
      <c r="CE8" s="17">
        <v>0.673079248202751</v>
      </c>
      <c r="CF8" s="17">
        <v>0.835689212946646</v>
      </c>
      <c r="CG8" s="17">
        <v>519.155968610591</v>
      </c>
      <c r="CH8" s="17">
        <v>23529.139265089201</v>
      </c>
      <c r="CI8" s="17">
        <v>911.94137349487596</v>
      </c>
      <c r="CJ8" s="17">
        <v>1032.51672003003</v>
      </c>
      <c r="CL8" s="26">
        <f t="shared" si="0"/>
        <v>1.277878049128484</v>
      </c>
      <c r="CM8" s="40">
        <f t="shared" si="1"/>
        <v>2.6917761341146099E-3</v>
      </c>
      <c r="CN8" s="40">
        <f t="shared" si="2"/>
        <v>2.6958467556487216E-3</v>
      </c>
      <c r="CO8" s="40">
        <f t="shared" si="3"/>
        <v>2.7314061485311379E-3</v>
      </c>
      <c r="CP8" s="40">
        <f t="shared" si="4"/>
        <v>2.7403858139980332E-3</v>
      </c>
      <c r="CQ8" s="40">
        <f t="shared" si="5"/>
        <v>2.7353988073304889E-3</v>
      </c>
      <c r="CR8" s="40">
        <f t="shared" si="6"/>
        <v>2.7372060339638832E-3</v>
      </c>
      <c r="CS8" s="40">
        <f t="shared" si="7"/>
        <v>2.7161388332638992E-3</v>
      </c>
      <c r="CT8" s="40">
        <f t="shared" si="8"/>
        <v>2.7345616647642171E-3</v>
      </c>
      <c r="CU8" s="40">
        <f t="shared" si="9"/>
        <v>17.893771888339238</v>
      </c>
      <c r="CV8" s="40">
        <f t="shared" si="10"/>
        <v>1.8324913929830724E-3</v>
      </c>
      <c r="CW8" s="40">
        <f t="shared" si="11"/>
        <v>2.7183924799883577E-3</v>
      </c>
      <c r="CX8" s="40">
        <f t="shared" si="12"/>
        <v>2.73916277466755E-3</v>
      </c>
      <c r="CY8" s="40">
        <f t="shared" si="13"/>
        <v>2.7298050088581565E-3</v>
      </c>
      <c r="CZ8" s="40">
        <f t="shared" si="14"/>
        <v>2.7000707914500055E-3</v>
      </c>
      <c r="DA8" s="40">
        <f t="shared" si="15"/>
        <v>2.7307927820563417E-3</v>
      </c>
      <c r="DB8" s="40">
        <f t="shared" si="16"/>
        <v>2.7438679609671484E-3</v>
      </c>
      <c r="DC8" s="40">
        <f t="shared" si="17"/>
        <v>0</v>
      </c>
      <c r="DD8" s="40">
        <f t="shared" si="18"/>
        <v>2.7489440696052986E-3</v>
      </c>
      <c r="DE8" s="40">
        <f t="shared" si="19"/>
        <v>2.7401500800883077E-3</v>
      </c>
      <c r="DF8" s="40">
        <f t="shared" si="20"/>
        <v>0</v>
      </c>
      <c r="DG8" s="40">
        <f t="shared" si="21"/>
        <v>0</v>
      </c>
      <c r="DH8" s="40">
        <f t="shared" si="22"/>
        <v>0</v>
      </c>
      <c r="DI8" s="40">
        <f t="shared" si="23"/>
        <v>0</v>
      </c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</row>
    <row r="9" spans="1:143" x14ac:dyDescent="0.25">
      <c r="A9" s="32" t="s">
        <v>178</v>
      </c>
      <c r="H9" s="17">
        <v>4464.2018447</v>
      </c>
      <c r="I9" s="17">
        <v>0.20137977300000001</v>
      </c>
      <c r="J9" s="17">
        <v>0.50542535359999996</v>
      </c>
      <c r="K9" s="17">
        <v>1.182868553</v>
      </c>
      <c r="L9" s="17">
        <v>9.2726742850000008</v>
      </c>
      <c r="M9" s="17">
        <v>16.153093233</v>
      </c>
      <c r="N9" s="17">
        <v>2.0816515849999999</v>
      </c>
      <c r="O9" s="17">
        <v>37.105244581000001</v>
      </c>
      <c r="P9" s="17">
        <v>0.15025262310000001</v>
      </c>
      <c r="Q9" s="17">
        <v>15.064331334</v>
      </c>
      <c r="R9" s="17">
        <v>3.4499361199999998</v>
      </c>
      <c r="S9" s="17">
        <v>10.786522</v>
      </c>
      <c r="T9" s="17">
        <v>109.30739502</v>
      </c>
      <c r="U9" s="17">
        <v>0.29420569569999999</v>
      </c>
      <c r="V9" s="17">
        <v>71.558744519000001</v>
      </c>
      <c r="W9" s="17">
        <v>5.7852690999999998E-2</v>
      </c>
      <c r="Y9" s="17">
        <v>1.3418659999999999E-3</v>
      </c>
      <c r="Z9" s="17">
        <v>5.4520550000000001E-2</v>
      </c>
      <c r="AF9" s="17" t="s">
        <v>178</v>
      </c>
      <c r="AG9" s="17">
        <v>2.9156291400012102</v>
      </c>
      <c r="AH9" s="17">
        <v>707.37717493774903</v>
      </c>
      <c r="AI9" s="17">
        <v>5.8012221981183602E-2</v>
      </c>
      <c r="AJ9" s="17">
        <v>0.201922781644405</v>
      </c>
      <c r="AK9" s="17">
        <v>0.201922781644405</v>
      </c>
      <c r="AL9" s="17">
        <v>0.16517147297408899</v>
      </c>
      <c r="AM9" s="17">
        <v>22.866907347421002</v>
      </c>
      <c r="AN9" s="17">
        <v>0.50679789297852096</v>
      </c>
      <c r="AO9" s="17">
        <v>0</v>
      </c>
      <c r="AP9" s="17">
        <v>0</v>
      </c>
      <c r="AQ9" s="17">
        <v>2.0873161800525701</v>
      </c>
      <c r="AR9" s="17">
        <v>1.18610062403892</v>
      </c>
      <c r="AS9" s="17">
        <v>3.4593273530195101</v>
      </c>
      <c r="AT9" s="17">
        <v>0</v>
      </c>
      <c r="AU9" s="17">
        <v>0</v>
      </c>
      <c r="AV9" s="17">
        <v>0</v>
      </c>
      <c r="AW9" s="17">
        <v>1.13386565105242E-2</v>
      </c>
      <c r="AX9" s="17">
        <v>0</v>
      </c>
      <c r="AY9" s="17">
        <v>9.2980682884637993</v>
      </c>
      <c r="AZ9" s="17">
        <v>1037.0071159023501</v>
      </c>
      <c r="BA9" s="17">
        <v>1.7890114880096</v>
      </c>
      <c r="BB9" s="17">
        <v>1.3454869096380499E-3</v>
      </c>
      <c r="BC9" s="17">
        <v>1.3454869096380499E-3</v>
      </c>
      <c r="BD9" s="17">
        <v>1.11066120312835E-2</v>
      </c>
      <c r="BE9" s="17">
        <v>0</v>
      </c>
      <c r="BF9" s="17">
        <v>16.1972581151309</v>
      </c>
      <c r="BG9" s="17">
        <v>0</v>
      </c>
      <c r="BH9" s="17">
        <v>0</v>
      </c>
      <c r="BI9" s="17">
        <v>2.5105577820620999</v>
      </c>
      <c r="BJ9" s="17">
        <v>0</v>
      </c>
      <c r="BK9" s="17">
        <v>0</v>
      </c>
      <c r="BL9" s="17">
        <v>1354.0284253596101</v>
      </c>
      <c r="BM9" s="17">
        <v>8.6617607215727794</v>
      </c>
      <c r="BN9" s="17">
        <v>37.206693505999397</v>
      </c>
      <c r="BO9" s="17">
        <v>0</v>
      </c>
      <c r="BP9" s="17">
        <v>4.2222503013942001</v>
      </c>
      <c r="BQ9" s="17">
        <v>5666.7170352243502</v>
      </c>
      <c r="BR9" s="17">
        <v>0.56730231393706798</v>
      </c>
      <c r="BS9" s="17">
        <v>4.2199869597160404</v>
      </c>
      <c r="BT9" s="17">
        <v>0.46008532982481498</v>
      </c>
      <c r="BU9" s="17">
        <v>0</v>
      </c>
      <c r="BV9" s="17">
        <v>15.091962817286401</v>
      </c>
      <c r="BW9" s="17">
        <v>1345.0906593429099</v>
      </c>
      <c r="BX9" s="17">
        <v>0</v>
      </c>
      <c r="BY9" s="17">
        <v>133.12351441436999</v>
      </c>
      <c r="BZ9" s="17">
        <v>484.93435713044101</v>
      </c>
      <c r="CA9" s="17">
        <v>10.8161317701461</v>
      </c>
      <c r="CB9" s="17">
        <v>108.70097772489601</v>
      </c>
      <c r="CC9" s="17">
        <v>64.201116714033105</v>
      </c>
      <c r="CD9" s="17">
        <v>109.605384184765</v>
      </c>
      <c r="CE9" s="17">
        <v>5.4671968834463701E-2</v>
      </c>
      <c r="CF9" s="17">
        <v>0.29500043056928799</v>
      </c>
      <c r="CG9" s="17">
        <v>102.45835884852499</v>
      </c>
      <c r="CH9" s="17">
        <v>4476.1513340718702</v>
      </c>
      <c r="CI9" s="17">
        <v>71.754222344835995</v>
      </c>
      <c r="CJ9" s="17">
        <v>81.558172180095198</v>
      </c>
      <c r="CL9" s="26">
        <f t="shared" si="0"/>
        <v>1.2659797697388049</v>
      </c>
      <c r="CM9" s="40">
        <f t="shared" si="1"/>
        <v>2.6767359065667891E-3</v>
      </c>
      <c r="CN9" s="40">
        <f t="shared" si="2"/>
        <v>2.6964408406845572E-3</v>
      </c>
      <c r="CO9" s="40">
        <f t="shared" si="3"/>
        <v>2.7156124415698454E-3</v>
      </c>
      <c r="CP9" s="40">
        <f t="shared" si="4"/>
        <v>2.732400849378216E-3</v>
      </c>
      <c r="CQ9" s="40">
        <f t="shared" si="5"/>
        <v>2.7385846502639768E-3</v>
      </c>
      <c r="CR9" s="40">
        <f t="shared" si="6"/>
        <v>2.7341439496351974E-3</v>
      </c>
      <c r="CS9" s="40">
        <f t="shared" si="7"/>
        <v>2.7212022863904099E-3</v>
      </c>
      <c r="CT9" s="40">
        <f t="shared" si="8"/>
        <v>2.7340858723605707E-3</v>
      </c>
      <c r="CU9" s="40">
        <f t="shared" si="9"/>
        <v>27.101008916057985</v>
      </c>
      <c r="CV9" s="40">
        <f t="shared" si="10"/>
        <v>1.8342323116617024E-3</v>
      </c>
      <c r="CW9" s="40">
        <f t="shared" si="11"/>
        <v>2.7221469305090443E-3</v>
      </c>
      <c r="CX9" s="40">
        <f t="shared" si="12"/>
        <v>2.7450711310003767E-3</v>
      </c>
      <c r="CY9" s="40">
        <f t="shared" si="13"/>
        <v>2.7261574087505801E-3</v>
      </c>
      <c r="CZ9" s="40">
        <f t="shared" si="14"/>
        <v>2.7012898829068934E-3</v>
      </c>
      <c r="DA9" s="40">
        <f t="shared" si="15"/>
        <v>2.7317112276067281E-3</v>
      </c>
      <c r="DB9" s="40">
        <f t="shared" si="16"/>
        <v>2.7575377813212629E-3</v>
      </c>
      <c r="DC9" s="40">
        <f t="shared" si="17"/>
        <v>0</v>
      </c>
      <c r="DD9" s="40">
        <f t="shared" si="18"/>
        <v>2.6984137298731513E-3</v>
      </c>
      <c r="DE9" s="40">
        <f t="shared" si="19"/>
        <v>2.7772800249392187E-3</v>
      </c>
      <c r="DF9" s="40">
        <f t="shared" si="20"/>
        <v>0</v>
      </c>
      <c r="DG9" s="40">
        <f t="shared" si="21"/>
        <v>0</v>
      </c>
      <c r="DH9" s="40">
        <f t="shared" si="22"/>
        <v>0</v>
      </c>
      <c r="DI9" s="40">
        <f t="shared" si="23"/>
        <v>0</v>
      </c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</row>
    <row r="10" spans="1:143" x14ac:dyDescent="0.25">
      <c r="A10" s="32" t="s">
        <v>179</v>
      </c>
      <c r="H10" s="17">
        <v>4012.4444170000002</v>
      </c>
      <c r="I10" s="17">
        <v>0.115712335</v>
      </c>
      <c r="J10" s="17">
        <v>0.1486243921</v>
      </c>
      <c r="K10" s="17">
        <v>0.74131625000000001</v>
      </c>
      <c r="L10" s="17">
        <v>16.255745098999999</v>
      </c>
      <c r="M10" s="17">
        <v>16.274936185000001</v>
      </c>
      <c r="N10" s="17">
        <v>4.5573663199999999</v>
      </c>
      <c r="O10" s="17">
        <v>24.119741523999998</v>
      </c>
      <c r="P10" s="17">
        <v>7.930778353</v>
      </c>
      <c r="Q10" s="17">
        <v>14.934952839999999</v>
      </c>
      <c r="R10" s="17">
        <v>3.0946929000000001</v>
      </c>
      <c r="S10" s="17">
        <v>20.073025600000001</v>
      </c>
      <c r="T10" s="17">
        <v>117.0407883</v>
      </c>
      <c r="U10" s="17">
        <v>0.16701894</v>
      </c>
      <c r="V10" s="17">
        <v>81.754825193000002</v>
      </c>
      <c r="W10" s="17">
        <v>0.23559971499999999</v>
      </c>
      <c r="Y10" s="17">
        <v>6.2570999999999998E-3</v>
      </c>
      <c r="Z10" s="17">
        <v>1.6842200000000002E-2</v>
      </c>
      <c r="AF10" s="17" t="s">
        <v>179</v>
      </c>
      <c r="AG10" s="17">
        <v>2.1122679100910999</v>
      </c>
      <c r="AH10" s="17">
        <v>746.34567206909298</v>
      </c>
      <c r="AI10" s="17">
        <v>0.23624446651564801</v>
      </c>
      <c r="AJ10" s="17">
        <v>0.116024968063626</v>
      </c>
      <c r="AK10" s="17">
        <v>0.116024968063626</v>
      </c>
      <c r="AL10" s="17">
        <v>2.9027566361877599E-2</v>
      </c>
      <c r="AM10" s="17">
        <v>13.4299316065191</v>
      </c>
      <c r="AN10" s="17">
        <v>0.14902900713470699</v>
      </c>
      <c r="AO10" s="17">
        <v>0</v>
      </c>
      <c r="AP10" s="17">
        <v>0</v>
      </c>
      <c r="AQ10" s="17">
        <v>4.5697252203243703</v>
      </c>
      <c r="AR10" s="17">
        <v>0.74335781899700903</v>
      </c>
      <c r="AS10" s="17">
        <v>3.1030894307665799</v>
      </c>
      <c r="AT10" s="17">
        <v>0</v>
      </c>
      <c r="AU10" s="17">
        <v>0</v>
      </c>
      <c r="AV10" s="17">
        <v>0</v>
      </c>
      <c r="AW10" s="17">
        <v>7.4558365654194001E-3</v>
      </c>
      <c r="AX10" s="17">
        <v>0</v>
      </c>
      <c r="AY10" s="17">
        <v>16.3002563838137</v>
      </c>
      <c r="AZ10" s="17">
        <v>856.43024620609901</v>
      </c>
      <c r="BA10" s="17">
        <v>0.98229430240248905</v>
      </c>
      <c r="BB10" s="17">
        <v>6.2737703295358401E-3</v>
      </c>
      <c r="BC10" s="17">
        <v>6.2737703295358401E-3</v>
      </c>
      <c r="BD10" s="17">
        <v>5.17926126556323E-2</v>
      </c>
      <c r="BE10" s="17">
        <v>0</v>
      </c>
      <c r="BF10" s="17">
        <v>16.319507524099201</v>
      </c>
      <c r="BG10" s="17">
        <v>0</v>
      </c>
      <c r="BH10" s="17">
        <v>0</v>
      </c>
      <c r="BI10" s="17">
        <v>0.729613943892366</v>
      </c>
      <c r="BJ10" s="17">
        <v>0</v>
      </c>
      <c r="BK10" s="17">
        <v>0</v>
      </c>
      <c r="BL10" s="17">
        <v>1319.0830241782401</v>
      </c>
      <c r="BM10" s="17">
        <v>7.6542029616891796</v>
      </c>
      <c r="BN10" s="17">
        <v>24.185399154527602</v>
      </c>
      <c r="BO10" s="17">
        <v>0</v>
      </c>
      <c r="BP10" s="17">
        <v>12.012543585839699</v>
      </c>
      <c r="BQ10" s="17">
        <v>5270.8931055958801</v>
      </c>
      <c r="BR10" s="17">
        <v>0.17324638864288799</v>
      </c>
      <c r="BS10" s="17">
        <v>9.2824029464772693</v>
      </c>
      <c r="BT10" s="17">
        <v>0.58159867242678798</v>
      </c>
      <c r="BU10" s="17">
        <v>0</v>
      </c>
      <c r="BV10" s="17">
        <v>14.962151093768</v>
      </c>
      <c r="BW10" s="17">
        <v>1266.35221196778</v>
      </c>
      <c r="BX10" s="17">
        <v>0</v>
      </c>
      <c r="BY10" s="17">
        <v>154.70435739920799</v>
      </c>
      <c r="BZ10" s="17">
        <v>515.29614883447198</v>
      </c>
      <c r="CA10" s="17">
        <v>20.127985017939999</v>
      </c>
      <c r="CB10" s="17">
        <v>68.900238314566295</v>
      </c>
      <c r="CC10" s="17">
        <v>75.213111125955706</v>
      </c>
      <c r="CD10" s="17">
        <v>117.36097278275</v>
      </c>
      <c r="CE10" s="17">
        <v>1.6887335440808698E-2</v>
      </c>
      <c r="CF10" s="17">
        <v>0.16747035628565299</v>
      </c>
      <c r="CG10" s="17">
        <v>102.953650701896</v>
      </c>
      <c r="CH10" s="17">
        <v>4023.18480464293</v>
      </c>
      <c r="CI10" s="17">
        <v>81.977774279777293</v>
      </c>
      <c r="CJ10" s="17">
        <v>95.994723366788307</v>
      </c>
      <c r="CL10" s="26">
        <f t="shared" si="0"/>
        <v>1.3101295022572765</v>
      </c>
      <c r="CM10" s="40">
        <f t="shared" si="1"/>
        <v>2.6767692026896973E-3</v>
      </c>
      <c r="CN10" s="40">
        <f t="shared" si="2"/>
        <v>2.7018127637472699E-3</v>
      </c>
      <c r="CO10" s="40">
        <f t="shared" si="3"/>
        <v>2.7223999303879025E-3</v>
      </c>
      <c r="CP10" s="40">
        <f t="shared" si="4"/>
        <v>2.753978476809357E-3</v>
      </c>
      <c r="CQ10" s="40">
        <f t="shared" si="5"/>
        <v>2.7381879171099743E-3</v>
      </c>
      <c r="CR10" s="40">
        <f t="shared" si="6"/>
        <v>2.7386490854741097E-3</v>
      </c>
      <c r="CS10" s="40">
        <f t="shared" si="7"/>
        <v>2.7118514195651668E-3</v>
      </c>
      <c r="CT10" s="40">
        <f t="shared" si="8"/>
        <v>2.7221531566692637E-3</v>
      </c>
      <c r="CU10" s="40">
        <f t="shared" si="9"/>
        <v>0.51467397664640036</v>
      </c>
      <c r="CV10" s="40">
        <f t="shared" si="10"/>
        <v>1.8211141380477683E-3</v>
      </c>
      <c r="CW10" s="40">
        <f t="shared" si="11"/>
        <v>2.7132032282039579E-3</v>
      </c>
      <c r="CX10" s="40">
        <f t="shared" si="12"/>
        <v>2.7379737880669805E-3</v>
      </c>
      <c r="CY10" s="40">
        <f t="shared" si="13"/>
        <v>2.7356658084811787E-3</v>
      </c>
      <c r="CZ10" s="40">
        <f t="shared" si="14"/>
        <v>2.7027849994317021E-3</v>
      </c>
      <c r="DA10" s="40">
        <f t="shared" si="15"/>
        <v>2.7270449939923581E-3</v>
      </c>
      <c r="DB10" s="40">
        <f t="shared" si="16"/>
        <v>2.7366396247466736E-3</v>
      </c>
      <c r="DC10" s="40">
        <f t="shared" si="17"/>
        <v>0</v>
      </c>
      <c r="DD10" s="40">
        <f t="shared" si="18"/>
        <v>2.664226164811228E-3</v>
      </c>
      <c r="DE10" s="40">
        <f t="shared" si="19"/>
        <v>2.6799017235691774E-3</v>
      </c>
      <c r="DF10" s="40">
        <f t="shared" si="20"/>
        <v>0</v>
      </c>
      <c r="DG10" s="40">
        <f t="shared" si="21"/>
        <v>0</v>
      </c>
      <c r="DH10" s="40">
        <f t="shared" si="22"/>
        <v>0</v>
      </c>
      <c r="DI10" s="40">
        <f t="shared" si="23"/>
        <v>0</v>
      </c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</row>
    <row r="11" spans="1:143" x14ac:dyDescent="0.25">
      <c r="A11" s="32" t="s">
        <v>180</v>
      </c>
      <c r="H11" s="17">
        <v>162467.14712000001</v>
      </c>
      <c r="I11" s="5">
        <v>4.7419092332000004</v>
      </c>
      <c r="J11" s="5">
        <v>0.88277986539999997</v>
      </c>
      <c r="K11" s="17">
        <v>27.848553825</v>
      </c>
      <c r="L11" s="17">
        <v>806.23498269000004</v>
      </c>
      <c r="M11" s="5">
        <v>753.22036442000001</v>
      </c>
      <c r="N11" s="17">
        <v>158.70046554999999</v>
      </c>
      <c r="O11" s="5">
        <v>952.92325721999998</v>
      </c>
      <c r="P11" s="5">
        <v>172.03887257</v>
      </c>
      <c r="Q11" s="17">
        <v>267.64532496999999</v>
      </c>
      <c r="R11" s="17">
        <v>92.766699020000004</v>
      </c>
      <c r="S11" s="5">
        <v>821.30038844000001</v>
      </c>
      <c r="T11" s="17">
        <v>6733.8963315999999</v>
      </c>
      <c r="U11" s="17">
        <v>6.8635641862999996</v>
      </c>
      <c r="V11" s="5">
        <v>5141.5296535999996</v>
      </c>
      <c r="W11" s="17">
        <v>9.8851497167000009</v>
      </c>
      <c r="Y11" s="5">
        <v>0.26267922300000002</v>
      </c>
      <c r="Z11" s="17">
        <v>1.4270243439999999</v>
      </c>
      <c r="AF11" s="17" t="s">
        <v>180</v>
      </c>
      <c r="AG11" s="17">
        <v>78.388328697241704</v>
      </c>
      <c r="AH11" s="17">
        <v>43413.631025917603</v>
      </c>
      <c r="AI11" s="17">
        <v>9.9122202523322098</v>
      </c>
      <c r="AJ11" s="17">
        <v>4.7547033932555696</v>
      </c>
      <c r="AK11" s="17">
        <v>4.7547033932555696</v>
      </c>
      <c r="AL11" s="17">
        <v>6.5016043046098497</v>
      </c>
      <c r="AM11" s="17">
        <v>490.89305181824</v>
      </c>
      <c r="AN11" s="17">
        <v>0.88518398230366901</v>
      </c>
      <c r="AO11" s="17">
        <v>0</v>
      </c>
      <c r="AP11" s="17">
        <v>0</v>
      </c>
      <c r="AQ11" s="17">
        <v>159.13167643060501</v>
      </c>
      <c r="AR11" s="17">
        <v>27.924823652210801</v>
      </c>
      <c r="AS11" s="17">
        <v>93.019362038089398</v>
      </c>
      <c r="AT11" s="17">
        <v>0</v>
      </c>
      <c r="AU11" s="17">
        <v>0</v>
      </c>
      <c r="AV11" s="17">
        <v>0</v>
      </c>
      <c r="AW11" s="17">
        <v>0.25882815334672199</v>
      </c>
      <c r="AX11" s="17">
        <v>0</v>
      </c>
      <c r="AY11" s="17">
        <v>808.44256231270106</v>
      </c>
      <c r="AZ11" s="17">
        <v>29553.654053883402</v>
      </c>
      <c r="BA11" s="17">
        <v>38.299290362869698</v>
      </c>
      <c r="BB11" s="17">
        <v>0.26339822063806501</v>
      </c>
      <c r="BC11" s="17">
        <v>0.26339822063806501</v>
      </c>
      <c r="BD11" s="17">
        <v>2.1742712059260199</v>
      </c>
      <c r="BE11" s="17">
        <v>0</v>
      </c>
      <c r="BF11" s="17">
        <v>755.27970997171701</v>
      </c>
      <c r="BG11" s="17">
        <v>0</v>
      </c>
      <c r="BH11" s="17">
        <v>0</v>
      </c>
      <c r="BI11" s="17">
        <v>60.536660097782601</v>
      </c>
      <c r="BJ11" s="17">
        <v>0</v>
      </c>
      <c r="BK11" s="17">
        <v>0</v>
      </c>
      <c r="BL11" s="17">
        <v>49013.402924486101</v>
      </c>
      <c r="BM11" s="17">
        <v>558.52691416284404</v>
      </c>
      <c r="BN11" s="17">
        <v>955.52358235793895</v>
      </c>
      <c r="BO11" s="17">
        <v>0</v>
      </c>
      <c r="BP11" s="17">
        <v>241.142628067034</v>
      </c>
      <c r="BQ11" s="17">
        <v>227254.09908783701</v>
      </c>
      <c r="BR11" s="17">
        <v>14.8970784180491</v>
      </c>
      <c r="BS11" s="17">
        <v>330.22211827912702</v>
      </c>
      <c r="BT11" s="17">
        <v>19.4569516586098</v>
      </c>
      <c r="BU11" s="17">
        <v>0</v>
      </c>
      <c r="BV11" s="17">
        <v>268.14676918996702</v>
      </c>
      <c r="BW11" s="17">
        <v>55766.271174612702</v>
      </c>
      <c r="BX11" s="17">
        <v>0</v>
      </c>
      <c r="BY11" s="17">
        <v>6246.4650379303803</v>
      </c>
      <c r="BZ11" s="17">
        <v>22313.560705386</v>
      </c>
      <c r="CA11" s="17">
        <v>823.54969321747001</v>
      </c>
      <c r="CB11" s="17">
        <v>2419.9940100245099</v>
      </c>
      <c r="CC11" s="17">
        <v>4318.4172437633997</v>
      </c>
      <c r="CD11" s="17">
        <v>6752.2802122849798</v>
      </c>
      <c r="CE11" s="17">
        <v>1.4309270777760399</v>
      </c>
      <c r="CF11" s="17">
        <v>6.8820567577195302</v>
      </c>
      <c r="CG11" s="17">
        <v>4964.1058634454903</v>
      </c>
      <c r="CH11" s="17">
        <v>162906.409232626</v>
      </c>
      <c r="CI11" s="17">
        <v>5155.5725342812202</v>
      </c>
      <c r="CJ11" s="17">
        <v>4863.9703858250896</v>
      </c>
      <c r="CL11" s="26">
        <f t="shared" si="0"/>
        <v>1.3949979019138787</v>
      </c>
      <c r="CM11" s="40">
        <f t="shared" si="1"/>
        <v>2.7036980731959749E-3</v>
      </c>
      <c r="CN11" s="40">
        <f t="shared" si="2"/>
        <v>2.6981031112936938E-3</v>
      </c>
      <c r="CO11" s="40">
        <f t="shared" si="3"/>
        <v>2.7233481390966036E-3</v>
      </c>
      <c r="CP11" s="40">
        <f t="shared" si="4"/>
        <v>2.7387356517713578E-3</v>
      </c>
      <c r="CQ11" s="40">
        <f t="shared" si="5"/>
        <v>2.738134253782238E-3</v>
      </c>
      <c r="CR11" s="40">
        <f t="shared" si="6"/>
        <v>2.7340545330352996E-3</v>
      </c>
      <c r="CS11" s="40">
        <f t="shared" si="7"/>
        <v>2.7171368345429653E-3</v>
      </c>
      <c r="CT11" s="40">
        <f t="shared" si="8"/>
        <v>2.7287875683976864E-3</v>
      </c>
      <c r="CU11" s="40">
        <f t="shared" si="9"/>
        <v>0.40167524039613045</v>
      </c>
      <c r="CV11" s="40">
        <f t="shared" si="10"/>
        <v>1.8735399918651046E-3</v>
      </c>
      <c r="CW11" s="40">
        <f t="shared" si="11"/>
        <v>2.7236392019826033E-3</v>
      </c>
      <c r="CX11" s="40">
        <f t="shared" si="12"/>
        <v>2.7387114497076904E-3</v>
      </c>
      <c r="CY11" s="40">
        <f t="shared" si="13"/>
        <v>2.7300510402440076E-3</v>
      </c>
      <c r="CZ11" s="40">
        <f t="shared" si="14"/>
        <v>2.6943102617795265E-3</v>
      </c>
      <c r="DA11" s="40">
        <f t="shared" si="15"/>
        <v>2.731265134567111E-3</v>
      </c>
      <c r="DB11" s="40">
        <f t="shared" si="16"/>
        <v>2.7385053750350304E-3</v>
      </c>
      <c r="DC11" s="40">
        <f t="shared" si="17"/>
        <v>0</v>
      </c>
      <c r="DD11" s="40">
        <f t="shared" si="18"/>
        <v>2.7371698067836475E-3</v>
      </c>
      <c r="DE11" s="40">
        <f t="shared" si="19"/>
        <v>2.7348754017051317E-3</v>
      </c>
      <c r="DF11" s="40">
        <f t="shared" si="20"/>
        <v>0</v>
      </c>
      <c r="DG11" s="40">
        <f t="shared" si="21"/>
        <v>0</v>
      </c>
      <c r="DH11" s="40">
        <f t="shared" si="22"/>
        <v>0</v>
      </c>
      <c r="DI11" s="40">
        <f t="shared" si="23"/>
        <v>0</v>
      </c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</row>
    <row r="12" spans="1:143" x14ac:dyDescent="0.25">
      <c r="A12" s="32" t="s">
        <v>181</v>
      </c>
      <c r="H12" s="17">
        <v>90174.303690000001</v>
      </c>
      <c r="I12" s="17">
        <v>2.3394694263</v>
      </c>
      <c r="J12" s="17">
        <v>2.3266290771000002</v>
      </c>
      <c r="K12" s="17">
        <v>14.242019846</v>
      </c>
      <c r="L12" s="17">
        <v>423.06244077999997</v>
      </c>
      <c r="M12" s="17">
        <v>382.78409848000001</v>
      </c>
      <c r="N12" s="17">
        <v>89.478777971</v>
      </c>
      <c r="O12" s="17">
        <v>497.96362490000001</v>
      </c>
      <c r="P12" s="17">
        <v>136.71943363</v>
      </c>
      <c r="Q12" s="17">
        <v>213.34061831</v>
      </c>
      <c r="R12" s="17">
        <v>42.601842312999999</v>
      </c>
      <c r="S12" s="17">
        <v>409.51800985</v>
      </c>
      <c r="T12" s="17">
        <v>3472.3993267000001</v>
      </c>
      <c r="U12" s="17">
        <v>3.3823140608000002</v>
      </c>
      <c r="V12" s="17">
        <v>2629.6912262999999</v>
      </c>
      <c r="W12" s="17">
        <v>4.8924595435000002</v>
      </c>
      <c r="Y12" s="17">
        <v>0.13000881449999999</v>
      </c>
      <c r="Z12" s="17">
        <v>1.7088975209999999</v>
      </c>
      <c r="AF12" s="17" t="s">
        <v>181</v>
      </c>
      <c r="AG12" s="17">
        <v>39.943699118469503</v>
      </c>
      <c r="AH12" s="17">
        <v>21875.4451994513</v>
      </c>
      <c r="AI12" s="17">
        <v>4.9058699594596504</v>
      </c>
      <c r="AJ12" s="17">
        <v>2.3457839614010698</v>
      </c>
      <c r="AK12" s="17">
        <v>2.3457839614010698</v>
      </c>
      <c r="AL12" s="17">
        <v>3.1783617081920998</v>
      </c>
      <c r="AM12" s="17">
        <v>252.76466975405501</v>
      </c>
      <c r="AN12" s="17">
        <v>2.3329814378272</v>
      </c>
      <c r="AO12" s="17">
        <v>0</v>
      </c>
      <c r="AP12" s="17">
        <v>0</v>
      </c>
      <c r="AQ12" s="17">
        <v>89.721838733183304</v>
      </c>
      <c r="AR12" s="17">
        <v>14.2810053523738</v>
      </c>
      <c r="AS12" s="17">
        <v>42.717916825909001</v>
      </c>
      <c r="AT12" s="17">
        <v>0</v>
      </c>
      <c r="AU12" s="17">
        <v>0</v>
      </c>
      <c r="AV12" s="17">
        <v>0</v>
      </c>
      <c r="AW12" s="17">
        <v>0.13304532709105901</v>
      </c>
      <c r="AX12" s="17">
        <v>0</v>
      </c>
      <c r="AY12" s="17">
        <v>424.21956718010301</v>
      </c>
      <c r="AZ12" s="17">
        <v>15484.9237633721</v>
      </c>
      <c r="BA12" s="17">
        <v>21.098835896305498</v>
      </c>
      <c r="BB12" s="17">
        <v>0.13036564036279699</v>
      </c>
      <c r="BC12" s="17">
        <v>0.13036564036279699</v>
      </c>
      <c r="BD12" s="17">
        <v>1.07611131589831</v>
      </c>
      <c r="BE12" s="17">
        <v>0</v>
      </c>
      <c r="BF12" s="17">
        <v>383.83064589296202</v>
      </c>
      <c r="BG12" s="17">
        <v>0</v>
      </c>
      <c r="BH12" s="17">
        <v>0</v>
      </c>
      <c r="BI12" s="17">
        <v>68.208060466207101</v>
      </c>
      <c r="BJ12" s="17">
        <v>0</v>
      </c>
      <c r="BK12" s="17">
        <v>0</v>
      </c>
      <c r="BL12" s="17">
        <v>25993.2983460836</v>
      </c>
      <c r="BM12" s="17">
        <v>289.40233559114199</v>
      </c>
      <c r="BN12" s="17">
        <v>499.3247349266</v>
      </c>
      <c r="BO12" s="17">
        <v>0</v>
      </c>
      <c r="BP12" s="17">
        <v>193.74381716964299</v>
      </c>
      <c r="BQ12" s="17">
        <v>122623.407759056</v>
      </c>
      <c r="BR12" s="17">
        <v>11.5436388334108</v>
      </c>
      <c r="BS12" s="17">
        <v>190.97661528787901</v>
      </c>
      <c r="BT12" s="17">
        <v>9.60138490989263</v>
      </c>
      <c r="BU12" s="17">
        <v>0</v>
      </c>
      <c r="BV12" s="17">
        <v>213.734334078274</v>
      </c>
      <c r="BW12" s="17">
        <v>30842.354911410599</v>
      </c>
      <c r="BX12" s="17">
        <v>0</v>
      </c>
      <c r="BY12" s="17">
        <v>3477.2473348294998</v>
      </c>
      <c r="BZ12" s="17">
        <v>13116.1418147431</v>
      </c>
      <c r="CA12" s="17">
        <v>410.63953672098302</v>
      </c>
      <c r="CB12" s="17">
        <v>1237.31085700577</v>
      </c>
      <c r="CC12" s="17">
        <v>2400.0281625023499</v>
      </c>
      <c r="CD12" s="17">
        <v>3481.89294934482</v>
      </c>
      <c r="CE12" s="17">
        <v>1.7135549840226401</v>
      </c>
      <c r="CF12" s="17">
        <v>3.3914390659230498</v>
      </c>
      <c r="CG12" s="17">
        <v>2505.5618098642499</v>
      </c>
      <c r="CH12" s="17">
        <v>90417.379335747304</v>
      </c>
      <c r="CI12" s="17">
        <v>2636.88071156557</v>
      </c>
      <c r="CJ12" s="17">
        <v>2880.1038096602301</v>
      </c>
      <c r="CL12" s="26">
        <f t="shared" si="0"/>
        <v>1.3561928985324592</v>
      </c>
      <c r="CM12" s="40">
        <f t="shared" si="1"/>
        <v>2.6956198806141678E-3</v>
      </c>
      <c r="CN12" s="40">
        <f t="shared" si="2"/>
        <v>2.6991312774096027E-3</v>
      </c>
      <c r="CO12" s="40">
        <f t="shared" si="3"/>
        <v>2.73028511064498E-3</v>
      </c>
      <c r="CP12" s="40">
        <f t="shared" si="4"/>
        <v>2.7373579587272857E-3</v>
      </c>
      <c r="CQ12" s="40">
        <f t="shared" si="5"/>
        <v>2.7351196621700695E-3</v>
      </c>
      <c r="CR12" s="40">
        <f t="shared" si="6"/>
        <v>2.7340409832011196E-3</v>
      </c>
      <c r="CS12" s="40">
        <f t="shared" si="7"/>
        <v>2.7164068139383904E-3</v>
      </c>
      <c r="CT12" s="40">
        <f t="shared" si="8"/>
        <v>2.733352314385058E-3</v>
      </c>
      <c r="CU12" s="40">
        <f t="shared" si="9"/>
        <v>0.41709054832663001</v>
      </c>
      <c r="CV12" s="40">
        <f t="shared" si="10"/>
        <v>1.8454796437399829E-3</v>
      </c>
      <c r="CW12" s="40">
        <f t="shared" si="11"/>
        <v>2.7246359924106255E-3</v>
      </c>
      <c r="CX12" s="40">
        <f t="shared" si="12"/>
        <v>2.7386509115772859E-3</v>
      </c>
      <c r="CY12" s="40">
        <f t="shared" si="13"/>
        <v>2.7340238698416518E-3</v>
      </c>
      <c r="CZ12" s="40">
        <f t="shared" si="14"/>
        <v>2.697858613665019E-3</v>
      </c>
      <c r="DA12" s="40">
        <f t="shared" si="15"/>
        <v>2.7339655673893426E-3</v>
      </c>
      <c r="DB12" s="40">
        <f t="shared" si="16"/>
        <v>2.7410376806215895E-3</v>
      </c>
      <c r="DC12" s="40">
        <f t="shared" si="17"/>
        <v>0</v>
      </c>
      <c r="DD12" s="40">
        <f t="shared" si="18"/>
        <v>2.7446282328572854E-3</v>
      </c>
      <c r="DE12" s="40">
        <f t="shared" si="19"/>
        <v>2.7254197313802179E-3</v>
      </c>
      <c r="DF12" s="40">
        <f t="shared" si="20"/>
        <v>0</v>
      </c>
      <c r="DG12" s="40">
        <f t="shared" si="21"/>
        <v>0</v>
      </c>
      <c r="DH12" s="40">
        <f t="shared" si="22"/>
        <v>0</v>
      </c>
      <c r="DI12" s="40">
        <f t="shared" si="23"/>
        <v>0</v>
      </c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</row>
    <row r="13" spans="1:143" x14ac:dyDescent="0.25">
      <c r="A13" s="32" t="s">
        <v>182</v>
      </c>
      <c r="H13" s="17">
        <v>21560.363861999998</v>
      </c>
      <c r="I13" s="5">
        <v>0.40372834559999998</v>
      </c>
      <c r="J13" s="5">
        <v>0.99133684200000005</v>
      </c>
      <c r="K13" s="17">
        <v>2.4952326659000001</v>
      </c>
      <c r="L13" s="17">
        <v>81.710014555000001</v>
      </c>
      <c r="M13" s="5">
        <v>66.108722834999995</v>
      </c>
      <c r="N13" s="17">
        <v>18.037623124</v>
      </c>
      <c r="O13" s="5">
        <v>95.800922963999994</v>
      </c>
      <c r="P13" s="5">
        <v>77.461651536999995</v>
      </c>
      <c r="Q13" s="17">
        <v>23.488536899</v>
      </c>
      <c r="R13" s="17">
        <v>6.6960738229999999</v>
      </c>
      <c r="S13" s="5">
        <v>75.584359027999994</v>
      </c>
      <c r="T13" s="17">
        <v>647.86880253000004</v>
      </c>
      <c r="U13" s="17">
        <v>0.58026069420000004</v>
      </c>
      <c r="V13" s="5">
        <v>482.16007952000001</v>
      </c>
      <c r="W13" s="5">
        <v>0.91645243340000004</v>
      </c>
      <c r="X13" s="5"/>
      <c r="Y13" s="5">
        <v>2.4356402700000002E-2</v>
      </c>
      <c r="Z13" s="17">
        <v>0.31605965899999999</v>
      </c>
      <c r="AF13" s="17" t="s">
        <v>182</v>
      </c>
      <c r="AG13" s="17">
        <v>7.1026328854925698</v>
      </c>
      <c r="AH13" s="17">
        <v>3700.1764758091399</v>
      </c>
      <c r="AI13" s="17">
        <v>0.91895960572760704</v>
      </c>
      <c r="AJ13" s="17">
        <v>0.40481524299081001</v>
      </c>
      <c r="AK13" s="17">
        <v>0.40481524299081001</v>
      </c>
      <c r="AL13" s="17">
        <v>0.76919779085335205</v>
      </c>
      <c r="AM13" s="17">
        <v>44.636085052725797</v>
      </c>
      <c r="AN13" s="17">
        <v>0.994035854535531</v>
      </c>
      <c r="AO13" s="17">
        <v>0</v>
      </c>
      <c r="AP13" s="17">
        <v>0</v>
      </c>
      <c r="AQ13" s="17">
        <v>18.086648246587998</v>
      </c>
      <c r="AR13" s="17">
        <v>2.5020577686361301</v>
      </c>
      <c r="AS13" s="17">
        <v>6.7143476711872401</v>
      </c>
      <c r="AT13" s="17">
        <v>0</v>
      </c>
      <c r="AU13" s="17">
        <v>0</v>
      </c>
      <c r="AV13" s="17">
        <v>0</v>
      </c>
      <c r="AW13" s="17">
        <v>2.3670364191277601E-2</v>
      </c>
      <c r="AX13" s="17">
        <v>0</v>
      </c>
      <c r="AY13" s="17">
        <v>81.933114986020797</v>
      </c>
      <c r="AZ13" s="17">
        <v>2854.66690157841</v>
      </c>
      <c r="BA13" s="17">
        <v>4.0714669593156296</v>
      </c>
      <c r="BB13" s="17">
        <v>2.44234426477501E-2</v>
      </c>
      <c r="BC13" s="17">
        <v>2.44234426477501E-2</v>
      </c>
      <c r="BD13" s="17">
        <v>0.20160089502588299</v>
      </c>
      <c r="BE13" s="17">
        <v>0</v>
      </c>
      <c r="BF13" s="17">
        <v>66.289433855453794</v>
      </c>
      <c r="BG13" s="17">
        <v>0</v>
      </c>
      <c r="BH13" s="17">
        <v>0</v>
      </c>
      <c r="BI13" s="17">
        <v>14.4251124868709</v>
      </c>
      <c r="BJ13" s="17">
        <v>0</v>
      </c>
      <c r="BK13" s="17">
        <v>0</v>
      </c>
      <c r="BL13" s="17">
        <v>5589.9235038481202</v>
      </c>
      <c r="BM13" s="17">
        <v>60.477891051710401</v>
      </c>
      <c r="BN13" s="17">
        <v>96.062713817314105</v>
      </c>
      <c r="BO13" s="17">
        <v>0</v>
      </c>
      <c r="BP13" s="17">
        <v>83.728693070951905</v>
      </c>
      <c r="BQ13" s="17">
        <v>27142.957458732199</v>
      </c>
      <c r="BR13" s="17">
        <v>9.0353381552443999</v>
      </c>
      <c r="BS13" s="17">
        <v>54.098393509173903</v>
      </c>
      <c r="BT13" s="17">
        <v>1.8103983918894599</v>
      </c>
      <c r="BU13" s="17">
        <v>0</v>
      </c>
      <c r="BV13" s="17">
        <v>23.532445881710998</v>
      </c>
      <c r="BW13" s="17">
        <v>6261.0398072742501</v>
      </c>
      <c r="BX13" s="17">
        <v>0</v>
      </c>
      <c r="BY13" s="17">
        <v>657.06167047217002</v>
      </c>
      <c r="BZ13" s="17">
        <v>3015.02858692975</v>
      </c>
      <c r="CA13" s="17">
        <v>75.791308880542502</v>
      </c>
      <c r="CB13" s="17">
        <v>220.220857325092</v>
      </c>
      <c r="CC13" s="17">
        <v>497.07087485368402</v>
      </c>
      <c r="CD13" s="17">
        <v>649.63388690179102</v>
      </c>
      <c r="CE13" s="17">
        <v>0.316919337459803</v>
      </c>
      <c r="CF13" s="17">
        <v>0.58182418700649796</v>
      </c>
      <c r="CG13" s="17">
        <v>540.07070386309294</v>
      </c>
      <c r="CH13" s="17">
        <v>21618.806542215701</v>
      </c>
      <c r="CI13" s="17">
        <v>483.47439527191301</v>
      </c>
      <c r="CJ13" s="17">
        <v>716.29762690013001</v>
      </c>
      <c r="CL13" s="26">
        <f t="shared" si="0"/>
        <v>1.2555252486176478</v>
      </c>
      <c r="CM13" s="40">
        <f t="shared" si="1"/>
        <v>2.7106537064853528E-3</v>
      </c>
      <c r="CN13" s="40">
        <f t="shared" si="2"/>
        <v>2.6921503101169091E-3</v>
      </c>
      <c r="CO13" s="40">
        <f t="shared" si="3"/>
        <v>2.7225988394477055E-3</v>
      </c>
      <c r="CP13" s="40">
        <f t="shared" si="4"/>
        <v>2.7352570481310907E-3</v>
      </c>
      <c r="CQ13" s="40">
        <f t="shared" si="5"/>
        <v>2.7303927460522585E-3</v>
      </c>
      <c r="CR13" s="40">
        <f t="shared" si="6"/>
        <v>2.7335427566016323E-3</v>
      </c>
      <c r="CS13" s="40">
        <f t="shared" si="7"/>
        <v>2.7179369615926976E-3</v>
      </c>
      <c r="CT13" s="40">
        <f t="shared" si="8"/>
        <v>2.7326548139049354E-3</v>
      </c>
      <c r="CU13" s="40">
        <f t="shared" si="9"/>
        <v>8.0905085414534741E-2</v>
      </c>
      <c r="CV13" s="40">
        <f t="shared" si="10"/>
        <v>1.8693792167560779E-3</v>
      </c>
      <c r="CW13" s="40">
        <f t="shared" si="11"/>
        <v>2.7290392355699996E-3</v>
      </c>
      <c r="CX13" s="40">
        <f t="shared" si="12"/>
        <v>2.7379983796097761E-3</v>
      </c>
      <c r="CY13" s="40">
        <f t="shared" si="13"/>
        <v>2.7244472413212751E-3</v>
      </c>
      <c r="CZ13" s="40">
        <f t="shared" si="14"/>
        <v>2.694466163443134E-3</v>
      </c>
      <c r="DA13" s="40">
        <f t="shared" si="15"/>
        <v>2.725890856043967E-3</v>
      </c>
      <c r="DB13" s="40">
        <f t="shared" si="16"/>
        <v>2.7357364509421347E-3</v>
      </c>
      <c r="DC13" s="40">
        <f t="shared" si="17"/>
        <v>0</v>
      </c>
      <c r="DD13" s="40">
        <f t="shared" si="18"/>
        <v>2.7524568621990521E-3</v>
      </c>
      <c r="DE13" s="40">
        <f t="shared" si="19"/>
        <v>2.7199879368439229E-3</v>
      </c>
      <c r="DF13" s="40">
        <f t="shared" si="20"/>
        <v>0</v>
      </c>
      <c r="DG13" s="40">
        <f t="shared" si="21"/>
        <v>0</v>
      </c>
      <c r="DH13" s="40">
        <f t="shared" si="22"/>
        <v>0</v>
      </c>
      <c r="DI13" s="40">
        <f t="shared" si="23"/>
        <v>0</v>
      </c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</row>
    <row r="14" spans="1:143" x14ac:dyDescent="0.25">
      <c r="A14" s="32" t="s">
        <v>183</v>
      </c>
      <c r="H14" s="17">
        <v>109399.48579999999</v>
      </c>
      <c r="I14" s="5">
        <v>2.7438644974000002</v>
      </c>
      <c r="J14" s="5">
        <v>10.435614691</v>
      </c>
      <c r="K14" s="17">
        <v>16.7960548</v>
      </c>
      <c r="L14" s="17">
        <v>474.47771448999998</v>
      </c>
      <c r="M14" s="17">
        <v>423.19880164</v>
      </c>
      <c r="N14" s="17">
        <v>93.413525589000002</v>
      </c>
      <c r="O14" s="5">
        <v>553.66188528999999</v>
      </c>
      <c r="P14" s="17">
        <v>299.03438204999998</v>
      </c>
      <c r="Q14" s="17">
        <v>245.41082360999999</v>
      </c>
      <c r="R14" s="17">
        <v>34.169608449999998</v>
      </c>
      <c r="S14" s="17">
        <v>475.86988228000001</v>
      </c>
      <c r="T14" s="17">
        <v>3645.0463393</v>
      </c>
      <c r="U14" s="17">
        <v>3.9745716714000001</v>
      </c>
      <c r="V14" s="17">
        <v>2650.7144245999998</v>
      </c>
      <c r="W14" s="17">
        <v>5.6601495242000004</v>
      </c>
      <c r="Y14" s="17">
        <v>0.15040516870000001</v>
      </c>
      <c r="Z14" s="17">
        <v>1.3065736400000001</v>
      </c>
      <c r="AF14" s="17" t="s">
        <v>183</v>
      </c>
      <c r="AG14" s="17">
        <v>46.981677655645797</v>
      </c>
      <c r="AH14" s="17">
        <v>24827.6696766635</v>
      </c>
      <c r="AI14" s="17">
        <v>5.6756514165807497</v>
      </c>
      <c r="AJ14" s="17">
        <v>2.7512662155846002</v>
      </c>
      <c r="AK14" s="17">
        <v>2.7512662155846002</v>
      </c>
      <c r="AL14" s="17">
        <v>1.70906612112138</v>
      </c>
      <c r="AM14" s="17">
        <v>296.296502989229</v>
      </c>
      <c r="AN14" s="17">
        <v>10.464046097140701</v>
      </c>
      <c r="AO14" s="17">
        <v>0</v>
      </c>
      <c r="AP14" s="17">
        <v>0</v>
      </c>
      <c r="AQ14" s="17">
        <v>93.666714446826205</v>
      </c>
      <c r="AR14" s="17">
        <v>16.841995093499701</v>
      </c>
      <c r="AS14" s="17">
        <v>34.262922698531</v>
      </c>
      <c r="AT14" s="17">
        <v>0</v>
      </c>
      <c r="AU14" s="17">
        <v>0</v>
      </c>
      <c r="AV14" s="17">
        <v>0</v>
      </c>
      <c r="AW14" s="17">
        <v>0.15698678563827001</v>
      </c>
      <c r="AX14" s="17">
        <v>0</v>
      </c>
      <c r="AY14" s="17">
        <v>475.774934833869</v>
      </c>
      <c r="AZ14" s="17">
        <v>17626.386901686499</v>
      </c>
      <c r="BA14" s="17">
        <v>25.0394949250236</v>
      </c>
      <c r="BB14" s="17">
        <v>0.15081860407779199</v>
      </c>
      <c r="BC14" s="17">
        <v>0.15081860407779199</v>
      </c>
      <c r="BD14" s="17">
        <v>1.2449472254370799</v>
      </c>
      <c r="BE14" s="17">
        <v>0</v>
      </c>
      <c r="BF14" s="17">
        <v>424.35725086859901</v>
      </c>
      <c r="BG14" s="17">
        <v>0</v>
      </c>
      <c r="BH14" s="17">
        <v>0</v>
      </c>
      <c r="BI14" s="17">
        <v>55.889894830179202</v>
      </c>
      <c r="BJ14" s="17">
        <v>0</v>
      </c>
      <c r="BK14" s="17">
        <v>0</v>
      </c>
      <c r="BL14" s="17">
        <v>33574.074609722004</v>
      </c>
      <c r="BM14" s="17">
        <v>259.771945026791</v>
      </c>
      <c r="BN14" s="17">
        <v>555.17350546678301</v>
      </c>
      <c r="BO14" s="17">
        <v>0</v>
      </c>
      <c r="BP14" s="17">
        <v>364.958798763684</v>
      </c>
      <c r="BQ14" s="17">
        <v>146565.55321450401</v>
      </c>
      <c r="BR14" s="17">
        <v>21.747239385206001</v>
      </c>
      <c r="BS14" s="17">
        <v>274.91700496530001</v>
      </c>
      <c r="BT14" s="17">
        <v>11.2287179605941</v>
      </c>
      <c r="BU14" s="17">
        <v>0</v>
      </c>
      <c r="BV14" s="17">
        <v>245.863596695712</v>
      </c>
      <c r="BW14" s="17">
        <v>34609.255125369098</v>
      </c>
      <c r="BX14" s="17">
        <v>0</v>
      </c>
      <c r="BY14" s="17">
        <v>3470.8916056008502</v>
      </c>
      <c r="BZ14" s="17">
        <v>16056.7516938179</v>
      </c>
      <c r="CA14" s="17">
        <v>477.17359433029497</v>
      </c>
      <c r="CB14" s="17">
        <v>1458.80545502422</v>
      </c>
      <c r="CC14" s="17">
        <v>2219.0328161345401</v>
      </c>
      <c r="CD14" s="17">
        <v>3655.0088260932998</v>
      </c>
      <c r="CE14" s="17">
        <v>1.3101288103716799</v>
      </c>
      <c r="CF14" s="17">
        <v>3.9852937269376301</v>
      </c>
      <c r="CG14" s="17">
        <v>3026.1765337440002</v>
      </c>
      <c r="CH14" s="17">
        <v>109694.515555151</v>
      </c>
      <c r="CI14" s="17">
        <v>2657.9566804955298</v>
      </c>
      <c r="CJ14" s="17">
        <v>3147.4711974952902</v>
      </c>
      <c r="CL14" s="26">
        <f t="shared" si="0"/>
        <v>1.336124713918039</v>
      </c>
      <c r="CM14" s="40">
        <f t="shared" si="1"/>
        <v>2.6968111686590866E-3</v>
      </c>
      <c r="CN14" s="40">
        <f t="shared" si="2"/>
        <v>2.6975523724344403E-3</v>
      </c>
      <c r="CO14" s="40">
        <f t="shared" si="3"/>
        <v>2.724459170116838E-3</v>
      </c>
      <c r="CP14" s="40">
        <f t="shared" si="4"/>
        <v>2.7351835920242924E-3</v>
      </c>
      <c r="CQ14" s="40">
        <f t="shared" si="5"/>
        <v>2.7339963590562997E-3</v>
      </c>
      <c r="CR14" s="40">
        <f t="shared" si="6"/>
        <v>2.7373641515754149E-3</v>
      </c>
      <c r="CS14" s="40">
        <f t="shared" si="7"/>
        <v>2.710408971610608E-3</v>
      </c>
      <c r="CT14" s="40">
        <f t="shared" si="8"/>
        <v>2.7302225725566458E-3</v>
      </c>
      <c r="CU14" s="40">
        <f t="shared" si="9"/>
        <v>0.22045764858791772</v>
      </c>
      <c r="CV14" s="40">
        <f t="shared" si="10"/>
        <v>1.8449597252953472E-3</v>
      </c>
      <c r="CW14" s="40">
        <f t="shared" si="11"/>
        <v>2.7309136031671869E-3</v>
      </c>
      <c r="CX14" s="40">
        <f t="shared" si="12"/>
        <v>2.7396397604500275E-3</v>
      </c>
      <c r="CY14" s="40">
        <f t="shared" si="13"/>
        <v>2.7331577889385741E-3</v>
      </c>
      <c r="CZ14" s="40">
        <f t="shared" si="14"/>
        <v>2.6976631506693198E-3</v>
      </c>
      <c r="DA14" s="40">
        <f t="shared" si="15"/>
        <v>2.7321901704378646E-3</v>
      </c>
      <c r="DB14" s="40">
        <f t="shared" si="16"/>
        <v>2.7387778917272163E-3</v>
      </c>
      <c r="DC14" s="40">
        <f t="shared" si="17"/>
        <v>0</v>
      </c>
      <c r="DD14" s="40">
        <f t="shared" si="18"/>
        <v>2.7488109708292351E-3</v>
      </c>
      <c r="DE14" s="40">
        <f t="shared" si="19"/>
        <v>2.720987369437401E-3</v>
      </c>
      <c r="DF14" s="40">
        <f t="shared" si="20"/>
        <v>0</v>
      </c>
      <c r="DG14" s="40">
        <f t="shared" si="21"/>
        <v>0</v>
      </c>
      <c r="DH14" s="40">
        <f t="shared" si="22"/>
        <v>0</v>
      </c>
      <c r="DI14" s="40">
        <f t="shared" si="23"/>
        <v>0</v>
      </c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</row>
    <row r="15" spans="1:143" x14ac:dyDescent="0.25">
      <c r="A15" s="32" t="s">
        <v>184</v>
      </c>
      <c r="H15" s="17">
        <v>73507.922403999997</v>
      </c>
      <c r="I15" s="5">
        <v>1.4764429891999999</v>
      </c>
      <c r="J15" s="5">
        <v>11.666303443</v>
      </c>
      <c r="K15" s="17">
        <v>9.8043045719999995</v>
      </c>
      <c r="L15" s="17">
        <v>339.54041261999998</v>
      </c>
      <c r="M15" s="17">
        <v>254.3862389</v>
      </c>
      <c r="N15" s="17">
        <v>59.750224502999998</v>
      </c>
      <c r="O15" s="5">
        <v>339.95941469000002</v>
      </c>
      <c r="P15" s="17">
        <v>268.51992937</v>
      </c>
      <c r="Q15" s="17">
        <v>199.92403515999999</v>
      </c>
      <c r="R15" s="17">
        <v>24.587135409999998</v>
      </c>
      <c r="S15" s="17">
        <v>261.02231391999999</v>
      </c>
      <c r="T15" s="17">
        <v>2610.8556883000001</v>
      </c>
      <c r="U15" s="17">
        <v>2.1332718198</v>
      </c>
      <c r="V15" s="17">
        <v>2179.2445803000001</v>
      </c>
      <c r="W15" s="17">
        <v>3.0441636663999998</v>
      </c>
      <c r="Y15" s="17">
        <v>8.0891746400000006E-2</v>
      </c>
      <c r="Z15" s="17">
        <v>2.0409056720000001</v>
      </c>
      <c r="AF15" s="17" t="s">
        <v>184</v>
      </c>
      <c r="AG15" s="17">
        <v>27.192580799211601</v>
      </c>
      <c r="AH15" s="17">
        <v>14659.459066670601</v>
      </c>
      <c r="AI15" s="17">
        <v>3.0524873046845298</v>
      </c>
      <c r="AJ15" s="17">
        <v>1.4804278257897301</v>
      </c>
      <c r="AK15" s="17">
        <v>1.4804278257897301</v>
      </c>
      <c r="AL15" s="17">
        <v>2.8626462131649002</v>
      </c>
      <c r="AM15" s="17">
        <v>175.37223694556701</v>
      </c>
      <c r="AN15" s="17">
        <v>11.698086307693501</v>
      </c>
      <c r="AO15" s="17">
        <v>0</v>
      </c>
      <c r="AP15" s="17">
        <v>0</v>
      </c>
      <c r="AQ15" s="17">
        <v>59.912661780340201</v>
      </c>
      <c r="AR15" s="17">
        <v>9.8311486470574891</v>
      </c>
      <c r="AS15" s="17">
        <v>24.654234378798201</v>
      </c>
      <c r="AT15" s="17">
        <v>0</v>
      </c>
      <c r="AU15" s="17">
        <v>0</v>
      </c>
      <c r="AV15" s="17">
        <v>0</v>
      </c>
      <c r="AW15" s="17">
        <v>9.2633054894492306E-2</v>
      </c>
      <c r="AX15" s="17">
        <v>0</v>
      </c>
      <c r="AY15" s="17">
        <v>340.46459012156998</v>
      </c>
      <c r="AZ15" s="17">
        <v>10719.832681289899</v>
      </c>
      <c r="BA15" s="17">
        <v>16.837103401232898</v>
      </c>
      <c r="BB15" s="17">
        <v>8.1111493648008001E-2</v>
      </c>
      <c r="BC15" s="17">
        <v>8.1111493648008001E-2</v>
      </c>
      <c r="BD15" s="17">
        <v>0.66954853181805196</v>
      </c>
      <c r="BE15" s="17">
        <v>0</v>
      </c>
      <c r="BF15" s="17">
        <v>255.08179215216001</v>
      </c>
      <c r="BG15" s="17">
        <v>0</v>
      </c>
      <c r="BH15" s="17">
        <v>0</v>
      </c>
      <c r="BI15" s="17">
        <v>79.6282926667716</v>
      </c>
      <c r="BJ15" s="17">
        <v>0</v>
      </c>
      <c r="BK15" s="17">
        <v>0</v>
      </c>
      <c r="BL15" s="17">
        <v>21085.9013788661</v>
      </c>
      <c r="BM15" s="17">
        <v>228.83221297214999</v>
      </c>
      <c r="BN15" s="17">
        <v>340.88905109509898</v>
      </c>
      <c r="BO15" s="17">
        <v>0</v>
      </c>
      <c r="BP15" s="17">
        <v>323.28531429170698</v>
      </c>
      <c r="BQ15" s="17">
        <v>94878.991584516902</v>
      </c>
      <c r="BR15" s="17">
        <v>11.9107250462348</v>
      </c>
      <c r="BS15" s="17">
        <v>201.90150958558601</v>
      </c>
      <c r="BT15" s="17">
        <v>6.02988577264356</v>
      </c>
      <c r="BU15" s="17">
        <v>0</v>
      </c>
      <c r="BV15" s="17">
        <v>200.28976784845401</v>
      </c>
      <c r="BW15" s="17">
        <v>24091.8803301609</v>
      </c>
      <c r="BX15" s="17">
        <v>0</v>
      </c>
      <c r="BY15" s="17">
        <v>2924.7643713617299</v>
      </c>
      <c r="BZ15" s="17">
        <v>12125.198052932499</v>
      </c>
      <c r="CA15" s="17">
        <v>261.73759456997101</v>
      </c>
      <c r="CB15" s="17">
        <v>851.37508534205995</v>
      </c>
      <c r="CC15" s="17">
        <v>2017.85401890971</v>
      </c>
      <c r="CD15" s="17">
        <v>2617.9713614872999</v>
      </c>
      <c r="CE15" s="17">
        <v>2.0464754699190699</v>
      </c>
      <c r="CF15" s="17">
        <v>2.13903249296383</v>
      </c>
      <c r="CG15" s="17">
        <v>1626.1042225837</v>
      </c>
      <c r="CH15" s="17">
        <v>73705.485285470902</v>
      </c>
      <c r="CI15" s="17">
        <v>2185.1719084072902</v>
      </c>
      <c r="CJ15" s="17">
        <v>3140.6645138650401</v>
      </c>
      <c r="CL15" s="26">
        <f t="shared" si="0"/>
        <v>1.2872717846852004</v>
      </c>
      <c r="CM15" s="40">
        <f t="shared" si="1"/>
        <v>2.6876406652482769E-3</v>
      </c>
      <c r="CN15" s="40">
        <f t="shared" si="2"/>
        <v>2.6989437579904799E-3</v>
      </c>
      <c r="CO15" s="40">
        <f t="shared" si="3"/>
        <v>2.7243303629797891E-3</v>
      </c>
      <c r="CP15" s="40">
        <f t="shared" si="4"/>
        <v>2.7379886926558088E-3</v>
      </c>
      <c r="CQ15" s="40">
        <f t="shared" si="5"/>
        <v>2.7218483197294762E-3</v>
      </c>
      <c r="CR15" s="40">
        <f t="shared" si="6"/>
        <v>2.7342408739076274E-3</v>
      </c>
      <c r="CS15" s="40">
        <f t="shared" si="7"/>
        <v>2.7186053055256246E-3</v>
      </c>
      <c r="CT15" s="40">
        <f t="shared" si="8"/>
        <v>2.7345511403079445E-3</v>
      </c>
      <c r="CU15" s="40">
        <f t="shared" si="9"/>
        <v>0.20395277568483364</v>
      </c>
      <c r="CV15" s="40">
        <f t="shared" si="10"/>
        <v>1.8293582768140887E-3</v>
      </c>
      <c r="CW15" s="40">
        <f t="shared" si="11"/>
        <v>2.7290275048028547E-3</v>
      </c>
      <c r="CX15" s="40">
        <f t="shared" si="12"/>
        <v>2.7403046093225783E-3</v>
      </c>
      <c r="CY15" s="40">
        <f t="shared" si="13"/>
        <v>2.7254180379203468E-3</v>
      </c>
      <c r="CZ15" s="40">
        <f t="shared" si="14"/>
        <v>2.700393409954704E-3</v>
      </c>
      <c r="DA15" s="40">
        <f t="shared" si="15"/>
        <v>2.7199003548624874E-3</v>
      </c>
      <c r="DB15" s="40">
        <f t="shared" si="16"/>
        <v>2.7342939462822761E-3</v>
      </c>
      <c r="DC15" s="40">
        <f t="shared" si="17"/>
        <v>0</v>
      </c>
      <c r="DD15" s="40">
        <f t="shared" si="18"/>
        <v>2.7165595723619507E-3</v>
      </c>
      <c r="DE15" s="40">
        <f t="shared" si="19"/>
        <v>2.729081503120965E-3</v>
      </c>
      <c r="DF15" s="40">
        <f t="shared" si="20"/>
        <v>0</v>
      </c>
      <c r="DG15" s="40">
        <f t="shared" si="21"/>
        <v>0</v>
      </c>
      <c r="DH15" s="40">
        <f t="shared" si="22"/>
        <v>0</v>
      </c>
      <c r="DI15" s="40">
        <f t="shared" si="23"/>
        <v>0</v>
      </c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</row>
    <row r="16" spans="1:143" x14ac:dyDescent="0.25">
      <c r="A16" s="32" t="s">
        <v>185</v>
      </c>
      <c r="H16" s="17">
        <v>42584.385318000001</v>
      </c>
      <c r="I16" s="17">
        <v>0.69119720709999999</v>
      </c>
      <c r="J16" s="17">
        <v>13.885920268</v>
      </c>
      <c r="K16" s="17">
        <v>4.5006202631000001</v>
      </c>
      <c r="L16" s="17">
        <v>157.57376662999999</v>
      </c>
      <c r="M16" s="17">
        <v>108.82388065000001</v>
      </c>
      <c r="N16" s="17">
        <v>24.914877189999999</v>
      </c>
      <c r="O16" s="17">
        <v>154.56721736</v>
      </c>
      <c r="P16" s="17">
        <v>174.09232681</v>
      </c>
      <c r="Q16" s="17">
        <v>72.699089955999995</v>
      </c>
      <c r="R16" s="17">
        <v>10.787957990000001</v>
      </c>
      <c r="S16" s="17">
        <v>122.26674459</v>
      </c>
      <c r="T16" s="17">
        <v>1122.6788844</v>
      </c>
      <c r="U16" s="17">
        <v>0.99907899570000003</v>
      </c>
      <c r="V16" s="17">
        <v>928.66519556000003</v>
      </c>
      <c r="W16" s="17">
        <v>1.4353053516000001</v>
      </c>
      <c r="Y16" s="17">
        <v>3.8140412999999998E-2</v>
      </c>
      <c r="Z16" s="17">
        <v>0.91293906499999999</v>
      </c>
      <c r="AF16" s="17" t="s">
        <v>185</v>
      </c>
      <c r="AG16" s="17">
        <v>12.5191987840936</v>
      </c>
      <c r="AH16" s="17">
        <v>6452.5191074945096</v>
      </c>
      <c r="AI16" s="17">
        <v>1.4392382214375199</v>
      </c>
      <c r="AJ16" s="17">
        <v>0.693059163411338</v>
      </c>
      <c r="AK16" s="17">
        <v>0.693059163411338</v>
      </c>
      <c r="AL16" s="17">
        <v>1.8114872180641199</v>
      </c>
      <c r="AM16" s="17">
        <v>80.492219807586096</v>
      </c>
      <c r="AN16" s="17">
        <v>13.923737250597</v>
      </c>
      <c r="AO16" s="17">
        <v>0</v>
      </c>
      <c r="AP16" s="17">
        <v>0</v>
      </c>
      <c r="AQ16" s="17">
        <v>24.982616142045998</v>
      </c>
      <c r="AR16" s="17">
        <v>4.5129566089492004</v>
      </c>
      <c r="AS16" s="17">
        <v>10.817405720810999</v>
      </c>
      <c r="AT16" s="17">
        <v>0</v>
      </c>
      <c r="AU16" s="17">
        <v>0</v>
      </c>
      <c r="AV16" s="17">
        <v>0</v>
      </c>
      <c r="AW16" s="17">
        <v>4.2416203190029499E-2</v>
      </c>
      <c r="AX16" s="17">
        <v>0</v>
      </c>
      <c r="AY16" s="17">
        <v>158.00413797968</v>
      </c>
      <c r="AZ16" s="17">
        <v>4954.4009382636004</v>
      </c>
      <c r="BA16" s="17">
        <v>7.4939964896327496</v>
      </c>
      <c r="BB16" s="17">
        <v>3.8244426642596599E-2</v>
      </c>
      <c r="BC16" s="17">
        <v>3.8244426642596599E-2</v>
      </c>
      <c r="BD16" s="17">
        <v>0.31570688112012402</v>
      </c>
      <c r="BE16" s="17">
        <v>0</v>
      </c>
      <c r="BF16" s="17">
        <v>109.12140491109299</v>
      </c>
      <c r="BG16" s="17">
        <v>0</v>
      </c>
      <c r="BH16" s="17">
        <v>0</v>
      </c>
      <c r="BI16" s="17">
        <v>39.3595034807134</v>
      </c>
      <c r="BJ16" s="17">
        <v>0</v>
      </c>
      <c r="BK16" s="17">
        <v>0</v>
      </c>
      <c r="BL16" s="17">
        <v>11262.263089927401</v>
      </c>
      <c r="BM16" s="17">
        <v>108.87334333195101</v>
      </c>
      <c r="BN16" s="17">
        <v>154.98942413835701</v>
      </c>
      <c r="BO16" s="17">
        <v>0</v>
      </c>
      <c r="BP16" s="17">
        <v>194.00263899929101</v>
      </c>
      <c r="BQ16" s="17">
        <v>52199.462122389501</v>
      </c>
      <c r="BR16" s="17">
        <v>19.387774570745702</v>
      </c>
      <c r="BS16" s="17">
        <v>120.03249436449001</v>
      </c>
      <c r="BT16" s="17">
        <v>2.82995611916086</v>
      </c>
      <c r="BU16" s="17">
        <v>0</v>
      </c>
      <c r="BV16" s="17">
        <v>72.832772668419395</v>
      </c>
      <c r="BW16" s="17">
        <v>12094.4262097521</v>
      </c>
      <c r="BX16" s="17">
        <v>0</v>
      </c>
      <c r="BY16" s="17">
        <v>983.21065282037102</v>
      </c>
      <c r="BZ16" s="17">
        <v>6602.0968507318703</v>
      </c>
      <c r="CA16" s="17">
        <v>122.601572652976</v>
      </c>
      <c r="CB16" s="17">
        <v>390.85510919339998</v>
      </c>
      <c r="CC16" s="17">
        <v>796.88226876380202</v>
      </c>
      <c r="CD16" s="17">
        <v>1125.7468586657899</v>
      </c>
      <c r="CE16" s="17">
        <v>0.91543700595644595</v>
      </c>
      <c r="CF16" s="17">
        <v>1.0017695367413399</v>
      </c>
      <c r="CG16" s="17">
        <v>973.02397441227401</v>
      </c>
      <c r="CH16" s="17">
        <v>42699.506182531703</v>
      </c>
      <c r="CI16" s="17">
        <v>931.19983755440103</v>
      </c>
      <c r="CJ16" s="17">
        <v>1556.87096957023</v>
      </c>
      <c r="CL16" s="26">
        <f t="shared" si="0"/>
        <v>1.2224839767290849</v>
      </c>
      <c r="CM16" s="40">
        <f t="shared" si="1"/>
        <v>2.7033586060250469E-3</v>
      </c>
      <c r="CN16" s="40">
        <f t="shared" si="2"/>
        <v>2.6938134185322707E-3</v>
      </c>
      <c r="CO16" s="40">
        <f t="shared" si="3"/>
        <v>2.7234048494538354E-3</v>
      </c>
      <c r="CP16" s="40">
        <f t="shared" si="4"/>
        <v>2.7410323751026911E-3</v>
      </c>
      <c r="CQ16" s="40">
        <f t="shared" si="5"/>
        <v>2.7312373048145717E-3</v>
      </c>
      <c r="CR16" s="40">
        <f t="shared" si="6"/>
        <v>2.7339978993203475E-3</v>
      </c>
      <c r="CS16" s="40">
        <f t="shared" si="7"/>
        <v>2.7188154101432951E-3</v>
      </c>
      <c r="CT16" s="40">
        <f t="shared" si="8"/>
        <v>2.731541562100153E-3</v>
      </c>
      <c r="CU16" s="40">
        <f t="shared" si="9"/>
        <v>0.11436639715327959</v>
      </c>
      <c r="CV16" s="40">
        <f t="shared" si="10"/>
        <v>1.8388498741911299E-3</v>
      </c>
      <c r="CW16" s="40">
        <f t="shared" si="11"/>
        <v>2.729685343444557E-3</v>
      </c>
      <c r="CX16" s="40">
        <f t="shared" si="12"/>
        <v>2.7385047675783643E-3</v>
      </c>
      <c r="CY16" s="40">
        <f t="shared" si="13"/>
        <v>2.7327264353328488E-3</v>
      </c>
      <c r="CZ16" s="40">
        <f t="shared" si="14"/>
        <v>2.6930213255607553E-3</v>
      </c>
      <c r="DA16" s="40">
        <f t="shared" si="15"/>
        <v>2.7293388473254559E-3</v>
      </c>
      <c r="DB16" s="40">
        <f t="shared" si="16"/>
        <v>2.7400927845323561E-3</v>
      </c>
      <c r="DC16" s="40">
        <f t="shared" si="17"/>
        <v>0</v>
      </c>
      <c r="DD16" s="40">
        <f t="shared" si="18"/>
        <v>2.7271241818121097E-3</v>
      </c>
      <c r="DE16" s="40">
        <f t="shared" si="19"/>
        <v>2.7361529944454227E-3</v>
      </c>
      <c r="DF16" s="40">
        <f t="shared" si="20"/>
        <v>0</v>
      </c>
      <c r="DG16" s="40">
        <f t="shared" si="21"/>
        <v>0</v>
      </c>
      <c r="DH16" s="40">
        <f t="shared" si="22"/>
        <v>0</v>
      </c>
      <c r="DI16" s="40">
        <f t="shared" si="23"/>
        <v>0</v>
      </c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</row>
    <row r="17" spans="1:143" x14ac:dyDescent="0.25">
      <c r="A17" s="32" t="s">
        <v>186</v>
      </c>
      <c r="H17" s="17">
        <v>36208.158781999999</v>
      </c>
      <c r="I17" s="5">
        <v>0.6366745452</v>
      </c>
      <c r="J17" s="5">
        <v>8.4601075999000006</v>
      </c>
      <c r="K17" s="17">
        <v>3.8576383958</v>
      </c>
      <c r="L17" s="5">
        <v>131.66217220999999</v>
      </c>
      <c r="M17" s="17">
        <v>98.527516904999999</v>
      </c>
      <c r="N17" s="17">
        <v>20.933914304999998</v>
      </c>
      <c r="O17" s="5">
        <v>135.73553781000001</v>
      </c>
      <c r="P17" s="5">
        <v>117.46944051</v>
      </c>
      <c r="Q17" s="17">
        <v>45.788953255000003</v>
      </c>
      <c r="R17" s="17">
        <v>10.449239899</v>
      </c>
      <c r="S17" s="17">
        <v>110.76302833</v>
      </c>
      <c r="T17" s="5">
        <v>927.02677787000005</v>
      </c>
      <c r="U17" s="5">
        <v>0.92020498500000003</v>
      </c>
      <c r="V17" s="17">
        <v>698.27206218000003</v>
      </c>
      <c r="W17" s="17">
        <v>1.3227219804999999</v>
      </c>
      <c r="Y17" s="17">
        <v>3.5148736299999997E-2</v>
      </c>
      <c r="Z17" s="17">
        <v>0.57587061900000003</v>
      </c>
      <c r="AF17" s="17" t="s">
        <v>186</v>
      </c>
      <c r="AG17" s="17">
        <v>10.815380855349201</v>
      </c>
      <c r="AH17" s="17">
        <v>5816.28410411811</v>
      </c>
      <c r="AI17" s="17">
        <v>1.3263384927634401</v>
      </c>
      <c r="AJ17" s="17">
        <v>0.63839497999183903</v>
      </c>
      <c r="AK17" s="17">
        <v>0.63839497999183903</v>
      </c>
      <c r="AL17" s="17">
        <v>0.758797193674003</v>
      </c>
      <c r="AM17" s="17">
        <v>68.699893954876899</v>
      </c>
      <c r="AN17" s="17">
        <v>8.4831351620648903</v>
      </c>
      <c r="AO17" s="17">
        <v>0</v>
      </c>
      <c r="AP17" s="17">
        <v>0</v>
      </c>
      <c r="AQ17" s="17">
        <v>20.990783566332102</v>
      </c>
      <c r="AR17" s="17">
        <v>3.8681906318571899</v>
      </c>
      <c r="AS17" s="17">
        <v>10.4777123930697</v>
      </c>
      <c r="AT17" s="17">
        <v>0</v>
      </c>
      <c r="AU17" s="17">
        <v>0</v>
      </c>
      <c r="AV17" s="17">
        <v>0</v>
      </c>
      <c r="AW17" s="17">
        <v>3.6016272397575898E-2</v>
      </c>
      <c r="AX17" s="17">
        <v>0</v>
      </c>
      <c r="AY17" s="17">
        <v>132.022215898051</v>
      </c>
      <c r="AZ17" s="17">
        <v>4269.6835612655996</v>
      </c>
      <c r="BA17" s="17">
        <v>5.6672071614995696</v>
      </c>
      <c r="BB17" s="17">
        <v>3.5244537169384402E-2</v>
      </c>
      <c r="BC17" s="17">
        <v>3.5244537169384402E-2</v>
      </c>
      <c r="BD17" s="17">
        <v>0.29093636168611198</v>
      </c>
      <c r="BE17" s="17">
        <v>0</v>
      </c>
      <c r="BF17" s="17">
        <v>98.797120838720701</v>
      </c>
      <c r="BG17" s="17">
        <v>0</v>
      </c>
      <c r="BH17" s="17">
        <v>0</v>
      </c>
      <c r="BI17" s="17">
        <v>27.0005033885326</v>
      </c>
      <c r="BJ17" s="17">
        <v>0</v>
      </c>
      <c r="BK17" s="17">
        <v>0</v>
      </c>
      <c r="BL17" s="17">
        <v>9149.2847810448002</v>
      </c>
      <c r="BM17" s="17">
        <v>75.759417159911195</v>
      </c>
      <c r="BN17" s="17">
        <v>136.10636693205399</v>
      </c>
      <c r="BO17" s="17">
        <v>0</v>
      </c>
      <c r="BP17" s="17">
        <v>129.76459134271499</v>
      </c>
      <c r="BQ17" s="17">
        <v>44925.211014622102</v>
      </c>
      <c r="BR17" s="17">
        <v>19.6256262838948</v>
      </c>
      <c r="BS17" s="17">
        <v>89.635072048452002</v>
      </c>
      <c r="BT17" s="17">
        <v>2.6070047633348601</v>
      </c>
      <c r="BU17" s="17">
        <v>0</v>
      </c>
      <c r="BV17" s="17">
        <v>45.8741097270347</v>
      </c>
      <c r="BW17" s="17">
        <v>9919.6090727095398</v>
      </c>
      <c r="BX17" s="17">
        <v>0</v>
      </c>
      <c r="BY17" s="17">
        <v>819.62225772357306</v>
      </c>
      <c r="BZ17" s="17">
        <v>5076.1062072559998</v>
      </c>
      <c r="CA17" s="17">
        <v>111.06654401105</v>
      </c>
      <c r="CB17" s="17">
        <v>335.15813158112701</v>
      </c>
      <c r="CC17" s="17">
        <v>615.650501133646</v>
      </c>
      <c r="CD17" s="17">
        <v>929.56117629055302</v>
      </c>
      <c r="CE17" s="17">
        <v>0.57744031680489405</v>
      </c>
      <c r="CF17" s="17">
        <v>0.92269034642837899</v>
      </c>
      <c r="CG17" s="17">
        <v>930.43928070054005</v>
      </c>
      <c r="CH17" s="17">
        <v>36306.275451975001</v>
      </c>
      <c r="CI17" s="17">
        <v>700.18015254820295</v>
      </c>
      <c r="CJ17" s="17">
        <v>1038.26526093147</v>
      </c>
      <c r="CL17" s="26">
        <f t="shared" si="0"/>
        <v>1.2373952011146945</v>
      </c>
      <c r="CM17" s="40">
        <f t="shared" si="1"/>
        <v>2.709794512494769E-3</v>
      </c>
      <c r="CN17" s="40">
        <f t="shared" si="2"/>
        <v>2.7022201606922854E-3</v>
      </c>
      <c r="CO17" s="40">
        <f t="shared" si="3"/>
        <v>2.721899443118412E-3</v>
      </c>
      <c r="CP17" s="40">
        <f t="shared" si="4"/>
        <v>2.7354134769807998E-3</v>
      </c>
      <c r="CQ17" s="40">
        <f t="shared" si="5"/>
        <v>2.7346023691356158E-3</v>
      </c>
      <c r="CR17" s="40">
        <f t="shared" si="6"/>
        <v>2.7363313538151385E-3</v>
      </c>
      <c r="CS17" s="40">
        <f t="shared" si="7"/>
        <v>2.7166090633379686E-3</v>
      </c>
      <c r="CT17" s="40">
        <f t="shared" si="8"/>
        <v>2.7319972944230405E-3</v>
      </c>
      <c r="CU17" s="40">
        <f t="shared" si="9"/>
        <v>0.10466680337741395</v>
      </c>
      <c r="CV17" s="40">
        <f t="shared" si="10"/>
        <v>1.8597601819036627E-3</v>
      </c>
      <c r="CW17" s="40">
        <f t="shared" si="11"/>
        <v>2.7248387772611563E-3</v>
      </c>
      <c r="CX17" s="40">
        <f t="shared" si="12"/>
        <v>2.7402255574461801E-3</v>
      </c>
      <c r="CY17" s="40">
        <f t="shared" si="13"/>
        <v>2.7338999056490923E-3</v>
      </c>
      <c r="CZ17" s="40">
        <f t="shared" si="14"/>
        <v>2.7008780314083636E-3</v>
      </c>
      <c r="DA17" s="40">
        <f t="shared" si="15"/>
        <v>2.7325887308821675E-3</v>
      </c>
      <c r="DB17" s="40">
        <f t="shared" si="16"/>
        <v>2.7341439219699844E-3</v>
      </c>
      <c r="DC17" s="40">
        <f t="shared" si="17"/>
        <v>0</v>
      </c>
      <c r="DD17" s="40">
        <f t="shared" si="18"/>
        <v>2.7255850272035185E-3</v>
      </c>
      <c r="DE17" s="40">
        <f t="shared" si="19"/>
        <v>2.7257820647627472E-3</v>
      </c>
      <c r="DF17" s="40">
        <f t="shared" si="20"/>
        <v>0</v>
      </c>
      <c r="DG17" s="40">
        <f t="shared" si="21"/>
        <v>0</v>
      </c>
      <c r="DH17" s="40">
        <f t="shared" si="22"/>
        <v>0</v>
      </c>
      <c r="DI17" s="40">
        <f t="shared" si="23"/>
        <v>0</v>
      </c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</row>
    <row r="18" spans="1:143" x14ac:dyDescent="0.25">
      <c r="A18" s="32" t="s">
        <v>187</v>
      </c>
      <c r="H18" s="17">
        <v>40944.252240000002</v>
      </c>
      <c r="I18" s="5">
        <v>0.97760202979999999</v>
      </c>
      <c r="J18" s="5">
        <v>6.2997601237999996</v>
      </c>
      <c r="K18" s="17">
        <v>6.0223187394000002</v>
      </c>
      <c r="L18" s="17">
        <v>191.79710028</v>
      </c>
      <c r="M18" s="17">
        <v>158.90125320999999</v>
      </c>
      <c r="N18" s="17">
        <v>31.648089767999998</v>
      </c>
      <c r="O18" s="5">
        <v>209.07009969000001</v>
      </c>
      <c r="P18" s="5">
        <v>83.520883456000007</v>
      </c>
      <c r="Q18" s="17">
        <v>56.592283227000003</v>
      </c>
      <c r="R18" s="17">
        <v>14.577169214</v>
      </c>
      <c r="S18" s="17">
        <v>164.50586820000001</v>
      </c>
      <c r="T18" s="17">
        <v>1509.2465288000001</v>
      </c>
      <c r="U18" s="17">
        <v>1.4139548308000001</v>
      </c>
      <c r="V18" s="5">
        <v>1181.1060164</v>
      </c>
      <c r="W18" s="17">
        <v>1.9347737805</v>
      </c>
      <c r="Y18" s="17">
        <v>5.14088896E-2</v>
      </c>
      <c r="Z18" s="17">
        <v>1.521201502</v>
      </c>
      <c r="AF18" s="17" t="s">
        <v>187</v>
      </c>
      <c r="AG18" s="17">
        <v>16.745756871602101</v>
      </c>
      <c r="AH18" s="17">
        <v>9200.7298751045691</v>
      </c>
      <c r="AI18" s="17">
        <v>1.9400725308026101</v>
      </c>
      <c r="AJ18" s="17">
        <v>0.980234518684165</v>
      </c>
      <c r="AK18" s="17">
        <v>0.980234518684165</v>
      </c>
      <c r="AL18" s="17">
        <v>1.5132012489437601</v>
      </c>
      <c r="AM18" s="17">
        <v>108.469762924167</v>
      </c>
      <c r="AN18" s="17">
        <v>6.3169424828824798</v>
      </c>
      <c r="AO18" s="17">
        <v>0</v>
      </c>
      <c r="AP18" s="17">
        <v>0</v>
      </c>
      <c r="AQ18" s="17">
        <v>31.7341458922998</v>
      </c>
      <c r="AR18" s="17">
        <v>6.0388091368012402</v>
      </c>
      <c r="AS18" s="17">
        <v>14.6169834986813</v>
      </c>
      <c r="AT18" s="17">
        <v>0</v>
      </c>
      <c r="AU18" s="17">
        <v>0</v>
      </c>
      <c r="AV18" s="17">
        <v>0</v>
      </c>
      <c r="AW18" s="17">
        <v>5.6358797082792303E-2</v>
      </c>
      <c r="AX18" s="17">
        <v>0</v>
      </c>
      <c r="AY18" s="17">
        <v>192.32025071094299</v>
      </c>
      <c r="AZ18" s="17">
        <v>7016.1648041009803</v>
      </c>
      <c r="BA18" s="17">
        <v>9.1195555896206297</v>
      </c>
      <c r="BB18" s="17">
        <v>5.1551227975436098E-2</v>
      </c>
      <c r="BC18" s="17">
        <v>5.1551227975436098E-2</v>
      </c>
      <c r="BD18" s="17">
        <v>0.42552946361282401</v>
      </c>
      <c r="BE18" s="17">
        <v>0</v>
      </c>
      <c r="BF18" s="17">
        <v>159.33614675304599</v>
      </c>
      <c r="BG18" s="17">
        <v>0</v>
      </c>
      <c r="BH18" s="17">
        <v>0</v>
      </c>
      <c r="BI18" s="17">
        <v>58.384185796985001</v>
      </c>
      <c r="BJ18" s="17">
        <v>0</v>
      </c>
      <c r="BK18" s="17">
        <v>0</v>
      </c>
      <c r="BL18" s="17">
        <v>11174.2665290734</v>
      </c>
      <c r="BM18" s="17">
        <v>122.479930915949</v>
      </c>
      <c r="BN18" s="17">
        <v>209.641498800063</v>
      </c>
      <c r="BO18" s="17">
        <v>0</v>
      </c>
      <c r="BP18" s="17">
        <v>98.284165358873494</v>
      </c>
      <c r="BQ18" s="17">
        <v>54537.267621047402</v>
      </c>
      <c r="BR18" s="17">
        <v>4.2964642184518196</v>
      </c>
      <c r="BS18" s="17">
        <v>96.974668212271794</v>
      </c>
      <c r="BT18" s="17">
        <v>3.9451857553410199</v>
      </c>
      <c r="BU18" s="17">
        <v>0</v>
      </c>
      <c r="BV18" s="17">
        <v>56.698382300412803</v>
      </c>
      <c r="BW18" s="17">
        <v>14800.307394683399</v>
      </c>
      <c r="BX18" s="17">
        <v>0</v>
      </c>
      <c r="BY18" s="17">
        <v>1545.7748799866999</v>
      </c>
      <c r="BZ18" s="17">
        <v>6552.7957822447197</v>
      </c>
      <c r="CA18" s="17">
        <v>164.956357471166</v>
      </c>
      <c r="CB18" s="17">
        <v>523.26581722932895</v>
      </c>
      <c r="CC18" s="17">
        <v>1120.4933398763701</v>
      </c>
      <c r="CD18" s="17">
        <v>1513.36669829721</v>
      </c>
      <c r="CE18" s="17">
        <v>1.52536107265021</v>
      </c>
      <c r="CF18" s="17">
        <v>1.4177773180317099</v>
      </c>
      <c r="CG18" s="17">
        <v>1032.6555187240499</v>
      </c>
      <c r="CH18" s="17">
        <v>41055.232089375299</v>
      </c>
      <c r="CI18" s="17">
        <v>1184.32285033073</v>
      </c>
      <c r="CJ18" s="17">
        <v>1482.74919660817</v>
      </c>
      <c r="CL18" s="26">
        <f t="shared" si="0"/>
        <v>1.3283877558485688</v>
      </c>
      <c r="CM18" s="40">
        <f t="shared" si="1"/>
        <v>2.710511080402061E-3</v>
      </c>
      <c r="CN18" s="40">
        <f t="shared" si="2"/>
        <v>2.6928021873108914E-3</v>
      </c>
      <c r="CO18" s="40">
        <f t="shared" si="3"/>
        <v>2.7274624342546981E-3</v>
      </c>
      <c r="CP18" s="40">
        <f t="shared" si="4"/>
        <v>2.7382139861436426E-3</v>
      </c>
      <c r="CQ18" s="40">
        <f t="shared" si="5"/>
        <v>2.7276242976523421E-3</v>
      </c>
      <c r="CR18" s="40">
        <f t="shared" si="6"/>
        <v>2.736879252118025E-3</v>
      </c>
      <c r="CS18" s="40">
        <f t="shared" si="7"/>
        <v>2.7191569832696418E-3</v>
      </c>
      <c r="CT18" s="40">
        <f t="shared" si="8"/>
        <v>2.7330503544516593E-3</v>
      </c>
      <c r="CU18" s="40">
        <f t="shared" si="9"/>
        <v>0.17676156300059967</v>
      </c>
      <c r="CV18" s="40">
        <f t="shared" si="10"/>
        <v>1.8747975406332475E-3</v>
      </c>
      <c r="CW18" s="40">
        <f t="shared" si="11"/>
        <v>2.7312768409838224E-3</v>
      </c>
      <c r="CX18" s="40">
        <f t="shared" si="12"/>
        <v>2.7384389146428759E-3</v>
      </c>
      <c r="CY18" s="40">
        <f t="shared" si="13"/>
        <v>2.7299512827011858E-3</v>
      </c>
      <c r="CZ18" s="40">
        <f t="shared" si="14"/>
        <v>2.703401232093912E-3</v>
      </c>
      <c r="DA18" s="40">
        <f t="shared" si="15"/>
        <v>2.723577634914493E-3</v>
      </c>
      <c r="DB18" s="40">
        <f t="shared" si="16"/>
        <v>2.7386924280319329E-3</v>
      </c>
      <c r="DC18" s="40">
        <f t="shared" si="17"/>
        <v>0</v>
      </c>
      <c r="DD18" s="40">
        <f t="shared" si="18"/>
        <v>2.7687502403494369E-3</v>
      </c>
      <c r="DE18" s="40">
        <f t="shared" si="19"/>
        <v>2.7343982008571524E-3</v>
      </c>
      <c r="DF18" s="40">
        <f t="shared" si="20"/>
        <v>0</v>
      </c>
      <c r="DG18" s="40">
        <f t="shared" si="21"/>
        <v>0</v>
      </c>
      <c r="DH18" s="40">
        <f t="shared" si="22"/>
        <v>0</v>
      </c>
      <c r="DI18" s="40">
        <f t="shared" si="23"/>
        <v>0</v>
      </c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</row>
    <row r="19" spans="1:143" x14ac:dyDescent="0.25">
      <c r="A19" s="32" t="s">
        <v>188</v>
      </c>
      <c r="H19" s="17">
        <v>39698.106003000001</v>
      </c>
      <c r="I19" s="17">
        <v>1.0132194981</v>
      </c>
      <c r="J19" s="17">
        <v>1.3916597949</v>
      </c>
      <c r="K19" s="17">
        <v>6.1070898552999999</v>
      </c>
      <c r="L19" s="5">
        <v>177.32288285999999</v>
      </c>
      <c r="M19" s="17">
        <v>166.50788854999999</v>
      </c>
      <c r="N19" s="17">
        <v>36.171855721999997</v>
      </c>
      <c r="O19" s="17">
        <v>205.72439772000001</v>
      </c>
      <c r="P19" s="17">
        <v>116.01176408000001</v>
      </c>
      <c r="Q19" s="17">
        <v>69.761178407000003</v>
      </c>
      <c r="R19" s="17">
        <v>19.05325071</v>
      </c>
      <c r="S19" s="17">
        <v>177.21608168</v>
      </c>
      <c r="T19" s="5">
        <v>1494.8923531999999</v>
      </c>
      <c r="U19" s="5">
        <v>1.4670314717999999</v>
      </c>
      <c r="V19" s="17">
        <v>1170.2259296</v>
      </c>
      <c r="W19" s="17">
        <v>2.1229099470000001</v>
      </c>
      <c r="Y19" s="17">
        <v>5.6412769799999998E-2</v>
      </c>
      <c r="Z19" s="17">
        <v>0.41672121200000001</v>
      </c>
      <c r="AF19" s="17" t="s">
        <v>188</v>
      </c>
      <c r="AG19" s="17">
        <v>17.151282976517798</v>
      </c>
      <c r="AH19" s="17">
        <v>9381.1406026694203</v>
      </c>
      <c r="AI19" s="17">
        <v>2.1287242117733398</v>
      </c>
      <c r="AJ19" s="17">
        <v>1.0159486486477001</v>
      </c>
      <c r="AK19" s="17">
        <v>1.0159486486477001</v>
      </c>
      <c r="AL19" s="17">
        <v>1.6056852818416201</v>
      </c>
      <c r="AM19" s="17">
        <v>107.785146966917</v>
      </c>
      <c r="AN19" s="17">
        <v>1.3954519517330399</v>
      </c>
      <c r="AO19" s="17">
        <v>0</v>
      </c>
      <c r="AP19" s="17">
        <v>0</v>
      </c>
      <c r="AQ19" s="17">
        <v>36.270135941298598</v>
      </c>
      <c r="AR19" s="17">
        <v>6.1237998619305003</v>
      </c>
      <c r="AS19" s="17">
        <v>19.1051220764375</v>
      </c>
      <c r="AT19" s="17">
        <v>0</v>
      </c>
      <c r="AU19" s="17">
        <v>0</v>
      </c>
      <c r="AV19" s="17">
        <v>0</v>
      </c>
      <c r="AW19" s="17">
        <v>5.6962644259845499E-2</v>
      </c>
      <c r="AX19" s="17">
        <v>0</v>
      </c>
      <c r="AY19" s="17">
        <v>177.80796838559201</v>
      </c>
      <c r="AZ19" s="17">
        <v>6448.6610040881997</v>
      </c>
      <c r="BA19" s="17">
        <v>8.8499224406405492</v>
      </c>
      <c r="BB19" s="17">
        <v>5.6564199420770699E-2</v>
      </c>
      <c r="BC19" s="17">
        <v>5.6564199420770699E-2</v>
      </c>
      <c r="BD19" s="17">
        <v>0.46694224664984502</v>
      </c>
      <c r="BE19" s="17">
        <v>0</v>
      </c>
      <c r="BF19" s="17">
        <v>166.96335283638101</v>
      </c>
      <c r="BG19" s="17">
        <v>0</v>
      </c>
      <c r="BH19" s="17">
        <v>0</v>
      </c>
      <c r="BI19" s="17">
        <v>17.5866744668165</v>
      </c>
      <c r="BJ19" s="17">
        <v>0</v>
      </c>
      <c r="BK19" s="17">
        <v>0</v>
      </c>
      <c r="BL19" s="17">
        <v>12181.232705861399</v>
      </c>
      <c r="BM19" s="17">
        <v>125.34792811954701</v>
      </c>
      <c r="BN19" s="17">
        <v>206.286001684741</v>
      </c>
      <c r="BO19" s="17">
        <v>0</v>
      </c>
      <c r="BP19" s="17">
        <v>134.512708328559</v>
      </c>
      <c r="BQ19" s="17">
        <v>53666.573315806498</v>
      </c>
      <c r="BR19" s="17">
        <v>5.6076638215839099</v>
      </c>
      <c r="BS19" s="17">
        <v>100.068430310305</v>
      </c>
      <c r="BT19" s="17">
        <v>4.1650062383124702</v>
      </c>
      <c r="BU19" s="17">
        <v>0</v>
      </c>
      <c r="BV19" s="17">
        <v>69.8909323077431</v>
      </c>
      <c r="BW19" s="17">
        <v>12996.725482944399</v>
      </c>
      <c r="BX19" s="17">
        <v>0</v>
      </c>
      <c r="BY19" s="17">
        <v>1424.3770687246799</v>
      </c>
      <c r="BZ19" s="17">
        <v>5932.8384227502102</v>
      </c>
      <c r="CA19" s="17">
        <v>177.70127149251701</v>
      </c>
      <c r="CB19" s="17">
        <v>530.60379064977406</v>
      </c>
      <c r="CC19" s="17">
        <v>982.03159727104696</v>
      </c>
      <c r="CD19" s="17">
        <v>1498.9778561601199</v>
      </c>
      <c r="CE19" s="17">
        <v>0.41786098168443497</v>
      </c>
      <c r="CF19" s="17">
        <v>1.47099604678648</v>
      </c>
      <c r="CG19" s="17">
        <v>1090.7070328411501</v>
      </c>
      <c r="CH19" s="17">
        <v>39805.462346048502</v>
      </c>
      <c r="CI19" s="17">
        <v>1173.42183346715</v>
      </c>
      <c r="CJ19" s="17">
        <v>1371.6919004193101</v>
      </c>
      <c r="CL19" s="26">
        <f t="shared" si="0"/>
        <v>1.348221328250292</v>
      </c>
      <c r="CM19" s="40">
        <f t="shared" si="1"/>
        <v>2.7043190181513456E-3</v>
      </c>
      <c r="CN19" s="40">
        <f t="shared" si="2"/>
        <v>2.693543257722337E-3</v>
      </c>
      <c r="CO19" s="40">
        <f t="shared" si="3"/>
        <v>2.7249165686448517E-3</v>
      </c>
      <c r="CP19" s="40">
        <f t="shared" si="4"/>
        <v>2.736165182832327E-3</v>
      </c>
      <c r="CQ19" s="40">
        <f t="shared" si="5"/>
        <v>2.7356059058378673E-3</v>
      </c>
      <c r="CR19" s="40">
        <f t="shared" si="6"/>
        <v>2.7353916402840356E-3</v>
      </c>
      <c r="CS19" s="40">
        <f t="shared" si="7"/>
        <v>2.7170355884955787E-3</v>
      </c>
      <c r="CT19" s="40">
        <f t="shared" si="8"/>
        <v>2.7298850839527059E-3</v>
      </c>
      <c r="CU19" s="40">
        <f t="shared" si="9"/>
        <v>0.15947472564765944</v>
      </c>
      <c r="CV19" s="40">
        <f t="shared" si="10"/>
        <v>1.8599728918867746E-3</v>
      </c>
      <c r="CW19" s="40">
        <f t="shared" si="11"/>
        <v>2.7224418146282415E-3</v>
      </c>
      <c r="CX19" s="40">
        <f t="shared" si="12"/>
        <v>2.7378430214539807E-3</v>
      </c>
      <c r="CY19" s="40">
        <f t="shared" si="13"/>
        <v>2.7329746863541844E-3</v>
      </c>
      <c r="CZ19" s="40">
        <f t="shared" si="14"/>
        <v>2.7024471272014761E-3</v>
      </c>
      <c r="DA19" s="40">
        <f t="shared" si="15"/>
        <v>2.731014401844986E-3</v>
      </c>
      <c r="DB19" s="40">
        <f t="shared" si="16"/>
        <v>2.7388183759542595E-3</v>
      </c>
      <c r="DC19" s="40">
        <f t="shared" si="17"/>
        <v>0</v>
      </c>
      <c r="DD19" s="40">
        <f t="shared" si="18"/>
        <v>2.6843145852891675E-3</v>
      </c>
      <c r="DE19" s="40">
        <f t="shared" si="19"/>
        <v>2.7350891953994553E-3</v>
      </c>
      <c r="DF19" s="40">
        <f t="shared" si="20"/>
        <v>0</v>
      </c>
      <c r="DG19" s="40">
        <f t="shared" si="21"/>
        <v>0</v>
      </c>
      <c r="DH19" s="40">
        <f t="shared" si="22"/>
        <v>0</v>
      </c>
      <c r="DI19" s="40">
        <f t="shared" si="23"/>
        <v>0</v>
      </c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</row>
    <row r="20" spans="1:143" x14ac:dyDescent="0.25">
      <c r="A20" s="32" t="s">
        <v>189</v>
      </c>
      <c r="H20" s="17">
        <v>9624.0557191999997</v>
      </c>
      <c r="I20" s="17">
        <v>0.219717357</v>
      </c>
      <c r="J20" s="17">
        <v>0.31322605739999998</v>
      </c>
      <c r="K20" s="17">
        <v>1.5757859519999999</v>
      </c>
      <c r="L20" s="17">
        <v>33.656000532</v>
      </c>
      <c r="M20" s="17">
        <v>35.687496965999998</v>
      </c>
      <c r="N20" s="17">
        <v>8.5319671336000003</v>
      </c>
      <c r="O20" s="17">
        <v>53.037462732000002</v>
      </c>
      <c r="P20" s="17">
        <v>0.37154252710000002</v>
      </c>
      <c r="Q20" s="17">
        <v>31.969559577999998</v>
      </c>
      <c r="R20" s="17">
        <v>3.6884542699999998</v>
      </c>
      <c r="S20" s="17">
        <v>39.152996600000002</v>
      </c>
      <c r="T20" s="17">
        <v>402.37318679999998</v>
      </c>
      <c r="U20" s="17">
        <v>0.31635033140000002</v>
      </c>
      <c r="V20" s="17">
        <v>438.92310715000002</v>
      </c>
      <c r="W20" s="17">
        <v>0.44624863510000001</v>
      </c>
      <c r="Y20" s="17">
        <v>1.1851542E-2</v>
      </c>
      <c r="Z20" s="17">
        <v>0.31614434000000002</v>
      </c>
      <c r="AF20" s="17" t="s">
        <v>189</v>
      </c>
      <c r="AG20" s="17">
        <v>4.4282469645617999</v>
      </c>
      <c r="AH20" s="17">
        <v>1526.0961479122</v>
      </c>
      <c r="AI20" s="17">
        <v>0.44746930641048999</v>
      </c>
      <c r="AJ20" s="17">
        <v>0.22031200641425899</v>
      </c>
      <c r="AK20" s="17">
        <v>0.22031200641425899</v>
      </c>
      <c r="AL20" s="17">
        <v>1.8946079054051801</v>
      </c>
      <c r="AM20" s="17">
        <v>28.9345621393561</v>
      </c>
      <c r="AN20" s="17">
        <v>0.31407447141705203</v>
      </c>
      <c r="AO20" s="17">
        <v>0</v>
      </c>
      <c r="AP20" s="17">
        <v>0</v>
      </c>
      <c r="AQ20" s="17">
        <v>8.5551378544056504</v>
      </c>
      <c r="AR20" s="17">
        <v>1.58010090938835</v>
      </c>
      <c r="AS20" s="17">
        <v>3.6985270628019502</v>
      </c>
      <c r="AT20" s="17">
        <v>0</v>
      </c>
      <c r="AU20" s="17">
        <v>0</v>
      </c>
      <c r="AV20" s="17">
        <v>0</v>
      </c>
      <c r="AW20" s="17">
        <v>1.59426482014914E-2</v>
      </c>
      <c r="AX20" s="17">
        <v>0</v>
      </c>
      <c r="AY20" s="17">
        <v>33.747958753431703</v>
      </c>
      <c r="AZ20" s="17">
        <v>1882.2367057568599</v>
      </c>
      <c r="BA20" s="17">
        <v>2.5976195348578202</v>
      </c>
      <c r="BB20" s="17">
        <v>1.1883943171811601E-2</v>
      </c>
      <c r="BC20" s="17">
        <v>1.1883943171811601E-2</v>
      </c>
      <c r="BD20" s="17">
        <v>9.8095723486168407E-2</v>
      </c>
      <c r="BE20" s="17">
        <v>0</v>
      </c>
      <c r="BF20" s="17">
        <v>35.785064972469797</v>
      </c>
      <c r="BG20" s="17">
        <v>0</v>
      </c>
      <c r="BH20" s="17">
        <v>0</v>
      </c>
      <c r="BI20" s="17">
        <v>12.0258818223526</v>
      </c>
      <c r="BJ20" s="17">
        <v>0</v>
      </c>
      <c r="BK20" s="17">
        <v>0</v>
      </c>
      <c r="BL20" s="17">
        <v>2299.2420102594001</v>
      </c>
      <c r="BM20" s="17">
        <v>65.093279001791302</v>
      </c>
      <c r="BN20" s="17">
        <v>53.182260857915502</v>
      </c>
      <c r="BO20" s="17">
        <v>0</v>
      </c>
      <c r="BP20" s="17">
        <v>9.08764837035665</v>
      </c>
      <c r="BQ20" s="17">
        <v>12123.4999616395</v>
      </c>
      <c r="BR20" s="17">
        <v>0.42991279810012201</v>
      </c>
      <c r="BS20" s="17">
        <v>14.968230218974</v>
      </c>
      <c r="BT20" s="17">
        <v>1.10158614662957</v>
      </c>
      <c r="BU20" s="17">
        <v>0</v>
      </c>
      <c r="BV20" s="17">
        <v>32.027534105171497</v>
      </c>
      <c r="BW20" s="17">
        <v>3548.8121798673901</v>
      </c>
      <c r="BX20" s="17">
        <v>0</v>
      </c>
      <c r="BY20" s="17">
        <v>346.68472206220298</v>
      </c>
      <c r="BZ20" s="17">
        <v>1359.52735019901</v>
      </c>
      <c r="CA20" s="17">
        <v>39.260336860783703</v>
      </c>
      <c r="CB20" s="17">
        <v>145.326589956692</v>
      </c>
      <c r="CC20" s="17">
        <v>352.45032678267302</v>
      </c>
      <c r="CD20" s="17">
        <v>403.470944182278</v>
      </c>
      <c r="CE20" s="17">
        <v>0.31700218583859702</v>
      </c>
      <c r="CF20" s="17">
        <v>0.31720510724515899</v>
      </c>
      <c r="CG20" s="17">
        <v>198.56406633773599</v>
      </c>
      <c r="CH20" s="17">
        <v>9649.8326366727906</v>
      </c>
      <c r="CI20" s="17">
        <v>440.11870930697802</v>
      </c>
      <c r="CJ20" s="17">
        <v>521.78631563203601</v>
      </c>
      <c r="CL20" s="26">
        <f t="shared" si="0"/>
        <v>1.2563430287449644</v>
      </c>
      <c r="CM20" s="40">
        <f t="shared" si="1"/>
        <v>2.6783840643571899E-3</v>
      </c>
      <c r="CN20" s="40">
        <f t="shared" si="2"/>
        <v>2.7064289429760018E-3</v>
      </c>
      <c r="CO20" s="40">
        <f t="shared" si="3"/>
        <v>2.7086316639633639E-3</v>
      </c>
      <c r="CP20" s="40">
        <f t="shared" si="4"/>
        <v>2.7382890314979042E-3</v>
      </c>
      <c r="CQ20" s="40">
        <f t="shared" si="5"/>
        <v>2.7322979551378853E-3</v>
      </c>
      <c r="CR20" s="40">
        <f t="shared" si="6"/>
        <v>2.7339548795690029E-3</v>
      </c>
      <c r="CS20" s="40">
        <f t="shared" si="7"/>
        <v>2.7157536407285102E-3</v>
      </c>
      <c r="CT20" s="40">
        <f t="shared" si="8"/>
        <v>2.7301103494933305E-3</v>
      </c>
      <c r="CU20" s="40">
        <f t="shared" si="9"/>
        <v>23.459241425977396</v>
      </c>
      <c r="CV20" s="40">
        <f t="shared" si="10"/>
        <v>1.8134290223814824E-3</v>
      </c>
      <c r="CW20" s="40">
        <f t="shared" si="11"/>
        <v>2.7308981119482313E-3</v>
      </c>
      <c r="CX20" s="40">
        <f t="shared" si="12"/>
        <v>2.741559270170934E-3</v>
      </c>
      <c r="CY20" s="40">
        <f t="shared" si="13"/>
        <v>2.7282070930428576E-3</v>
      </c>
      <c r="CZ20" s="40">
        <f t="shared" si="14"/>
        <v>2.7019913062084834E-3</v>
      </c>
      <c r="DA20" s="40">
        <f t="shared" si="15"/>
        <v>2.7239444392464078E-3</v>
      </c>
      <c r="DB20" s="40">
        <f t="shared" si="16"/>
        <v>2.735406261167461E-3</v>
      </c>
      <c r="DC20" s="40">
        <f t="shared" si="17"/>
        <v>0</v>
      </c>
      <c r="DD20" s="40">
        <f t="shared" si="18"/>
        <v>2.7339203465338953E-3</v>
      </c>
      <c r="DE20" s="40">
        <f t="shared" si="19"/>
        <v>2.7134625867317229E-3</v>
      </c>
      <c r="DF20" s="40">
        <f t="shared" si="20"/>
        <v>0</v>
      </c>
      <c r="DG20" s="40">
        <f t="shared" si="21"/>
        <v>0</v>
      </c>
      <c r="DH20" s="40">
        <f t="shared" si="22"/>
        <v>0</v>
      </c>
      <c r="DI20" s="40">
        <f t="shared" si="23"/>
        <v>0</v>
      </c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</row>
    <row r="21" spans="1:143" x14ac:dyDescent="0.25">
      <c r="A21" s="32" t="s">
        <v>190</v>
      </c>
      <c r="H21" s="17">
        <v>37013.036371000002</v>
      </c>
      <c r="I21" s="17">
        <v>0.98438988409999995</v>
      </c>
      <c r="J21" s="17">
        <v>0.96401621339999999</v>
      </c>
      <c r="K21" s="17">
        <v>6.7500129020999999</v>
      </c>
      <c r="L21" s="17">
        <v>147.66255570000001</v>
      </c>
      <c r="M21" s="5">
        <v>156.15275894000001</v>
      </c>
      <c r="N21" s="17">
        <v>39.556570565999998</v>
      </c>
      <c r="O21" s="17">
        <v>224.28767808999999</v>
      </c>
      <c r="P21" s="17">
        <v>42.191392485000001</v>
      </c>
      <c r="Q21" s="17">
        <v>72.854929356</v>
      </c>
      <c r="R21" s="17">
        <v>25.877240560000001</v>
      </c>
      <c r="S21" s="5">
        <v>172.93095614000001</v>
      </c>
      <c r="T21" s="17">
        <v>1195.2369773999999</v>
      </c>
      <c r="U21" s="17">
        <v>1.4189295746999999</v>
      </c>
      <c r="V21" s="17">
        <v>964.31458967000003</v>
      </c>
      <c r="W21" s="5">
        <v>1.9925156943</v>
      </c>
      <c r="X21" s="5"/>
      <c r="Y21" s="5">
        <v>5.2917075000000001E-2</v>
      </c>
      <c r="Z21" s="17">
        <v>0.79172635999999996</v>
      </c>
      <c r="AF21" s="17" t="s">
        <v>190</v>
      </c>
      <c r="AG21" s="17">
        <v>19.0605439615417</v>
      </c>
      <c r="AH21" s="17">
        <v>6459.8440865320499</v>
      </c>
      <c r="AI21" s="17">
        <v>1.99799544339026</v>
      </c>
      <c r="AJ21" s="17">
        <v>0.98704674581352103</v>
      </c>
      <c r="AK21" s="17">
        <v>0.98704674581352103</v>
      </c>
      <c r="AL21" s="17">
        <v>1.22025614752228</v>
      </c>
      <c r="AM21" s="17">
        <v>123.10572112113501</v>
      </c>
      <c r="AN21" s="17">
        <v>0.96664465000219701</v>
      </c>
      <c r="AO21" s="17">
        <v>0</v>
      </c>
      <c r="AP21" s="17">
        <v>0</v>
      </c>
      <c r="AQ21" s="17">
        <v>39.663914699869302</v>
      </c>
      <c r="AR21" s="17">
        <v>6.7684745637760804</v>
      </c>
      <c r="AS21" s="17">
        <v>25.947582669829199</v>
      </c>
      <c r="AT21" s="17">
        <v>0</v>
      </c>
      <c r="AU21" s="17">
        <v>0</v>
      </c>
      <c r="AV21" s="17">
        <v>0</v>
      </c>
      <c r="AW21" s="17">
        <v>6.8137230695547099E-2</v>
      </c>
      <c r="AX21" s="17">
        <v>0</v>
      </c>
      <c r="AY21" s="17">
        <v>148.06676395227001</v>
      </c>
      <c r="AZ21" s="17">
        <v>7896.7735119006502</v>
      </c>
      <c r="BA21" s="17">
        <v>10.286684817696999</v>
      </c>
      <c r="BB21" s="17">
        <v>5.3063207836240599E-2</v>
      </c>
      <c r="BC21" s="17">
        <v>5.3063207836240599E-2</v>
      </c>
      <c r="BD21" s="17">
        <v>0.43800370968805602</v>
      </c>
      <c r="BE21" s="17">
        <v>0</v>
      </c>
      <c r="BF21" s="17">
        <v>156.58020098513501</v>
      </c>
      <c r="BG21" s="17">
        <v>0</v>
      </c>
      <c r="BH21" s="17">
        <v>0</v>
      </c>
      <c r="BI21" s="17">
        <v>30.7329804451043</v>
      </c>
      <c r="BJ21" s="17">
        <v>0</v>
      </c>
      <c r="BK21" s="17">
        <v>0</v>
      </c>
      <c r="BL21" s="17">
        <v>10364.053868949301</v>
      </c>
      <c r="BM21" s="17">
        <v>117.966366592613</v>
      </c>
      <c r="BN21" s="17">
        <v>224.901000375932</v>
      </c>
      <c r="BO21" s="17">
        <v>0</v>
      </c>
      <c r="BP21" s="17">
        <v>61.618360368325497</v>
      </c>
      <c r="BQ21" s="17">
        <v>47833.262844182798</v>
      </c>
      <c r="BR21" s="17">
        <v>2.2328816188724399</v>
      </c>
      <c r="BS21" s="17">
        <v>75.805944001609504</v>
      </c>
      <c r="BT21" s="17">
        <v>4.9353655652233002</v>
      </c>
      <c r="BU21" s="17">
        <v>0</v>
      </c>
      <c r="BV21" s="17">
        <v>72.989209051296001</v>
      </c>
      <c r="BW21" s="17">
        <v>12778.374351500501</v>
      </c>
      <c r="BX21" s="17">
        <v>0</v>
      </c>
      <c r="BY21" s="17">
        <v>1521.73245832627</v>
      </c>
      <c r="BZ21" s="17">
        <v>4903.4117184614697</v>
      </c>
      <c r="CA21" s="17">
        <v>173.40450452801699</v>
      </c>
      <c r="CB21" s="17">
        <v>624.39909660682304</v>
      </c>
      <c r="CC21" s="17">
        <v>905.75651404973996</v>
      </c>
      <c r="CD21" s="17">
        <v>1198.5043770398499</v>
      </c>
      <c r="CE21" s="17">
        <v>0.79389092500385405</v>
      </c>
      <c r="CF21" s="17">
        <v>1.4227536416442099</v>
      </c>
      <c r="CG21" s="17">
        <v>898.27819654160896</v>
      </c>
      <c r="CH21" s="17">
        <v>37113.082459366</v>
      </c>
      <c r="CI21" s="17">
        <v>966.95286118226295</v>
      </c>
      <c r="CJ21" s="17">
        <v>1118.8628771276501</v>
      </c>
      <c r="CL21" s="26">
        <f t="shared" si="0"/>
        <v>1.288851792263658</v>
      </c>
      <c r="CM21" s="40">
        <f t="shared" si="1"/>
        <v>2.7029959758822944E-3</v>
      </c>
      <c r="CN21" s="40">
        <f t="shared" si="2"/>
        <v>2.6989933119336961E-3</v>
      </c>
      <c r="CO21" s="40">
        <f t="shared" si="3"/>
        <v>2.7265481281966851E-3</v>
      </c>
      <c r="CP21" s="40">
        <f t="shared" si="4"/>
        <v>2.735055761202592E-3</v>
      </c>
      <c r="CQ21" s="40">
        <f t="shared" si="5"/>
        <v>2.7373781413563576E-3</v>
      </c>
      <c r="CR21" s="40">
        <f t="shared" si="6"/>
        <v>2.7373326480849137E-3</v>
      </c>
      <c r="CS21" s="40">
        <f t="shared" si="7"/>
        <v>2.7136865591065613E-3</v>
      </c>
      <c r="CT21" s="40">
        <f t="shared" si="8"/>
        <v>2.7345340196794324E-3</v>
      </c>
      <c r="CU21" s="40">
        <f t="shared" si="9"/>
        <v>0.46044860667332144</v>
      </c>
      <c r="CV21" s="40">
        <f t="shared" si="10"/>
        <v>1.8431106375775082E-3</v>
      </c>
      <c r="CW21" s="40">
        <f t="shared" si="11"/>
        <v>2.7183002633569173E-3</v>
      </c>
      <c r="CX21" s="40">
        <f t="shared" si="12"/>
        <v>2.738366794396303E-3</v>
      </c>
      <c r="CY21" s="40">
        <f t="shared" si="13"/>
        <v>2.7336835302381895E-3</v>
      </c>
      <c r="CZ21" s="40">
        <f t="shared" si="14"/>
        <v>2.6950364643844385E-3</v>
      </c>
      <c r="DA21" s="40">
        <f t="shared" si="15"/>
        <v>2.7359033457803081E-3</v>
      </c>
      <c r="DB21" s="40">
        <f t="shared" si="16"/>
        <v>2.7501660869904323E-3</v>
      </c>
      <c r="DC21" s="40">
        <f t="shared" si="17"/>
        <v>0</v>
      </c>
      <c r="DD21" s="40">
        <f t="shared" si="18"/>
        <v>2.761544099718244E-3</v>
      </c>
      <c r="DE21" s="40">
        <f t="shared" si="19"/>
        <v>2.733981225349237E-3</v>
      </c>
      <c r="DF21" s="40">
        <f t="shared" si="20"/>
        <v>0</v>
      </c>
      <c r="DG21" s="40">
        <f t="shared" si="21"/>
        <v>0</v>
      </c>
      <c r="DH21" s="40">
        <f t="shared" si="22"/>
        <v>0</v>
      </c>
      <c r="DI21" s="40">
        <f t="shared" si="23"/>
        <v>0</v>
      </c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</row>
    <row r="22" spans="1:143" x14ac:dyDescent="0.25">
      <c r="A22" s="32" t="s">
        <v>191</v>
      </c>
      <c r="H22" s="17">
        <v>39801.148957999998</v>
      </c>
      <c r="I22" s="17">
        <v>0.51662597990000003</v>
      </c>
      <c r="J22" s="17">
        <v>1.7777996307999999</v>
      </c>
      <c r="K22" s="17">
        <v>7.8786475229999997</v>
      </c>
      <c r="L22" s="17">
        <v>155.13395839</v>
      </c>
      <c r="M22" s="17">
        <v>170.75659318000001</v>
      </c>
      <c r="N22" s="17">
        <v>24.323159558</v>
      </c>
      <c r="O22" s="17">
        <v>216.48696268</v>
      </c>
      <c r="P22" s="17">
        <v>1.7529461108</v>
      </c>
      <c r="Q22" s="17">
        <v>67.537552409</v>
      </c>
      <c r="R22" s="17">
        <v>29.802557579999998</v>
      </c>
      <c r="S22" s="17">
        <v>195.67928860000001</v>
      </c>
      <c r="T22" s="17">
        <v>1260.5940324000001</v>
      </c>
      <c r="U22" s="17">
        <v>0.75281150809999997</v>
      </c>
      <c r="V22" s="17">
        <v>990.02588007999998</v>
      </c>
      <c r="W22" s="17">
        <v>2.3389611108000001</v>
      </c>
      <c r="Y22" s="17">
        <v>6.0287490999999999E-2</v>
      </c>
      <c r="Z22" s="17">
        <v>1.41631872</v>
      </c>
      <c r="AF22" s="17" t="s">
        <v>191</v>
      </c>
      <c r="AG22" s="17">
        <v>21.9474747545936</v>
      </c>
      <c r="AH22" s="17">
        <v>7003.96797518736</v>
      </c>
      <c r="AI22" s="17">
        <v>2.34536791823276</v>
      </c>
      <c r="AJ22" s="17">
        <v>0.51802147787247099</v>
      </c>
      <c r="AK22" s="17">
        <v>0.51802147787247099</v>
      </c>
      <c r="AL22" s="17">
        <v>1.78925059974536</v>
      </c>
      <c r="AM22" s="17">
        <v>180.53972215669799</v>
      </c>
      <c r="AN22" s="17">
        <v>1.7826595033405399</v>
      </c>
      <c r="AO22" s="17">
        <v>0</v>
      </c>
      <c r="AP22" s="17">
        <v>0</v>
      </c>
      <c r="AQ22" s="17">
        <v>24.389296838767201</v>
      </c>
      <c r="AR22" s="17">
        <v>7.90022141727398</v>
      </c>
      <c r="AS22" s="17">
        <v>29.883525204949301</v>
      </c>
      <c r="AT22" s="17">
        <v>0</v>
      </c>
      <c r="AU22" s="17">
        <v>0</v>
      </c>
      <c r="AV22" s="17">
        <v>0</v>
      </c>
      <c r="AW22" s="17">
        <v>8.0527681558656805E-2</v>
      </c>
      <c r="AX22" s="17">
        <v>0</v>
      </c>
      <c r="AY22" s="17">
        <v>155.558173582291</v>
      </c>
      <c r="AZ22" s="17">
        <v>9874.9880203053308</v>
      </c>
      <c r="BA22" s="17">
        <v>10.4504204680991</v>
      </c>
      <c r="BB22" s="17">
        <v>6.0452786207973001E-2</v>
      </c>
      <c r="BC22" s="17">
        <v>6.0452786207973001E-2</v>
      </c>
      <c r="BD22" s="17">
        <v>0.49901573519773601</v>
      </c>
      <c r="BE22" s="17">
        <v>0</v>
      </c>
      <c r="BF22" s="17">
        <v>171.22355297453601</v>
      </c>
      <c r="BG22" s="17">
        <v>0</v>
      </c>
      <c r="BH22" s="17">
        <v>0</v>
      </c>
      <c r="BI22" s="17">
        <v>57.2117315969884</v>
      </c>
      <c r="BJ22" s="17">
        <v>0</v>
      </c>
      <c r="BK22" s="17">
        <v>0</v>
      </c>
      <c r="BL22" s="17">
        <v>8889.9401722538896</v>
      </c>
      <c r="BM22" s="17">
        <v>132.313365895027</v>
      </c>
      <c r="BN22" s="17">
        <v>217.080115118907</v>
      </c>
      <c r="BO22" s="17">
        <v>0</v>
      </c>
      <c r="BP22" s="17">
        <v>19.5266595892056</v>
      </c>
      <c r="BQ22" s="17">
        <v>52002.017103126702</v>
      </c>
      <c r="BR22" s="17">
        <v>0.70248265293227896</v>
      </c>
      <c r="BS22" s="17">
        <v>76.3001537409679</v>
      </c>
      <c r="BT22" s="17">
        <v>5.7036174520459797</v>
      </c>
      <c r="BU22" s="17">
        <v>0</v>
      </c>
      <c r="BV22" s="17">
        <v>67.662736181925496</v>
      </c>
      <c r="BW22" s="17">
        <v>15198.458428469299</v>
      </c>
      <c r="BX22" s="17">
        <v>0</v>
      </c>
      <c r="BY22" s="17">
        <v>1328.0870236286501</v>
      </c>
      <c r="BZ22" s="17">
        <v>5293.13851829544</v>
      </c>
      <c r="CA22" s="17">
        <v>196.215132363013</v>
      </c>
      <c r="CB22" s="17">
        <v>813.44388950551502</v>
      </c>
      <c r="CC22" s="17">
        <v>1003.6154615309</v>
      </c>
      <c r="CD22" s="17">
        <v>1264.0363388819101</v>
      </c>
      <c r="CE22" s="17">
        <v>1.42018254954859</v>
      </c>
      <c r="CF22" s="17">
        <v>0.75484663871294</v>
      </c>
      <c r="CG22" s="17">
        <v>1074.16364995717</v>
      </c>
      <c r="CH22" s="17">
        <v>39908.879610112497</v>
      </c>
      <c r="CI22" s="17">
        <v>992.73042733279794</v>
      </c>
      <c r="CJ22" s="17">
        <v>1116.3039053694699</v>
      </c>
      <c r="CL22" s="26">
        <f t="shared" si="0"/>
        <v>1.3030187169160703</v>
      </c>
      <c r="CM22" s="40">
        <f t="shared" si="1"/>
        <v>2.7067221658897728E-3</v>
      </c>
      <c r="CN22" s="40">
        <f t="shared" si="2"/>
        <v>2.7011765315036575E-3</v>
      </c>
      <c r="CO22" s="40">
        <f t="shared" si="3"/>
        <v>2.733644701204642E-3</v>
      </c>
      <c r="CP22" s="40">
        <f t="shared" si="4"/>
        <v>2.7382738231403257E-3</v>
      </c>
      <c r="CQ22" s="40">
        <f t="shared" si="5"/>
        <v>2.7345089153500658E-3</v>
      </c>
      <c r="CR22" s="40">
        <f t="shared" si="6"/>
        <v>2.7346516221705012E-3</v>
      </c>
      <c r="CS22" s="40">
        <f t="shared" si="7"/>
        <v>2.7191073022192168E-3</v>
      </c>
      <c r="CT22" s="40">
        <f t="shared" si="8"/>
        <v>2.7398991217026103E-3</v>
      </c>
      <c r="CU22" s="40">
        <f t="shared" si="9"/>
        <v>10.139338208345794</v>
      </c>
      <c r="CV22" s="40">
        <f t="shared" si="10"/>
        <v>1.8535432283272081E-3</v>
      </c>
      <c r="CW22" s="40">
        <f t="shared" si="11"/>
        <v>2.7168012252625712E-3</v>
      </c>
      <c r="CX22" s="40">
        <f t="shared" si="12"/>
        <v>2.7383775096829093E-3</v>
      </c>
      <c r="CY22" s="40">
        <f t="shared" si="13"/>
        <v>2.730701870257409E-3</v>
      </c>
      <c r="CZ22" s="40">
        <f t="shared" si="14"/>
        <v>2.7033734089379662E-3</v>
      </c>
      <c r="DA22" s="40">
        <f t="shared" si="15"/>
        <v>2.7317944987250453E-3</v>
      </c>
      <c r="DB22" s="40">
        <f t="shared" si="16"/>
        <v>2.7391680020573592E-3</v>
      </c>
      <c r="DC22" s="40">
        <f t="shared" si="17"/>
        <v>0</v>
      </c>
      <c r="DD22" s="40">
        <f t="shared" si="18"/>
        <v>2.7417828347343688E-3</v>
      </c>
      <c r="DE22" s="40">
        <f t="shared" si="19"/>
        <v>2.7280791350339506E-3</v>
      </c>
      <c r="DF22" s="40">
        <f t="shared" si="20"/>
        <v>0</v>
      </c>
      <c r="DG22" s="40">
        <f t="shared" si="21"/>
        <v>0</v>
      </c>
      <c r="DH22" s="40">
        <f t="shared" si="22"/>
        <v>0</v>
      </c>
      <c r="DI22" s="40">
        <f t="shared" si="23"/>
        <v>0</v>
      </c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</row>
    <row r="23" spans="1:143" x14ac:dyDescent="0.25">
      <c r="A23" s="32" t="s">
        <v>192</v>
      </c>
      <c r="H23" s="17">
        <v>95966.061287999997</v>
      </c>
      <c r="I23" s="5">
        <v>2.1762071944999999</v>
      </c>
      <c r="J23" s="5">
        <v>12.689702096</v>
      </c>
      <c r="K23" s="17">
        <v>13.964221931999999</v>
      </c>
      <c r="L23" s="17">
        <v>431.79365672</v>
      </c>
      <c r="M23" s="17">
        <v>338.77578022</v>
      </c>
      <c r="N23" s="17">
        <v>82.325929719000001</v>
      </c>
      <c r="O23" s="5">
        <v>475.21364851999999</v>
      </c>
      <c r="P23" s="5">
        <v>306.41870427999999</v>
      </c>
      <c r="Q23" s="17">
        <v>251.82882735000001</v>
      </c>
      <c r="R23" s="17">
        <v>36.658844602999999</v>
      </c>
      <c r="S23" s="17">
        <v>381.77265455999998</v>
      </c>
      <c r="T23" s="17">
        <v>3572.0622311000002</v>
      </c>
      <c r="U23" s="17">
        <v>3.1475229271999998</v>
      </c>
      <c r="V23" s="5">
        <v>3096.9380463000002</v>
      </c>
      <c r="W23" s="17">
        <v>4.4908356149999999</v>
      </c>
      <c r="Y23" s="17">
        <v>0.1193338203</v>
      </c>
      <c r="Z23" s="17">
        <v>2.2380852020000002</v>
      </c>
      <c r="AF23" s="17" t="s">
        <v>192</v>
      </c>
      <c r="AG23" s="17">
        <v>38.871794467689398</v>
      </c>
      <c r="AH23" s="17">
        <v>20738.773712337301</v>
      </c>
      <c r="AI23" s="17">
        <v>4.5031260701836899</v>
      </c>
      <c r="AJ23" s="17">
        <v>2.18208495431954</v>
      </c>
      <c r="AK23" s="17">
        <v>2.18208495431954</v>
      </c>
      <c r="AL23" s="17">
        <v>6.6778684795709102</v>
      </c>
      <c r="AM23" s="17">
        <v>248.64968095597899</v>
      </c>
      <c r="AN23" s="17">
        <v>12.724251860849</v>
      </c>
      <c r="AO23" s="17">
        <v>0</v>
      </c>
      <c r="AP23" s="17">
        <v>0</v>
      </c>
      <c r="AQ23" s="17">
        <v>82.5495356353115</v>
      </c>
      <c r="AR23" s="17">
        <v>14.0024652209928</v>
      </c>
      <c r="AS23" s="17">
        <v>36.7588885315512</v>
      </c>
      <c r="AT23" s="17">
        <v>0</v>
      </c>
      <c r="AU23" s="17">
        <v>0</v>
      </c>
      <c r="AV23" s="17">
        <v>0</v>
      </c>
      <c r="AW23" s="17">
        <v>0.131357936123328</v>
      </c>
      <c r="AX23" s="17">
        <v>0</v>
      </c>
      <c r="AY23" s="17">
        <v>432.97149056597402</v>
      </c>
      <c r="AZ23" s="17">
        <v>15133.2451129564</v>
      </c>
      <c r="BA23" s="17">
        <v>22.6890734158798</v>
      </c>
      <c r="BB23" s="17">
        <v>0.119659867406683</v>
      </c>
      <c r="BC23" s="17">
        <v>0.119659867406683</v>
      </c>
      <c r="BD23" s="17">
        <v>0.98775763768350699</v>
      </c>
      <c r="BE23" s="17">
        <v>0</v>
      </c>
      <c r="BF23" s="17">
        <v>339.702438045809</v>
      </c>
      <c r="BG23" s="17">
        <v>0</v>
      </c>
      <c r="BH23" s="17">
        <v>0</v>
      </c>
      <c r="BI23" s="17">
        <v>86.606852418242994</v>
      </c>
      <c r="BJ23" s="17">
        <v>0</v>
      </c>
      <c r="BK23" s="17">
        <v>0</v>
      </c>
      <c r="BL23" s="17">
        <v>28765.8274759056</v>
      </c>
      <c r="BM23" s="17">
        <v>362.83925713426299</v>
      </c>
      <c r="BN23" s="17">
        <v>476.512209737283</v>
      </c>
      <c r="BO23" s="17">
        <v>0</v>
      </c>
      <c r="BP23" s="17">
        <v>374.89331505097402</v>
      </c>
      <c r="BQ23" s="17">
        <v>126565.65214096299</v>
      </c>
      <c r="BR23" s="17">
        <v>8.9952688474802507</v>
      </c>
      <c r="BS23" s="17">
        <v>256.160981631629</v>
      </c>
      <c r="BT23" s="17">
        <v>8.8963643588569692</v>
      </c>
      <c r="BU23" s="17">
        <v>0</v>
      </c>
      <c r="BV23" s="17">
        <v>252.290974116635</v>
      </c>
      <c r="BW23" s="17">
        <v>32540.682438874599</v>
      </c>
      <c r="BX23" s="17">
        <v>0</v>
      </c>
      <c r="BY23" s="17">
        <v>3356.1657095587302</v>
      </c>
      <c r="BZ23" s="17">
        <v>15695.6671947907</v>
      </c>
      <c r="CA23" s="17">
        <v>382.81681497856499</v>
      </c>
      <c r="CB23" s="17">
        <v>1212.85247514856</v>
      </c>
      <c r="CC23" s="17">
        <v>2580.7554880068201</v>
      </c>
      <c r="CD23" s="17">
        <v>3581.8148900998799</v>
      </c>
      <c r="CE23" s="17">
        <v>2.2442073469739299</v>
      </c>
      <c r="CF23" s="17">
        <v>3.1560313252034602</v>
      </c>
      <c r="CG23" s="17">
        <v>2274.2985084012598</v>
      </c>
      <c r="CH23" s="17">
        <v>96224.242062203295</v>
      </c>
      <c r="CI23" s="17">
        <v>3105.3938297272598</v>
      </c>
      <c r="CJ23" s="17">
        <v>4255.5418537803398</v>
      </c>
      <c r="CL23" s="26">
        <f t="shared" si="0"/>
        <v>1.3153198136821465</v>
      </c>
      <c r="CM23" s="40">
        <f t="shared" si="1"/>
        <v>2.6903341737500477E-3</v>
      </c>
      <c r="CN23" s="40">
        <f t="shared" si="2"/>
        <v>2.7009192113669786E-3</v>
      </c>
      <c r="CO23" s="40">
        <f t="shared" si="3"/>
        <v>2.7226616186593494E-3</v>
      </c>
      <c r="CP23" s="40">
        <f t="shared" si="4"/>
        <v>2.738662360067741E-3</v>
      </c>
      <c r="CQ23" s="40">
        <f t="shared" si="5"/>
        <v>2.7277701458634368E-3</v>
      </c>
      <c r="CR23" s="40">
        <f t="shared" si="6"/>
        <v>2.7353130888141805E-3</v>
      </c>
      <c r="CS23" s="40">
        <f t="shared" si="7"/>
        <v>2.7161055705623295E-3</v>
      </c>
      <c r="CT23" s="40">
        <f t="shared" si="8"/>
        <v>2.7325840100073579E-3</v>
      </c>
      <c r="CU23" s="40">
        <f t="shared" si="9"/>
        <v>0.22346746401095396</v>
      </c>
      <c r="CV23" s="40">
        <f t="shared" si="10"/>
        <v>1.8351622866141547E-3</v>
      </c>
      <c r="CW23" s="40">
        <f t="shared" si="11"/>
        <v>2.7290529648338791E-3</v>
      </c>
      <c r="CX23" s="40">
        <f t="shared" si="12"/>
        <v>2.73503197804575E-3</v>
      </c>
      <c r="CY23" s="40">
        <f t="shared" si="13"/>
        <v>2.7302601043645387E-3</v>
      </c>
      <c r="CZ23" s="40">
        <f t="shared" si="14"/>
        <v>2.7032044564102172E-3</v>
      </c>
      <c r="DA23" s="40">
        <f t="shared" si="15"/>
        <v>2.7303689324240567E-3</v>
      </c>
      <c r="DB23" s="40">
        <f t="shared" si="16"/>
        <v>2.7367858094467317E-3</v>
      </c>
      <c r="DC23" s="40">
        <f t="shared" si="17"/>
        <v>0</v>
      </c>
      <c r="DD23" s="40">
        <f t="shared" si="18"/>
        <v>2.732227174687977E-3</v>
      </c>
      <c r="DE23" s="40">
        <f t="shared" si="19"/>
        <v>2.735438744002611E-3</v>
      </c>
      <c r="DF23" s="40">
        <f t="shared" si="20"/>
        <v>0</v>
      </c>
      <c r="DG23" s="40">
        <f t="shared" si="21"/>
        <v>0</v>
      </c>
      <c r="DH23" s="40">
        <f t="shared" si="22"/>
        <v>0</v>
      </c>
      <c r="DI23" s="40">
        <f t="shared" si="23"/>
        <v>0</v>
      </c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</row>
    <row r="24" spans="1:143" x14ac:dyDescent="0.25">
      <c r="A24" s="32" t="s">
        <v>193</v>
      </c>
      <c r="H24" s="17">
        <v>68818.943966999999</v>
      </c>
      <c r="I24" s="17">
        <v>1.2367213627</v>
      </c>
      <c r="J24" s="17">
        <v>37.532861656000001</v>
      </c>
      <c r="K24" s="17">
        <v>7.8318307909999998</v>
      </c>
      <c r="L24" s="17">
        <v>305.85255058000001</v>
      </c>
      <c r="M24" s="17">
        <v>175.99005403000001</v>
      </c>
      <c r="N24" s="17">
        <v>39.023661660000002</v>
      </c>
      <c r="O24" s="17">
        <v>1066.8986229</v>
      </c>
      <c r="P24" s="17">
        <v>381.06595159</v>
      </c>
      <c r="Q24" s="17">
        <v>162.58224014999999</v>
      </c>
      <c r="R24" s="17">
        <v>14.701170589</v>
      </c>
      <c r="S24" s="17">
        <v>215.84673744</v>
      </c>
      <c r="T24" s="17">
        <v>3344.0269242999998</v>
      </c>
      <c r="U24" s="17">
        <v>1.7866367292000001</v>
      </c>
      <c r="V24" s="17">
        <v>1507.1678445</v>
      </c>
      <c r="W24" s="17">
        <v>2.5455104535999999</v>
      </c>
      <c r="Y24" s="17">
        <v>6.7641037000000001E-2</v>
      </c>
      <c r="Z24" s="17">
        <v>2.500778607</v>
      </c>
      <c r="AC24" s="17">
        <v>1.3068806000000001E-2</v>
      </c>
      <c r="AD24" s="17">
        <v>2.1577516000000001E-3</v>
      </c>
      <c r="AF24" s="17" t="s">
        <v>193</v>
      </c>
      <c r="AG24" s="17">
        <v>21.824985216968901</v>
      </c>
      <c r="AH24" s="17">
        <v>11192.1198086968</v>
      </c>
      <c r="AI24" s="17">
        <v>2.5524626386934299</v>
      </c>
      <c r="AJ24" s="17">
        <v>1.24005969765667</v>
      </c>
      <c r="AK24" s="17">
        <v>1.24005969765667</v>
      </c>
      <c r="AL24" s="17">
        <v>2.0433631069759701</v>
      </c>
      <c r="AM24" s="17">
        <v>140.53182127297001</v>
      </c>
      <c r="AN24" s="17">
        <v>37.6350356682509</v>
      </c>
      <c r="AO24" s="17">
        <v>0</v>
      </c>
      <c r="AP24" s="17">
        <v>1.31045676204291E-2</v>
      </c>
      <c r="AQ24" s="17">
        <v>39.129747957072702</v>
      </c>
      <c r="AR24" s="17">
        <v>7.8532581812186999</v>
      </c>
      <c r="AS24" s="17">
        <v>14.7414451319521</v>
      </c>
      <c r="AT24" s="17">
        <v>0</v>
      </c>
      <c r="AU24" s="17">
        <v>0</v>
      </c>
      <c r="AV24" s="17">
        <v>0</v>
      </c>
      <c r="AW24" s="17">
        <v>7.3557071185869294E-2</v>
      </c>
      <c r="AX24" s="17">
        <v>0</v>
      </c>
      <c r="AY24" s="17">
        <v>306.68844359136398</v>
      </c>
      <c r="AZ24" s="17">
        <v>7572.4102043945404</v>
      </c>
      <c r="BA24" s="17">
        <v>12.445334732499401</v>
      </c>
      <c r="BB24" s="17">
        <v>6.78277449989627E-2</v>
      </c>
      <c r="BC24" s="17">
        <v>6.78277449989627E-2</v>
      </c>
      <c r="BD24" s="17">
        <v>0.55988633784103503</v>
      </c>
      <c r="BE24" s="17">
        <v>0</v>
      </c>
      <c r="BF24" s="17">
        <v>176.47082242380799</v>
      </c>
      <c r="BG24" s="17">
        <v>4.7599634823334799E-4</v>
      </c>
      <c r="BH24" s="17">
        <v>1.57942342713184E-3</v>
      </c>
      <c r="BI24" s="17">
        <v>97.253439568940294</v>
      </c>
      <c r="BJ24" s="17">
        <v>0</v>
      </c>
      <c r="BK24" s="17">
        <v>0</v>
      </c>
      <c r="BL24" s="17">
        <v>21806.360800520099</v>
      </c>
      <c r="BM24" s="17">
        <v>174.998103640164</v>
      </c>
      <c r="BN24" s="17">
        <v>1069.82115111232</v>
      </c>
      <c r="BO24" s="17">
        <v>0</v>
      </c>
      <c r="BP24" s="17">
        <v>426.01192894360798</v>
      </c>
      <c r="BQ24" s="17">
        <v>84689.0505425023</v>
      </c>
      <c r="BR24" s="17">
        <v>15.636312469095699</v>
      </c>
      <c r="BS24" s="17">
        <v>257.63520740273498</v>
      </c>
      <c r="BT24" s="17">
        <v>3.5826996091489498</v>
      </c>
      <c r="BU24" s="17">
        <v>0</v>
      </c>
      <c r="BV24" s="17">
        <v>162.87973343827301</v>
      </c>
      <c r="BW24" s="17">
        <v>21288.2971506539</v>
      </c>
      <c r="BX24" s="17">
        <v>1.0818161477537601E-4</v>
      </c>
      <c r="BY24" s="17">
        <v>1398.1596816221099</v>
      </c>
      <c r="BZ24" s="17">
        <v>13043.599806525301</v>
      </c>
      <c r="CA24" s="17">
        <v>216.43832161825301</v>
      </c>
      <c r="CB24" s="17">
        <v>658.12246111699505</v>
      </c>
      <c r="CC24" s="17">
        <v>1359.9343779277001</v>
      </c>
      <c r="CD24" s="17">
        <v>3353.1638193285999</v>
      </c>
      <c r="CE24" s="17">
        <v>2.5076058715151999</v>
      </c>
      <c r="CF24" s="17">
        <v>1.7914484296241699</v>
      </c>
      <c r="CG24" s="17">
        <v>1278.3958773350701</v>
      </c>
      <c r="CH24" s="17">
        <v>69004.153043315295</v>
      </c>
      <c r="CI24" s="17">
        <v>1511.27834130365</v>
      </c>
      <c r="CJ24" s="17">
        <v>2970.5267479302001</v>
      </c>
      <c r="CL24" s="26">
        <f t="shared" si="0"/>
        <v>1.2273036738722274</v>
      </c>
      <c r="CM24" s="40">
        <f t="shared" si="1"/>
        <v>2.6912513566628811E-3</v>
      </c>
      <c r="CN24" s="40">
        <f t="shared" si="2"/>
        <v>2.6993428409628128E-3</v>
      </c>
      <c r="CO24" s="40">
        <f t="shared" si="3"/>
        <v>2.7222547853492859E-3</v>
      </c>
      <c r="CP24" s="40">
        <f t="shared" si="4"/>
        <v>2.7359363079349891E-3</v>
      </c>
      <c r="CQ24" s="40">
        <f t="shared" si="5"/>
        <v>2.7329934302618309E-3</v>
      </c>
      <c r="CR24" s="40">
        <f t="shared" si="6"/>
        <v>2.7317929780624069E-3</v>
      </c>
      <c r="CS24" s="40">
        <f t="shared" si="7"/>
        <v>2.7185121170072209E-3</v>
      </c>
      <c r="CT24" s="40">
        <f t="shared" si="8"/>
        <v>2.7392745192379264E-3</v>
      </c>
      <c r="CU24" s="40">
        <f t="shared" si="9"/>
        <v>0.11794802754239948</v>
      </c>
      <c r="CV24" s="40">
        <f t="shared" si="10"/>
        <v>1.8298018774901058E-3</v>
      </c>
      <c r="CW24" s="40">
        <f t="shared" si="11"/>
        <v>2.7395466713538061E-3</v>
      </c>
      <c r="CX24" s="40">
        <f t="shared" si="12"/>
        <v>2.7407603435167082E-3</v>
      </c>
      <c r="CY24" s="40">
        <f t="shared" si="13"/>
        <v>2.7323030691544679E-3</v>
      </c>
      <c r="CZ24" s="40">
        <f t="shared" si="14"/>
        <v>2.6931610357772196E-3</v>
      </c>
      <c r="DA24" s="40">
        <f t="shared" si="15"/>
        <v>2.727298634090514E-3</v>
      </c>
      <c r="DB24" s="40">
        <f t="shared" si="16"/>
        <v>2.7311555855517411E-3</v>
      </c>
      <c r="DC24" s="40">
        <f t="shared" si="17"/>
        <v>0</v>
      </c>
      <c r="DD24" s="40">
        <f t="shared" si="18"/>
        <v>2.760277004072225E-3</v>
      </c>
      <c r="DE24" s="40">
        <f t="shared" si="19"/>
        <v>2.7300555499353255E-3</v>
      </c>
      <c r="DF24" s="40">
        <f t="shared" si="20"/>
        <v>0</v>
      </c>
      <c r="DG24" s="40">
        <f t="shared" si="21"/>
        <v>0</v>
      </c>
      <c r="DH24" s="40">
        <f t="shared" si="22"/>
        <v>2.7364106888647052E-3</v>
      </c>
      <c r="DI24" s="40">
        <f t="shared" si="23"/>
        <v>2.711058186940579E-3</v>
      </c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</row>
    <row r="25" spans="1:143" x14ac:dyDescent="0.25">
      <c r="A25" s="32" t="s">
        <v>194</v>
      </c>
      <c r="H25" s="17">
        <v>29344.544425</v>
      </c>
      <c r="I25" s="5">
        <v>0.65813277940000003</v>
      </c>
      <c r="J25" s="5">
        <v>0.69152569310000001</v>
      </c>
      <c r="K25" s="17">
        <v>4.0687491193999996</v>
      </c>
      <c r="L25" s="5">
        <v>138.54505856</v>
      </c>
      <c r="M25" s="17">
        <v>108.70553704</v>
      </c>
      <c r="N25" s="17">
        <v>25.545281157000002</v>
      </c>
      <c r="O25" s="5">
        <v>199.24062853000001</v>
      </c>
      <c r="P25" s="5">
        <v>66.897217338999994</v>
      </c>
      <c r="Q25" s="17">
        <v>43.763126753000002</v>
      </c>
      <c r="R25" s="17">
        <v>12.753913606999999</v>
      </c>
      <c r="S25" s="17">
        <v>110.74032504</v>
      </c>
      <c r="T25" s="5">
        <v>1359.8176137</v>
      </c>
      <c r="U25" s="5">
        <v>0.93693617890000003</v>
      </c>
      <c r="V25" s="17">
        <v>1172.3993886000001</v>
      </c>
      <c r="W25" s="17">
        <v>1.3008782649999999</v>
      </c>
      <c r="Y25" s="17">
        <v>3.4566467500000003E-2</v>
      </c>
      <c r="Z25" s="17">
        <v>0.30466867800000003</v>
      </c>
      <c r="AF25" s="17" t="s">
        <v>194</v>
      </c>
      <c r="AG25" s="17">
        <v>11.311841979757601</v>
      </c>
      <c r="AH25" s="17">
        <v>6227.8968744334998</v>
      </c>
      <c r="AI25" s="17">
        <v>1.30444909878269</v>
      </c>
      <c r="AJ25" s="17">
        <v>0.65990466196744701</v>
      </c>
      <c r="AK25" s="17">
        <v>0.65990466196744701</v>
      </c>
      <c r="AL25" s="17">
        <v>4.3988019581666196</v>
      </c>
      <c r="AM25" s="17">
        <v>71.795301751363994</v>
      </c>
      <c r="AN25" s="17">
        <v>0.69341294283199595</v>
      </c>
      <c r="AO25" s="17">
        <v>0</v>
      </c>
      <c r="AP25" s="17">
        <v>0</v>
      </c>
      <c r="AQ25" s="17">
        <v>25.614731889862501</v>
      </c>
      <c r="AR25" s="17">
        <v>4.0798894695560897</v>
      </c>
      <c r="AS25" s="17">
        <v>12.788599735301601</v>
      </c>
      <c r="AT25" s="17">
        <v>0</v>
      </c>
      <c r="AU25" s="17">
        <v>0</v>
      </c>
      <c r="AV25" s="17">
        <v>0</v>
      </c>
      <c r="AW25" s="17">
        <v>3.8171763235847103E-2</v>
      </c>
      <c r="AX25" s="17">
        <v>0</v>
      </c>
      <c r="AY25" s="17">
        <v>138.92451676986701</v>
      </c>
      <c r="AZ25" s="17">
        <v>4333.1189036166597</v>
      </c>
      <c r="BA25" s="17">
        <v>6.3775977715929004</v>
      </c>
      <c r="BB25" s="17">
        <v>3.4662356964195701E-2</v>
      </c>
      <c r="BC25" s="17">
        <v>3.4662356964195701E-2</v>
      </c>
      <c r="BD25" s="17">
        <v>0.28611620679500599</v>
      </c>
      <c r="BE25" s="17">
        <v>0</v>
      </c>
      <c r="BF25" s="17">
        <v>109.002872810364</v>
      </c>
      <c r="BG25" s="17">
        <v>0</v>
      </c>
      <c r="BH25" s="17">
        <v>0</v>
      </c>
      <c r="BI25" s="17">
        <v>13.248149718163299</v>
      </c>
      <c r="BJ25" s="17">
        <v>0</v>
      </c>
      <c r="BK25" s="17">
        <v>0</v>
      </c>
      <c r="BL25" s="17">
        <v>7678.1991542117503</v>
      </c>
      <c r="BM25" s="17">
        <v>191.29720169937599</v>
      </c>
      <c r="BN25" s="17">
        <v>199.78690948251699</v>
      </c>
      <c r="BO25" s="17">
        <v>0</v>
      </c>
      <c r="BP25" s="17">
        <v>78.464593286953104</v>
      </c>
      <c r="BQ25" s="17">
        <v>38506.982517016899</v>
      </c>
      <c r="BR25" s="17">
        <v>5.7187809899397601</v>
      </c>
      <c r="BS25" s="17">
        <v>60.849171453022301</v>
      </c>
      <c r="BT25" s="17">
        <v>2.6258940715547001</v>
      </c>
      <c r="BU25" s="17">
        <v>0</v>
      </c>
      <c r="BV25" s="17">
        <v>43.844620265105803</v>
      </c>
      <c r="BW25" s="17">
        <v>9610.1567210072808</v>
      </c>
      <c r="BX25" s="17">
        <v>0</v>
      </c>
      <c r="BY25" s="17">
        <v>995.14988991156497</v>
      </c>
      <c r="BZ25" s="17">
        <v>4168.3879493535396</v>
      </c>
      <c r="CA25" s="17">
        <v>111.043652284545</v>
      </c>
      <c r="CB25" s="17">
        <v>353.46569281154098</v>
      </c>
      <c r="CC25" s="17">
        <v>1147.7350697633001</v>
      </c>
      <c r="CD25" s="17">
        <v>1363.53860307592</v>
      </c>
      <c r="CE25" s="17">
        <v>0.30549768518600101</v>
      </c>
      <c r="CF25" s="17">
        <v>0.93946221896863302</v>
      </c>
      <c r="CG25" s="17">
        <v>730.65626920352395</v>
      </c>
      <c r="CH25" s="17">
        <v>29424.077018358901</v>
      </c>
      <c r="CI25" s="17">
        <v>1175.5995019985701</v>
      </c>
      <c r="CJ25" s="17">
        <v>1510.7713476507199</v>
      </c>
      <c r="CL25" s="26">
        <f t="shared" si="0"/>
        <v>1.3086895637538876</v>
      </c>
      <c r="CM25" s="40">
        <f t="shared" si="1"/>
        <v>2.7103025423404941E-3</v>
      </c>
      <c r="CN25" s="40">
        <f t="shared" si="2"/>
        <v>2.6922873664830265E-3</v>
      </c>
      <c r="CO25" s="40">
        <f t="shared" si="3"/>
        <v>2.729110068977629E-3</v>
      </c>
      <c r="CP25" s="40">
        <f t="shared" si="4"/>
        <v>2.738028280724487E-3</v>
      </c>
      <c r="CQ25" s="40">
        <f t="shared" si="5"/>
        <v>2.738879421691375E-3</v>
      </c>
      <c r="CR25" s="40">
        <f t="shared" si="6"/>
        <v>2.7352403424913941E-3</v>
      </c>
      <c r="CS25" s="40">
        <f t="shared" si="7"/>
        <v>2.7187304158313502E-3</v>
      </c>
      <c r="CT25" s="40">
        <f t="shared" si="8"/>
        <v>2.741815043183955E-3</v>
      </c>
      <c r="CU25" s="40">
        <f t="shared" si="9"/>
        <v>0.17291266226120763</v>
      </c>
      <c r="CV25" s="40">
        <f t="shared" si="10"/>
        <v>1.8621501284803628E-3</v>
      </c>
      <c r="CW25" s="40">
        <f t="shared" si="11"/>
        <v>2.7196458569833494E-3</v>
      </c>
      <c r="CX25" s="40">
        <f t="shared" si="12"/>
        <v>2.7390857344462274E-3</v>
      </c>
      <c r="CY25" s="40">
        <f t="shared" si="13"/>
        <v>2.7363885703725818E-3</v>
      </c>
      <c r="CZ25" s="40">
        <f t="shared" si="14"/>
        <v>2.6960641776035011E-3</v>
      </c>
      <c r="DA25" s="40">
        <f t="shared" si="15"/>
        <v>2.7295420226987406E-3</v>
      </c>
      <c r="DB25" s="40">
        <f t="shared" si="16"/>
        <v>2.7449407671440149E-3</v>
      </c>
      <c r="DC25" s="40">
        <f t="shared" si="17"/>
        <v>0</v>
      </c>
      <c r="DD25" s="40">
        <f t="shared" si="18"/>
        <v>2.7740602708592522E-3</v>
      </c>
      <c r="DE25" s="40">
        <f t="shared" si="19"/>
        <v>2.7210121875442181E-3</v>
      </c>
      <c r="DF25" s="40">
        <f t="shared" si="20"/>
        <v>0</v>
      </c>
      <c r="DG25" s="40">
        <f t="shared" si="21"/>
        <v>0</v>
      </c>
      <c r="DH25" s="40">
        <f t="shared" si="22"/>
        <v>0</v>
      </c>
      <c r="DI25" s="40">
        <f t="shared" si="23"/>
        <v>0</v>
      </c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</row>
    <row r="26" spans="1:143" x14ac:dyDescent="0.25">
      <c r="A26" s="32" t="s">
        <v>195</v>
      </c>
      <c r="H26" s="17">
        <v>68441.794536999994</v>
      </c>
      <c r="I26" s="5">
        <v>1.3446138463999999</v>
      </c>
      <c r="J26" s="5">
        <v>25.873056821999999</v>
      </c>
      <c r="K26" s="17">
        <v>8.2915814898000004</v>
      </c>
      <c r="L26" s="17">
        <v>306.48190842999998</v>
      </c>
      <c r="M26" s="17">
        <v>219.36614272</v>
      </c>
      <c r="N26" s="17">
        <v>49.808953789</v>
      </c>
      <c r="O26" s="5">
        <v>294.22776716999999</v>
      </c>
      <c r="P26" s="5">
        <v>341.43357082</v>
      </c>
      <c r="Q26" s="17">
        <v>133.09499131999999</v>
      </c>
      <c r="R26" s="17">
        <v>23.964143694000001</v>
      </c>
      <c r="S26" s="17">
        <v>233.41347486999999</v>
      </c>
      <c r="T26" s="17">
        <v>2122.7118525000001</v>
      </c>
      <c r="U26" s="17">
        <v>1.9427104755</v>
      </c>
      <c r="V26" s="5">
        <v>1687.8226637</v>
      </c>
      <c r="W26" s="17">
        <v>2.7708457665999999</v>
      </c>
      <c r="Y26" s="17">
        <v>7.36289049E-2</v>
      </c>
      <c r="Z26" s="17">
        <v>1.554993997</v>
      </c>
      <c r="AF26" s="17" t="s">
        <v>195</v>
      </c>
      <c r="AG26" s="17">
        <v>23.176187090333201</v>
      </c>
      <c r="AH26" s="17">
        <v>12551.0022034665</v>
      </c>
      <c r="AI26" s="17">
        <v>2.7784248846720301</v>
      </c>
      <c r="AJ26" s="17">
        <v>1.3482363020733401</v>
      </c>
      <c r="AK26" s="17">
        <v>1.3482363020733401</v>
      </c>
      <c r="AL26" s="17">
        <v>2.0798272007839</v>
      </c>
      <c r="AM26" s="17">
        <v>148.23601302789399</v>
      </c>
      <c r="AN26" s="17">
        <v>25.9435205813324</v>
      </c>
      <c r="AO26" s="17">
        <v>0</v>
      </c>
      <c r="AP26" s="17">
        <v>0</v>
      </c>
      <c r="AQ26" s="17">
        <v>49.944430371894299</v>
      </c>
      <c r="AR26" s="17">
        <v>8.3142973007275192</v>
      </c>
      <c r="AS26" s="17">
        <v>24.0294122816677</v>
      </c>
      <c r="AT26" s="17">
        <v>0</v>
      </c>
      <c r="AU26" s="17">
        <v>0</v>
      </c>
      <c r="AV26" s="17">
        <v>0</v>
      </c>
      <c r="AW26" s="17">
        <v>7.7603265782383801E-2</v>
      </c>
      <c r="AX26" s="17">
        <v>0</v>
      </c>
      <c r="AY26" s="17">
        <v>307.32029816075902</v>
      </c>
      <c r="AZ26" s="17">
        <v>9321.9001948720106</v>
      </c>
      <c r="BA26" s="17">
        <v>12.598509911049</v>
      </c>
      <c r="BB26" s="17">
        <v>7.38306838104862E-2</v>
      </c>
      <c r="BC26" s="17">
        <v>7.38306838104862E-2</v>
      </c>
      <c r="BD26" s="17">
        <v>0.60944601455701397</v>
      </c>
      <c r="BE26" s="17">
        <v>0</v>
      </c>
      <c r="BF26" s="17">
        <v>219.96631149403899</v>
      </c>
      <c r="BG26" s="17">
        <v>0</v>
      </c>
      <c r="BH26" s="17">
        <v>0</v>
      </c>
      <c r="BI26" s="17">
        <v>61.605803204569597</v>
      </c>
      <c r="BJ26" s="17">
        <v>0</v>
      </c>
      <c r="BK26" s="17">
        <v>0</v>
      </c>
      <c r="BL26" s="17">
        <v>21542.800049195699</v>
      </c>
      <c r="BM26" s="17">
        <v>184.557714668134</v>
      </c>
      <c r="BN26" s="17">
        <v>295.03229125493499</v>
      </c>
      <c r="BO26" s="17">
        <v>0</v>
      </c>
      <c r="BP26" s="17">
        <v>377.85865548119602</v>
      </c>
      <c r="BQ26" s="17">
        <v>87098.166257268298</v>
      </c>
      <c r="BR26" s="17">
        <v>13.074999595505</v>
      </c>
      <c r="BS26" s="17">
        <v>231.90477460094601</v>
      </c>
      <c r="BT26" s="17">
        <v>5.4903954084775002</v>
      </c>
      <c r="BU26" s="17">
        <v>0</v>
      </c>
      <c r="BV26" s="17">
        <v>133.33985969653301</v>
      </c>
      <c r="BW26" s="17">
        <v>21442.471211610598</v>
      </c>
      <c r="BX26" s="17">
        <v>0</v>
      </c>
      <c r="BY26" s="17">
        <v>1981.77462460949</v>
      </c>
      <c r="BZ26" s="17">
        <v>11925.411103377101</v>
      </c>
      <c r="CA26" s="17">
        <v>234.05276482835299</v>
      </c>
      <c r="CB26" s="17">
        <v>720.32655876930096</v>
      </c>
      <c r="CC26" s="17">
        <v>1483.65297436743</v>
      </c>
      <c r="CD26" s="17">
        <v>2128.5100741136598</v>
      </c>
      <c r="CE26" s="17">
        <v>1.55924157026057</v>
      </c>
      <c r="CF26" s="17">
        <v>1.94794854776864</v>
      </c>
      <c r="CG26" s="17">
        <v>1500.44796566577</v>
      </c>
      <c r="CH26" s="17">
        <v>68626.572196850597</v>
      </c>
      <c r="CI26" s="17">
        <v>1692.4328218632299</v>
      </c>
      <c r="CJ26" s="17">
        <v>2813.7618903318898</v>
      </c>
      <c r="CL26" s="26">
        <f t="shared" si="0"/>
        <v>1.2691609600933178</v>
      </c>
      <c r="CM26" s="40">
        <f t="shared" si="1"/>
        <v>2.6997781268097922E-3</v>
      </c>
      <c r="CN26" s="40">
        <f t="shared" si="2"/>
        <v>2.6940490632598813E-3</v>
      </c>
      <c r="CO26" s="40">
        <f t="shared" si="3"/>
        <v>2.7234416024814606E-3</v>
      </c>
      <c r="CP26" s="40">
        <f t="shared" si="4"/>
        <v>2.7396234307608134E-3</v>
      </c>
      <c r="CQ26" s="40">
        <f t="shared" si="5"/>
        <v>2.7355276370270134E-3</v>
      </c>
      <c r="CR26" s="40">
        <f t="shared" si="6"/>
        <v>2.7359225384431794E-3</v>
      </c>
      <c r="CS26" s="40">
        <f t="shared" si="7"/>
        <v>2.7199242824533674E-3</v>
      </c>
      <c r="CT26" s="40">
        <f t="shared" si="8"/>
        <v>2.7343581221895884E-3</v>
      </c>
      <c r="CU26" s="40">
        <f t="shared" si="9"/>
        <v>0.10668278627000895</v>
      </c>
      <c r="CV26" s="40">
        <f t="shared" si="10"/>
        <v>1.8398015891092677E-3</v>
      </c>
      <c r="CW26" s="40">
        <f t="shared" si="11"/>
        <v>2.7235935696730365E-3</v>
      </c>
      <c r="CX26" s="40">
        <f t="shared" si="12"/>
        <v>2.738873403555889E-3</v>
      </c>
      <c r="CY26" s="40">
        <f t="shared" si="13"/>
        <v>2.7315161060748514E-3</v>
      </c>
      <c r="CZ26" s="40">
        <f t="shared" si="14"/>
        <v>2.696270151779514E-3</v>
      </c>
      <c r="DA26" s="40">
        <f t="shared" si="15"/>
        <v>2.7314233078987453E-3</v>
      </c>
      <c r="DB26" s="40">
        <f t="shared" si="16"/>
        <v>2.7353085340907318E-3</v>
      </c>
      <c r="DC26" s="40">
        <f t="shared" si="17"/>
        <v>0</v>
      </c>
      <c r="DD26" s="40">
        <f t="shared" si="18"/>
        <v>2.7404850141428626E-3</v>
      </c>
      <c r="DE26" s="40">
        <f t="shared" si="19"/>
        <v>2.7315689120116999E-3</v>
      </c>
      <c r="DF26" s="40">
        <f t="shared" si="20"/>
        <v>0</v>
      </c>
      <c r="DG26" s="40">
        <f t="shared" si="21"/>
        <v>0</v>
      </c>
      <c r="DH26" s="40">
        <f t="shared" si="22"/>
        <v>0</v>
      </c>
      <c r="DI26" s="40">
        <f t="shared" si="23"/>
        <v>0</v>
      </c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</row>
    <row r="27" spans="1:143" x14ac:dyDescent="0.25">
      <c r="A27" s="32" t="s">
        <v>196</v>
      </c>
      <c r="H27" s="17">
        <v>13611.785320999999</v>
      </c>
      <c r="I27" s="5">
        <v>0.2358810328</v>
      </c>
      <c r="J27" s="5">
        <v>1.4148371843000001</v>
      </c>
      <c r="K27" s="17">
        <v>1.4158261283</v>
      </c>
      <c r="L27" s="5">
        <v>44.501794488999998</v>
      </c>
      <c r="M27" s="17">
        <v>36.373589539000001</v>
      </c>
      <c r="N27" s="17">
        <v>9.0309033684000006</v>
      </c>
      <c r="O27" s="5">
        <v>48.724968283999999</v>
      </c>
      <c r="P27" s="5">
        <v>98.131575936000004</v>
      </c>
      <c r="Q27" s="17">
        <v>33.746713772</v>
      </c>
      <c r="R27" s="17">
        <v>3.589029574</v>
      </c>
      <c r="S27" s="17">
        <v>41.176092314999998</v>
      </c>
      <c r="T27" s="5">
        <v>338.40942926999998</v>
      </c>
      <c r="U27" s="5">
        <v>0.34125546359999998</v>
      </c>
      <c r="V27" s="17">
        <v>251.67160992999999</v>
      </c>
      <c r="W27" s="17">
        <v>0.49358055420000002</v>
      </c>
      <c r="Y27" s="17">
        <v>1.31160457E-2</v>
      </c>
      <c r="Z27" s="17">
        <v>0.1188497</v>
      </c>
      <c r="AF27" s="17" t="s">
        <v>196</v>
      </c>
      <c r="AG27" s="17">
        <v>3.9774588050103099</v>
      </c>
      <c r="AH27" s="17">
        <v>2189.2999451319802</v>
      </c>
      <c r="AI27" s="17">
        <v>0.49493249168180697</v>
      </c>
      <c r="AJ27" s="17">
        <v>0.23651744670463501</v>
      </c>
      <c r="AK27" s="17">
        <v>0.23651744670463501</v>
      </c>
      <c r="AL27" s="17">
        <v>0.21681030171431401</v>
      </c>
      <c r="AM27" s="17">
        <v>25.034655018547198</v>
      </c>
      <c r="AN27" s="17">
        <v>1.4186785746997801</v>
      </c>
      <c r="AO27" s="17">
        <v>0</v>
      </c>
      <c r="AP27" s="17">
        <v>0</v>
      </c>
      <c r="AQ27" s="17">
        <v>9.0554497991699403</v>
      </c>
      <c r="AR27" s="17">
        <v>1.4196921950003301</v>
      </c>
      <c r="AS27" s="17">
        <v>3.59883344889785</v>
      </c>
      <c r="AT27" s="17">
        <v>0</v>
      </c>
      <c r="AU27" s="17">
        <v>0</v>
      </c>
      <c r="AV27" s="17">
        <v>0</v>
      </c>
      <c r="AW27" s="17">
        <v>1.31996542837004E-2</v>
      </c>
      <c r="AX27" s="17">
        <v>0</v>
      </c>
      <c r="AY27" s="17">
        <v>44.623089980659799</v>
      </c>
      <c r="AZ27" s="17">
        <v>1517.7784001044799</v>
      </c>
      <c r="BA27" s="17">
        <v>2.0381061946463501</v>
      </c>
      <c r="BB27" s="17">
        <v>1.31520031062841E-2</v>
      </c>
      <c r="BC27" s="17">
        <v>1.31520031062841E-2</v>
      </c>
      <c r="BD27" s="17">
        <v>0.108563918981888</v>
      </c>
      <c r="BE27" s="17">
        <v>0</v>
      </c>
      <c r="BF27" s="17">
        <v>36.4728955774235</v>
      </c>
      <c r="BG27" s="17">
        <v>0</v>
      </c>
      <c r="BH27" s="17">
        <v>0</v>
      </c>
      <c r="BI27" s="17">
        <v>5.6806316072894703</v>
      </c>
      <c r="BJ27" s="17">
        <v>0</v>
      </c>
      <c r="BK27" s="17">
        <v>0</v>
      </c>
      <c r="BL27" s="17">
        <v>4416.1450303728197</v>
      </c>
      <c r="BM27" s="17">
        <v>27.244850415657201</v>
      </c>
      <c r="BN27" s="17">
        <v>48.857855898546198</v>
      </c>
      <c r="BO27" s="17">
        <v>0</v>
      </c>
      <c r="BP27" s="17">
        <v>107.54380424655299</v>
      </c>
      <c r="BQ27" s="17">
        <v>16878.7310017251</v>
      </c>
      <c r="BR27" s="17">
        <v>4.7914130054377999</v>
      </c>
      <c r="BS27" s="17">
        <v>49.141223111350001</v>
      </c>
      <c r="BT27" s="17">
        <v>0.96869184653909501</v>
      </c>
      <c r="BU27" s="17">
        <v>0</v>
      </c>
      <c r="BV27" s="17">
        <v>33.808006220120397</v>
      </c>
      <c r="BW27" s="17">
        <v>3635.1400502594201</v>
      </c>
      <c r="BX27" s="17">
        <v>0</v>
      </c>
      <c r="BY27" s="17">
        <v>320.11996402595798</v>
      </c>
      <c r="BZ27" s="17">
        <v>2283.9185308308402</v>
      </c>
      <c r="CA27" s="17">
        <v>41.288931029740297</v>
      </c>
      <c r="CB27" s="17">
        <v>123.01388799054401</v>
      </c>
      <c r="CC27" s="17">
        <v>218.96679145582499</v>
      </c>
      <c r="CD27" s="17">
        <v>339.33123487585101</v>
      </c>
      <c r="CE27" s="17">
        <v>0.119174392338302</v>
      </c>
      <c r="CF27" s="17">
        <v>0.34217986860645799</v>
      </c>
      <c r="CG27" s="17">
        <v>298.65952190796702</v>
      </c>
      <c r="CH27" s="17">
        <v>13648.3847907538</v>
      </c>
      <c r="CI27" s="17">
        <v>252.35760455968199</v>
      </c>
      <c r="CJ27" s="17">
        <v>520.74361066356096</v>
      </c>
      <c r="CL27" s="26">
        <f t="shared" si="0"/>
        <v>1.2366834069009927</v>
      </c>
      <c r="CM27" s="40">
        <f t="shared" si="1"/>
        <v>2.6888074481556693E-3</v>
      </c>
      <c r="CN27" s="40">
        <f t="shared" si="2"/>
        <v>2.6980291593627793E-3</v>
      </c>
      <c r="CO27" s="40">
        <f t="shared" si="3"/>
        <v>2.7150759411801828E-3</v>
      </c>
      <c r="CP27" s="40">
        <f t="shared" si="4"/>
        <v>2.7306083869013684E-3</v>
      </c>
      <c r="CQ27" s="40">
        <f t="shared" si="5"/>
        <v>2.7256314729012278E-3</v>
      </c>
      <c r="CR27" s="40">
        <f t="shared" si="6"/>
        <v>2.7301687758097891E-3</v>
      </c>
      <c r="CS27" s="40">
        <f t="shared" si="7"/>
        <v>2.7180482138508973E-3</v>
      </c>
      <c r="CT27" s="40">
        <f t="shared" si="8"/>
        <v>2.7273001753771449E-3</v>
      </c>
      <c r="CU27" s="40">
        <f t="shared" si="9"/>
        <v>9.5914370280688346E-2</v>
      </c>
      <c r="CV27" s="40">
        <f t="shared" si="10"/>
        <v>1.8162493845920063E-3</v>
      </c>
      <c r="CW27" s="40">
        <f t="shared" si="11"/>
        <v>2.7316227675782175E-3</v>
      </c>
      <c r="CX27" s="40">
        <f t="shared" si="12"/>
        <v>2.7403939615511558E-3</v>
      </c>
      <c r="CY27" s="40">
        <f t="shared" si="13"/>
        <v>2.7239359371265381E-3</v>
      </c>
      <c r="CZ27" s="40">
        <f t="shared" si="14"/>
        <v>2.7088357698546689E-3</v>
      </c>
      <c r="DA27" s="40">
        <f t="shared" si="15"/>
        <v>2.7257529360296246E-3</v>
      </c>
      <c r="DB27" s="40">
        <f t="shared" si="16"/>
        <v>2.73904121688543E-3</v>
      </c>
      <c r="DC27" s="40">
        <f t="shared" si="17"/>
        <v>0</v>
      </c>
      <c r="DD27" s="40">
        <f t="shared" si="18"/>
        <v>2.7414822353127185E-3</v>
      </c>
      <c r="DE27" s="40">
        <f t="shared" si="19"/>
        <v>2.7319575758457861E-3</v>
      </c>
      <c r="DF27" s="40">
        <f t="shared" si="20"/>
        <v>0</v>
      </c>
      <c r="DG27" s="40">
        <f t="shared" si="21"/>
        <v>0</v>
      </c>
      <c r="DH27" s="40">
        <f t="shared" si="22"/>
        <v>0</v>
      </c>
      <c r="DI27" s="40">
        <f t="shared" si="23"/>
        <v>0</v>
      </c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</row>
    <row r="28" spans="1:143" x14ac:dyDescent="0.25">
      <c r="A28" s="32" t="s">
        <v>197</v>
      </c>
      <c r="H28" s="17">
        <v>27094.667154999999</v>
      </c>
      <c r="I28" s="5">
        <v>0.42289654999999998</v>
      </c>
      <c r="J28" s="5">
        <v>7.4169945167</v>
      </c>
      <c r="K28" s="17">
        <v>2.6624487207</v>
      </c>
      <c r="L28" s="17">
        <v>95.869716456999996</v>
      </c>
      <c r="M28" s="17">
        <v>66.642342158000005</v>
      </c>
      <c r="N28" s="17">
        <v>16.179926733999999</v>
      </c>
      <c r="O28" s="5">
        <v>90.080839269999998</v>
      </c>
      <c r="P28" s="5">
        <v>100.48452054000001</v>
      </c>
      <c r="Q28" s="17">
        <v>41.061396760000001</v>
      </c>
      <c r="R28" s="17">
        <v>7.6758040650000003</v>
      </c>
      <c r="S28" s="17">
        <v>74.265210988999996</v>
      </c>
      <c r="T28" s="5">
        <v>660.18349473000001</v>
      </c>
      <c r="U28" s="5">
        <v>0.61189518700000001</v>
      </c>
      <c r="V28" s="5">
        <v>521.65538648999996</v>
      </c>
      <c r="W28" s="17">
        <v>0.87909739360000005</v>
      </c>
      <c r="Y28" s="17">
        <v>2.3360275900000001E-2</v>
      </c>
      <c r="Z28" s="17">
        <v>0.386789893</v>
      </c>
      <c r="AF28" s="17" t="s">
        <v>197</v>
      </c>
      <c r="AG28" s="17">
        <v>7.4334895709644497</v>
      </c>
      <c r="AH28" s="17">
        <v>3985.92903382448</v>
      </c>
      <c r="AI28" s="17">
        <v>0.88150572471991995</v>
      </c>
      <c r="AJ28" s="17">
        <v>0.42403694766405098</v>
      </c>
      <c r="AK28" s="17">
        <v>0.42403694766405098</v>
      </c>
      <c r="AL28" s="17">
        <v>0.50724349064501695</v>
      </c>
      <c r="AM28" s="17">
        <v>47.349568841526199</v>
      </c>
      <c r="AN28" s="17">
        <v>7.4371804992567903</v>
      </c>
      <c r="AO28" s="17">
        <v>0</v>
      </c>
      <c r="AP28" s="17">
        <v>0</v>
      </c>
      <c r="AQ28" s="17">
        <v>16.223923718993301</v>
      </c>
      <c r="AR28" s="17">
        <v>2.6697376943370701</v>
      </c>
      <c r="AS28" s="17">
        <v>7.6967473017911603</v>
      </c>
      <c r="AT28" s="17">
        <v>0</v>
      </c>
      <c r="AU28" s="17">
        <v>0</v>
      </c>
      <c r="AV28" s="17">
        <v>0</v>
      </c>
      <c r="AW28" s="17">
        <v>2.4981044369059999E-2</v>
      </c>
      <c r="AX28" s="17">
        <v>0</v>
      </c>
      <c r="AY28" s="17">
        <v>96.131322941994696</v>
      </c>
      <c r="AZ28" s="17">
        <v>2879.1178101615701</v>
      </c>
      <c r="BA28" s="17">
        <v>4.1861696968644804</v>
      </c>
      <c r="BB28" s="17">
        <v>2.3422922252254098E-2</v>
      </c>
      <c r="BC28" s="17">
        <v>2.3422922252254098E-2</v>
      </c>
      <c r="BD28" s="17">
        <v>0.19335959455930099</v>
      </c>
      <c r="BE28" s="17">
        <v>0</v>
      </c>
      <c r="BF28" s="17">
        <v>66.824683191686304</v>
      </c>
      <c r="BG28" s="17">
        <v>0</v>
      </c>
      <c r="BH28" s="17">
        <v>0</v>
      </c>
      <c r="BI28" s="17">
        <v>18.871855799505799</v>
      </c>
      <c r="BJ28" s="17">
        <v>0</v>
      </c>
      <c r="BK28" s="17">
        <v>0</v>
      </c>
      <c r="BL28" s="17">
        <v>6735.7096118461805</v>
      </c>
      <c r="BM28" s="17">
        <v>53.764584446678597</v>
      </c>
      <c r="BN28" s="17">
        <v>90.326776968610801</v>
      </c>
      <c r="BO28" s="17">
        <v>0</v>
      </c>
      <c r="BP28" s="17">
        <v>111.69463712335801</v>
      </c>
      <c r="BQ28" s="17">
        <v>33022.014098888299</v>
      </c>
      <c r="BR28" s="17">
        <v>16.152437620765799</v>
      </c>
      <c r="BS28" s="17">
        <v>69.279126309148594</v>
      </c>
      <c r="BT28" s="17">
        <v>1.73326727712772</v>
      </c>
      <c r="BU28" s="17">
        <v>0</v>
      </c>
      <c r="BV28" s="17">
        <v>41.136992125442902</v>
      </c>
      <c r="BW28" s="17">
        <v>7062.4142610261397</v>
      </c>
      <c r="BX28" s="17">
        <v>0</v>
      </c>
      <c r="BY28" s="17">
        <v>630.70840899602501</v>
      </c>
      <c r="BZ28" s="17">
        <v>3831.3452360863898</v>
      </c>
      <c r="CA28" s="17">
        <v>74.468634108880806</v>
      </c>
      <c r="CB28" s="17">
        <v>231.26608411219399</v>
      </c>
      <c r="CC28" s="17">
        <v>446.044026377774</v>
      </c>
      <c r="CD28" s="17">
        <v>661.98526675003404</v>
      </c>
      <c r="CE28" s="17">
        <v>0.38784403344333002</v>
      </c>
      <c r="CF28" s="17">
        <v>0.61354961565525301</v>
      </c>
      <c r="CG28" s="17">
        <v>664.85588101886594</v>
      </c>
      <c r="CH28" s="17">
        <v>27167.957176650802</v>
      </c>
      <c r="CI28" s="17">
        <v>523.07768274366401</v>
      </c>
      <c r="CJ28" s="17">
        <v>829.91813670757995</v>
      </c>
      <c r="CL28" s="26">
        <f t="shared" si="0"/>
        <v>1.2154765219988164</v>
      </c>
      <c r="CM28" s="40">
        <f t="shared" si="1"/>
        <v>2.7049611361355131E-3</v>
      </c>
      <c r="CN28" s="40">
        <f t="shared" si="2"/>
        <v>2.6966350613430072E-3</v>
      </c>
      <c r="CO28" s="40">
        <f t="shared" si="3"/>
        <v>2.7215852069648696E-3</v>
      </c>
      <c r="CP28" s="40">
        <f t="shared" si="4"/>
        <v>2.7376954081405379E-3</v>
      </c>
      <c r="CQ28" s="40">
        <f t="shared" si="5"/>
        <v>2.7287708221400446E-3</v>
      </c>
      <c r="CR28" s="40">
        <f t="shared" si="6"/>
        <v>2.7361138246611016E-3</v>
      </c>
      <c r="CS28" s="40">
        <f t="shared" si="7"/>
        <v>2.7192326465143345E-3</v>
      </c>
      <c r="CT28" s="40">
        <f t="shared" si="8"/>
        <v>2.7301888015680187E-3</v>
      </c>
      <c r="CU28" s="40">
        <f t="shared" si="9"/>
        <v>0.11156063165864015</v>
      </c>
      <c r="CV28" s="40">
        <f t="shared" si="10"/>
        <v>1.8410324881237841E-3</v>
      </c>
      <c r="CW28" s="40">
        <f t="shared" si="11"/>
        <v>2.7284746475820768E-3</v>
      </c>
      <c r="CX28" s="40">
        <f t="shared" si="12"/>
        <v>2.7391441722415719E-3</v>
      </c>
      <c r="CY28" s="40">
        <f t="shared" si="13"/>
        <v>2.7291988279272567E-3</v>
      </c>
      <c r="CZ28" s="40">
        <f t="shared" si="14"/>
        <v>2.7037778534659469E-3</v>
      </c>
      <c r="DA28" s="40">
        <f t="shared" si="15"/>
        <v>2.7265054488061404E-3</v>
      </c>
      <c r="DB28" s="40">
        <f t="shared" si="16"/>
        <v>2.7395498353800295E-3</v>
      </c>
      <c r="DC28" s="40">
        <f t="shared" si="17"/>
        <v>0</v>
      </c>
      <c r="DD28" s="40">
        <f t="shared" si="18"/>
        <v>2.6817471044550869E-3</v>
      </c>
      <c r="DE28" s="40">
        <f t="shared" si="19"/>
        <v>2.725356743822726E-3</v>
      </c>
      <c r="DF28" s="40">
        <f t="shared" si="20"/>
        <v>0</v>
      </c>
      <c r="DG28" s="40">
        <f t="shared" si="21"/>
        <v>0</v>
      </c>
      <c r="DH28" s="40">
        <f t="shared" si="22"/>
        <v>0</v>
      </c>
      <c r="DI28" s="40">
        <f t="shared" si="23"/>
        <v>0</v>
      </c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</row>
    <row r="29" spans="1:143" x14ac:dyDescent="0.25">
      <c r="A29" s="32" t="s">
        <v>198</v>
      </c>
      <c r="H29" s="17">
        <v>24791.660287999999</v>
      </c>
      <c r="I29" s="17">
        <v>0.68483714470000001</v>
      </c>
      <c r="J29" s="17">
        <v>3.3668560467000002</v>
      </c>
      <c r="K29" s="17">
        <v>4.0992279559</v>
      </c>
      <c r="L29" s="17">
        <v>124.69721954000001</v>
      </c>
      <c r="M29" s="5">
        <v>105.23655075000001</v>
      </c>
      <c r="N29" s="5">
        <v>23.404105835999999</v>
      </c>
      <c r="O29" s="17">
        <v>139.72073488000001</v>
      </c>
      <c r="P29" s="17">
        <v>71.227747758000007</v>
      </c>
      <c r="Q29" s="17">
        <v>41.171901896000001</v>
      </c>
      <c r="R29" s="17">
        <v>14.295747184</v>
      </c>
      <c r="S29" s="5">
        <v>119.53659791</v>
      </c>
      <c r="T29" s="17">
        <v>952.96274738</v>
      </c>
      <c r="U29" s="17">
        <v>0.99108832449999995</v>
      </c>
      <c r="V29" s="17">
        <v>697.83414644000004</v>
      </c>
      <c r="W29" s="5">
        <v>1.4340172224000001</v>
      </c>
      <c r="X29" s="5"/>
      <c r="Y29" s="5">
        <v>3.8106621799999997E-2</v>
      </c>
      <c r="Z29" s="17">
        <v>0.26391132299999998</v>
      </c>
      <c r="AF29" s="17" t="s">
        <v>198</v>
      </c>
      <c r="AG29" s="17">
        <v>11.520270024596501</v>
      </c>
      <c r="AH29" s="17">
        <v>6261.7507120377704</v>
      </c>
      <c r="AI29" s="17">
        <v>1.43793300039748</v>
      </c>
      <c r="AJ29" s="17">
        <v>0.68667739974813102</v>
      </c>
      <c r="AK29" s="17">
        <v>0.68667739974813102</v>
      </c>
      <c r="AL29" s="17">
        <v>0.61065044645182498</v>
      </c>
      <c r="AM29" s="17">
        <v>72.326600400362906</v>
      </c>
      <c r="AN29" s="17">
        <v>3.3759988584486198</v>
      </c>
      <c r="AO29" s="17">
        <v>0</v>
      </c>
      <c r="AP29" s="17">
        <v>0</v>
      </c>
      <c r="AQ29" s="17">
        <v>23.4669149381801</v>
      </c>
      <c r="AR29" s="17">
        <v>4.1103758711129901</v>
      </c>
      <c r="AS29" s="17">
        <v>14.334486380842</v>
      </c>
      <c r="AT29" s="17">
        <v>0</v>
      </c>
      <c r="AU29" s="17">
        <v>0</v>
      </c>
      <c r="AV29" s="17">
        <v>0</v>
      </c>
      <c r="AW29" s="17">
        <v>3.8200206713035603E-2</v>
      </c>
      <c r="AX29" s="17">
        <v>0</v>
      </c>
      <c r="AY29" s="17">
        <v>125.03500536666</v>
      </c>
      <c r="AZ29" s="17">
        <v>4333.80942012383</v>
      </c>
      <c r="BA29" s="17">
        <v>5.8645852774783904</v>
      </c>
      <c r="BB29" s="17">
        <v>3.8211472086109699E-2</v>
      </c>
      <c r="BC29" s="17">
        <v>3.8211472086109699E-2</v>
      </c>
      <c r="BD29" s="17">
        <v>0.31542049981569897</v>
      </c>
      <c r="BE29" s="17">
        <v>0</v>
      </c>
      <c r="BF29" s="17">
        <v>105.519612512235</v>
      </c>
      <c r="BG29" s="17">
        <v>0</v>
      </c>
      <c r="BH29" s="17">
        <v>0</v>
      </c>
      <c r="BI29" s="17">
        <v>10.5060293267574</v>
      </c>
      <c r="BJ29" s="17">
        <v>0</v>
      </c>
      <c r="BK29" s="17">
        <v>0</v>
      </c>
      <c r="BL29" s="17">
        <v>8173.0971458204203</v>
      </c>
      <c r="BM29" s="17">
        <v>73.511246800930095</v>
      </c>
      <c r="BN29" s="17">
        <v>140.09734067111299</v>
      </c>
      <c r="BO29" s="17">
        <v>0</v>
      </c>
      <c r="BP29" s="17">
        <v>82.034140913699801</v>
      </c>
      <c r="BQ29" s="17">
        <v>34142.714641115097</v>
      </c>
      <c r="BR29" s="17">
        <v>1.12603237140551</v>
      </c>
      <c r="BS29" s="17">
        <v>67.912104252991497</v>
      </c>
      <c r="BT29" s="17">
        <v>2.8135831060050598</v>
      </c>
      <c r="BU29" s="17">
        <v>0</v>
      </c>
      <c r="BV29" s="17">
        <v>41.247113048385799</v>
      </c>
      <c r="BW29" s="17">
        <v>8366.2623358117798</v>
      </c>
      <c r="BX29" s="17">
        <v>0</v>
      </c>
      <c r="BY29" s="17">
        <v>874.56805989474299</v>
      </c>
      <c r="BZ29" s="17">
        <v>3805.33927357111</v>
      </c>
      <c r="CA29" s="17">
        <v>119.861551547793</v>
      </c>
      <c r="CB29" s="17">
        <v>356.15698685039098</v>
      </c>
      <c r="CC29" s="17">
        <v>598.34406320386097</v>
      </c>
      <c r="CD29" s="17">
        <v>955.53054563128103</v>
      </c>
      <c r="CE29" s="17">
        <v>0.264630797420847</v>
      </c>
      <c r="CF29" s="17">
        <v>0.99375035687424995</v>
      </c>
      <c r="CG29" s="17">
        <v>694.56453703010698</v>
      </c>
      <c r="CH29" s="17">
        <v>24857.633967823502</v>
      </c>
      <c r="CI29" s="17">
        <v>699.72406525766201</v>
      </c>
      <c r="CJ29" s="17">
        <v>812.62743054569796</v>
      </c>
      <c r="CL29" s="26">
        <f t="shared" si="0"/>
        <v>1.3735303482749202</v>
      </c>
      <c r="CM29" s="40">
        <f t="shared" si="1"/>
        <v>2.6611239044541158E-3</v>
      </c>
      <c r="CN29" s="40">
        <f t="shared" si="2"/>
        <v>2.6871425745125942E-3</v>
      </c>
      <c r="CO29" s="40">
        <f t="shared" si="3"/>
        <v>2.7155339051638102E-3</v>
      </c>
      <c r="CP29" s="40">
        <f t="shared" si="4"/>
        <v>2.7195158046638842E-3</v>
      </c>
      <c r="CQ29" s="40">
        <f t="shared" si="5"/>
        <v>2.7088481034786976E-3</v>
      </c>
      <c r="CR29" s="40">
        <f t="shared" si="6"/>
        <v>2.6897666278271983E-3</v>
      </c>
      <c r="CS29" s="40">
        <f t="shared" si="7"/>
        <v>2.6836787792801748E-3</v>
      </c>
      <c r="CT29" s="40">
        <f t="shared" si="8"/>
        <v>2.6954180525634178E-3</v>
      </c>
      <c r="CU29" s="40">
        <f t="shared" si="9"/>
        <v>0.15171605864072915</v>
      </c>
      <c r="CV29" s="40">
        <f t="shared" si="10"/>
        <v>1.8267592441024618E-3</v>
      </c>
      <c r="CW29" s="40">
        <f t="shared" si="11"/>
        <v>2.7098406500471388E-3</v>
      </c>
      <c r="CX29" s="40">
        <f t="shared" si="12"/>
        <v>2.7184447564557708E-3</v>
      </c>
      <c r="CY29" s="40">
        <f t="shared" si="13"/>
        <v>2.6945421091650575E-3</v>
      </c>
      <c r="CZ29" s="40">
        <f t="shared" si="14"/>
        <v>2.68596885710765E-3</v>
      </c>
      <c r="DA29" s="40">
        <f t="shared" si="15"/>
        <v>2.7082636000307276E-3</v>
      </c>
      <c r="DB29" s="40">
        <f t="shared" si="16"/>
        <v>2.7306352645656241E-3</v>
      </c>
      <c r="DC29" s="40">
        <f t="shared" si="17"/>
        <v>0</v>
      </c>
      <c r="DD29" s="40">
        <f t="shared" si="18"/>
        <v>2.7514978016157285E-3</v>
      </c>
      <c r="DE29" s="40">
        <f t="shared" si="19"/>
        <v>2.7261976207327097E-3</v>
      </c>
      <c r="DF29" s="40">
        <f t="shared" si="20"/>
        <v>0</v>
      </c>
      <c r="DG29" s="40">
        <f t="shared" si="21"/>
        <v>0</v>
      </c>
      <c r="DH29" s="40">
        <f t="shared" si="22"/>
        <v>0</v>
      </c>
      <c r="DI29" s="40">
        <f t="shared" si="23"/>
        <v>0</v>
      </c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</row>
    <row r="30" spans="1:143" x14ac:dyDescent="0.25">
      <c r="A30" s="32" t="s">
        <v>199</v>
      </c>
      <c r="H30" s="17">
        <v>9420.6527139999998</v>
      </c>
      <c r="I30" s="17">
        <v>0.22218197819999999</v>
      </c>
      <c r="J30" s="17">
        <v>0.1659115585</v>
      </c>
      <c r="K30" s="17">
        <v>1.68646231</v>
      </c>
      <c r="L30" s="17">
        <v>36.451647672</v>
      </c>
      <c r="M30" s="17">
        <v>36.783783409000002</v>
      </c>
      <c r="N30" s="17">
        <v>10.622809148</v>
      </c>
      <c r="O30" s="17">
        <v>55.205648369999999</v>
      </c>
      <c r="P30" s="17">
        <v>26.644373507000001</v>
      </c>
      <c r="Q30" s="17">
        <v>19.687504684</v>
      </c>
      <c r="R30" s="17">
        <v>5.4414557910000001</v>
      </c>
      <c r="S30" s="17">
        <v>39.643888459999999</v>
      </c>
      <c r="T30" s="17">
        <v>305.07691846</v>
      </c>
      <c r="U30" s="17">
        <v>0.32013068659999999</v>
      </c>
      <c r="V30" s="17">
        <v>255.8243176</v>
      </c>
      <c r="W30" s="17">
        <v>0.44256346749999997</v>
      </c>
      <c r="Y30" s="17">
        <v>1.1753158999999999E-2</v>
      </c>
      <c r="Z30" s="17">
        <v>0.20752625999999999</v>
      </c>
      <c r="AF30" s="17" t="s">
        <v>199</v>
      </c>
      <c r="AG30" s="17">
        <v>4.6998090412667697</v>
      </c>
      <c r="AH30" s="17">
        <v>1540.6708971762</v>
      </c>
      <c r="AI30" s="17">
        <v>0.443774216306485</v>
      </c>
      <c r="AJ30" s="17">
        <v>0.222781061446121</v>
      </c>
      <c r="AK30" s="17">
        <v>0.222781061446121</v>
      </c>
      <c r="AL30" s="17">
        <v>0.36316290934043199</v>
      </c>
      <c r="AM30" s="17">
        <v>30.622908839158502</v>
      </c>
      <c r="AN30" s="17">
        <v>0.166364303987593</v>
      </c>
      <c r="AO30" s="17">
        <v>0</v>
      </c>
      <c r="AP30" s="17">
        <v>0</v>
      </c>
      <c r="AQ30" s="17">
        <v>10.651692374936699</v>
      </c>
      <c r="AR30" s="17">
        <v>1.69107922311113</v>
      </c>
      <c r="AS30" s="17">
        <v>5.4562485260195004</v>
      </c>
      <c r="AT30" s="17">
        <v>0</v>
      </c>
      <c r="AU30" s="17">
        <v>0</v>
      </c>
      <c r="AV30" s="17">
        <v>0</v>
      </c>
      <c r="AW30" s="17">
        <v>1.7108526995353701E-2</v>
      </c>
      <c r="AX30" s="17">
        <v>0</v>
      </c>
      <c r="AY30" s="17">
        <v>36.551345083433901</v>
      </c>
      <c r="AZ30" s="17">
        <v>1862.33333998749</v>
      </c>
      <c r="BA30" s="17">
        <v>3.0234247928812699</v>
      </c>
      <c r="BB30" s="17">
        <v>1.1785578593561399E-2</v>
      </c>
      <c r="BC30" s="17">
        <v>1.1785578593561399E-2</v>
      </c>
      <c r="BD30" s="17">
        <v>9.7280668853916299E-2</v>
      </c>
      <c r="BE30" s="17">
        <v>0</v>
      </c>
      <c r="BF30" s="17">
        <v>36.884290962730802</v>
      </c>
      <c r="BG30" s="17">
        <v>0</v>
      </c>
      <c r="BH30" s="17">
        <v>0</v>
      </c>
      <c r="BI30" s="17">
        <v>7.9851805123199799</v>
      </c>
      <c r="BJ30" s="17">
        <v>0</v>
      </c>
      <c r="BK30" s="17">
        <v>0</v>
      </c>
      <c r="BL30" s="17">
        <v>2687.0763491365901</v>
      </c>
      <c r="BM30" s="17">
        <v>32.091910358967503</v>
      </c>
      <c r="BN30" s="17">
        <v>55.356306911099601</v>
      </c>
      <c r="BO30" s="17">
        <v>0</v>
      </c>
      <c r="BP30" s="17">
        <v>31.9781778516708</v>
      </c>
      <c r="BQ30" s="17">
        <v>11950.1164920054</v>
      </c>
      <c r="BR30" s="17">
        <v>0.551050230605444</v>
      </c>
      <c r="BS30" s="17">
        <v>23.058958443316399</v>
      </c>
      <c r="BT30" s="17">
        <v>1.10915488480827</v>
      </c>
      <c r="BU30" s="17">
        <v>0</v>
      </c>
      <c r="BV30" s="17">
        <v>19.723718922160199</v>
      </c>
      <c r="BW30" s="17">
        <v>3169.15314960565</v>
      </c>
      <c r="BX30" s="17">
        <v>0</v>
      </c>
      <c r="BY30" s="17">
        <v>402.907357565567</v>
      </c>
      <c r="BZ30" s="17">
        <v>1360.49035444216</v>
      </c>
      <c r="CA30" s="17">
        <v>39.7523524890182</v>
      </c>
      <c r="CB30" s="17">
        <v>155.002057829867</v>
      </c>
      <c r="CC30" s="17">
        <v>242.82379224918799</v>
      </c>
      <c r="CD30" s="17">
        <v>305.91040320896701</v>
      </c>
      <c r="CE30" s="17">
        <v>0.20809055291459899</v>
      </c>
      <c r="CF30" s="17">
        <v>0.32098907795102499</v>
      </c>
      <c r="CG30" s="17">
        <v>202.10797832702201</v>
      </c>
      <c r="CH30" s="17">
        <v>9446.0796666611404</v>
      </c>
      <c r="CI30" s="17">
        <v>256.52303656437198</v>
      </c>
      <c r="CJ30" s="17">
        <v>349.778578063515</v>
      </c>
      <c r="CL30" s="26">
        <f t="shared" si="0"/>
        <v>1.2650874133723402</v>
      </c>
      <c r="CM30" s="40">
        <f t="shared" si="1"/>
        <v>2.6990648560214618E-3</v>
      </c>
      <c r="CN30" s="40">
        <f t="shared" si="2"/>
        <v>2.6963629137451471E-3</v>
      </c>
      <c r="CO30" s="40">
        <f t="shared" si="3"/>
        <v>2.7288363251255828E-3</v>
      </c>
      <c r="CP30" s="40">
        <f t="shared" si="4"/>
        <v>2.7376319552199148E-3</v>
      </c>
      <c r="CQ30" s="40">
        <f t="shared" si="5"/>
        <v>2.7350591208112314E-3</v>
      </c>
      <c r="CR30" s="40">
        <f t="shared" si="6"/>
        <v>2.7323876017117023E-3</v>
      </c>
      <c r="CS30" s="40">
        <f t="shared" si="7"/>
        <v>2.7189820069521975E-3</v>
      </c>
      <c r="CT30" s="40">
        <f t="shared" si="8"/>
        <v>2.729042146011162E-3</v>
      </c>
      <c r="CU30" s="40">
        <f t="shared" si="9"/>
        <v>0.20018501629507274</v>
      </c>
      <c r="CV30" s="40">
        <f t="shared" si="10"/>
        <v>1.839452929229252E-3</v>
      </c>
      <c r="CW30" s="40">
        <f t="shared" si="11"/>
        <v>2.7185252600906945E-3</v>
      </c>
      <c r="CX30" s="40">
        <f t="shared" si="12"/>
        <v>2.735958384295203E-3</v>
      </c>
      <c r="CY30" s="40">
        <f t="shared" si="13"/>
        <v>2.7320478821353097E-3</v>
      </c>
      <c r="CZ30" s="40">
        <f t="shared" si="14"/>
        <v>2.6813779089461423E-3</v>
      </c>
      <c r="DA30" s="40">
        <f t="shared" si="15"/>
        <v>2.7312452972687116E-3</v>
      </c>
      <c r="DB30" s="40">
        <f t="shared" si="16"/>
        <v>2.735763106079309E-3</v>
      </c>
      <c r="DC30" s="40">
        <f t="shared" si="17"/>
        <v>0</v>
      </c>
      <c r="DD30" s="40">
        <f t="shared" si="18"/>
        <v>2.7583727542016771E-3</v>
      </c>
      <c r="DE30" s="40">
        <f t="shared" si="19"/>
        <v>2.7191398071694721E-3</v>
      </c>
      <c r="DF30" s="40">
        <f t="shared" si="20"/>
        <v>0</v>
      </c>
      <c r="DG30" s="40">
        <f t="shared" si="21"/>
        <v>0</v>
      </c>
      <c r="DH30" s="40">
        <f t="shared" si="22"/>
        <v>0</v>
      </c>
      <c r="DI30" s="40">
        <f t="shared" si="23"/>
        <v>0</v>
      </c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</row>
    <row r="31" spans="1:143" x14ac:dyDescent="0.25">
      <c r="A31" s="32" t="s">
        <v>200</v>
      </c>
      <c r="H31" s="17">
        <v>60174.332447000001</v>
      </c>
      <c r="I31" s="17">
        <v>1.5189299133</v>
      </c>
      <c r="J31" s="17">
        <v>7.6600693386999996</v>
      </c>
      <c r="K31" s="17">
        <v>15.775526073</v>
      </c>
      <c r="L31" s="17">
        <v>153.83418750999999</v>
      </c>
      <c r="M31" s="17">
        <v>297.47769528999999</v>
      </c>
      <c r="N31" s="17">
        <v>66.191610513000001</v>
      </c>
      <c r="O31" s="17">
        <v>478.59392136999998</v>
      </c>
      <c r="P31" s="17">
        <v>51.308190818999996</v>
      </c>
      <c r="Q31" s="17">
        <v>123.03423198999999</v>
      </c>
      <c r="R31" s="17">
        <v>37.069333</v>
      </c>
      <c r="S31" s="17">
        <v>136.5429887</v>
      </c>
      <c r="T31" s="17">
        <v>2077.8520957000001</v>
      </c>
      <c r="U31" s="17">
        <v>2.3538615900000002</v>
      </c>
      <c r="V31" s="17">
        <v>1762.1364521</v>
      </c>
      <c r="W31" s="17">
        <v>0.62380563239999998</v>
      </c>
      <c r="Y31" s="17">
        <v>1.4547314E-2</v>
      </c>
      <c r="Z31" s="17">
        <v>1.2493627730000001</v>
      </c>
      <c r="AF31" s="17" t="s">
        <v>200</v>
      </c>
      <c r="AG31" s="17">
        <v>49.879952586160499</v>
      </c>
      <c r="AH31" s="17">
        <v>11038.6077372772</v>
      </c>
      <c r="AI31" s="17">
        <v>0.62551211230344395</v>
      </c>
      <c r="AJ31" s="17">
        <v>1.5230297868823901</v>
      </c>
      <c r="AK31" s="17">
        <v>1.5230297868823901</v>
      </c>
      <c r="AL31" s="17">
        <v>5.5782644441706903</v>
      </c>
      <c r="AM31" s="17">
        <v>301.296827414696</v>
      </c>
      <c r="AN31" s="17">
        <v>7.6809959828507104</v>
      </c>
      <c r="AO31" s="17">
        <v>0</v>
      </c>
      <c r="AP31" s="17">
        <v>0</v>
      </c>
      <c r="AQ31" s="17">
        <v>66.371676109261202</v>
      </c>
      <c r="AR31" s="17">
        <v>15.818702532900099</v>
      </c>
      <c r="AS31" s="17">
        <v>37.170365029391903</v>
      </c>
      <c r="AT31" s="17">
        <v>0</v>
      </c>
      <c r="AU31" s="17">
        <v>0</v>
      </c>
      <c r="AV31" s="17">
        <v>0</v>
      </c>
      <c r="AW31" s="17">
        <v>0.15418528280973501</v>
      </c>
      <c r="AX31" s="17">
        <v>0</v>
      </c>
      <c r="AY31" s="17">
        <v>154.25527655272001</v>
      </c>
      <c r="AZ31" s="17">
        <v>13122.552445775</v>
      </c>
      <c r="BA31" s="17">
        <v>32.231516143013799</v>
      </c>
      <c r="BB31" s="17">
        <v>1.45875759792985E-2</v>
      </c>
      <c r="BC31" s="17">
        <v>1.45875759792985E-2</v>
      </c>
      <c r="BD31" s="17">
        <v>0.120413375691793</v>
      </c>
      <c r="BE31" s="17">
        <v>0</v>
      </c>
      <c r="BF31" s="17">
        <v>298.29075351990002</v>
      </c>
      <c r="BG31" s="17">
        <v>0</v>
      </c>
      <c r="BH31" s="17">
        <v>0</v>
      </c>
      <c r="BI31" s="17">
        <v>85.352585559417307</v>
      </c>
      <c r="BJ31" s="17">
        <v>0</v>
      </c>
      <c r="BK31" s="17">
        <v>0</v>
      </c>
      <c r="BL31" s="17">
        <v>14397.348521871399</v>
      </c>
      <c r="BM31" s="17">
        <v>289.530663321681</v>
      </c>
      <c r="BN31" s="17">
        <v>479.90273452975902</v>
      </c>
      <c r="BO31" s="17">
        <v>0</v>
      </c>
      <c r="BP31" s="17">
        <v>84.025424933831601</v>
      </c>
      <c r="BQ31" s="17">
        <v>77151.654064165501</v>
      </c>
      <c r="BR31" s="17">
        <v>3.3878683494586999</v>
      </c>
      <c r="BS31" s="17">
        <v>74.339887075293305</v>
      </c>
      <c r="BT31" s="17">
        <v>4.9895538298019098</v>
      </c>
      <c r="BU31" s="17">
        <v>0</v>
      </c>
      <c r="BV31" s="17">
        <v>123.26145184940199</v>
      </c>
      <c r="BW31" s="17">
        <v>20785.688935673501</v>
      </c>
      <c r="BX31" s="17">
        <v>0</v>
      </c>
      <c r="BY31" s="17">
        <v>2588.0868931968598</v>
      </c>
      <c r="BZ31" s="17">
        <v>8244.44538451892</v>
      </c>
      <c r="CA31" s="17">
        <v>136.91663725750499</v>
      </c>
      <c r="CB31" s="17">
        <v>1445.0149984130401</v>
      </c>
      <c r="CC31" s="17">
        <v>1557.2508987004801</v>
      </c>
      <c r="CD31" s="17">
        <v>2083.5370830556799</v>
      </c>
      <c r="CE31" s="17">
        <v>1.25278805655557</v>
      </c>
      <c r="CF31" s="17">
        <v>2.3602140151457398</v>
      </c>
      <c r="CG31" s="17">
        <v>1256.2156183336299</v>
      </c>
      <c r="CH31" s="17">
        <v>60336.859525124397</v>
      </c>
      <c r="CI31" s="17">
        <v>1766.9634246856399</v>
      </c>
      <c r="CJ31" s="17">
        <v>2290.8962689764999</v>
      </c>
      <c r="CL31" s="26">
        <f t="shared" si="0"/>
        <v>1.2786819644141305</v>
      </c>
      <c r="CM31" s="40">
        <f t="shared" si="1"/>
        <v>2.7009369529366343E-3</v>
      </c>
      <c r="CN31" s="40">
        <f t="shared" si="2"/>
        <v>2.6991854900551299E-3</v>
      </c>
      <c r="CO31" s="40">
        <f t="shared" si="3"/>
        <v>2.7319131492695155E-3</v>
      </c>
      <c r="CP31" s="40">
        <f t="shared" si="4"/>
        <v>2.7369267877536104E-3</v>
      </c>
      <c r="CQ31" s="40">
        <f t="shared" si="5"/>
        <v>2.7372916874712247E-3</v>
      </c>
      <c r="CR31" s="40">
        <f t="shared" si="6"/>
        <v>2.7331737564640479E-3</v>
      </c>
      <c r="CS31" s="40">
        <f t="shared" si="7"/>
        <v>2.7203688634503979E-3</v>
      </c>
      <c r="CT31" s="40">
        <f t="shared" si="8"/>
        <v>2.7347049373558584E-3</v>
      </c>
      <c r="CU31" s="40">
        <f t="shared" si="9"/>
        <v>0.63766103603707747</v>
      </c>
      <c r="CV31" s="40">
        <f t="shared" si="10"/>
        <v>1.8468019487492418E-3</v>
      </c>
      <c r="CW31" s="40">
        <f t="shared" si="11"/>
        <v>2.7254881924069756E-3</v>
      </c>
      <c r="CX31" s="40">
        <f t="shared" si="12"/>
        <v>2.7364902516228036E-3</v>
      </c>
      <c r="CY31" s="40">
        <f t="shared" si="13"/>
        <v>2.735992310253742E-3</v>
      </c>
      <c r="CZ31" s="40">
        <f t="shared" si="14"/>
        <v>2.6987250111590619E-3</v>
      </c>
      <c r="DA31" s="40">
        <f t="shared" si="15"/>
        <v>2.7392728752006564E-3</v>
      </c>
      <c r="DB31" s="40">
        <f t="shared" si="16"/>
        <v>2.7355955361905598E-3</v>
      </c>
      <c r="DC31" s="40">
        <f t="shared" si="17"/>
        <v>0</v>
      </c>
      <c r="DD31" s="40">
        <f t="shared" si="18"/>
        <v>2.7676572663860627E-3</v>
      </c>
      <c r="DE31" s="40">
        <f t="shared" si="19"/>
        <v>2.7416244741669793E-3</v>
      </c>
      <c r="DF31" s="40">
        <f t="shared" si="20"/>
        <v>0</v>
      </c>
      <c r="DG31" s="40">
        <f t="shared" si="21"/>
        <v>0</v>
      </c>
      <c r="DH31" s="40">
        <f t="shared" si="22"/>
        <v>0</v>
      </c>
      <c r="DI31" s="40">
        <f t="shared" si="23"/>
        <v>0</v>
      </c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</row>
    <row r="32" spans="1:143" x14ac:dyDescent="0.25">
      <c r="A32" s="32" t="s">
        <v>201</v>
      </c>
      <c r="H32" s="17">
        <v>17255.544445</v>
      </c>
      <c r="I32" s="17">
        <v>0.45946472869999999</v>
      </c>
      <c r="J32" s="17">
        <v>0.39069513480000001</v>
      </c>
      <c r="K32" s="17">
        <v>2.7210030237999998</v>
      </c>
      <c r="L32" s="17">
        <v>79.037378042</v>
      </c>
      <c r="M32" s="17">
        <v>70.986246988999994</v>
      </c>
      <c r="N32" s="17">
        <v>17.075305689</v>
      </c>
      <c r="O32" s="17">
        <v>92.190086589000003</v>
      </c>
      <c r="P32" s="17">
        <v>65.759292674999998</v>
      </c>
      <c r="Q32" s="17">
        <v>49.103455105999998</v>
      </c>
      <c r="R32" s="17">
        <v>8.3775794319999992</v>
      </c>
      <c r="S32" s="17">
        <v>80.023984866999996</v>
      </c>
      <c r="T32" s="5">
        <v>627.09882975000005</v>
      </c>
      <c r="U32" s="5">
        <v>0.66519317950000001</v>
      </c>
      <c r="V32" s="17">
        <v>452.11871557000001</v>
      </c>
      <c r="W32" s="17">
        <v>0.96238267190000004</v>
      </c>
      <c r="Y32" s="17">
        <v>2.5573676300000001E-2</v>
      </c>
      <c r="Z32" s="17">
        <v>4.7549502E-2</v>
      </c>
      <c r="AF32" s="17" t="s">
        <v>201</v>
      </c>
      <c r="AG32" s="17">
        <v>7.6567328328069104</v>
      </c>
      <c r="AH32" s="17">
        <v>4237.9211113696701</v>
      </c>
      <c r="AI32" s="17">
        <v>0.965025546895945</v>
      </c>
      <c r="AJ32" s="17">
        <v>0.46070458273634501</v>
      </c>
      <c r="AK32" s="17">
        <v>0.46070458273634501</v>
      </c>
      <c r="AL32" s="17">
        <v>0.31838662867391898</v>
      </c>
      <c r="AM32" s="17">
        <v>47.767954833325703</v>
      </c>
      <c r="AN32" s="17">
        <v>0.39175581448513402</v>
      </c>
      <c r="AO32" s="17">
        <v>0</v>
      </c>
      <c r="AP32" s="17">
        <v>0</v>
      </c>
      <c r="AQ32" s="17">
        <v>17.1216175526447</v>
      </c>
      <c r="AR32" s="17">
        <v>2.7284330988025198</v>
      </c>
      <c r="AS32" s="17">
        <v>8.4004088545564599</v>
      </c>
      <c r="AT32" s="17">
        <v>0</v>
      </c>
      <c r="AU32" s="17">
        <v>0</v>
      </c>
      <c r="AV32" s="17">
        <v>0</v>
      </c>
      <c r="AW32" s="17">
        <v>2.5317354986436998E-2</v>
      </c>
      <c r="AX32" s="17">
        <v>0</v>
      </c>
      <c r="AY32" s="17">
        <v>79.2537042995055</v>
      </c>
      <c r="AZ32" s="17">
        <v>2813.7056353073999</v>
      </c>
      <c r="BA32" s="17">
        <v>3.8061871730738499</v>
      </c>
      <c r="BB32" s="17">
        <v>2.5643806664249001E-2</v>
      </c>
      <c r="BC32" s="17">
        <v>2.5643806664249001E-2</v>
      </c>
      <c r="BD32" s="17">
        <v>0.211680318125339</v>
      </c>
      <c r="BE32" s="17">
        <v>0</v>
      </c>
      <c r="BF32" s="17">
        <v>71.180157494502296</v>
      </c>
      <c r="BG32" s="17">
        <v>0</v>
      </c>
      <c r="BH32" s="17">
        <v>0</v>
      </c>
      <c r="BI32" s="17">
        <v>2.3849943616046301</v>
      </c>
      <c r="BJ32" s="17">
        <v>0</v>
      </c>
      <c r="BK32" s="17">
        <v>0</v>
      </c>
      <c r="BL32" s="17">
        <v>5880.5019948757799</v>
      </c>
      <c r="BM32" s="17">
        <v>45.835270406699898</v>
      </c>
      <c r="BN32" s="17">
        <v>92.441080841095498</v>
      </c>
      <c r="BO32" s="17">
        <v>0</v>
      </c>
      <c r="BP32" s="17">
        <v>79.088234981825593</v>
      </c>
      <c r="BQ32" s="17">
        <v>23571.118927892301</v>
      </c>
      <c r="BR32" s="17">
        <v>1.58474892240276</v>
      </c>
      <c r="BS32" s="17">
        <v>48.492891753545301</v>
      </c>
      <c r="BT32" s="17">
        <v>1.88838450320576</v>
      </c>
      <c r="BU32" s="17">
        <v>0</v>
      </c>
      <c r="BV32" s="17">
        <v>49.193213910723699</v>
      </c>
      <c r="BW32" s="17">
        <v>5436.37511385571</v>
      </c>
      <c r="BX32" s="17">
        <v>0</v>
      </c>
      <c r="BY32" s="17">
        <v>608.82281215527996</v>
      </c>
      <c r="BZ32" s="17">
        <v>2627.3758917752798</v>
      </c>
      <c r="CA32" s="17">
        <v>80.243118633448503</v>
      </c>
      <c r="CB32" s="17">
        <v>236.434102584935</v>
      </c>
      <c r="CC32" s="17">
        <v>383.07990997552997</v>
      </c>
      <c r="CD32" s="17">
        <v>628.81066773459702</v>
      </c>
      <c r="CE32" s="17">
        <v>4.7680105879625401E-2</v>
      </c>
      <c r="CF32" s="17">
        <v>0.66698805772268199</v>
      </c>
      <c r="CG32" s="17">
        <v>475.76054572846698</v>
      </c>
      <c r="CH32" s="17">
        <v>17301.868015013399</v>
      </c>
      <c r="CI32" s="17">
        <v>453.35207925500498</v>
      </c>
      <c r="CJ32" s="17">
        <v>559.73682076415696</v>
      </c>
      <c r="CL32" s="26">
        <f t="shared" si="0"/>
        <v>1.3623453205999991</v>
      </c>
      <c r="CM32" s="40">
        <f t="shared" si="1"/>
        <v>2.6845614846317967E-3</v>
      </c>
      <c r="CN32" s="40">
        <f t="shared" si="2"/>
        <v>2.6984748967631097E-3</v>
      </c>
      <c r="CO32" s="40">
        <f t="shared" si="3"/>
        <v>2.7148525555020907E-3</v>
      </c>
      <c r="CP32" s="40">
        <f t="shared" si="4"/>
        <v>2.7306382747578116E-3</v>
      </c>
      <c r="CQ32" s="40">
        <f t="shared" si="5"/>
        <v>2.7370120677655267E-3</v>
      </c>
      <c r="CR32" s="40">
        <f t="shared" si="6"/>
        <v>2.7316630154056512E-3</v>
      </c>
      <c r="CS32" s="40">
        <f t="shared" si="7"/>
        <v>2.7122128580417924E-3</v>
      </c>
      <c r="CT32" s="40">
        <f t="shared" si="8"/>
        <v>2.722573124532062E-3</v>
      </c>
      <c r="CU32" s="40">
        <f t="shared" si="9"/>
        <v>0.202692908707227</v>
      </c>
      <c r="CV32" s="40">
        <f t="shared" si="10"/>
        <v>1.8279529318239987E-3</v>
      </c>
      <c r="CW32" s="40">
        <f t="shared" si="11"/>
        <v>2.7250619038309228E-3</v>
      </c>
      <c r="CX32" s="40">
        <f t="shared" si="12"/>
        <v>2.738351093271702E-3</v>
      </c>
      <c r="CY32" s="40">
        <f t="shared" si="13"/>
        <v>2.7297738464595951E-3</v>
      </c>
      <c r="CZ32" s="40">
        <f t="shared" si="14"/>
        <v>2.6982811580105559E-3</v>
      </c>
      <c r="DA32" s="40">
        <f t="shared" si="15"/>
        <v>2.7279642326905993E-3</v>
      </c>
      <c r="DB32" s="40">
        <f t="shared" si="16"/>
        <v>2.7461789089855649E-3</v>
      </c>
      <c r="DC32" s="40">
        <f t="shared" si="17"/>
        <v>0</v>
      </c>
      <c r="DD32" s="40">
        <f t="shared" si="18"/>
        <v>2.7422871638130729E-3</v>
      </c>
      <c r="DE32" s="40">
        <f t="shared" si="19"/>
        <v>2.7466929017553173E-3</v>
      </c>
      <c r="DF32" s="40">
        <f t="shared" si="20"/>
        <v>0</v>
      </c>
      <c r="DG32" s="40">
        <f t="shared" si="21"/>
        <v>0</v>
      </c>
      <c r="DH32" s="40">
        <f t="shared" si="22"/>
        <v>0</v>
      </c>
      <c r="DI32" s="40">
        <f t="shared" si="23"/>
        <v>0</v>
      </c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</row>
    <row r="33" spans="1:143" x14ac:dyDescent="0.25">
      <c r="A33" s="32" t="s">
        <v>202</v>
      </c>
      <c r="H33" s="17">
        <v>112962.11983</v>
      </c>
      <c r="I33" s="5">
        <v>3.1434423964999998</v>
      </c>
      <c r="J33" s="5">
        <v>1.9942239385</v>
      </c>
      <c r="K33" s="17">
        <v>21.792037855</v>
      </c>
      <c r="L33" s="5">
        <v>449.13888156000002</v>
      </c>
      <c r="M33" s="17">
        <v>410.33302435000002</v>
      </c>
      <c r="N33" s="17">
        <v>133.41009412</v>
      </c>
      <c r="O33" s="5">
        <v>717.45778414999995</v>
      </c>
      <c r="P33" s="5">
        <v>111.29058252999999</v>
      </c>
      <c r="Q33" s="17">
        <v>206.07475983</v>
      </c>
      <c r="R33" s="17">
        <v>86.539942945000007</v>
      </c>
      <c r="S33" s="17">
        <v>554.80141146000005</v>
      </c>
      <c r="T33" s="5">
        <v>3544.5178473000001</v>
      </c>
      <c r="U33" s="5">
        <v>4.5307799692000001</v>
      </c>
      <c r="V33" s="17">
        <v>2582.3685629000001</v>
      </c>
      <c r="W33" s="17">
        <v>6.3784140457999996</v>
      </c>
      <c r="Y33" s="17">
        <v>0.16939813040000001</v>
      </c>
      <c r="Z33" s="17">
        <v>2.5329568349999998</v>
      </c>
      <c r="AF33" s="17" t="s">
        <v>202</v>
      </c>
      <c r="AG33" s="17">
        <v>61.474089089513903</v>
      </c>
      <c r="AH33" s="17">
        <v>20716.501979073</v>
      </c>
      <c r="AI33" s="17">
        <v>6.3958977903589602</v>
      </c>
      <c r="AJ33" s="17">
        <v>3.1519202511982698</v>
      </c>
      <c r="AK33" s="17">
        <v>3.1519202511982698</v>
      </c>
      <c r="AL33" s="17">
        <v>3.1480146986365498</v>
      </c>
      <c r="AM33" s="17">
        <v>397.16436259550198</v>
      </c>
      <c r="AN33" s="17">
        <v>1.9996683730289799</v>
      </c>
      <c r="AO33" s="17">
        <v>0</v>
      </c>
      <c r="AP33" s="17">
        <v>0</v>
      </c>
      <c r="AQ33" s="17">
        <v>133.77260323397499</v>
      </c>
      <c r="AR33" s="17">
        <v>21.851692321660799</v>
      </c>
      <c r="AS33" s="17">
        <v>86.775114069776293</v>
      </c>
      <c r="AT33" s="17">
        <v>0</v>
      </c>
      <c r="AU33" s="17">
        <v>0</v>
      </c>
      <c r="AV33" s="17">
        <v>0</v>
      </c>
      <c r="AW33" s="17">
        <v>0.22009638719076299</v>
      </c>
      <c r="AX33" s="17">
        <v>0</v>
      </c>
      <c r="AY33" s="17">
        <v>450.36802184678402</v>
      </c>
      <c r="AZ33" s="17">
        <v>25305.325293175199</v>
      </c>
      <c r="BA33" s="17">
        <v>33.870022022713101</v>
      </c>
      <c r="BB33" s="17">
        <v>0.169861659352714</v>
      </c>
      <c r="BC33" s="17">
        <v>0.169861659352714</v>
      </c>
      <c r="BD33" s="17">
        <v>1.40214988666796</v>
      </c>
      <c r="BE33" s="17">
        <v>0</v>
      </c>
      <c r="BF33" s="17">
        <v>411.45553120831897</v>
      </c>
      <c r="BG33" s="17">
        <v>0</v>
      </c>
      <c r="BH33" s="17">
        <v>0</v>
      </c>
      <c r="BI33" s="17">
        <v>97.708029573926197</v>
      </c>
      <c r="BJ33" s="17">
        <v>0</v>
      </c>
      <c r="BK33" s="17">
        <v>0</v>
      </c>
      <c r="BL33" s="17">
        <v>32264.440520388202</v>
      </c>
      <c r="BM33" s="17">
        <v>344.79368951004</v>
      </c>
      <c r="BN33" s="17">
        <v>719.41868316136402</v>
      </c>
      <c r="BO33" s="17">
        <v>0</v>
      </c>
      <c r="BP33" s="17">
        <v>165.794725061636</v>
      </c>
      <c r="BQ33" s="17">
        <v>147606.691882802</v>
      </c>
      <c r="BR33" s="17">
        <v>4.4575458509996704</v>
      </c>
      <c r="BS33" s="17">
        <v>231.893240422427</v>
      </c>
      <c r="BT33" s="17">
        <v>15.7690750375563</v>
      </c>
      <c r="BU33" s="17">
        <v>0</v>
      </c>
      <c r="BV33" s="17">
        <v>206.456732991396</v>
      </c>
      <c r="BW33" s="17">
        <v>39373.029939760898</v>
      </c>
      <c r="BX33" s="17">
        <v>0</v>
      </c>
      <c r="BY33" s="17">
        <v>4127.8998353772604</v>
      </c>
      <c r="BZ33" s="17">
        <v>14562.407454374201</v>
      </c>
      <c r="CA33" s="17">
        <v>556.32225299556296</v>
      </c>
      <c r="CB33" s="17">
        <v>2014.34249559864</v>
      </c>
      <c r="CC33" s="17">
        <v>2611.6241896556298</v>
      </c>
      <c r="CD33" s="17">
        <v>3554.2043929783599</v>
      </c>
      <c r="CE33" s="17">
        <v>2.5398776592521299</v>
      </c>
      <c r="CF33" s="17">
        <v>4.5430075074938401</v>
      </c>
      <c r="CG33" s="17">
        <v>2837.3891733394298</v>
      </c>
      <c r="CH33" s="17">
        <v>113267.591129372</v>
      </c>
      <c r="CI33" s="17">
        <v>2589.4202027010001</v>
      </c>
      <c r="CJ33" s="17">
        <v>2976.9761392350701</v>
      </c>
      <c r="CL33" s="26">
        <f t="shared" si="0"/>
        <v>1.3031679265978964</v>
      </c>
      <c r="CM33" s="40">
        <f t="shared" si="1"/>
        <v>2.7041923419259036E-3</v>
      </c>
      <c r="CN33" s="40">
        <f t="shared" si="2"/>
        <v>2.6969969953034591E-3</v>
      </c>
      <c r="CO33" s="40">
        <f t="shared" si="3"/>
        <v>2.7301018826777629E-3</v>
      </c>
      <c r="CP33" s="40">
        <f t="shared" si="4"/>
        <v>2.7374432376507537E-3</v>
      </c>
      <c r="CQ33" s="40">
        <f t="shared" si="5"/>
        <v>2.7366597220770841E-3</v>
      </c>
      <c r="CR33" s="40">
        <f t="shared" si="6"/>
        <v>2.7355996025352734E-3</v>
      </c>
      <c r="CS33" s="40">
        <f t="shared" si="7"/>
        <v>2.7172540156438509E-3</v>
      </c>
      <c r="CT33" s="40">
        <f t="shared" si="8"/>
        <v>2.73312110438277E-3</v>
      </c>
      <c r="CU33" s="40">
        <f t="shared" si="9"/>
        <v>0.48974622373769694</v>
      </c>
      <c r="CV33" s="40">
        <f t="shared" si="10"/>
        <v>1.8535659665991917E-3</v>
      </c>
      <c r="CW33" s="40">
        <f t="shared" si="11"/>
        <v>2.7174864781890156E-3</v>
      </c>
      <c r="CX33" s="40">
        <f t="shared" si="12"/>
        <v>2.7412358803498788E-3</v>
      </c>
      <c r="CY33" s="40">
        <f t="shared" si="13"/>
        <v>2.7328246310675121E-3</v>
      </c>
      <c r="CZ33" s="40">
        <f t="shared" si="14"/>
        <v>2.6987711557308201E-3</v>
      </c>
      <c r="DA33" s="40">
        <f t="shared" si="15"/>
        <v>2.7306868207383119E-3</v>
      </c>
      <c r="DB33" s="40">
        <f t="shared" si="16"/>
        <v>2.7410802173422973E-3</v>
      </c>
      <c r="DC33" s="40">
        <f t="shared" si="17"/>
        <v>0</v>
      </c>
      <c r="DD33" s="40">
        <f t="shared" si="18"/>
        <v>2.7363286219242821E-3</v>
      </c>
      <c r="DE33" s="40">
        <f t="shared" si="19"/>
        <v>2.7323103799082871E-3</v>
      </c>
      <c r="DF33" s="40">
        <f t="shared" si="20"/>
        <v>0</v>
      </c>
      <c r="DG33" s="40">
        <f t="shared" si="21"/>
        <v>0</v>
      </c>
      <c r="DH33" s="40">
        <f t="shared" si="22"/>
        <v>0</v>
      </c>
      <c r="DI33" s="40">
        <f t="shared" si="23"/>
        <v>0</v>
      </c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</row>
    <row r="34" spans="1:143" x14ac:dyDescent="0.25">
      <c r="A34" s="32" t="s">
        <v>203</v>
      </c>
      <c r="H34" s="17">
        <v>87279.409465000004</v>
      </c>
      <c r="I34" s="17">
        <v>2.3203197308000001</v>
      </c>
      <c r="J34" s="17">
        <v>2.5014186610000002</v>
      </c>
      <c r="K34" s="17">
        <v>14.111707096</v>
      </c>
      <c r="L34" s="17">
        <v>421.1746369</v>
      </c>
      <c r="M34" s="17">
        <v>373.70751367000003</v>
      </c>
      <c r="N34" s="17">
        <v>83.762534887000001</v>
      </c>
      <c r="O34" s="17">
        <v>522.47711176999996</v>
      </c>
      <c r="P34" s="17">
        <v>121.16884976999999</v>
      </c>
      <c r="Q34" s="17">
        <v>179.57215733999999</v>
      </c>
      <c r="R34" s="17">
        <v>41.682052900000002</v>
      </c>
      <c r="S34" s="17">
        <v>394.61413596</v>
      </c>
      <c r="T34" s="17">
        <v>3528.9263596999999</v>
      </c>
      <c r="U34" s="17">
        <v>3.3478301344000001</v>
      </c>
      <c r="V34" s="17">
        <v>2664.3292372999999</v>
      </c>
      <c r="W34" s="17">
        <v>4.6751027585999996</v>
      </c>
      <c r="Y34" s="17">
        <v>0.1242262079</v>
      </c>
      <c r="Z34" s="17">
        <v>1.584165415</v>
      </c>
      <c r="AF34" s="17" t="s">
        <v>203</v>
      </c>
      <c r="AG34" s="17">
        <v>39.386826768337102</v>
      </c>
      <c r="AH34" s="17">
        <v>21514.3174980123</v>
      </c>
      <c r="AI34" s="17">
        <v>4.6879016818780697</v>
      </c>
      <c r="AJ34" s="17">
        <v>2.3265852708042698</v>
      </c>
      <c r="AK34" s="17">
        <v>2.3265852708042698</v>
      </c>
      <c r="AL34" s="17">
        <v>3.9605702786057901</v>
      </c>
      <c r="AM34" s="17">
        <v>250.25126843958199</v>
      </c>
      <c r="AN34" s="17">
        <v>2.50823481047847</v>
      </c>
      <c r="AO34" s="17">
        <v>0</v>
      </c>
      <c r="AP34" s="17">
        <v>0</v>
      </c>
      <c r="AQ34" s="17">
        <v>83.990306791163803</v>
      </c>
      <c r="AR34" s="17">
        <v>14.1503334476281</v>
      </c>
      <c r="AS34" s="17">
        <v>41.795678806117799</v>
      </c>
      <c r="AT34" s="17">
        <v>0</v>
      </c>
      <c r="AU34" s="17">
        <v>0</v>
      </c>
      <c r="AV34" s="17">
        <v>0</v>
      </c>
      <c r="AW34" s="17">
        <v>0.13186491490576499</v>
      </c>
      <c r="AX34" s="17">
        <v>0</v>
      </c>
      <c r="AY34" s="17">
        <v>422.32682408808398</v>
      </c>
      <c r="AZ34" s="17">
        <v>15308.027177816901</v>
      </c>
      <c r="BA34" s="17">
        <v>20.955314032614599</v>
      </c>
      <c r="BB34" s="17">
        <v>0.12456732709382</v>
      </c>
      <c r="BC34" s="17">
        <v>0.12456732709382</v>
      </c>
      <c r="BD34" s="17">
        <v>1.0282439838738</v>
      </c>
      <c r="BE34" s="17">
        <v>0</v>
      </c>
      <c r="BF34" s="17">
        <v>374.72931101527001</v>
      </c>
      <c r="BG34" s="17">
        <v>0</v>
      </c>
      <c r="BH34" s="17">
        <v>0</v>
      </c>
      <c r="BI34" s="17">
        <v>62.9634604516379</v>
      </c>
      <c r="BJ34" s="17">
        <v>0</v>
      </c>
      <c r="BK34" s="17">
        <v>0</v>
      </c>
      <c r="BL34" s="17">
        <v>25009.878335931098</v>
      </c>
      <c r="BM34" s="17">
        <v>319.94993126398901</v>
      </c>
      <c r="BN34" s="17">
        <v>523.90527029194504</v>
      </c>
      <c r="BO34" s="17">
        <v>0</v>
      </c>
      <c r="BP34" s="17">
        <v>168.71036458076799</v>
      </c>
      <c r="BQ34" s="17">
        <v>119214.539801473</v>
      </c>
      <c r="BR34" s="17">
        <v>9.3168908531885801</v>
      </c>
      <c r="BS34" s="17">
        <v>179.813067425431</v>
      </c>
      <c r="BT34" s="17">
        <v>9.3994920982511392</v>
      </c>
      <c r="BU34" s="17">
        <v>0</v>
      </c>
      <c r="BV34" s="17">
        <v>179.904960026455</v>
      </c>
      <c r="BW34" s="17">
        <v>30201.013972191999</v>
      </c>
      <c r="BX34" s="17">
        <v>0</v>
      </c>
      <c r="BY34" s="17">
        <v>3341.7996688652802</v>
      </c>
      <c r="BZ34" s="17">
        <v>12595.4258492808</v>
      </c>
      <c r="CA34" s="17">
        <v>395.69464698678797</v>
      </c>
      <c r="CB34" s="17">
        <v>1226.12986100175</v>
      </c>
      <c r="CC34" s="17">
        <v>2496.2127974249602</v>
      </c>
      <c r="CD34" s="17">
        <v>3538.5724932868102</v>
      </c>
      <c r="CE34" s="17">
        <v>1.5884912151583599</v>
      </c>
      <c r="CF34" s="17">
        <v>3.3568689129102598</v>
      </c>
      <c r="CG34" s="17">
        <v>2442.5163047014598</v>
      </c>
      <c r="CH34" s="17">
        <v>87515.161881865293</v>
      </c>
      <c r="CI34" s="17">
        <v>2671.6073904376999</v>
      </c>
      <c r="CJ34" s="17">
        <v>2941.2050396404502</v>
      </c>
      <c r="CL34" s="26">
        <f t="shared" si="0"/>
        <v>1.3622158405237024</v>
      </c>
      <c r="CM34" s="40">
        <f t="shared" si="1"/>
        <v>2.7011229602765391E-3</v>
      </c>
      <c r="CN34" s="40">
        <f t="shared" si="2"/>
        <v>2.7002916542495097E-3</v>
      </c>
      <c r="CO34" s="40">
        <f t="shared" si="3"/>
        <v>2.7249134999835826E-3</v>
      </c>
      <c r="CP34" s="40">
        <f t="shared" si="4"/>
        <v>2.7371849036640322E-3</v>
      </c>
      <c r="CQ34" s="40">
        <f t="shared" si="5"/>
        <v>2.7356518819948565E-3</v>
      </c>
      <c r="CR34" s="40">
        <f t="shared" si="6"/>
        <v>2.7342167547968529E-3</v>
      </c>
      <c r="CS34" s="40">
        <f t="shared" si="7"/>
        <v>2.7192575352581955E-3</v>
      </c>
      <c r="CT34" s="40">
        <f t="shared" si="8"/>
        <v>2.7334374841931253E-3</v>
      </c>
      <c r="CU34" s="40">
        <f t="shared" si="9"/>
        <v>0.39235756467945543</v>
      </c>
      <c r="CV34" s="40">
        <f t="shared" si="10"/>
        <v>1.8533089504788099E-3</v>
      </c>
      <c r="CW34" s="40">
        <f t="shared" si="11"/>
        <v>2.7260151123170004E-3</v>
      </c>
      <c r="CX34" s="40">
        <f t="shared" si="12"/>
        <v>2.7381457690545071E-3</v>
      </c>
      <c r="CY34" s="40">
        <f t="shared" si="13"/>
        <v>2.7334471177886239E-3</v>
      </c>
      <c r="CZ34" s="40">
        <f t="shared" si="14"/>
        <v>2.6998916155821112E-3</v>
      </c>
      <c r="DA34" s="40">
        <f t="shared" si="15"/>
        <v>2.7317018616946787E-3</v>
      </c>
      <c r="DB34" s="40">
        <f t="shared" si="16"/>
        <v>2.7376774242076412E-3</v>
      </c>
      <c r="DC34" s="40">
        <f t="shared" si="17"/>
        <v>0</v>
      </c>
      <c r="DD34" s="40">
        <f t="shared" si="18"/>
        <v>2.745951917767608E-3</v>
      </c>
      <c r="DE34" s="40">
        <f t="shared" si="19"/>
        <v>2.7306492853588315E-3</v>
      </c>
      <c r="DF34" s="40">
        <f t="shared" si="20"/>
        <v>0</v>
      </c>
      <c r="DG34" s="40">
        <f t="shared" si="21"/>
        <v>0</v>
      </c>
      <c r="DH34" s="40">
        <f t="shared" si="22"/>
        <v>0</v>
      </c>
      <c r="DI34" s="40">
        <f t="shared" si="23"/>
        <v>0</v>
      </c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</row>
    <row r="35" spans="1:143" x14ac:dyDescent="0.25">
      <c r="A35" s="32" t="s">
        <v>204</v>
      </c>
      <c r="H35" s="17">
        <v>16248.649219999999</v>
      </c>
      <c r="I35" s="17">
        <v>0.16724687390000001</v>
      </c>
      <c r="J35" s="17">
        <v>7.1961308136</v>
      </c>
      <c r="K35" s="17">
        <v>1.0759565136</v>
      </c>
      <c r="L35" s="17">
        <v>48.701584693999997</v>
      </c>
      <c r="M35" s="17">
        <v>26.157551178999999</v>
      </c>
      <c r="N35" s="17">
        <v>6.4438763895999998</v>
      </c>
      <c r="O35" s="17">
        <v>37.288250841</v>
      </c>
      <c r="P35" s="17">
        <v>77.917999717000001</v>
      </c>
      <c r="Q35" s="17">
        <v>40.923585881999998</v>
      </c>
      <c r="R35" s="17">
        <v>2.9466968900000001</v>
      </c>
      <c r="S35" s="17">
        <v>29.656804747999999</v>
      </c>
      <c r="T35" s="5">
        <v>275.15747332000001</v>
      </c>
      <c r="U35" s="5">
        <v>0.24169113079999999</v>
      </c>
      <c r="V35" s="17">
        <v>230.21630321999999</v>
      </c>
      <c r="W35" s="17">
        <v>0.34974629950000002</v>
      </c>
      <c r="Y35" s="17">
        <v>9.2939136000000002E-3</v>
      </c>
      <c r="Z35" s="17">
        <v>7.8047472000000007E-2</v>
      </c>
      <c r="AF35" s="17" t="s">
        <v>204</v>
      </c>
      <c r="AG35" s="17">
        <v>2.9994835594636098</v>
      </c>
      <c r="AH35" s="17">
        <v>1566.82004366162</v>
      </c>
      <c r="AI35" s="17">
        <v>0.35070666642239501</v>
      </c>
      <c r="AJ35" s="17">
        <v>0.16769777523985699</v>
      </c>
      <c r="AK35" s="17">
        <v>0.16769777523985699</v>
      </c>
      <c r="AL35" s="17">
        <v>0.247803949991898</v>
      </c>
      <c r="AM35" s="17">
        <v>18.966954318959399</v>
      </c>
      <c r="AN35" s="17">
        <v>7.2156851823536003</v>
      </c>
      <c r="AO35" s="17">
        <v>0</v>
      </c>
      <c r="AP35" s="17">
        <v>0</v>
      </c>
      <c r="AQ35" s="17">
        <v>6.4613841884687302</v>
      </c>
      <c r="AR35" s="17">
        <v>1.0789060358470299</v>
      </c>
      <c r="AS35" s="17">
        <v>2.95473003808771</v>
      </c>
      <c r="AT35" s="17">
        <v>0</v>
      </c>
      <c r="AU35" s="17">
        <v>0</v>
      </c>
      <c r="AV35" s="17">
        <v>0</v>
      </c>
      <c r="AW35" s="17">
        <v>1.0125435587011599E-2</v>
      </c>
      <c r="AX35" s="17">
        <v>0</v>
      </c>
      <c r="AY35" s="17">
        <v>48.834343203559797</v>
      </c>
      <c r="AZ35" s="17">
        <v>1099.21932063848</v>
      </c>
      <c r="BA35" s="17">
        <v>1.7578044969862801</v>
      </c>
      <c r="BB35" s="17">
        <v>9.31992991889149E-3</v>
      </c>
      <c r="BC35" s="17">
        <v>9.31992991889149E-3</v>
      </c>
      <c r="BD35" s="17">
        <v>7.6923807227685395E-2</v>
      </c>
      <c r="BE35" s="17">
        <v>0</v>
      </c>
      <c r="BF35" s="17">
        <v>26.2290918791232</v>
      </c>
      <c r="BG35" s="17">
        <v>0</v>
      </c>
      <c r="BH35" s="17">
        <v>0</v>
      </c>
      <c r="BI35" s="17">
        <v>6.50599932008795</v>
      </c>
      <c r="BJ35" s="17">
        <v>0</v>
      </c>
      <c r="BK35" s="17">
        <v>0</v>
      </c>
      <c r="BL35" s="17">
        <v>3929.1358243081299</v>
      </c>
      <c r="BM35" s="17">
        <v>23.3255539903768</v>
      </c>
      <c r="BN35" s="17">
        <v>37.390080614476403</v>
      </c>
      <c r="BO35" s="17">
        <v>0</v>
      </c>
      <c r="BP35" s="17">
        <v>89.380402863030895</v>
      </c>
      <c r="BQ35" s="17">
        <v>18598.028066160699</v>
      </c>
      <c r="BR35" s="17">
        <v>13.6516857847332</v>
      </c>
      <c r="BS35" s="17">
        <v>44.825091223625797</v>
      </c>
      <c r="BT35" s="17">
        <v>0.686176097514407</v>
      </c>
      <c r="BU35" s="17">
        <v>0</v>
      </c>
      <c r="BV35" s="17">
        <v>40.997662303499297</v>
      </c>
      <c r="BW35" s="17">
        <v>3335.1375109763599</v>
      </c>
      <c r="BX35" s="17">
        <v>0</v>
      </c>
      <c r="BY35" s="17">
        <v>239.36280877201401</v>
      </c>
      <c r="BZ35" s="17">
        <v>2236.9169361056101</v>
      </c>
      <c r="CA35" s="17">
        <v>29.737996817165101</v>
      </c>
      <c r="CB35" s="17">
        <v>93.444945810700503</v>
      </c>
      <c r="CC35" s="17">
        <v>171.797569686885</v>
      </c>
      <c r="CD35" s="17">
        <v>275.90738313160898</v>
      </c>
      <c r="CE35" s="17">
        <v>7.8259592040284306E-2</v>
      </c>
      <c r="CF35" s="17">
        <v>0.24234748005274501</v>
      </c>
      <c r="CG35" s="17">
        <v>369.26740557456202</v>
      </c>
      <c r="CH35" s="17">
        <v>16292.2898857454</v>
      </c>
      <c r="CI35" s="17">
        <v>230.84318869689801</v>
      </c>
      <c r="CJ35" s="17">
        <v>489.48415906542698</v>
      </c>
      <c r="CL35" s="26">
        <f t="shared" ref="CL35:CL51" si="24">BQ35/CH35</f>
        <v>1.1415232724549456</v>
      </c>
      <c r="CM35" s="40">
        <f t="shared" ref="CM35:CM51" si="25">(CH35-H35)/(H35+1E-50)</f>
        <v>2.6858026876280146E-3</v>
      </c>
      <c r="CN35" s="40">
        <f t="shared" ref="CN35:CN51" si="26">(AK35-I35)/(I35+1E-50)</f>
        <v>2.696022528508256E-3</v>
      </c>
      <c r="CO35" s="40">
        <f t="shared" ref="CO35:CO51" si="27">(AN35-J35)/(J35+1E-50)</f>
        <v>2.7173448148892047E-3</v>
      </c>
      <c r="CP35" s="40">
        <f t="shared" ref="CP35:CP51" si="28">(AR35-K35)/(K35+1E-50)</f>
        <v>2.7413024687784502E-3</v>
      </c>
      <c r="CQ35" s="40">
        <f t="shared" ref="CQ35:CQ51" si="29">(AY35-L35)/(L35+1E-50)</f>
        <v>2.7259587217529574E-3</v>
      </c>
      <c r="CR35" s="40">
        <f t="shared" ref="CR35:CR51" si="30">(BF35-M35)/(M35+1E-50)</f>
        <v>2.7349922641319632E-3</v>
      </c>
      <c r="CS35" s="40">
        <f t="shared" ref="CS35:CS51" si="31">(AQ35-N35)/(N35+1E-50)</f>
        <v>2.7169669016287924E-3</v>
      </c>
      <c r="CT35" s="40">
        <f t="shared" ref="CT35:CT51" si="32">(BN35-O35)/(O35+1E-50)</f>
        <v>2.7308809391626706E-3</v>
      </c>
      <c r="CU35" s="40">
        <f t="shared" ref="CU35:CU51" si="33">(BP35-P35)/(P35+1E-50)</f>
        <v>0.14710853958857531</v>
      </c>
      <c r="CV35" s="40">
        <f t="shared" ref="CV35:CV51" si="34">(BV35-Q35)/(Q35+1E-50)</f>
        <v>1.8101156069972196E-3</v>
      </c>
      <c r="CW35" s="40">
        <f t="shared" ref="CW35:CW51" si="35">(AS35-R35)/(R35+1E-50)</f>
        <v>2.726153516152735E-3</v>
      </c>
      <c r="CX35" s="40">
        <f t="shared" ref="CX35:CX51" si="36">(CA35-S35)/(S35+1E-50)</f>
        <v>2.737721405087554E-3</v>
      </c>
      <c r="CY35" s="40">
        <f t="shared" ref="CY35:CY51" si="37">(CD35-T35)/(T35+1E-50)</f>
        <v>2.7253841320778872E-3</v>
      </c>
      <c r="CZ35" s="40">
        <f t="shared" ref="CZ35:CZ51" si="38">(CF35-U35)/(U35+1E-50)</f>
        <v>2.7156530344017897E-3</v>
      </c>
      <c r="DA35" s="40">
        <f t="shared" ref="DA35:DA51" si="39">(CI35-V35)/(V35+1E-50)</f>
        <v>2.7230281614719467E-3</v>
      </c>
      <c r="DB35" s="40">
        <f t="shared" ref="DB35:DB51" si="40">(AI35-W35)/(W35+1E-50)</f>
        <v>2.7458958787210381E-3</v>
      </c>
      <c r="DC35" s="40">
        <f t="shared" ref="DC35:DC51" si="41">(AU35-X35)/(X35+1E-50)</f>
        <v>0</v>
      </c>
      <c r="DD35" s="40">
        <f t="shared" ref="DD35:DD51" si="42">(BB35-Y35)/(Y35+1E-50)</f>
        <v>2.7992856412491114E-3</v>
      </c>
      <c r="DE35" s="40">
        <f t="shared" ref="DE35:DE51" si="43">(CE35-Z35)/(Z35+1E-50)</f>
        <v>2.7178335806225711E-3</v>
      </c>
      <c r="DF35" s="40">
        <f t="shared" ref="DF35:DF51" si="44">(AT35-AA35)/(AA35+1E-50)</f>
        <v>0</v>
      </c>
      <c r="DG35" s="40">
        <f t="shared" ref="DG35:DG51" si="45">(BU35-AB35)/(AB35+1E-50)</f>
        <v>0</v>
      </c>
      <c r="DH35" s="40">
        <f t="shared" ref="DH35:DH51" si="46">(AP35-AC35)/(AC35+1E-50)</f>
        <v>0</v>
      </c>
      <c r="DI35" s="40">
        <f t="shared" ref="DI35:DI51" si="47">(BG35+BH35+BX35-AD35)/(AD35+1E-50)</f>
        <v>0</v>
      </c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</row>
    <row r="36" spans="1:143" x14ac:dyDescent="0.25">
      <c r="A36" s="32" t="s">
        <v>205</v>
      </c>
      <c r="H36" s="17">
        <v>97609.744361000005</v>
      </c>
      <c r="I36" s="5">
        <v>1.9027259426000001</v>
      </c>
      <c r="J36" s="17">
        <v>15.558269900000001</v>
      </c>
      <c r="K36" s="17">
        <v>14.237799914</v>
      </c>
      <c r="L36" s="5">
        <v>353.6019187</v>
      </c>
      <c r="M36" s="17">
        <v>311.82211629</v>
      </c>
      <c r="N36" s="17">
        <v>81.995262265999997</v>
      </c>
      <c r="O36" s="17">
        <v>473.04093397999998</v>
      </c>
      <c r="P36" s="17">
        <v>370.48971533000002</v>
      </c>
      <c r="Q36" s="17">
        <v>243.23583805000001</v>
      </c>
      <c r="R36" s="17">
        <v>38.559786379999998</v>
      </c>
      <c r="S36" s="17">
        <v>342.55873209999999</v>
      </c>
      <c r="T36" s="5">
        <v>2630.0641919</v>
      </c>
      <c r="U36" s="5">
        <v>2.7398255810999999</v>
      </c>
      <c r="V36" s="17">
        <v>2224.2552718000002</v>
      </c>
      <c r="W36" s="17">
        <v>3.8581842167999998</v>
      </c>
      <c r="Y36" s="17">
        <v>0.102465975</v>
      </c>
      <c r="Z36" s="17">
        <v>3.8514057500000001</v>
      </c>
      <c r="AF36" s="17" t="s">
        <v>205</v>
      </c>
      <c r="AG36" s="17">
        <v>39.814431767846202</v>
      </c>
      <c r="AH36" s="17">
        <v>13197.7630626352</v>
      </c>
      <c r="AI36" s="17">
        <v>3.8687651533523999</v>
      </c>
      <c r="AJ36" s="17">
        <v>1.90786638267246</v>
      </c>
      <c r="AK36" s="17">
        <v>1.90786638267246</v>
      </c>
      <c r="AL36" s="17">
        <v>3.6799630309247702</v>
      </c>
      <c r="AM36" s="17">
        <v>262.89789313285701</v>
      </c>
      <c r="AN36" s="17">
        <v>15.6006395148835</v>
      </c>
      <c r="AO36" s="17">
        <v>0</v>
      </c>
      <c r="AP36" s="17">
        <v>0</v>
      </c>
      <c r="AQ36" s="17">
        <v>82.218157056346698</v>
      </c>
      <c r="AR36" s="17">
        <v>14.276777000730901</v>
      </c>
      <c r="AS36" s="17">
        <v>38.664855494427201</v>
      </c>
      <c r="AT36" s="17">
        <v>0</v>
      </c>
      <c r="AU36" s="17">
        <v>0</v>
      </c>
      <c r="AV36" s="17">
        <v>0</v>
      </c>
      <c r="AW36" s="17">
        <v>0.14433602066542101</v>
      </c>
      <c r="AX36" s="17">
        <v>0</v>
      </c>
      <c r="AY36" s="17">
        <v>354.56549176408998</v>
      </c>
      <c r="AZ36" s="17">
        <v>17265.890141954598</v>
      </c>
      <c r="BA36" s="17">
        <v>25.032238115530401</v>
      </c>
      <c r="BB36" s="17">
        <v>0.102745533052649</v>
      </c>
      <c r="BC36" s="17">
        <v>0.102745533052649</v>
      </c>
      <c r="BD36" s="17">
        <v>0.84813681237057603</v>
      </c>
      <c r="BE36" s="17">
        <v>0</v>
      </c>
      <c r="BF36" s="17">
        <v>312.67507939034999</v>
      </c>
      <c r="BG36" s="17">
        <v>0</v>
      </c>
      <c r="BH36" s="17">
        <v>0</v>
      </c>
      <c r="BI36" s="17">
        <v>146.87120215774601</v>
      </c>
      <c r="BJ36" s="17">
        <v>0</v>
      </c>
      <c r="BK36" s="17">
        <v>0</v>
      </c>
      <c r="BL36" s="17">
        <v>27352.416777101</v>
      </c>
      <c r="BM36" s="17">
        <v>270.25669960975898</v>
      </c>
      <c r="BN36" s="17">
        <v>474.33374684105797</v>
      </c>
      <c r="BO36" s="17">
        <v>0</v>
      </c>
      <c r="BP36" s="17">
        <v>437.50810781305501</v>
      </c>
      <c r="BQ36" s="17">
        <v>119294.508434332</v>
      </c>
      <c r="BR36" s="17">
        <v>10.8828586990515</v>
      </c>
      <c r="BS36" s="17">
        <v>280.90310607467001</v>
      </c>
      <c r="BT36" s="17">
        <v>9.5364789341508498</v>
      </c>
      <c r="BU36" s="17">
        <v>0</v>
      </c>
      <c r="BV36" s="17">
        <v>243.67990562057301</v>
      </c>
      <c r="BW36" s="17">
        <v>33015.5167193901</v>
      </c>
      <c r="BX36" s="17">
        <v>0</v>
      </c>
      <c r="BY36" s="17">
        <v>3514.7996808180001</v>
      </c>
      <c r="BZ36" s="17">
        <v>15995.473390146301</v>
      </c>
      <c r="CA36" s="17">
        <v>343.49706972063501</v>
      </c>
      <c r="CB36" s="17">
        <v>1309.6166675617701</v>
      </c>
      <c r="CC36" s="17">
        <v>2252.4588296701099</v>
      </c>
      <c r="CD36" s="17">
        <v>2637.2398121951201</v>
      </c>
      <c r="CE36" s="17">
        <v>3.8619154980846999</v>
      </c>
      <c r="CF36" s="17">
        <v>2.7472143556040902</v>
      </c>
      <c r="CG36" s="17">
        <v>1798.7726044603901</v>
      </c>
      <c r="CH36" s="17">
        <v>97872.462692945701</v>
      </c>
      <c r="CI36" s="17">
        <v>2230.31046642296</v>
      </c>
      <c r="CJ36" s="17">
        <v>3856.1179451367402</v>
      </c>
      <c r="CL36" s="26">
        <f t="shared" si="24"/>
        <v>1.2188771504462239</v>
      </c>
      <c r="CM36" s="40">
        <f t="shared" si="25"/>
        <v>2.6915174674985156E-3</v>
      </c>
      <c r="CN36" s="40">
        <f t="shared" si="26"/>
        <v>2.7016187446499743E-3</v>
      </c>
      <c r="CO36" s="40">
        <f t="shared" si="27"/>
        <v>2.723285760937953E-3</v>
      </c>
      <c r="CP36" s="40">
        <f t="shared" si="28"/>
        <v>2.7375779240003668E-3</v>
      </c>
      <c r="CQ36" s="40">
        <f t="shared" si="29"/>
        <v>2.7250221594738908E-3</v>
      </c>
      <c r="CR36" s="40">
        <f t="shared" si="30"/>
        <v>2.7354156610133618E-3</v>
      </c>
      <c r="CS36" s="40">
        <f t="shared" si="31"/>
        <v>2.718386211432674E-3</v>
      </c>
      <c r="CT36" s="40">
        <f t="shared" si="32"/>
        <v>2.732983063813788E-3</v>
      </c>
      <c r="CU36" s="40">
        <f t="shared" si="33"/>
        <v>0.18089137082620721</v>
      </c>
      <c r="CV36" s="40">
        <f t="shared" si="34"/>
        <v>1.8256667032829016E-3</v>
      </c>
      <c r="CW36" s="40">
        <f t="shared" si="35"/>
        <v>2.7248365276654894E-3</v>
      </c>
      <c r="CX36" s="40">
        <f t="shared" si="36"/>
        <v>2.7392021650789644E-3</v>
      </c>
      <c r="CY36" s="40">
        <f t="shared" si="37"/>
        <v>2.7283061444733467E-3</v>
      </c>
      <c r="CZ36" s="40">
        <f t="shared" si="38"/>
        <v>2.6968046999268774E-3</v>
      </c>
      <c r="DA36" s="40">
        <f t="shared" si="39"/>
        <v>2.7223469804612687E-3</v>
      </c>
      <c r="DB36" s="40">
        <f t="shared" si="40"/>
        <v>2.7424653561970145E-3</v>
      </c>
      <c r="DC36" s="40">
        <f t="shared" si="41"/>
        <v>0</v>
      </c>
      <c r="DD36" s="40">
        <f t="shared" si="42"/>
        <v>2.7283012985432039E-3</v>
      </c>
      <c r="DE36" s="40">
        <f t="shared" si="43"/>
        <v>2.7288083278942613E-3</v>
      </c>
      <c r="DF36" s="40">
        <f t="shared" si="44"/>
        <v>0</v>
      </c>
      <c r="DG36" s="40">
        <f t="shared" si="45"/>
        <v>0</v>
      </c>
      <c r="DH36" s="40">
        <f t="shared" si="46"/>
        <v>0</v>
      </c>
      <c r="DI36" s="40">
        <f t="shared" si="47"/>
        <v>0</v>
      </c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</row>
    <row r="37" spans="1:143" x14ac:dyDescent="0.25">
      <c r="A37" s="32" t="s">
        <v>206</v>
      </c>
      <c r="H37" s="17">
        <v>38360.150246999998</v>
      </c>
      <c r="I37" s="17">
        <v>0.86857418720000001</v>
      </c>
      <c r="J37" s="17">
        <v>12.50625492</v>
      </c>
      <c r="K37" s="17">
        <v>5.2150176747000003</v>
      </c>
      <c r="L37" s="5">
        <v>183.30934397999999</v>
      </c>
      <c r="M37" s="17">
        <v>137.47718829999999</v>
      </c>
      <c r="N37" s="17">
        <v>32.455719596000002</v>
      </c>
      <c r="O37" s="17">
        <v>177.35722432</v>
      </c>
      <c r="P37" s="17">
        <v>171.04776547</v>
      </c>
      <c r="Q37" s="17">
        <v>66.260409409999994</v>
      </c>
      <c r="R37" s="17">
        <v>16.627327212000001</v>
      </c>
      <c r="S37" s="17">
        <v>151.74285829999999</v>
      </c>
      <c r="T37" s="5">
        <v>1275.2148886</v>
      </c>
      <c r="U37" s="5">
        <v>1.2571647078999999</v>
      </c>
      <c r="V37" s="17">
        <v>990.36136784999997</v>
      </c>
      <c r="W37" s="17">
        <v>1.8192175994999999</v>
      </c>
      <c r="Y37" s="17">
        <v>4.8342620199999999E-2</v>
      </c>
      <c r="Z37" s="17">
        <v>0.39772428399999998</v>
      </c>
      <c r="AF37" s="17" t="s">
        <v>206</v>
      </c>
      <c r="AG37" s="17">
        <v>14.6518671102732</v>
      </c>
      <c r="AH37" s="17">
        <v>8074.4636145478398</v>
      </c>
      <c r="AI37" s="17">
        <v>1.8242031881651399</v>
      </c>
      <c r="AJ37" s="17">
        <v>0.87091414913644805</v>
      </c>
      <c r="AK37" s="17">
        <v>0.87091414913644805</v>
      </c>
      <c r="AL37" s="17">
        <v>1.15102279247341</v>
      </c>
      <c r="AM37" s="17">
        <v>92.133191313411103</v>
      </c>
      <c r="AN37" s="17">
        <v>12.5402996976522</v>
      </c>
      <c r="AO37" s="17">
        <v>0</v>
      </c>
      <c r="AP37" s="17">
        <v>0</v>
      </c>
      <c r="AQ37" s="17">
        <v>32.543964248304299</v>
      </c>
      <c r="AR37" s="17">
        <v>5.2292993273330604</v>
      </c>
      <c r="AS37" s="17">
        <v>16.672560041539899</v>
      </c>
      <c r="AT37" s="17">
        <v>0</v>
      </c>
      <c r="AU37" s="17">
        <v>0</v>
      </c>
      <c r="AV37" s="17">
        <v>0</v>
      </c>
      <c r="AW37" s="17">
        <v>4.8618460946252301E-2</v>
      </c>
      <c r="AX37" s="17">
        <v>0</v>
      </c>
      <c r="AY37" s="17">
        <v>183.810193520284</v>
      </c>
      <c r="AZ37" s="17">
        <v>5553.8782960200297</v>
      </c>
      <c r="BA37" s="17">
        <v>7.5047949337456004</v>
      </c>
      <c r="BB37" s="17">
        <v>4.8474342780628003E-2</v>
      </c>
      <c r="BC37" s="17">
        <v>4.8474342780628003E-2</v>
      </c>
      <c r="BD37" s="17">
        <v>0.40014614297699302</v>
      </c>
      <c r="BE37" s="17">
        <v>0</v>
      </c>
      <c r="BF37" s="17">
        <v>137.85332019872101</v>
      </c>
      <c r="BG37" s="17">
        <v>0</v>
      </c>
      <c r="BH37" s="17">
        <v>0</v>
      </c>
      <c r="BI37" s="17">
        <v>16.855746425035701</v>
      </c>
      <c r="BJ37" s="17">
        <v>0</v>
      </c>
      <c r="BK37" s="17">
        <v>0</v>
      </c>
      <c r="BL37" s="17">
        <v>12566.360527048801</v>
      </c>
      <c r="BM37" s="17">
        <v>98.831636817074795</v>
      </c>
      <c r="BN37" s="17">
        <v>177.84139861256801</v>
      </c>
      <c r="BO37" s="17">
        <v>0</v>
      </c>
      <c r="BP37" s="17">
        <v>188.915593342264</v>
      </c>
      <c r="BQ37" s="17">
        <v>50378.498523013499</v>
      </c>
      <c r="BR37" s="17">
        <v>6.62282134773303</v>
      </c>
      <c r="BS37" s="17">
        <v>123.75716528920201</v>
      </c>
      <c r="BT37" s="17">
        <v>3.5691780655465499</v>
      </c>
      <c r="BU37" s="17">
        <v>0</v>
      </c>
      <c r="BV37" s="17">
        <v>66.383358321400806</v>
      </c>
      <c r="BW37" s="17">
        <v>11812.3563237785</v>
      </c>
      <c r="BX37" s="17">
        <v>0</v>
      </c>
      <c r="BY37" s="17">
        <v>1219.08551113154</v>
      </c>
      <c r="BZ37" s="17">
        <v>6251.4491958388398</v>
      </c>
      <c r="CA37" s="17">
        <v>152.15847528450601</v>
      </c>
      <c r="CB37" s="17">
        <v>453.10737329895301</v>
      </c>
      <c r="CC37" s="17">
        <v>807.81475901567603</v>
      </c>
      <c r="CD37" s="17">
        <v>1278.6988152630399</v>
      </c>
      <c r="CE37" s="17">
        <v>0.39881620350618102</v>
      </c>
      <c r="CF37" s="17">
        <v>1.2605580608273901</v>
      </c>
      <c r="CG37" s="17">
        <v>950.99383401643502</v>
      </c>
      <c r="CH37" s="17">
        <v>38463.908065058298</v>
      </c>
      <c r="CI37" s="17">
        <v>993.06380416879699</v>
      </c>
      <c r="CJ37" s="17">
        <v>1424.7479007431</v>
      </c>
      <c r="CL37" s="26">
        <f t="shared" si="24"/>
        <v>1.3097602676723001</v>
      </c>
      <c r="CM37" s="40">
        <f t="shared" si="25"/>
        <v>2.7048334636388702E-3</v>
      </c>
      <c r="CN37" s="40">
        <f t="shared" si="26"/>
        <v>2.694026567829866E-3</v>
      </c>
      <c r="CO37" s="40">
        <f t="shared" si="27"/>
        <v>2.7222200306948607E-3</v>
      </c>
      <c r="CP37" s="40">
        <f t="shared" si="28"/>
        <v>2.7385626519245872E-3</v>
      </c>
      <c r="CQ37" s="40">
        <f t="shared" si="29"/>
        <v>2.732264102907125E-3</v>
      </c>
      <c r="CR37" s="40">
        <f t="shared" si="30"/>
        <v>2.7359586224605173E-3</v>
      </c>
      <c r="CS37" s="40">
        <f t="shared" si="31"/>
        <v>2.718924534804427E-3</v>
      </c>
      <c r="CT37" s="40">
        <f t="shared" si="32"/>
        <v>2.7299383739476744E-3</v>
      </c>
      <c r="CU37" s="40">
        <f t="shared" si="33"/>
        <v>0.10446104234783372</v>
      </c>
      <c r="CV37" s="40">
        <f t="shared" si="34"/>
        <v>1.8555410764222711E-3</v>
      </c>
      <c r="CW37" s="40">
        <f t="shared" si="35"/>
        <v>2.7203908940490323E-3</v>
      </c>
      <c r="CX37" s="40">
        <f t="shared" si="36"/>
        <v>2.7389558175075989E-3</v>
      </c>
      <c r="CY37" s="40">
        <f t="shared" si="37"/>
        <v>2.7320310436970991E-3</v>
      </c>
      <c r="CZ37" s="40">
        <f t="shared" si="38"/>
        <v>2.6992110946691501E-3</v>
      </c>
      <c r="DA37" s="40">
        <f t="shared" si="39"/>
        <v>2.7287376169203899E-3</v>
      </c>
      <c r="DB37" s="40">
        <f t="shared" si="40"/>
        <v>2.7405125513903562E-3</v>
      </c>
      <c r="DC37" s="40">
        <f t="shared" si="41"/>
        <v>0</v>
      </c>
      <c r="DD37" s="40">
        <f t="shared" si="42"/>
        <v>2.7247712284326035E-3</v>
      </c>
      <c r="DE37" s="40">
        <f t="shared" si="43"/>
        <v>2.7454182460255262E-3</v>
      </c>
      <c r="DF37" s="40">
        <f t="shared" si="44"/>
        <v>0</v>
      </c>
      <c r="DG37" s="40">
        <f t="shared" si="45"/>
        <v>0</v>
      </c>
      <c r="DH37" s="40">
        <f t="shared" si="46"/>
        <v>0</v>
      </c>
      <c r="DI37" s="40">
        <f t="shared" si="47"/>
        <v>0</v>
      </c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</row>
    <row r="38" spans="1:143" x14ac:dyDescent="0.25">
      <c r="A38" s="32" t="s">
        <v>207</v>
      </c>
      <c r="H38" s="17">
        <v>38865.800394999998</v>
      </c>
      <c r="I38" s="17">
        <v>0.92684513889999998</v>
      </c>
      <c r="J38" s="17">
        <v>6.0215798853000004</v>
      </c>
      <c r="K38" s="17">
        <v>5.7707703034</v>
      </c>
      <c r="L38" s="17">
        <v>178.86899159000001</v>
      </c>
      <c r="M38" s="17">
        <v>143.51119417999999</v>
      </c>
      <c r="N38" s="17">
        <v>35.793167785000001</v>
      </c>
      <c r="O38" s="17">
        <v>201.67298692</v>
      </c>
      <c r="P38" s="17">
        <v>117.17756416</v>
      </c>
      <c r="Q38" s="17">
        <v>60.282356522999997</v>
      </c>
      <c r="R38" s="17">
        <v>15.060969423</v>
      </c>
      <c r="S38" s="5">
        <v>163.09480260000001</v>
      </c>
      <c r="T38" s="17">
        <v>1403.9514489000001</v>
      </c>
      <c r="U38" s="17">
        <v>1.3395049931</v>
      </c>
      <c r="V38" s="17">
        <v>1044.6576692000001</v>
      </c>
      <c r="W38" s="17">
        <v>1.9383690045999999</v>
      </c>
      <c r="Y38" s="5">
        <v>5.1508837799999999E-2</v>
      </c>
      <c r="Z38" s="17">
        <v>0.61872932000000003</v>
      </c>
      <c r="AF38" s="17" t="s">
        <v>207</v>
      </c>
      <c r="AG38" s="17">
        <v>16.144698148859099</v>
      </c>
      <c r="AH38" s="17">
        <v>8637.8959824233207</v>
      </c>
      <c r="AI38" s="17">
        <v>1.9436691434104401</v>
      </c>
      <c r="AJ38" s="17">
        <v>0.92934614982904995</v>
      </c>
      <c r="AK38" s="17">
        <v>0.92934614982904995</v>
      </c>
      <c r="AL38" s="17">
        <v>1.2701377427935301</v>
      </c>
      <c r="AM38" s="17">
        <v>102.210408707623</v>
      </c>
      <c r="AN38" s="17">
        <v>6.0379541611698802</v>
      </c>
      <c r="AO38" s="17">
        <v>0</v>
      </c>
      <c r="AP38" s="17">
        <v>0</v>
      </c>
      <c r="AQ38" s="17">
        <v>35.8902695911043</v>
      </c>
      <c r="AR38" s="17">
        <v>5.7865279416986199</v>
      </c>
      <c r="AS38" s="17">
        <v>15.1020730117455</v>
      </c>
      <c r="AT38" s="17">
        <v>0</v>
      </c>
      <c r="AU38" s="17">
        <v>0</v>
      </c>
      <c r="AV38" s="17">
        <v>0</v>
      </c>
      <c r="AW38" s="17">
        <v>5.4073478174212403E-2</v>
      </c>
      <c r="AX38" s="17">
        <v>0</v>
      </c>
      <c r="AY38" s="17">
        <v>179.357478371415</v>
      </c>
      <c r="AZ38" s="17">
        <v>6151.19364355588</v>
      </c>
      <c r="BA38" s="17">
        <v>8.9159856983305605</v>
      </c>
      <c r="BB38" s="17">
        <v>5.1648296370204398E-2</v>
      </c>
      <c r="BC38" s="17">
        <v>5.1648296370204398E-2</v>
      </c>
      <c r="BD38" s="17">
        <v>0.42634955233717498</v>
      </c>
      <c r="BE38" s="17">
        <v>0</v>
      </c>
      <c r="BF38" s="17">
        <v>143.903215401164</v>
      </c>
      <c r="BG38" s="17">
        <v>0</v>
      </c>
      <c r="BH38" s="17">
        <v>0</v>
      </c>
      <c r="BI38" s="17">
        <v>25.3144718118348</v>
      </c>
      <c r="BJ38" s="17">
        <v>0</v>
      </c>
      <c r="BK38" s="17">
        <v>0</v>
      </c>
      <c r="BL38" s="17">
        <v>11652.8540650174</v>
      </c>
      <c r="BM38" s="17">
        <v>122.712639194651</v>
      </c>
      <c r="BN38" s="17">
        <v>202.222769247142</v>
      </c>
      <c r="BO38" s="17">
        <v>0</v>
      </c>
      <c r="BP38" s="17">
        <v>133.132938276722</v>
      </c>
      <c r="BQ38" s="17">
        <v>51699.993378748499</v>
      </c>
      <c r="BR38" s="17">
        <v>6.6688415690418203</v>
      </c>
      <c r="BS38" s="17">
        <v>102.959853171657</v>
      </c>
      <c r="BT38" s="17">
        <v>3.8029268023370499</v>
      </c>
      <c r="BU38" s="17">
        <v>0</v>
      </c>
      <c r="BV38" s="17">
        <v>60.394336077426303</v>
      </c>
      <c r="BW38" s="17">
        <v>12647.201144914099</v>
      </c>
      <c r="BX38" s="17">
        <v>0</v>
      </c>
      <c r="BY38" s="17">
        <v>1283.10006880575</v>
      </c>
      <c r="BZ38" s="17">
        <v>5922.0817225221599</v>
      </c>
      <c r="CA38" s="17">
        <v>163.541279124054</v>
      </c>
      <c r="CB38" s="17">
        <v>501.27663608687402</v>
      </c>
      <c r="CC38" s="17">
        <v>955.160391395391</v>
      </c>
      <c r="CD38" s="17">
        <v>1407.78391119662</v>
      </c>
      <c r="CE38" s="17">
        <v>0.62041908357877296</v>
      </c>
      <c r="CF38" s="17">
        <v>1.3431153654408901</v>
      </c>
      <c r="CG38" s="17">
        <v>1019.39985049111</v>
      </c>
      <c r="CH38" s="17">
        <v>38970.813893637998</v>
      </c>
      <c r="CI38" s="17">
        <v>1047.50414210809</v>
      </c>
      <c r="CJ38" s="17">
        <v>1342.1127352901501</v>
      </c>
      <c r="CL38" s="26">
        <f t="shared" si="24"/>
        <v>1.326633657686799</v>
      </c>
      <c r="CM38" s="40">
        <f t="shared" si="25"/>
        <v>2.7019512674569704E-3</v>
      </c>
      <c r="CN38" s="40">
        <f t="shared" si="26"/>
        <v>2.698412953881625E-3</v>
      </c>
      <c r="CO38" s="40">
        <f t="shared" si="27"/>
        <v>2.7192657378594149E-3</v>
      </c>
      <c r="CP38" s="40">
        <f t="shared" si="28"/>
        <v>2.7305953053331469E-3</v>
      </c>
      <c r="CQ38" s="40">
        <f t="shared" si="29"/>
        <v>2.7309752074562549E-3</v>
      </c>
      <c r="CR38" s="40">
        <f t="shared" si="30"/>
        <v>2.7316421092024312E-3</v>
      </c>
      <c r="CS38" s="40">
        <f t="shared" si="31"/>
        <v>2.7128586854218359E-3</v>
      </c>
      <c r="CT38" s="40">
        <f t="shared" si="32"/>
        <v>2.726107921236304E-3</v>
      </c>
      <c r="CU38" s="40">
        <f t="shared" si="33"/>
        <v>0.13616407058040347</v>
      </c>
      <c r="CV38" s="40">
        <f t="shared" si="34"/>
        <v>1.8575842233967935E-3</v>
      </c>
      <c r="CW38" s="40">
        <f t="shared" si="35"/>
        <v>2.729146284749085E-3</v>
      </c>
      <c r="CX38" s="40">
        <f t="shared" si="36"/>
        <v>2.7375276031879623E-3</v>
      </c>
      <c r="CY38" s="40">
        <f t="shared" si="37"/>
        <v>2.729768397349279E-3</v>
      </c>
      <c r="CZ38" s="40">
        <f t="shared" si="38"/>
        <v>2.6953033840766585E-3</v>
      </c>
      <c r="DA38" s="40">
        <f t="shared" si="39"/>
        <v>2.7247901317469557E-3</v>
      </c>
      <c r="DB38" s="40">
        <f t="shared" si="40"/>
        <v>2.7343291178625949E-3</v>
      </c>
      <c r="DC38" s="40">
        <f t="shared" si="41"/>
        <v>0</v>
      </c>
      <c r="DD38" s="40">
        <f t="shared" si="42"/>
        <v>2.7074687793557559E-3</v>
      </c>
      <c r="DE38" s="40">
        <f t="shared" si="43"/>
        <v>2.7310223132353405E-3</v>
      </c>
      <c r="DF38" s="40">
        <f t="shared" si="44"/>
        <v>0</v>
      </c>
      <c r="DG38" s="40">
        <f t="shared" si="45"/>
        <v>0</v>
      </c>
      <c r="DH38" s="40">
        <f t="shared" si="46"/>
        <v>0</v>
      </c>
      <c r="DI38" s="40">
        <f t="shared" si="47"/>
        <v>0</v>
      </c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</row>
    <row r="39" spans="1:143" x14ac:dyDescent="0.25">
      <c r="A39" s="32" t="s">
        <v>208</v>
      </c>
      <c r="H39" s="17">
        <v>83685.351572</v>
      </c>
      <c r="I39" s="17">
        <v>2.0790936731</v>
      </c>
      <c r="J39" s="17">
        <v>4.9989376971999997</v>
      </c>
      <c r="K39" s="17">
        <v>14.887496604000001</v>
      </c>
      <c r="L39" s="5">
        <v>316.78299547</v>
      </c>
      <c r="M39" s="17">
        <v>321.99501371000002</v>
      </c>
      <c r="N39" s="17">
        <v>84.459991986999995</v>
      </c>
      <c r="O39" s="17">
        <v>495.01912377000002</v>
      </c>
      <c r="P39" s="17">
        <v>118.23413372</v>
      </c>
      <c r="Q39" s="17">
        <v>185.75690918999999</v>
      </c>
      <c r="R39" s="17">
        <v>42.245014251999997</v>
      </c>
      <c r="S39" s="17">
        <v>367.30143279999999</v>
      </c>
      <c r="T39" s="5">
        <v>2669.7029209000002</v>
      </c>
      <c r="U39" s="5">
        <v>2.9952317919999998</v>
      </c>
      <c r="V39" s="17">
        <v>2166.4854856000002</v>
      </c>
      <c r="W39" s="17">
        <v>4.1757697932999998</v>
      </c>
      <c r="Y39" s="17">
        <v>0.1108981278</v>
      </c>
      <c r="Z39" s="17">
        <v>2.4522048550000002</v>
      </c>
      <c r="AF39" s="17" t="s">
        <v>208</v>
      </c>
      <c r="AG39" s="17">
        <v>41.792004468791603</v>
      </c>
      <c r="AH39" s="17">
        <v>13761.026697086299</v>
      </c>
      <c r="AI39" s="17">
        <v>4.1872368582430299</v>
      </c>
      <c r="AJ39" s="17">
        <v>2.0847076586758102</v>
      </c>
      <c r="AK39" s="17">
        <v>2.0847076586758102</v>
      </c>
      <c r="AL39" s="17">
        <v>3.46513611311364</v>
      </c>
      <c r="AM39" s="17">
        <v>272.33032011167597</v>
      </c>
      <c r="AN39" s="17">
        <v>5.0125592962979297</v>
      </c>
      <c r="AO39" s="17">
        <v>0</v>
      </c>
      <c r="AP39" s="17">
        <v>0</v>
      </c>
      <c r="AQ39" s="17">
        <v>84.689805516126299</v>
      </c>
      <c r="AR39" s="17">
        <v>14.928247750210099</v>
      </c>
      <c r="AS39" s="17">
        <v>42.360172070442097</v>
      </c>
      <c r="AT39" s="17">
        <v>0</v>
      </c>
      <c r="AU39" s="17">
        <v>0</v>
      </c>
      <c r="AV39" s="17">
        <v>0</v>
      </c>
      <c r="AW39" s="17">
        <v>0.15060812865047299</v>
      </c>
      <c r="AX39" s="17">
        <v>0</v>
      </c>
      <c r="AY39" s="17">
        <v>317.648990818225</v>
      </c>
      <c r="AZ39" s="17">
        <v>17456.013144231401</v>
      </c>
      <c r="BA39" s="17">
        <v>24.4585448933266</v>
      </c>
      <c r="BB39" s="17">
        <v>0.11120082863762901</v>
      </c>
      <c r="BC39" s="17">
        <v>0.11120082863762901</v>
      </c>
      <c r="BD39" s="17">
        <v>0.91793180665659202</v>
      </c>
      <c r="BE39" s="17">
        <v>0</v>
      </c>
      <c r="BF39" s="17">
        <v>322.87703831691198</v>
      </c>
      <c r="BG39" s="17">
        <v>0</v>
      </c>
      <c r="BH39" s="17">
        <v>0</v>
      </c>
      <c r="BI39" s="17">
        <v>93.892125170091902</v>
      </c>
      <c r="BJ39" s="17">
        <v>0</v>
      </c>
      <c r="BK39" s="17">
        <v>0</v>
      </c>
      <c r="BL39" s="17">
        <v>22837.234493592299</v>
      </c>
      <c r="BM39" s="17">
        <v>288.51064077241301</v>
      </c>
      <c r="BN39" s="17">
        <v>496.371728019329</v>
      </c>
      <c r="BO39" s="17">
        <v>0</v>
      </c>
      <c r="BP39" s="17">
        <v>168.261790167729</v>
      </c>
      <c r="BQ39" s="17">
        <v>106650.295463769</v>
      </c>
      <c r="BR39" s="17">
        <v>4.8740907981210801</v>
      </c>
      <c r="BS39" s="17">
        <v>177.83556573176901</v>
      </c>
      <c r="BT39" s="17">
        <v>10.3993861875274</v>
      </c>
      <c r="BU39" s="17">
        <v>0</v>
      </c>
      <c r="BV39" s="17">
        <v>186.098368776379</v>
      </c>
      <c r="BW39" s="17">
        <v>29397.797516139399</v>
      </c>
      <c r="BX39" s="17">
        <v>0</v>
      </c>
      <c r="BY39" s="17">
        <v>3212.9405367085901</v>
      </c>
      <c r="BZ39" s="17">
        <v>11739.0390215189</v>
      </c>
      <c r="CA39" s="17">
        <v>368.30696481769399</v>
      </c>
      <c r="CB39" s="17">
        <v>1373.23399813438</v>
      </c>
      <c r="CC39" s="17">
        <v>2120.9569347174302</v>
      </c>
      <c r="CD39" s="17">
        <v>2676.9973364345101</v>
      </c>
      <c r="CE39" s="17">
        <v>2.45891473513199</v>
      </c>
      <c r="CF39" s="17">
        <v>3.0033168743315799</v>
      </c>
      <c r="CG39" s="17">
        <v>1891.85787872068</v>
      </c>
      <c r="CH39" s="17">
        <v>83911.155260283107</v>
      </c>
      <c r="CI39" s="17">
        <v>2172.4001551629999</v>
      </c>
      <c r="CJ39" s="17">
        <v>2802.3729632896702</v>
      </c>
      <c r="CL39" s="26">
        <f t="shared" si="24"/>
        <v>1.2709906702267606</v>
      </c>
      <c r="CM39" s="40">
        <f t="shared" si="25"/>
        <v>2.6982462765760594E-3</v>
      </c>
      <c r="CN39" s="40">
        <f t="shared" si="26"/>
        <v>2.7002080995415277E-3</v>
      </c>
      <c r="CO39" s="40">
        <f t="shared" si="27"/>
        <v>2.7248987531010346E-3</v>
      </c>
      <c r="CP39" s="40">
        <f t="shared" si="28"/>
        <v>2.7372732497651323E-3</v>
      </c>
      <c r="CQ39" s="40">
        <f t="shared" si="29"/>
        <v>2.733717909763911E-3</v>
      </c>
      <c r="CR39" s="40">
        <f t="shared" si="30"/>
        <v>2.7392492720596509E-3</v>
      </c>
      <c r="CS39" s="40">
        <f t="shared" si="31"/>
        <v>2.7209750287648191E-3</v>
      </c>
      <c r="CT39" s="40">
        <f t="shared" si="32"/>
        <v>2.7324282727255503E-3</v>
      </c>
      <c r="CU39" s="40">
        <f t="shared" si="33"/>
        <v>0.4231236350595981</v>
      </c>
      <c r="CV39" s="40">
        <f t="shared" si="34"/>
        <v>1.8382066533512227E-3</v>
      </c>
      <c r="CW39" s="40">
        <f t="shared" si="35"/>
        <v>2.725950517028123E-3</v>
      </c>
      <c r="CX39" s="40">
        <f t="shared" si="36"/>
        <v>2.7376207330003332E-3</v>
      </c>
      <c r="CY39" s="40">
        <f t="shared" si="37"/>
        <v>2.7322948472674313E-3</v>
      </c>
      <c r="CZ39" s="40">
        <f t="shared" si="38"/>
        <v>2.6993177466848009E-3</v>
      </c>
      <c r="DA39" s="40">
        <f t="shared" si="39"/>
        <v>2.7300757850965652E-3</v>
      </c>
      <c r="DB39" s="40">
        <f t="shared" si="40"/>
        <v>2.7460960519013825E-3</v>
      </c>
      <c r="DC39" s="40">
        <f t="shared" si="41"/>
        <v>0</v>
      </c>
      <c r="DD39" s="40">
        <f t="shared" si="42"/>
        <v>2.7295396562051861E-3</v>
      </c>
      <c r="DE39" s="40">
        <f t="shared" si="43"/>
        <v>2.7362641087299408E-3</v>
      </c>
      <c r="DF39" s="40">
        <f t="shared" si="44"/>
        <v>0</v>
      </c>
      <c r="DG39" s="40">
        <f t="shared" si="45"/>
        <v>0</v>
      </c>
      <c r="DH39" s="40">
        <f t="shared" si="46"/>
        <v>0</v>
      </c>
      <c r="DI39" s="40">
        <f t="shared" si="47"/>
        <v>0</v>
      </c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</row>
    <row r="40" spans="1:143" x14ac:dyDescent="0.25">
      <c r="A40" s="32" t="s">
        <v>209</v>
      </c>
      <c r="H40" s="17">
        <v>6718.2430844999999</v>
      </c>
      <c r="I40" s="17">
        <v>0.1719764362</v>
      </c>
      <c r="J40" s="17">
        <v>0.18986410500000001</v>
      </c>
      <c r="K40" s="17">
        <v>1.1925121519999999</v>
      </c>
      <c r="L40" s="17">
        <v>26.503732512999999</v>
      </c>
      <c r="M40" s="17">
        <v>26.560329009</v>
      </c>
      <c r="N40" s="17">
        <v>7.7694473439999996</v>
      </c>
      <c r="O40" s="17">
        <v>40.235240537000003</v>
      </c>
      <c r="P40" s="17">
        <v>0.3014989468</v>
      </c>
      <c r="Q40" s="17">
        <v>27.098665819000001</v>
      </c>
      <c r="R40" s="17">
        <v>2.3458206499999998</v>
      </c>
      <c r="S40" s="17">
        <v>30.375184000000001</v>
      </c>
      <c r="T40" s="17">
        <v>218.99478325999999</v>
      </c>
      <c r="U40" s="17">
        <v>0.24769381400000001</v>
      </c>
      <c r="V40" s="17">
        <v>177.49265238000001</v>
      </c>
      <c r="W40" s="17">
        <v>0.34927464479999998</v>
      </c>
      <c r="Y40" s="17">
        <v>9.2760719999999998E-3</v>
      </c>
      <c r="Z40" s="17">
        <v>0.23032040000000001</v>
      </c>
      <c r="AF40" s="17" t="s">
        <v>209</v>
      </c>
      <c r="AG40" s="17">
        <v>3.3642589094612299</v>
      </c>
      <c r="AH40" s="17">
        <v>1157.3826601165099</v>
      </c>
      <c r="AI40" s="17">
        <v>0.35023116423221101</v>
      </c>
      <c r="AJ40" s="17">
        <v>0.172440329558425</v>
      </c>
      <c r="AK40" s="17">
        <v>0.172440329558425</v>
      </c>
      <c r="AL40" s="17">
        <v>0.27070771194960203</v>
      </c>
      <c r="AM40" s="17">
        <v>21.916546255784599</v>
      </c>
      <c r="AN40" s="17">
        <v>0.19038172357278799</v>
      </c>
      <c r="AO40" s="17">
        <v>0</v>
      </c>
      <c r="AP40" s="17">
        <v>0</v>
      </c>
      <c r="AQ40" s="17">
        <v>7.7905784345309996</v>
      </c>
      <c r="AR40" s="17">
        <v>1.1957740448108201</v>
      </c>
      <c r="AS40" s="17">
        <v>2.3522805400012201</v>
      </c>
      <c r="AT40" s="17">
        <v>0</v>
      </c>
      <c r="AU40" s="17">
        <v>0</v>
      </c>
      <c r="AV40" s="17">
        <v>0</v>
      </c>
      <c r="AW40" s="17">
        <v>1.2045475971361901E-2</v>
      </c>
      <c r="AX40" s="17">
        <v>0</v>
      </c>
      <c r="AY40" s="17">
        <v>26.576219611275501</v>
      </c>
      <c r="AZ40" s="17">
        <v>1448.5581162480401</v>
      </c>
      <c r="BA40" s="17">
        <v>1.8565972385042699</v>
      </c>
      <c r="BB40" s="17">
        <v>9.3007827449528204E-3</v>
      </c>
      <c r="BC40" s="17">
        <v>9.3007827449528204E-3</v>
      </c>
      <c r="BD40" s="17">
        <v>7.6778099529423105E-2</v>
      </c>
      <c r="BE40" s="17">
        <v>0</v>
      </c>
      <c r="BF40" s="17">
        <v>26.633075075480701</v>
      </c>
      <c r="BG40" s="17">
        <v>0</v>
      </c>
      <c r="BH40" s="17">
        <v>0</v>
      </c>
      <c r="BI40" s="17">
        <v>8.7360057909158595</v>
      </c>
      <c r="BJ40" s="17">
        <v>0</v>
      </c>
      <c r="BK40" s="17">
        <v>0</v>
      </c>
      <c r="BL40" s="17">
        <v>1793.74310509002</v>
      </c>
      <c r="BM40" s="17">
        <v>23.4946132156064</v>
      </c>
      <c r="BN40" s="17">
        <v>40.345228571658403</v>
      </c>
      <c r="BO40" s="17">
        <v>0</v>
      </c>
      <c r="BP40" s="17">
        <v>7.7081264551730397</v>
      </c>
      <c r="BQ40" s="17">
        <v>8635.6775868207606</v>
      </c>
      <c r="BR40" s="17">
        <v>0.21179317839061401</v>
      </c>
      <c r="BS40" s="17">
        <v>11.5496183065747</v>
      </c>
      <c r="BT40" s="17">
        <v>0.86244604635344202</v>
      </c>
      <c r="BU40" s="17">
        <v>0</v>
      </c>
      <c r="BV40" s="17">
        <v>27.1480204408142</v>
      </c>
      <c r="BW40" s="17">
        <v>2416.4201245457002</v>
      </c>
      <c r="BX40" s="17">
        <v>0</v>
      </c>
      <c r="BY40" s="17">
        <v>273.973189905212</v>
      </c>
      <c r="BZ40" s="17">
        <v>916.86647049448504</v>
      </c>
      <c r="CA40" s="17">
        <v>30.458254170814001</v>
      </c>
      <c r="CB40" s="17">
        <v>110.224399523424</v>
      </c>
      <c r="CC40" s="17">
        <v>178.52809541121101</v>
      </c>
      <c r="CD40" s="17">
        <v>219.593877274242</v>
      </c>
      <c r="CE40" s="17">
        <v>0.230949218468502</v>
      </c>
      <c r="CF40" s="17">
        <v>0.24836009306701501</v>
      </c>
      <c r="CG40" s="17">
        <v>153.346412013426</v>
      </c>
      <c r="CH40" s="17">
        <v>6736.1843103666797</v>
      </c>
      <c r="CI40" s="17">
        <v>177.979305098243</v>
      </c>
      <c r="CJ40" s="17">
        <v>209.24781946604</v>
      </c>
      <c r="CL40" s="26">
        <f t="shared" si="24"/>
        <v>1.2819835665023072</v>
      </c>
      <c r="CM40" s="40">
        <f t="shared" si="25"/>
        <v>2.6705234748163444E-3</v>
      </c>
      <c r="CN40" s="40">
        <f t="shared" si="26"/>
        <v>2.6974239533927784E-3</v>
      </c>
      <c r="CO40" s="40">
        <f t="shared" si="27"/>
        <v>2.726258198135878E-3</v>
      </c>
      <c r="CP40" s="40">
        <f t="shared" si="28"/>
        <v>2.7353120094830881E-3</v>
      </c>
      <c r="CQ40" s="40">
        <f t="shared" si="29"/>
        <v>2.734976978806568E-3</v>
      </c>
      <c r="CR40" s="40">
        <f t="shared" si="30"/>
        <v>2.738899298124296E-3</v>
      </c>
      <c r="CS40" s="40">
        <f t="shared" si="31"/>
        <v>2.7197675195416117E-3</v>
      </c>
      <c r="CT40" s="40">
        <f t="shared" si="32"/>
        <v>2.7336243847543551E-3</v>
      </c>
      <c r="CU40" s="40">
        <f t="shared" si="33"/>
        <v>24.566014531673449</v>
      </c>
      <c r="CV40" s="40">
        <f t="shared" si="34"/>
        <v>1.8212934224826221E-3</v>
      </c>
      <c r="CW40" s="40">
        <f t="shared" si="35"/>
        <v>2.7537868256127212E-3</v>
      </c>
      <c r="CX40" s="40">
        <f t="shared" si="36"/>
        <v>2.7348038719370547E-3</v>
      </c>
      <c r="CY40" s="40">
        <f t="shared" si="37"/>
        <v>2.7356542714113093E-3</v>
      </c>
      <c r="CZ40" s="40">
        <f t="shared" si="38"/>
        <v>2.6899301853981566E-3</v>
      </c>
      <c r="DA40" s="40">
        <f t="shared" si="39"/>
        <v>2.7418189526014977E-3</v>
      </c>
      <c r="DB40" s="40">
        <f t="shared" si="40"/>
        <v>2.7385882326464075E-3</v>
      </c>
      <c r="DC40" s="40">
        <f t="shared" si="41"/>
        <v>0</v>
      </c>
      <c r="DD40" s="40">
        <f t="shared" si="42"/>
        <v>2.6639233667893718E-3</v>
      </c>
      <c r="DE40" s="40">
        <f t="shared" si="43"/>
        <v>2.730190067844578E-3</v>
      </c>
      <c r="DF40" s="40">
        <f t="shared" si="44"/>
        <v>0</v>
      </c>
      <c r="DG40" s="40">
        <f t="shared" si="45"/>
        <v>0</v>
      </c>
      <c r="DH40" s="40">
        <f t="shared" si="46"/>
        <v>0</v>
      </c>
      <c r="DI40" s="40">
        <f t="shared" si="47"/>
        <v>0</v>
      </c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</row>
    <row r="41" spans="1:143" x14ac:dyDescent="0.25">
      <c r="A41" s="32" t="s">
        <v>210</v>
      </c>
      <c r="H41" s="17">
        <v>43988.234521999999</v>
      </c>
      <c r="I41" s="17">
        <v>1.138537962</v>
      </c>
      <c r="J41" s="17">
        <v>2.2006577445</v>
      </c>
      <c r="K41" s="17">
        <v>6.9724000895999998</v>
      </c>
      <c r="L41" s="17">
        <v>207.68362694999999</v>
      </c>
      <c r="M41" s="17">
        <v>186.16635755999999</v>
      </c>
      <c r="N41" s="17">
        <v>43.817464328</v>
      </c>
      <c r="O41" s="17">
        <v>236.07644672000001</v>
      </c>
      <c r="P41" s="17">
        <v>70.235769410000003</v>
      </c>
      <c r="Q41" s="17">
        <v>105.63775572</v>
      </c>
      <c r="R41" s="17">
        <v>21.11112537</v>
      </c>
      <c r="S41" s="17">
        <v>199.77443994000001</v>
      </c>
      <c r="T41" s="17">
        <v>1732.7923172000001</v>
      </c>
      <c r="U41" s="17">
        <v>1.6479017696</v>
      </c>
      <c r="V41" s="17">
        <v>1354.1368447</v>
      </c>
      <c r="W41" s="17">
        <v>2.3841483553999998</v>
      </c>
      <c r="Y41" s="17">
        <v>6.3354700999999999E-2</v>
      </c>
      <c r="Z41" s="17">
        <v>1.0013588849999999</v>
      </c>
      <c r="AF41" s="17" t="s">
        <v>210</v>
      </c>
      <c r="AG41" s="17">
        <v>19.545099394750999</v>
      </c>
      <c r="AH41" s="17">
        <v>10746.0582806117</v>
      </c>
      <c r="AI41" s="17">
        <v>2.3906709671390001</v>
      </c>
      <c r="AJ41" s="17">
        <v>1.1416076221992599</v>
      </c>
      <c r="AK41" s="17">
        <v>1.1416076221992599</v>
      </c>
      <c r="AL41" s="17">
        <v>1.8898449216819</v>
      </c>
      <c r="AM41" s="17">
        <v>124.05962567685501</v>
      </c>
      <c r="AN41" s="17">
        <v>2.2066737924036799</v>
      </c>
      <c r="AO41" s="17">
        <v>0</v>
      </c>
      <c r="AP41" s="17">
        <v>0</v>
      </c>
      <c r="AQ41" s="17">
        <v>43.936616066178303</v>
      </c>
      <c r="AR41" s="17">
        <v>6.9914779555952302</v>
      </c>
      <c r="AS41" s="17">
        <v>21.168675090097398</v>
      </c>
      <c r="AT41" s="17">
        <v>0</v>
      </c>
      <c r="AU41" s="17">
        <v>0</v>
      </c>
      <c r="AV41" s="17">
        <v>0</v>
      </c>
      <c r="AW41" s="17">
        <v>6.5177115014811701E-2</v>
      </c>
      <c r="AX41" s="17">
        <v>0</v>
      </c>
      <c r="AY41" s="17">
        <v>208.25099391322499</v>
      </c>
      <c r="AZ41" s="17">
        <v>7654.6427292772896</v>
      </c>
      <c r="BA41" s="17">
        <v>10.423525371476</v>
      </c>
      <c r="BB41" s="17">
        <v>6.3528423674756501E-2</v>
      </c>
      <c r="BC41" s="17">
        <v>6.3528423674756501E-2</v>
      </c>
      <c r="BD41" s="17">
        <v>0.52440394943937396</v>
      </c>
      <c r="BE41" s="17">
        <v>0</v>
      </c>
      <c r="BF41" s="17">
        <v>186.67553008574799</v>
      </c>
      <c r="BG41" s="17">
        <v>0</v>
      </c>
      <c r="BH41" s="17">
        <v>0</v>
      </c>
      <c r="BI41" s="17">
        <v>39.008262062194703</v>
      </c>
      <c r="BJ41" s="17">
        <v>0</v>
      </c>
      <c r="BK41" s="17">
        <v>0</v>
      </c>
      <c r="BL41" s="17">
        <v>12745.949496564401</v>
      </c>
      <c r="BM41" s="17">
        <v>147.15727325925801</v>
      </c>
      <c r="BN41" s="17">
        <v>236.721953234116</v>
      </c>
      <c r="BO41" s="17">
        <v>0</v>
      </c>
      <c r="BP41" s="17">
        <v>98.502653361891902</v>
      </c>
      <c r="BQ41" s="17">
        <v>59885.702925533296</v>
      </c>
      <c r="BR41" s="17">
        <v>3.7848578472906702</v>
      </c>
      <c r="BS41" s="17">
        <v>95.858358035858103</v>
      </c>
      <c r="BT41" s="17">
        <v>4.6781820445711597</v>
      </c>
      <c r="BU41" s="17">
        <v>0</v>
      </c>
      <c r="BV41" s="17">
        <v>105.83232528051001</v>
      </c>
      <c r="BW41" s="17">
        <v>15452.0633978967</v>
      </c>
      <c r="BX41" s="17">
        <v>0</v>
      </c>
      <c r="BY41" s="17">
        <v>1739.5669875409301</v>
      </c>
      <c r="BZ41" s="17">
        <v>6624.0358616764097</v>
      </c>
      <c r="CA41" s="17">
        <v>200.32167872094399</v>
      </c>
      <c r="CB41" s="17">
        <v>605.72358016486305</v>
      </c>
      <c r="CC41" s="17">
        <v>1215.11705725101</v>
      </c>
      <c r="CD41" s="17">
        <v>1737.5212274560699</v>
      </c>
      <c r="CE41" s="17">
        <v>1.00408912984762</v>
      </c>
      <c r="CF41" s="17">
        <v>1.65234286673523</v>
      </c>
      <c r="CG41" s="17">
        <v>1191.5362689707099</v>
      </c>
      <c r="CH41" s="17">
        <v>44106.7458486416</v>
      </c>
      <c r="CI41" s="17">
        <v>1357.82972741203</v>
      </c>
      <c r="CJ41" s="17">
        <v>1509.98611553094</v>
      </c>
      <c r="CL41" s="26">
        <f t="shared" si="24"/>
        <v>1.3577447570274028</v>
      </c>
      <c r="CM41" s="40">
        <f t="shared" si="25"/>
        <v>2.694159652675525E-3</v>
      </c>
      <c r="CN41" s="40">
        <f t="shared" si="26"/>
        <v>2.6961421592545157E-3</v>
      </c>
      <c r="CO41" s="40">
        <f t="shared" si="27"/>
        <v>2.7337499066883786E-3</v>
      </c>
      <c r="CP41" s="40">
        <f t="shared" si="28"/>
        <v>2.7361978300251134E-3</v>
      </c>
      <c r="CQ41" s="40">
        <f t="shared" si="29"/>
        <v>2.7318810421275643E-3</v>
      </c>
      <c r="CR41" s="40">
        <f t="shared" si="30"/>
        <v>2.73504048970769E-3</v>
      </c>
      <c r="CS41" s="40">
        <f t="shared" si="31"/>
        <v>2.71927506544835E-3</v>
      </c>
      <c r="CT41" s="40">
        <f t="shared" si="32"/>
        <v>2.7343113770328838E-3</v>
      </c>
      <c r="CU41" s="40">
        <f t="shared" si="33"/>
        <v>0.40245709827544546</v>
      </c>
      <c r="CV41" s="40">
        <f t="shared" si="34"/>
        <v>1.8418562490642449E-3</v>
      </c>
      <c r="CW41" s="40">
        <f t="shared" si="35"/>
        <v>2.7260375318115242E-3</v>
      </c>
      <c r="CX41" s="40">
        <f t="shared" si="36"/>
        <v>2.7392832692127288E-3</v>
      </c>
      <c r="CY41" s="40">
        <f t="shared" si="37"/>
        <v>2.7290692653296504E-3</v>
      </c>
      <c r="CZ41" s="40">
        <f t="shared" si="38"/>
        <v>2.6950011324449268E-3</v>
      </c>
      <c r="DA41" s="40">
        <f t="shared" si="39"/>
        <v>2.7271119063658404E-3</v>
      </c>
      <c r="DB41" s="40">
        <f t="shared" si="40"/>
        <v>2.735824607653634E-3</v>
      </c>
      <c r="DC41" s="40">
        <f t="shared" si="41"/>
        <v>0</v>
      </c>
      <c r="DD41" s="40">
        <f t="shared" si="42"/>
        <v>2.7420644721612977E-3</v>
      </c>
      <c r="DE41" s="40">
        <f t="shared" si="43"/>
        <v>2.7265397935926621E-3</v>
      </c>
      <c r="DF41" s="40">
        <f t="shared" si="44"/>
        <v>0</v>
      </c>
      <c r="DG41" s="40">
        <f t="shared" si="45"/>
        <v>0</v>
      </c>
      <c r="DH41" s="40">
        <f t="shared" si="46"/>
        <v>0</v>
      </c>
      <c r="DI41" s="40">
        <f t="shared" si="47"/>
        <v>0</v>
      </c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</row>
    <row r="42" spans="1:143" x14ac:dyDescent="0.25">
      <c r="A42" s="32" t="s">
        <v>211</v>
      </c>
      <c r="H42" s="17">
        <v>16204.179886</v>
      </c>
      <c r="I42" s="17">
        <v>0.1960898968</v>
      </c>
      <c r="J42" s="17">
        <v>8.3475234062000006</v>
      </c>
      <c r="K42" s="17">
        <v>1.2466504084000001</v>
      </c>
      <c r="L42" s="17">
        <v>60.788261296000002</v>
      </c>
      <c r="M42" s="17">
        <v>31.189511088</v>
      </c>
      <c r="N42" s="17">
        <v>7.9870482489999999</v>
      </c>
      <c r="O42" s="17">
        <v>48.999063800999998</v>
      </c>
      <c r="P42" s="17">
        <v>90.432436405000004</v>
      </c>
      <c r="Q42" s="17">
        <v>47.475288671999998</v>
      </c>
      <c r="R42" s="17">
        <v>3.0879124240000002</v>
      </c>
      <c r="S42" s="17">
        <v>34.538433486999999</v>
      </c>
      <c r="T42" s="17">
        <v>344.28688756000003</v>
      </c>
      <c r="U42" s="17">
        <v>0.28192766359999999</v>
      </c>
      <c r="V42" s="17">
        <v>275.12455383000002</v>
      </c>
      <c r="W42" s="17">
        <v>0.40797156150000002</v>
      </c>
      <c r="Y42" s="17">
        <v>1.08411633E-2</v>
      </c>
      <c r="Z42" s="17">
        <v>0.20599318799999999</v>
      </c>
      <c r="AF42" s="17" t="s">
        <v>211</v>
      </c>
      <c r="AG42" s="17">
        <v>3.4778628150765298</v>
      </c>
      <c r="AH42" s="17">
        <v>1857.4143202820801</v>
      </c>
      <c r="AI42" s="17">
        <v>0.40908775718778301</v>
      </c>
      <c r="AJ42" s="17">
        <v>0.196618041251409</v>
      </c>
      <c r="AK42" s="17">
        <v>0.196618041251409</v>
      </c>
      <c r="AL42" s="17">
        <v>0.28117939330924702</v>
      </c>
      <c r="AM42" s="17">
        <v>22.211355679692598</v>
      </c>
      <c r="AN42" s="17">
        <v>8.3702256062732996</v>
      </c>
      <c r="AO42" s="17">
        <v>0</v>
      </c>
      <c r="AP42" s="17">
        <v>0</v>
      </c>
      <c r="AQ42" s="17">
        <v>8.0087272928917503</v>
      </c>
      <c r="AR42" s="17">
        <v>1.2500644591325401</v>
      </c>
      <c r="AS42" s="17">
        <v>3.0963241275854498</v>
      </c>
      <c r="AT42" s="17">
        <v>0</v>
      </c>
      <c r="AU42" s="17">
        <v>0</v>
      </c>
      <c r="AV42" s="17">
        <v>0</v>
      </c>
      <c r="AW42" s="17">
        <v>1.17213181043459E-2</v>
      </c>
      <c r="AX42" s="17">
        <v>0</v>
      </c>
      <c r="AY42" s="17">
        <v>60.954433282431999</v>
      </c>
      <c r="AZ42" s="17">
        <v>1365.12879706392</v>
      </c>
      <c r="BA42" s="17">
        <v>2.0142412246986501</v>
      </c>
      <c r="BB42" s="17">
        <v>1.0870677779668299E-2</v>
      </c>
      <c r="BC42" s="17">
        <v>1.0870677779668299E-2</v>
      </c>
      <c r="BD42" s="17">
        <v>8.9733815538669506E-2</v>
      </c>
      <c r="BE42" s="17">
        <v>0</v>
      </c>
      <c r="BF42" s="17">
        <v>31.274871718340201</v>
      </c>
      <c r="BG42" s="17">
        <v>0</v>
      </c>
      <c r="BH42" s="17">
        <v>0</v>
      </c>
      <c r="BI42" s="17">
        <v>10.171243801611499</v>
      </c>
      <c r="BJ42" s="17">
        <v>0</v>
      </c>
      <c r="BK42" s="17">
        <v>0</v>
      </c>
      <c r="BL42" s="17">
        <v>4508.9248336683704</v>
      </c>
      <c r="BM42" s="17">
        <v>30.656353232399098</v>
      </c>
      <c r="BN42" s="17">
        <v>49.1330600673422</v>
      </c>
      <c r="BO42" s="17">
        <v>0</v>
      </c>
      <c r="BP42" s="17">
        <v>103.729266059696</v>
      </c>
      <c r="BQ42" s="17">
        <v>18966.435697239202</v>
      </c>
      <c r="BR42" s="17">
        <v>9.6842655778054105</v>
      </c>
      <c r="BS42" s="17">
        <v>53.081506513236</v>
      </c>
      <c r="BT42" s="17">
        <v>0.80041544157089295</v>
      </c>
      <c r="BU42" s="17">
        <v>0</v>
      </c>
      <c r="BV42" s="17">
        <v>47.561167237553498</v>
      </c>
      <c r="BW42" s="17">
        <v>3837.3430747399898</v>
      </c>
      <c r="BX42" s="17">
        <v>0</v>
      </c>
      <c r="BY42" s="17">
        <v>305.34751050467401</v>
      </c>
      <c r="BZ42" s="17">
        <v>2565.5526750106401</v>
      </c>
      <c r="CA42" s="17">
        <v>34.633006244834299</v>
      </c>
      <c r="CB42" s="17">
        <v>108.27409021250099</v>
      </c>
      <c r="CC42" s="17">
        <v>245.749900978049</v>
      </c>
      <c r="CD42" s="17">
        <v>345.225721731465</v>
      </c>
      <c r="CE42" s="17">
        <v>0.20655692491238201</v>
      </c>
      <c r="CF42" s="17">
        <v>0.28268746291727698</v>
      </c>
      <c r="CG42" s="17">
        <v>332.19947049607202</v>
      </c>
      <c r="CH42" s="17">
        <v>16247.642844623701</v>
      </c>
      <c r="CI42" s="17">
        <v>275.87397666595302</v>
      </c>
      <c r="CJ42" s="17">
        <v>600.70812233829395</v>
      </c>
      <c r="CL42" s="26">
        <f t="shared" si="24"/>
        <v>1.167334602232172</v>
      </c>
      <c r="CM42" s="40">
        <f t="shared" si="25"/>
        <v>2.6822066238138659E-3</v>
      </c>
      <c r="CN42" s="40">
        <f t="shared" si="26"/>
        <v>2.6933792103918416E-3</v>
      </c>
      <c r="CO42" s="40">
        <f t="shared" si="27"/>
        <v>2.7196329939533099E-3</v>
      </c>
      <c r="CP42" s="40">
        <f t="shared" si="28"/>
        <v>2.7385790832264688E-3</v>
      </c>
      <c r="CQ42" s="40">
        <f t="shared" si="29"/>
        <v>2.7336196642119156E-3</v>
      </c>
      <c r="CR42" s="40">
        <f t="shared" si="30"/>
        <v>2.7368377176339607E-3</v>
      </c>
      <c r="CS42" s="40">
        <f t="shared" si="31"/>
        <v>2.7142748129091038E-3</v>
      </c>
      <c r="CT42" s="40">
        <f t="shared" si="32"/>
        <v>2.7346699293358079E-3</v>
      </c>
      <c r="CU42" s="40">
        <f t="shared" si="33"/>
        <v>0.14703606563408719</v>
      </c>
      <c r="CV42" s="40">
        <f t="shared" si="34"/>
        <v>1.808910866173409E-3</v>
      </c>
      <c r="CW42" s="40">
        <f t="shared" si="35"/>
        <v>2.7240745301167989E-3</v>
      </c>
      <c r="CX42" s="40">
        <f t="shared" si="36"/>
        <v>2.7381889763441673E-3</v>
      </c>
      <c r="CY42" s="40">
        <f t="shared" si="37"/>
        <v>2.7268949396202658E-3</v>
      </c>
      <c r="CZ42" s="40">
        <f t="shared" si="38"/>
        <v>2.6950151240035598E-3</v>
      </c>
      <c r="DA42" s="40">
        <f t="shared" si="39"/>
        <v>2.7239402136970594E-3</v>
      </c>
      <c r="DB42" s="40">
        <f t="shared" si="40"/>
        <v>2.7359644473233307E-3</v>
      </c>
      <c r="DC42" s="40">
        <f t="shared" si="41"/>
        <v>0</v>
      </c>
      <c r="DD42" s="40">
        <f t="shared" si="42"/>
        <v>2.7224458161514324E-3</v>
      </c>
      <c r="DE42" s="40">
        <f t="shared" si="43"/>
        <v>2.7366774496543661E-3</v>
      </c>
      <c r="DF42" s="40">
        <f t="shared" si="44"/>
        <v>0</v>
      </c>
      <c r="DG42" s="40">
        <f t="shared" si="45"/>
        <v>0</v>
      </c>
      <c r="DH42" s="40">
        <f t="shared" si="46"/>
        <v>0</v>
      </c>
      <c r="DI42" s="40">
        <f t="shared" si="47"/>
        <v>0</v>
      </c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</row>
    <row r="43" spans="1:143" x14ac:dyDescent="0.25">
      <c r="A43" s="32" t="s">
        <v>212</v>
      </c>
      <c r="H43" s="17">
        <v>69107.687248000002</v>
      </c>
      <c r="I43" s="5">
        <v>1.6417096988</v>
      </c>
      <c r="J43" s="5">
        <v>8.3690560429000005</v>
      </c>
      <c r="K43" s="17">
        <v>10.027295863999999</v>
      </c>
      <c r="L43" s="17">
        <v>291.34786932999998</v>
      </c>
      <c r="M43" s="17">
        <v>267.00375721</v>
      </c>
      <c r="N43" s="17">
        <v>56.693363007999999</v>
      </c>
      <c r="O43" s="5">
        <v>358.16513366999999</v>
      </c>
      <c r="P43" s="5">
        <v>184.73239215000001</v>
      </c>
      <c r="Q43" s="17">
        <v>138.05874075</v>
      </c>
      <c r="R43" s="17">
        <v>35.664668579999997</v>
      </c>
      <c r="S43" s="17">
        <v>245.68971035999999</v>
      </c>
      <c r="T43" s="17">
        <v>2615.5859900999999</v>
      </c>
      <c r="U43" s="17">
        <v>2.3961364512999999</v>
      </c>
      <c r="V43" s="5">
        <v>2403.8966252</v>
      </c>
      <c r="W43" s="17">
        <v>2.7851224348999999</v>
      </c>
      <c r="Y43" s="17">
        <v>7.3982864499999995E-2</v>
      </c>
      <c r="Z43" s="17">
        <v>2.1809008680000002</v>
      </c>
      <c r="AF43" s="17" t="s">
        <v>212</v>
      </c>
      <c r="AG43" s="17">
        <v>26.844886474511299</v>
      </c>
      <c r="AH43" s="17">
        <v>14068.151355645199</v>
      </c>
      <c r="AI43" s="17">
        <v>2.7927586944664999</v>
      </c>
      <c r="AJ43" s="17">
        <v>1.64614302094978</v>
      </c>
      <c r="AK43" s="17">
        <v>1.64614302094978</v>
      </c>
      <c r="AL43" s="17">
        <v>6.8936642789927003</v>
      </c>
      <c r="AM43" s="17">
        <v>170.76650903718601</v>
      </c>
      <c r="AN43" s="17">
        <v>8.3918513732390103</v>
      </c>
      <c r="AO43" s="17">
        <v>0</v>
      </c>
      <c r="AP43" s="17">
        <v>0</v>
      </c>
      <c r="AQ43" s="17">
        <v>56.847387563954399</v>
      </c>
      <c r="AR43" s="17">
        <v>10.0547647744055</v>
      </c>
      <c r="AS43" s="17">
        <v>35.761591172531503</v>
      </c>
      <c r="AT43" s="17">
        <v>0</v>
      </c>
      <c r="AU43" s="17">
        <v>0</v>
      </c>
      <c r="AV43" s="17">
        <v>0</v>
      </c>
      <c r="AW43" s="17">
        <v>8.9593708806607206E-2</v>
      </c>
      <c r="AX43" s="17">
        <v>0</v>
      </c>
      <c r="AY43" s="17">
        <v>292.14293928685697</v>
      </c>
      <c r="AZ43" s="17">
        <v>10697.053997557899</v>
      </c>
      <c r="BA43" s="17">
        <v>15.6375721287278</v>
      </c>
      <c r="BB43" s="17">
        <v>7.4185171821981297E-2</v>
      </c>
      <c r="BC43" s="17">
        <v>7.4185171821981297E-2</v>
      </c>
      <c r="BD43" s="17">
        <v>0.61237061133656201</v>
      </c>
      <c r="BE43" s="17">
        <v>0</v>
      </c>
      <c r="BF43" s="17">
        <v>267.73415322168802</v>
      </c>
      <c r="BG43" s="17">
        <v>0</v>
      </c>
      <c r="BH43" s="17">
        <v>0</v>
      </c>
      <c r="BI43" s="17">
        <v>83.586601045503798</v>
      </c>
      <c r="BJ43" s="17">
        <v>0</v>
      </c>
      <c r="BK43" s="17">
        <v>0</v>
      </c>
      <c r="BL43" s="17">
        <v>19300.6245906435</v>
      </c>
      <c r="BM43" s="17">
        <v>293.84097233984301</v>
      </c>
      <c r="BN43" s="17">
        <v>359.143745242904</v>
      </c>
      <c r="BO43" s="17">
        <v>0</v>
      </c>
      <c r="BP43" s="17">
        <v>221.83390904869501</v>
      </c>
      <c r="BQ43" s="17">
        <v>89702.359872021698</v>
      </c>
      <c r="BR43" s="17">
        <v>6.6332461863614904</v>
      </c>
      <c r="BS43" s="17">
        <v>168.60459754885099</v>
      </c>
      <c r="BT43" s="17">
        <v>5.7591103148577103</v>
      </c>
      <c r="BU43" s="17">
        <v>0</v>
      </c>
      <c r="BV43" s="17">
        <v>138.313598332423</v>
      </c>
      <c r="BW43" s="17">
        <v>24367.481026600901</v>
      </c>
      <c r="BX43" s="17">
        <v>0</v>
      </c>
      <c r="BY43" s="17">
        <v>2754.8023085335499</v>
      </c>
      <c r="BZ43" s="17">
        <v>11500.7834419642</v>
      </c>
      <c r="CA43" s="17">
        <v>246.36238883925</v>
      </c>
      <c r="CB43" s="17">
        <v>834.45092863604702</v>
      </c>
      <c r="CC43" s="17">
        <v>2096.6481556705498</v>
      </c>
      <c r="CD43" s="17">
        <v>2622.7311279293599</v>
      </c>
      <c r="CE43" s="17">
        <v>2.1868495932679002</v>
      </c>
      <c r="CF43" s="17">
        <v>2.4026131800714299</v>
      </c>
      <c r="CG43" s="17">
        <v>1497.71877759883</v>
      </c>
      <c r="CH43" s="17">
        <v>69294.330880911803</v>
      </c>
      <c r="CI43" s="17">
        <v>2410.4676699284601</v>
      </c>
      <c r="CJ43" s="17">
        <v>3320.0403657439701</v>
      </c>
      <c r="CL43" s="26">
        <f t="shared" si="24"/>
        <v>1.294512245542609</v>
      </c>
      <c r="CM43" s="40">
        <f t="shared" si="25"/>
        <v>2.7007651441439615E-3</v>
      </c>
      <c r="CN43" s="40">
        <f t="shared" si="26"/>
        <v>2.7004300169637852E-3</v>
      </c>
      <c r="CO43" s="40">
        <f t="shared" si="27"/>
        <v>2.72376361469685E-3</v>
      </c>
      <c r="CP43" s="40">
        <f t="shared" si="28"/>
        <v>2.7394135745131372E-3</v>
      </c>
      <c r="CQ43" s="40">
        <f t="shared" si="29"/>
        <v>2.7289369188982899E-3</v>
      </c>
      <c r="CR43" s="40">
        <f t="shared" si="30"/>
        <v>2.7355270926526856E-3</v>
      </c>
      <c r="CS43" s="40">
        <f t="shared" si="31"/>
        <v>2.7168004821422581E-3</v>
      </c>
      <c r="CT43" s="40">
        <f t="shared" si="32"/>
        <v>2.7322915630466449E-3</v>
      </c>
      <c r="CU43" s="40">
        <f t="shared" si="33"/>
        <v>0.20083925979028683</v>
      </c>
      <c r="CV43" s="40">
        <f t="shared" si="34"/>
        <v>1.8460083080469496E-3</v>
      </c>
      <c r="CW43" s="40">
        <f t="shared" si="35"/>
        <v>2.7176081088233633E-3</v>
      </c>
      <c r="CX43" s="40">
        <f t="shared" si="36"/>
        <v>2.7379188093158602E-3</v>
      </c>
      <c r="CY43" s="40">
        <f t="shared" si="37"/>
        <v>2.7317541294395887E-3</v>
      </c>
      <c r="CZ43" s="40">
        <f t="shared" si="38"/>
        <v>2.7029882909698792E-3</v>
      </c>
      <c r="DA43" s="40">
        <f t="shared" si="39"/>
        <v>2.7334972143044371E-3</v>
      </c>
      <c r="DB43" s="40">
        <f t="shared" si="40"/>
        <v>2.7418039044930635E-3</v>
      </c>
      <c r="DC43" s="40">
        <f t="shared" si="41"/>
        <v>0</v>
      </c>
      <c r="DD43" s="40">
        <f t="shared" si="42"/>
        <v>2.7345159362044103E-3</v>
      </c>
      <c r="DE43" s="40">
        <f t="shared" si="43"/>
        <v>2.7276458802803424E-3</v>
      </c>
      <c r="DF43" s="40">
        <f t="shared" si="44"/>
        <v>0</v>
      </c>
      <c r="DG43" s="40">
        <f t="shared" si="45"/>
        <v>0</v>
      </c>
      <c r="DH43" s="40">
        <f t="shared" si="46"/>
        <v>0</v>
      </c>
      <c r="DI43" s="40">
        <f t="shared" si="47"/>
        <v>0</v>
      </c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</row>
    <row r="44" spans="1:143" x14ac:dyDescent="0.25">
      <c r="A44" s="32" t="s">
        <v>213</v>
      </c>
      <c r="H44" s="17">
        <v>218918.79738</v>
      </c>
      <c r="I44" s="17">
        <v>5.4122632616999997</v>
      </c>
      <c r="J44" s="17">
        <v>18.076072443000001</v>
      </c>
      <c r="K44" s="17">
        <v>48.311739776000003</v>
      </c>
      <c r="L44" s="17">
        <v>695.36444648999998</v>
      </c>
      <c r="M44" s="17">
        <v>2717.2339972999998</v>
      </c>
      <c r="N44" s="17">
        <v>228.88170733000001</v>
      </c>
      <c r="O44" s="17">
        <v>1479.2396678</v>
      </c>
      <c r="P44" s="17">
        <v>491.30505342999999</v>
      </c>
      <c r="Q44" s="17">
        <v>438.78803597000001</v>
      </c>
      <c r="R44" s="17">
        <v>352.35745919999999</v>
      </c>
      <c r="S44" s="17">
        <v>1062.4042446000001</v>
      </c>
      <c r="T44" s="5">
        <v>5088.6244882000001</v>
      </c>
      <c r="U44" s="5">
        <v>11.353989708</v>
      </c>
      <c r="V44" s="17">
        <v>3787.7756537999999</v>
      </c>
      <c r="W44" s="17">
        <v>11.534203919999999</v>
      </c>
      <c r="Y44" s="17">
        <v>0.30642713399999999</v>
      </c>
      <c r="Z44" s="17">
        <v>2.5311330000000001</v>
      </c>
      <c r="AF44" s="17" t="s">
        <v>213</v>
      </c>
      <c r="AG44" s="17">
        <v>133.544660315973</v>
      </c>
      <c r="AH44" s="17">
        <v>17389.8098555574</v>
      </c>
      <c r="AI44" s="17">
        <v>11.565826161652</v>
      </c>
      <c r="AJ44" s="17">
        <v>5.4268595001434701</v>
      </c>
      <c r="AK44" s="17">
        <v>5.4268595001434701</v>
      </c>
      <c r="AL44" s="17">
        <v>3.4610218337365399</v>
      </c>
      <c r="AM44" s="17">
        <v>842.73425145309602</v>
      </c>
      <c r="AN44" s="17">
        <v>18.125268576855799</v>
      </c>
      <c r="AO44" s="17">
        <v>0</v>
      </c>
      <c r="AP44" s="17">
        <v>0</v>
      </c>
      <c r="AQ44" s="17">
        <v>229.503439470692</v>
      </c>
      <c r="AR44" s="17">
        <v>48.443983044078202</v>
      </c>
      <c r="AS44" s="17">
        <v>353.31184607480998</v>
      </c>
      <c r="AT44" s="17">
        <v>0</v>
      </c>
      <c r="AU44" s="17">
        <v>0</v>
      </c>
      <c r="AV44" s="17">
        <v>0</v>
      </c>
      <c r="AW44" s="17">
        <v>0.50060834944993005</v>
      </c>
      <c r="AX44" s="17">
        <v>0</v>
      </c>
      <c r="AY44" s="17">
        <v>697.26330596352</v>
      </c>
      <c r="AZ44" s="17">
        <v>48163.116947600698</v>
      </c>
      <c r="BA44" s="17">
        <v>83.474762016331297</v>
      </c>
      <c r="BB44" s="17">
        <v>0.307265187167019</v>
      </c>
      <c r="BC44" s="17">
        <v>0.307265187167019</v>
      </c>
      <c r="BD44" s="17">
        <v>2.5363688753709601</v>
      </c>
      <c r="BE44" s="17">
        <v>0</v>
      </c>
      <c r="BF44" s="17">
        <v>2724.62555731473</v>
      </c>
      <c r="BG44" s="17">
        <v>0</v>
      </c>
      <c r="BH44" s="17">
        <v>0</v>
      </c>
      <c r="BI44" s="17">
        <v>103.43828008323101</v>
      </c>
      <c r="BJ44" s="17">
        <v>0</v>
      </c>
      <c r="BK44" s="17">
        <v>0</v>
      </c>
      <c r="BL44" s="17">
        <v>61303.850157800502</v>
      </c>
      <c r="BM44" s="17">
        <v>823.08845063257104</v>
      </c>
      <c r="BN44" s="17">
        <v>1483.2786419023801</v>
      </c>
      <c r="BO44" s="17">
        <v>0</v>
      </c>
      <c r="BP44" s="17">
        <v>611.459018382164</v>
      </c>
      <c r="BQ44" s="17">
        <v>258234.19307495101</v>
      </c>
      <c r="BR44" s="17">
        <v>22.0522122533804</v>
      </c>
      <c r="BS44" s="17">
        <v>528.747804516663</v>
      </c>
      <c r="BT44" s="17">
        <v>30.349444081472999</v>
      </c>
      <c r="BU44" s="17">
        <v>0</v>
      </c>
      <c r="BV44" s="17">
        <v>439.58916046274999</v>
      </c>
      <c r="BW44" s="17">
        <v>67150.728859865703</v>
      </c>
      <c r="BX44" s="17">
        <v>0</v>
      </c>
      <c r="BY44" s="17">
        <v>11229.944803971701</v>
      </c>
      <c r="BZ44" s="17">
        <v>25236.3228201692</v>
      </c>
      <c r="CA44" s="17">
        <v>1065.31459268863</v>
      </c>
      <c r="CB44" s="17">
        <v>4449.5489824530096</v>
      </c>
      <c r="CC44" s="17">
        <v>6483.7372907171402</v>
      </c>
      <c r="CD44" s="17">
        <v>5102.49856027649</v>
      </c>
      <c r="CE44" s="17">
        <v>2.53804213667981</v>
      </c>
      <c r="CF44" s="17">
        <v>11.384724790984199</v>
      </c>
      <c r="CG44" s="17">
        <v>4046.6730468590199</v>
      </c>
      <c r="CH44" s="17">
        <v>219509.396856429</v>
      </c>
      <c r="CI44" s="17">
        <v>3798.0975313914901</v>
      </c>
      <c r="CJ44" s="17">
        <v>6171.0780481305401</v>
      </c>
      <c r="CL44" s="26">
        <f t="shared" si="24"/>
        <v>1.1764152094311029</v>
      </c>
      <c r="CM44" s="40">
        <f t="shared" si="25"/>
        <v>2.6978015752746388E-3</v>
      </c>
      <c r="CN44" s="40">
        <f t="shared" si="26"/>
        <v>2.6968825679195905E-3</v>
      </c>
      <c r="CO44" s="40">
        <f t="shared" si="27"/>
        <v>2.7216163251685302E-3</v>
      </c>
      <c r="CP44" s="40">
        <f t="shared" si="28"/>
        <v>2.7372905362413298E-3</v>
      </c>
      <c r="CQ44" s="40">
        <f t="shared" si="29"/>
        <v>2.7307399495400098E-3</v>
      </c>
      <c r="CR44" s="40">
        <f t="shared" si="30"/>
        <v>2.7202515580457489E-3</v>
      </c>
      <c r="CS44" s="40">
        <f t="shared" si="31"/>
        <v>2.7163906978183291E-3</v>
      </c>
      <c r="CT44" s="40">
        <f t="shared" si="32"/>
        <v>2.7304392860063162E-3</v>
      </c>
      <c r="CU44" s="40">
        <f t="shared" si="33"/>
        <v>0.24456081636718455</v>
      </c>
      <c r="CV44" s="40">
        <f t="shared" si="34"/>
        <v>1.825766491055263E-3</v>
      </c>
      <c r="CW44" s="40">
        <f t="shared" si="35"/>
        <v>2.7085757655786386E-3</v>
      </c>
      <c r="CX44" s="40">
        <f t="shared" si="36"/>
        <v>2.7393980242668135E-3</v>
      </c>
      <c r="CY44" s="40">
        <f t="shared" si="37"/>
        <v>2.7264876999005317E-3</v>
      </c>
      <c r="CZ44" s="40">
        <f t="shared" si="38"/>
        <v>2.7069852778308528E-3</v>
      </c>
      <c r="DA44" s="40">
        <f t="shared" si="39"/>
        <v>2.7250498801677982E-3</v>
      </c>
      <c r="DB44" s="40">
        <f t="shared" si="40"/>
        <v>2.7416059115417677E-3</v>
      </c>
      <c r="DC44" s="40">
        <f t="shared" si="41"/>
        <v>0</v>
      </c>
      <c r="DD44" s="40">
        <f t="shared" si="42"/>
        <v>2.7349182694082668E-3</v>
      </c>
      <c r="DE44" s="40">
        <f t="shared" si="43"/>
        <v>2.7296616494707974E-3</v>
      </c>
      <c r="DF44" s="40">
        <f t="shared" si="44"/>
        <v>0</v>
      </c>
      <c r="DG44" s="40">
        <f t="shared" si="45"/>
        <v>0</v>
      </c>
      <c r="DH44" s="40">
        <f t="shared" si="46"/>
        <v>0</v>
      </c>
      <c r="DI44" s="40">
        <f t="shared" si="47"/>
        <v>0</v>
      </c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</row>
    <row r="45" spans="1:143" x14ac:dyDescent="0.25">
      <c r="A45" s="32" t="s">
        <v>214</v>
      </c>
      <c r="H45" s="17">
        <v>13184.01576</v>
      </c>
      <c r="I45" s="17">
        <v>0.33123698060000001</v>
      </c>
      <c r="J45" s="17">
        <v>1.7937632492</v>
      </c>
      <c r="K45" s="17">
        <v>1.4214338941</v>
      </c>
      <c r="L45" s="17">
        <v>46.444801812999998</v>
      </c>
      <c r="M45" s="17">
        <v>44.573917821999999</v>
      </c>
      <c r="N45" s="17">
        <v>15.200549853</v>
      </c>
      <c r="O45" s="17">
        <v>58.492784471</v>
      </c>
      <c r="P45" s="17">
        <v>102.77265817999999</v>
      </c>
      <c r="Q45" s="17">
        <v>29.458215507999999</v>
      </c>
      <c r="R45" s="17">
        <v>4.9504827182</v>
      </c>
      <c r="S45" s="17">
        <v>50.101060867999998</v>
      </c>
      <c r="T45" s="17">
        <v>326.74482489000002</v>
      </c>
      <c r="U45" s="17">
        <v>0.475548201</v>
      </c>
      <c r="V45" s="17">
        <v>333.09127766</v>
      </c>
      <c r="W45" s="17">
        <v>0.63339420489999998</v>
      </c>
      <c r="Y45" s="17">
        <v>1.6797648200000001E-2</v>
      </c>
      <c r="Z45" s="17">
        <v>0.37993149799999998</v>
      </c>
      <c r="AF45" s="17" t="s">
        <v>214</v>
      </c>
      <c r="AG45" s="17">
        <v>4.3044831940422297</v>
      </c>
      <c r="AH45" s="17">
        <v>1204.90744937001</v>
      </c>
      <c r="AI45" s="17">
        <v>0.635132786557978</v>
      </c>
      <c r="AJ45" s="17">
        <v>0.33213034035932298</v>
      </c>
      <c r="AK45" s="17">
        <v>0.33213034035932298</v>
      </c>
      <c r="AL45" s="17">
        <v>0.70136861827130004</v>
      </c>
      <c r="AM45" s="17">
        <v>25.7886476955996</v>
      </c>
      <c r="AN45" s="17">
        <v>1.7986407313461099</v>
      </c>
      <c r="AO45" s="17">
        <v>2.3075123300590202E-2</v>
      </c>
      <c r="AP45" s="17">
        <v>0</v>
      </c>
      <c r="AQ45" s="17">
        <v>15.241816345422301</v>
      </c>
      <c r="AR45" s="17">
        <v>1.42532441734405</v>
      </c>
      <c r="AS45" s="17">
        <v>4.9639113324525903</v>
      </c>
      <c r="AT45" s="17">
        <v>0</v>
      </c>
      <c r="AU45" s="17">
        <v>0</v>
      </c>
      <c r="AV45" s="17">
        <v>8.9668419084594601E-3</v>
      </c>
      <c r="AW45" s="17">
        <v>1.8836319110130801E-2</v>
      </c>
      <c r="AX45" s="17">
        <v>2.6963257453069601E-3</v>
      </c>
      <c r="AY45" s="17">
        <v>46.571336588976799</v>
      </c>
      <c r="AZ45" s="17">
        <v>1468.9694616588299</v>
      </c>
      <c r="BA45" s="17">
        <v>2.3849741924883001</v>
      </c>
      <c r="BB45" s="17">
        <v>1.68448934803264E-2</v>
      </c>
      <c r="BC45" s="17">
        <v>1.68448934803264E-2</v>
      </c>
      <c r="BD45" s="17">
        <v>0.139103188347593</v>
      </c>
      <c r="BE45" s="17">
        <v>0</v>
      </c>
      <c r="BF45" s="17">
        <v>44.695687194786601</v>
      </c>
      <c r="BG45" s="17">
        <v>0</v>
      </c>
      <c r="BH45" s="17">
        <v>0</v>
      </c>
      <c r="BI45" s="17">
        <v>14.5232125374375</v>
      </c>
      <c r="BJ45" s="17">
        <v>1.2540882332357801E-3</v>
      </c>
      <c r="BK45" s="5">
        <v>3.1353720330356902E-5</v>
      </c>
      <c r="BL45" s="17">
        <v>4734.7529250036296</v>
      </c>
      <c r="BM45" s="17">
        <v>46.124814298022997</v>
      </c>
      <c r="BN45" s="17">
        <v>58.652774332848402</v>
      </c>
      <c r="BO45" s="17">
        <v>0</v>
      </c>
      <c r="BP45" s="17">
        <v>111.074976465519</v>
      </c>
      <c r="BQ45" s="17">
        <v>15091.8487117842</v>
      </c>
      <c r="BR45" s="17">
        <v>1.35230394706586</v>
      </c>
      <c r="BS45" s="17">
        <v>55.182126286948197</v>
      </c>
      <c r="BT45" s="17">
        <v>0.86971231110552405</v>
      </c>
      <c r="BU45" s="17">
        <v>0</v>
      </c>
      <c r="BV45" s="17">
        <v>29.5115428257742</v>
      </c>
      <c r="BW45" s="17">
        <v>4025.2249196349098</v>
      </c>
      <c r="BX45" s="17">
        <v>0</v>
      </c>
      <c r="BY45" s="17">
        <v>539.34789050164602</v>
      </c>
      <c r="BZ45" s="17">
        <v>2482.32274142906</v>
      </c>
      <c r="CA45" s="17">
        <v>50.238273164508897</v>
      </c>
      <c r="CB45" s="17">
        <v>127.399845033516</v>
      </c>
      <c r="CC45" s="17">
        <v>346.53336939616997</v>
      </c>
      <c r="CD45" s="17">
        <v>327.63785612194602</v>
      </c>
      <c r="CE45" s="17">
        <v>0.38096818912664698</v>
      </c>
      <c r="CF45" s="17">
        <v>0.47683057973967702</v>
      </c>
      <c r="CG45" s="17">
        <v>142.103859220489</v>
      </c>
      <c r="CH45" s="17">
        <v>13219.4437146778</v>
      </c>
      <c r="CI45" s="17">
        <v>334.00037012259702</v>
      </c>
      <c r="CJ45" s="17">
        <v>732.71703264664802</v>
      </c>
      <c r="CL45" s="26">
        <f t="shared" si="24"/>
        <v>1.1416402261335272</v>
      </c>
      <c r="CM45" s="40">
        <f t="shared" si="25"/>
        <v>2.6871899520393011E-3</v>
      </c>
      <c r="CN45" s="40">
        <f t="shared" si="26"/>
        <v>2.6970411265817939E-3</v>
      </c>
      <c r="CO45" s="40">
        <f t="shared" si="27"/>
        <v>2.7191337253036334E-3</v>
      </c>
      <c r="CP45" s="40">
        <f t="shared" si="28"/>
        <v>2.7370412793718936E-3</v>
      </c>
      <c r="CQ45" s="40">
        <f t="shared" si="29"/>
        <v>2.724412012484531E-3</v>
      </c>
      <c r="CR45" s="40">
        <f t="shared" si="30"/>
        <v>2.7318525886118384E-3</v>
      </c>
      <c r="CS45" s="40">
        <f t="shared" si="31"/>
        <v>2.7148026105224153E-3</v>
      </c>
      <c r="CT45" s="40">
        <f t="shared" si="32"/>
        <v>2.7352068002117922E-3</v>
      </c>
      <c r="CU45" s="40">
        <f t="shared" si="33"/>
        <v>8.0783337052331636E-2</v>
      </c>
      <c r="CV45" s="40">
        <f t="shared" si="34"/>
        <v>1.81026979586455E-3</v>
      </c>
      <c r="CW45" s="40">
        <f t="shared" si="35"/>
        <v>2.712586835869816E-3</v>
      </c>
      <c r="CX45" s="40">
        <f t="shared" si="36"/>
        <v>2.7387104011711225E-3</v>
      </c>
      <c r="CY45" s="40">
        <f t="shared" si="37"/>
        <v>2.7331151526168466E-3</v>
      </c>
      <c r="CZ45" s="40">
        <f t="shared" si="38"/>
        <v>2.6966325116578767E-3</v>
      </c>
      <c r="DA45" s="40">
        <f t="shared" si="39"/>
        <v>2.729259285873478E-3</v>
      </c>
      <c r="DB45" s="40">
        <f t="shared" si="40"/>
        <v>2.7448651164285734E-3</v>
      </c>
      <c r="DC45" s="40">
        <f t="shared" si="41"/>
        <v>0</v>
      </c>
      <c r="DD45" s="40">
        <f t="shared" si="42"/>
        <v>2.8126127993559733E-3</v>
      </c>
      <c r="DE45" s="40">
        <f t="shared" si="43"/>
        <v>2.7286264289859028E-3</v>
      </c>
      <c r="DF45" s="40">
        <f t="shared" si="44"/>
        <v>0</v>
      </c>
      <c r="DG45" s="40">
        <f t="shared" si="45"/>
        <v>0</v>
      </c>
      <c r="DH45" s="40">
        <f t="shared" si="46"/>
        <v>0</v>
      </c>
      <c r="DI45" s="40">
        <f t="shared" si="47"/>
        <v>0</v>
      </c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</row>
    <row r="46" spans="1:143" x14ac:dyDescent="0.25">
      <c r="A46" s="32" t="s">
        <v>215</v>
      </c>
      <c r="H46" s="17">
        <v>4909.9714315000001</v>
      </c>
      <c r="I46" s="17">
        <v>0.1018187274</v>
      </c>
      <c r="J46" s="17">
        <v>7.6808750000000004E-4</v>
      </c>
      <c r="K46" s="17">
        <v>0.85937762490000003</v>
      </c>
      <c r="L46" s="17">
        <v>24.743128496000001</v>
      </c>
      <c r="M46" s="17">
        <v>21.384252887999999</v>
      </c>
      <c r="N46" s="17">
        <v>5.0210814466000002</v>
      </c>
      <c r="O46" s="17">
        <v>28.551440704000001</v>
      </c>
      <c r="P46" s="17">
        <v>3.05040895</v>
      </c>
      <c r="Q46" s="17">
        <v>24.642275694999999</v>
      </c>
      <c r="R46" s="17">
        <v>2.01682469</v>
      </c>
      <c r="S46" s="17">
        <v>24.04344803</v>
      </c>
      <c r="T46" s="17">
        <v>205.82191685000001</v>
      </c>
      <c r="U46" s="17">
        <v>0.14760137149999999</v>
      </c>
      <c r="V46" s="17">
        <v>151.27565509999999</v>
      </c>
      <c r="W46" s="17">
        <v>0.2848694859</v>
      </c>
      <c r="Y46" s="17">
        <v>7.5699249999999999E-3</v>
      </c>
      <c r="Z46" s="17">
        <v>8.4773431999999996E-2</v>
      </c>
      <c r="AF46" s="17" t="s">
        <v>215</v>
      </c>
      <c r="AG46" s="17">
        <v>2.3878864301054299</v>
      </c>
      <c r="AH46" s="17">
        <v>1266.54949936413</v>
      </c>
      <c r="AI46" s="17">
        <v>0.28565023420757502</v>
      </c>
      <c r="AJ46" s="17">
        <v>0.102093039345551</v>
      </c>
      <c r="AK46" s="17">
        <v>0.102093039345551</v>
      </c>
      <c r="AL46" s="17">
        <v>0.194750083025513</v>
      </c>
      <c r="AM46" s="17">
        <v>15.201462882681399</v>
      </c>
      <c r="AN46" s="17">
        <v>7.7025594065801195E-4</v>
      </c>
      <c r="AO46" s="17">
        <v>0</v>
      </c>
      <c r="AP46" s="17">
        <v>0</v>
      </c>
      <c r="AQ46" s="17">
        <v>5.0347338054101298</v>
      </c>
      <c r="AR46" s="17">
        <v>0.86173164069415698</v>
      </c>
      <c r="AS46" s="17">
        <v>2.0223266686353898</v>
      </c>
      <c r="AT46" s="17">
        <v>0</v>
      </c>
      <c r="AU46" s="17">
        <v>0</v>
      </c>
      <c r="AV46" s="17">
        <v>0</v>
      </c>
      <c r="AW46" s="17">
        <v>8.0664470923064099E-3</v>
      </c>
      <c r="AX46" s="17">
        <v>0</v>
      </c>
      <c r="AY46" s="17">
        <v>24.8107337710682</v>
      </c>
      <c r="AZ46" s="17">
        <v>901.77085806114098</v>
      </c>
      <c r="BA46" s="17">
        <v>1.3587773615607599</v>
      </c>
      <c r="BB46" s="17">
        <v>7.5910561630450199E-3</v>
      </c>
      <c r="BC46" s="17">
        <v>7.5910561630450199E-3</v>
      </c>
      <c r="BD46" s="17">
        <v>6.2660866279667202E-2</v>
      </c>
      <c r="BE46" s="17">
        <v>0</v>
      </c>
      <c r="BF46" s="17">
        <v>21.442733219629901</v>
      </c>
      <c r="BG46" s="17">
        <v>0</v>
      </c>
      <c r="BH46" s="17">
        <v>0</v>
      </c>
      <c r="BI46" s="17">
        <v>3.3129010720927901</v>
      </c>
      <c r="BJ46" s="17">
        <v>0</v>
      </c>
      <c r="BK46" s="17">
        <v>0</v>
      </c>
      <c r="BL46" s="17">
        <v>1393.3849246049499</v>
      </c>
      <c r="BM46" s="17">
        <v>18.508539825901</v>
      </c>
      <c r="BN46" s="17">
        <v>28.6295363422058</v>
      </c>
      <c r="BO46" s="17">
        <v>0</v>
      </c>
      <c r="BP46" s="17">
        <v>9.7912499575346796</v>
      </c>
      <c r="BQ46" s="17">
        <v>6787.4711588044302</v>
      </c>
      <c r="BR46" s="17">
        <v>0.31852501542936601</v>
      </c>
      <c r="BS46" s="17">
        <v>9.2845086665564196</v>
      </c>
      <c r="BT46" s="17">
        <v>0.55889416141040704</v>
      </c>
      <c r="BU46" s="17">
        <v>0</v>
      </c>
      <c r="BV46" s="17">
        <v>24.6870554940833</v>
      </c>
      <c r="BW46" s="17">
        <v>1698.82010489922</v>
      </c>
      <c r="BX46" s="17">
        <v>0</v>
      </c>
      <c r="BY46" s="17">
        <v>190.84766303562799</v>
      </c>
      <c r="BZ46" s="17">
        <v>708.254809946877</v>
      </c>
      <c r="CA46" s="17">
        <v>24.109266921812999</v>
      </c>
      <c r="CB46" s="17">
        <v>74.644233688853006</v>
      </c>
      <c r="CC46" s="17">
        <v>142.506059434842</v>
      </c>
      <c r="CD46" s="17">
        <v>206.38402548306101</v>
      </c>
      <c r="CE46" s="17">
        <v>8.5005613047224801E-2</v>
      </c>
      <c r="CF46" s="17">
        <v>0.14799548561451001</v>
      </c>
      <c r="CG46" s="17">
        <v>139.354480144843</v>
      </c>
      <c r="CH46" s="17">
        <v>4923.0184943533995</v>
      </c>
      <c r="CI46" s="17">
        <v>151.688757148062</v>
      </c>
      <c r="CJ46" s="17">
        <v>156.389772628179</v>
      </c>
      <c r="CL46" s="26">
        <f t="shared" si="24"/>
        <v>1.3787214422593617</v>
      </c>
      <c r="CM46" s="40">
        <f t="shared" si="25"/>
        <v>2.6572584047426019E-3</v>
      </c>
      <c r="CN46" s="40">
        <f t="shared" si="26"/>
        <v>2.6941207433613819E-3</v>
      </c>
      <c r="CO46" s="40">
        <f t="shared" si="27"/>
        <v>2.8231687900296615E-3</v>
      </c>
      <c r="CP46" s="40">
        <f t="shared" si="28"/>
        <v>2.7392100119326126E-3</v>
      </c>
      <c r="CQ46" s="40">
        <f t="shared" si="29"/>
        <v>2.7322848474528524E-3</v>
      </c>
      <c r="CR46" s="40">
        <f t="shared" si="30"/>
        <v>2.734738124179147E-3</v>
      </c>
      <c r="CS46" s="40">
        <f t="shared" si="31"/>
        <v>2.7190076391559494E-3</v>
      </c>
      <c r="CT46" s="40">
        <f t="shared" si="32"/>
        <v>2.7352608583025946E-3</v>
      </c>
      <c r="CU46" s="40">
        <f t="shared" si="33"/>
        <v>2.2098155093384051</v>
      </c>
      <c r="CV46" s="40">
        <f t="shared" si="34"/>
        <v>1.8171941438179331E-3</v>
      </c>
      <c r="CW46" s="40">
        <f t="shared" si="35"/>
        <v>2.7280401031731789E-3</v>
      </c>
      <c r="CX46" s="40">
        <f t="shared" si="36"/>
        <v>2.7374980381713043E-3</v>
      </c>
      <c r="CY46" s="40">
        <f t="shared" si="37"/>
        <v>2.7310436209310876E-3</v>
      </c>
      <c r="CZ46" s="40">
        <f t="shared" si="38"/>
        <v>2.6701250164874895E-3</v>
      </c>
      <c r="DA46" s="40">
        <f t="shared" si="39"/>
        <v>2.7307900123712697E-3</v>
      </c>
      <c r="DB46" s="40">
        <f t="shared" si="40"/>
        <v>2.7407228440363427E-3</v>
      </c>
      <c r="DC46" s="40">
        <f t="shared" si="41"/>
        <v>0</v>
      </c>
      <c r="DD46" s="40">
        <f t="shared" si="42"/>
        <v>2.7914626690515357E-3</v>
      </c>
      <c r="DE46" s="40">
        <f t="shared" si="43"/>
        <v>2.7388421318698692E-3</v>
      </c>
      <c r="DF46" s="40">
        <f t="shared" si="44"/>
        <v>0</v>
      </c>
      <c r="DG46" s="40">
        <f t="shared" si="45"/>
        <v>0</v>
      </c>
      <c r="DH46" s="40">
        <f t="shared" si="46"/>
        <v>0</v>
      </c>
      <c r="DI46" s="40">
        <f t="shared" si="47"/>
        <v>0</v>
      </c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</row>
    <row r="47" spans="1:143" x14ac:dyDescent="0.25">
      <c r="A47" s="32" t="s">
        <v>216</v>
      </c>
      <c r="H47" s="17">
        <v>65571.731037000005</v>
      </c>
      <c r="I47" s="5">
        <v>2.6930789018999999</v>
      </c>
      <c r="J47" s="5">
        <v>1.2044398695</v>
      </c>
      <c r="K47" s="17">
        <v>17.664155840999999</v>
      </c>
      <c r="L47" s="5">
        <v>168.57038316000001</v>
      </c>
      <c r="M47" s="17">
        <v>213.68448842999999</v>
      </c>
      <c r="N47" s="17">
        <v>54.573953437999997</v>
      </c>
      <c r="O47" s="5">
        <v>614.69303101000003</v>
      </c>
      <c r="P47" s="5">
        <v>119.84505049000001</v>
      </c>
      <c r="Q47" s="17">
        <v>130.59635974</v>
      </c>
      <c r="R47" s="17">
        <v>47.149279399999998</v>
      </c>
      <c r="S47" s="17">
        <v>189.33834916000001</v>
      </c>
      <c r="T47" s="5">
        <v>2056.0790637999999</v>
      </c>
      <c r="U47" s="5">
        <v>4.0995512718000002</v>
      </c>
      <c r="V47" s="17">
        <v>1754.9520001000001</v>
      </c>
      <c r="W47" s="17">
        <v>1.1408440306000001</v>
      </c>
      <c r="Y47" s="17">
        <v>3.0107731700000001E-2</v>
      </c>
      <c r="Z47" s="17">
        <v>0.35764964999999999</v>
      </c>
      <c r="AF47" s="17" t="s">
        <v>216</v>
      </c>
      <c r="AG47" s="17">
        <v>39.270721310022999</v>
      </c>
      <c r="AH47" s="17">
        <v>13890.139649266601</v>
      </c>
      <c r="AI47" s="17">
        <v>1.1439731496777299</v>
      </c>
      <c r="AJ47" s="17">
        <v>2.7003492101236501</v>
      </c>
      <c r="AK47" s="17">
        <v>2.7003492101236501</v>
      </c>
      <c r="AL47" s="17">
        <v>9.6230662536235698</v>
      </c>
      <c r="AM47" s="17">
        <v>231.79679750995501</v>
      </c>
      <c r="AN47" s="17">
        <v>1.2077136118584799</v>
      </c>
      <c r="AO47" s="17">
        <v>0</v>
      </c>
      <c r="AP47" s="17">
        <v>0</v>
      </c>
      <c r="AQ47" s="17">
        <v>54.722259308569797</v>
      </c>
      <c r="AR47" s="17">
        <v>17.712508649175099</v>
      </c>
      <c r="AS47" s="17">
        <v>47.277868676648097</v>
      </c>
      <c r="AT47" s="17">
        <v>0</v>
      </c>
      <c r="AU47" s="17">
        <v>0</v>
      </c>
      <c r="AV47" s="17">
        <v>0</v>
      </c>
      <c r="AW47" s="17">
        <v>0.12945749898949699</v>
      </c>
      <c r="AX47" s="17">
        <v>0</v>
      </c>
      <c r="AY47" s="17">
        <v>169.02950428219401</v>
      </c>
      <c r="AZ47" s="17">
        <v>10695.496729890399</v>
      </c>
      <c r="BA47" s="17">
        <v>27.000581558943299</v>
      </c>
      <c r="BB47" s="17">
        <v>3.0190137519473401E-2</v>
      </c>
      <c r="BC47" s="17">
        <v>3.0190137519473401E-2</v>
      </c>
      <c r="BD47" s="17">
        <v>0.24921186298350101</v>
      </c>
      <c r="BE47" s="17">
        <v>0</v>
      </c>
      <c r="BF47" s="17">
        <v>214.26921749298</v>
      </c>
      <c r="BG47" s="17">
        <v>0</v>
      </c>
      <c r="BH47" s="17">
        <v>0</v>
      </c>
      <c r="BI47" s="17">
        <v>14.5828432346706</v>
      </c>
      <c r="BJ47" s="17">
        <v>0</v>
      </c>
      <c r="BK47" s="17">
        <v>0</v>
      </c>
      <c r="BL47" s="17">
        <v>21363.5031867988</v>
      </c>
      <c r="BM47" s="17">
        <v>298.39387303649801</v>
      </c>
      <c r="BN47" s="17">
        <v>616.37388938805896</v>
      </c>
      <c r="BO47" s="17">
        <v>0</v>
      </c>
      <c r="BP47" s="17">
        <v>153.820593193501</v>
      </c>
      <c r="BQ47" s="17">
        <v>84969.121769209101</v>
      </c>
      <c r="BR47" s="17">
        <v>4.5753213483327597</v>
      </c>
      <c r="BS47" s="17">
        <v>117.784913660482</v>
      </c>
      <c r="BT47" s="17">
        <v>4.15205133750319</v>
      </c>
      <c r="BU47" s="17">
        <v>0</v>
      </c>
      <c r="BV47" s="17">
        <v>130.840766005169</v>
      </c>
      <c r="BW47" s="17">
        <v>20409.774463251699</v>
      </c>
      <c r="BX47" s="17">
        <v>0</v>
      </c>
      <c r="BY47" s="17">
        <v>3230.0083733983402</v>
      </c>
      <c r="BZ47" s="17">
        <v>9061.2931852576294</v>
      </c>
      <c r="CA47" s="17">
        <v>189.856757498652</v>
      </c>
      <c r="CB47" s="17">
        <v>1222.3885303560501</v>
      </c>
      <c r="CC47" s="17">
        <v>1830.87748280651</v>
      </c>
      <c r="CD47" s="17">
        <v>2061.6891732603699</v>
      </c>
      <c r="CE47" s="17">
        <v>0.35863217188694002</v>
      </c>
      <c r="CF47" s="17">
        <v>4.1106206380882497</v>
      </c>
      <c r="CG47" s="17">
        <v>1070.8293824529501</v>
      </c>
      <c r="CH47" s="17">
        <v>65748.802753021693</v>
      </c>
      <c r="CI47" s="17">
        <v>1759.73554493303</v>
      </c>
      <c r="CJ47" s="17">
        <v>2497.20209390024</v>
      </c>
      <c r="CL47" s="26">
        <f t="shared" si="24"/>
        <v>1.2923295666445285</v>
      </c>
      <c r="CM47" s="40">
        <f t="shared" si="25"/>
        <v>2.7004276571831291E-3</v>
      </c>
      <c r="CN47" s="40">
        <f t="shared" si="26"/>
        <v>2.6996268911842788E-3</v>
      </c>
      <c r="CO47" s="40">
        <f t="shared" si="27"/>
        <v>2.718062097893614E-3</v>
      </c>
      <c r="CP47" s="40">
        <f t="shared" si="28"/>
        <v>2.737340443004286E-3</v>
      </c>
      <c r="CQ47" s="40">
        <f t="shared" si="29"/>
        <v>2.723616768185352E-3</v>
      </c>
      <c r="CR47" s="40">
        <f t="shared" si="30"/>
        <v>2.7364132383973488E-3</v>
      </c>
      <c r="CS47" s="40">
        <f t="shared" si="31"/>
        <v>2.7175211108406549E-3</v>
      </c>
      <c r="CT47" s="40">
        <f t="shared" si="32"/>
        <v>2.734467926693615E-3</v>
      </c>
      <c r="CU47" s="40">
        <f t="shared" si="33"/>
        <v>0.28349558504575828</v>
      </c>
      <c r="CV47" s="40">
        <f t="shared" si="34"/>
        <v>1.8714630764255992E-3</v>
      </c>
      <c r="CW47" s="40">
        <f t="shared" si="35"/>
        <v>2.7272797863396366E-3</v>
      </c>
      <c r="CX47" s="40">
        <f t="shared" si="36"/>
        <v>2.7379996759870047E-3</v>
      </c>
      <c r="CY47" s="40">
        <f t="shared" si="37"/>
        <v>2.7285475345493575E-3</v>
      </c>
      <c r="CZ47" s="40">
        <f t="shared" si="38"/>
        <v>2.7001409555220054E-3</v>
      </c>
      <c r="DA47" s="40">
        <f t="shared" si="39"/>
        <v>2.7257411215562532E-3</v>
      </c>
      <c r="DB47" s="40">
        <f t="shared" si="40"/>
        <v>2.7428105804122496E-3</v>
      </c>
      <c r="DC47" s="40">
        <f t="shared" si="41"/>
        <v>0</v>
      </c>
      <c r="DD47" s="40">
        <f t="shared" si="42"/>
        <v>2.7370318127751727E-3</v>
      </c>
      <c r="DE47" s="40">
        <f t="shared" si="43"/>
        <v>2.7471630041858994E-3</v>
      </c>
      <c r="DF47" s="40">
        <f t="shared" si="44"/>
        <v>0</v>
      </c>
      <c r="DG47" s="40">
        <f t="shared" si="45"/>
        <v>0</v>
      </c>
      <c r="DH47" s="40">
        <f t="shared" si="46"/>
        <v>0</v>
      </c>
      <c r="DI47" s="40">
        <f t="shared" si="47"/>
        <v>0</v>
      </c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</row>
    <row r="48" spans="1:143" x14ac:dyDescent="0.25">
      <c r="A48" s="32" t="s">
        <v>217</v>
      </c>
      <c r="H48" s="17">
        <v>69075.571398</v>
      </c>
      <c r="I48" s="17">
        <v>1.6831050061999999</v>
      </c>
      <c r="J48" s="17">
        <v>6.0604442607999998</v>
      </c>
      <c r="K48" s="17">
        <v>10.147436106000001</v>
      </c>
      <c r="L48" s="17">
        <v>302.80577770999997</v>
      </c>
      <c r="M48" s="17">
        <v>257.40151516999998</v>
      </c>
      <c r="N48" s="17">
        <v>58.692269721999999</v>
      </c>
      <c r="O48" s="17">
        <v>352.30624491999998</v>
      </c>
      <c r="P48" s="17">
        <v>120.72549003</v>
      </c>
      <c r="Q48" s="17">
        <v>60.064193146999997</v>
      </c>
      <c r="R48" s="17">
        <v>26.189584361000001</v>
      </c>
      <c r="S48" s="17">
        <v>293.7600248</v>
      </c>
      <c r="T48" s="17">
        <v>2436.2514676999999</v>
      </c>
      <c r="U48" s="17">
        <v>2.4339512851</v>
      </c>
      <c r="V48" s="17">
        <v>1813.7821713999999</v>
      </c>
      <c r="W48" s="17">
        <v>3.5165637921999999</v>
      </c>
      <c r="Y48" s="17">
        <v>9.34464567E-2</v>
      </c>
      <c r="Z48" s="17">
        <v>1.02134375</v>
      </c>
      <c r="AF48" s="17" t="s">
        <v>217</v>
      </c>
      <c r="AG48" s="17">
        <v>28.487091700638299</v>
      </c>
      <c r="AH48" s="17">
        <v>15485.669117637801</v>
      </c>
      <c r="AI48" s="17">
        <v>3.52618640152913</v>
      </c>
      <c r="AJ48" s="17">
        <v>1.68765130911976</v>
      </c>
      <c r="AK48" s="17">
        <v>1.68765130911976</v>
      </c>
      <c r="AL48" s="17">
        <v>3.0000220639154098</v>
      </c>
      <c r="AM48" s="17">
        <v>179.74634831245399</v>
      </c>
      <c r="AN48" s="17">
        <v>6.0769096713818502</v>
      </c>
      <c r="AO48" s="17">
        <v>0</v>
      </c>
      <c r="AP48" s="17">
        <v>0</v>
      </c>
      <c r="AQ48" s="17">
        <v>58.851748736186202</v>
      </c>
      <c r="AR48" s="17">
        <v>10.175184650772501</v>
      </c>
      <c r="AS48" s="17">
        <v>26.260915424524601</v>
      </c>
      <c r="AT48" s="17">
        <v>0</v>
      </c>
      <c r="AU48" s="17">
        <v>0</v>
      </c>
      <c r="AV48" s="17">
        <v>0</v>
      </c>
      <c r="AW48" s="17">
        <v>9.4666811501360901E-2</v>
      </c>
      <c r="AX48" s="17">
        <v>0</v>
      </c>
      <c r="AY48" s="17">
        <v>303.632295866714</v>
      </c>
      <c r="AZ48" s="17">
        <v>10946.485144722399</v>
      </c>
      <c r="BA48" s="17">
        <v>14.7482474181892</v>
      </c>
      <c r="BB48" s="17">
        <v>9.3702460657166795E-2</v>
      </c>
      <c r="BC48" s="17">
        <v>9.3702460657166795E-2</v>
      </c>
      <c r="BD48" s="17">
        <v>0.77348576894607302</v>
      </c>
      <c r="BE48" s="17">
        <v>0</v>
      </c>
      <c r="BF48" s="17">
        <v>258.10397215741</v>
      </c>
      <c r="BG48" s="17">
        <v>0</v>
      </c>
      <c r="BH48" s="17">
        <v>0</v>
      </c>
      <c r="BI48" s="17">
        <v>44.508503104286198</v>
      </c>
      <c r="BJ48" s="17">
        <v>0</v>
      </c>
      <c r="BK48" s="17">
        <v>0</v>
      </c>
      <c r="BL48" s="17">
        <v>18773.5131710899</v>
      </c>
      <c r="BM48" s="17">
        <v>211.69886627396301</v>
      </c>
      <c r="BN48" s="17">
        <v>353.26736207258699</v>
      </c>
      <c r="BO48" s="17">
        <v>0</v>
      </c>
      <c r="BP48" s="17">
        <v>135.60080896863801</v>
      </c>
      <c r="BQ48" s="17">
        <v>92167.9697575467</v>
      </c>
      <c r="BR48" s="17">
        <v>19.637129892845302</v>
      </c>
      <c r="BS48" s="17">
        <v>148.97078369751401</v>
      </c>
      <c r="BT48" s="17">
        <v>6.90672755679737</v>
      </c>
      <c r="BU48" s="17">
        <v>0</v>
      </c>
      <c r="BV48" s="17">
        <v>60.179439416216098</v>
      </c>
      <c r="BW48" s="17">
        <v>22157.1749048561</v>
      </c>
      <c r="BX48" s="17">
        <v>0</v>
      </c>
      <c r="BY48" s="17">
        <v>2163.2881152322402</v>
      </c>
      <c r="BZ48" s="17">
        <v>9454.3907338527897</v>
      </c>
      <c r="CA48" s="17">
        <v>294.565108003891</v>
      </c>
      <c r="CB48" s="17">
        <v>881.63541115616204</v>
      </c>
      <c r="CC48" s="17">
        <v>1615.1928978568201</v>
      </c>
      <c r="CD48" s="17">
        <v>2442.8911455646798</v>
      </c>
      <c r="CE48" s="17">
        <v>1.0241343523050701</v>
      </c>
      <c r="CF48" s="17">
        <v>2.4405177671439602</v>
      </c>
      <c r="CG48" s="17">
        <v>1984.7194742935501</v>
      </c>
      <c r="CH48" s="17">
        <v>69262.331330764893</v>
      </c>
      <c r="CI48" s="17">
        <v>1818.72142056805</v>
      </c>
      <c r="CJ48" s="17">
        <v>1988.41576768449</v>
      </c>
      <c r="CL48" s="26">
        <f t="shared" si="24"/>
        <v>1.3307084527287287</v>
      </c>
      <c r="CM48" s="40">
        <f t="shared" si="25"/>
        <v>2.7037044932834327E-3</v>
      </c>
      <c r="CN48" s="40">
        <f t="shared" si="26"/>
        <v>2.7011403941008035E-3</v>
      </c>
      <c r="CO48" s="40">
        <f t="shared" si="27"/>
        <v>2.7168652780707168E-3</v>
      </c>
      <c r="CP48" s="40">
        <f t="shared" si="28"/>
        <v>2.7345375208711743E-3</v>
      </c>
      <c r="CQ48" s="40">
        <f t="shared" si="29"/>
        <v>2.7295323192465461E-3</v>
      </c>
      <c r="CR48" s="40">
        <f t="shared" si="30"/>
        <v>2.7290320608489085E-3</v>
      </c>
      <c r="CS48" s="40">
        <f t="shared" si="31"/>
        <v>2.7172064556642106E-3</v>
      </c>
      <c r="CT48" s="40">
        <f t="shared" si="32"/>
        <v>2.7280729945767879E-3</v>
      </c>
      <c r="CU48" s="40">
        <f t="shared" si="33"/>
        <v>0.12321605764401139</v>
      </c>
      <c r="CV48" s="40">
        <f t="shared" si="34"/>
        <v>1.918718344123084E-3</v>
      </c>
      <c r="CW48" s="40">
        <f t="shared" si="35"/>
        <v>2.7236424427881209E-3</v>
      </c>
      <c r="CX48" s="40">
        <f t="shared" si="36"/>
        <v>2.7406152502850744E-3</v>
      </c>
      <c r="CY48" s="40">
        <f t="shared" si="37"/>
        <v>2.7253663887777018E-3</v>
      </c>
      <c r="CZ48" s="40">
        <f t="shared" si="38"/>
        <v>2.6978691332724706E-3</v>
      </c>
      <c r="DA48" s="40">
        <f t="shared" si="39"/>
        <v>2.7231766007698903E-3</v>
      </c>
      <c r="DB48" s="40">
        <f t="shared" si="40"/>
        <v>2.7363670610707318E-3</v>
      </c>
      <c r="DC48" s="40">
        <f t="shared" si="41"/>
        <v>0</v>
      </c>
      <c r="DD48" s="40">
        <f t="shared" si="42"/>
        <v>2.7395790724165031E-3</v>
      </c>
      <c r="DE48" s="40">
        <f t="shared" si="43"/>
        <v>2.7322850950721646E-3</v>
      </c>
      <c r="DF48" s="40">
        <f t="shared" si="44"/>
        <v>0</v>
      </c>
      <c r="DG48" s="40">
        <f t="shared" si="45"/>
        <v>0</v>
      </c>
      <c r="DH48" s="40">
        <f t="shared" si="46"/>
        <v>0</v>
      </c>
      <c r="DI48" s="40">
        <f t="shared" si="47"/>
        <v>0</v>
      </c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</row>
    <row r="49" spans="1:143" x14ac:dyDescent="0.25">
      <c r="A49" s="32" t="s">
        <v>218</v>
      </c>
      <c r="H49" s="17">
        <v>11857.105506</v>
      </c>
      <c r="I49" s="5">
        <v>0.38629037999999999</v>
      </c>
      <c r="J49" s="5">
        <v>0.12898780479999999</v>
      </c>
      <c r="K49" s="17">
        <v>2.1386024664000001</v>
      </c>
      <c r="L49" s="5">
        <v>38.213983599999999</v>
      </c>
      <c r="M49" s="17">
        <v>41.332333128000002</v>
      </c>
      <c r="N49" s="17">
        <v>13.233277737</v>
      </c>
      <c r="O49" s="5">
        <v>71.490660946999995</v>
      </c>
      <c r="P49" s="5">
        <v>37.564780177000003</v>
      </c>
      <c r="Q49" s="17">
        <v>58.601915839</v>
      </c>
      <c r="R49" s="17">
        <v>4.6379480199999996</v>
      </c>
      <c r="S49" s="17">
        <v>14.066260720000001</v>
      </c>
      <c r="T49" s="5">
        <v>442.63011967</v>
      </c>
      <c r="U49" s="5">
        <v>0.56365088230000004</v>
      </c>
      <c r="V49" s="17">
        <v>265.26314538000003</v>
      </c>
      <c r="W49" s="17">
        <v>1.2136549000000001E-3</v>
      </c>
      <c r="AF49" s="17" t="s">
        <v>218</v>
      </c>
      <c r="AG49" s="17">
        <v>5.1638890517228502</v>
      </c>
      <c r="AH49" s="17">
        <v>3490.2253276648398</v>
      </c>
      <c r="AI49" s="17">
        <v>1.21692312445642E-3</v>
      </c>
      <c r="AJ49" s="17">
        <v>0.38733083337878599</v>
      </c>
      <c r="AK49" s="17">
        <v>0.38733083337878599</v>
      </c>
      <c r="AL49" s="17">
        <v>0.100980896423552</v>
      </c>
      <c r="AM49" s="17">
        <v>37.668819440842597</v>
      </c>
      <c r="AN49" s="17">
        <v>0.129339631850308</v>
      </c>
      <c r="AO49" s="17">
        <v>0</v>
      </c>
      <c r="AP49" s="17">
        <v>0</v>
      </c>
      <c r="AQ49" s="17">
        <v>13.269207366613101</v>
      </c>
      <c r="AR49" s="17">
        <v>2.1444305053274002</v>
      </c>
      <c r="AS49" s="17">
        <v>4.65067088619851</v>
      </c>
      <c r="AT49" s="17">
        <v>0</v>
      </c>
      <c r="AU49" s="17">
        <v>0</v>
      </c>
      <c r="AV49" s="17">
        <v>0</v>
      </c>
      <c r="AW49" s="17">
        <v>1.9772796675864301E-2</v>
      </c>
      <c r="AX49" s="17">
        <v>0</v>
      </c>
      <c r="AY49" s="17">
        <v>38.318537303796802</v>
      </c>
      <c r="AZ49" s="17">
        <v>2276.3671467019999</v>
      </c>
      <c r="BA49" s="17">
        <v>2.5452595495185601</v>
      </c>
      <c r="BB49" s="17">
        <v>0</v>
      </c>
      <c r="BC49" s="17">
        <v>0</v>
      </c>
      <c r="BD49" s="17">
        <v>0</v>
      </c>
      <c r="BE49" s="17">
        <v>0</v>
      </c>
      <c r="BF49" s="17">
        <v>41.445540737363302</v>
      </c>
      <c r="BG49" s="17">
        <v>0</v>
      </c>
      <c r="BH49" s="17">
        <v>0</v>
      </c>
      <c r="BI49" s="17">
        <v>7.28969821119618E-2</v>
      </c>
      <c r="BJ49" s="17">
        <v>0</v>
      </c>
      <c r="BK49" s="17">
        <v>0</v>
      </c>
      <c r="BL49" s="17">
        <v>3842.7623291592799</v>
      </c>
      <c r="BM49" s="17">
        <v>17.661313820665001</v>
      </c>
      <c r="BN49" s="17">
        <v>71.685859660671099</v>
      </c>
      <c r="BO49" s="17">
        <v>0</v>
      </c>
      <c r="BP49" s="17">
        <v>53.602345691871797</v>
      </c>
      <c r="BQ49" s="17">
        <v>16919.830418712801</v>
      </c>
      <c r="BR49" s="17">
        <v>0.84166136600800201</v>
      </c>
      <c r="BS49" s="17">
        <v>18.538957948714899</v>
      </c>
      <c r="BT49" s="17">
        <v>1.0945114291737601</v>
      </c>
      <c r="BU49" s="17">
        <v>0</v>
      </c>
      <c r="BV49" s="17">
        <v>58.708890814552703</v>
      </c>
      <c r="BW49" s="17">
        <v>3657.5869970898898</v>
      </c>
      <c r="BX49" s="17">
        <v>0</v>
      </c>
      <c r="BY49" s="17">
        <v>434.741308842629</v>
      </c>
      <c r="BZ49" s="17">
        <v>1854.14939683697</v>
      </c>
      <c r="CA49" s="17">
        <v>14.104848084260601</v>
      </c>
      <c r="CB49" s="17">
        <v>186.650388349428</v>
      </c>
      <c r="CC49" s="17">
        <v>162.35419108418401</v>
      </c>
      <c r="CD49" s="17">
        <v>443.83890323522797</v>
      </c>
      <c r="CE49" s="17">
        <v>0</v>
      </c>
      <c r="CF49" s="17">
        <v>0.56517853479323399</v>
      </c>
      <c r="CG49" s="17">
        <v>357.66139101975898</v>
      </c>
      <c r="CH49" s="17">
        <v>11888.598886445399</v>
      </c>
      <c r="CI49" s="17">
        <v>265.987879110027</v>
      </c>
      <c r="CJ49" s="17">
        <v>292.75311381369801</v>
      </c>
      <c r="CL49" s="26">
        <f t="shared" si="24"/>
        <v>1.4231980219303793</v>
      </c>
      <c r="CM49" s="40">
        <f t="shared" si="25"/>
        <v>2.6560765972321824E-3</v>
      </c>
      <c r="CN49" s="40">
        <f t="shared" si="26"/>
        <v>2.6934488474344076E-3</v>
      </c>
      <c r="CO49" s="40">
        <f t="shared" si="27"/>
        <v>2.7275993327704634E-3</v>
      </c>
      <c r="CP49" s="40">
        <f t="shared" si="28"/>
        <v>2.7251623520339061E-3</v>
      </c>
      <c r="CQ49" s="40">
        <f t="shared" si="29"/>
        <v>2.7360064025568689E-3</v>
      </c>
      <c r="CR49" s="40">
        <f t="shared" si="30"/>
        <v>2.7389600536875921E-3</v>
      </c>
      <c r="CS49" s="40">
        <f t="shared" si="31"/>
        <v>2.715096767949037E-3</v>
      </c>
      <c r="CT49" s="40">
        <f t="shared" si="32"/>
        <v>2.7304085748460997E-3</v>
      </c>
      <c r="CU49" s="40">
        <f t="shared" si="33"/>
        <v>0.42693090281122431</v>
      </c>
      <c r="CV49" s="40">
        <f t="shared" si="34"/>
        <v>1.8254518477962478E-3</v>
      </c>
      <c r="CW49" s="40">
        <f t="shared" si="35"/>
        <v>2.7432101747682752E-3</v>
      </c>
      <c r="CX49" s="40">
        <f t="shared" si="36"/>
        <v>2.7432567210797479E-3</v>
      </c>
      <c r="CY49" s="40">
        <f t="shared" si="37"/>
        <v>2.7309112315474053E-3</v>
      </c>
      <c r="CZ49" s="40">
        <f t="shared" si="38"/>
        <v>2.7102813837535334E-3</v>
      </c>
      <c r="DA49" s="40">
        <f t="shared" si="39"/>
        <v>2.7321312539997189E-3</v>
      </c>
      <c r="DB49" s="40">
        <f t="shared" si="40"/>
        <v>2.6928778983382157E-3</v>
      </c>
      <c r="DC49" s="40">
        <f t="shared" si="41"/>
        <v>0</v>
      </c>
      <c r="DD49" s="40">
        <f t="shared" si="42"/>
        <v>0</v>
      </c>
      <c r="DE49" s="40">
        <f t="shared" si="43"/>
        <v>0</v>
      </c>
      <c r="DF49" s="40">
        <f t="shared" si="44"/>
        <v>0</v>
      </c>
      <c r="DG49" s="40">
        <f t="shared" si="45"/>
        <v>0</v>
      </c>
      <c r="DH49" s="40">
        <f t="shared" si="46"/>
        <v>0</v>
      </c>
      <c r="DI49" s="40">
        <f t="shared" si="47"/>
        <v>0</v>
      </c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</row>
    <row r="50" spans="1:143" x14ac:dyDescent="0.25">
      <c r="A50" s="32" t="s">
        <v>219</v>
      </c>
      <c r="H50" s="17">
        <v>67396.793323999998</v>
      </c>
      <c r="I50" s="17">
        <v>1.2772807203000001</v>
      </c>
      <c r="J50" s="17">
        <v>35.222559889000003</v>
      </c>
      <c r="K50" s="17">
        <v>7.7990928800999999</v>
      </c>
      <c r="L50" s="17">
        <v>321.33244789999998</v>
      </c>
      <c r="M50" s="17">
        <v>198.54579197000001</v>
      </c>
      <c r="N50" s="17">
        <v>38.171413131999998</v>
      </c>
      <c r="O50" s="17">
        <v>293.47805863000002</v>
      </c>
      <c r="P50" s="17">
        <v>374.9302568</v>
      </c>
      <c r="Q50" s="17">
        <v>189.77931727999999</v>
      </c>
      <c r="R50" s="17">
        <v>18.180911909999999</v>
      </c>
      <c r="S50" s="17">
        <v>207.88219758</v>
      </c>
      <c r="T50" s="17">
        <v>2152.1862482000001</v>
      </c>
      <c r="U50" s="17">
        <v>1.8420020322999999</v>
      </c>
      <c r="V50" s="17">
        <v>1813.5989427</v>
      </c>
      <c r="W50" s="17">
        <v>2.4258404946000001</v>
      </c>
      <c r="Y50" s="17">
        <v>6.4453148000000002E-2</v>
      </c>
      <c r="Z50" s="17">
        <v>1.4581529394999999</v>
      </c>
      <c r="AF50" s="17" t="s">
        <v>219</v>
      </c>
      <c r="AG50" s="17">
        <v>21.593997582189701</v>
      </c>
      <c r="AH50" s="17">
        <v>11740.091417257599</v>
      </c>
      <c r="AI50" s="17">
        <v>2.4324840660110101</v>
      </c>
      <c r="AJ50" s="17">
        <v>1.2807259976494401</v>
      </c>
      <c r="AK50" s="17">
        <v>1.2807259976494401</v>
      </c>
      <c r="AL50" s="17">
        <v>3.5376971760263798</v>
      </c>
      <c r="AM50" s="17">
        <v>139.48049886140601</v>
      </c>
      <c r="AN50" s="17">
        <v>35.318429839821803</v>
      </c>
      <c r="AO50" s="17">
        <v>0</v>
      </c>
      <c r="AP50" s="17">
        <v>0</v>
      </c>
      <c r="AQ50" s="17">
        <v>38.275149855186001</v>
      </c>
      <c r="AR50" s="17">
        <v>7.8204591451360601</v>
      </c>
      <c r="AS50" s="17">
        <v>18.2305581804846</v>
      </c>
      <c r="AT50" s="17">
        <v>0</v>
      </c>
      <c r="AU50" s="17">
        <v>0</v>
      </c>
      <c r="AV50" s="17">
        <v>0</v>
      </c>
      <c r="AW50" s="17">
        <v>7.2937533312971398E-2</v>
      </c>
      <c r="AX50" s="17">
        <v>0</v>
      </c>
      <c r="AY50" s="17">
        <v>322.21067993909202</v>
      </c>
      <c r="AZ50" s="17">
        <v>8814.3741325670708</v>
      </c>
      <c r="BA50" s="17">
        <v>11.6855488718508</v>
      </c>
      <c r="BB50" s="17">
        <v>6.4628362554698296E-2</v>
      </c>
      <c r="BC50" s="17">
        <v>6.4628362554698296E-2</v>
      </c>
      <c r="BD50" s="17">
        <v>0.53349575391233295</v>
      </c>
      <c r="BE50" s="17">
        <v>0</v>
      </c>
      <c r="BF50" s="17">
        <v>199.08898561667601</v>
      </c>
      <c r="BG50" s="17">
        <v>0</v>
      </c>
      <c r="BH50" s="17">
        <v>0</v>
      </c>
      <c r="BI50" s="17">
        <v>56.797052231705202</v>
      </c>
      <c r="BJ50" s="17">
        <v>0</v>
      </c>
      <c r="BK50" s="17">
        <v>0</v>
      </c>
      <c r="BL50" s="17">
        <v>22369.514772533101</v>
      </c>
      <c r="BM50" s="17">
        <v>209.051480821327</v>
      </c>
      <c r="BN50" s="17">
        <v>294.28098970189302</v>
      </c>
      <c r="BO50" s="17">
        <v>0</v>
      </c>
      <c r="BP50" s="17">
        <v>427.45570194765901</v>
      </c>
      <c r="BQ50" s="17">
        <v>84873.390860408806</v>
      </c>
      <c r="BR50" s="17">
        <v>10.0538293758412</v>
      </c>
      <c r="BS50" s="17">
        <v>245.85218418679699</v>
      </c>
      <c r="BT50" s="17">
        <v>5.0807339788627397</v>
      </c>
      <c r="BU50" s="17">
        <v>0</v>
      </c>
      <c r="BV50" s="17">
        <v>190.125660392973</v>
      </c>
      <c r="BW50" s="17">
        <v>20687.027595390002</v>
      </c>
      <c r="BX50" s="17">
        <v>0</v>
      </c>
      <c r="BY50" s="17">
        <v>1765.05054489499</v>
      </c>
      <c r="BZ50" s="17">
        <v>12319.207825461101</v>
      </c>
      <c r="CA50" s="17">
        <v>208.45206932103099</v>
      </c>
      <c r="CB50" s="17">
        <v>677.75487769036795</v>
      </c>
      <c r="CC50" s="17">
        <v>1526.9728235544101</v>
      </c>
      <c r="CD50" s="17">
        <v>2158.0702804542202</v>
      </c>
      <c r="CE50" s="17">
        <v>1.46214209946375</v>
      </c>
      <c r="CF50" s="17">
        <v>1.8469740184374701</v>
      </c>
      <c r="CG50" s="17">
        <v>1355.3186396844401</v>
      </c>
      <c r="CH50" s="17">
        <v>67577.888972260305</v>
      </c>
      <c r="CI50" s="17">
        <v>1818.54803008105</v>
      </c>
      <c r="CJ50" s="17">
        <v>3209.37113102375</v>
      </c>
      <c r="CL50" s="26">
        <f t="shared" si="24"/>
        <v>1.2559343322376946</v>
      </c>
      <c r="CM50" s="40">
        <f t="shared" si="25"/>
        <v>2.6870068934840368E-3</v>
      </c>
      <c r="CN50" s="40">
        <f t="shared" si="26"/>
        <v>2.6973532870916547E-3</v>
      </c>
      <c r="CO50" s="40">
        <f t="shared" si="27"/>
        <v>2.7218337089616406E-3</v>
      </c>
      <c r="CP50" s="40">
        <f t="shared" si="28"/>
        <v>2.7395833546973026E-3</v>
      </c>
      <c r="CQ50" s="40">
        <f t="shared" si="29"/>
        <v>2.7330947896222106E-3</v>
      </c>
      <c r="CR50" s="40">
        <f t="shared" si="30"/>
        <v>2.7358607870071501E-3</v>
      </c>
      <c r="CS50" s="40">
        <f t="shared" si="31"/>
        <v>2.7176547755062854E-3</v>
      </c>
      <c r="CT50" s="40">
        <f t="shared" si="32"/>
        <v>2.7359151673593688E-3</v>
      </c>
      <c r="CU50" s="40">
        <f t="shared" si="33"/>
        <v>0.14009390865373075</v>
      </c>
      <c r="CV50" s="40">
        <f t="shared" si="34"/>
        <v>1.8249781795875201E-3</v>
      </c>
      <c r="CW50" s="40">
        <f t="shared" si="35"/>
        <v>2.7306809873103347E-3</v>
      </c>
      <c r="CX50" s="40">
        <f t="shared" si="36"/>
        <v>2.7413205539723443E-3</v>
      </c>
      <c r="CY50" s="40">
        <f t="shared" si="37"/>
        <v>2.7339791150237281E-3</v>
      </c>
      <c r="CZ50" s="40">
        <f t="shared" si="38"/>
        <v>2.699229452674359E-3</v>
      </c>
      <c r="DA50" s="40">
        <f t="shared" si="39"/>
        <v>2.728876415025961E-3</v>
      </c>
      <c r="DB50" s="40">
        <f t="shared" si="40"/>
        <v>2.7386678661679631E-3</v>
      </c>
      <c r="DC50" s="40">
        <f t="shared" si="41"/>
        <v>0</v>
      </c>
      <c r="DD50" s="40">
        <f t="shared" si="42"/>
        <v>2.718479393718584E-3</v>
      </c>
      <c r="DE50" s="40">
        <f t="shared" si="43"/>
        <v>2.7357623851980337E-3</v>
      </c>
      <c r="DF50" s="40">
        <f t="shared" si="44"/>
        <v>0</v>
      </c>
      <c r="DG50" s="40">
        <f t="shared" si="45"/>
        <v>0</v>
      </c>
      <c r="DH50" s="40">
        <f t="shared" si="46"/>
        <v>0</v>
      </c>
      <c r="DI50" s="40">
        <f t="shared" si="47"/>
        <v>0</v>
      </c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</row>
    <row r="51" spans="1:143" x14ac:dyDescent="0.25">
      <c r="A51" s="32" t="s">
        <v>220</v>
      </c>
      <c r="H51" s="17">
        <v>6410.9354587999997</v>
      </c>
      <c r="I51" s="5">
        <v>0.12704981839999999</v>
      </c>
      <c r="J51" s="17">
        <v>0.79365989420000005</v>
      </c>
      <c r="K51" s="17">
        <v>0.76575893689999996</v>
      </c>
      <c r="L51" s="5">
        <v>24.063450488000001</v>
      </c>
      <c r="M51" s="17">
        <v>21.199843025</v>
      </c>
      <c r="N51" s="17">
        <v>4.6413028069999998</v>
      </c>
      <c r="O51" s="17">
        <v>26.020828678000001</v>
      </c>
      <c r="P51" s="17">
        <v>55.035409975</v>
      </c>
      <c r="Q51" s="17">
        <v>18.906156754000001</v>
      </c>
      <c r="R51" s="17">
        <v>2.026740744</v>
      </c>
      <c r="S51" s="17">
        <v>22.216691000000001</v>
      </c>
      <c r="T51" s="5">
        <v>184.92678346</v>
      </c>
      <c r="U51" s="5">
        <v>0.18390413</v>
      </c>
      <c r="V51" s="17">
        <v>140.58996841999999</v>
      </c>
      <c r="W51" s="17">
        <v>0.26612388310000001</v>
      </c>
      <c r="Y51" s="17">
        <v>7.0717955999999998E-3</v>
      </c>
      <c r="Z51" s="17">
        <v>1.3315956E-2</v>
      </c>
      <c r="AF51" s="17" t="s">
        <v>220</v>
      </c>
      <c r="AG51" s="17">
        <v>2.15048295518466</v>
      </c>
      <c r="AH51" s="17">
        <v>1173.2917458921099</v>
      </c>
      <c r="AI51" s="17">
        <v>0.26684917385935503</v>
      </c>
      <c r="AJ51" s="17">
        <v>0.127391532394378</v>
      </c>
      <c r="AK51" s="17">
        <v>0.127391532394378</v>
      </c>
      <c r="AL51" s="17">
        <v>0.12924378778683501</v>
      </c>
      <c r="AM51" s="17">
        <v>13.436580662478701</v>
      </c>
      <c r="AN51" s="17">
        <v>0.79580896987364103</v>
      </c>
      <c r="AO51" s="17">
        <v>0</v>
      </c>
      <c r="AP51" s="17">
        <v>0</v>
      </c>
      <c r="AQ51" s="17">
        <v>4.6538887780618001</v>
      </c>
      <c r="AR51" s="17">
        <v>0.76784907113429202</v>
      </c>
      <c r="AS51" s="17">
        <v>2.032263921502</v>
      </c>
      <c r="AT51" s="17">
        <v>0</v>
      </c>
      <c r="AU51" s="17">
        <v>0</v>
      </c>
      <c r="AV51" s="17">
        <v>0</v>
      </c>
      <c r="AW51" s="17">
        <v>7.1428862847864403E-3</v>
      </c>
      <c r="AX51" s="17">
        <v>0</v>
      </c>
      <c r="AY51" s="17">
        <v>24.129023003108401</v>
      </c>
      <c r="AZ51" s="17">
        <v>783.39239220814204</v>
      </c>
      <c r="BA51" s="17">
        <v>1.1102089888253199</v>
      </c>
      <c r="BB51" s="17">
        <v>7.0908625915507796E-3</v>
      </c>
      <c r="BC51" s="17">
        <v>7.0908625915507796E-3</v>
      </c>
      <c r="BD51" s="17">
        <v>5.8535650241915503E-2</v>
      </c>
      <c r="BE51" s="17">
        <v>0</v>
      </c>
      <c r="BF51" s="17">
        <v>21.257709633170101</v>
      </c>
      <c r="BG51" s="17">
        <v>0</v>
      </c>
      <c r="BH51" s="17">
        <v>0</v>
      </c>
      <c r="BI51" s="17">
        <v>0.70266851089303595</v>
      </c>
      <c r="BJ51" s="17">
        <v>0</v>
      </c>
      <c r="BK51" s="17">
        <v>0</v>
      </c>
      <c r="BL51" s="17">
        <v>2411.9032080472998</v>
      </c>
      <c r="BM51" s="17">
        <v>14.664671438762699</v>
      </c>
      <c r="BN51" s="17">
        <v>26.091681750894502</v>
      </c>
      <c r="BO51" s="17">
        <v>0</v>
      </c>
      <c r="BP51" s="17">
        <v>60.314883556365402</v>
      </c>
      <c r="BQ51" s="17">
        <v>8162.6164481335099</v>
      </c>
      <c r="BR51" s="17">
        <v>0.88620418335344997</v>
      </c>
      <c r="BS51" s="17">
        <v>26.798282741833201</v>
      </c>
      <c r="BT51" s="17">
        <v>0.52211105583855499</v>
      </c>
      <c r="BU51" s="17">
        <v>0</v>
      </c>
      <c r="BV51" s="17">
        <v>18.940238227042901</v>
      </c>
      <c r="BW51" s="17">
        <v>1794.6407369169401</v>
      </c>
      <c r="BX51" s="17">
        <v>0</v>
      </c>
      <c r="BY51" s="17">
        <v>182.66278694974801</v>
      </c>
      <c r="BZ51" s="17">
        <v>1176.5932792660501</v>
      </c>
      <c r="CA51" s="17">
        <v>22.2775162930383</v>
      </c>
      <c r="CB51" s="17">
        <v>66.530706417334002</v>
      </c>
      <c r="CC51" s="17">
        <v>115.63645043097701</v>
      </c>
      <c r="CD51" s="17">
        <v>185.43134543733299</v>
      </c>
      <c r="CE51" s="17">
        <v>1.33523711964011E-2</v>
      </c>
      <c r="CF51" s="17">
        <v>0.184399573735015</v>
      </c>
      <c r="CG51" s="17">
        <v>133.63864278615699</v>
      </c>
      <c r="CH51" s="17">
        <v>6428.0652463389497</v>
      </c>
      <c r="CI51" s="17">
        <v>140.972677014677</v>
      </c>
      <c r="CJ51" s="17">
        <v>285.55401962270003</v>
      </c>
      <c r="CL51" s="26">
        <f t="shared" si="24"/>
        <v>1.2698403229155864</v>
      </c>
      <c r="CM51" s="40">
        <f t="shared" si="25"/>
        <v>2.6719638107472695E-3</v>
      </c>
      <c r="CN51" s="40">
        <f t="shared" si="26"/>
        <v>2.6896063188549817E-3</v>
      </c>
      <c r="CO51" s="40">
        <f t="shared" si="27"/>
        <v>2.707804299229735E-3</v>
      </c>
      <c r="CP51" s="40">
        <f t="shared" si="28"/>
        <v>2.7294937526338016E-3</v>
      </c>
      <c r="CQ51" s="40">
        <f t="shared" si="29"/>
        <v>2.7249838979285079E-3</v>
      </c>
      <c r="CR51" s="40">
        <f t="shared" si="30"/>
        <v>2.729577200258613E-3</v>
      </c>
      <c r="CS51" s="40">
        <f t="shared" si="31"/>
        <v>2.7117323702341174E-3</v>
      </c>
      <c r="CT51" s="40">
        <f t="shared" si="32"/>
        <v>2.7229368353823922E-3</v>
      </c>
      <c r="CU51" s="40">
        <f t="shared" si="33"/>
        <v>9.5928668174973503E-2</v>
      </c>
      <c r="CV51" s="40">
        <f t="shared" si="34"/>
        <v>1.8026653161906574E-3</v>
      </c>
      <c r="CW51" s="40">
        <f t="shared" si="35"/>
        <v>2.7251524490001233E-3</v>
      </c>
      <c r="CX51" s="40">
        <f t="shared" si="36"/>
        <v>2.7378196437218695E-3</v>
      </c>
      <c r="CY51" s="40">
        <f t="shared" si="37"/>
        <v>2.7284418616524259E-3</v>
      </c>
      <c r="CZ51" s="40">
        <f t="shared" si="38"/>
        <v>2.6940326735185633E-3</v>
      </c>
      <c r="DA51" s="40">
        <f t="shared" si="39"/>
        <v>2.7221614669810921E-3</v>
      </c>
      <c r="DB51" s="40">
        <f t="shared" si="40"/>
        <v>2.7253877063054656E-3</v>
      </c>
      <c r="DC51" s="40">
        <f t="shared" si="41"/>
        <v>0</v>
      </c>
      <c r="DD51" s="40">
        <f t="shared" si="42"/>
        <v>2.6962022984346051E-3</v>
      </c>
      <c r="DE51" s="40">
        <f t="shared" si="43"/>
        <v>2.7347038696357929E-3</v>
      </c>
      <c r="DF51" s="40">
        <f t="shared" si="44"/>
        <v>0</v>
      </c>
      <c r="DG51" s="40">
        <f t="shared" si="45"/>
        <v>0</v>
      </c>
      <c r="DH51" s="40">
        <f t="shared" si="46"/>
        <v>0</v>
      </c>
      <c r="DI51" s="40">
        <f t="shared" si="47"/>
        <v>0</v>
      </c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</row>
    <row r="52" spans="1:143" x14ac:dyDescent="0.25">
      <c r="H52" s="17"/>
      <c r="I52" s="5"/>
      <c r="L52" s="5"/>
      <c r="T52" s="5"/>
      <c r="U52" s="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</row>
    <row r="53" spans="1:143" x14ac:dyDescent="0.25">
      <c r="H53" s="17"/>
      <c r="I53" s="5"/>
      <c r="L53" s="5"/>
      <c r="T53" s="5"/>
      <c r="U53" s="5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</row>
    <row r="54" spans="1:143" x14ac:dyDescent="0.25">
      <c r="A54" s="32" t="s">
        <v>338</v>
      </c>
      <c r="H54" s="17">
        <v>584.24103522999997</v>
      </c>
      <c r="I54" s="17">
        <v>7.4765711E-3</v>
      </c>
      <c r="J54" s="17">
        <v>0.22370400539999999</v>
      </c>
      <c r="K54" s="17">
        <v>1.67253705E-2</v>
      </c>
      <c r="L54" s="17">
        <v>1.292911951</v>
      </c>
      <c r="M54" s="17">
        <v>1.8600313339000001</v>
      </c>
      <c r="N54" s="17">
        <v>0.30421700260000001</v>
      </c>
      <c r="O54" s="17">
        <v>7.3549712937000002</v>
      </c>
      <c r="P54" s="17">
        <v>3.2936997237000001</v>
      </c>
      <c r="Q54" s="17">
        <v>0.1931392244</v>
      </c>
      <c r="R54" s="17">
        <v>4.5546508499999999E-2</v>
      </c>
      <c r="S54" s="17">
        <v>0.89261329290000002</v>
      </c>
      <c r="T54" s="17">
        <v>8.6431381789999993</v>
      </c>
      <c r="U54" s="17">
        <v>0.32397975239999999</v>
      </c>
      <c r="V54" s="17">
        <v>10.769685181</v>
      </c>
      <c r="W54" s="17">
        <v>4.1720975600000001E-2</v>
      </c>
      <c r="X54" s="17">
        <v>46.602212100000003</v>
      </c>
      <c r="Y54" s="17">
        <v>6.1340659000000001E-3</v>
      </c>
      <c r="Z54" s="17">
        <v>1.2530683999999999E-3</v>
      </c>
      <c r="AA54" s="17">
        <v>6.7107102999999996E-3</v>
      </c>
      <c r="AB54" s="17">
        <v>1.7952848E-2</v>
      </c>
      <c r="AF54" s="17" t="s">
        <v>339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L54" s="26" t="e">
        <f t="shared" ref="CL54:CL59" si="48">BQ54/CH54</f>
        <v>#DIV/0!</v>
      </c>
      <c r="CM54" s="40">
        <f t="shared" ref="CM54:CM59" si="49">(CH54-H54)/(H54+1E-50)</f>
        <v>-1</v>
      </c>
      <c r="CN54" s="40">
        <f t="shared" ref="CN54:CN59" si="50">(AK54-I54)/(I54+1E-50)</f>
        <v>-1</v>
      </c>
      <c r="CO54" s="40">
        <f t="shared" ref="CO54:CO59" si="51">(AN54-J54)/(J54+1E-50)</f>
        <v>-1</v>
      </c>
      <c r="CP54" s="40">
        <f t="shared" ref="CP54:CP59" si="52">(AR54-K54)/(K54+1E-50)</f>
        <v>-1</v>
      </c>
      <c r="CQ54" s="40">
        <f t="shared" ref="CQ54:CQ59" si="53">(AY54-L54)/(L54+1E-50)</f>
        <v>-1</v>
      </c>
      <c r="CR54" s="40">
        <f t="shared" ref="CR54:CR59" si="54">(BF54-M54)/(M54+1E-50)</f>
        <v>-1</v>
      </c>
      <c r="CS54" s="40">
        <f t="shared" ref="CS54:CS59" si="55">(AQ54-N54)/(N54+1E-50)</f>
        <v>-1</v>
      </c>
      <c r="CT54" s="40">
        <f t="shared" ref="CT54:CT59" si="56">(BN54-O54)/(O54+1E-50)</f>
        <v>-1</v>
      </c>
      <c r="CU54" s="40">
        <f t="shared" ref="CU54:CU59" si="57">(BP54-P54)/(P54+1E-50)</f>
        <v>-1</v>
      </c>
      <c r="CV54" s="40">
        <f t="shared" ref="CV54:CV59" si="58">(BV54-Q54)/(Q54+1E-50)</f>
        <v>-1</v>
      </c>
      <c r="CW54" s="40">
        <f t="shared" ref="CW54:CW59" si="59">(AS54-R54)/(R54+1E-50)</f>
        <v>-1</v>
      </c>
      <c r="CX54" s="40">
        <f t="shared" ref="CX54:CX59" si="60">(CA54-S54)/(S54+1E-50)</f>
        <v>-1</v>
      </c>
      <c r="CY54" s="40">
        <f t="shared" ref="CY54:CY59" si="61">(CD54-T54)/(T54+1E-50)</f>
        <v>-1</v>
      </c>
      <c r="CZ54" s="40">
        <f t="shared" ref="CZ54:CZ59" si="62">(CF54-U54)/(U54+1E-50)</f>
        <v>-1</v>
      </c>
      <c r="DA54" s="40">
        <f t="shared" ref="DA54:DA59" si="63">(CI54-V54)/(V54+1E-50)</f>
        <v>-1</v>
      </c>
      <c r="DB54" s="40">
        <f t="shared" ref="DB54:DB59" si="64">(AI54-W54)/(W54+1E-50)</f>
        <v>-1</v>
      </c>
      <c r="DC54" s="40">
        <f t="shared" ref="DC54:DC59" si="65">(AU54-X54)/(X54+1E-50)</f>
        <v>-1</v>
      </c>
      <c r="DD54" s="40">
        <f t="shared" ref="DD54:DD59" si="66">(BB54-Y54)/(Y54+1E-50)</f>
        <v>-1</v>
      </c>
      <c r="DE54" s="40">
        <f t="shared" ref="DE54:DE59" si="67">(CE54-Z54)/(Z54+1E-50)</f>
        <v>-1</v>
      </c>
      <c r="DF54" s="40">
        <f t="shared" ref="DF54:DF59" si="68">(AT54-AA54)/(AA54+1E-50)</f>
        <v>-1</v>
      </c>
      <c r="DG54" s="40">
        <f t="shared" ref="DG54:DG59" si="69">(BU54-AB54)/(AB54+1E-50)</f>
        <v>-1</v>
      </c>
      <c r="DH54" s="40">
        <f t="shared" ref="DH54:DH59" si="70">(AP54-AC54)/(AC54+1E-50)</f>
        <v>0</v>
      </c>
      <c r="DI54" s="40">
        <f t="shared" ref="DI54:DI59" si="71">(BG54+BH54+BX54-AD54)/(AD54+1E-50)</f>
        <v>0</v>
      </c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</row>
    <row r="55" spans="1:143" x14ac:dyDescent="0.25">
      <c r="A55" s="32" t="s">
        <v>340</v>
      </c>
      <c r="H55" s="17">
        <v>10369.021763000001</v>
      </c>
      <c r="I55" s="17">
        <v>0.1594216349</v>
      </c>
      <c r="J55" s="17">
        <v>5.4529969229999997</v>
      </c>
      <c r="K55" s="17">
        <v>0.9350558766</v>
      </c>
      <c r="L55" s="17">
        <v>40.188104721000002</v>
      </c>
      <c r="M55" s="17">
        <v>23.425027069999999</v>
      </c>
      <c r="N55" s="17">
        <v>5.5427234702000003</v>
      </c>
      <c r="O55" s="17">
        <v>31.285118828000002</v>
      </c>
      <c r="P55" s="17">
        <v>113.50198386</v>
      </c>
      <c r="Q55" s="17">
        <v>58.29630169</v>
      </c>
      <c r="R55" s="17">
        <v>2.5909771140000002</v>
      </c>
      <c r="S55" s="17">
        <v>27.720485558</v>
      </c>
      <c r="T55" s="17">
        <v>228.83337549999999</v>
      </c>
      <c r="U55" s="17">
        <v>0.23090594549999999</v>
      </c>
      <c r="V55" s="17">
        <v>181.14284218</v>
      </c>
      <c r="W55" s="17">
        <v>0.3341390138</v>
      </c>
      <c r="X55" s="17">
        <v>0.74172754299999999</v>
      </c>
      <c r="Y55" s="17">
        <v>8.9585533999999994E-3</v>
      </c>
      <c r="Z55" s="17">
        <v>2.9622559999999999E-2</v>
      </c>
      <c r="AF55" s="17" t="s">
        <v>340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L55" s="26" t="e">
        <f t="shared" si="48"/>
        <v>#DIV/0!</v>
      </c>
      <c r="CM55" s="40">
        <f t="shared" si="49"/>
        <v>-1</v>
      </c>
      <c r="CN55" s="40">
        <f t="shared" si="50"/>
        <v>-1</v>
      </c>
      <c r="CO55" s="40">
        <f t="shared" si="51"/>
        <v>-1</v>
      </c>
      <c r="CP55" s="40">
        <f t="shared" si="52"/>
        <v>-1</v>
      </c>
      <c r="CQ55" s="40">
        <f t="shared" si="53"/>
        <v>-1</v>
      </c>
      <c r="CR55" s="40">
        <f t="shared" si="54"/>
        <v>-1</v>
      </c>
      <c r="CS55" s="40">
        <f t="shared" si="55"/>
        <v>-1</v>
      </c>
      <c r="CT55" s="40">
        <f t="shared" si="56"/>
        <v>-1</v>
      </c>
      <c r="CU55" s="40">
        <f t="shared" si="57"/>
        <v>-1</v>
      </c>
      <c r="CV55" s="40">
        <f t="shared" si="58"/>
        <v>-1</v>
      </c>
      <c r="CW55" s="40">
        <f t="shared" si="59"/>
        <v>-1</v>
      </c>
      <c r="CX55" s="40">
        <f t="shared" si="60"/>
        <v>-1</v>
      </c>
      <c r="CY55" s="40">
        <f t="shared" si="61"/>
        <v>-1</v>
      </c>
      <c r="CZ55" s="40">
        <f t="shared" si="62"/>
        <v>-1</v>
      </c>
      <c r="DA55" s="40">
        <f t="shared" si="63"/>
        <v>-1</v>
      </c>
      <c r="DB55" s="40">
        <f t="shared" si="64"/>
        <v>-1</v>
      </c>
      <c r="DC55" s="40">
        <f t="shared" si="65"/>
        <v>-1</v>
      </c>
      <c r="DD55" s="40">
        <f t="shared" si="66"/>
        <v>-1</v>
      </c>
      <c r="DE55" s="40">
        <f t="shared" si="67"/>
        <v>-1</v>
      </c>
      <c r="DF55" s="40">
        <f t="shared" si="68"/>
        <v>0</v>
      </c>
      <c r="DG55" s="40">
        <f t="shared" si="69"/>
        <v>0</v>
      </c>
      <c r="DH55" s="40">
        <f t="shared" si="70"/>
        <v>0</v>
      </c>
      <c r="DI55" s="40">
        <f t="shared" si="71"/>
        <v>0</v>
      </c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</row>
    <row r="56" spans="1:143" x14ac:dyDescent="0.25">
      <c r="A56" s="32" t="s">
        <v>341</v>
      </c>
      <c r="H56" s="17">
        <v>10361.958037</v>
      </c>
      <c r="I56" s="17">
        <v>0.30685690500000001</v>
      </c>
      <c r="J56" s="17">
        <v>0.86286539449999999</v>
      </c>
      <c r="K56" s="17">
        <v>1.7973321833</v>
      </c>
      <c r="L56" s="17">
        <v>53.407412905999998</v>
      </c>
      <c r="M56" s="17">
        <v>46.433023687999999</v>
      </c>
      <c r="N56" s="17">
        <v>11.126476768</v>
      </c>
      <c r="O56" s="17">
        <v>60.682460233999997</v>
      </c>
      <c r="P56" s="17">
        <v>18.305633149999998</v>
      </c>
      <c r="Q56" s="17">
        <v>10.514067174999999</v>
      </c>
      <c r="R56" s="17">
        <v>7.561465278</v>
      </c>
      <c r="S56" s="17">
        <v>53.330522844999997</v>
      </c>
      <c r="T56" s="17">
        <v>422.49260652999999</v>
      </c>
      <c r="U56" s="17">
        <v>0.44434406339999999</v>
      </c>
      <c r="V56" s="17">
        <v>314.19278419</v>
      </c>
      <c r="W56" s="17">
        <v>0.64300156369999995</v>
      </c>
      <c r="X56" s="17">
        <v>10.282316</v>
      </c>
      <c r="Y56" s="17">
        <v>1.8186883899999999E-2</v>
      </c>
      <c r="Z56" s="17">
        <v>0.1070676</v>
      </c>
      <c r="AF56" s="17" t="s">
        <v>341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L56" s="26" t="e">
        <f t="shared" si="48"/>
        <v>#DIV/0!</v>
      </c>
      <c r="CM56" s="40">
        <f t="shared" si="49"/>
        <v>-1</v>
      </c>
      <c r="CN56" s="40">
        <f t="shared" si="50"/>
        <v>-1</v>
      </c>
      <c r="CO56" s="40">
        <f t="shared" si="51"/>
        <v>-1</v>
      </c>
      <c r="CP56" s="40">
        <f t="shared" si="52"/>
        <v>-1</v>
      </c>
      <c r="CQ56" s="40">
        <f t="shared" si="53"/>
        <v>-1</v>
      </c>
      <c r="CR56" s="40">
        <f t="shared" si="54"/>
        <v>-1</v>
      </c>
      <c r="CS56" s="40">
        <f t="shared" si="55"/>
        <v>-1</v>
      </c>
      <c r="CT56" s="40">
        <f t="shared" si="56"/>
        <v>-1</v>
      </c>
      <c r="CU56" s="40">
        <f t="shared" si="57"/>
        <v>-1</v>
      </c>
      <c r="CV56" s="40">
        <f t="shared" si="58"/>
        <v>-1</v>
      </c>
      <c r="CW56" s="40">
        <f t="shared" si="59"/>
        <v>-1</v>
      </c>
      <c r="CX56" s="40">
        <f t="shared" si="60"/>
        <v>-1</v>
      </c>
      <c r="CY56" s="40">
        <f t="shared" si="61"/>
        <v>-1</v>
      </c>
      <c r="CZ56" s="40">
        <f t="shared" si="62"/>
        <v>-1</v>
      </c>
      <c r="DA56" s="40">
        <f t="shared" si="63"/>
        <v>-1</v>
      </c>
      <c r="DB56" s="40">
        <f t="shared" si="64"/>
        <v>-1</v>
      </c>
      <c r="DC56" s="40">
        <f t="shared" si="65"/>
        <v>-1</v>
      </c>
      <c r="DD56" s="40">
        <f t="shared" si="66"/>
        <v>-1</v>
      </c>
      <c r="DE56" s="40">
        <f t="shared" si="67"/>
        <v>-1</v>
      </c>
      <c r="DF56" s="40">
        <f t="shared" si="68"/>
        <v>0</v>
      </c>
      <c r="DG56" s="40">
        <f t="shared" si="69"/>
        <v>0</v>
      </c>
      <c r="DH56" s="40">
        <f t="shared" si="70"/>
        <v>0</v>
      </c>
      <c r="DI56" s="40">
        <f t="shared" si="71"/>
        <v>0</v>
      </c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</row>
    <row r="57" spans="1:143" x14ac:dyDescent="0.25">
      <c r="A57" s="32" t="s">
        <v>342</v>
      </c>
      <c r="H57" s="17">
        <v>21974.969670999999</v>
      </c>
      <c r="I57" s="17">
        <v>0.72753182029999997</v>
      </c>
      <c r="J57" s="17">
        <v>8.2320748799999996E-2</v>
      </c>
      <c r="K57" s="17">
        <v>4.0149802083999999</v>
      </c>
      <c r="L57" s="17">
        <v>118.54459300000001</v>
      </c>
      <c r="M57" s="17">
        <v>104.00843340999999</v>
      </c>
      <c r="N57" s="17">
        <v>25.799600941000001</v>
      </c>
      <c r="O57" s="17">
        <v>136.17780869000001</v>
      </c>
      <c r="P57" s="17">
        <v>23.741803937</v>
      </c>
      <c r="Q57" s="17">
        <v>37.095327660999999</v>
      </c>
      <c r="R57" s="17">
        <v>8.6719864960000006</v>
      </c>
      <c r="S57" s="17">
        <v>124.85446442999999</v>
      </c>
      <c r="T57" s="17">
        <v>905.15091258999996</v>
      </c>
      <c r="U57" s="17">
        <v>1.0539093422000001</v>
      </c>
      <c r="V57" s="17">
        <v>596.05228216</v>
      </c>
      <c r="W57" s="17">
        <v>1.5250899507</v>
      </c>
      <c r="X57" s="17">
        <v>2.5366768300000002</v>
      </c>
      <c r="Y57" s="17">
        <v>4.0798106899999999E-2</v>
      </c>
      <c r="AF57" s="17" t="s">
        <v>342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L57" s="26" t="e">
        <f t="shared" si="48"/>
        <v>#DIV/0!</v>
      </c>
      <c r="CM57" s="40">
        <f t="shared" si="49"/>
        <v>-1</v>
      </c>
      <c r="CN57" s="40">
        <f t="shared" si="50"/>
        <v>-1</v>
      </c>
      <c r="CO57" s="40">
        <f t="shared" si="51"/>
        <v>-1</v>
      </c>
      <c r="CP57" s="40">
        <f t="shared" si="52"/>
        <v>-1</v>
      </c>
      <c r="CQ57" s="40">
        <f t="shared" si="53"/>
        <v>-1</v>
      </c>
      <c r="CR57" s="40">
        <f t="shared" si="54"/>
        <v>-1</v>
      </c>
      <c r="CS57" s="40">
        <f t="shared" si="55"/>
        <v>-1</v>
      </c>
      <c r="CT57" s="40">
        <f t="shared" si="56"/>
        <v>-1</v>
      </c>
      <c r="CU57" s="40">
        <f t="shared" si="57"/>
        <v>-1</v>
      </c>
      <c r="CV57" s="40">
        <f t="shared" si="58"/>
        <v>-1</v>
      </c>
      <c r="CW57" s="40">
        <f t="shared" si="59"/>
        <v>-1</v>
      </c>
      <c r="CX57" s="40">
        <f t="shared" si="60"/>
        <v>-1</v>
      </c>
      <c r="CY57" s="40">
        <f t="shared" si="61"/>
        <v>-1</v>
      </c>
      <c r="CZ57" s="40">
        <f t="shared" si="62"/>
        <v>-1</v>
      </c>
      <c r="DA57" s="40">
        <f t="shared" si="63"/>
        <v>-1</v>
      </c>
      <c r="DB57" s="40">
        <f t="shared" si="64"/>
        <v>-1</v>
      </c>
      <c r="DC57" s="40">
        <f t="shared" si="65"/>
        <v>-1</v>
      </c>
      <c r="DD57" s="40">
        <f t="shared" si="66"/>
        <v>-1</v>
      </c>
      <c r="DE57" s="40">
        <f t="shared" si="67"/>
        <v>0</v>
      </c>
      <c r="DF57" s="40">
        <f t="shared" si="68"/>
        <v>0</v>
      </c>
      <c r="DG57" s="40">
        <f t="shared" si="69"/>
        <v>0</v>
      </c>
      <c r="DH57" s="40">
        <f t="shared" si="70"/>
        <v>0</v>
      </c>
      <c r="DI57" s="40">
        <f t="shared" si="71"/>
        <v>0</v>
      </c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</row>
    <row r="58" spans="1:143" x14ac:dyDescent="0.25">
      <c r="A58" s="32" t="s">
        <v>343</v>
      </c>
      <c r="H58" s="17">
        <v>765.89506306999999</v>
      </c>
      <c r="I58" s="17">
        <v>2.36783463E-2</v>
      </c>
      <c r="J58" s="17">
        <v>6.0647716999999999E-3</v>
      </c>
      <c r="K58" s="17">
        <v>0.1306718804</v>
      </c>
      <c r="L58" s="17">
        <v>3.7831987598999999</v>
      </c>
      <c r="M58" s="17">
        <v>3.1316151430999999</v>
      </c>
      <c r="N58" s="17">
        <v>0.83967551559999998</v>
      </c>
      <c r="O58" s="17">
        <v>4.4168195476000003</v>
      </c>
      <c r="P58" s="17">
        <v>1.7453031668000001</v>
      </c>
      <c r="Q58" s="17">
        <v>2.6618644123999999</v>
      </c>
      <c r="R58" s="17">
        <v>0.28223991999999998</v>
      </c>
      <c r="S58" s="17">
        <v>4.0635289300000004</v>
      </c>
      <c r="T58" s="17">
        <v>28.687943496999999</v>
      </c>
      <c r="U58" s="17">
        <v>3.4300672400000003E-2</v>
      </c>
      <c r="V58" s="17">
        <v>18.281251383000001</v>
      </c>
      <c r="W58" s="17">
        <v>4.96356362E-2</v>
      </c>
      <c r="X58" s="17">
        <v>1.1825335999999999E-3</v>
      </c>
      <c r="Y58" s="17">
        <v>1.3191108999999999E-3</v>
      </c>
      <c r="AF58" s="17" t="s">
        <v>343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L58" s="26" t="e">
        <f t="shared" si="48"/>
        <v>#DIV/0!</v>
      </c>
      <c r="CM58" s="40">
        <f t="shared" si="49"/>
        <v>-1</v>
      </c>
      <c r="CN58" s="40">
        <f t="shared" si="50"/>
        <v>-1</v>
      </c>
      <c r="CO58" s="40">
        <f t="shared" si="51"/>
        <v>-1</v>
      </c>
      <c r="CP58" s="40">
        <f t="shared" si="52"/>
        <v>-1</v>
      </c>
      <c r="CQ58" s="40">
        <f t="shared" si="53"/>
        <v>-1</v>
      </c>
      <c r="CR58" s="40">
        <f t="shared" si="54"/>
        <v>-1</v>
      </c>
      <c r="CS58" s="40">
        <f t="shared" si="55"/>
        <v>-1</v>
      </c>
      <c r="CT58" s="40">
        <f t="shared" si="56"/>
        <v>-1</v>
      </c>
      <c r="CU58" s="40">
        <f t="shared" si="57"/>
        <v>-1</v>
      </c>
      <c r="CV58" s="40">
        <f t="shared" si="58"/>
        <v>-1</v>
      </c>
      <c r="CW58" s="40">
        <f t="shared" si="59"/>
        <v>-1</v>
      </c>
      <c r="CX58" s="40">
        <f t="shared" si="60"/>
        <v>-1</v>
      </c>
      <c r="CY58" s="40">
        <f t="shared" si="61"/>
        <v>-1</v>
      </c>
      <c r="CZ58" s="40">
        <f t="shared" si="62"/>
        <v>-1</v>
      </c>
      <c r="DA58" s="40">
        <f t="shared" si="63"/>
        <v>-1</v>
      </c>
      <c r="DB58" s="40">
        <f t="shared" si="64"/>
        <v>-1</v>
      </c>
      <c r="DC58" s="40">
        <f t="shared" si="65"/>
        <v>-1</v>
      </c>
      <c r="DD58" s="40">
        <f t="shared" si="66"/>
        <v>-1</v>
      </c>
      <c r="DE58" s="40">
        <f t="shared" si="67"/>
        <v>0</v>
      </c>
      <c r="DF58" s="40">
        <f t="shared" si="68"/>
        <v>0</v>
      </c>
      <c r="DG58" s="40">
        <f t="shared" si="69"/>
        <v>0</v>
      </c>
      <c r="DH58" s="40">
        <f t="shared" si="70"/>
        <v>0</v>
      </c>
      <c r="DI58" s="40">
        <f t="shared" si="71"/>
        <v>0</v>
      </c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</row>
    <row r="59" spans="1:143" x14ac:dyDescent="0.25">
      <c r="A59" s="17" t="s">
        <v>372</v>
      </c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L59" s="26" t="e">
        <f t="shared" si="48"/>
        <v>#DIV/0!</v>
      </c>
      <c r="CM59" s="40">
        <f t="shared" si="49"/>
        <v>0</v>
      </c>
      <c r="CN59" s="40">
        <f t="shared" si="50"/>
        <v>0</v>
      </c>
      <c r="CO59" s="40">
        <f t="shared" si="51"/>
        <v>0</v>
      </c>
      <c r="CP59" s="40">
        <f t="shared" si="52"/>
        <v>0</v>
      </c>
      <c r="CQ59" s="40">
        <f t="shared" si="53"/>
        <v>0</v>
      </c>
      <c r="CR59" s="40">
        <f t="shared" si="54"/>
        <v>0</v>
      </c>
      <c r="CS59" s="40">
        <f t="shared" si="55"/>
        <v>0</v>
      </c>
      <c r="CT59" s="40">
        <f t="shared" si="56"/>
        <v>0</v>
      </c>
      <c r="CU59" s="40">
        <f t="shared" si="57"/>
        <v>0</v>
      </c>
      <c r="CV59" s="40">
        <f t="shared" si="58"/>
        <v>0</v>
      </c>
      <c r="CW59" s="40">
        <f t="shared" si="59"/>
        <v>0</v>
      </c>
      <c r="CX59" s="40">
        <f t="shared" si="60"/>
        <v>0</v>
      </c>
      <c r="CY59" s="40">
        <f t="shared" si="61"/>
        <v>0</v>
      </c>
      <c r="CZ59" s="40">
        <f t="shared" si="62"/>
        <v>0</v>
      </c>
      <c r="DA59" s="40">
        <f t="shared" si="63"/>
        <v>0</v>
      </c>
      <c r="DB59" s="40">
        <f t="shared" si="64"/>
        <v>0</v>
      </c>
      <c r="DC59" s="40">
        <f t="shared" si="65"/>
        <v>0</v>
      </c>
      <c r="DD59" s="40">
        <f t="shared" si="66"/>
        <v>0</v>
      </c>
      <c r="DE59" s="40">
        <f t="shared" si="67"/>
        <v>0</v>
      </c>
      <c r="DF59" s="40">
        <f t="shared" si="68"/>
        <v>0</v>
      </c>
      <c r="DG59" s="40">
        <f t="shared" si="69"/>
        <v>0</v>
      </c>
      <c r="DH59" s="40">
        <f t="shared" si="70"/>
        <v>0</v>
      </c>
      <c r="DI59" s="40">
        <f t="shared" si="71"/>
        <v>0</v>
      </c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</row>
    <row r="60" spans="1:143" x14ac:dyDescent="0.25"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</row>
    <row r="61" spans="1:143" x14ac:dyDescent="0.25">
      <c r="A61" s="1" t="s">
        <v>348</v>
      </c>
      <c r="B61" s="1">
        <f>SUM(B3:B58)</f>
        <v>0</v>
      </c>
      <c r="C61" s="1">
        <f t="shared" ref="C61:H61" si="72">SUM(C3:C58)</f>
        <v>0</v>
      </c>
      <c r="D61" s="1">
        <f t="shared" si="72"/>
        <v>0</v>
      </c>
      <c r="E61" s="1">
        <f t="shared" si="72"/>
        <v>0</v>
      </c>
      <c r="F61" s="1">
        <f t="shared" si="72"/>
        <v>0</v>
      </c>
      <c r="G61" s="1">
        <f t="shared" si="72"/>
        <v>0</v>
      </c>
      <c r="H61" s="1">
        <f t="shared" si="72"/>
        <v>2630574.7794969999</v>
      </c>
      <c r="I61" s="1">
        <f t="shared" ref="I61:O61" si="73">SUM(I3:I58)</f>
        <v>62.334333381699984</v>
      </c>
      <c r="J61" s="1">
        <f t="shared" si="73"/>
        <v>354.66937408330006</v>
      </c>
      <c r="K61" s="1">
        <f t="shared" si="73"/>
        <v>449.70205107129993</v>
      </c>
      <c r="L61" s="1">
        <f t="shared" si="73"/>
        <v>10527.019005137907</v>
      </c>
      <c r="M61" s="1">
        <f t="shared" si="73"/>
        <v>12275.053949237003</v>
      </c>
      <c r="N61" s="1">
        <f t="shared" si="73"/>
        <v>2303.6693031276009</v>
      </c>
      <c r="O61" s="1">
        <f t="shared" si="73"/>
        <v>15695.7518298963</v>
      </c>
      <c r="P61" s="1">
        <f t="shared" ref="P61:AD61" si="74">SUM(P3:P58)</f>
        <v>6560.4884458983024</v>
      </c>
      <c r="Q61" s="1">
        <f t="shared" si="74"/>
        <v>5387.1156897467999</v>
      </c>
      <c r="R61" s="1">
        <f t="shared" si="74"/>
        <v>1437.8205878896999</v>
      </c>
      <c r="S61" s="1">
        <f t="shared" si="74"/>
        <v>10382.047736927898</v>
      </c>
      <c r="T61" s="1">
        <f t="shared" si="74"/>
        <v>87284.690582595998</v>
      </c>
      <c r="U61" s="1">
        <f t="shared" si="74"/>
        <v>95.785535609699977</v>
      </c>
      <c r="V61" s="1">
        <f t="shared" si="74"/>
        <v>66965.977658386022</v>
      </c>
      <c r="W61" s="1">
        <f t="shared" si="74"/>
        <v>116.34495575129999</v>
      </c>
      <c r="X61" s="1">
        <f t="shared" si="74"/>
        <v>60.164115006600007</v>
      </c>
      <c r="Y61" s="1">
        <f t="shared" si="74"/>
        <v>3.0754306545000003</v>
      </c>
      <c r="Z61" s="1">
        <f t="shared" si="74"/>
        <v>46.753313398999993</v>
      </c>
      <c r="AA61" s="1">
        <f t="shared" si="74"/>
        <v>6.7107102999999996E-3</v>
      </c>
      <c r="AB61" s="1">
        <f t="shared" si="74"/>
        <v>1.7952848E-2</v>
      </c>
      <c r="AC61" s="1">
        <f t="shared" si="74"/>
        <v>1.3068806000000001E-2</v>
      </c>
      <c r="AD61" s="1">
        <f t="shared" si="74"/>
        <v>2.1577516000000001E-3</v>
      </c>
      <c r="AE61" s="1"/>
      <c r="AG61" s="1">
        <f t="shared" ref="AG61" si="75">SUM(AG3:AG58)</f>
        <v>1212.9106060825716</v>
      </c>
      <c r="AH61" s="1">
        <f t="shared" ref="AH61:BX61" si="76">SUM(AH3:AH58)</f>
        <v>482851.0289284343</v>
      </c>
      <c r="AI61" s="1">
        <f t="shared" si="76"/>
        <v>114.06292171573439</v>
      </c>
      <c r="AJ61" s="1">
        <f t="shared" si="76"/>
        <v>61.274203535643963</v>
      </c>
      <c r="AK61" s="1">
        <f t="shared" si="76"/>
        <v>61.274203535643963</v>
      </c>
      <c r="AL61" s="1">
        <f t="shared" si="76"/>
        <v>128.5203004667224</v>
      </c>
      <c r="AM61" s="1">
        <f t="shared" si="76"/>
        <v>8127.0953222406197</v>
      </c>
      <c r="AN61" s="99">
        <f t="shared" si="76"/>
        <v>348.98887592832625</v>
      </c>
      <c r="AO61" s="1">
        <f t="shared" si="76"/>
        <v>2.3075123300590202E-2</v>
      </c>
      <c r="AP61" s="1">
        <f t="shared" si="76"/>
        <v>1.31045676204291E-2</v>
      </c>
      <c r="AQ61" s="1">
        <f t="shared" si="76"/>
        <v>2266.1956252743526</v>
      </c>
      <c r="AR61" s="1">
        <f t="shared" si="76"/>
        <v>444.01865544089367</v>
      </c>
      <c r="AS61" s="1">
        <f t="shared" si="76"/>
        <v>1422.5285355667895</v>
      </c>
      <c r="AT61" s="1">
        <f t="shared" si="76"/>
        <v>0</v>
      </c>
      <c r="AU61" s="1">
        <f t="shared" si="76"/>
        <v>0</v>
      </c>
      <c r="AV61" s="1">
        <f t="shared" si="76"/>
        <v>8.9668419084594601E-3</v>
      </c>
      <c r="AW61" s="1">
        <f t="shared" si="76"/>
        <v>4.2549062101451778</v>
      </c>
      <c r="AX61" s="1">
        <f t="shared" si="76"/>
        <v>2.6963257453069601E-3</v>
      </c>
      <c r="AY61" s="1">
        <f t="shared" si="76"/>
        <v>10337.957062887477</v>
      </c>
      <c r="AZ61" s="1">
        <f t="shared" si="76"/>
        <v>454516.4060098519</v>
      </c>
      <c r="BA61" s="1">
        <f t="shared" si="76"/>
        <v>710.79367250993494</v>
      </c>
      <c r="BB61" s="1">
        <f t="shared" si="76"/>
        <v>3.0082478222559548</v>
      </c>
      <c r="BC61" s="1">
        <f t="shared" si="76"/>
        <v>3.0082478222559548</v>
      </c>
      <c r="BD61" s="1"/>
      <c r="BE61" s="1"/>
      <c r="BF61" s="1">
        <f t="shared" si="76"/>
        <v>12129.180681792797</v>
      </c>
      <c r="BG61" s="1">
        <f t="shared" si="76"/>
        <v>4.7599634823334799E-4</v>
      </c>
      <c r="BH61" s="1">
        <f t="shared" si="76"/>
        <v>1.57942342713184E-3</v>
      </c>
      <c r="BI61" s="1">
        <f t="shared" si="76"/>
        <v>1940.6413211019437</v>
      </c>
      <c r="BJ61" s="1">
        <f t="shared" si="76"/>
        <v>1.2540882332357801E-3</v>
      </c>
      <c r="BK61" s="1"/>
      <c r="BL61" s="1">
        <f t="shared" si="76"/>
        <v>736133.77279513259</v>
      </c>
      <c r="BM61" s="1">
        <f t="shared" si="76"/>
        <v>8825.0468820350834</v>
      </c>
      <c r="BN61" s="1">
        <f t="shared" si="76"/>
        <v>15498.033175020619</v>
      </c>
      <c r="BO61" s="1"/>
      <c r="BP61" s="1">
        <f t="shared" si="76"/>
        <v>7820.0976152140302</v>
      </c>
      <c r="BQ61" s="1">
        <f t="shared" si="76"/>
        <v>3336347.1041343203</v>
      </c>
      <c r="BR61" s="1">
        <f t="shared" si="76"/>
        <v>389.5284516954689</v>
      </c>
      <c r="BS61" s="1">
        <f t="shared" si="76"/>
        <v>6137.0031735913553</v>
      </c>
      <c r="BT61" s="1"/>
      <c r="BU61" s="1">
        <f t="shared" si="76"/>
        <v>0</v>
      </c>
      <c r="BV61" s="1">
        <f t="shared" si="76"/>
        <v>5288.0719615596709</v>
      </c>
      <c r="BW61" s="1">
        <f t="shared" si="76"/>
        <v>840935.45499081211</v>
      </c>
      <c r="BX61" s="1">
        <f t="shared" si="76"/>
        <v>1.0818161477537601E-4</v>
      </c>
      <c r="BY61" s="1">
        <f t="shared" ref="BY61:CJ61" si="77">SUM(BY3:BY58)</f>
        <v>94675.209739594793</v>
      </c>
      <c r="BZ61" s="1">
        <f t="shared" si="77"/>
        <v>374341.49524757132</v>
      </c>
      <c r="CA61" s="1">
        <f t="shared" si="77"/>
        <v>10199.037607918843</v>
      </c>
      <c r="CB61" s="1">
        <f t="shared" si="77"/>
        <v>39687.453909631848</v>
      </c>
      <c r="CC61" s="1">
        <f t="shared" si="77"/>
        <v>65156.164887928688</v>
      </c>
      <c r="CD61" s="1">
        <f t="shared" si="77"/>
        <v>85924.590539369019</v>
      </c>
      <c r="CE61" s="1">
        <f t="shared" si="77"/>
        <v>46.74267086867669</v>
      </c>
      <c r="CF61" s="1">
        <f t="shared" si="77"/>
        <v>93.950965269480761</v>
      </c>
      <c r="CG61" s="1">
        <f t="shared" si="77"/>
        <v>61243.643702094712</v>
      </c>
      <c r="CH61" s="1">
        <f t="shared" si="77"/>
        <v>2593486.0361126964</v>
      </c>
      <c r="CI61" s="1">
        <f t="shared" si="77"/>
        <v>66025.106096906893</v>
      </c>
      <c r="CJ61" s="1">
        <f t="shared" si="77"/>
        <v>90244.818188370497</v>
      </c>
    </row>
    <row r="62" spans="1:143" x14ac:dyDescent="0.25">
      <c r="A62" s="17" t="s">
        <v>222</v>
      </c>
      <c r="B62" s="1">
        <f>SUM(B2:B51)</f>
        <v>0</v>
      </c>
      <c r="C62" s="1">
        <f t="shared" ref="C62:H62" si="78">SUM(C2:C51)</f>
        <v>0</v>
      </c>
      <c r="D62" s="1">
        <f t="shared" si="78"/>
        <v>0</v>
      </c>
      <c r="E62" s="1">
        <f t="shared" si="78"/>
        <v>0</v>
      </c>
      <c r="F62" s="1">
        <f t="shared" si="78"/>
        <v>0</v>
      </c>
      <c r="G62" s="1">
        <f t="shared" si="78"/>
        <v>0</v>
      </c>
      <c r="H62" s="1">
        <f t="shared" si="78"/>
        <v>2586518.6939276997</v>
      </c>
      <c r="I62" s="1">
        <f t="shared" ref="I62:O62" si="79">SUM(I2:I51)</f>
        <v>61.109368104099985</v>
      </c>
      <c r="J62" s="1">
        <f t="shared" si="79"/>
        <v>348.0414222399001</v>
      </c>
      <c r="K62" s="1">
        <f t="shared" si="79"/>
        <v>442.80728555209993</v>
      </c>
      <c r="L62" s="1">
        <f t="shared" si="79"/>
        <v>10309.802783800003</v>
      </c>
      <c r="M62" s="1">
        <f t="shared" si="79"/>
        <v>12096.195818592005</v>
      </c>
      <c r="N62" s="1">
        <f t="shared" si="79"/>
        <v>2260.0566094302008</v>
      </c>
      <c r="O62" s="1">
        <f t="shared" si="79"/>
        <v>15455.834651303001</v>
      </c>
      <c r="P62" s="1">
        <f t="shared" ref="P62:AD62" si="80">SUM(P2:P51)</f>
        <v>6399.9000220608013</v>
      </c>
      <c r="Q62" s="1">
        <f t="shared" si="80"/>
        <v>5278.3549895840006</v>
      </c>
      <c r="R62" s="1">
        <f t="shared" si="80"/>
        <v>1418.6683725732</v>
      </c>
      <c r="S62" s="1">
        <f t="shared" si="80"/>
        <v>10171.186121871997</v>
      </c>
      <c r="T62" s="1">
        <f t="shared" si="80"/>
        <v>85690.882606299987</v>
      </c>
      <c r="U62" s="1">
        <f t="shared" si="80"/>
        <v>93.698095833799982</v>
      </c>
      <c r="V62" s="1">
        <f t="shared" si="80"/>
        <v>65845.53881329202</v>
      </c>
      <c r="W62" s="1">
        <f t="shared" si="80"/>
        <v>113.75136861130001</v>
      </c>
      <c r="X62" s="1">
        <f t="shared" si="80"/>
        <v>0</v>
      </c>
      <c r="Y62" s="1">
        <f t="shared" si="80"/>
        <v>3.0000339335000006</v>
      </c>
      <c r="Z62" s="1">
        <f t="shared" si="80"/>
        <v>46.615370170599995</v>
      </c>
      <c r="AA62" s="1">
        <f t="shared" si="80"/>
        <v>0</v>
      </c>
      <c r="AB62" s="1">
        <f t="shared" si="80"/>
        <v>0</v>
      </c>
      <c r="AC62" s="1">
        <f t="shared" si="80"/>
        <v>1.3068806000000001E-2</v>
      </c>
      <c r="AD62" s="1">
        <f t="shared" si="80"/>
        <v>2.1577516000000001E-3</v>
      </c>
      <c r="AE62" s="1"/>
      <c r="AG62" s="1">
        <f t="shared" ref="AG62" si="81">SUM(AG2:AG51)</f>
        <v>1212.9106060825716</v>
      </c>
      <c r="AH62" s="1">
        <f t="shared" ref="AH62:BX62" si="82">SUM(AH2:AH51)</f>
        <v>482851.0289284343</v>
      </c>
      <c r="AI62" s="1">
        <f t="shared" si="82"/>
        <v>114.06292171573439</v>
      </c>
      <c r="AJ62" s="1">
        <f t="shared" si="82"/>
        <v>61.274203535643963</v>
      </c>
      <c r="AK62" s="1">
        <f t="shared" si="82"/>
        <v>61.274203535643963</v>
      </c>
      <c r="AL62" s="1">
        <f t="shared" si="82"/>
        <v>128.5203004667224</v>
      </c>
      <c r="AM62" s="1">
        <f t="shared" si="82"/>
        <v>8127.0953222406197</v>
      </c>
      <c r="AN62" s="1">
        <f t="shared" si="82"/>
        <v>348.98887592832625</v>
      </c>
      <c r="AO62" s="1">
        <f t="shared" si="82"/>
        <v>2.3075123300590202E-2</v>
      </c>
      <c r="AP62" s="1">
        <f t="shared" si="82"/>
        <v>1.31045676204291E-2</v>
      </c>
      <c r="AQ62" s="1">
        <f t="shared" si="82"/>
        <v>2266.1956252743526</v>
      </c>
      <c r="AR62" s="1">
        <f t="shared" si="82"/>
        <v>444.01865544089367</v>
      </c>
      <c r="AS62" s="1">
        <f t="shared" si="82"/>
        <v>1422.5285355667895</v>
      </c>
      <c r="AT62" s="1">
        <f t="shared" si="82"/>
        <v>0</v>
      </c>
      <c r="AU62" s="1">
        <f t="shared" si="82"/>
        <v>0</v>
      </c>
      <c r="AV62" s="1">
        <f t="shared" si="82"/>
        <v>8.9668419084594601E-3</v>
      </c>
      <c r="AW62" s="1">
        <f t="shared" si="82"/>
        <v>4.2549062101451778</v>
      </c>
      <c r="AX62" s="1">
        <f t="shared" si="82"/>
        <v>2.6963257453069601E-3</v>
      </c>
      <c r="AY62" s="1">
        <f t="shared" si="82"/>
        <v>10337.957062887477</v>
      </c>
      <c r="AZ62" s="1">
        <f t="shared" si="82"/>
        <v>454516.4060098519</v>
      </c>
      <c r="BA62" s="1">
        <f t="shared" si="82"/>
        <v>710.79367250993494</v>
      </c>
      <c r="BB62" s="1">
        <f t="shared" si="82"/>
        <v>3.0082478222559548</v>
      </c>
      <c r="BC62" s="1">
        <f t="shared" si="82"/>
        <v>3.0082478222559548</v>
      </c>
      <c r="BD62" s="1"/>
      <c r="BE62" s="1"/>
      <c r="BF62" s="1">
        <f t="shared" si="82"/>
        <v>12129.180681792797</v>
      </c>
      <c r="BG62" s="1">
        <f t="shared" si="82"/>
        <v>4.7599634823334799E-4</v>
      </c>
      <c r="BH62" s="1">
        <f t="shared" si="82"/>
        <v>1.57942342713184E-3</v>
      </c>
      <c r="BI62" s="1">
        <f t="shared" si="82"/>
        <v>1940.6413211019437</v>
      </c>
      <c r="BJ62" s="1">
        <f t="shared" si="82"/>
        <v>1.2540882332357801E-3</v>
      </c>
      <c r="BK62" s="1"/>
      <c r="BL62" s="1">
        <f t="shared" si="82"/>
        <v>736133.77279513259</v>
      </c>
      <c r="BM62" s="1">
        <f t="shared" si="82"/>
        <v>8825.0468820350834</v>
      </c>
      <c r="BN62" s="1">
        <f t="shared" si="82"/>
        <v>15498.033175020619</v>
      </c>
      <c r="BO62" s="1"/>
      <c r="BP62" s="1">
        <f t="shared" si="82"/>
        <v>7820.0976152140302</v>
      </c>
      <c r="BQ62" s="1">
        <f t="shared" si="82"/>
        <v>3336347.1041343203</v>
      </c>
      <c r="BR62" s="1">
        <f t="shared" si="82"/>
        <v>389.5284516954689</v>
      </c>
      <c r="BS62" s="1">
        <f t="shared" si="82"/>
        <v>6137.0031735913553</v>
      </c>
      <c r="BT62" s="1"/>
      <c r="BU62" s="1">
        <f t="shared" si="82"/>
        <v>0</v>
      </c>
      <c r="BV62" s="1">
        <f t="shared" si="82"/>
        <v>5288.0719615596709</v>
      </c>
      <c r="BW62" s="1">
        <f t="shared" si="82"/>
        <v>840935.45499081211</v>
      </c>
      <c r="BX62" s="1">
        <f t="shared" si="82"/>
        <v>1.0818161477537601E-4</v>
      </c>
      <c r="BY62" s="1">
        <f t="shared" ref="BY62:CJ62" si="83">SUM(BY2:BY51)</f>
        <v>94675.209739594793</v>
      </c>
      <c r="BZ62" s="1">
        <f t="shared" si="83"/>
        <v>374341.49524757132</v>
      </c>
      <c r="CA62" s="1">
        <f t="shared" si="83"/>
        <v>10199.037607918843</v>
      </c>
      <c r="CB62" s="1">
        <f t="shared" si="83"/>
        <v>39687.453909631848</v>
      </c>
      <c r="CC62" s="1">
        <f t="shared" si="83"/>
        <v>65156.164887928688</v>
      </c>
      <c r="CD62" s="1">
        <f t="shared" si="83"/>
        <v>85924.590539369019</v>
      </c>
      <c r="CE62" s="1">
        <f t="shared" si="83"/>
        <v>46.74267086867669</v>
      </c>
      <c r="CF62" s="1">
        <f t="shared" si="83"/>
        <v>93.950965269480761</v>
      </c>
      <c r="CG62" s="1">
        <f t="shared" si="83"/>
        <v>61243.643702094712</v>
      </c>
      <c r="CH62" s="1">
        <f t="shared" si="83"/>
        <v>2593486.0361126964</v>
      </c>
      <c r="CI62" s="1">
        <f t="shared" si="83"/>
        <v>66025.106096906893</v>
      </c>
      <c r="CJ62" s="1">
        <f t="shared" si="83"/>
        <v>90244.818188370497</v>
      </c>
    </row>
    <row r="63" spans="1:143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0</v>
      </c>
      <c r="C63" s="15">
        <f t="shared" ref="C63:H63" si="84">+C3+C5+C8+C9+C11+C12+C14+C15+C16+C17+C18+C19+C20+C21+C22+C23+C24+C25+C26+C28+C30+C31+C33+C34+C35+C36+C37+C39+C40+C41+C42+C43+C44+C46+C47+C49+C50</f>
        <v>0</v>
      </c>
      <c r="D63" s="15">
        <f t="shared" si="84"/>
        <v>0</v>
      </c>
      <c r="E63" s="15">
        <f t="shared" si="84"/>
        <v>0</v>
      </c>
      <c r="F63" s="15">
        <f t="shared" si="84"/>
        <v>0</v>
      </c>
      <c r="G63" s="15">
        <f t="shared" si="84"/>
        <v>0</v>
      </c>
      <c r="H63" s="15">
        <f t="shared" si="84"/>
        <v>2084974.1986959002</v>
      </c>
      <c r="I63" s="15">
        <f t="shared" ref="I63:O63" si="85">+I3+I5+I8+I9+I11+I12+I14+I15+I16+I17+I18+I19+I20+I21+I22+I23+I24+I25+I26+I28+I30+I31+I33+I34+I35+I36+I37+I39+I40+I41+I42+I43+I44+I46+I47+I49+I50</f>
        <v>49.937545746799984</v>
      </c>
      <c r="J63" s="15">
        <f t="shared" si="85"/>
        <v>273.76836845000003</v>
      </c>
      <c r="K63" s="15">
        <f t="shared" si="85"/>
        <v>343.78203477810001</v>
      </c>
      <c r="L63" s="15">
        <f t="shared" si="85"/>
        <v>8538.1909602940013</v>
      </c>
      <c r="M63" s="15">
        <f t="shared" si="85"/>
        <v>9641.9100218070016</v>
      </c>
      <c r="N63" s="15">
        <f t="shared" si="85"/>
        <v>1848.4803683798</v>
      </c>
      <c r="O63" s="15">
        <f t="shared" si="85"/>
        <v>12354.779967353003</v>
      </c>
      <c r="P63" s="15">
        <f t="shared" ref="P63:AD63" si="86">+P3+P5+P8+P9+P11+P12+P14+P15+P16+P17+P18+P19+P20+P21+P22+P23+P24+P25+P26+P28+P30+P31+P33+P34+P35+P36+P37+P39+P40+P41+P42+P43+P44+P46+P47+P49+P50</f>
        <v>5230.7138882828003</v>
      </c>
      <c r="Q63" s="15">
        <f t="shared" si="86"/>
        <v>4430.6731429880001</v>
      </c>
      <c r="R63" s="15">
        <f t="shared" si="86"/>
        <v>1214.3780641180003</v>
      </c>
      <c r="S63" s="15">
        <f t="shared" si="86"/>
        <v>8411.385504844</v>
      </c>
      <c r="T63" s="15">
        <f t="shared" si="86"/>
        <v>70433.711028350008</v>
      </c>
      <c r="U63" s="15">
        <f t="shared" si="86"/>
        <v>76.073727019700002</v>
      </c>
      <c r="V63" s="15">
        <f t="shared" si="86"/>
        <v>55071.657455299006</v>
      </c>
      <c r="W63" s="15">
        <f t="shared" si="86"/>
        <v>95.529004963100007</v>
      </c>
      <c r="X63" s="15">
        <f t="shared" si="86"/>
        <v>0</v>
      </c>
      <c r="Y63" s="15">
        <f t="shared" si="86"/>
        <v>2.5337598133000006</v>
      </c>
      <c r="Z63" s="15">
        <f t="shared" si="86"/>
        <v>42.054665972500004</v>
      </c>
      <c r="AA63" s="15">
        <f t="shared" si="86"/>
        <v>0</v>
      </c>
      <c r="AB63" s="15">
        <f t="shared" si="86"/>
        <v>0</v>
      </c>
      <c r="AC63" s="15">
        <f t="shared" si="86"/>
        <v>1.3068806000000001E-2</v>
      </c>
      <c r="AD63" s="15">
        <f t="shared" si="86"/>
        <v>2.1577516000000001E-3</v>
      </c>
      <c r="AE63" s="15"/>
      <c r="AG63" s="15">
        <f t="shared" ref="AG63" si="87">+AG3+AG5+AG8+AG9+AG11+AG12+AG14+AG15+AG16+AG17+AG18+AG19+AG20+AG21+AG22+AG23+AG24+AG25+AG26+AG28+AG30+AG31+AG33+AG34+AG35+AG36+AG37+AG39+AG40+AG41+AG42+AG43+AG44+AG46+AG47+AG49+AG50</f>
        <v>953.57083279809933</v>
      </c>
      <c r="AH63" s="15">
        <f t="shared" ref="AH63:BX63" si="88">+AH3+AH5+AH8+AH9+AH11+AH12+AH14+AH15+AH16+AH17+AH18+AH19+AH20+AH21+AH22+AH23+AH24+AH25+AH26+AH28+AH30+AH31+AH33+AH34+AH35+AH36+AH37+AH39+AH40+AH41+AH42+AH43+AH44+AH46+AH47+AH49+AH50</f>
        <v>393511.82818649733</v>
      </c>
      <c r="AI63" s="15">
        <f t="shared" si="88"/>
        <v>95.790742141166845</v>
      </c>
      <c r="AJ63" s="15">
        <f t="shared" si="88"/>
        <v>50.072280841707354</v>
      </c>
      <c r="AK63" s="15">
        <f t="shared" si="88"/>
        <v>50.072280841707354</v>
      </c>
      <c r="AL63" s="15">
        <f t="shared" si="88"/>
        <v>96.375599313994641</v>
      </c>
      <c r="AM63" s="15">
        <f t="shared" si="88"/>
        <v>6099.896206469919</v>
      </c>
      <c r="AN63" s="15">
        <f t="shared" si="88"/>
        <v>274.51389601284131</v>
      </c>
      <c r="AO63" s="15">
        <f t="shared" si="88"/>
        <v>0</v>
      </c>
      <c r="AP63" s="15">
        <f t="shared" si="88"/>
        <v>1.31045676204291E-2</v>
      </c>
      <c r="AQ63" s="15">
        <f t="shared" si="88"/>
        <v>1853.5033340758023</v>
      </c>
      <c r="AR63" s="15">
        <f t="shared" si="88"/>
        <v>344.72316923452013</v>
      </c>
      <c r="AS63" s="15">
        <f t="shared" si="88"/>
        <v>1217.6809137393793</v>
      </c>
      <c r="AT63" s="15">
        <f t="shared" si="88"/>
        <v>0</v>
      </c>
      <c r="AU63" s="15">
        <f t="shared" si="88"/>
        <v>0</v>
      </c>
      <c r="AV63" s="15">
        <f t="shared" si="88"/>
        <v>0</v>
      </c>
      <c r="AW63" s="15">
        <f t="shared" si="88"/>
        <v>3.289163523396645</v>
      </c>
      <c r="AX63" s="15">
        <f t="shared" si="88"/>
        <v>0</v>
      </c>
      <c r="AY63" s="15">
        <f t="shared" si="88"/>
        <v>8561.5225057323205</v>
      </c>
      <c r="AZ63" s="15">
        <f t="shared" si="88"/>
        <v>361739.24757582229</v>
      </c>
      <c r="BA63" s="15">
        <f t="shared" si="88"/>
        <v>546.07582371935587</v>
      </c>
      <c r="BB63" s="15">
        <f t="shared" si="88"/>
        <v>2.5406957601246627</v>
      </c>
      <c r="BC63" s="15">
        <f t="shared" si="88"/>
        <v>2.5406957601246627</v>
      </c>
      <c r="BD63" s="15"/>
      <c r="BE63" s="15"/>
      <c r="BF63" s="15">
        <f t="shared" si="88"/>
        <v>9668.2432643160428</v>
      </c>
      <c r="BG63" s="15">
        <f t="shared" si="88"/>
        <v>4.7599634823334799E-4</v>
      </c>
      <c r="BH63" s="15">
        <f t="shared" si="88"/>
        <v>1.57942342713184E-3</v>
      </c>
      <c r="BI63" s="15">
        <f t="shared" si="88"/>
        <v>1710.6997950190992</v>
      </c>
      <c r="BJ63" s="15">
        <f t="shared" si="88"/>
        <v>0</v>
      </c>
      <c r="BK63" s="15"/>
      <c r="BL63" s="15">
        <f t="shared" si="88"/>
        <v>599712.54962115595</v>
      </c>
      <c r="BM63" s="15">
        <f t="shared" si="88"/>
        <v>6978.9727627825941</v>
      </c>
      <c r="BN63" s="15">
        <f t="shared" si="88"/>
        <v>12388.547728479147</v>
      </c>
      <c r="BO63" s="15"/>
      <c r="BP63" s="15">
        <f t="shared" si="88"/>
        <v>6425.2485649686269</v>
      </c>
      <c r="BQ63" s="15">
        <f t="shared" si="88"/>
        <v>2693908.3552311752</v>
      </c>
      <c r="BR63" s="15">
        <f t="shared" si="88"/>
        <v>298.61799670308312</v>
      </c>
      <c r="BS63" s="15">
        <f t="shared" si="88"/>
        <v>5055.1562300368023</v>
      </c>
      <c r="BT63" s="15"/>
      <c r="BU63" s="15">
        <f t="shared" si="88"/>
        <v>0</v>
      </c>
      <c r="BV63" s="15">
        <f t="shared" si="88"/>
        <v>4438.8325735756562</v>
      </c>
      <c r="BW63" s="15">
        <f t="shared" si="88"/>
        <v>684333.23950820381</v>
      </c>
      <c r="BX63" s="15">
        <f t="shared" si="88"/>
        <v>1.0818161477537601E-4</v>
      </c>
      <c r="BY63" s="15">
        <f t="shared" ref="BY63:CJ63" si="89">+BY3+BY5+BY8+BY9+BY11+BY12+BY14+BY15+BY16+BY17+BY18+BY19+BY20+BY21+BY22+BY23+BY24+BY25+BY26+BY28+BY30+BY31+BY33+BY34+BY35+BY36+BY37+BY39+BY40+BY41+BY42+BY43+BY44+BY46+BY47+BY49+BY50</f>
        <v>76883.746115715985</v>
      </c>
      <c r="BZ63" s="15">
        <f t="shared" si="89"/>
        <v>306926.04389014927</v>
      </c>
      <c r="CA63" s="15">
        <f t="shared" si="89"/>
        <v>8434.4238007353852</v>
      </c>
      <c r="CB63" s="15">
        <f t="shared" si="89"/>
        <v>30314.910208026384</v>
      </c>
      <c r="CC63" s="15">
        <f t="shared" si="89"/>
        <v>52742.696609105435</v>
      </c>
      <c r="CD63" s="15">
        <f t="shared" si="89"/>
        <v>70626.070049089118</v>
      </c>
      <c r="CE63" s="15">
        <f t="shared" si="89"/>
        <v>42.16951185424935</v>
      </c>
      <c r="CF63" s="15">
        <f t="shared" si="89"/>
        <v>76.279117709444151</v>
      </c>
      <c r="CG63" s="15">
        <f t="shared" si="89"/>
        <v>49214.165029464981</v>
      </c>
      <c r="CH63" s="15">
        <f t="shared" si="89"/>
        <v>2090599.255102318</v>
      </c>
      <c r="CI63" s="15">
        <f t="shared" si="89"/>
        <v>55221.977643552964</v>
      </c>
      <c r="CJ63" s="15">
        <f t="shared" si="89"/>
        <v>73678.587338631012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N63"/>
  <sheetViews>
    <sheetView zoomScale="85" zoomScaleNormal="85" workbookViewId="0">
      <pane xSplit="1" ySplit="2" topLeftCell="DE42" activePane="bottomRight" state="frozen"/>
      <selection pane="topRight" activeCell="AY55" sqref="AY55"/>
      <selection pane="bottomLeft" activeCell="AY55" sqref="AY55"/>
      <selection pane="bottomRight" activeCell="DI60" sqref="DI60"/>
    </sheetView>
  </sheetViews>
  <sheetFormatPr defaultRowHeight="15" x14ac:dyDescent="0.25"/>
  <cols>
    <col min="1" max="1" width="19.5703125" style="17" bestFit="1" customWidth="1"/>
    <col min="2" max="2" width="11.7109375" style="15" bestFit="1" customWidth="1"/>
    <col min="3" max="3" width="11.5703125" style="15" bestFit="1" customWidth="1"/>
    <col min="4" max="4" width="5.7109375" style="15" bestFit="1" customWidth="1"/>
    <col min="5" max="5" width="8.85546875" style="15" bestFit="1" customWidth="1"/>
    <col min="6" max="6" width="8.42578125" style="15" bestFit="1" customWidth="1"/>
    <col min="7" max="7" width="9.85546875" style="15" bestFit="1" customWidth="1"/>
    <col min="8" max="8" width="6.7109375" style="15" bestFit="1" customWidth="1"/>
    <col min="9" max="9" width="14.5703125" style="15" bestFit="1" customWidth="1"/>
    <col min="10" max="10" width="5.7109375" style="15" bestFit="1" customWidth="1"/>
    <col min="11" max="11" width="12" style="15" bestFit="1" customWidth="1"/>
    <col min="12" max="12" width="5.42578125" style="15" bestFit="1" customWidth="1"/>
    <col min="13" max="13" width="8.5703125" style="15" bestFit="1" customWidth="1"/>
    <col min="14" max="14" width="10.7109375" style="15" bestFit="1" customWidth="1"/>
    <col min="15" max="15" width="10.5703125" style="15" bestFit="1" customWidth="1"/>
    <col min="16" max="16" width="6.7109375" style="15" bestFit="1" customWidth="1"/>
    <col min="17" max="17" width="11.85546875" style="15" bestFit="1" customWidth="1"/>
    <col min="18" max="18" width="13.42578125" style="15" bestFit="1" customWidth="1"/>
    <col min="19" max="19" width="11.5703125" style="15" bestFit="1" customWidth="1"/>
    <col min="20" max="20" width="11.5703125" style="15" customWidth="1"/>
    <col min="21" max="22" width="11.42578125" style="15" bestFit="1" customWidth="1"/>
    <col min="23" max="23" width="11.28515625" style="15" bestFit="1" customWidth="1"/>
    <col min="24" max="24" width="8.85546875" style="15" bestFit="1" customWidth="1"/>
    <col min="25" max="25" width="13.42578125" style="15" bestFit="1" customWidth="1"/>
    <col min="26" max="26" width="7.7109375" style="15" bestFit="1" customWidth="1"/>
    <col min="27" max="27" width="8.7109375" style="15" bestFit="1" customWidth="1"/>
    <col min="28" max="28" width="11.140625" style="15" bestFit="1" customWidth="1"/>
    <col min="29" max="29" width="13.42578125" style="15" bestFit="1" customWidth="1"/>
    <col min="30" max="30" width="13.28515625" style="15" bestFit="1" customWidth="1"/>
    <col min="31" max="31" width="10" style="15" bestFit="1" customWidth="1"/>
    <col min="32" max="32" width="10.28515625" style="15" bestFit="1" customWidth="1"/>
    <col min="33" max="33" width="12.7109375" style="15" bestFit="1" customWidth="1"/>
    <col min="34" max="34" width="10.28515625" style="15" bestFit="1" customWidth="1"/>
    <col min="35" max="35" width="11.42578125" style="15" bestFit="1" customWidth="1"/>
    <col min="36" max="36" width="11.7109375" style="15" bestFit="1" customWidth="1"/>
    <col min="37" max="37" width="12.7109375" style="15" bestFit="1" customWidth="1"/>
    <col min="38" max="38" width="15" style="15" bestFit="1" customWidth="1"/>
    <col min="39" max="39" width="14.5703125" style="15" bestFit="1" customWidth="1"/>
    <col min="40" max="40" width="13.28515625" style="15" bestFit="1" customWidth="1"/>
    <col min="41" max="41" width="14.28515625" style="15" bestFit="1" customWidth="1"/>
    <col min="42" max="42" width="12.28515625" style="15" bestFit="1" customWidth="1"/>
    <col min="43" max="43" width="7.7109375" style="15" bestFit="1" customWidth="1"/>
    <col min="44" max="44" width="6.7109375" style="15" bestFit="1" customWidth="1"/>
    <col min="45" max="45" width="9.28515625" style="15" bestFit="1" customWidth="1"/>
    <col min="46" max="46" width="6.7109375" style="15" bestFit="1" customWidth="1"/>
    <col min="47" max="47" width="10.85546875" style="15" bestFit="1" customWidth="1"/>
    <col min="48" max="48" width="11.7109375" style="15" bestFit="1" customWidth="1"/>
    <col min="49" max="49" width="7.7109375" style="15" bestFit="1" customWidth="1"/>
    <col min="50" max="51" width="11.85546875" style="15" bestFit="1" customWidth="1"/>
    <col min="52" max="52" width="11.7109375" style="15" bestFit="1" customWidth="1"/>
    <col min="53" max="53" width="10.28515625" style="15" bestFit="1" customWidth="1"/>
    <col min="54" max="54" width="6.7109375" style="15" bestFit="1" customWidth="1"/>
    <col min="55" max="55" width="9.7109375" style="15" bestFit="1" customWidth="1"/>
    <col min="56" max="56" width="15.42578125" style="15" bestFit="1" customWidth="1"/>
    <col min="57" max="57" width="8.140625" style="15" bestFit="1" customWidth="1"/>
    <col min="58" max="58" width="12.42578125" style="15" bestFit="1" customWidth="1"/>
    <col min="59" max="59" width="3.85546875" style="15" bestFit="1" customWidth="1"/>
    <col min="60" max="60" width="8.7109375" style="15" bestFit="1" customWidth="1"/>
    <col min="61" max="61" width="12.85546875" style="15" bestFit="1" customWidth="1"/>
    <col min="62" max="62" width="8.7109375" style="15" bestFit="1" customWidth="1"/>
    <col min="63" max="63" width="6.7109375" style="15" bestFit="1" customWidth="1"/>
    <col min="64" max="64" width="10.85546875" style="15" bestFit="1" customWidth="1"/>
    <col min="65" max="65" width="11.28515625" style="15" bestFit="1" customWidth="1"/>
    <col min="66" max="66" width="6.7109375" style="15" bestFit="1" customWidth="1"/>
    <col min="67" max="67" width="5.7109375" style="15" bestFit="1" customWidth="1"/>
    <col min="68" max="68" width="5.7109375" style="15" customWidth="1"/>
    <col min="69" max="69" width="5.7109375" style="15" bestFit="1" customWidth="1"/>
    <col min="70" max="70" width="14.7109375" style="15" bestFit="1" customWidth="1"/>
    <col min="71" max="71" width="14.5703125" style="15" bestFit="1" customWidth="1"/>
    <col min="72" max="72" width="6.5703125" style="15" bestFit="1" customWidth="1"/>
    <col min="73" max="73" width="6" style="15" bestFit="1" customWidth="1"/>
    <col min="74" max="74" width="9.140625" style="15" customWidth="1"/>
    <col min="75" max="75" width="8.42578125" style="15" bestFit="1" customWidth="1"/>
    <col min="76" max="76" width="14.140625" style="15" bestFit="1" customWidth="1"/>
    <col min="77" max="77" width="7.7109375" style="15" bestFit="1" customWidth="1"/>
    <col min="78" max="78" width="9" style="15" bestFit="1" customWidth="1"/>
    <col min="79" max="79" width="7.140625" style="15" bestFit="1" customWidth="1"/>
    <col min="80" max="80" width="9.28515625" style="15" bestFit="1" customWidth="1"/>
    <col min="81" max="82" width="9.140625" style="15" customWidth="1"/>
    <col min="83" max="83" width="9.28515625" style="15" bestFit="1" customWidth="1"/>
    <col min="84" max="84" width="7.7109375" style="15" bestFit="1" customWidth="1"/>
    <col min="85" max="85" width="9.140625" style="15" customWidth="1"/>
    <col min="86" max="86" width="12.7109375" style="15" bestFit="1" customWidth="1"/>
    <col min="87" max="87" width="9.28515625" style="15" bestFit="1" customWidth="1"/>
    <col min="88" max="88" width="6.7109375" style="15" bestFit="1" customWidth="1"/>
    <col min="89" max="90" width="10.7109375" style="15" bestFit="1" customWidth="1"/>
    <col min="91" max="91" width="12.28515625" style="15" bestFit="1" customWidth="1"/>
    <col min="92" max="93" width="10.7109375" style="15" bestFit="1" customWidth="1"/>
    <col min="94" max="94" width="4.28515625" style="15" bestFit="1" customWidth="1"/>
    <col min="95" max="95" width="7.7109375" style="15" bestFit="1" customWidth="1"/>
    <col min="96" max="96" width="4.5703125" style="15" bestFit="1" customWidth="1"/>
    <col min="97" max="97" width="4.140625" style="15" bestFit="1" customWidth="1"/>
    <col min="98" max="98" width="6.7109375" style="15" bestFit="1" customWidth="1"/>
    <col min="99" max="99" width="5.7109375" style="15" bestFit="1" customWidth="1"/>
    <col min="100" max="100" width="5.85546875" style="15" bestFit="1" customWidth="1"/>
    <col min="101" max="101" width="12" style="15" bestFit="1" customWidth="1"/>
    <col min="102" max="102" width="5.5703125" style="15" bestFit="1" customWidth="1"/>
    <col min="103" max="103" width="3.28515625" style="15" bestFit="1" customWidth="1"/>
    <col min="104" max="104" width="7.7109375" style="15" bestFit="1" customWidth="1"/>
    <col min="105" max="105" width="5.140625" style="15" bestFit="1" customWidth="1"/>
    <col min="106" max="106" width="5.28515625" style="15" bestFit="1" customWidth="1"/>
    <col min="107" max="107" width="8.7109375" style="15" bestFit="1" customWidth="1"/>
    <col min="108" max="108" width="4.85546875" style="15" bestFit="1" customWidth="1"/>
    <col min="109" max="109" width="7.85546875" style="15" bestFit="1" customWidth="1"/>
    <col min="110" max="110" width="5.85546875" style="15" bestFit="1" customWidth="1"/>
    <col min="111" max="111" width="6" style="15" bestFit="1" customWidth="1"/>
    <col min="112" max="112" width="6.7109375" style="15" bestFit="1" customWidth="1"/>
    <col min="113" max="113" width="11.42578125" style="15" bestFit="1" customWidth="1"/>
    <col min="114" max="114" width="5.7109375" style="15" bestFit="1" customWidth="1"/>
    <col min="115" max="115" width="4.140625" style="15" bestFit="1" customWidth="1"/>
    <col min="116" max="116" width="5.7109375" style="15" bestFit="1" customWidth="1"/>
    <col min="117" max="117" width="3.85546875" style="15" bestFit="1" customWidth="1"/>
    <col min="118" max="118" width="7.7109375" style="15" bestFit="1" customWidth="1"/>
    <col min="119" max="119" width="11.5703125" style="15" bestFit="1" customWidth="1"/>
    <col min="120" max="120" width="6.7109375" style="15" bestFit="1" customWidth="1"/>
    <col min="121" max="121" width="8.7109375" style="15" bestFit="1" customWidth="1"/>
    <col min="122" max="122" width="8" style="15" bestFit="1" customWidth="1"/>
    <col min="123" max="123" width="8.7109375" style="15" bestFit="1" customWidth="1"/>
    <col min="124" max="124" width="12.85546875" style="15" bestFit="1" customWidth="1"/>
    <col min="125" max="125" width="5.28515625" style="15" bestFit="1" customWidth="1"/>
    <col min="126" max="127" width="7.7109375" style="15" bestFit="1" customWidth="1"/>
    <col min="128" max="128" width="9" style="15" bestFit="1" customWidth="1"/>
    <col min="129" max="129" width="11.42578125" style="15" bestFit="1" customWidth="1"/>
    <col min="130" max="130" width="6.7109375" style="15" bestFit="1" customWidth="1"/>
    <col min="131" max="131" width="9.28515625" style="15" bestFit="1" customWidth="1"/>
    <col min="132" max="132" width="7.7109375" style="15" bestFit="1" customWidth="1"/>
    <col min="133" max="133" width="8.42578125" style="15" bestFit="1" customWidth="1"/>
    <col min="134" max="134" width="7.7109375" style="15" bestFit="1" customWidth="1"/>
    <col min="135" max="135" width="9.28515625" style="15" bestFit="1" customWidth="1"/>
    <col min="136" max="137" width="7.7109375" style="15" bestFit="1" customWidth="1"/>
    <col min="138" max="144" width="9.140625" customWidth="1"/>
  </cols>
  <sheetData>
    <row r="1" spans="1:144" s="17" customFormat="1" x14ac:dyDescent="0.25">
      <c r="A1" s="17" t="s">
        <v>665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 t="s">
        <v>492</v>
      </c>
      <c r="EF1" s="15"/>
      <c r="EG1" s="15"/>
    </row>
    <row r="2" spans="1:144" x14ac:dyDescent="0.25">
      <c r="A2" s="17" t="s">
        <v>337</v>
      </c>
      <c r="B2" s="15" t="s">
        <v>493</v>
      </c>
      <c r="C2" s="15" t="s">
        <v>494</v>
      </c>
      <c r="D2" s="15" t="s">
        <v>32</v>
      </c>
      <c r="E2" s="15" t="s">
        <v>351</v>
      </c>
      <c r="F2" s="15" t="s">
        <v>402</v>
      </c>
      <c r="G2" s="15" t="s">
        <v>34</v>
      </c>
      <c r="H2" s="15" t="s">
        <v>36</v>
      </c>
      <c r="I2" s="15" t="s">
        <v>38</v>
      </c>
      <c r="J2" s="15" t="s">
        <v>40</v>
      </c>
      <c r="K2" s="15" t="s">
        <v>495</v>
      </c>
      <c r="L2" s="15" t="s">
        <v>360</v>
      </c>
      <c r="M2" s="15" t="s">
        <v>403</v>
      </c>
      <c r="N2" s="15" t="s">
        <v>377</v>
      </c>
      <c r="O2" s="15" t="s">
        <v>378</v>
      </c>
      <c r="P2" s="15" t="s">
        <v>279</v>
      </c>
      <c r="Q2" s="15" t="s">
        <v>496</v>
      </c>
      <c r="R2" s="15" t="s">
        <v>497</v>
      </c>
      <c r="S2" s="15" t="s">
        <v>404</v>
      </c>
      <c r="T2" s="15" t="s">
        <v>280</v>
      </c>
      <c r="U2" s="15" t="s">
        <v>498</v>
      </c>
      <c r="V2" s="15" t="s">
        <v>499</v>
      </c>
      <c r="W2" s="15" t="s">
        <v>500</v>
      </c>
      <c r="X2" s="15" t="s">
        <v>405</v>
      </c>
      <c r="Y2" s="15" t="s">
        <v>44</v>
      </c>
      <c r="Z2" s="15" t="s">
        <v>46</v>
      </c>
      <c r="AA2" s="15" t="s">
        <v>501</v>
      </c>
      <c r="AB2" s="15" t="s">
        <v>407</v>
      </c>
      <c r="AC2" s="15" t="s">
        <v>381</v>
      </c>
      <c r="AD2" s="15" t="s">
        <v>382</v>
      </c>
      <c r="AE2" s="15" t="s">
        <v>502</v>
      </c>
      <c r="AF2" s="15" t="s">
        <v>50</v>
      </c>
      <c r="AG2" s="15" t="s">
        <v>503</v>
      </c>
      <c r="AH2" s="15" t="s">
        <v>504</v>
      </c>
      <c r="AI2" s="15" t="s">
        <v>505</v>
      </c>
      <c r="AJ2" s="15" t="s">
        <v>383</v>
      </c>
      <c r="AK2" s="15" t="s">
        <v>384</v>
      </c>
      <c r="AL2" s="15" t="s">
        <v>385</v>
      </c>
      <c r="AM2" s="15" t="s">
        <v>386</v>
      </c>
      <c r="AN2" s="15" t="s">
        <v>387</v>
      </c>
      <c r="AO2" s="15" t="s">
        <v>388</v>
      </c>
      <c r="AP2" s="15" t="s">
        <v>506</v>
      </c>
      <c r="AQ2" s="15" t="s">
        <v>52</v>
      </c>
      <c r="AR2" s="15" t="s">
        <v>54</v>
      </c>
      <c r="AS2" s="15" t="s">
        <v>507</v>
      </c>
      <c r="AT2" s="15" t="s">
        <v>363</v>
      </c>
      <c r="AU2" s="15" t="s">
        <v>389</v>
      </c>
      <c r="AV2" s="15" t="s">
        <v>508</v>
      </c>
      <c r="AW2" s="15" t="s">
        <v>56</v>
      </c>
      <c r="AX2" s="15" t="s">
        <v>509</v>
      </c>
      <c r="AY2" s="15" t="s">
        <v>510</v>
      </c>
      <c r="AZ2" s="15" t="s">
        <v>511</v>
      </c>
      <c r="BA2" s="15" t="s">
        <v>512</v>
      </c>
      <c r="BB2" s="15" t="s">
        <v>58</v>
      </c>
      <c r="BC2" s="15" t="s">
        <v>408</v>
      </c>
      <c r="BD2" s="15" t="s">
        <v>60</v>
      </c>
      <c r="BE2" s="15" t="s">
        <v>286</v>
      </c>
      <c r="BF2" s="15" t="s">
        <v>513</v>
      </c>
      <c r="BG2" s="15" t="s">
        <v>514</v>
      </c>
      <c r="BH2" s="15" t="s">
        <v>390</v>
      </c>
      <c r="BI2" s="15" t="s">
        <v>515</v>
      </c>
      <c r="BJ2" s="15" t="s">
        <v>287</v>
      </c>
      <c r="BK2" s="15" t="s">
        <v>64</v>
      </c>
      <c r="BL2" s="15" t="s">
        <v>516</v>
      </c>
      <c r="BM2" s="15" t="s">
        <v>517</v>
      </c>
      <c r="BN2" s="15" t="s">
        <v>66</v>
      </c>
      <c r="BO2" s="15" t="s">
        <v>68</v>
      </c>
      <c r="BP2" s="15" t="s">
        <v>368</v>
      </c>
      <c r="BQ2" s="15" t="s">
        <v>70</v>
      </c>
      <c r="BR2" s="15" t="s">
        <v>393</v>
      </c>
      <c r="BS2" s="15" t="s">
        <v>394</v>
      </c>
      <c r="BT2" s="15" t="s">
        <v>72</v>
      </c>
      <c r="BU2" s="15" t="s">
        <v>518</v>
      </c>
      <c r="BV2" s="15" t="s">
        <v>519</v>
      </c>
      <c r="BW2" s="15" t="s">
        <v>74</v>
      </c>
      <c r="BX2" s="15" t="s">
        <v>412</v>
      </c>
      <c r="BY2" s="15" t="s">
        <v>76</v>
      </c>
      <c r="BZ2" s="15" t="s">
        <v>520</v>
      </c>
      <c r="CA2" s="15" t="s">
        <v>413</v>
      </c>
      <c r="CB2" s="15" t="s">
        <v>395</v>
      </c>
      <c r="CC2" s="15" t="s">
        <v>396</v>
      </c>
      <c r="CD2" s="15" t="s">
        <v>370</v>
      </c>
      <c r="CE2" s="15" t="s">
        <v>80</v>
      </c>
      <c r="CF2" s="15" t="s">
        <v>82</v>
      </c>
      <c r="CG2" s="15" t="s">
        <v>521</v>
      </c>
      <c r="CH2" s="15" t="s">
        <v>522</v>
      </c>
      <c r="CI2" s="15" t="s">
        <v>523</v>
      </c>
      <c r="CJ2" s="15" t="s">
        <v>88</v>
      </c>
      <c r="CK2" s="15" t="s">
        <v>397</v>
      </c>
      <c r="CL2" s="15" t="s">
        <v>398</v>
      </c>
      <c r="CM2" s="15" t="s">
        <v>399</v>
      </c>
      <c r="CN2" s="15" t="s">
        <v>400</v>
      </c>
      <c r="CO2" s="15" t="s">
        <v>288</v>
      </c>
      <c r="CP2" s="15" t="s">
        <v>90</v>
      </c>
      <c r="CQ2" s="15" t="s">
        <v>92</v>
      </c>
      <c r="CR2" s="15" t="s">
        <v>94</v>
      </c>
      <c r="CS2" s="15" t="s">
        <v>96</v>
      </c>
      <c r="CT2" s="15" t="s">
        <v>98</v>
      </c>
      <c r="CU2" s="15" t="s">
        <v>100</v>
      </c>
      <c r="CV2" s="15" t="s">
        <v>102</v>
      </c>
      <c r="CW2" s="15" t="s">
        <v>524</v>
      </c>
      <c r="CX2" s="15" t="s">
        <v>401</v>
      </c>
      <c r="CY2" s="15" t="s">
        <v>104</v>
      </c>
      <c r="CZ2" s="15" t="s">
        <v>106</v>
      </c>
      <c r="DA2" s="15" t="s">
        <v>110</v>
      </c>
      <c r="DB2" s="15" t="s">
        <v>112</v>
      </c>
      <c r="DC2" s="15" t="s">
        <v>114</v>
      </c>
      <c r="DD2" s="15" t="s">
        <v>116</v>
      </c>
      <c r="DE2" s="15" t="s">
        <v>118</v>
      </c>
      <c r="DF2" s="15" t="s">
        <v>120</v>
      </c>
      <c r="DG2" s="15" t="s">
        <v>122</v>
      </c>
      <c r="DH2" s="15" t="s">
        <v>124</v>
      </c>
      <c r="DI2" s="15" t="s">
        <v>525</v>
      </c>
      <c r="DJ2" s="15" t="s">
        <v>126</v>
      </c>
      <c r="DK2" s="15" t="s">
        <v>128</v>
      </c>
      <c r="DL2" s="15" t="s">
        <v>130</v>
      </c>
      <c r="DM2" s="15" t="s">
        <v>132</v>
      </c>
      <c r="DN2" s="15" t="s">
        <v>526</v>
      </c>
      <c r="DO2" s="15" t="s">
        <v>527</v>
      </c>
      <c r="DP2" s="15" t="s">
        <v>136</v>
      </c>
      <c r="DQ2" s="15" t="s">
        <v>528</v>
      </c>
      <c r="DR2" s="15" t="s">
        <v>138</v>
      </c>
      <c r="DS2" s="15" t="s">
        <v>443</v>
      </c>
      <c r="DT2" s="15" t="s">
        <v>529</v>
      </c>
      <c r="DU2" s="15" t="s">
        <v>142</v>
      </c>
      <c r="DV2" s="15" t="s">
        <v>144</v>
      </c>
      <c r="DW2" s="15" t="s">
        <v>290</v>
      </c>
      <c r="DX2" s="15" t="s">
        <v>356</v>
      </c>
      <c r="DY2" s="15" t="s">
        <v>530</v>
      </c>
      <c r="DZ2" s="15" t="s">
        <v>148</v>
      </c>
      <c r="EA2" s="15" t="s">
        <v>150</v>
      </c>
      <c r="EB2" s="15" t="s">
        <v>291</v>
      </c>
      <c r="EC2" s="15" t="s">
        <v>152</v>
      </c>
      <c r="ED2" s="15" t="s">
        <v>486</v>
      </c>
      <c r="EE2" s="15" t="s">
        <v>158</v>
      </c>
      <c r="EF2" s="15" t="s">
        <v>159</v>
      </c>
      <c r="EG2" s="15" t="s">
        <v>160</v>
      </c>
      <c r="EH2" s="17"/>
      <c r="EI2" s="17"/>
      <c r="EJ2" s="17"/>
      <c r="EK2" s="17"/>
      <c r="EL2" s="17"/>
      <c r="EM2" s="17"/>
      <c r="EN2" s="17"/>
    </row>
    <row r="3" spans="1:144" x14ac:dyDescent="0.25">
      <c r="A3" s="17" t="s">
        <v>171</v>
      </c>
      <c r="B3" s="15">
        <v>0.83256226200000005</v>
      </c>
      <c r="C3" s="15">
        <v>2.54838041699999</v>
      </c>
      <c r="D3" s="15">
        <v>24.42306103</v>
      </c>
      <c r="E3" s="15">
        <v>206.75278689999999</v>
      </c>
      <c r="F3" s="15">
        <v>19.45604543</v>
      </c>
      <c r="G3" s="15">
        <v>19.456037899999998</v>
      </c>
      <c r="H3" s="15">
        <v>206.752591899999</v>
      </c>
      <c r="I3" s="15">
        <v>206.752591899999</v>
      </c>
      <c r="J3" s="15">
        <v>64.753627300000005</v>
      </c>
      <c r="K3" s="15">
        <v>0.77118988499999996</v>
      </c>
      <c r="L3" s="15">
        <v>1.4715590729999899</v>
      </c>
      <c r="M3" s="15">
        <v>0.17105196</v>
      </c>
      <c r="N3" s="15">
        <v>8.552601E-3</v>
      </c>
      <c r="O3" s="15">
        <v>0.16249925000000001</v>
      </c>
      <c r="P3" s="15">
        <v>492.14280830000001</v>
      </c>
      <c r="Q3" s="15">
        <v>0.36693118009999998</v>
      </c>
      <c r="R3" s="15">
        <v>492.14210427</v>
      </c>
      <c r="S3" s="15">
        <v>0.25519453399999997</v>
      </c>
      <c r="T3" s="15">
        <v>0.25519443756999999</v>
      </c>
      <c r="U3" s="15">
        <v>0.15059132826999999</v>
      </c>
      <c r="V3" s="15">
        <v>0.507479078197</v>
      </c>
      <c r="W3" s="15">
        <v>0.13352666967400001</v>
      </c>
      <c r="X3" s="15">
        <v>59.324237940000003</v>
      </c>
      <c r="Y3" s="15">
        <v>59.324242736000002</v>
      </c>
      <c r="Z3" s="15">
        <v>2228.417543</v>
      </c>
      <c r="AA3" s="15">
        <v>2228.417543</v>
      </c>
      <c r="AB3" s="15">
        <v>8.4677030000000005E-4</v>
      </c>
      <c r="AC3" s="15">
        <v>1.18547854E-4</v>
      </c>
      <c r="AD3" s="15">
        <v>7.2822070000000004E-4</v>
      </c>
      <c r="AE3" s="15">
        <v>0.259099091</v>
      </c>
      <c r="AF3" s="15">
        <v>413445.19916999998</v>
      </c>
      <c r="AG3" s="15">
        <v>37188278.154999897</v>
      </c>
      <c r="AH3" s="15">
        <v>413445.14702999999</v>
      </c>
      <c r="AI3" s="15">
        <v>7.0440276620000004E-3</v>
      </c>
      <c r="AJ3" s="15">
        <v>72.173291629999994</v>
      </c>
      <c r="AK3" s="15">
        <v>521.50744210000005</v>
      </c>
      <c r="AL3" s="15">
        <v>71.006931320000007</v>
      </c>
      <c r="AM3" s="15">
        <v>2.3873969270000002</v>
      </c>
      <c r="AN3" s="15">
        <v>195.01986919999999</v>
      </c>
      <c r="AO3" s="15">
        <v>40.050481869999999</v>
      </c>
      <c r="AP3" s="15">
        <v>1415.0019299999999</v>
      </c>
      <c r="AQ3" s="15">
        <v>1271.9868356499901</v>
      </c>
      <c r="AR3" s="15">
        <v>363.11978338</v>
      </c>
      <c r="AS3" s="15">
        <v>2446.8398624000001</v>
      </c>
      <c r="AT3" s="15">
        <v>444.83748400000002</v>
      </c>
      <c r="AU3" s="15">
        <v>422.07657155999999</v>
      </c>
      <c r="AV3" s="15">
        <v>422.07605106999898</v>
      </c>
      <c r="AW3" s="15">
        <v>2446.8396035000001</v>
      </c>
      <c r="AX3" s="15">
        <v>5894.8413</v>
      </c>
      <c r="AY3" s="15">
        <v>8830.7273100000002</v>
      </c>
      <c r="AZ3" s="15">
        <v>1.4416295939999999</v>
      </c>
      <c r="BA3" s="15">
        <v>1.679713638</v>
      </c>
      <c r="BB3" s="15">
        <v>261.0376703</v>
      </c>
      <c r="BC3" s="15">
        <v>261.03747490000001</v>
      </c>
      <c r="BD3" s="15">
        <v>261.0376703</v>
      </c>
      <c r="BE3" s="15">
        <v>706.01902575999998</v>
      </c>
      <c r="BF3" s="15">
        <v>706.02032186999998</v>
      </c>
      <c r="BG3" s="15">
        <v>7.4257254999999999E-3</v>
      </c>
      <c r="BH3" s="15">
        <v>6.8753589999999995E-4</v>
      </c>
      <c r="BI3" s="15">
        <v>6.8753200000000003E-4</v>
      </c>
      <c r="BJ3" s="15">
        <v>7.4257287000000002E-3</v>
      </c>
      <c r="BK3" s="15">
        <v>441.48223899999903</v>
      </c>
      <c r="BL3" s="15">
        <v>441.482798</v>
      </c>
      <c r="BM3" s="15">
        <v>0.19403787901</v>
      </c>
      <c r="BN3" s="15">
        <v>871.91153450000002</v>
      </c>
      <c r="BO3" s="15">
        <v>13.390150108</v>
      </c>
      <c r="BP3" s="15">
        <v>126.99303773</v>
      </c>
      <c r="BQ3" s="15">
        <v>13.7436706</v>
      </c>
      <c r="BR3" s="15">
        <v>0.22576614</v>
      </c>
      <c r="BS3" s="15">
        <v>0.40136197000000001</v>
      </c>
      <c r="BT3" s="15">
        <v>33.623463049999998</v>
      </c>
      <c r="BU3" s="15">
        <v>0</v>
      </c>
      <c r="BV3" s="15">
        <v>601.29350999999997</v>
      </c>
      <c r="BW3" s="15">
        <v>35.264385570000002</v>
      </c>
      <c r="BX3" s="15">
        <v>35.264337300000001</v>
      </c>
      <c r="BY3" s="15">
        <v>2163.8640936000002</v>
      </c>
      <c r="BZ3" s="15">
        <v>2163.8604595000002</v>
      </c>
      <c r="CA3" s="15">
        <v>0.12093598</v>
      </c>
      <c r="CB3" s="15">
        <v>2.0559081999999999E-2</v>
      </c>
      <c r="CC3" s="15">
        <v>0.100376666</v>
      </c>
      <c r="CD3" s="15">
        <v>28209.320722</v>
      </c>
      <c r="CE3" s="15">
        <v>46498.258249999999</v>
      </c>
      <c r="CF3" s="15">
        <v>8245.5450500000006</v>
      </c>
      <c r="CG3" s="15">
        <v>8245.5580899999895</v>
      </c>
      <c r="CH3" s="15">
        <v>0</v>
      </c>
      <c r="CI3" s="15">
        <v>46498.2705299999</v>
      </c>
      <c r="CJ3" s="15">
        <v>803.68832269999996</v>
      </c>
      <c r="CK3" s="15">
        <v>6.1930352360000001</v>
      </c>
      <c r="CL3" s="15">
        <v>7.0440290229999997E-3</v>
      </c>
      <c r="CM3" s="15">
        <v>0.71155852019999999</v>
      </c>
      <c r="CN3" s="15">
        <v>0.39262535339999999</v>
      </c>
      <c r="CO3" s="15">
        <v>7.0097366000000001</v>
      </c>
      <c r="CP3" s="15">
        <v>1.8695717552</v>
      </c>
      <c r="CQ3" s="15">
        <v>13146.107061999999</v>
      </c>
      <c r="CR3" s="15">
        <v>9.3371231740000002</v>
      </c>
      <c r="CS3" s="15">
        <v>1.9543864390000001</v>
      </c>
      <c r="CT3" s="15">
        <v>637.76150549999898</v>
      </c>
      <c r="CU3" s="15">
        <v>54.091300369999999</v>
      </c>
      <c r="CV3" s="15">
        <v>0</v>
      </c>
      <c r="CW3" s="15">
        <v>3.644962735</v>
      </c>
      <c r="CX3" s="15">
        <v>3.847655E-5</v>
      </c>
      <c r="CY3" s="15">
        <v>0.69447095530000003</v>
      </c>
      <c r="CZ3" s="15">
        <v>2258.6274362999902</v>
      </c>
      <c r="DA3" s="15">
        <v>1.3025669740000001</v>
      </c>
      <c r="DB3" s="15">
        <v>0.40136197000000001</v>
      </c>
      <c r="DC3" s="15">
        <v>190.51240185</v>
      </c>
      <c r="DD3" s="15">
        <v>1.719455596</v>
      </c>
      <c r="DE3" s="15">
        <v>109.27098633999999</v>
      </c>
      <c r="DF3" s="15">
        <v>12.786843230000001</v>
      </c>
      <c r="DG3" s="15">
        <v>3.4203727199999898</v>
      </c>
      <c r="DH3" s="15">
        <v>466.92664500000001</v>
      </c>
      <c r="DI3" s="15">
        <v>15.51408612</v>
      </c>
      <c r="DJ3" s="15">
        <v>113.9132764</v>
      </c>
      <c r="DK3" s="15">
        <v>3.6814338690000001</v>
      </c>
      <c r="DL3" s="15">
        <v>49.890476899999904</v>
      </c>
      <c r="DM3" s="15">
        <v>0.41629839491999998</v>
      </c>
      <c r="DN3" s="15">
        <v>1.77688983</v>
      </c>
      <c r="DO3" s="15">
        <v>2152.7914999999998</v>
      </c>
      <c r="DP3" s="15">
        <v>215.81275740999999</v>
      </c>
      <c r="DQ3" s="15">
        <v>215.81187162000001</v>
      </c>
      <c r="DR3" s="15">
        <v>953.503829</v>
      </c>
      <c r="DS3" s="15">
        <v>11.133715633</v>
      </c>
      <c r="DT3" s="15">
        <v>11.13371714</v>
      </c>
      <c r="DU3" s="15">
        <v>0.52580841599999995</v>
      </c>
      <c r="DV3" s="15">
        <v>3565.5502732999998</v>
      </c>
      <c r="DW3" s="15">
        <v>2984.3549142299898</v>
      </c>
      <c r="DX3" s="15">
        <v>2984.3561846799998</v>
      </c>
      <c r="DY3" s="15">
        <v>671.35931879999998</v>
      </c>
      <c r="DZ3" s="15">
        <v>195.01814145</v>
      </c>
      <c r="EA3" s="15">
        <v>27847.165746999999</v>
      </c>
      <c r="EB3" s="15">
        <v>1585.2939263999999</v>
      </c>
      <c r="EC3" s="15">
        <v>3712.5973039999999</v>
      </c>
      <c r="ED3" s="15">
        <v>1585.2978352</v>
      </c>
      <c r="EE3" s="15">
        <f t="shared" ref="EE3:EE34" si="0">BK3+CE3+CF3</f>
        <v>55185.285538999997</v>
      </c>
      <c r="EF3" s="15">
        <f t="shared" ref="EF3:EF34" si="1">EG3+CZ3</f>
        <v>3804.6646373374092</v>
      </c>
      <c r="EG3" s="15">
        <f t="shared" ref="EG3:EG34" si="2">CP3+CR3+CS3+CT3+CU3+CV3+CY3+DA3+DB3+DC3+DD3+DE3+DF3+DG3+DH3+DK3+DL3+DM3</f>
        <v>1546.037201037419</v>
      </c>
      <c r="EH3" s="28"/>
      <c r="EI3" s="28"/>
      <c r="EJ3" s="28"/>
      <c r="EK3" s="28"/>
      <c r="EL3" s="28"/>
      <c r="EM3" s="28"/>
      <c r="EN3" s="28"/>
    </row>
    <row r="4" spans="1:144" x14ac:dyDescent="0.25">
      <c r="A4" s="17" t="s">
        <v>173</v>
      </c>
      <c r="B4" s="15">
        <v>0.81192171199999996</v>
      </c>
      <c r="C4" s="15">
        <v>2.49143311</v>
      </c>
      <c r="D4" s="15">
        <v>26.498681640000001</v>
      </c>
      <c r="E4" s="15">
        <v>204.14971750000001</v>
      </c>
      <c r="F4" s="15">
        <v>19.289579369999998</v>
      </c>
      <c r="G4" s="15">
        <v>19.28956256</v>
      </c>
      <c r="H4" s="15">
        <v>204.14902799999999</v>
      </c>
      <c r="I4" s="15">
        <v>204.14902799999999</v>
      </c>
      <c r="J4" s="15">
        <v>61.892635299999903</v>
      </c>
      <c r="K4" s="15">
        <v>0.75501812499999998</v>
      </c>
      <c r="L4" s="15">
        <v>1.421352444</v>
      </c>
      <c r="M4" s="15">
        <v>0.16963597999999999</v>
      </c>
      <c r="N4" s="15">
        <v>8.4818140000000007E-3</v>
      </c>
      <c r="O4" s="15">
        <v>0.16115470000000001</v>
      </c>
      <c r="P4" s="15">
        <v>475.33943474</v>
      </c>
      <c r="Q4" s="15">
        <v>0.36585251619999998</v>
      </c>
      <c r="R4" s="15">
        <v>475.33947585999999</v>
      </c>
      <c r="S4" s="15">
        <v>0.25898821549999901</v>
      </c>
      <c r="T4" s="15">
        <v>0.25898865846000002</v>
      </c>
      <c r="U4" s="15">
        <v>0.15164252750000001</v>
      </c>
      <c r="V4" s="15">
        <v>0.51751796620000001</v>
      </c>
      <c r="W4" s="15">
        <v>0.13454422150799999</v>
      </c>
      <c r="X4" s="15">
        <v>55.101580819999903</v>
      </c>
      <c r="Y4" s="15">
        <v>55.10147602</v>
      </c>
      <c r="Z4" s="15">
        <v>2472.040778</v>
      </c>
      <c r="AA4" s="15">
        <v>2472.040778</v>
      </c>
      <c r="AB4" s="15">
        <v>8.4584514999999996E-4</v>
      </c>
      <c r="AC4" s="15">
        <v>1.18418764E-4</v>
      </c>
      <c r="AD4" s="15">
        <v>7.2742900000000003E-4</v>
      </c>
      <c r="AE4" s="15">
        <v>0.25866541009999999</v>
      </c>
      <c r="AF4" s="15">
        <v>393126.56852999999</v>
      </c>
      <c r="AG4" s="15">
        <v>38071419.104999997</v>
      </c>
      <c r="AH4" s="15">
        <v>393126.58559999999</v>
      </c>
      <c r="AI4" s="15">
        <v>7.1369922970000001E-3</v>
      </c>
      <c r="AJ4" s="15">
        <v>72.068121299999902</v>
      </c>
      <c r="AK4" s="15">
        <v>523.11872519999997</v>
      </c>
      <c r="AL4" s="15">
        <v>71.045685700000007</v>
      </c>
      <c r="AM4" s="15">
        <v>2.42723971999999</v>
      </c>
      <c r="AN4" s="15">
        <v>195.12272920000001</v>
      </c>
      <c r="AO4" s="15">
        <v>37.042085530000001</v>
      </c>
      <c r="AP4" s="15">
        <v>2138.6596</v>
      </c>
      <c r="AQ4" s="15">
        <v>1286.1448057299999</v>
      </c>
      <c r="AR4" s="15">
        <v>370.27907869999899</v>
      </c>
      <c r="AS4" s="15">
        <v>3158.7500123999998</v>
      </c>
      <c r="AT4" s="15">
        <v>421.87975</v>
      </c>
      <c r="AU4" s="15">
        <v>465.21675918</v>
      </c>
      <c r="AV4" s="15">
        <v>465.21591768000002</v>
      </c>
      <c r="AW4" s="15">
        <v>3158.7515279999998</v>
      </c>
      <c r="AX4" s="15">
        <v>7998.3050000000003</v>
      </c>
      <c r="AY4" s="15">
        <v>8650.2856360000005</v>
      </c>
      <c r="AZ4" s="15">
        <v>1.4169530130000001</v>
      </c>
      <c r="BA4" s="15">
        <v>1.64317250099999</v>
      </c>
      <c r="BB4" s="15">
        <v>256.2335764</v>
      </c>
      <c r="BC4" s="15">
        <v>256.23340459999997</v>
      </c>
      <c r="BD4" s="15">
        <v>256.2335764</v>
      </c>
      <c r="BE4" s="15">
        <v>876.11977423999895</v>
      </c>
      <c r="BF4" s="15">
        <v>876.11982162000004</v>
      </c>
      <c r="BG4" s="15">
        <v>7.4317089999999999E-3</v>
      </c>
      <c r="BH4" s="15">
        <v>6.8619986999999996E-4</v>
      </c>
      <c r="BI4" s="15">
        <v>6.8620720000000005E-4</v>
      </c>
      <c r="BJ4" s="15">
        <v>7.4317953999999999E-3</v>
      </c>
      <c r="BK4" s="15">
        <v>453.01652569999999</v>
      </c>
      <c r="BL4" s="15">
        <v>453.01537130000003</v>
      </c>
      <c r="BM4" s="15">
        <v>0.19782917656999999</v>
      </c>
      <c r="BN4" s="15">
        <v>1006.5029251</v>
      </c>
      <c r="BO4" s="15">
        <v>17.103623349999999</v>
      </c>
      <c r="BP4" s="15">
        <v>119.702614139999</v>
      </c>
      <c r="BQ4" s="15">
        <v>13.22502053</v>
      </c>
      <c r="BR4" s="15">
        <v>0.23549365</v>
      </c>
      <c r="BS4" s="15">
        <v>0.41865521999999999</v>
      </c>
      <c r="BT4" s="15">
        <v>44.026284779999997</v>
      </c>
      <c r="BU4" s="15">
        <v>0</v>
      </c>
      <c r="BV4" s="15">
        <v>690.73367399999995</v>
      </c>
      <c r="BW4" s="15">
        <v>34.454377149999999</v>
      </c>
      <c r="BX4" s="15">
        <v>34.454553669999903</v>
      </c>
      <c r="BY4" s="15">
        <v>2164.8475944000002</v>
      </c>
      <c r="BZ4" s="15">
        <v>2164.8503759999999</v>
      </c>
      <c r="CA4" s="15">
        <v>0.120708644</v>
      </c>
      <c r="CB4" s="15">
        <v>2.0520489999999999E-2</v>
      </c>
      <c r="CC4" s="15">
        <v>0.10018834</v>
      </c>
      <c r="CD4" s="15">
        <v>32088.076870000001</v>
      </c>
      <c r="CE4" s="15">
        <v>47704.678899999999</v>
      </c>
      <c r="CF4" s="15">
        <v>8469.3675600000006</v>
      </c>
      <c r="CG4" s="15">
        <v>8469.3674699999992</v>
      </c>
      <c r="CH4" s="15">
        <v>0</v>
      </c>
      <c r="CI4" s="15">
        <v>47704.671430000002</v>
      </c>
      <c r="CJ4" s="15">
        <v>813.771658</v>
      </c>
      <c r="CK4" s="15">
        <v>6.0755956600000003</v>
      </c>
      <c r="CL4" s="15">
        <v>7.1369903309999897E-3</v>
      </c>
      <c r="CM4" s="15">
        <v>0.71531824799999999</v>
      </c>
      <c r="CN4" s="15">
        <v>0.39320741409999999</v>
      </c>
      <c r="CO4" s="15">
        <v>6.8808238099999999</v>
      </c>
      <c r="CP4" s="15">
        <v>1.82359703359999</v>
      </c>
      <c r="CQ4" s="15">
        <v>15235.722755999999</v>
      </c>
      <c r="CR4" s="15">
        <v>9.2000962360000003</v>
      </c>
      <c r="CS4" s="15">
        <v>1.9516666330000001</v>
      </c>
      <c r="CT4" s="15">
        <v>658.40228730000001</v>
      </c>
      <c r="CU4" s="15">
        <v>56.538343419999997</v>
      </c>
      <c r="CV4" s="15">
        <v>0</v>
      </c>
      <c r="CW4" s="15">
        <v>3.5725664500000001</v>
      </c>
      <c r="CX4" s="15">
        <v>3.7378086000000002E-5</v>
      </c>
      <c r="CY4" s="15">
        <v>0.69436658939999996</v>
      </c>
      <c r="CZ4" s="15">
        <v>2349.7336200999998</v>
      </c>
      <c r="DA4" s="15">
        <v>1.31734663699999</v>
      </c>
      <c r="DB4" s="15">
        <v>0.41865521999999999</v>
      </c>
      <c r="DC4" s="15">
        <v>199.17823594000001</v>
      </c>
      <c r="DD4" s="15">
        <v>1.713416324</v>
      </c>
      <c r="DE4" s="15">
        <v>109.7493133</v>
      </c>
      <c r="DF4" s="15">
        <v>12.460760559999899</v>
      </c>
      <c r="DG4" s="15">
        <v>3.4748608599999899</v>
      </c>
      <c r="DH4" s="15">
        <v>468.66252559999998</v>
      </c>
      <c r="DI4" s="15">
        <v>14.7990172</v>
      </c>
      <c r="DJ4" s="15">
        <v>128.70242569999999</v>
      </c>
      <c r="DK4" s="15">
        <v>3.6323769349999999</v>
      </c>
      <c r="DL4" s="15">
        <v>46.149447299999999</v>
      </c>
      <c r="DM4" s="15">
        <v>0.42168931554</v>
      </c>
      <c r="DN4" s="15">
        <v>1.7480787289999999</v>
      </c>
      <c r="DO4" s="15">
        <v>1693.5487000000001</v>
      </c>
      <c r="DP4" s="15">
        <v>146.69348844000001</v>
      </c>
      <c r="DQ4" s="15">
        <v>146.6936958</v>
      </c>
      <c r="DR4" s="15">
        <v>936.37350199999901</v>
      </c>
      <c r="DS4" s="15">
        <v>10.746419830000001</v>
      </c>
      <c r="DT4" s="15">
        <v>10.746368323999899</v>
      </c>
      <c r="DU4" s="15">
        <v>0.50786904499999996</v>
      </c>
      <c r="DV4" s="15">
        <v>4128.3448848999997</v>
      </c>
      <c r="DW4" s="15">
        <v>3498.17506829999</v>
      </c>
      <c r="DX4" s="15">
        <v>3498.1759655999999</v>
      </c>
      <c r="DY4" s="15">
        <v>789.00308154999902</v>
      </c>
      <c r="DZ4" s="15">
        <v>209.42256044000001</v>
      </c>
      <c r="EA4" s="15">
        <v>31736.130260000002</v>
      </c>
      <c r="EB4" s="15">
        <v>1755.6810055999999</v>
      </c>
      <c r="EC4" s="15">
        <v>4078.4529935999999</v>
      </c>
      <c r="ED4" s="15">
        <v>1755.68017649999</v>
      </c>
      <c r="EE4" s="15">
        <f t="shared" si="0"/>
        <v>56627.062985699995</v>
      </c>
      <c r="EF4" s="15">
        <f t="shared" si="1"/>
        <v>3925.5226053035399</v>
      </c>
      <c r="EG4" s="15">
        <f t="shared" si="2"/>
        <v>1575.7889852035401</v>
      </c>
      <c r="EH4" s="28"/>
      <c r="EI4" s="28"/>
      <c r="EJ4" s="28"/>
      <c r="EK4" s="28"/>
      <c r="EL4" s="28"/>
      <c r="EM4" s="28"/>
      <c r="EN4" s="28"/>
    </row>
    <row r="5" spans="1:144" x14ac:dyDescent="0.25">
      <c r="A5" s="17" t="s">
        <v>174</v>
      </c>
      <c r="B5" s="15">
        <v>0.472650287</v>
      </c>
      <c r="C5" s="15">
        <v>1.2848032549999999</v>
      </c>
      <c r="D5" s="15">
        <v>13.638793754999901</v>
      </c>
      <c r="E5" s="15">
        <v>109.47500460000001</v>
      </c>
      <c r="F5" s="15">
        <v>11.900516329999901</v>
      </c>
      <c r="G5" s="15">
        <v>11.900533810000001</v>
      </c>
      <c r="H5" s="15">
        <v>109.4748371</v>
      </c>
      <c r="I5" s="15">
        <v>109.4748371</v>
      </c>
      <c r="J5" s="15">
        <v>38.094106600000003</v>
      </c>
      <c r="K5" s="15">
        <v>0.450716387</v>
      </c>
      <c r="L5" s="15">
        <v>1.039717271</v>
      </c>
      <c r="M5" s="15">
        <v>8.5437040000000006E-2</v>
      </c>
      <c r="N5" s="15">
        <v>4.2718356000000001E-3</v>
      </c>
      <c r="O5" s="15">
        <v>8.1164829999999993E-2</v>
      </c>
      <c r="P5" s="15">
        <v>204.49408030000001</v>
      </c>
      <c r="Q5" s="15">
        <v>0.23363115440000001</v>
      </c>
      <c r="R5" s="15">
        <v>204.49426270000001</v>
      </c>
      <c r="S5" s="15">
        <v>0.13417053166000001</v>
      </c>
      <c r="T5" s="15">
        <v>0.13417055617000001</v>
      </c>
      <c r="U5" s="15">
        <v>7.2423699539999997E-2</v>
      </c>
      <c r="V5" s="15">
        <v>0.22632617114999901</v>
      </c>
      <c r="W5" s="15">
        <v>5.9435960794000001E-2</v>
      </c>
      <c r="X5" s="15">
        <v>28.785186849999999</v>
      </c>
      <c r="Y5" s="15">
        <v>28.785133774999998</v>
      </c>
      <c r="Z5" s="15">
        <v>1007.4834214</v>
      </c>
      <c r="AA5" s="15">
        <v>1007.4834214</v>
      </c>
      <c r="AB5" s="15">
        <v>4.1368479999999999E-4</v>
      </c>
      <c r="AC5" s="15">
        <v>5.7916069999999997E-5</v>
      </c>
      <c r="AD5" s="15">
        <v>3.5577055000000002E-4</v>
      </c>
      <c r="AE5" s="15">
        <v>0.15548186259999999</v>
      </c>
      <c r="AF5" s="15">
        <v>184559.99469999899</v>
      </c>
      <c r="AG5" s="15">
        <v>20515491.93</v>
      </c>
      <c r="AH5" s="15">
        <v>184559.95609999899</v>
      </c>
      <c r="AI5" s="15">
        <v>3.9817626659999997E-3</v>
      </c>
      <c r="AJ5" s="15">
        <v>55.318313410000002</v>
      </c>
      <c r="AK5" s="15">
        <v>403.03141115999898</v>
      </c>
      <c r="AL5" s="15">
        <v>54.00208713</v>
      </c>
      <c r="AM5" s="15">
        <v>1.835026708</v>
      </c>
      <c r="AN5" s="15">
        <v>148.30921695000001</v>
      </c>
      <c r="AO5" s="15">
        <v>28.964785839999902</v>
      </c>
      <c r="AP5" s="15">
        <v>460.14350000000002</v>
      </c>
      <c r="AQ5" s="15">
        <v>684.50544265600001</v>
      </c>
      <c r="AR5" s="15">
        <v>176.85617079599999</v>
      </c>
      <c r="AS5" s="15">
        <v>943.93150879999996</v>
      </c>
      <c r="AT5" s="15">
        <v>212.72810529999899</v>
      </c>
      <c r="AU5" s="15">
        <v>171.67888102999899</v>
      </c>
      <c r="AV5" s="15">
        <v>171.67886684000001</v>
      </c>
      <c r="AW5" s="15">
        <v>943.93013710000002</v>
      </c>
      <c r="AX5" s="15">
        <v>2255.08185</v>
      </c>
      <c r="AY5" s="15">
        <v>4223.4053599999997</v>
      </c>
      <c r="AZ5" s="15">
        <v>0.868085674999999</v>
      </c>
      <c r="BA5" s="15">
        <v>0.96238765599999998</v>
      </c>
      <c r="BB5" s="15">
        <v>146.37702770000001</v>
      </c>
      <c r="BC5" s="15">
        <v>146.37710759999999</v>
      </c>
      <c r="BD5" s="15">
        <v>146.37702770000001</v>
      </c>
      <c r="BE5" s="15">
        <v>280.89651035999998</v>
      </c>
      <c r="BF5" s="15">
        <v>280.89688346999998</v>
      </c>
      <c r="BG5" s="15">
        <v>3.5557990000000001E-3</v>
      </c>
      <c r="BH5" s="15">
        <v>3.3351993999999999E-4</v>
      </c>
      <c r="BI5" s="15">
        <v>3.3351871999999998E-4</v>
      </c>
      <c r="BJ5" s="15">
        <v>3.5557745E-3</v>
      </c>
      <c r="BK5" s="15">
        <v>259.95676600000002</v>
      </c>
      <c r="BL5" s="15">
        <v>259.95709699999998</v>
      </c>
      <c r="BM5" s="15">
        <v>8.7628373612000002E-2</v>
      </c>
      <c r="BN5" s="15">
        <v>347.1020335</v>
      </c>
      <c r="BO5" s="15">
        <v>6.5891880900000004</v>
      </c>
      <c r="BP5" s="15">
        <v>61.0152444</v>
      </c>
      <c r="BQ5" s="15">
        <v>9.3714472999999998</v>
      </c>
      <c r="BR5" s="15">
        <v>0.11529068000000001</v>
      </c>
      <c r="BS5" s="15">
        <v>0.20496121</v>
      </c>
      <c r="BT5" s="15">
        <v>17.315036704000001</v>
      </c>
      <c r="BU5" s="15">
        <v>0</v>
      </c>
      <c r="BV5" s="15">
        <v>275.47117700000001</v>
      </c>
      <c r="BW5" s="15">
        <v>18.9674534</v>
      </c>
      <c r="BX5" s="15">
        <v>18.967442949999999</v>
      </c>
      <c r="BY5" s="15">
        <v>1074.01017</v>
      </c>
      <c r="BZ5" s="15">
        <v>1074.011843</v>
      </c>
      <c r="CA5" s="15">
        <v>6.2374029999999997E-2</v>
      </c>
      <c r="CB5" s="15">
        <v>1.0603624000000001E-2</v>
      </c>
      <c r="CC5" s="15">
        <v>5.1770656999999998E-2</v>
      </c>
      <c r="CD5" s="15">
        <v>11889.8430359999</v>
      </c>
      <c r="CE5" s="15">
        <v>26765.604650000001</v>
      </c>
      <c r="CF5" s="15">
        <v>5469.0337</v>
      </c>
      <c r="CG5" s="15">
        <v>5469.0345459999999</v>
      </c>
      <c r="CH5" s="15">
        <v>0</v>
      </c>
      <c r="CI5" s="15">
        <v>26765.611779999999</v>
      </c>
      <c r="CJ5" s="15">
        <v>390.03605859999999</v>
      </c>
      <c r="CK5" s="15">
        <v>3.5165521900000001</v>
      </c>
      <c r="CL5" s="15">
        <v>3.9817562380000003E-3</v>
      </c>
      <c r="CM5" s="15">
        <v>0.39368230989999897</v>
      </c>
      <c r="CN5" s="15">
        <v>0.21491775439999999</v>
      </c>
      <c r="CO5" s="15">
        <v>3.8142422729999899</v>
      </c>
      <c r="CP5" s="15">
        <v>1.0510010577</v>
      </c>
      <c r="CQ5" s="15">
        <v>5400.0636319999903</v>
      </c>
      <c r="CR5" s="15">
        <v>5.4999579450000002</v>
      </c>
      <c r="CS5" s="15">
        <v>1.3830104009999999</v>
      </c>
      <c r="CT5" s="15">
        <v>464.55356419999998</v>
      </c>
      <c r="CU5" s="15">
        <v>27.664124149999999</v>
      </c>
      <c r="CV5" s="15">
        <v>0</v>
      </c>
      <c r="CW5" s="15">
        <v>1.9766846819999999</v>
      </c>
      <c r="CX5" s="15">
        <v>2.0989449999999999E-5</v>
      </c>
      <c r="CY5" s="15">
        <v>0.40765920999999999</v>
      </c>
      <c r="CZ5" s="15">
        <v>1184.1492094</v>
      </c>
      <c r="DA5" s="15">
        <v>0.68104970200000003</v>
      </c>
      <c r="DB5" s="15">
        <v>0.20496121</v>
      </c>
      <c r="DC5" s="15">
        <v>100.00003339</v>
      </c>
      <c r="DD5" s="15">
        <v>1.0994312209999999</v>
      </c>
      <c r="DE5" s="15">
        <v>63.1896931</v>
      </c>
      <c r="DF5" s="15">
        <v>6.8995237199999897</v>
      </c>
      <c r="DG5" s="15">
        <v>2.29006602999999</v>
      </c>
      <c r="DH5" s="15">
        <v>274.04820549999999</v>
      </c>
      <c r="DI5" s="15">
        <v>8.63685308999999</v>
      </c>
      <c r="DJ5" s="15">
        <v>59.263159700000003</v>
      </c>
      <c r="DK5" s="15">
        <v>2.4766924275000002</v>
      </c>
      <c r="DL5" s="15">
        <v>33.256185760000001</v>
      </c>
      <c r="DM5" s="15">
        <v>0.23158874562000001</v>
      </c>
      <c r="DN5" s="15">
        <v>1.089149186</v>
      </c>
      <c r="DO5" s="15">
        <v>944.03369999999995</v>
      </c>
      <c r="DP5" s="15">
        <v>113.09598738</v>
      </c>
      <c r="DQ5" s="15">
        <v>113.09621500999999</v>
      </c>
      <c r="DR5" s="15">
        <v>507.22525409999997</v>
      </c>
      <c r="DS5" s="15">
        <v>5.1818560299999996</v>
      </c>
      <c r="DT5" s="15">
        <v>5.1818489559999996</v>
      </c>
      <c r="DU5" s="15">
        <v>0.37150545899999998</v>
      </c>
      <c r="DV5" s="15">
        <v>1425.1492357</v>
      </c>
      <c r="DW5" s="15">
        <v>1169.8290232700001</v>
      </c>
      <c r="DX5" s="15">
        <v>1169.8282460200001</v>
      </c>
      <c r="DY5" s="15">
        <v>260.46292328999999</v>
      </c>
      <c r="DZ5" s="15">
        <v>91.791492429999906</v>
      </c>
      <c r="EA5" s="15">
        <v>11721.077090000001</v>
      </c>
      <c r="EB5" s="15">
        <v>646.80442070000004</v>
      </c>
      <c r="EC5" s="15">
        <v>1531.8583114999999</v>
      </c>
      <c r="ED5" s="15">
        <v>646.80468829999995</v>
      </c>
      <c r="EE5" s="15">
        <f t="shared" si="0"/>
        <v>32494.595116</v>
      </c>
      <c r="EF5" s="15">
        <f t="shared" si="1"/>
        <v>2169.0859571698202</v>
      </c>
      <c r="EG5" s="15">
        <f t="shared" si="2"/>
        <v>984.93674776981993</v>
      </c>
      <c r="EH5" s="28"/>
      <c r="EI5" s="28"/>
      <c r="EJ5" s="28"/>
      <c r="EK5" s="28"/>
      <c r="EL5" s="28"/>
      <c r="EM5" s="28"/>
      <c r="EN5" s="28"/>
    </row>
    <row r="6" spans="1:144" x14ac:dyDescent="0.25">
      <c r="A6" s="17" t="s">
        <v>175</v>
      </c>
      <c r="B6" s="15">
        <v>2.6656426479999999</v>
      </c>
      <c r="C6" s="15">
        <v>7.4260296700000001</v>
      </c>
      <c r="D6" s="15">
        <v>69.48477767</v>
      </c>
      <c r="E6" s="15">
        <v>670.98060499999997</v>
      </c>
      <c r="F6" s="15">
        <v>9.1637340869999999</v>
      </c>
      <c r="G6" s="15">
        <v>9.1638813369999994</v>
      </c>
      <c r="H6" s="15">
        <v>670.98058400000002</v>
      </c>
      <c r="I6" s="15">
        <v>670.98058400000002</v>
      </c>
      <c r="J6" s="15">
        <v>151.8416814</v>
      </c>
      <c r="K6" s="15">
        <v>2.4770261900000001</v>
      </c>
      <c r="L6" s="15">
        <v>2.5720386799999999</v>
      </c>
      <c r="M6" s="15">
        <v>0.16735253</v>
      </c>
      <c r="N6" s="15">
        <v>8.3676510000000003E-3</v>
      </c>
      <c r="O6" s="15">
        <v>0.15898539</v>
      </c>
      <c r="P6" s="15">
        <v>1693.5128</v>
      </c>
      <c r="Q6" s="15">
        <v>1.2441630239999999</v>
      </c>
      <c r="R6" s="15">
        <v>1693.5110162000001</v>
      </c>
      <c r="S6" s="15">
        <v>0.90220552199999904</v>
      </c>
      <c r="T6" s="15">
        <v>0.90220656789999998</v>
      </c>
      <c r="U6" s="15">
        <v>0.49603180106</v>
      </c>
      <c r="V6" s="15">
        <v>1.82274533508999</v>
      </c>
      <c r="W6" s="15">
        <v>0.43769334122999998</v>
      </c>
      <c r="X6" s="15">
        <v>199.66815609999901</v>
      </c>
      <c r="Y6" s="15">
        <v>199.66855874000001</v>
      </c>
      <c r="Z6" s="15">
        <v>6062.9459379999898</v>
      </c>
      <c r="AA6" s="15">
        <v>6062.9459379999898</v>
      </c>
      <c r="AB6" s="15">
        <v>3.3446337999999999E-2</v>
      </c>
      <c r="AC6" s="15">
        <v>4.6824910000000004E-3</v>
      </c>
      <c r="AD6" s="15">
        <v>2.8763842000000001E-2</v>
      </c>
      <c r="AE6" s="15">
        <v>0.8537905106</v>
      </c>
      <c r="AF6" s="15">
        <v>540113.09143000003</v>
      </c>
      <c r="AG6" s="15">
        <v>169832606.08000001</v>
      </c>
      <c r="AH6" s="15">
        <v>540113.22112999996</v>
      </c>
      <c r="AI6" s="15">
        <v>2.4839834620000001E-2</v>
      </c>
      <c r="AJ6" s="15">
        <v>188.25521999999901</v>
      </c>
      <c r="AK6" s="15">
        <v>1497.4111587999901</v>
      </c>
      <c r="AL6" s="15">
        <v>191.114655</v>
      </c>
      <c r="AM6" s="15">
        <v>6.3836156699999904</v>
      </c>
      <c r="AN6" s="15">
        <v>525.29552099999898</v>
      </c>
      <c r="AO6" s="15">
        <v>129.68029899999999</v>
      </c>
      <c r="AP6" s="15">
        <v>4265.99845</v>
      </c>
      <c r="AQ6" s="15">
        <v>3128.3998214399999</v>
      </c>
      <c r="AR6" s="15">
        <v>917.84231014</v>
      </c>
      <c r="AS6" s="15">
        <v>6653.0467013999996</v>
      </c>
      <c r="AT6" s="15">
        <v>1028.143478</v>
      </c>
      <c r="AU6" s="15">
        <v>776.26054425999996</v>
      </c>
      <c r="AV6" s="15">
        <v>776.26036314999999</v>
      </c>
      <c r="AW6" s="15">
        <v>6653.0469279999998</v>
      </c>
      <c r="AX6" s="15">
        <v>22927.0498999999</v>
      </c>
      <c r="AY6" s="15">
        <v>21830.777010000002</v>
      </c>
      <c r="AZ6" s="15">
        <v>4.6437104659999999</v>
      </c>
      <c r="BA6" s="15">
        <v>5.3174048799999998</v>
      </c>
      <c r="BB6" s="15">
        <v>1367.2771419999999</v>
      </c>
      <c r="BC6" s="15">
        <v>1367.2803690000001</v>
      </c>
      <c r="BD6" s="15">
        <v>1367.2771419999999</v>
      </c>
      <c r="BE6" s="15">
        <v>771.65854922000005</v>
      </c>
      <c r="BF6" s="15">
        <v>771.65975227000001</v>
      </c>
      <c r="BG6" s="15">
        <v>1.6519161000000001E-2</v>
      </c>
      <c r="BH6" s="15">
        <v>3.2261097999999998E-3</v>
      </c>
      <c r="BI6" s="15">
        <v>3.2261162999999999E-3</v>
      </c>
      <c r="BJ6" s="15">
        <v>1.6519236999999999E-2</v>
      </c>
      <c r="BK6" s="15">
        <v>1178.514426</v>
      </c>
      <c r="BL6" s="15">
        <v>1178.5167999999901</v>
      </c>
      <c r="BM6" s="15">
        <v>0.69618404559999902</v>
      </c>
      <c r="BN6" s="15">
        <v>2269.3156377999999</v>
      </c>
      <c r="BO6" s="15">
        <v>36.497177739999998</v>
      </c>
      <c r="BP6" s="15">
        <v>300.660327</v>
      </c>
      <c r="BQ6" s="15">
        <v>24.794692049999998</v>
      </c>
      <c r="BR6" s="15">
        <v>2.7593538999999998</v>
      </c>
      <c r="BS6" s="15">
        <v>4.9055166000000003</v>
      </c>
      <c r="BT6" s="15">
        <v>105.86158664</v>
      </c>
      <c r="BU6" s="15">
        <v>0</v>
      </c>
      <c r="BV6" s="15">
        <v>2595.5897199999999</v>
      </c>
      <c r="BW6" s="15">
        <v>69.339508039999998</v>
      </c>
      <c r="BX6" s="15">
        <v>69.33964469</v>
      </c>
      <c r="BY6" s="15">
        <v>10068.681329999999</v>
      </c>
      <c r="BZ6" s="15">
        <v>10068.694183</v>
      </c>
      <c r="CA6" s="15">
        <v>10.461748999999999</v>
      </c>
      <c r="CB6" s="15">
        <v>1.7785048000000001</v>
      </c>
      <c r="CC6" s="15">
        <v>8.683287</v>
      </c>
      <c r="CD6" s="15">
        <v>73034.637950000004</v>
      </c>
      <c r="CE6" s="15">
        <v>119747.3952</v>
      </c>
      <c r="CF6" s="15">
        <v>26388.415819999998</v>
      </c>
      <c r="CG6" s="15">
        <v>26388.413250000001</v>
      </c>
      <c r="CH6" s="15">
        <v>0</v>
      </c>
      <c r="CI6" s="15">
        <v>119747.403899999</v>
      </c>
      <c r="CJ6" s="15">
        <v>1931.64759</v>
      </c>
      <c r="CK6" s="15">
        <v>19.280826350000002</v>
      </c>
      <c r="CL6" s="15">
        <v>2.4839792555999999E-2</v>
      </c>
      <c r="CM6" s="15">
        <v>2.4363581920000001</v>
      </c>
      <c r="CN6" s="15">
        <v>1.291477489</v>
      </c>
      <c r="CO6" s="15">
        <v>21.87510237</v>
      </c>
      <c r="CP6" s="15">
        <v>11.2312575497</v>
      </c>
      <c r="CQ6" s="15">
        <v>36167.507522</v>
      </c>
      <c r="CR6" s="15">
        <v>50.381547949999998</v>
      </c>
      <c r="CS6" s="15">
        <v>6.7464439799999996</v>
      </c>
      <c r="CT6" s="15">
        <v>2609.7037273999999</v>
      </c>
      <c r="CU6" s="15">
        <v>630.67618158999903</v>
      </c>
      <c r="CV6" s="15">
        <v>0</v>
      </c>
      <c r="CW6" s="15">
        <v>11.04456753</v>
      </c>
      <c r="CX6" s="15">
        <v>1.0986022E-3</v>
      </c>
      <c r="CY6" s="15">
        <v>4.5555426959999998</v>
      </c>
      <c r="CZ6" s="15">
        <v>11239.496801399901</v>
      </c>
      <c r="DA6" s="15">
        <v>11.975314346999999</v>
      </c>
      <c r="DB6" s="15">
        <v>4.9055166000000003</v>
      </c>
      <c r="DC6" s="15">
        <v>2159.6905130999999</v>
      </c>
      <c r="DD6" s="15">
        <v>11.46278884</v>
      </c>
      <c r="DE6" s="15">
        <v>760.20367839999994</v>
      </c>
      <c r="DF6" s="15">
        <v>74.303635360000001</v>
      </c>
      <c r="DG6" s="15">
        <v>14.44875433</v>
      </c>
      <c r="DH6" s="15">
        <v>2912.4724019999999</v>
      </c>
      <c r="DI6" s="15">
        <v>94.997437599999998</v>
      </c>
      <c r="DJ6" s="15">
        <v>312.27744960000001</v>
      </c>
      <c r="DK6" s="15">
        <v>14.263564892</v>
      </c>
      <c r="DL6" s="15">
        <v>210.47964299999899</v>
      </c>
      <c r="DM6" s="15">
        <v>3.5880787328000001</v>
      </c>
      <c r="DN6" s="15">
        <v>5.759365216</v>
      </c>
      <c r="DO6" s="15">
        <v>1591.9780000000001</v>
      </c>
      <c r="DP6" s="15">
        <v>1438.2193310999901</v>
      </c>
      <c r="DQ6" s="15">
        <v>1438.2190826000001</v>
      </c>
      <c r="DR6" s="15">
        <v>2035.8534187</v>
      </c>
      <c r="DS6" s="15">
        <v>86.060169825000003</v>
      </c>
      <c r="DT6" s="15">
        <v>86.06009186</v>
      </c>
      <c r="DU6" s="15">
        <v>0.91902526100000004</v>
      </c>
      <c r="DV6" s="15">
        <v>5902.08612059999</v>
      </c>
      <c r="DW6" s="15">
        <v>4631.9458437000003</v>
      </c>
      <c r="DX6" s="15">
        <v>4631.9472839999999</v>
      </c>
      <c r="DY6" s="15">
        <v>1663.9078775999999</v>
      </c>
      <c r="DZ6" s="15">
        <v>445.87714244</v>
      </c>
      <c r="EA6" s="15">
        <v>69243.024139999994</v>
      </c>
      <c r="EB6" s="15">
        <v>3739.2005899999999</v>
      </c>
      <c r="EC6" s="15">
        <v>9790.7086213000002</v>
      </c>
      <c r="ED6" s="15">
        <v>3739.1960807</v>
      </c>
      <c r="EE6" s="15">
        <f t="shared" si="0"/>
        <v>147314.325446</v>
      </c>
      <c r="EF6" s="15">
        <f t="shared" si="1"/>
        <v>20730.585392167399</v>
      </c>
      <c r="EG6" s="15">
        <f t="shared" si="2"/>
        <v>9491.0885907674983</v>
      </c>
      <c r="EH6" s="28"/>
      <c r="EI6" s="28"/>
      <c r="EJ6" s="28"/>
      <c r="EK6" s="28"/>
      <c r="EL6" s="28"/>
      <c r="EM6" s="28"/>
      <c r="EN6" s="28"/>
    </row>
    <row r="7" spans="1:144" x14ac:dyDescent="0.25">
      <c r="A7" s="17" t="s">
        <v>176</v>
      </c>
      <c r="B7" s="15">
        <v>0.81087816400000001</v>
      </c>
      <c r="C7" s="15">
        <v>2.4269178029999998</v>
      </c>
      <c r="D7" s="15">
        <v>30.173476649999898</v>
      </c>
      <c r="E7" s="15">
        <v>207.623347</v>
      </c>
      <c r="F7" s="15">
        <v>19.745164150000001</v>
      </c>
      <c r="G7" s="15">
        <v>19.745197359999999</v>
      </c>
      <c r="H7" s="15">
        <v>207.62336779999899</v>
      </c>
      <c r="I7" s="15">
        <v>207.62336779999899</v>
      </c>
      <c r="J7" s="15">
        <v>60.252977950000002</v>
      </c>
      <c r="K7" s="15">
        <v>0.74202426099999996</v>
      </c>
      <c r="L7" s="15">
        <v>1.459967214</v>
      </c>
      <c r="M7" s="15">
        <v>0.12234968</v>
      </c>
      <c r="N7" s="15">
        <v>6.1174645000000001E-3</v>
      </c>
      <c r="O7" s="15">
        <v>0.11623196</v>
      </c>
      <c r="P7" s="15">
        <v>476.16699225000002</v>
      </c>
      <c r="Q7" s="15">
        <v>0.33811609069999998</v>
      </c>
      <c r="R7" s="15">
        <v>476.16685897000002</v>
      </c>
      <c r="S7" s="15">
        <v>0.23106859582</v>
      </c>
      <c r="T7" s="15">
        <v>0.23106898542999901</v>
      </c>
      <c r="U7" s="15">
        <v>0.13735657582999999</v>
      </c>
      <c r="V7" s="15">
        <v>0.46204839890299998</v>
      </c>
      <c r="W7" s="15">
        <v>0.12215419693600001</v>
      </c>
      <c r="X7" s="15">
        <v>64.266983240000002</v>
      </c>
      <c r="Y7" s="15">
        <v>64.266809749999993</v>
      </c>
      <c r="Z7" s="15">
        <v>1970.2722635999901</v>
      </c>
      <c r="AA7" s="15">
        <v>1970.2722635999901</v>
      </c>
      <c r="AB7" s="15">
        <v>6.0782523000000005E-4</v>
      </c>
      <c r="AC7" s="15">
        <v>8.509581E-5</v>
      </c>
      <c r="AD7" s="15">
        <v>5.2273144999999996E-4</v>
      </c>
      <c r="AE7" s="15">
        <v>0.2372735121</v>
      </c>
      <c r="AF7" s="15">
        <v>269280.02639000001</v>
      </c>
      <c r="AG7" s="15">
        <v>27127450.647</v>
      </c>
      <c r="AH7" s="15">
        <v>269280.07485999999</v>
      </c>
      <c r="AI7" s="15">
        <v>6.3615085559999996E-3</v>
      </c>
      <c r="AJ7" s="15">
        <v>65.080367710000004</v>
      </c>
      <c r="AK7" s="15">
        <v>481.58815570000002</v>
      </c>
      <c r="AL7" s="15">
        <v>62.686313920000003</v>
      </c>
      <c r="AM7" s="15">
        <v>2.1406464519999999</v>
      </c>
      <c r="AN7" s="15">
        <v>172.09460989999999</v>
      </c>
      <c r="AO7" s="15">
        <v>29.893823640000001</v>
      </c>
      <c r="AP7" s="15">
        <v>787.22136799999998</v>
      </c>
      <c r="AQ7" s="15">
        <v>1314.6351308000001</v>
      </c>
      <c r="AR7" s="15">
        <v>359.75926100999999</v>
      </c>
      <c r="AS7" s="15">
        <v>1800.0714074999901</v>
      </c>
      <c r="AT7" s="15">
        <v>384.4117905</v>
      </c>
      <c r="AU7" s="15">
        <v>338.39850199</v>
      </c>
      <c r="AV7" s="15">
        <v>338.39852112999898</v>
      </c>
      <c r="AW7" s="15">
        <v>1800.069587</v>
      </c>
      <c r="AX7" s="15">
        <v>4641.8669</v>
      </c>
      <c r="AY7" s="15">
        <v>8282.2193239999997</v>
      </c>
      <c r="AZ7" s="15">
        <v>1.369482927</v>
      </c>
      <c r="BA7" s="15">
        <v>1.61597534399999</v>
      </c>
      <c r="BB7" s="15">
        <v>241.6452683</v>
      </c>
      <c r="BC7" s="15">
        <v>241.64493399999901</v>
      </c>
      <c r="BD7" s="15">
        <v>241.6452683</v>
      </c>
      <c r="BE7" s="15">
        <v>548.72062000999995</v>
      </c>
      <c r="BF7" s="15">
        <v>548.72071366</v>
      </c>
      <c r="BG7" s="15">
        <v>5.2692390000000002E-3</v>
      </c>
      <c r="BH7" s="15">
        <v>4.8905159999999999E-4</v>
      </c>
      <c r="BI7" s="15">
        <v>4.8905460000000004E-4</v>
      </c>
      <c r="BJ7" s="15">
        <v>5.2692190000000003E-3</v>
      </c>
      <c r="BK7" s="15">
        <v>355.0668751</v>
      </c>
      <c r="BL7" s="15">
        <v>355.06643319999898</v>
      </c>
      <c r="BM7" s="15">
        <v>0.17654374458200001</v>
      </c>
      <c r="BN7" s="15">
        <v>629.62827083000002</v>
      </c>
      <c r="BO7" s="15">
        <v>12.597465184000001</v>
      </c>
      <c r="BP7" s="15">
        <v>105.0253029</v>
      </c>
      <c r="BQ7" s="15">
        <v>13.404476369999999</v>
      </c>
      <c r="BR7" s="15">
        <v>0.18074034</v>
      </c>
      <c r="BS7" s="15">
        <v>0.32131615000000002</v>
      </c>
      <c r="BT7" s="15">
        <v>40.029082699999996</v>
      </c>
      <c r="BU7" s="15">
        <v>0</v>
      </c>
      <c r="BV7" s="15">
        <v>528.29081399999995</v>
      </c>
      <c r="BW7" s="15">
        <v>33.917791919999999</v>
      </c>
      <c r="BX7" s="15">
        <v>33.917858999999901</v>
      </c>
      <c r="BY7" s="15">
        <v>1525.495664</v>
      </c>
      <c r="BZ7" s="15">
        <v>1525.50186049999</v>
      </c>
      <c r="CA7" s="15">
        <v>9.0661004000000003E-2</v>
      </c>
      <c r="CB7" s="15">
        <v>1.5412347E-2</v>
      </c>
      <c r="CC7" s="15">
        <v>7.5248540000000003E-2</v>
      </c>
      <c r="CD7" s="15">
        <v>22589.91491</v>
      </c>
      <c r="CE7" s="15">
        <v>37433.798170000002</v>
      </c>
      <c r="CF7" s="15">
        <v>6594.49863</v>
      </c>
      <c r="CG7" s="15">
        <v>6594.4966700000004</v>
      </c>
      <c r="CH7" s="15">
        <v>0</v>
      </c>
      <c r="CI7" s="15">
        <v>37433.796199999997</v>
      </c>
      <c r="CJ7" s="15">
        <v>732.59823759999995</v>
      </c>
      <c r="CK7" s="15">
        <v>5.8894269899999996</v>
      </c>
      <c r="CL7" s="15">
        <v>6.3615047440000001E-3</v>
      </c>
      <c r="CM7" s="15">
        <v>0.6520137252</v>
      </c>
      <c r="CN7" s="15">
        <v>0.35942785100000002</v>
      </c>
      <c r="CO7" s="15">
        <v>6.6852707970000003</v>
      </c>
      <c r="CP7" s="15">
        <v>1.3920258697999901</v>
      </c>
      <c r="CQ7" s="15">
        <v>10139.413718</v>
      </c>
      <c r="CR7" s="15">
        <v>7.4611094799999904</v>
      </c>
      <c r="CS7" s="15">
        <v>1.6780101679999999</v>
      </c>
      <c r="CT7" s="15">
        <v>630.08720119999998</v>
      </c>
      <c r="CU7" s="15">
        <v>43.752126353999998</v>
      </c>
      <c r="CV7" s="15">
        <v>0</v>
      </c>
      <c r="CW7" s="15">
        <v>3.4635509330000001</v>
      </c>
      <c r="CX7" s="15">
        <v>2.8009532000000001E-5</v>
      </c>
      <c r="CY7" s="15">
        <v>0.54021967900000001</v>
      </c>
      <c r="CZ7" s="15">
        <v>1814.21595015</v>
      </c>
      <c r="DA7" s="15">
        <v>1.0088335349999999</v>
      </c>
      <c r="DB7" s="15">
        <v>0.32131615000000002</v>
      </c>
      <c r="DC7" s="15">
        <v>155.75606477999901</v>
      </c>
      <c r="DD7" s="15">
        <v>1.3811535930000001</v>
      </c>
      <c r="DE7" s="15">
        <v>90.899813100000003</v>
      </c>
      <c r="DF7" s="15">
        <v>9.6097639999999895</v>
      </c>
      <c r="DG7" s="15">
        <v>3.0593694600000001</v>
      </c>
      <c r="DH7" s="15">
        <v>395.470463</v>
      </c>
      <c r="DI7" s="15">
        <v>14.56518224</v>
      </c>
      <c r="DJ7" s="15">
        <v>102.551791299999</v>
      </c>
      <c r="DK7" s="15">
        <v>3.021436885</v>
      </c>
      <c r="DL7" s="15">
        <v>37.353072399999903</v>
      </c>
      <c r="DM7" s="15">
        <v>0.32881640810999901</v>
      </c>
      <c r="DN7" s="15">
        <v>1.6838614300000001</v>
      </c>
      <c r="DO7" s="15">
        <v>1104.8334</v>
      </c>
      <c r="DP7" s="15">
        <v>157.52536208999999</v>
      </c>
      <c r="DQ7" s="15">
        <v>157.52528139999899</v>
      </c>
      <c r="DR7" s="15">
        <v>776.24733879999997</v>
      </c>
      <c r="DS7" s="15">
        <v>10.234834981999899</v>
      </c>
      <c r="DT7" s="15">
        <v>10.234865296999899</v>
      </c>
      <c r="DU7" s="15">
        <v>0.52166662499999905</v>
      </c>
      <c r="DV7" s="15">
        <v>2751.3641152</v>
      </c>
      <c r="DW7" s="15">
        <v>2255.3442064799901</v>
      </c>
      <c r="DX7" s="15">
        <v>2255.3409996</v>
      </c>
      <c r="DY7" s="15">
        <v>496.52219491999898</v>
      </c>
      <c r="DZ7" s="15">
        <v>143.44883505000001</v>
      </c>
      <c r="EA7" s="15">
        <v>22246.702234</v>
      </c>
      <c r="EB7" s="15">
        <v>1267.3585155999999</v>
      </c>
      <c r="EC7" s="15">
        <v>3009.87065969999</v>
      </c>
      <c r="ED7" s="15">
        <v>1267.3604037999901</v>
      </c>
      <c r="EE7" s="15">
        <f t="shared" si="0"/>
        <v>44383.363675100001</v>
      </c>
      <c r="EF7" s="15">
        <f t="shared" si="1"/>
        <v>3197.336746211909</v>
      </c>
      <c r="EG7" s="15">
        <f t="shared" si="2"/>
        <v>1383.120796061909</v>
      </c>
      <c r="EH7" s="28"/>
      <c r="EI7" s="28"/>
      <c r="EJ7" s="28"/>
      <c r="EK7" s="28"/>
      <c r="EL7" s="28"/>
      <c r="EM7" s="28"/>
      <c r="EN7" s="28"/>
    </row>
    <row r="8" spans="1:144" x14ac:dyDescent="0.25">
      <c r="A8" s="17" t="s">
        <v>177</v>
      </c>
      <c r="B8" s="15">
        <v>0.25749933219999999</v>
      </c>
      <c r="C8" s="15">
        <v>0.86384096570000002</v>
      </c>
      <c r="D8" s="15">
        <v>12.49797463</v>
      </c>
      <c r="E8" s="15">
        <v>78.723247650000005</v>
      </c>
      <c r="F8" s="15">
        <v>6.2505974999999996</v>
      </c>
      <c r="G8" s="15">
        <v>6.2506283700000003</v>
      </c>
      <c r="H8" s="15">
        <v>78.723168000000001</v>
      </c>
      <c r="I8" s="15">
        <v>78.723168000000001</v>
      </c>
      <c r="J8" s="15">
        <v>17.927198730000001</v>
      </c>
      <c r="K8" s="15">
        <v>0.23471100449999999</v>
      </c>
      <c r="L8" s="15">
        <v>0.36463607099999901</v>
      </c>
      <c r="M8" s="15">
        <v>7.6924279999999998E-2</v>
      </c>
      <c r="N8" s="15">
        <v>3.8462280000000001E-3</v>
      </c>
      <c r="O8" s="15">
        <v>7.3078329999999997E-2</v>
      </c>
      <c r="P8" s="15">
        <v>170.36537980999901</v>
      </c>
      <c r="Q8" s="15">
        <v>0.10811911813</v>
      </c>
      <c r="R8" s="15">
        <v>170.36550091999999</v>
      </c>
      <c r="S8" s="15">
        <v>9.0591197550000002E-2</v>
      </c>
      <c r="T8" s="15">
        <v>9.0591280619999895E-2</v>
      </c>
      <c r="U8" s="15">
        <v>5.5613154969999898E-2</v>
      </c>
      <c r="V8" s="15">
        <v>0.19925887257300001</v>
      </c>
      <c r="W8" s="15">
        <v>5.1433665193600001E-2</v>
      </c>
      <c r="X8" s="15">
        <v>29.125997652999999</v>
      </c>
      <c r="Y8" s="15">
        <v>29.12594142</v>
      </c>
      <c r="Z8" s="15">
        <v>741.36024640000005</v>
      </c>
      <c r="AA8" s="15">
        <v>741.36024640000005</v>
      </c>
      <c r="AB8" s="15">
        <v>3.9228534999999999E-4</v>
      </c>
      <c r="AC8" s="15">
        <v>5.4919439999999997E-5</v>
      </c>
      <c r="AD8" s="15">
        <v>3.3736455999999998E-4</v>
      </c>
      <c r="AE8" s="15">
        <v>8.0753782359999998E-2</v>
      </c>
      <c r="AF8" s="15">
        <v>120326.348465</v>
      </c>
      <c r="AG8" s="15">
        <v>15113194.74</v>
      </c>
      <c r="AH8" s="15">
        <v>120326.35167</v>
      </c>
      <c r="AI8" s="15">
        <v>2.3724979310000001E-3</v>
      </c>
      <c r="AJ8" s="15">
        <v>18.25677022</v>
      </c>
      <c r="AK8" s="15">
        <v>134.24168218999901</v>
      </c>
      <c r="AL8" s="15">
        <v>17.486503429999999</v>
      </c>
      <c r="AM8" s="15">
        <v>0.601097981</v>
      </c>
      <c r="AN8" s="15">
        <v>48.036464799999997</v>
      </c>
      <c r="AO8" s="15">
        <v>9.5811564300000001</v>
      </c>
      <c r="AP8" s="15">
        <v>352.536607</v>
      </c>
      <c r="AQ8" s="15">
        <v>486.91700565000002</v>
      </c>
      <c r="AR8" s="15">
        <v>137.42287969</v>
      </c>
      <c r="AS8" s="15">
        <v>746.59792719999996</v>
      </c>
      <c r="AT8" s="15">
        <v>134.1071427</v>
      </c>
      <c r="AU8" s="15">
        <v>131.63040978500001</v>
      </c>
      <c r="AV8" s="15">
        <v>131.63017203499999</v>
      </c>
      <c r="AW8" s="15">
        <v>746.5969983</v>
      </c>
      <c r="AX8" s="15">
        <v>2011.77124</v>
      </c>
      <c r="AY8" s="15">
        <v>3116.8936210000002</v>
      </c>
      <c r="AZ8" s="15">
        <v>0.43168714060000002</v>
      </c>
      <c r="BA8" s="15">
        <v>0.51999114130000001</v>
      </c>
      <c r="BB8" s="15">
        <v>76.5964168</v>
      </c>
      <c r="BC8" s="15">
        <v>76.596517599999999</v>
      </c>
      <c r="BD8" s="15">
        <v>76.5964168</v>
      </c>
      <c r="BE8" s="15">
        <v>225.42540375999999</v>
      </c>
      <c r="BF8" s="15">
        <v>225.424297263</v>
      </c>
      <c r="BG8" s="15">
        <v>3.5229306999999999E-3</v>
      </c>
      <c r="BH8" s="15">
        <v>3.2103520000000002E-4</v>
      </c>
      <c r="BI8" s="15">
        <v>3.2103474999999997E-4</v>
      </c>
      <c r="BJ8" s="15">
        <v>3.5229174000000001E-3</v>
      </c>
      <c r="BK8" s="15">
        <v>110.31994640000001</v>
      </c>
      <c r="BL8" s="15">
        <v>110.31984629999999</v>
      </c>
      <c r="BM8" s="15">
        <v>7.5688954232999997E-2</v>
      </c>
      <c r="BN8" s="15">
        <v>238.29673695999901</v>
      </c>
      <c r="BO8" s="15">
        <v>5.0326780079999898</v>
      </c>
      <c r="BP8" s="15">
        <v>36.530637569999897</v>
      </c>
      <c r="BQ8" s="15">
        <v>3.4569278400000001</v>
      </c>
      <c r="BR8" s="15">
        <v>0.11413123</v>
      </c>
      <c r="BS8" s="15">
        <v>0.20289971000000001</v>
      </c>
      <c r="BT8" s="15">
        <v>17.883190955</v>
      </c>
      <c r="BU8" s="15">
        <v>0</v>
      </c>
      <c r="BV8" s="15">
        <v>260.20701600000001</v>
      </c>
      <c r="BW8" s="15">
        <v>11.421731510000001</v>
      </c>
      <c r="BX8" s="15">
        <v>11.42173545</v>
      </c>
      <c r="BY8" s="15">
        <v>882.26205649999997</v>
      </c>
      <c r="BZ8" s="15">
        <v>882.26329529999998</v>
      </c>
      <c r="CA8" s="15">
        <v>5.2424297000000002E-2</v>
      </c>
      <c r="CB8" s="15">
        <v>8.9121329999999992E-3</v>
      </c>
      <c r="CC8" s="15">
        <v>4.3512206999999997E-2</v>
      </c>
      <c r="CD8" s="15">
        <v>8693.2635879999998</v>
      </c>
      <c r="CE8" s="15">
        <v>11464.79867</v>
      </c>
      <c r="CF8" s="15">
        <v>2214.873032</v>
      </c>
      <c r="CG8" s="15">
        <v>2214.872241</v>
      </c>
      <c r="CH8" s="15">
        <v>0</v>
      </c>
      <c r="CI8" s="15">
        <v>11464.796254999999</v>
      </c>
      <c r="CJ8" s="15">
        <v>268.04857559999999</v>
      </c>
      <c r="CK8" s="15">
        <v>1.9443310249999901</v>
      </c>
      <c r="CL8" s="15">
        <v>2.372486455E-3</v>
      </c>
      <c r="CM8" s="15">
        <v>0.23942047799999999</v>
      </c>
      <c r="CN8" s="15">
        <v>0.13218684813000001</v>
      </c>
      <c r="CO8" s="15">
        <v>2.2722660359999902</v>
      </c>
      <c r="CP8" s="15">
        <v>0.54365400900000005</v>
      </c>
      <c r="CQ8" s="15">
        <v>3912.8503820000001</v>
      </c>
      <c r="CR8" s="15">
        <v>2.7248191099999999</v>
      </c>
      <c r="CS8" s="15">
        <v>0.50379145700000005</v>
      </c>
      <c r="CT8" s="15">
        <v>203.96981904</v>
      </c>
      <c r="CU8" s="15">
        <v>26.716097301000001</v>
      </c>
      <c r="CV8" s="15">
        <v>0</v>
      </c>
      <c r="CW8" s="15">
        <v>1.18490384</v>
      </c>
      <c r="CX8" s="15">
        <v>1.5182570000000001E-5</v>
      </c>
      <c r="CY8" s="15">
        <v>0.22630061729999901</v>
      </c>
      <c r="CZ8" s="15">
        <v>1112.5954746</v>
      </c>
      <c r="DA8" s="15">
        <v>0.52703453970000003</v>
      </c>
      <c r="DB8" s="15">
        <v>0.20289971000000001</v>
      </c>
      <c r="DC8" s="15">
        <v>92.628997894999998</v>
      </c>
      <c r="DD8" s="15">
        <v>0.59852823099999997</v>
      </c>
      <c r="DE8" s="15">
        <v>38.394879199999998</v>
      </c>
      <c r="DF8" s="15">
        <v>3.6548722900000001</v>
      </c>
      <c r="DG8" s="15">
        <v>1.000147627</v>
      </c>
      <c r="DH8" s="15">
        <v>155.92344659999901</v>
      </c>
      <c r="DI8" s="15">
        <v>4.5780138600000004</v>
      </c>
      <c r="DJ8" s="15">
        <v>35.285961299999997</v>
      </c>
      <c r="DK8" s="15">
        <v>0.94004014499999999</v>
      </c>
      <c r="DL8" s="15">
        <v>13.45710411</v>
      </c>
      <c r="DM8" s="15">
        <v>0.16317389047</v>
      </c>
      <c r="DN8" s="15">
        <v>0.52471815349999995</v>
      </c>
      <c r="DO8" s="15">
        <v>154.84775999999999</v>
      </c>
      <c r="DP8" s="15">
        <v>93.463090009999902</v>
      </c>
      <c r="DQ8" s="15">
        <v>93.463512952000002</v>
      </c>
      <c r="DR8" s="15">
        <v>248.42569319999899</v>
      </c>
      <c r="DS8" s="15">
        <v>3.7927075260000001</v>
      </c>
      <c r="DT8" s="15">
        <v>3.7926968909999998</v>
      </c>
      <c r="DU8" s="15">
        <v>0.13028955</v>
      </c>
      <c r="DV8" s="15">
        <v>1077.2990841400001</v>
      </c>
      <c r="DW8" s="15">
        <v>885.73008230999994</v>
      </c>
      <c r="DX8" s="15">
        <v>885.72986608999895</v>
      </c>
      <c r="DY8" s="15">
        <v>193.445830274</v>
      </c>
      <c r="DZ8" s="15">
        <v>48.093489763999997</v>
      </c>
      <c r="EA8" s="15">
        <v>8555.2792420000005</v>
      </c>
      <c r="EB8" s="15">
        <v>493.70655176999998</v>
      </c>
      <c r="EC8" s="15">
        <v>1177.5669584</v>
      </c>
      <c r="ED8" s="15">
        <v>493.70788076000002</v>
      </c>
      <c r="EE8" s="15">
        <f t="shared" si="0"/>
        <v>13789.9916484</v>
      </c>
      <c r="EF8" s="15">
        <f t="shared" si="1"/>
        <v>1654.771080372469</v>
      </c>
      <c r="EG8" s="15">
        <f t="shared" si="2"/>
        <v>542.175605772469</v>
      </c>
      <c r="EH8" s="28"/>
      <c r="EI8" s="28"/>
      <c r="EJ8" s="28"/>
      <c r="EK8" s="28"/>
      <c r="EL8" s="28"/>
      <c r="EM8" s="28"/>
      <c r="EN8" s="28"/>
    </row>
    <row r="9" spans="1:144" x14ac:dyDescent="0.25">
      <c r="A9" s="17" t="s">
        <v>178</v>
      </c>
      <c r="B9" s="15">
        <v>8.9405953159999996E-2</v>
      </c>
      <c r="C9" s="15">
        <v>0.26857392054999901</v>
      </c>
      <c r="D9" s="15">
        <v>3.67064485</v>
      </c>
      <c r="E9" s="15">
        <v>24.781580930000001</v>
      </c>
      <c r="F9" s="15">
        <v>2.2548188179999999</v>
      </c>
      <c r="G9" s="15">
        <v>2.2548171410000002</v>
      </c>
      <c r="H9" s="15">
        <v>24.781620795999999</v>
      </c>
      <c r="I9" s="15">
        <v>24.781620795999999</v>
      </c>
      <c r="J9" s="15">
        <v>6.6338281129999999</v>
      </c>
      <c r="K9" s="15">
        <v>8.4807660100000001E-2</v>
      </c>
      <c r="L9" s="15">
        <v>0.1630695174</v>
      </c>
      <c r="M9" s="15">
        <v>2.0969247E-2</v>
      </c>
      <c r="N9" s="15">
        <v>1.04846E-3</v>
      </c>
      <c r="O9" s="15">
        <v>1.9920684000000001E-2</v>
      </c>
      <c r="P9" s="15">
        <v>47.855437119999998</v>
      </c>
      <c r="Q9" s="15">
        <v>4.3223714349999998E-2</v>
      </c>
      <c r="R9" s="15">
        <v>47.854975487999901</v>
      </c>
      <c r="S9" s="15">
        <v>2.7684433155999999E-2</v>
      </c>
      <c r="T9" s="15">
        <v>2.7684336646E-2</v>
      </c>
      <c r="U9" s="15">
        <v>1.5829229734999999E-2</v>
      </c>
      <c r="V9" s="15">
        <v>5.0911057028699899E-2</v>
      </c>
      <c r="W9" s="15">
        <v>1.3572601458539999E-2</v>
      </c>
      <c r="X9" s="15">
        <v>8.1897678596999999</v>
      </c>
      <c r="Y9" s="15">
        <v>8.1898006329999902</v>
      </c>
      <c r="Z9" s="15">
        <v>246.499552399999</v>
      </c>
      <c r="AA9" s="15">
        <v>246.499552399999</v>
      </c>
      <c r="AB9" s="15">
        <v>1.0370539E-4</v>
      </c>
      <c r="AC9" s="15">
        <v>1.4518912E-5</v>
      </c>
      <c r="AD9" s="15">
        <v>8.9186905999999995E-5</v>
      </c>
      <c r="AE9" s="15">
        <v>2.9958926310000002E-2</v>
      </c>
      <c r="AF9" s="15">
        <v>35782.096273499999</v>
      </c>
      <c r="AG9" s="15">
        <v>4564857.8843999999</v>
      </c>
      <c r="AH9" s="15">
        <v>35782.101429000002</v>
      </c>
      <c r="AI9" s="15">
        <v>7.9268964195999998E-4</v>
      </c>
      <c r="AJ9" s="15">
        <v>9.4371566770000008</v>
      </c>
      <c r="AK9" s="15">
        <v>68.634476273999994</v>
      </c>
      <c r="AL9" s="15">
        <v>9.2490313030000006</v>
      </c>
      <c r="AM9" s="15">
        <v>0.30226084559999999</v>
      </c>
      <c r="AN9" s="15">
        <v>25.387743399999898</v>
      </c>
      <c r="AO9" s="15">
        <v>4.9512723699999999</v>
      </c>
      <c r="AP9" s="15">
        <v>124.4460545</v>
      </c>
      <c r="AQ9" s="15">
        <v>151.018030455</v>
      </c>
      <c r="AR9" s="15">
        <v>41.151156946999997</v>
      </c>
      <c r="AS9" s="15">
        <v>233.19280516999899</v>
      </c>
      <c r="AT9" s="15">
        <v>41.550973669999998</v>
      </c>
      <c r="AU9" s="15">
        <v>38.560677130999998</v>
      </c>
      <c r="AV9" s="15">
        <v>38.560765551999999</v>
      </c>
      <c r="AW9" s="15">
        <v>233.19344591999999</v>
      </c>
      <c r="AX9" s="15">
        <v>605.73275000000001</v>
      </c>
      <c r="AY9" s="15">
        <v>924.84214789999999</v>
      </c>
      <c r="AZ9" s="15">
        <v>0.16257922</v>
      </c>
      <c r="BA9" s="15">
        <v>0.18393589055000001</v>
      </c>
      <c r="BB9" s="15">
        <v>27.698412329999901</v>
      </c>
      <c r="BC9" s="15">
        <v>27.698307190000001</v>
      </c>
      <c r="BD9" s="15">
        <v>27.698412329999901</v>
      </c>
      <c r="BE9" s="15">
        <v>68.937699599399906</v>
      </c>
      <c r="BF9" s="15">
        <v>68.937425963399903</v>
      </c>
      <c r="BG9" s="15">
        <v>9.1149245000000001E-4</v>
      </c>
      <c r="BH9" s="15">
        <v>8.4358589999999995E-5</v>
      </c>
      <c r="BI9" s="15">
        <v>8.4358989999999996E-5</v>
      </c>
      <c r="BJ9" s="15">
        <v>9.1147669999999995E-4</v>
      </c>
      <c r="BK9" s="15">
        <v>44.036457419999998</v>
      </c>
      <c r="BL9" s="15">
        <v>44.036502339999998</v>
      </c>
      <c r="BM9" s="15">
        <v>1.9583493261599999E-2</v>
      </c>
      <c r="BN9" s="15">
        <v>74.976295176999997</v>
      </c>
      <c r="BO9" s="15">
        <v>1.6405052403</v>
      </c>
      <c r="BP9" s="15">
        <v>11.291748233</v>
      </c>
      <c r="BQ9" s="15">
        <v>1.4925920619999999</v>
      </c>
      <c r="BR9" s="15">
        <v>3.1931974000000002E-2</v>
      </c>
      <c r="BS9" s="15">
        <v>5.6767962999999998E-2</v>
      </c>
      <c r="BT9" s="15">
        <v>5.2671006389999997</v>
      </c>
      <c r="BU9" s="15">
        <v>0</v>
      </c>
      <c r="BV9" s="15">
        <v>77.053040999999993</v>
      </c>
      <c r="BW9" s="15">
        <v>3.7920899910000001</v>
      </c>
      <c r="BX9" s="15">
        <v>3.792104573</v>
      </c>
      <c r="BY9" s="15">
        <v>243.68404634999999</v>
      </c>
      <c r="BZ9" s="15">
        <v>243.68463089999901</v>
      </c>
      <c r="CA9" s="15">
        <v>1.4676684000000001E-2</v>
      </c>
      <c r="CB9" s="15">
        <v>2.4950254999999998E-3</v>
      </c>
      <c r="CC9" s="15">
        <v>1.2181585E-2</v>
      </c>
      <c r="CD9" s="15">
        <v>2651.6871111999999</v>
      </c>
      <c r="CE9" s="15">
        <v>4506.7117879999996</v>
      </c>
      <c r="CF9" s="15">
        <v>953.80810919999999</v>
      </c>
      <c r="CG9" s="15">
        <v>953.80799309999998</v>
      </c>
      <c r="CH9" s="15">
        <v>0</v>
      </c>
      <c r="CI9" s="15">
        <v>4506.7116390000001</v>
      </c>
      <c r="CJ9" s="15">
        <v>82.518008249999994</v>
      </c>
      <c r="CK9" s="15">
        <v>0.68493755030000003</v>
      </c>
      <c r="CL9" s="15">
        <v>7.9268955269999998E-4</v>
      </c>
      <c r="CM9" s="15">
        <v>7.8636375620000004E-2</v>
      </c>
      <c r="CN9" s="15">
        <v>4.3531375183000001E-2</v>
      </c>
      <c r="CO9" s="15">
        <v>0.7554042956</v>
      </c>
      <c r="CP9" s="15">
        <v>0.19718080666999999</v>
      </c>
      <c r="CQ9" s="15">
        <v>1196.8016755000001</v>
      </c>
      <c r="CR9" s="15">
        <v>1.0191212000000001</v>
      </c>
      <c r="CS9" s="15">
        <v>0.23899169399999901</v>
      </c>
      <c r="CT9" s="15">
        <v>86.294739453999995</v>
      </c>
      <c r="CU9" s="15">
        <v>7.6057686508</v>
      </c>
      <c r="CV9" s="15">
        <v>0</v>
      </c>
      <c r="CW9" s="15">
        <v>0.39784036859999999</v>
      </c>
      <c r="CX9" s="15">
        <v>4.703394E-6</v>
      </c>
      <c r="CY9" s="15">
        <v>7.7306426499999997E-2</v>
      </c>
      <c r="CZ9" s="15">
        <v>319.37876526299999</v>
      </c>
      <c r="DA9" s="15">
        <v>0.1579124103</v>
      </c>
      <c r="DB9" s="15">
        <v>5.6767962999999998E-2</v>
      </c>
      <c r="DC9" s="15">
        <v>26.888501097999999</v>
      </c>
      <c r="DD9" s="15">
        <v>0.2225729266</v>
      </c>
      <c r="DE9" s="15">
        <v>12.913540415999901</v>
      </c>
      <c r="DF9" s="15">
        <v>1.2451644019999999</v>
      </c>
      <c r="DG9" s="15">
        <v>0.40381802259999999</v>
      </c>
      <c r="DH9" s="15">
        <v>54.150315589999998</v>
      </c>
      <c r="DI9" s="15">
        <v>1.5885887013</v>
      </c>
      <c r="DJ9" s="15">
        <v>12.155365434</v>
      </c>
      <c r="DK9" s="15">
        <v>0.43267013469999999</v>
      </c>
      <c r="DL9" s="15">
        <v>5.9456210399999998</v>
      </c>
      <c r="DM9" s="15">
        <v>5.2684897144999999E-2</v>
      </c>
      <c r="DN9" s="15">
        <v>0.20228970397000001</v>
      </c>
      <c r="DO9" s="15">
        <v>68.791269999999997</v>
      </c>
      <c r="DP9" s="15">
        <v>26.504949546399999</v>
      </c>
      <c r="DQ9" s="15">
        <v>26.504830830299898</v>
      </c>
      <c r="DR9" s="15">
        <v>83.721559619999994</v>
      </c>
      <c r="DS9" s="15">
        <v>1.118518361</v>
      </c>
      <c r="DT9" s="15">
        <v>1.118526039</v>
      </c>
      <c r="DU9" s="15">
        <v>5.826699045E-2</v>
      </c>
      <c r="DV9" s="15">
        <v>323.12188456799998</v>
      </c>
      <c r="DW9" s="15">
        <v>266.243389715999</v>
      </c>
      <c r="DX9" s="15">
        <v>266.24346869999999</v>
      </c>
      <c r="DY9" s="15">
        <v>58.475975679000001</v>
      </c>
      <c r="DZ9" s="15">
        <v>15.855029965</v>
      </c>
      <c r="EA9" s="15">
        <v>2611.9355680999902</v>
      </c>
      <c r="EB9" s="15">
        <v>145.22215807999899</v>
      </c>
      <c r="EC9" s="15">
        <v>345.03758210400002</v>
      </c>
      <c r="ED9" s="15">
        <v>145.22158757699901</v>
      </c>
      <c r="EE9" s="15">
        <f t="shared" si="0"/>
        <v>5504.5563546200001</v>
      </c>
      <c r="EF9" s="15">
        <f t="shared" si="1"/>
        <v>517.28144239531491</v>
      </c>
      <c r="EG9" s="15">
        <f t="shared" si="2"/>
        <v>197.90267713231489</v>
      </c>
      <c r="EH9" s="28"/>
      <c r="EI9" s="28"/>
      <c r="EJ9" s="28"/>
      <c r="EK9" s="28"/>
      <c r="EL9" s="28"/>
      <c r="EM9" s="28"/>
      <c r="EN9" s="28"/>
    </row>
    <row r="10" spans="1:144" x14ac:dyDescent="0.25">
      <c r="A10" s="17" t="s">
        <v>179</v>
      </c>
      <c r="B10" s="15">
        <v>2.8561399854E-2</v>
      </c>
      <c r="C10" s="15">
        <v>9.1332471505999893E-2</v>
      </c>
      <c r="D10" s="15">
        <v>1.2767314179</v>
      </c>
      <c r="E10" s="15">
        <v>8.9531802076999991</v>
      </c>
      <c r="F10" s="15">
        <v>0.68927582043000002</v>
      </c>
      <c r="G10" s="15">
        <v>0.68928168989999905</v>
      </c>
      <c r="H10" s="15">
        <v>8.9532190655999901</v>
      </c>
      <c r="I10" s="15">
        <v>8.9532190655999901</v>
      </c>
      <c r="J10" s="15">
        <v>2.0268474927</v>
      </c>
      <c r="K10" s="15">
        <v>2.6018608070000001E-2</v>
      </c>
      <c r="L10" s="15">
        <v>4.2892530659999997E-2</v>
      </c>
      <c r="M10" s="15">
        <v>7.6299044E-3</v>
      </c>
      <c r="N10" s="15">
        <v>3.8150115999999998E-4</v>
      </c>
      <c r="O10" s="15">
        <v>7.248506E-3</v>
      </c>
      <c r="P10" s="15">
        <v>17.567505124</v>
      </c>
      <c r="Q10" s="15">
        <v>1.16858225183E-2</v>
      </c>
      <c r="R10" s="15">
        <v>17.567580007539998</v>
      </c>
      <c r="S10" s="15">
        <v>8.8173704530000001E-3</v>
      </c>
      <c r="T10" s="15">
        <v>8.8172869732300006E-3</v>
      </c>
      <c r="U10" s="15">
        <v>5.4026460511399999E-3</v>
      </c>
      <c r="V10" s="15">
        <v>1.8619434238199999E-2</v>
      </c>
      <c r="W10" s="15">
        <v>4.9208230643499997E-3</v>
      </c>
      <c r="X10" s="15">
        <v>2.6596215178699998</v>
      </c>
      <c r="Y10" s="15">
        <v>2.6596542047899998</v>
      </c>
      <c r="Z10" s="15">
        <v>272.27955139599999</v>
      </c>
      <c r="AA10" s="15">
        <v>272.27955139599999</v>
      </c>
      <c r="AB10" s="15">
        <v>3.9095732E-5</v>
      </c>
      <c r="AC10" s="15">
        <v>5.4732594999999998E-6</v>
      </c>
      <c r="AD10" s="15">
        <v>3.3622894999999999E-5</v>
      </c>
      <c r="AE10" s="15">
        <v>8.496649052E-3</v>
      </c>
      <c r="AF10" s="15">
        <v>14710.756866</v>
      </c>
      <c r="AG10" s="15">
        <v>1819656.79596</v>
      </c>
      <c r="AH10" s="15">
        <v>14710.7338385</v>
      </c>
      <c r="AI10" s="15">
        <v>2.3598749804E-4</v>
      </c>
      <c r="AJ10" s="15">
        <v>1.7451662581999901</v>
      </c>
      <c r="AK10" s="15">
        <v>11.726092327</v>
      </c>
      <c r="AL10" s="15">
        <v>1.9559877602</v>
      </c>
      <c r="AM10" s="15">
        <v>6.3607121049999896E-2</v>
      </c>
      <c r="AN10" s="15">
        <v>5.3670755159999999</v>
      </c>
      <c r="AO10" s="15">
        <v>0.95608561999999997</v>
      </c>
      <c r="AP10" s="15">
        <v>37.900231999999903</v>
      </c>
      <c r="AQ10" s="15">
        <v>51.089071160800003</v>
      </c>
      <c r="AR10" s="15">
        <v>20.033650588</v>
      </c>
      <c r="AS10" s="15">
        <v>81.322879779999994</v>
      </c>
      <c r="AT10" s="15">
        <v>14.087445391499999</v>
      </c>
      <c r="AU10" s="15">
        <v>13.796722753999999</v>
      </c>
      <c r="AV10" s="15">
        <v>13.796691988359999</v>
      </c>
      <c r="AW10" s="15">
        <v>81.323342409999995</v>
      </c>
      <c r="AX10" s="15">
        <v>224.15889999999999</v>
      </c>
      <c r="AY10" s="15">
        <v>329.43092768999998</v>
      </c>
      <c r="AZ10" s="15">
        <v>4.7774771669000002E-2</v>
      </c>
      <c r="BA10" s="15">
        <v>5.7243732016999997E-2</v>
      </c>
      <c r="BB10" s="15">
        <v>12.461024608299899</v>
      </c>
      <c r="BC10" s="15">
        <v>12.460990384400001</v>
      </c>
      <c r="BD10" s="15">
        <v>12.461024608299899</v>
      </c>
      <c r="BE10" s="15">
        <v>24.300783532939899</v>
      </c>
      <c r="BF10" s="15">
        <v>24.300822794959998</v>
      </c>
      <c r="BG10" s="15">
        <v>3.5438346E-4</v>
      </c>
      <c r="BH10" s="15">
        <v>3.2162739999999999E-5</v>
      </c>
      <c r="BI10" s="15">
        <v>3.2162778000000003E-5</v>
      </c>
      <c r="BJ10" s="15">
        <v>3.543849E-4</v>
      </c>
      <c r="BK10" s="15">
        <v>10.6079263356</v>
      </c>
      <c r="BL10" s="15">
        <v>10.607919579399899</v>
      </c>
      <c r="BM10" s="15">
        <v>7.0891220353949897E-3</v>
      </c>
      <c r="BN10" s="15">
        <v>24.9543181881</v>
      </c>
      <c r="BO10" s="15">
        <v>0.53322857828999903</v>
      </c>
      <c r="BP10" s="15">
        <v>3.680772411</v>
      </c>
      <c r="BQ10" s="15">
        <v>0.40110275703999998</v>
      </c>
      <c r="BR10" s="15">
        <v>2.4823815999999999E-2</v>
      </c>
      <c r="BS10" s="15">
        <v>4.4131219999999999E-2</v>
      </c>
      <c r="BT10" s="15">
        <v>1.8507337230000001</v>
      </c>
      <c r="BU10" s="15">
        <v>0</v>
      </c>
      <c r="BV10" s="15">
        <v>31.323294400000002</v>
      </c>
      <c r="BW10" s="15">
        <v>1.2390746729</v>
      </c>
      <c r="BX10" s="15">
        <v>1.2390755714999999</v>
      </c>
      <c r="BY10" s="15">
        <v>98.446614364999903</v>
      </c>
      <c r="BZ10" s="15">
        <v>98.446969439999904</v>
      </c>
      <c r="CA10" s="15">
        <v>5.1032817000000001E-3</v>
      </c>
      <c r="CB10" s="15">
        <v>8.6754816999999997E-4</v>
      </c>
      <c r="CC10" s="15">
        <v>4.235679E-3</v>
      </c>
      <c r="CD10" s="15">
        <v>937.26548303999903</v>
      </c>
      <c r="CE10" s="15">
        <v>1102.9320411000001</v>
      </c>
      <c r="CF10" s="15">
        <v>212.45112953</v>
      </c>
      <c r="CG10" s="15">
        <v>212.45155923999999</v>
      </c>
      <c r="CH10" s="15">
        <v>0</v>
      </c>
      <c r="CI10" s="15">
        <v>1102.93162569999</v>
      </c>
      <c r="CJ10" s="15">
        <v>28.230263161</v>
      </c>
      <c r="CK10" s="15">
        <v>0.211407213314</v>
      </c>
      <c r="CL10" s="15">
        <v>2.35989220956E-4</v>
      </c>
      <c r="CM10" s="15">
        <v>2.4177536420299999E-2</v>
      </c>
      <c r="CN10" s="15">
        <v>1.34175142637E-2</v>
      </c>
      <c r="CO10" s="15">
        <v>0.24353143158000001</v>
      </c>
      <c r="CP10" s="15">
        <v>7.4876310067999996E-2</v>
      </c>
      <c r="CQ10" s="15">
        <v>419.67683852800002</v>
      </c>
      <c r="CR10" s="15">
        <v>0.31927503233999999</v>
      </c>
      <c r="CS10" s="15">
        <v>5.531351466E-2</v>
      </c>
      <c r="CT10" s="15">
        <v>18.347507893</v>
      </c>
      <c r="CU10" s="15">
        <v>6.4067183755399997</v>
      </c>
      <c r="CV10" s="15">
        <v>0</v>
      </c>
      <c r="CW10" s="15">
        <v>0.12704869087000001</v>
      </c>
      <c r="CX10" s="15">
        <v>1.4486826E-6</v>
      </c>
      <c r="CY10" s="15">
        <v>3.4945530843999997E-2</v>
      </c>
      <c r="CZ10" s="15">
        <v>240.74052727879999</v>
      </c>
      <c r="DA10" s="15">
        <v>0.104753465172</v>
      </c>
      <c r="DB10" s="15">
        <v>4.4131219999999999E-2</v>
      </c>
      <c r="DC10" s="15">
        <v>21.594276937419998</v>
      </c>
      <c r="DD10" s="15">
        <v>0.10819162593499999</v>
      </c>
      <c r="DE10" s="15">
        <v>4.6048283532999896</v>
      </c>
      <c r="DF10" s="15">
        <v>0.38436456820999998</v>
      </c>
      <c r="DG10" s="15">
        <v>0.10112068912</v>
      </c>
      <c r="DH10" s="15">
        <v>17.664613795000001</v>
      </c>
      <c r="DI10" s="15">
        <v>0.56661340027999996</v>
      </c>
      <c r="DJ10" s="15">
        <v>5.1162041721999998</v>
      </c>
      <c r="DK10" s="15">
        <v>0.10657467886999999</v>
      </c>
      <c r="DL10" s="15">
        <v>1.3650098470000001</v>
      </c>
      <c r="DM10" s="15">
        <v>3.3145246413100002E-2</v>
      </c>
      <c r="DN10" s="15">
        <v>5.8340155535E-2</v>
      </c>
      <c r="DO10" s="15">
        <v>14.916752000000001</v>
      </c>
      <c r="DP10" s="15">
        <v>11.5286621207</v>
      </c>
      <c r="DQ10" s="15">
        <v>11.528751576299999</v>
      </c>
      <c r="DR10" s="15">
        <v>24.872138098000001</v>
      </c>
      <c r="DS10" s="15">
        <v>0.38945261628</v>
      </c>
      <c r="DT10" s="15">
        <v>0.38945109154500002</v>
      </c>
      <c r="DU10" s="15">
        <v>1.5326065010999999E-2</v>
      </c>
      <c r="DV10" s="15">
        <v>114.5367522823</v>
      </c>
      <c r="DW10" s="15">
        <v>94.641824296699994</v>
      </c>
      <c r="DX10" s="15">
        <v>94.642691097300002</v>
      </c>
      <c r="DY10" s="15">
        <v>20.677940562500002</v>
      </c>
      <c r="DZ10" s="15">
        <v>4.9648075621999999</v>
      </c>
      <c r="EA10" s="15">
        <v>920.01588358000004</v>
      </c>
      <c r="EB10" s="15">
        <v>51.593830107999999</v>
      </c>
      <c r="EC10" s="15">
        <v>123.20801192459901</v>
      </c>
      <c r="ED10" s="15">
        <v>51.593696706700001</v>
      </c>
      <c r="EE10" s="15">
        <f t="shared" si="0"/>
        <v>1325.9910969656003</v>
      </c>
      <c r="EF10" s="15">
        <f t="shared" si="1"/>
        <v>312.09017436169211</v>
      </c>
      <c r="EG10" s="15">
        <f t="shared" si="2"/>
        <v>71.349647082892091</v>
      </c>
      <c r="EH10" s="28"/>
      <c r="EI10" s="28"/>
      <c r="EJ10" s="28"/>
      <c r="EK10" s="28"/>
      <c r="EL10" s="28"/>
      <c r="EM10" s="28"/>
      <c r="EN10" s="28"/>
    </row>
    <row r="11" spans="1:144" x14ac:dyDescent="0.25">
      <c r="A11" s="17" t="s">
        <v>180</v>
      </c>
      <c r="B11" s="15">
        <v>2.058930954</v>
      </c>
      <c r="C11" s="15">
        <v>5.4967158459999998</v>
      </c>
      <c r="D11" s="15">
        <v>61.482115399999998</v>
      </c>
      <c r="E11" s="15">
        <v>474.79063669999999</v>
      </c>
      <c r="F11" s="15">
        <v>51.661674300000001</v>
      </c>
      <c r="G11" s="15">
        <v>51.661733900000002</v>
      </c>
      <c r="H11" s="15">
        <v>474.79203299999898</v>
      </c>
      <c r="I11" s="15">
        <v>474.79203299999898</v>
      </c>
      <c r="J11" s="15">
        <v>162.08490459999999</v>
      </c>
      <c r="K11" s="15">
        <v>1.969580664</v>
      </c>
      <c r="L11" s="15">
        <v>4.50150776</v>
      </c>
      <c r="M11" s="15">
        <v>0.52325827000000003</v>
      </c>
      <c r="N11" s="15">
        <v>2.6162859E-2</v>
      </c>
      <c r="O11" s="15">
        <v>0.49709415000000001</v>
      </c>
      <c r="P11" s="15">
        <v>991.63388195000005</v>
      </c>
      <c r="Q11" s="15">
        <v>1.0265902654000001</v>
      </c>
      <c r="R11" s="15">
        <v>991.63296790000004</v>
      </c>
      <c r="S11" s="15">
        <v>0.57093542730000002</v>
      </c>
      <c r="T11" s="15">
        <v>0.57093535975999998</v>
      </c>
      <c r="U11" s="15">
        <v>0.30432432735999998</v>
      </c>
      <c r="V11" s="15">
        <v>0.93396573458999999</v>
      </c>
      <c r="W11" s="15">
        <v>0.24618381257700001</v>
      </c>
      <c r="X11" s="15">
        <v>110.75084766000001</v>
      </c>
      <c r="Y11" s="15">
        <v>110.75094719000001</v>
      </c>
      <c r="Z11" s="15">
        <v>5907.0679749999999</v>
      </c>
      <c r="AA11" s="15">
        <v>5907.0679749999999</v>
      </c>
      <c r="AB11" s="15">
        <v>2.5791070000000002E-3</v>
      </c>
      <c r="AC11" s="15">
        <v>3.6107277E-4</v>
      </c>
      <c r="AD11" s="15">
        <v>2.2180152999999999E-3</v>
      </c>
      <c r="AE11" s="15">
        <v>0.67767937300000003</v>
      </c>
      <c r="AF11" s="15">
        <v>1036682.3193</v>
      </c>
      <c r="AG11" s="15">
        <v>113719990.809999</v>
      </c>
      <c r="AH11" s="15">
        <v>1036682.39949999</v>
      </c>
      <c r="AI11" s="15">
        <v>1.7146286454000001E-2</v>
      </c>
      <c r="AJ11" s="15">
        <v>233.72314666</v>
      </c>
      <c r="AK11" s="15">
        <v>1647.98159449999</v>
      </c>
      <c r="AL11" s="15">
        <v>239.84998522999999</v>
      </c>
      <c r="AM11" s="15">
        <v>7.9041423499999999</v>
      </c>
      <c r="AN11" s="15">
        <v>658.55281190000005</v>
      </c>
      <c r="AO11" s="15">
        <v>133.44665409999999</v>
      </c>
      <c r="AP11" s="15">
        <v>3368.7730000000001</v>
      </c>
      <c r="AQ11" s="15">
        <v>2954.4265694999999</v>
      </c>
      <c r="AR11" s="15">
        <v>786.95493544999999</v>
      </c>
      <c r="AS11" s="15">
        <v>5990.7743983</v>
      </c>
      <c r="AT11" s="15">
        <v>879.41685700000005</v>
      </c>
      <c r="AU11" s="15">
        <v>886.49836879999896</v>
      </c>
      <c r="AV11" s="15">
        <v>886.49965976999897</v>
      </c>
      <c r="AW11" s="15">
        <v>5990.7701859999997</v>
      </c>
      <c r="AX11" s="15">
        <v>13966.752199999901</v>
      </c>
      <c r="AY11" s="15">
        <v>17797.93172</v>
      </c>
      <c r="AZ11" s="15">
        <v>3.8038290610000001</v>
      </c>
      <c r="BA11" s="15">
        <v>4.1939430199999999</v>
      </c>
      <c r="BB11" s="15">
        <v>650.51396839999995</v>
      </c>
      <c r="BC11" s="15">
        <v>650.51233860000002</v>
      </c>
      <c r="BD11" s="15">
        <v>650.51396839999995</v>
      </c>
      <c r="BE11" s="15">
        <v>1640.7986118700001</v>
      </c>
      <c r="BF11" s="15">
        <v>1640.7994504599999</v>
      </c>
      <c r="BG11" s="15">
        <v>2.2680951000000001E-2</v>
      </c>
      <c r="BH11" s="15">
        <v>2.1009503E-3</v>
      </c>
      <c r="BI11" s="15">
        <v>2.1009594E-3</v>
      </c>
      <c r="BJ11" s="15">
        <v>2.2680889999999999E-2</v>
      </c>
      <c r="BK11" s="15">
        <v>982.57624520000002</v>
      </c>
      <c r="BL11" s="15">
        <v>982.5756533</v>
      </c>
      <c r="BM11" s="15">
        <v>0.36251707818000001</v>
      </c>
      <c r="BN11" s="15">
        <v>1938.1127892</v>
      </c>
      <c r="BO11" s="15">
        <v>35.607826060000001</v>
      </c>
      <c r="BP11" s="15">
        <v>258.44244423999999</v>
      </c>
      <c r="BQ11" s="15">
        <v>40.4379755</v>
      </c>
      <c r="BR11" s="15">
        <v>0.90262914000000005</v>
      </c>
      <c r="BS11" s="15">
        <v>1.6046743000000001</v>
      </c>
      <c r="BT11" s="15">
        <v>90.765736279999999</v>
      </c>
      <c r="BU11" s="15">
        <v>0</v>
      </c>
      <c r="BV11" s="15">
        <v>1503.2062999999901</v>
      </c>
      <c r="BW11" s="15">
        <v>82.170137659999995</v>
      </c>
      <c r="BX11" s="15">
        <v>82.170214599999994</v>
      </c>
      <c r="BY11" s="15">
        <v>5752.0518959999999</v>
      </c>
      <c r="BZ11" s="15">
        <v>5752.056337</v>
      </c>
      <c r="CA11" s="15">
        <v>0.36428860000000002</v>
      </c>
      <c r="CB11" s="15">
        <v>6.1928999999999998E-2</v>
      </c>
      <c r="CC11" s="15">
        <v>0.30235919999999999</v>
      </c>
      <c r="CD11" s="15">
        <v>62847.421499999997</v>
      </c>
      <c r="CE11" s="15">
        <v>99164.513600000006</v>
      </c>
      <c r="CF11" s="15">
        <v>22674.947359999998</v>
      </c>
      <c r="CG11" s="15">
        <v>22674.957499999899</v>
      </c>
      <c r="CH11" s="15">
        <v>0</v>
      </c>
      <c r="CI11" s="15">
        <v>99164.519</v>
      </c>
      <c r="CJ11" s="15">
        <v>1743.823944</v>
      </c>
      <c r="CK11" s="15">
        <v>15.296559480000001</v>
      </c>
      <c r="CL11" s="15">
        <v>1.7146263750000001E-2</v>
      </c>
      <c r="CM11" s="15">
        <v>1.6934285445999999</v>
      </c>
      <c r="CN11" s="15">
        <v>0.92386143269999998</v>
      </c>
      <c r="CO11" s="15">
        <v>16.487277374000001</v>
      </c>
      <c r="CP11" s="15">
        <v>5.0633218639999997</v>
      </c>
      <c r="CQ11" s="15">
        <v>29345.288721999899</v>
      </c>
      <c r="CR11" s="15">
        <v>25.075269819999999</v>
      </c>
      <c r="CS11" s="15">
        <v>6.1014689779999998</v>
      </c>
      <c r="CT11" s="15">
        <v>1932.9101412999901</v>
      </c>
      <c r="CU11" s="15">
        <v>218.55745571999901</v>
      </c>
      <c r="CV11" s="15">
        <v>0</v>
      </c>
      <c r="CW11" s="15">
        <v>8.5447923449999994</v>
      </c>
      <c r="CX11" s="15">
        <v>1.1810496000000001E-4</v>
      </c>
      <c r="CY11" s="15">
        <v>2.067301804</v>
      </c>
      <c r="CZ11" s="15">
        <v>8923.8310159999892</v>
      </c>
      <c r="DA11" s="15">
        <v>4.326085366</v>
      </c>
      <c r="DB11" s="15">
        <v>1.6046743000000001</v>
      </c>
      <c r="DC11" s="15">
        <v>763.01974497000003</v>
      </c>
      <c r="DD11" s="15">
        <v>6.1287215799999997</v>
      </c>
      <c r="DE11" s="15">
        <v>309.94595349999997</v>
      </c>
      <c r="DF11" s="15">
        <v>30.201132399999999</v>
      </c>
      <c r="DG11" s="15">
        <v>9.7896596500000008</v>
      </c>
      <c r="DH11" s="15">
        <v>1279.566836</v>
      </c>
      <c r="DI11" s="15">
        <v>36.58922252</v>
      </c>
      <c r="DJ11" s="15">
        <v>296.03123840000001</v>
      </c>
      <c r="DK11" s="15">
        <v>11.053327196</v>
      </c>
      <c r="DL11" s="15">
        <v>154.11857999999901</v>
      </c>
      <c r="DM11" s="15">
        <v>1.451099975</v>
      </c>
      <c r="DN11" s="15">
        <v>4.7822287129999896</v>
      </c>
      <c r="DO11" s="15">
        <v>5350.4146000000001</v>
      </c>
      <c r="DP11" s="15">
        <v>656.57761905999996</v>
      </c>
      <c r="DQ11" s="15">
        <v>656.57817853999995</v>
      </c>
      <c r="DR11" s="15">
        <v>2324.0105447000001</v>
      </c>
      <c r="DS11" s="15">
        <v>21.660644359999999</v>
      </c>
      <c r="DT11" s="15">
        <v>21.660657444999998</v>
      </c>
      <c r="DU11" s="15">
        <v>1.608451101</v>
      </c>
      <c r="DV11" s="15">
        <v>7854.5797081999899</v>
      </c>
      <c r="DW11" s="15">
        <v>6594.5333505999997</v>
      </c>
      <c r="DX11" s="15">
        <v>6594.5280954399996</v>
      </c>
      <c r="DY11" s="15">
        <v>1482.6658100300001</v>
      </c>
      <c r="DZ11" s="15">
        <v>469.53374419999898</v>
      </c>
      <c r="EA11" s="15">
        <v>62096.431250000001</v>
      </c>
      <c r="EB11" s="15">
        <v>3350.1945107000001</v>
      </c>
      <c r="EC11" s="15">
        <v>7735.7818742999998</v>
      </c>
      <c r="ED11" s="15">
        <v>3350.1913906999998</v>
      </c>
      <c r="EE11" s="15">
        <f t="shared" si="0"/>
        <v>122822.0372052</v>
      </c>
      <c r="EF11" s="15">
        <f t="shared" si="1"/>
        <v>13684.811790422978</v>
      </c>
      <c r="EG11" s="15">
        <f t="shared" si="2"/>
        <v>4760.9807744229893</v>
      </c>
      <c r="EH11" s="28"/>
      <c r="EI11" s="28"/>
      <c r="EJ11" s="28"/>
      <c r="EK11" s="28"/>
      <c r="EL11" s="28"/>
      <c r="EM11" s="28"/>
      <c r="EN11" s="28"/>
    </row>
    <row r="12" spans="1:144" x14ac:dyDescent="0.25">
      <c r="A12" s="17" t="s">
        <v>181</v>
      </c>
      <c r="B12" s="15">
        <v>1.4785343819999901</v>
      </c>
      <c r="C12" s="15">
        <v>4.3534337399999998</v>
      </c>
      <c r="D12" s="15">
        <v>44.643859200000001</v>
      </c>
      <c r="E12" s="15">
        <v>372.15980350000001</v>
      </c>
      <c r="F12" s="15">
        <v>36.130904999999998</v>
      </c>
      <c r="G12" s="15">
        <v>36.130898999999999</v>
      </c>
      <c r="H12" s="15">
        <v>372.15954299999999</v>
      </c>
      <c r="I12" s="15">
        <v>372.15954299999999</v>
      </c>
      <c r="J12" s="15">
        <v>117.86876799999899</v>
      </c>
      <c r="K12" s="15">
        <v>1.3843330059999901</v>
      </c>
      <c r="L12" s="15">
        <v>2.8760997740000001</v>
      </c>
      <c r="M12" s="15">
        <v>0.29070225</v>
      </c>
      <c r="N12" s="15">
        <v>1.4535109500000001E-2</v>
      </c>
      <c r="O12" s="15">
        <v>0.27616698000000001</v>
      </c>
      <c r="P12" s="15">
        <v>816.71754395999994</v>
      </c>
      <c r="Q12" s="15">
        <v>0.68271457199999996</v>
      </c>
      <c r="R12" s="15">
        <v>816.71800189999999</v>
      </c>
      <c r="S12" s="15">
        <v>0.44522439459999902</v>
      </c>
      <c r="T12" s="15">
        <v>0.44522435220000001</v>
      </c>
      <c r="U12" s="15">
        <v>0.25498893276000001</v>
      </c>
      <c r="V12" s="15">
        <v>0.84108152133000003</v>
      </c>
      <c r="W12" s="15">
        <v>0.220822035044</v>
      </c>
      <c r="X12" s="15">
        <v>101.18677196</v>
      </c>
      <c r="Y12" s="15">
        <v>101.18662811999999</v>
      </c>
      <c r="Z12" s="15">
        <v>3932.0119719999898</v>
      </c>
      <c r="AA12" s="15">
        <v>3932.0119719999898</v>
      </c>
      <c r="AB12" s="15">
        <v>1.4197483999999999E-3</v>
      </c>
      <c r="AC12" s="15">
        <v>1.987642E-4</v>
      </c>
      <c r="AD12" s="15">
        <v>1.2209826E-3</v>
      </c>
      <c r="AE12" s="15">
        <v>0.47198789279999898</v>
      </c>
      <c r="AF12" s="15">
        <v>649270.54524000001</v>
      </c>
      <c r="AG12" s="15">
        <v>67134267.140000001</v>
      </c>
      <c r="AH12" s="15">
        <v>649270.69590000005</v>
      </c>
      <c r="AI12" s="15">
        <v>1.2596795835000001E-2</v>
      </c>
      <c r="AJ12" s="15">
        <v>148.12205268</v>
      </c>
      <c r="AK12" s="15">
        <v>1076.1196649000001</v>
      </c>
      <c r="AL12" s="15">
        <v>143.32309413999999</v>
      </c>
      <c r="AM12" s="15">
        <v>4.854629858</v>
      </c>
      <c r="AN12" s="15">
        <v>393.76510880000001</v>
      </c>
      <c r="AO12" s="15">
        <v>85.290768899999904</v>
      </c>
      <c r="AP12" s="15">
        <v>2300.1477</v>
      </c>
      <c r="AQ12" s="15">
        <v>2244.0452259600002</v>
      </c>
      <c r="AR12" s="15">
        <v>632.00363455000002</v>
      </c>
      <c r="AS12" s="15">
        <v>4061.03695469999</v>
      </c>
      <c r="AT12" s="15">
        <v>748.48895199999902</v>
      </c>
      <c r="AU12" s="15">
        <v>692.36489369999902</v>
      </c>
      <c r="AV12" s="15">
        <v>692.36486335999996</v>
      </c>
      <c r="AW12" s="15">
        <v>4061.0369579999901</v>
      </c>
      <c r="AX12" s="15">
        <v>9773.5092999999997</v>
      </c>
      <c r="AY12" s="15">
        <v>14950.081455</v>
      </c>
      <c r="AZ12" s="15">
        <v>2.6186807399999998</v>
      </c>
      <c r="BA12" s="15">
        <v>2.9987058219999998</v>
      </c>
      <c r="BB12" s="15">
        <v>470.11529399999898</v>
      </c>
      <c r="BC12" s="15">
        <v>470.11549100000002</v>
      </c>
      <c r="BD12" s="15">
        <v>470.11529399999898</v>
      </c>
      <c r="BE12" s="15">
        <v>1168.2411813199999</v>
      </c>
      <c r="BF12" s="15">
        <v>1168.2401860299999</v>
      </c>
      <c r="BG12" s="15">
        <v>1.236605E-2</v>
      </c>
      <c r="BH12" s="15">
        <v>1.1520687E-3</v>
      </c>
      <c r="BI12" s="15">
        <v>1.1520712E-3</v>
      </c>
      <c r="BJ12" s="15">
        <v>1.2366103999999999E-2</v>
      </c>
      <c r="BK12" s="15">
        <v>807.47957399999996</v>
      </c>
      <c r="BL12" s="15">
        <v>807.47884699999997</v>
      </c>
      <c r="BM12" s="15">
        <v>0.32279774793999999</v>
      </c>
      <c r="BN12" s="15">
        <v>1434.05299899999</v>
      </c>
      <c r="BO12" s="15">
        <v>23.598023900000001</v>
      </c>
      <c r="BP12" s="15">
        <v>220.3077069</v>
      </c>
      <c r="BQ12" s="15">
        <v>26.477628249999999</v>
      </c>
      <c r="BR12" s="15">
        <v>0.43597686000000002</v>
      </c>
      <c r="BS12" s="15">
        <v>0.77506982999999996</v>
      </c>
      <c r="BT12" s="15">
        <v>59.966547499999997</v>
      </c>
      <c r="BU12" s="15">
        <v>0</v>
      </c>
      <c r="BV12" s="15">
        <v>1109.3402169999999</v>
      </c>
      <c r="BW12" s="15">
        <v>61.792708040000001</v>
      </c>
      <c r="BX12" s="15">
        <v>61.792711199999999</v>
      </c>
      <c r="BY12" s="15">
        <v>3691.6647909999901</v>
      </c>
      <c r="BZ12" s="15">
        <v>3691.6676400000001</v>
      </c>
      <c r="CA12" s="15">
        <v>0.20589837</v>
      </c>
      <c r="CB12" s="15">
        <v>3.5002757000000002E-2</v>
      </c>
      <c r="CC12" s="15">
        <v>0.17089583</v>
      </c>
      <c r="CD12" s="15">
        <v>47023.153269999901</v>
      </c>
      <c r="CE12" s="15">
        <v>82928.691739999995</v>
      </c>
      <c r="CF12" s="15">
        <v>17198.771430000001</v>
      </c>
      <c r="CG12" s="15">
        <v>17198.761399999999</v>
      </c>
      <c r="CH12" s="15">
        <v>0</v>
      </c>
      <c r="CI12" s="15">
        <v>82928.706099999996</v>
      </c>
      <c r="CJ12" s="15">
        <v>1377.4591250000001</v>
      </c>
      <c r="CK12" s="15">
        <v>11.037578979999999</v>
      </c>
      <c r="CL12" s="15">
        <v>1.259678509E-2</v>
      </c>
      <c r="CM12" s="15">
        <v>1.2605011365999901</v>
      </c>
      <c r="CN12" s="15">
        <v>0.69281065269999997</v>
      </c>
      <c r="CO12" s="15">
        <v>12.29041797</v>
      </c>
      <c r="CP12" s="15">
        <v>3.3287725876000001</v>
      </c>
      <c r="CQ12" s="15">
        <v>21782.953560000002</v>
      </c>
      <c r="CR12" s="15">
        <v>16.870448400000001</v>
      </c>
      <c r="CS12" s="15">
        <v>3.798165317</v>
      </c>
      <c r="CT12" s="15">
        <v>1292.4257124999999</v>
      </c>
      <c r="CU12" s="15">
        <v>106.421431419999</v>
      </c>
      <c r="CV12" s="15">
        <v>0</v>
      </c>
      <c r="CW12" s="15">
        <v>6.4044083399999998</v>
      </c>
      <c r="CX12" s="15">
        <v>6.8326229999999999E-5</v>
      </c>
      <c r="CY12" s="15">
        <v>1.2986188620000001</v>
      </c>
      <c r="CZ12" s="15">
        <v>4409.6294023999999</v>
      </c>
      <c r="DA12" s="15">
        <v>2.4424996879999998</v>
      </c>
      <c r="DB12" s="15">
        <v>0.77506982999999996</v>
      </c>
      <c r="DC12" s="15">
        <v>375.18123516000003</v>
      </c>
      <c r="DD12" s="15">
        <v>3.4881888299999999</v>
      </c>
      <c r="DE12" s="15">
        <v>200.0187536</v>
      </c>
      <c r="DF12" s="15">
        <v>22.051354109999998</v>
      </c>
      <c r="DG12" s="15">
        <v>6.5547412300000003</v>
      </c>
      <c r="DH12" s="15">
        <v>853.97442799999999</v>
      </c>
      <c r="DI12" s="15">
        <v>27.7898934</v>
      </c>
      <c r="DJ12" s="15">
        <v>205.2216659</v>
      </c>
      <c r="DK12" s="15">
        <v>6.9609385970000002</v>
      </c>
      <c r="DL12" s="15">
        <v>100.9893053</v>
      </c>
      <c r="DM12" s="15">
        <v>0.79186382909999997</v>
      </c>
      <c r="DN12" s="15">
        <v>3.248843548</v>
      </c>
      <c r="DO12" s="15">
        <v>3580.5084999999999</v>
      </c>
      <c r="DP12" s="15">
        <v>378.32675419999998</v>
      </c>
      <c r="DQ12" s="15">
        <v>378.32649589999897</v>
      </c>
      <c r="DR12" s="15">
        <v>1740.971325</v>
      </c>
      <c r="DS12" s="15">
        <v>18.532273719999999</v>
      </c>
      <c r="DT12" s="15">
        <v>18.532281009999998</v>
      </c>
      <c r="DU12" s="15">
        <v>1.027669951</v>
      </c>
      <c r="DV12" s="15">
        <v>5861.4734194999901</v>
      </c>
      <c r="DW12" s="15">
        <v>4885.5310268000003</v>
      </c>
      <c r="DX12" s="15">
        <v>4885.5341200999901</v>
      </c>
      <c r="DY12" s="15">
        <v>1096.8812069799999</v>
      </c>
      <c r="DZ12" s="15">
        <v>343.20214637999999</v>
      </c>
      <c r="EA12" s="15">
        <v>46410.082459999998</v>
      </c>
      <c r="EB12" s="15">
        <v>2610.8488133999999</v>
      </c>
      <c r="EC12" s="15">
        <v>6115.8643350000002</v>
      </c>
      <c r="ED12" s="15">
        <v>2610.8467949999999</v>
      </c>
      <c r="EE12" s="15">
        <f t="shared" si="0"/>
        <v>100934.942744</v>
      </c>
      <c r="EF12" s="15">
        <f t="shared" si="1"/>
        <v>7407.0009296606986</v>
      </c>
      <c r="EG12" s="15">
        <f t="shared" si="2"/>
        <v>2997.3715272606992</v>
      </c>
      <c r="EH12" s="28"/>
      <c r="EI12" s="28"/>
      <c r="EJ12" s="28"/>
      <c r="EK12" s="28"/>
      <c r="EL12" s="28"/>
      <c r="EM12" s="28"/>
      <c r="EN12" s="28"/>
    </row>
    <row r="13" spans="1:144" x14ac:dyDescent="0.25">
      <c r="A13" s="17" t="s">
        <v>182</v>
      </c>
      <c r="B13" s="15">
        <v>0.44808925849999998</v>
      </c>
      <c r="C13" s="15">
        <v>1.149464984</v>
      </c>
      <c r="D13" s="15">
        <v>11.506645034</v>
      </c>
      <c r="E13" s="15">
        <v>100.3710423</v>
      </c>
      <c r="F13" s="15">
        <v>11.068959919999999</v>
      </c>
      <c r="G13" s="15">
        <v>11.068965110000001</v>
      </c>
      <c r="H13" s="15">
        <v>100.3710554</v>
      </c>
      <c r="I13" s="15">
        <v>100.3710554</v>
      </c>
      <c r="J13" s="15">
        <v>36.222512439999903</v>
      </c>
      <c r="K13" s="15">
        <v>0.41310533199999999</v>
      </c>
      <c r="L13" s="15">
        <v>1.0304591299999999</v>
      </c>
      <c r="M13" s="15">
        <v>4.3809830000000001E-2</v>
      </c>
      <c r="N13" s="15">
        <v>2.1905059E-3</v>
      </c>
      <c r="O13" s="15">
        <v>4.1619490000000002E-2</v>
      </c>
      <c r="P13" s="15">
        <v>176.02085019999899</v>
      </c>
      <c r="Q13" s="15">
        <v>0.1908650757</v>
      </c>
      <c r="R13" s="15">
        <v>176.02097714000001</v>
      </c>
      <c r="S13" s="15">
        <v>0.101260139649999</v>
      </c>
      <c r="T13" s="15">
        <v>0.10126013443</v>
      </c>
      <c r="U13" s="15">
        <v>5.544450293E-2</v>
      </c>
      <c r="V13" s="15">
        <v>0.16906741504699899</v>
      </c>
      <c r="W13" s="15">
        <v>4.5470444221000002E-2</v>
      </c>
      <c r="X13" s="15">
        <v>24.51147842</v>
      </c>
      <c r="Y13" s="15">
        <v>24.511555649999998</v>
      </c>
      <c r="Z13" s="15">
        <v>905.22081200000002</v>
      </c>
      <c r="AA13" s="15">
        <v>905.22081200000002</v>
      </c>
      <c r="AB13" s="15">
        <v>2.0660283999999999E-4</v>
      </c>
      <c r="AC13" s="15">
        <v>2.8924454000000001E-5</v>
      </c>
      <c r="AD13" s="15">
        <v>1.7767833E-4</v>
      </c>
      <c r="AE13" s="15">
        <v>0.12424545969999901</v>
      </c>
      <c r="AF13" s="15">
        <v>104042.14750000001</v>
      </c>
      <c r="AG13" s="15">
        <v>11385364.762</v>
      </c>
      <c r="AH13" s="15">
        <v>104042.154759999</v>
      </c>
      <c r="AI13" s="15">
        <v>3.0160737299999999E-3</v>
      </c>
      <c r="AJ13" s="15">
        <v>44.671545139999999</v>
      </c>
      <c r="AK13" s="15">
        <v>336.58317959999999</v>
      </c>
      <c r="AL13" s="15">
        <v>41.45907553</v>
      </c>
      <c r="AM13" s="15">
        <v>1.4368463819999999</v>
      </c>
      <c r="AN13" s="15">
        <v>113.8522598</v>
      </c>
      <c r="AO13" s="15">
        <v>20.378089499999898</v>
      </c>
      <c r="AP13" s="15">
        <v>282.61020199999899</v>
      </c>
      <c r="AQ13" s="15">
        <v>596.772069268</v>
      </c>
      <c r="AR13" s="15">
        <v>155.57203583</v>
      </c>
      <c r="AS13" s="15">
        <v>625.36036436999996</v>
      </c>
      <c r="AT13" s="15">
        <v>187.92372589999999</v>
      </c>
      <c r="AU13" s="15">
        <v>126.50025061999899</v>
      </c>
      <c r="AV13" s="15">
        <v>126.50053821</v>
      </c>
      <c r="AW13" s="15">
        <v>625.35946309999997</v>
      </c>
      <c r="AX13" s="15">
        <v>1600.5316800000001</v>
      </c>
      <c r="AY13" s="15">
        <v>3630.4279999999999</v>
      </c>
      <c r="AZ13" s="15">
        <v>0.76853543349999998</v>
      </c>
      <c r="BA13" s="15">
        <v>0.88238981099999902</v>
      </c>
      <c r="BB13" s="15">
        <v>138.12017410000001</v>
      </c>
      <c r="BC13" s="15">
        <v>138.1199105</v>
      </c>
      <c r="BD13" s="15">
        <v>138.12017410000001</v>
      </c>
      <c r="BE13" s="15">
        <v>193.49813938</v>
      </c>
      <c r="BF13" s="15">
        <v>193.497753364</v>
      </c>
      <c r="BG13" s="15">
        <v>1.6804526E-3</v>
      </c>
      <c r="BH13" s="15">
        <v>1.6179850999999999E-4</v>
      </c>
      <c r="BI13" s="15">
        <v>1.6179821999999999E-4</v>
      </c>
      <c r="BJ13" s="15">
        <v>1.6804362000000001E-3</v>
      </c>
      <c r="BK13" s="15">
        <v>204.62665079999999</v>
      </c>
      <c r="BL13" s="15">
        <v>204.62631279999999</v>
      </c>
      <c r="BM13" s="15">
        <v>6.5432022635999995E-2</v>
      </c>
      <c r="BN13" s="15">
        <v>243.87313779999999</v>
      </c>
      <c r="BO13" s="15">
        <v>5.0700971509999997</v>
      </c>
      <c r="BP13" s="15">
        <v>49.994538899999903</v>
      </c>
      <c r="BQ13" s="15">
        <v>9.2298075999999991</v>
      </c>
      <c r="BR13" s="15">
        <v>7.6635115000000004E-2</v>
      </c>
      <c r="BS13" s="15">
        <v>0.13624022999999999</v>
      </c>
      <c r="BT13" s="15">
        <v>12.5644093599999</v>
      </c>
      <c r="BU13" s="15">
        <v>0</v>
      </c>
      <c r="BV13" s="15">
        <v>199.463797</v>
      </c>
      <c r="BW13" s="15">
        <v>17.484326429999999</v>
      </c>
      <c r="BX13" s="15">
        <v>17.48432472</v>
      </c>
      <c r="BY13" s="15">
        <v>583.64557990000003</v>
      </c>
      <c r="BZ13" s="15">
        <v>583.64693820000002</v>
      </c>
      <c r="CA13" s="15">
        <v>3.6113560000000003E-2</v>
      </c>
      <c r="CB13" s="15">
        <v>6.1393100000000003E-3</v>
      </c>
      <c r="CC13" s="15">
        <v>2.9974252E-2</v>
      </c>
      <c r="CD13" s="15">
        <v>8887.0801800000008</v>
      </c>
      <c r="CE13" s="15">
        <v>21153.411609999901</v>
      </c>
      <c r="CF13" s="15">
        <v>4220.2866899999999</v>
      </c>
      <c r="CG13" s="15">
        <v>4220.2803899999999</v>
      </c>
      <c r="CH13" s="15">
        <v>0</v>
      </c>
      <c r="CI13" s="15">
        <v>21153.4081999999</v>
      </c>
      <c r="CJ13" s="15">
        <v>328.64945299999999</v>
      </c>
      <c r="CK13" s="15">
        <v>3.1254372940000001</v>
      </c>
      <c r="CL13" s="15">
        <v>3.01607663799999E-3</v>
      </c>
      <c r="CM13" s="15">
        <v>0.31174113319999902</v>
      </c>
      <c r="CN13" s="15">
        <v>0.1697158017</v>
      </c>
      <c r="CO13" s="15">
        <v>3.41752637</v>
      </c>
      <c r="CP13" s="15">
        <v>0.73114261970000005</v>
      </c>
      <c r="CQ13" s="15">
        <v>3918.3888159999901</v>
      </c>
      <c r="CR13" s="15">
        <v>3.9721244900000001</v>
      </c>
      <c r="CS13" s="15">
        <v>1.04982182</v>
      </c>
      <c r="CT13" s="15">
        <v>385.178721099999</v>
      </c>
      <c r="CU13" s="15">
        <v>19.359262571999999</v>
      </c>
      <c r="CV13" s="15">
        <v>0</v>
      </c>
      <c r="CW13" s="15">
        <v>1.7543573210000001</v>
      </c>
      <c r="CX13" s="15">
        <v>1.2414644E-5</v>
      </c>
      <c r="CY13" s="15">
        <v>0.29461171899999999</v>
      </c>
      <c r="CZ13" s="15">
        <v>792.55260783999995</v>
      </c>
      <c r="DA13" s="15">
        <v>0.47375830399999902</v>
      </c>
      <c r="DB13" s="15">
        <v>0.13624022999999999</v>
      </c>
      <c r="DC13" s="15">
        <v>70.014412620000002</v>
      </c>
      <c r="DD13" s="15">
        <v>0.79533357500000001</v>
      </c>
      <c r="DE13" s="15">
        <v>44.465856049999999</v>
      </c>
      <c r="DF13" s="15">
        <v>4.8292206699999998</v>
      </c>
      <c r="DG13" s="15">
        <v>1.77141421999999</v>
      </c>
      <c r="DH13" s="15">
        <v>198.15921969999999</v>
      </c>
      <c r="DI13" s="15">
        <v>8.2268852500000005</v>
      </c>
      <c r="DJ13" s="15">
        <v>53.329564570000002</v>
      </c>
      <c r="DK13" s="15">
        <v>1.8354089327000001</v>
      </c>
      <c r="DL13" s="15">
        <v>23.005780869999899</v>
      </c>
      <c r="DM13" s="15">
        <v>0.16355687007</v>
      </c>
      <c r="DN13" s="15">
        <v>0.95798010899999997</v>
      </c>
      <c r="DO13" s="15">
        <v>473.0421</v>
      </c>
      <c r="DP13" s="15">
        <v>59.646152999999998</v>
      </c>
      <c r="DQ13" s="15">
        <v>59.646184769999998</v>
      </c>
      <c r="DR13" s="15">
        <v>373.18770239999998</v>
      </c>
      <c r="DS13" s="15">
        <v>4.5033545430000004</v>
      </c>
      <c r="DT13" s="15">
        <v>4.503374805</v>
      </c>
      <c r="DU13" s="15">
        <v>0.36819742699999902</v>
      </c>
      <c r="DV13" s="15">
        <v>1009.19026985</v>
      </c>
      <c r="DW13" s="15">
        <v>817.31648749999897</v>
      </c>
      <c r="DX13" s="15">
        <v>817.31713135999996</v>
      </c>
      <c r="DY13" s="15">
        <v>181.23273252000001</v>
      </c>
      <c r="DZ13" s="15">
        <v>62.417139710000001</v>
      </c>
      <c r="EA13" s="15">
        <v>8746.5761559999992</v>
      </c>
      <c r="EB13" s="15">
        <v>476.48125479999999</v>
      </c>
      <c r="EC13" s="15">
        <v>1147.8009110999999</v>
      </c>
      <c r="ED13" s="15">
        <v>476.48281079999998</v>
      </c>
      <c r="EE13" s="15">
        <f t="shared" si="0"/>
        <v>25578.324950799903</v>
      </c>
      <c r="EF13" s="15">
        <f t="shared" si="1"/>
        <v>1548.7884942024689</v>
      </c>
      <c r="EG13" s="15">
        <f t="shared" si="2"/>
        <v>756.23588636246882</v>
      </c>
      <c r="EH13" s="28"/>
      <c r="EI13" s="28"/>
      <c r="EJ13" s="28"/>
      <c r="EK13" s="28"/>
      <c r="EL13" s="28"/>
      <c r="EM13" s="28"/>
      <c r="EN13" s="28"/>
    </row>
    <row r="14" spans="1:144" x14ac:dyDescent="0.25">
      <c r="A14" s="17" t="s">
        <v>183</v>
      </c>
      <c r="B14" s="15">
        <v>1.187128277</v>
      </c>
      <c r="C14" s="15">
        <v>3.5829252999999999</v>
      </c>
      <c r="D14" s="15">
        <v>50.421025299999997</v>
      </c>
      <c r="E14" s="15">
        <v>333.62345160000001</v>
      </c>
      <c r="F14" s="15">
        <v>29.917562199999999</v>
      </c>
      <c r="G14" s="15">
        <v>29.917501399999999</v>
      </c>
      <c r="H14" s="15">
        <v>333.62280559999999</v>
      </c>
      <c r="I14" s="15">
        <v>333.62280559999999</v>
      </c>
      <c r="J14" s="15">
        <v>87.8797292</v>
      </c>
      <c r="K14" s="15">
        <v>1.119186733</v>
      </c>
      <c r="L14" s="15">
        <v>2.1606024849999899</v>
      </c>
      <c r="M14" s="15">
        <v>0.23642479999999999</v>
      </c>
      <c r="N14" s="15">
        <v>1.1821140000000001E-2</v>
      </c>
      <c r="O14" s="15">
        <v>0.22460169999999999</v>
      </c>
      <c r="P14" s="15">
        <v>634.18876713999998</v>
      </c>
      <c r="Q14" s="15">
        <v>0.56082961899999995</v>
      </c>
      <c r="R14" s="15">
        <v>634.18954919999999</v>
      </c>
      <c r="S14" s="15">
        <v>0.36449726399999999</v>
      </c>
      <c r="T14" s="15">
        <v>0.36449561689999999</v>
      </c>
      <c r="U14" s="15">
        <v>0.21024485882999999</v>
      </c>
      <c r="V14" s="15">
        <v>0.68140646439999997</v>
      </c>
      <c r="W14" s="15">
        <v>0.18162950212999901</v>
      </c>
      <c r="X14" s="15">
        <v>89.759464140000006</v>
      </c>
      <c r="Y14" s="15">
        <v>89.760067980000002</v>
      </c>
      <c r="Z14" s="15">
        <v>3340.51791</v>
      </c>
      <c r="AA14" s="15">
        <v>3340.51791</v>
      </c>
      <c r="AB14" s="15">
        <v>1.1720158E-3</v>
      </c>
      <c r="AC14" s="15">
        <v>1.6408283000000001E-4</v>
      </c>
      <c r="AD14" s="15">
        <v>1.0079404000000001E-3</v>
      </c>
      <c r="AE14" s="15">
        <v>0.39029042260000002</v>
      </c>
      <c r="AF14" s="15">
        <v>459733.04375999997</v>
      </c>
      <c r="AG14" s="15">
        <v>53213579.079999998</v>
      </c>
      <c r="AH14" s="15">
        <v>459733.12975999998</v>
      </c>
      <c r="AI14" s="15">
        <v>1.0353323865E-2</v>
      </c>
      <c r="AJ14" s="15">
        <v>118.9077808</v>
      </c>
      <c r="AK14" s="15">
        <v>853.90868390000003</v>
      </c>
      <c r="AL14" s="15">
        <v>119.46692204999999</v>
      </c>
      <c r="AM14" s="15">
        <v>4.1403835329999996</v>
      </c>
      <c r="AN14" s="15">
        <v>328.15096210000002</v>
      </c>
      <c r="AO14" s="15">
        <v>61.734202140000001</v>
      </c>
      <c r="AP14" s="15">
        <v>1150.1485399999999</v>
      </c>
      <c r="AQ14" s="15">
        <v>2042.3891540100001</v>
      </c>
      <c r="AR14" s="15">
        <v>559.29952834999995</v>
      </c>
      <c r="AS14" s="15">
        <v>2584.1383596999999</v>
      </c>
      <c r="AT14" s="15">
        <v>552.25160899999901</v>
      </c>
      <c r="AU14" s="15">
        <v>472.58707089999899</v>
      </c>
      <c r="AV14" s="15">
        <v>472.58767749999902</v>
      </c>
      <c r="AW14" s="15">
        <v>2584.1402410000001</v>
      </c>
      <c r="AX14" s="15">
        <v>6371.7791999999999</v>
      </c>
      <c r="AY14" s="15">
        <v>12432.140159999901</v>
      </c>
      <c r="AZ14" s="15">
        <v>2.1328234230000001</v>
      </c>
      <c r="BA14" s="15">
        <v>2.431402383</v>
      </c>
      <c r="BB14" s="15">
        <v>362.87027499999999</v>
      </c>
      <c r="BC14" s="15">
        <v>362.86961300000002</v>
      </c>
      <c r="BD14" s="15">
        <v>362.87027499999999</v>
      </c>
      <c r="BE14" s="15">
        <v>798.92587152999999</v>
      </c>
      <c r="BF14" s="15">
        <v>798.92521735000003</v>
      </c>
      <c r="BG14" s="15">
        <v>1.0289484999999999E-2</v>
      </c>
      <c r="BH14" s="15">
        <v>9.5195329999999995E-4</v>
      </c>
      <c r="BI14" s="15">
        <v>9.5195252999999999E-4</v>
      </c>
      <c r="BJ14" s="15">
        <v>1.0289437E-2</v>
      </c>
      <c r="BK14" s="15">
        <v>569.36538399999995</v>
      </c>
      <c r="BL14" s="15">
        <v>569.36512600000003</v>
      </c>
      <c r="BM14" s="15">
        <v>0.26176286156</v>
      </c>
      <c r="BN14" s="15">
        <v>867.20360459999995</v>
      </c>
      <c r="BO14" s="15">
        <v>20.201089929999998</v>
      </c>
      <c r="BP14" s="15">
        <v>154.2245988</v>
      </c>
      <c r="BQ14" s="15">
        <v>19.768879500000001</v>
      </c>
      <c r="BR14" s="15">
        <v>0.39394595999999998</v>
      </c>
      <c r="BS14" s="15">
        <v>0.70034885000000002</v>
      </c>
      <c r="BT14" s="15">
        <v>68.428983799999997</v>
      </c>
      <c r="BU14" s="15">
        <v>0</v>
      </c>
      <c r="BV14" s="15">
        <v>880.55119999999999</v>
      </c>
      <c r="BW14" s="15">
        <v>50.3422561</v>
      </c>
      <c r="BX14" s="15">
        <v>50.342311799999997</v>
      </c>
      <c r="BY14" s="15">
        <v>2734.51580499999</v>
      </c>
      <c r="BZ14" s="15">
        <v>2734.518826</v>
      </c>
      <c r="CA14" s="15">
        <v>0.16694629999999999</v>
      </c>
      <c r="CB14" s="15">
        <v>2.8380929999999999E-2</v>
      </c>
      <c r="CC14" s="15">
        <v>0.13856574999999999</v>
      </c>
      <c r="CD14" s="15">
        <v>32153.7710999999</v>
      </c>
      <c r="CE14" s="15">
        <v>58270.002050000003</v>
      </c>
      <c r="CF14" s="15">
        <v>12331.30603</v>
      </c>
      <c r="CG14" s="15">
        <v>12331.305609999999</v>
      </c>
      <c r="CH14" s="15">
        <v>0</v>
      </c>
      <c r="CI14" s="15">
        <v>58270.00273</v>
      </c>
      <c r="CJ14" s="15">
        <v>1094.99611</v>
      </c>
      <c r="CK14" s="15">
        <v>9.0318698699999995</v>
      </c>
      <c r="CL14" s="15">
        <v>1.035331429E-2</v>
      </c>
      <c r="CM14" s="15">
        <v>1.0328350630000001</v>
      </c>
      <c r="CN14" s="15">
        <v>0.57191935569999997</v>
      </c>
      <c r="CO14" s="15">
        <v>10.015628039999999</v>
      </c>
      <c r="CP14" s="15">
        <v>2.4435225920999999</v>
      </c>
      <c r="CQ14" s="15">
        <v>14219.537202</v>
      </c>
      <c r="CR14" s="15">
        <v>12.916559400000001</v>
      </c>
      <c r="CS14" s="15">
        <v>3.0988081200000002</v>
      </c>
      <c r="CT14" s="15">
        <v>1108.6365269999999</v>
      </c>
      <c r="CU14" s="15">
        <v>95.840977100000003</v>
      </c>
      <c r="CV14" s="15">
        <v>0</v>
      </c>
      <c r="CW14" s="15">
        <v>5.2647480049999897</v>
      </c>
      <c r="CX14" s="15">
        <v>5.2883100000000002E-5</v>
      </c>
      <c r="CY14" s="15">
        <v>1.0300770734</v>
      </c>
      <c r="CZ14" s="15">
        <v>3946.9556512999902</v>
      </c>
      <c r="DA14" s="15">
        <v>2.0096378869999998</v>
      </c>
      <c r="DB14" s="15">
        <v>0.70034885000000002</v>
      </c>
      <c r="DC14" s="15">
        <v>338.02205974999998</v>
      </c>
      <c r="DD14" s="15">
        <v>2.8668518869999899</v>
      </c>
      <c r="DE14" s="15">
        <v>162.54447709999999</v>
      </c>
      <c r="DF14" s="15">
        <v>15.8937603999999</v>
      </c>
      <c r="DG14" s="15">
        <v>5.4918835000000001</v>
      </c>
      <c r="DH14" s="15">
        <v>691.13198499999896</v>
      </c>
      <c r="DI14" s="15">
        <v>21.1757864</v>
      </c>
      <c r="DJ14" s="15">
        <v>150.86180959999999</v>
      </c>
      <c r="DK14" s="15">
        <v>5.466373731</v>
      </c>
      <c r="DL14" s="15">
        <v>73.850246200000001</v>
      </c>
      <c r="DM14" s="15">
        <v>0.66046636906</v>
      </c>
      <c r="DN14" s="15">
        <v>2.647954892</v>
      </c>
      <c r="DO14" s="15">
        <v>1248.9748999999999</v>
      </c>
      <c r="DP14" s="15">
        <v>307.35099683999999</v>
      </c>
      <c r="DQ14" s="15">
        <v>307.35130034999997</v>
      </c>
      <c r="DR14" s="15">
        <v>1178.6705425999901</v>
      </c>
      <c r="DS14" s="15">
        <v>14.94091744</v>
      </c>
      <c r="DT14" s="15">
        <v>14.940913760000001</v>
      </c>
      <c r="DU14" s="15">
        <v>0.77201359999999997</v>
      </c>
      <c r="DV14" s="15">
        <v>3831.8515653999998</v>
      </c>
      <c r="DW14" s="15">
        <v>3107.3766154</v>
      </c>
      <c r="DX14" s="15">
        <v>3107.3774212999901</v>
      </c>
      <c r="DY14" s="15">
        <v>675.03901815999996</v>
      </c>
      <c r="DZ14" s="15">
        <v>205.48950628</v>
      </c>
      <c r="EA14" s="15">
        <v>31618.58079</v>
      </c>
      <c r="EB14" s="15">
        <v>1776.5055864000001</v>
      </c>
      <c r="EC14" s="15">
        <v>4261.5141160000003</v>
      </c>
      <c r="ED14" s="15">
        <v>1776.5055797</v>
      </c>
      <c r="EE14" s="15">
        <f t="shared" si="0"/>
        <v>71170.673463999992</v>
      </c>
      <c r="EF14" s="15">
        <f t="shared" si="1"/>
        <v>6469.5602132595486</v>
      </c>
      <c r="EG14" s="15">
        <f t="shared" si="2"/>
        <v>2522.6045619595589</v>
      </c>
      <c r="EH14" s="28"/>
      <c r="EI14" s="28"/>
      <c r="EJ14" s="28"/>
      <c r="EK14" s="28"/>
      <c r="EL14" s="28"/>
      <c r="EM14" s="28"/>
      <c r="EN14" s="28"/>
    </row>
    <row r="15" spans="1:144" x14ac:dyDescent="0.25">
      <c r="A15" s="17" t="s">
        <v>184</v>
      </c>
      <c r="B15" s="15">
        <v>0.98266292299999902</v>
      </c>
      <c r="C15" s="15">
        <v>2.9269180850000001</v>
      </c>
      <c r="D15" s="15">
        <v>36.140190060000002</v>
      </c>
      <c r="E15" s="15">
        <v>258.30384299999997</v>
      </c>
      <c r="F15" s="15">
        <v>25.032281099999999</v>
      </c>
      <c r="G15" s="15">
        <v>25.032309099999999</v>
      </c>
      <c r="H15" s="15">
        <v>258.30392080000001</v>
      </c>
      <c r="I15" s="15">
        <v>258.30392080000001</v>
      </c>
      <c r="J15" s="15">
        <v>76.7218017</v>
      </c>
      <c r="K15" s="15">
        <v>0.90869599199999995</v>
      </c>
      <c r="L15" s="15">
        <v>1.8508605299999901</v>
      </c>
      <c r="M15" s="15">
        <v>0.19292029999999999</v>
      </c>
      <c r="N15" s="15">
        <v>9.6460379999999991E-3</v>
      </c>
      <c r="O15" s="15">
        <v>0.18327462999999999</v>
      </c>
      <c r="P15" s="15">
        <v>512.15733795000006</v>
      </c>
      <c r="Q15" s="15">
        <v>0.43317729799999999</v>
      </c>
      <c r="R15" s="15">
        <v>512.15721119999898</v>
      </c>
      <c r="S15" s="15">
        <v>0.29418983580000002</v>
      </c>
      <c r="T15" s="15">
        <v>0.29418985019999999</v>
      </c>
      <c r="U15" s="15">
        <v>0.17144035269999999</v>
      </c>
      <c r="V15" s="15">
        <v>0.577106991254</v>
      </c>
      <c r="W15" s="15">
        <v>0.15096189858999901</v>
      </c>
      <c r="X15" s="15">
        <v>66.994817810000001</v>
      </c>
      <c r="Y15" s="15">
        <v>66.994689559999998</v>
      </c>
      <c r="Z15" s="15">
        <v>2655.1660240000001</v>
      </c>
      <c r="AA15" s="15">
        <v>2655.1660240000001</v>
      </c>
      <c r="AB15" s="15">
        <v>9.4260299999999997E-4</v>
      </c>
      <c r="AC15" s="15">
        <v>1.3196435E-4</v>
      </c>
      <c r="AD15" s="15">
        <v>8.106395E-4</v>
      </c>
      <c r="AE15" s="15">
        <v>0.30252622130000001</v>
      </c>
      <c r="AF15" s="15">
        <v>415452.73317000002</v>
      </c>
      <c r="AG15" s="15">
        <v>44271153.060000002</v>
      </c>
      <c r="AH15" s="15">
        <v>415452.69699999999</v>
      </c>
      <c r="AI15" s="15">
        <v>8.1788525939999902E-3</v>
      </c>
      <c r="AJ15" s="15">
        <v>90.536968029999997</v>
      </c>
      <c r="AK15" s="15">
        <v>655.95482159999995</v>
      </c>
      <c r="AL15" s="15">
        <v>86.860548399999999</v>
      </c>
      <c r="AM15" s="15">
        <v>2.9522273060000002</v>
      </c>
      <c r="AN15" s="15">
        <v>238.7499109</v>
      </c>
      <c r="AO15" s="15">
        <v>56.628652949999903</v>
      </c>
      <c r="AP15" s="15">
        <v>908.28900599999997</v>
      </c>
      <c r="AQ15" s="15">
        <v>1593.3277418799901</v>
      </c>
      <c r="AR15" s="15">
        <v>448.33103807999998</v>
      </c>
      <c r="AS15" s="15">
        <v>2138.6624949000002</v>
      </c>
      <c r="AT15" s="15">
        <v>483.45178099999998</v>
      </c>
      <c r="AU15" s="15">
        <v>413.67518469999999</v>
      </c>
      <c r="AV15" s="15">
        <v>413.67467023999899</v>
      </c>
      <c r="AW15" s="15">
        <v>2138.6618202999998</v>
      </c>
      <c r="AX15" s="15">
        <v>5396.7542999999996</v>
      </c>
      <c r="AY15" s="15">
        <v>10234.100619999999</v>
      </c>
      <c r="AZ15" s="15">
        <v>1.698133691</v>
      </c>
      <c r="BA15" s="15">
        <v>1.9786260630000001</v>
      </c>
      <c r="BB15" s="15">
        <v>308.63778230000003</v>
      </c>
      <c r="BC15" s="15">
        <v>308.6376482</v>
      </c>
      <c r="BD15" s="15">
        <v>308.63778230000003</v>
      </c>
      <c r="BE15" s="15">
        <v>656.32054784000002</v>
      </c>
      <c r="BF15" s="15">
        <v>656.32115999999996</v>
      </c>
      <c r="BG15" s="15">
        <v>8.2339509999999998E-3</v>
      </c>
      <c r="BH15" s="15">
        <v>7.6632640000000004E-4</v>
      </c>
      <c r="BI15" s="15">
        <v>7.6632212999999997E-4</v>
      </c>
      <c r="BJ15" s="15">
        <v>8.2339660000000005E-3</v>
      </c>
      <c r="BK15" s="15">
        <v>499.19234299999999</v>
      </c>
      <c r="BL15" s="15">
        <v>499.19214599999998</v>
      </c>
      <c r="BM15" s="15">
        <v>0.22085700367399999</v>
      </c>
      <c r="BN15" s="15">
        <v>774.17154149999999</v>
      </c>
      <c r="BO15" s="15">
        <v>14.570385017</v>
      </c>
      <c r="BP15" s="15">
        <v>142.04430614</v>
      </c>
      <c r="BQ15" s="15">
        <v>17.032053130000001</v>
      </c>
      <c r="BR15" s="15">
        <v>0.29824728</v>
      </c>
      <c r="BS15" s="15">
        <v>0.5302173</v>
      </c>
      <c r="BT15" s="15">
        <v>44.257913520000002</v>
      </c>
      <c r="BU15" s="15">
        <v>0</v>
      </c>
      <c r="BV15" s="15">
        <v>655.21883700000001</v>
      </c>
      <c r="BW15" s="15">
        <v>41.329657400000002</v>
      </c>
      <c r="BX15" s="15">
        <v>41.329748940000002</v>
      </c>
      <c r="BY15" s="15">
        <v>2369.6766244999999</v>
      </c>
      <c r="BZ15" s="15">
        <v>2369.6787165999999</v>
      </c>
      <c r="CA15" s="15">
        <v>0.13545065000000001</v>
      </c>
      <c r="CB15" s="15">
        <v>2.3026587000000001E-2</v>
      </c>
      <c r="CC15" s="15">
        <v>0.11242405</v>
      </c>
      <c r="CD15" s="15">
        <v>27680.091789999999</v>
      </c>
      <c r="CE15" s="15">
        <v>50872.545550000003</v>
      </c>
      <c r="CF15" s="15">
        <v>11027.30085</v>
      </c>
      <c r="CG15" s="15">
        <v>11027.30233</v>
      </c>
      <c r="CH15" s="15">
        <v>0</v>
      </c>
      <c r="CI15" s="15">
        <v>50872.5311</v>
      </c>
      <c r="CJ15" s="15">
        <v>912.1116505</v>
      </c>
      <c r="CK15" s="15">
        <v>7.25808097</v>
      </c>
      <c r="CL15" s="15">
        <v>8.1788411600000003E-3</v>
      </c>
      <c r="CM15" s="15">
        <v>0.82547324329999905</v>
      </c>
      <c r="CN15" s="15">
        <v>0.45348768029999997</v>
      </c>
      <c r="CO15" s="15">
        <v>8.1634466199999896</v>
      </c>
      <c r="CP15" s="15">
        <v>2.0483753316</v>
      </c>
      <c r="CQ15" s="15">
        <v>12488.615816</v>
      </c>
      <c r="CR15" s="15">
        <v>10.481713770000001</v>
      </c>
      <c r="CS15" s="15">
        <v>2.3055035500000001</v>
      </c>
      <c r="CT15" s="15">
        <v>823.492200999999</v>
      </c>
      <c r="CU15" s="15">
        <v>72.681908206000003</v>
      </c>
      <c r="CV15" s="15">
        <v>0</v>
      </c>
      <c r="CW15" s="15">
        <v>4.2532293770000003</v>
      </c>
      <c r="CX15" s="15">
        <v>4.5027561999999998E-5</v>
      </c>
      <c r="CY15" s="15">
        <v>0.82362249999999904</v>
      </c>
      <c r="CZ15" s="15">
        <v>3016.2401998</v>
      </c>
      <c r="DA15" s="15">
        <v>1.614843633</v>
      </c>
      <c r="DB15" s="15">
        <v>0.5302173</v>
      </c>
      <c r="DC15" s="15">
        <v>255.2942932</v>
      </c>
      <c r="DD15" s="15">
        <v>2.297622837</v>
      </c>
      <c r="DE15" s="15">
        <v>129.51114659999999</v>
      </c>
      <c r="DF15" s="15">
        <v>13.604605019999999</v>
      </c>
      <c r="DG15" s="15">
        <v>4.1114864000000004</v>
      </c>
      <c r="DH15" s="15">
        <v>548.800611</v>
      </c>
      <c r="DI15" s="15">
        <v>18.305842040000002</v>
      </c>
      <c r="DJ15" s="15">
        <v>129.34032839999901</v>
      </c>
      <c r="DK15" s="15">
        <v>4.1974690739999998</v>
      </c>
      <c r="DL15" s="15">
        <v>67.042167699999993</v>
      </c>
      <c r="DM15" s="15">
        <v>0.51517629924999997</v>
      </c>
      <c r="DN15" s="15">
        <v>2.0961649520000001</v>
      </c>
      <c r="DO15" s="15">
        <v>1783.3309999999999</v>
      </c>
      <c r="DP15" s="15">
        <v>251.0108821</v>
      </c>
      <c r="DQ15" s="15">
        <v>251.0110641</v>
      </c>
      <c r="DR15" s="15">
        <v>1077.5795016</v>
      </c>
      <c r="DS15" s="15">
        <v>12.354391849999899</v>
      </c>
      <c r="DT15" s="15">
        <v>12.354387620000001</v>
      </c>
      <c r="DU15" s="15">
        <v>0.66133830500000002</v>
      </c>
      <c r="DV15" s="15">
        <v>3352.7260163999999</v>
      </c>
      <c r="DW15" s="15">
        <v>2742.5924731</v>
      </c>
      <c r="DX15" s="15">
        <v>2742.5900218000002</v>
      </c>
      <c r="DY15" s="15">
        <v>605.36760986000002</v>
      </c>
      <c r="DZ15" s="15">
        <v>195.17088416999999</v>
      </c>
      <c r="EA15" s="15">
        <v>27242.027896</v>
      </c>
      <c r="EB15" s="15">
        <v>1558.1591911999999</v>
      </c>
      <c r="EC15" s="15">
        <v>3710.6574110000001</v>
      </c>
      <c r="ED15" s="15">
        <v>1558.15819879999</v>
      </c>
      <c r="EE15" s="15">
        <f t="shared" si="0"/>
        <v>62399.038743000005</v>
      </c>
      <c r="EF15" s="15">
        <f t="shared" si="1"/>
        <v>4955.5931632208494</v>
      </c>
      <c r="EG15" s="15">
        <f t="shared" si="2"/>
        <v>1939.3529634208492</v>
      </c>
      <c r="EH15" s="28"/>
      <c r="EI15" s="28"/>
      <c r="EJ15" s="28"/>
      <c r="EK15" s="28"/>
      <c r="EL15" s="28"/>
      <c r="EM15" s="28"/>
      <c r="EN15" s="28"/>
    </row>
    <row r="16" spans="1:144" x14ac:dyDescent="0.25">
      <c r="A16" s="17" t="s">
        <v>185</v>
      </c>
      <c r="B16" s="15">
        <v>0.53653754599999903</v>
      </c>
      <c r="C16" s="15">
        <v>1.6130089169999999</v>
      </c>
      <c r="D16" s="15">
        <v>20.180452114000001</v>
      </c>
      <c r="E16" s="15">
        <v>141.9576725</v>
      </c>
      <c r="F16" s="15">
        <v>13.79197475</v>
      </c>
      <c r="G16" s="15">
        <v>13.791958699999901</v>
      </c>
      <c r="H16" s="15">
        <v>141.95756899999901</v>
      </c>
      <c r="I16" s="15">
        <v>141.95756899999901</v>
      </c>
      <c r="J16" s="15">
        <v>41.078754199999999</v>
      </c>
      <c r="K16" s="15">
        <v>0.49896906939999902</v>
      </c>
      <c r="L16" s="15">
        <v>0.98264791699999998</v>
      </c>
      <c r="M16" s="15">
        <v>7.4996679999999996E-2</v>
      </c>
      <c r="N16" s="15">
        <v>3.749825E-3</v>
      </c>
      <c r="O16" s="15">
        <v>7.1246779999999996E-2</v>
      </c>
      <c r="P16" s="15">
        <v>287.57515317999997</v>
      </c>
      <c r="Q16" s="15">
        <v>0.2409283297</v>
      </c>
      <c r="R16" s="15">
        <v>287.57553987</v>
      </c>
      <c r="S16" s="15">
        <v>0.16245790557000001</v>
      </c>
      <c r="T16" s="15">
        <v>0.16245792352999999</v>
      </c>
      <c r="U16" s="15">
        <v>9.4671876724999895E-2</v>
      </c>
      <c r="V16" s="15">
        <v>0.315636567875</v>
      </c>
      <c r="W16" s="15">
        <v>8.3072919993999905E-2</v>
      </c>
      <c r="X16" s="15">
        <v>45.210574684000001</v>
      </c>
      <c r="Y16" s="15">
        <v>45.210526234</v>
      </c>
      <c r="Z16" s="15">
        <v>1246.8929052999999</v>
      </c>
      <c r="AA16" s="15">
        <v>1246.8929052999999</v>
      </c>
      <c r="AB16" s="15">
        <v>3.6418585999999998E-4</v>
      </c>
      <c r="AC16" s="15">
        <v>5.0985710000000003E-5</v>
      </c>
      <c r="AD16" s="15">
        <v>3.1319950000000002E-4</v>
      </c>
      <c r="AE16" s="15">
        <v>0.1684672129</v>
      </c>
      <c r="AF16" s="15">
        <v>181364.1318</v>
      </c>
      <c r="AG16" s="15">
        <v>18210690.506999999</v>
      </c>
      <c r="AH16" s="15">
        <v>181364.13706000001</v>
      </c>
      <c r="AI16" s="15">
        <v>4.5368419489999999E-3</v>
      </c>
      <c r="AJ16" s="15">
        <v>49.879818610000001</v>
      </c>
      <c r="AK16" s="15">
        <v>365.73578950000001</v>
      </c>
      <c r="AL16" s="15">
        <v>48.231986979999903</v>
      </c>
      <c r="AM16" s="15">
        <v>1.6448188530000001</v>
      </c>
      <c r="AN16" s="15">
        <v>132.4612113</v>
      </c>
      <c r="AO16" s="15">
        <v>25.5302972</v>
      </c>
      <c r="AP16" s="15">
        <v>556.42751599999997</v>
      </c>
      <c r="AQ16" s="15">
        <v>880.34144206999895</v>
      </c>
      <c r="AR16" s="15">
        <v>240.60212533999999</v>
      </c>
      <c r="AS16" s="15">
        <v>1119.6536547999999</v>
      </c>
      <c r="AT16" s="15">
        <v>260.39144700000003</v>
      </c>
      <c r="AU16" s="15">
        <v>216.60682030999999</v>
      </c>
      <c r="AV16" s="15">
        <v>216.60713292</v>
      </c>
      <c r="AW16" s="15">
        <v>1119.6538346</v>
      </c>
      <c r="AX16" s="15">
        <v>2784.6051399999901</v>
      </c>
      <c r="AY16" s="15">
        <v>5581.4343869999902</v>
      </c>
      <c r="AZ16" s="15">
        <v>0.93738643450000003</v>
      </c>
      <c r="BA16" s="15">
        <v>1.085184634</v>
      </c>
      <c r="BB16" s="15">
        <v>162.12551310000001</v>
      </c>
      <c r="BC16" s="15">
        <v>162.12570669999999</v>
      </c>
      <c r="BD16" s="15">
        <v>162.12551310000001</v>
      </c>
      <c r="BE16" s="15">
        <v>351.45197835499999</v>
      </c>
      <c r="BF16" s="15">
        <v>351.45191545</v>
      </c>
      <c r="BG16" s="15">
        <v>3.1202356000000001E-3</v>
      </c>
      <c r="BH16" s="15">
        <v>2.9269544999999998E-4</v>
      </c>
      <c r="BI16" s="15">
        <v>2.9269638E-4</v>
      </c>
      <c r="BJ16" s="15">
        <v>3.1202246999999998E-3</v>
      </c>
      <c r="BK16" s="15">
        <v>259.0900838</v>
      </c>
      <c r="BL16" s="15">
        <v>259.09017799999998</v>
      </c>
      <c r="BM16" s="15">
        <v>0.120886447673</v>
      </c>
      <c r="BN16" s="15">
        <v>414.59038889999999</v>
      </c>
      <c r="BO16" s="15">
        <v>8.4308298599999993</v>
      </c>
      <c r="BP16" s="15">
        <v>74.582228139999998</v>
      </c>
      <c r="BQ16" s="15">
        <v>9.03731011</v>
      </c>
      <c r="BR16" s="15">
        <v>0.10200047</v>
      </c>
      <c r="BS16" s="15">
        <v>0.18133414</v>
      </c>
      <c r="BT16" s="15">
        <v>26.423085476000001</v>
      </c>
      <c r="BU16" s="15">
        <v>0</v>
      </c>
      <c r="BV16" s="15">
        <v>325.75122099999999</v>
      </c>
      <c r="BW16" s="15">
        <v>22.617415520000002</v>
      </c>
      <c r="BX16" s="15">
        <v>22.61743208</v>
      </c>
      <c r="BY16" s="15">
        <v>950.51760999999999</v>
      </c>
      <c r="BZ16" s="15">
        <v>950.51866529999995</v>
      </c>
      <c r="CA16" s="15">
        <v>5.5533714999999997E-2</v>
      </c>
      <c r="CB16" s="15">
        <v>9.4407450000000004E-3</v>
      </c>
      <c r="CC16" s="15">
        <v>4.6093087999999997E-2</v>
      </c>
      <c r="CD16" s="15">
        <v>14602.626677</v>
      </c>
      <c r="CE16" s="15">
        <v>26937.839899999999</v>
      </c>
      <c r="CF16" s="15">
        <v>5189.3281239999997</v>
      </c>
      <c r="CG16" s="15">
        <v>5189.3319699999902</v>
      </c>
      <c r="CH16" s="15">
        <v>0</v>
      </c>
      <c r="CI16" s="15">
        <v>26937.844069999999</v>
      </c>
      <c r="CJ16" s="15">
        <v>492.88157430000001</v>
      </c>
      <c r="CK16" s="15">
        <v>3.9973248620000001</v>
      </c>
      <c r="CL16" s="15">
        <v>4.5368397330000001E-3</v>
      </c>
      <c r="CM16" s="15">
        <v>0.45648647529999897</v>
      </c>
      <c r="CN16" s="15">
        <v>0.25154067629999999</v>
      </c>
      <c r="CO16" s="15">
        <v>4.4877475540000002</v>
      </c>
      <c r="CP16" s="15">
        <v>0.96658055639999896</v>
      </c>
      <c r="CQ16" s="15">
        <v>6528.0164709999999</v>
      </c>
      <c r="CR16" s="15">
        <v>5.324529976</v>
      </c>
      <c r="CS16" s="15">
        <v>1.2616212099999999</v>
      </c>
      <c r="CT16" s="15">
        <v>469.47559999999999</v>
      </c>
      <c r="CU16" s="15">
        <v>24.880451914999998</v>
      </c>
      <c r="CV16" s="15">
        <v>0</v>
      </c>
      <c r="CW16" s="15">
        <v>2.339734703</v>
      </c>
      <c r="CX16" s="15">
        <v>1.8436755E-5</v>
      </c>
      <c r="CY16" s="15">
        <v>0.372159405</v>
      </c>
      <c r="CZ16" s="15">
        <v>1059.7982057299901</v>
      </c>
      <c r="DA16" s="15">
        <v>0.63234844400000001</v>
      </c>
      <c r="DB16" s="15">
        <v>0.18133414</v>
      </c>
      <c r="DC16" s="15">
        <v>90.485364539999907</v>
      </c>
      <c r="DD16" s="15">
        <v>0.98285420999999995</v>
      </c>
      <c r="DE16" s="15">
        <v>63.507539000000001</v>
      </c>
      <c r="DF16" s="15">
        <v>6.7373739599999896</v>
      </c>
      <c r="DG16" s="15">
        <v>2.2701351599999899</v>
      </c>
      <c r="DH16" s="15">
        <v>280.59989199999899</v>
      </c>
      <c r="DI16" s="15">
        <v>9.8283306899999996</v>
      </c>
      <c r="DJ16" s="15">
        <v>66.610767749999994</v>
      </c>
      <c r="DK16" s="15">
        <v>2.2413561036999998</v>
      </c>
      <c r="DL16" s="15">
        <v>30.109395799999898</v>
      </c>
      <c r="DM16" s="15">
        <v>0.20890044335999999</v>
      </c>
      <c r="DN16" s="15">
        <v>1.1586266269999901</v>
      </c>
      <c r="DO16" s="15">
        <v>749.71716000000004</v>
      </c>
      <c r="DP16" s="15">
        <v>100.49798695</v>
      </c>
      <c r="DQ16" s="15">
        <v>100.49789239</v>
      </c>
      <c r="DR16" s="15">
        <v>567.55463439999903</v>
      </c>
      <c r="DS16" s="15">
        <v>6.8394770850000004</v>
      </c>
      <c r="DT16" s="15">
        <v>6.8394677240000004</v>
      </c>
      <c r="DU16" s="15">
        <v>0.35111371299999999</v>
      </c>
      <c r="DV16" s="15">
        <v>1751.9813091000001</v>
      </c>
      <c r="DW16" s="15">
        <v>1425.7441901</v>
      </c>
      <c r="DX16" s="15">
        <v>1425.7450975500001</v>
      </c>
      <c r="DY16" s="15">
        <v>313.32163802000002</v>
      </c>
      <c r="DZ16" s="15">
        <v>100.415908526</v>
      </c>
      <c r="EA16" s="15">
        <v>14372.221067999901</v>
      </c>
      <c r="EB16" s="15">
        <v>813.9277846</v>
      </c>
      <c r="EC16" s="15">
        <v>1951.9718124999999</v>
      </c>
      <c r="ED16" s="15">
        <v>813.92623860000003</v>
      </c>
      <c r="EE16" s="15">
        <f t="shared" si="0"/>
        <v>32386.2581078</v>
      </c>
      <c r="EF16" s="15">
        <f t="shared" si="1"/>
        <v>2040.0356425934488</v>
      </c>
      <c r="EG16" s="15">
        <f t="shared" si="2"/>
        <v>980.2374368634587</v>
      </c>
      <c r="EH16" s="28"/>
      <c r="EI16" s="28"/>
      <c r="EJ16" s="28"/>
      <c r="EK16" s="28"/>
      <c r="EL16" s="28"/>
      <c r="EM16" s="28"/>
      <c r="EN16" s="28"/>
    </row>
    <row r="17" spans="1:144" x14ac:dyDescent="0.25">
      <c r="A17" s="17" t="s">
        <v>186</v>
      </c>
      <c r="B17" s="15">
        <v>0.50627985799999997</v>
      </c>
      <c r="C17" s="15">
        <v>1.4381627290000001</v>
      </c>
      <c r="D17" s="15">
        <v>16.312947824999998</v>
      </c>
      <c r="E17" s="15">
        <v>124.56905269999901</v>
      </c>
      <c r="F17" s="15">
        <v>12.88806475</v>
      </c>
      <c r="G17" s="15">
        <v>12.8880653199999</v>
      </c>
      <c r="H17" s="15">
        <v>124.5691715</v>
      </c>
      <c r="I17" s="15">
        <v>124.5691715</v>
      </c>
      <c r="J17" s="15">
        <v>39.957702299999902</v>
      </c>
      <c r="K17" s="15">
        <v>0.481813292</v>
      </c>
      <c r="L17" s="15">
        <v>1.0299347299999999</v>
      </c>
      <c r="M17" s="15">
        <v>7.0205260000000005E-2</v>
      </c>
      <c r="N17" s="15">
        <v>3.5102644000000001E-3</v>
      </c>
      <c r="O17" s="15">
        <v>6.6695005000000002E-2</v>
      </c>
      <c r="P17" s="15">
        <v>241.42590844</v>
      </c>
      <c r="Q17" s="15">
        <v>0.2476900631</v>
      </c>
      <c r="R17" s="15">
        <v>241.42558688</v>
      </c>
      <c r="S17" s="15">
        <v>0.1479990162</v>
      </c>
      <c r="T17" s="15">
        <v>0.14799899159999999</v>
      </c>
      <c r="U17" s="15">
        <v>8.2079603185000002E-2</v>
      </c>
      <c r="V17" s="15">
        <v>0.25816397526500001</v>
      </c>
      <c r="W17" s="15">
        <v>6.8616553760999996E-2</v>
      </c>
      <c r="X17" s="15">
        <v>36.437413735</v>
      </c>
      <c r="Y17" s="15">
        <v>36.437402409999997</v>
      </c>
      <c r="Z17" s="15">
        <v>1085.270256</v>
      </c>
      <c r="AA17" s="15">
        <v>1085.270256</v>
      </c>
      <c r="AB17" s="15">
        <v>3.4067538000000003E-4</v>
      </c>
      <c r="AC17" s="15">
        <v>4.7694186000000003E-5</v>
      </c>
      <c r="AD17" s="15">
        <v>2.929796E-4</v>
      </c>
      <c r="AE17" s="15">
        <v>0.16762048839999999</v>
      </c>
      <c r="AF17" s="15">
        <v>177905.23936000001</v>
      </c>
      <c r="AG17" s="15">
        <v>17625084.995000001</v>
      </c>
      <c r="AH17" s="15">
        <v>177905.25452999899</v>
      </c>
      <c r="AI17" s="15">
        <v>4.332594639E-3</v>
      </c>
      <c r="AJ17" s="15">
        <v>56.95402198</v>
      </c>
      <c r="AK17" s="15">
        <v>418.93739199999999</v>
      </c>
      <c r="AL17" s="15">
        <v>55.327370770000002</v>
      </c>
      <c r="AM17" s="15">
        <v>1.8631264519999999</v>
      </c>
      <c r="AN17" s="15">
        <v>151.87557839999999</v>
      </c>
      <c r="AO17" s="15">
        <v>26.9529888</v>
      </c>
      <c r="AP17" s="15">
        <v>556.74784299999999</v>
      </c>
      <c r="AQ17" s="15">
        <v>769.53688193000005</v>
      </c>
      <c r="AR17" s="15">
        <v>204.01146373</v>
      </c>
      <c r="AS17" s="15">
        <v>1049.2506006999999</v>
      </c>
      <c r="AT17" s="15">
        <v>235.86604499999899</v>
      </c>
      <c r="AU17" s="15">
        <v>192.90897505999999</v>
      </c>
      <c r="AV17" s="15">
        <v>192.90895252999999</v>
      </c>
      <c r="AW17" s="15">
        <v>1049.2507492</v>
      </c>
      <c r="AX17" s="15">
        <v>2587.6813000000002</v>
      </c>
      <c r="AY17" s="15">
        <v>4829.8129579999904</v>
      </c>
      <c r="AZ17" s="15">
        <v>0.92639123899999998</v>
      </c>
      <c r="BA17" s="15">
        <v>1.035699379</v>
      </c>
      <c r="BB17" s="15">
        <v>155.5940832</v>
      </c>
      <c r="BC17" s="15">
        <v>155.5939262</v>
      </c>
      <c r="BD17" s="15">
        <v>155.5940832</v>
      </c>
      <c r="BE17" s="15">
        <v>318.99347494800003</v>
      </c>
      <c r="BF17" s="15">
        <v>318.99349534999999</v>
      </c>
      <c r="BG17" s="15">
        <v>2.8862641E-3</v>
      </c>
      <c r="BH17" s="15">
        <v>2.717606E-4</v>
      </c>
      <c r="BI17" s="15">
        <v>2.7176359999999999E-4</v>
      </c>
      <c r="BJ17" s="15">
        <v>2.8862843999999999E-3</v>
      </c>
      <c r="BK17" s="15">
        <v>277.35313350000001</v>
      </c>
      <c r="BL17" s="15">
        <v>277.35341799999998</v>
      </c>
      <c r="BM17" s="15">
        <v>9.9696865987000005E-2</v>
      </c>
      <c r="BN17" s="15">
        <v>384.35291555999902</v>
      </c>
      <c r="BO17" s="15">
        <v>7.5450516899999904</v>
      </c>
      <c r="BP17" s="15">
        <v>67.696531469999996</v>
      </c>
      <c r="BQ17" s="15">
        <v>9.3650251000000004</v>
      </c>
      <c r="BR17" s="15">
        <v>9.0654369999999998E-2</v>
      </c>
      <c r="BS17" s="15">
        <v>0.16116342</v>
      </c>
      <c r="BT17" s="15">
        <v>21.265002894999999</v>
      </c>
      <c r="BU17" s="15">
        <v>0</v>
      </c>
      <c r="BV17" s="15">
        <v>292.94944800000002</v>
      </c>
      <c r="BW17" s="15">
        <v>20.821043410000001</v>
      </c>
      <c r="BX17" s="15">
        <v>20.821021590000001</v>
      </c>
      <c r="BY17" s="15">
        <v>920.65962560000003</v>
      </c>
      <c r="BZ17" s="15">
        <v>920.65937859999997</v>
      </c>
      <c r="CA17" s="15">
        <v>5.3728140000000001E-2</v>
      </c>
      <c r="CB17" s="15">
        <v>9.1337750000000002E-3</v>
      </c>
      <c r="CC17" s="15">
        <v>4.4594306E-2</v>
      </c>
      <c r="CD17" s="15">
        <v>13261.147569999999</v>
      </c>
      <c r="CE17" s="15">
        <v>28950.269139999898</v>
      </c>
      <c r="CF17" s="15">
        <v>5441.5155100000002</v>
      </c>
      <c r="CG17" s="15">
        <v>5441.5121849999996</v>
      </c>
      <c r="CH17" s="15">
        <v>0</v>
      </c>
      <c r="CI17" s="15">
        <v>28950.257269999998</v>
      </c>
      <c r="CJ17" s="15">
        <v>436.61726439999899</v>
      </c>
      <c r="CK17" s="15">
        <v>3.8155407600000002</v>
      </c>
      <c r="CL17" s="15">
        <v>4.332588995E-3</v>
      </c>
      <c r="CM17" s="15">
        <v>0.429465555</v>
      </c>
      <c r="CN17" s="15">
        <v>0.23623669364</v>
      </c>
      <c r="CO17" s="15">
        <v>4.1646844200000004</v>
      </c>
      <c r="CP17" s="15">
        <v>1.0299078612000001</v>
      </c>
      <c r="CQ17" s="15">
        <v>5993.0236059999997</v>
      </c>
      <c r="CR17" s="15">
        <v>5.5869257000000001</v>
      </c>
      <c r="CS17" s="15">
        <v>1.418001675</v>
      </c>
      <c r="CT17" s="15">
        <v>494.17289520000003</v>
      </c>
      <c r="CU17" s="15">
        <v>22.071106619999998</v>
      </c>
      <c r="CV17" s="15">
        <v>0</v>
      </c>
      <c r="CW17" s="15">
        <v>2.1753297479999998</v>
      </c>
      <c r="CX17" s="15">
        <v>1.7658933000000002E-5</v>
      </c>
      <c r="CY17" s="15">
        <v>0.38267633299999998</v>
      </c>
      <c r="CZ17" s="15">
        <v>946.35099000000002</v>
      </c>
      <c r="DA17" s="15">
        <v>0.59737484799999996</v>
      </c>
      <c r="DB17" s="15">
        <v>0.16116342</v>
      </c>
      <c r="DC17" s="15">
        <v>81.517145654999993</v>
      </c>
      <c r="DD17" s="15">
        <v>0.99889960600000005</v>
      </c>
      <c r="DE17" s="15">
        <v>62.528926459999902</v>
      </c>
      <c r="DF17" s="15">
        <v>6.95963727</v>
      </c>
      <c r="DG17" s="15">
        <v>2.3774681000000002</v>
      </c>
      <c r="DH17" s="15">
        <v>278.76823669999999</v>
      </c>
      <c r="DI17" s="15">
        <v>9.2649057999999993</v>
      </c>
      <c r="DJ17" s="15">
        <v>63.445680670000002</v>
      </c>
      <c r="DK17" s="15">
        <v>2.5287099770000001</v>
      </c>
      <c r="DL17" s="15">
        <v>31.090830400000002</v>
      </c>
      <c r="DM17" s="15">
        <v>0.20777134511999901</v>
      </c>
      <c r="DN17" s="15">
        <v>1.1583925909999999</v>
      </c>
      <c r="DO17" s="15">
        <v>801.35540000000003</v>
      </c>
      <c r="DP17" s="15">
        <v>95.461554206000002</v>
      </c>
      <c r="DQ17" s="15">
        <v>95.461339429999995</v>
      </c>
      <c r="DR17" s="15">
        <v>535.892698899999</v>
      </c>
      <c r="DS17" s="15">
        <v>5.9417755850000002</v>
      </c>
      <c r="DT17" s="15">
        <v>5.9417814369999897</v>
      </c>
      <c r="DU17" s="15">
        <v>0.36800999550000002</v>
      </c>
      <c r="DV17" s="15">
        <v>1590.62902479999</v>
      </c>
      <c r="DW17" s="15">
        <v>1302.7294057500001</v>
      </c>
      <c r="DX17" s="15">
        <v>1302.7307166200001</v>
      </c>
      <c r="DY17" s="15">
        <v>288.73431823999999</v>
      </c>
      <c r="DZ17" s="15">
        <v>96.560448980000004</v>
      </c>
      <c r="EA17" s="15">
        <v>13067.556354</v>
      </c>
      <c r="EB17" s="15">
        <v>726.21320009999999</v>
      </c>
      <c r="EC17" s="15">
        <v>1732.0813281999999</v>
      </c>
      <c r="ED17" s="15">
        <v>726.21254623999903</v>
      </c>
      <c r="EE17" s="15">
        <f t="shared" si="0"/>
        <v>34669.1377834999</v>
      </c>
      <c r="EF17" s="15">
        <f t="shared" si="1"/>
        <v>1938.7486671703198</v>
      </c>
      <c r="EG17" s="15">
        <f t="shared" si="2"/>
        <v>992.39767717031975</v>
      </c>
      <c r="EH17" s="28"/>
      <c r="EI17" s="28"/>
      <c r="EJ17" s="28"/>
      <c r="EK17" s="28"/>
      <c r="EL17" s="28"/>
      <c r="EM17" s="28"/>
      <c r="EN17" s="28"/>
    </row>
    <row r="18" spans="1:144" x14ac:dyDescent="0.25">
      <c r="A18" s="17" t="s">
        <v>187</v>
      </c>
      <c r="B18" s="15">
        <v>0.70170940699999995</v>
      </c>
      <c r="C18" s="15">
        <v>1.9696003099999999</v>
      </c>
      <c r="D18" s="15">
        <v>21.385937330000001</v>
      </c>
      <c r="E18" s="15">
        <v>170.52779269999999</v>
      </c>
      <c r="F18" s="15">
        <v>17.337660979999999</v>
      </c>
      <c r="G18" s="15">
        <v>17.337639179999901</v>
      </c>
      <c r="H18" s="15">
        <v>170.52783239999999</v>
      </c>
      <c r="I18" s="15">
        <v>170.52783239999999</v>
      </c>
      <c r="J18" s="15">
        <v>55.123108299999998</v>
      </c>
      <c r="K18" s="15">
        <v>0.66483778599999999</v>
      </c>
      <c r="L18" s="15">
        <v>1.4427381020000001</v>
      </c>
      <c r="M18" s="15">
        <v>0.11842229999999999</v>
      </c>
      <c r="N18" s="15">
        <v>5.9211304999999999E-3</v>
      </c>
      <c r="O18" s="15">
        <v>0.11250145</v>
      </c>
      <c r="P18" s="15">
        <v>315.22206602999898</v>
      </c>
      <c r="Q18" s="15">
        <v>0.3377734416</v>
      </c>
      <c r="R18" s="15">
        <v>315.22211141999998</v>
      </c>
      <c r="S18" s="15">
        <v>0.20244661559999999</v>
      </c>
      <c r="T18" s="15">
        <v>0.20244657016000001</v>
      </c>
      <c r="U18" s="15">
        <v>0.11202724157999901</v>
      </c>
      <c r="V18" s="15">
        <v>0.35623012222399902</v>
      </c>
      <c r="W18" s="15">
        <v>9.3897474247999907E-2</v>
      </c>
      <c r="X18" s="15">
        <v>43.076904120000002</v>
      </c>
      <c r="Y18" s="15">
        <v>43.076915029999903</v>
      </c>
      <c r="Z18" s="15">
        <v>1646.2317475</v>
      </c>
      <c r="AA18" s="15">
        <v>1646.2317475</v>
      </c>
      <c r="AB18" s="15">
        <v>5.8157830000000002E-4</v>
      </c>
      <c r="AC18" s="15">
        <v>8.1421039999999995E-5</v>
      </c>
      <c r="AD18" s="15">
        <v>5.0015689999999995E-4</v>
      </c>
      <c r="AE18" s="15">
        <v>0.227907097999999</v>
      </c>
      <c r="AF18" s="15">
        <v>270934.29687999998</v>
      </c>
      <c r="AG18" s="15">
        <v>27234440.82</v>
      </c>
      <c r="AH18" s="15">
        <v>270934.2844</v>
      </c>
      <c r="AI18" s="15">
        <v>5.90706131199999E-3</v>
      </c>
      <c r="AJ18" s="15">
        <v>74.753402019999996</v>
      </c>
      <c r="AK18" s="15">
        <v>539.6436741</v>
      </c>
      <c r="AL18" s="15">
        <v>74.76697455</v>
      </c>
      <c r="AM18" s="15">
        <v>2.52590154</v>
      </c>
      <c r="AN18" s="15">
        <v>205.26487324999999</v>
      </c>
      <c r="AO18" s="15">
        <v>37.4383845199999</v>
      </c>
      <c r="AP18" s="15">
        <v>721.22044500000004</v>
      </c>
      <c r="AQ18" s="15">
        <v>1041.17616495999</v>
      </c>
      <c r="AR18" s="15">
        <v>276.84787348999998</v>
      </c>
      <c r="AS18" s="15">
        <v>1465.8269565000001</v>
      </c>
      <c r="AT18" s="15">
        <v>323.780901999999</v>
      </c>
      <c r="AU18" s="15">
        <v>268.2901822</v>
      </c>
      <c r="AV18" s="15">
        <v>268.28977565999998</v>
      </c>
      <c r="AW18" s="15">
        <v>1465.8281916999999</v>
      </c>
      <c r="AX18" s="15">
        <v>3692.1169399999999</v>
      </c>
      <c r="AY18" s="15">
        <v>6544.1521479999901</v>
      </c>
      <c r="AZ18" s="15">
        <v>1.2720546559999999</v>
      </c>
      <c r="BA18" s="15">
        <v>1.4269159220000001</v>
      </c>
      <c r="BB18" s="15">
        <v>217.3921196</v>
      </c>
      <c r="BC18" s="15">
        <v>217.39190840000001</v>
      </c>
      <c r="BD18" s="15">
        <v>217.3921196</v>
      </c>
      <c r="BE18" s="15">
        <v>436.68548843999997</v>
      </c>
      <c r="BF18" s="15">
        <v>436.68553168999898</v>
      </c>
      <c r="BG18" s="15">
        <v>5.0118202000000002E-3</v>
      </c>
      <c r="BH18" s="15">
        <v>4.6765460000000001E-4</v>
      </c>
      <c r="BI18" s="15">
        <v>4.6765484000000002E-4</v>
      </c>
      <c r="BJ18" s="15">
        <v>5.0118200000000002E-3</v>
      </c>
      <c r="BK18" s="15">
        <v>360.97903229999997</v>
      </c>
      <c r="BL18" s="15">
        <v>360.9791017</v>
      </c>
      <c r="BM18" s="15">
        <v>0.13745570718399999</v>
      </c>
      <c r="BN18" s="15">
        <v>523.2761782</v>
      </c>
      <c r="BO18" s="15">
        <v>10.030104614000001</v>
      </c>
      <c r="BP18" s="15">
        <v>89.535095499999997</v>
      </c>
      <c r="BQ18" s="15">
        <v>13.095210059999999</v>
      </c>
      <c r="BR18" s="15">
        <v>0.15203348</v>
      </c>
      <c r="BS18" s="15">
        <v>0.27028166999999997</v>
      </c>
      <c r="BT18" s="15">
        <v>27.668997310000002</v>
      </c>
      <c r="BU18" s="15">
        <v>0</v>
      </c>
      <c r="BV18" s="15">
        <v>430.67405200000002</v>
      </c>
      <c r="BW18" s="15">
        <v>28.633197529999901</v>
      </c>
      <c r="BX18" s="15">
        <v>28.633219349999901</v>
      </c>
      <c r="BY18" s="15">
        <v>1511.6589646</v>
      </c>
      <c r="BZ18" s="15">
        <v>1511.658938</v>
      </c>
      <c r="CA18" s="15">
        <v>8.7603890000000004E-2</v>
      </c>
      <c r="CB18" s="15">
        <v>1.4892669000000001E-2</v>
      </c>
      <c r="CC18" s="15">
        <v>7.2711155E-2</v>
      </c>
      <c r="CD18" s="15">
        <v>18305.881407000001</v>
      </c>
      <c r="CE18" s="15">
        <v>37624.436000000002</v>
      </c>
      <c r="CF18" s="15">
        <v>7136.9613149999996</v>
      </c>
      <c r="CG18" s="15">
        <v>7136.9560699999902</v>
      </c>
      <c r="CH18" s="15">
        <v>0</v>
      </c>
      <c r="CI18" s="15">
        <v>37624.435099999901</v>
      </c>
      <c r="CJ18" s="15">
        <v>592.17050940000001</v>
      </c>
      <c r="CK18" s="15">
        <v>5.229612597</v>
      </c>
      <c r="CL18" s="15">
        <v>5.9070621030000003E-3</v>
      </c>
      <c r="CM18" s="15">
        <v>0.58725551299999901</v>
      </c>
      <c r="CN18" s="15">
        <v>0.32180392609999903</v>
      </c>
      <c r="CO18" s="15">
        <v>5.7265049039999996</v>
      </c>
      <c r="CP18" s="15">
        <v>1.4786812466000001</v>
      </c>
      <c r="CQ18" s="15">
        <v>8311.539186</v>
      </c>
      <c r="CR18" s="15">
        <v>7.8242572800000003</v>
      </c>
      <c r="CS18" s="15">
        <v>1.93269562499999</v>
      </c>
      <c r="CT18" s="15">
        <v>637.05465000000004</v>
      </c>
      <c r="CU18" s="15">
        <v>36.248226492999997</v>
      </c>
      <c r="CV18" s="15">
        <v>0</v>
      </c>
      <c r="CW18" s="15">
        <v>2.97528623699999</v>
      </c>
      <c r="CX18" s="15">
        <v>2.8131510000000001E-5</v>
      </c>
      <c r="CY18" s="15">
        <v>0.55758512359999901</v>
      </c>
      <c r="CZ18" s="15">
        <v>1547.3402553999999</v>
      </c>
      <c r="DA18" s="15">
        <v>0.92109170500000004</v>
      </c>
      <c r="DB18" s="15">
        <v>0.27028166999999997</v>
      </c>
      <c r="DC18" s="15">
        <v>131.72008134999999</v>
      </c>
      <c r="DD18" s="15">
        <v>1.4535477939999999</v>
      </c>
      <c r="DE18" s="15">
        <v>89.247238199999998</v>
      </c>
      <c r="DF18" s="15">
        <v>9.8986381899999998</v>
      </c>
      <c r="DG18" s="15">
        <v>3.24007326</v>
      </c>
      <c r="DH18" s="15">
        <v>391.037926999999</v>
      </c>
      <c r="DI18" s="15">
        <v>12.765838349999999</v>
      </c>
      <c r="DJ18" s="15">
        <v>88.644166600000005</v>
      </c>
      <c r="DK18" s="15">
        <v>3.4750838673</v>
      </c>
      <c r="DL18" s="15">
        <v>43.859343199999898</v>
      </c>
      <c r="DM18" s="15">
        <v>0.31407029944999998</v>
      </c>
      <c r="DN18" s="15">
        <v>1.589490957</v>
      </c>
      <c r="DO18" s="15">
        <v>1131.0260000000001</v>
      </c>
      <c r="DP18" s="15">
        <v>152.86237223999899</v>
      </c>
      <c r="DQ18" s="15">
        <v>152.86231945</v>
      </c>
      <c r="DR18" s="15">
        <v>692.71415999999897</v>
      </c>
      <c r="DS18" s="15">
        <v>8.1077042000000006</v>
      </c>
      <c r="DT18" s="15">
        <v>8.1076955119999994</v>
      </c>
      <c r="DU18" s="15">
        <v>0.51551058099999902</v>
      </c>
      <c r="DV18" s="15">
        <v>2213.4000652999998</v>
      </c>
      <c r="DW18" s="15">
        <v>1821.0115165</v>
      </c>
      <c r="DX18" s="15">
        <v>1821.0117352299901</v>
      </c>
      <c r="DY18" s="15">
        <v>405.068895599999</v>
      </c>
      <c r="DZ18" s="15">
        <v>127.88265533000001</v>
      </c>
      <c r="EA18" s="15">
        <v>18042.293156</v>
      </c>
      <c r="EB18" s="15">
        <v>1007.5507002000001</v>
      </c>
      <c r="EC18" s="15">
        <v>2390.8550905000002</v>
      </c>
      <c r="ED18" s="15">
        <v>1007.5508508</v>
      </c>
      <c r="EE18" s="15">
        <f t="shared" si="0"/>
        <v>45122.3763473</v>
      </c>
      <c r="EF18" s="15">
        <f t="shared" si="1"/>
        <v>2907.873727703949</v>
      </c>
      <c r="EG18" s="15">
        <f t="shared" si="2"/>
        <v>1360.5334723039489</v>
      </c>
      <c r="EH18" s="28"/>
      <c r="EI18" s="28"/>
      <c r="EJ18" s="28"/>
      <c r="EK18" s="28"/>
      <c r="EL18" s="28"/>
      <c r="EM18" s="28"/>
      <c r="EN18" s="28"/>
    </row>
    <row r="19" spans="1:144" x14ac:dyDescent="0.25">
      <c r="A19" s="17" t="s">
        <v>188</v>
      </c>
      <c r="B19" s="15">
        <v>0.548112139</v>
      </c>
      <c r="C19" s="15">
        <v>1.5083479099999999</v>
      </c>
      <c r="D19" s="15">
        <v>16.241219565000002</v>
      </c>
      <c r="E19" s="15">
        <v>131.1296753</v>
      </c>
      <c r="F19" s="15">
        <v>13.810964999999999</v>
      </c>
      <c r="G19" s="15">
        <v>13.81096432</v>
      </c>
      <c r="H19" s="15">
        <v>131.12950519999899</v>
      </c>
      <c r="I19" s="15">
        <v>131.12950519999899</v>
      </c>
      <c r="J19" s="15">
        <v>44.351162940000002</v>
      </c>
      <c r="K19" s="15">
        <v>0.51946563699999904</v>
      </c>
      <c r="L19" s="15">
        <v>1.1884976389999999</v>
      </c>
      <c r="M19" s="15">
        <v>0.12182390999999999</v>
      </c>
      <c r="N19" s="15">
        <v>6.0911910000000001E-3</v>
      </c>
      <c r="O19" s="15">
        <v>0.115732506</v>
      </c>
      <c r="P19" s="15">
        <v>271.57720999999998</v>
      </c>
      <c r="Q19" s="15">
        <v>0.26572487249999999</v>
      </c>
      <c r="R19" s="15">
        <v>271.57671776999899</v>
      </c>
      <c r="S19" s="15">
        <v>0.15788495638</v>
      </c>
      <c r="T19" s="15">
        <v>0.15788464135999999</v>
      </c>
      <c r="U19" s="15">
        <v>8.6228206539999894E-2</v>
      </c>
      <c r="V19" s="15">
        <v>0.27547234637000001</v>
      </c>
      <c r="W19" s="15">
        <v>7.1842166661000004E-2</v>
      </c>
      <c r="X19" s="15">
        <v>31.861383384</v>
      </c>
      <c r="Y19" s="15">
        <v>31.861394059999999</v>
      </c>
      <c r="Z19" s="15">
        <v>1336.759448</v>
      </c>
      <c r="AA19" s="15">
        <v>1336.759448</v>
      </c>
      <c r="AB19" s="15">
        <v>5.9117255000000002E-4</v>
      </c>
      <c r="AC19" s="15">
        <v>8.2763836E-5</v>
      </c>
      <c r="AD19" s="15">
        <v>5.0840713000000002E-4</v>
      </c>
      <c r="AE19" s="15">
        <v>0.17811762219999999</v>
      </c>
      <c r="AF19" s="15">
        <v>255595.69573000001</v>
      </c>
      <c r="AG19" s="15">
        <v>28164125.93</v>
      </c>
      <c r="AH19" s="15">
        <v>255595.68684999901</v>
      </c>
      <c r="AI19" s="15">
        <v>4.6260456889999999E-3</v>
      </c>
      <c r="AJ19" s="15">
        <v>62.7349386</v>
      </c>
      <c r="AK19" s="15">
        <v>453.9837177</v>
      </c>
      <c r="AL19" s="15">
        <v>60.509194299999997</v>
      </c>
      <c r="AM19" s="15">
        <v>2.0234010140000001</v>
      </c>
      <c r="AN19" s="15">
        <v>166.26755004</v>
      </c>
      <c r="AO19" s="15">
        <v>38.650241229999999</v>
      </c>
      <c r="AP19" s="15">
        <v>855.13691700000004</v>
      </c>
      <c r="AQ19" s="15">
        <v>801.58899898999903</v>
      </c>
      <c r="AR19" s="15">
        <v>213.80493116999901</v>
      </c>
      <c r="AS19" s="15">
        <v>1475.4922355000001</v>
      </c>
      <c r="AT19" s="15">
        <v>252.0476334</v>
      </c>
      <c r="AU19" s="15">
        <v>233.90845308999999</v>
      </c>
      <c r="AV19" s="15">
        <v>233.90837223</v>
      </c>
      <c r="AW19" s="15">
        <v>1475.4917475</v>
      </c>
      <c r="AX19" s="15">
        <v>3575.44219999999</v>
      </c>
      <c r="AY19" s="15">
        <v>5021.3673200000003</v>
      </c>
      <c r="AZ19" s="15">
        <v>0.99488025800000002</v>
      </c>
      <c r="BA19" s="15">
        <v>1.1141786259999999</v>
      </c>
      <c r="BB19" s="15">
        <v>175.15342529999899</v>
      </c>
      <c r="BC19" s="15">
        <v>175.15326529999999</v>
      </c>
      <c r="BD19" s="15">
        <v>175.15342529999899</v>
      </c>
      <c r="BE19" s="15">
        <v>415.31644140999998</v>
      </c>
      <c r="BF19" s="15">
        <v>415.31632405499897</v>
      </c>
      <c r="BG19" s="15">
        <v>5.1468275000000003E-3</v>
      </c>
      <c r="BH19" s="15">
        <v>4.8051011999999997E-4</v>
      </c>
      <c r="BI19" s="15">
        <v>4.8050814000000002E-4</v>
      </c>
      <c r="BJ19" s="15">
        <v>5.1468075000000004E-3</v>
      </c>
      <c r="BK19" s="15">
        <v>305.39398079999899</v>
      </c>
      <c r="BL19" s="15">
        <v>305.39456899999999</v>
      </c>
      <c r="BM19" s="15">
        <v>0.106364056283</v>
      </c>
      <c r="BN19" s="15">
        <v>495.261853999999</v>
      </c>
      <c r="BO19" s="15">
        <v>8.9434392460000005</v>
      </c>
      <c r="BP19" s="15">
        <v>74.314820830000002</v>
      </c>
      <c r="BQ19" s="15">
        <v>10.755917569999999</v>
      </c>
      <c r="BR19" s="15">
        <v>0.17640594000000001</v>
      </c>
      <c r="BS19" s="15">
        <v>0.31361060000000002</v>
      </c>
      <c r="BT19" s="15">
        <v>22.393659593999999</v>
      </c>
      <c r="BU19" s="15">
        <v>0</v>
      </c>
      <c r="BV19" s="15">
        <v>385.97932400000002</v>
      </c>
      <c r="BW19" s="15">
        <v>22.304982099999901</v>
      </c>
      <c r="BX19" s="15">
        <v>22.30499433</v>
      </c>
      <c r="BY19" s="15">
        <v>1470.3642755999999</v>
      </c>
      <c r="BZ19" s="15">
        <v>1470.3647616999999</v>
      </c>
      <c r="CA19" s="15">
        <v>8.5402556000000004E-2</v>
      </c>
      <c r="CB19" s="15">
        <v>1.4518434E-2</v>
      </c>
      <c r="CC19" s="15">
        <v>7.0884089999999997E-2</v>
      </c>
      <c r="CD19" s="15">
        <v>16389.20248</v>
      </c>
      <c r="CE19" s="15">
        <v>30956.991099999999</v>
      </c>
      <c r="CF19" s="15">
        <v>6911.8611199999996</v>
      </c>
      <c r="CG19" s="15">
        <v>6911.8649049999904</v>
      </c>
      <c r="CH19" s="15">
        <v>0</v>
      </c>
      <c r="CI19" s="15">
        <v>30957.001100000001</v>
      </c>
      <c r="CJ19" s="15">
        <v>476.12481600000001</v>
      </c>
      <c r="CK19" s="15">
        <v>4.0734697399999904</v>
      </c>
      <c r="CL19" s="15">
        <v>4.6260404410000001E-3</v>
      </c>
      <c r="CM19" s="15">
        <v>0.45831754800000002</v>
      </c>
      <c r="CN19" s="15">
        <v>0.24995966580000001</v>
      </c>
      <c r="CO19" s="15">
        <v>4.4409848699999896</v>
      </c>
      <c r="CP19" s="15">
        <v>1.2930843806000001</v>
      </c>
      <c r="CQ19" s="15">
        <v>7605.0977380000004</v>
      </c>
      <c r="CR19" s="15">
        <v>6.5411573199999999</v>
      </c>
      <c r="CS19" s="15">
        <v>1.5567080099999999</v>
      </c>
      <c r="CT19" s="15">
        <v>527.3549362</v>
      </c>
      <c r="CU19" s="15">
        <v>42.335394535999903</v>
      </c>
      <c r="CV19" s="15">
        <v>0</v>
      </c>
      <c r="CW19" s="15">
        <v>2.30935475999999</v>
      </c>
      <c r="CX19" s="15">
        <v>2.9042666999999999E-5</v>
      </c>
      <c r="CY19" s="15">
        <v>0.51082376399999996</v>
      </c>
      <c r="CZ19" s="15">
        <v>1773.9562539000001</v>
      </c>
      <c r="DA19" s="15">
        <v>0.95519275100000001</v>
      </c>
      <c r="DB19" s="15">
        <v>0.31361060000000002</v>
      </c>
      <c r="DC19" s="15">
        <v>149.72483399999999</v>
      </c>
      <c r="DD19" s="15">
        <v>1.46660547799999</v>
      </c>
      <c r="DE19" s="15">
        <v>77.707374169999994</v>
      </c>
      <c r="DF19" s="15">
        <v>8.2573104700000002</v>
      </c>
      <c r="DG19" s="15">
        <v>2.5807601299999998</v>
      </c>
      <c r="DH19" s="15">
        <v>329.21346369999998</v>
      </c>
      <c r="DI19" s="15">
        <v>10.1254656</v>
      </c>
      <c r="DJ19" s="15">
        <v>77.304918799999996</v>
      </c>
      <c r="DK19" s="15">
        <v>2.8270332504999902</v>
      </c>
      <c r="DL19" s="15">
        <v>44.425258999999997</v>
      </c>
      <c r="DM19" s="15">
        <v>0.31509814046000001</v>
      </c>
      <c r="DN19" s="15">
        <v>1.2446488019999999</v>
      </c>
      <c r="DO19" s="15">
        <v>1194.8534999999999</v>
      </c>
      <c r="DP19" s="15">
        <v>158.13592308</v>
      </c>
      <c r="DQ19" s="15">
        <v>158.13572826000001</v>
      </c>
      <c r="DR19" s="15">
        <v>620.51219830000002</v>
      </c>
      <c r="DS19" s="15">
        <v>6.1176063259999998</v>
      </c>
      <c r="DT19" s="15">
        <v>6.1175984269999999</v>
      </c>
      <c r="DU19" s="15">
        <v>0.42466656400000002</v>
      </c>
      <c r="DV19" s="15">
        <v>2024.40964069999</v>
      </c>
      <c r="DW19" s="15">
        <v>1690.42467976999</v>
      </c>
      <c r="DX19" s="15">
        <v>1690.42386795999</v>
      </c>
      <c r="DY19" s="15">
        <v>379.694512349999</v>
      </c>
      <c r="DZ19" s="15">
        <v>121.84702166</v>
      </c>
      <c r="EA19" s="15">
        <v>16182.123</v>
      </c>
      <c r="EB19" s="15">
        <v>885.67427180000004</v>
      </c>
      <c r="EC19" s="15">
        <v>2067.5811823999902</v>
      </c>
      <c r="ED19" s="15">
        <v>885.67473570000004</v>
      </c>
      <c r="EE19" s="15">
        <f t="shared" si="0"/>
        <v>38174.2462008</v>
      </c>
      <c r="EF19" s="15">
        <f t="shared" si="1"/>
        <v>2971.3348998005595</v>
      </c>
      <c r="EG19" s="15">
        <f t="shared" si="2"/>
        <v>1197.3786459005596</v>
      </c>
      <c r="EH19" s="28"/>
      <c r="EI19" s="28"/>
      <c r="EJ19" s="28"/>
      <c r="EK19" s="28"/>
      <c r="EL19" s="28"/>
      <c r="EM19" s="28"/>
      <c r="EN19" s="28"/>
    </row>
    <row r="20" spans="1:144" x14ac:dyDescent="0.25">
      <c r="A20" s="17" t="s">
        <v>189</v>
      </c>
      <c r="B20" s="15">
        <v>0.14987283800000001</v>
      </c>
      <c r="C20" s="15">
        <v>0.44759450639999998</v>
      </c>
      <c r="D20" s="15">
        <v>6.3709131120000002</v>
      </c>
      <c r="E20" s="15">
        <v>41.761232229999997</v>
      </c>
      <c r="F20" s="15">
        <v>3.85359579</v>
      </c>
      <c r="G20" s="15">
        <v>3.8535972439999999</v>
      </c>
      <c r="H20" s="15">
        <v>41.761242080000002</v>
      </c>
      <c r="I20" s="15">
        <v>41.761242080000002</v>
      </c>
      <c r="J20" s="15">
        <v>11.067935070000001</v>
      </c>
      <c r="K20" s="15">
        <v>0.1406310023</v>
      </c>
      <c r="L20" s="15">
        <v>0.273123438</v>
      </c>
      <c r="M20" s="15">
        <v>3.3293354999999997E-2</v>
      </c>
      <c r="N20" s="15">
        <v>1.6646670000000001E-3</v>
      </c>
      <c r="O20" s="15">
        <v>3.1628665E-2</v>
      </c>
      <c r="P20" s="15">
        <v>82.914892809999998</v>
      </c>
      <c r="Q20" s="15">
        <v>7.0564480560000004E-2</v>
      </c>
      <c r="R20" s="15">
        <v>82.914889969999905</v>
      </c>
      <c r="S20" s="15">
        <v>4.8241399919999997E-2</v>
      </c>
      <c r="T20" s="15">
        <v>4.8241265214999898E-2</v>
      </c>
      <c r="U20" s="15">
        <v>2.7559292510999998E-2</v>
      </c>
      <c r="V20" s="15">
        <v>9.34374756424E-2</v>
      </c>
      <c r="W20" s="15">
        <v>2.4077296273799901E-2</v>
      </c>
      <c r="X20" s="15">
        <v>13.1868913315</v>
      </c>
      <c r="Y20" s="15">
        <v>13.186848142499899</v>
      </c>
      <c r="Z20" s="15">
        <v>371.37446469999998</v>
      </c>
      <c r="AA20" s="15">
        <v>371.37446469999998</v>
      </c>
      <c r="AB20" s="15">
        <v>1.6561618000000001E-4</v>
      </c>
      <c r="AC20" s="15">
        <v>2.3186053999999999E-5</v>
      </c>
      <c r="AD20" s="15">
        <v>1.4242890000000001E-4</v>
      </c>
      <c r="AE20" s="15">
        <v>4.9183977650000002E-2</v>
      </c>
      <c r="AF20" s="15">
        <v>50639.672412</v>
      </c>
      <c r="AG20" s="15">
        <v>7163907.8184000002</v>
      </c>
      <c r="AH20" s="15">
        <v>50639.655379999997</v>
      </c>
      <c r="AI20" s="15">
        <v>1.3506955658E-3</v>
      </c>
      <c r="AJ20" s="15">
        <v>14.184487407999899</v>
      </c>
      <c r="AK20" s="15">
        <v>101.50388950999999</v>
      </c>
      <c r="AL20" s="15">
        <v>14.3322477179999</v>
      </c>
      <c r="AM20" s="15">
        <v>0.4774080087</v>
      </c>
      <c r="AN20" s="15">
        <v>39.346946039999999</v>
      </c>
      <c r="AO20" s="15">
        <v>7.4558657899999998</v>
      </c>
      <c r="AP20" s="15">
        <v>91.245757699999999</v>
      </c>
      <c r="AQ20" s="15">
        <v>254.64693041199999</v>
      </c>
      <c r="AR20" s="15">
        <v>69.291892246999893</v>
      </c>
      <c r="AS20" s="15">
        <v>272.67629032999997</v>
      </c>
      <c r="AT20" s="15">
        <v>68.031740029999995</v>
      </c>
      <c r="AU20" s="15">
        <v>54.445962569999999</v>
      </c>
      <c r="AV20" s="15">
        <v>54.446068992999898</v>
      </c>
      <c r="AW20" s="15">
        <v>272.67569587000003</v>
      </c>
      <c r="AX20" s="15">
        <v>648.24680999999998</v>
      </c>
      <c r="AY20" s="15">
        <v>1539.7478034999999</v>
      </c>
      <c r="AZ20" s="15">
        <v>0.26667794639999998</v>
      </c>
      <c r="BA20" s="15">
        <v>0.3050400365</v>
      </c>
      <c r="BB20" s="15">
        <v>45.536154400000001</v>
      </c>
      <c r="BC20" s="15">
        <v>45.536048440000002</v>
      </c>
      <c r="BD20" s="15">
        <v>45.536154400000001</v>
      </c>
      <c r="BE20" s="15">
        <v>88.847938763000002</v>
      </c>
      <c r="BF20" s="15">
        <v>88.847984070999999</v>
      </c>
      <c r="BG20" s="15">
        <v>1.4571429999999999E-3</v>
      </c>
      <c r="BH20" s="15">
        <v>1.3458224E-4</v>
      </c>
      <c r="BI20" s="15">
        <v>1.3458247E-4</v>
      </c>
      <c r="BJ20" s="15">
        <v>1.4571475E-3</v>
      </c>
      <c r="BK20" s="15">
        <v>63.840598200000002</v>
      </c>
      <c r="BL20" s="15">
        <v>63.84059646</v>
      </c>
      <c r="BM20" s="15">
        <v>3.5800510432999998E-2</v>
      </c>
      <c r="BN20" s="15">
        <v>97.715369420000002</v>
      </c>
      <c r="BO20" s="15">
        <v>2.3151832030000001</v>
      </c>
      <c r="BP20" s="15">
        <v>19.106446435999999</v>
      </c>
      <c r="BQ20" s="15">
        <v>2.4943221699999998</v>
      </c>
      <c r="BR20" s="15">
        <v>4.6442932999999999E-2</v>
      </c>
      <c r="BS20" s="15">
        <v>8.2565250000000007E-2</v>
      </c>
      <c r="BT20" s="15">
        <v>8.1575140400000006</v>
      </c>
      <c r="BU20" s="15">
        <v>0</v>
      </c>
      <c r="BV20" s="15">
        <v>103.61387999999999</v>
      </c>
      <c r="BW20" s="15">
        <v>6.3090407669999999</v>
      </c>
      <c r="BX20" s="15">
        <v>6.3090348929999998</v>
      </c>
      <c r="BY20" s="15">
        <v>373.14264563</v>
      </c>
      <c r="BZ20" s="15">
        <v>373.14178134999997</v>
      </c>
      <c r="CA20" s="15">
        <v>2.3473109999999998E-2</v>
      </c>
      <c r="CB20" s="15">
        <v>3.9904475999999996E-3</v>
      </c>
      <c r="CC20" s="15">
        <v>1.948277E-2</v>
      </c>
      <c r="CD20" s="15">
        <v>3685.6163203999999</v>
      </c>
      <c r="CE20" s="15">
        <v>6527.7239849999996</v>
      </c>
      <c r="CF20" s="15">
        <v>1388.50942499999</v>
      </c>
      <c r="CG20" s="15">
        <v>1388.5087860000001</v>
      </c>
      <c r="CH20" s="15">
        <v>0</v>
      </c>
      <c r="CI20" s="15">
        <v>6527.7231899999997</v>
      </c>
      <c r="CJ20" s="15">
        <v>134.4334666</v>
      </c>
      <c r="CK20" s="15">
        <v>1.1280940804999999</v>
      </c>
      <c r="CL20" s="15">
        <v>1.3506913551E-3</v>
      </c>
      <c r="CM20" s="15">
        <v>0.13392441803999999</v>
      </c>
      <c r="CN20" s="15">
        <v>7.3261231570000002E-2</v>
      </c>
      <c r="CO20" s="15">
        <v>1.2626174210000001</v>
      </c>
      <c r="CP20" s="15">
        <v>0.30629853685999903</v>
      </c>
      <c r="CQ20" s="15">
        <v>1597.5106206</v>
      </c>
      <c r="CR20" s="15">
        <v>1.6258729869999999</v>
      </c>
      <c r="CS20" s="15">
        <v>0.37506373999999998</v>
      </c>
      <c r="CT20" s="15">
        <v>136.05289213</v>
      </c>
      <c r="CU20" s="15">
        <v>10.9037822444</v>
      </c>
      <c r="CV20" s="15">
        <v>0</v>
      </c>
      <c r="CW20" s="15">
        <v>0.65681293369999905</v>
      </c>
      <c r="CX20" s="15">
        <v>7.3524500000000002E-6</v>
      </c>
      <c r="CY20" s="15">
        <v>0.1200638587</v>
      </c>
      <c r="CZ20" s="15">
        <v>465.78655682999999</v>
      </c>
      <c r="DA20" s="15">
        <v>0.23619564409999999</v>
      </c>
      <c r="DB20" s="15">
        <v>8.2565250000000007E-2</v>
      </c>
      <c r="DC20" s="15">
        <v>38.910532517999997</v>
      </c>
      <c r="DD20" s="15">
        <v>0.33295825649999999</v>
      </c>
      <c r="DE20" s="15">
        <v>20.87178282</v>
      </c>
      <c r="DF20" s="15">
        <v>2.0191850570000001</v>
      </c>
      <c r="DG20" s="15">
        <v>0.66288765199999999</v>
      </c>
      <c r="DH20" s="15">
        <v>88.418793699999995</v>
      </c>
      <c r="DI20" s="15">
        <v>2.655423866</v>
      </c>
      <c r="DJ20" s="15">
        <v>17.934663539999999</v>
      </c>
      <c r="DK20" s="15">
        <v>0.67401175680000003</v>
      </c>
      <c r="DL20" s="15">
        <v>9.1822484899999992</v>
      </c>
      <c r="DM20" s="15">
        <v>7.7928298418000003E-2</v>
      </c>
      <c r="DN20" s="15">
        <v>0.3306482335</v>
      </c>
      <c r="DO20" s="15">
        <v>171.20223999999999</v>
      </c>
      <c r="DP20" s="15">
        <v>42.009293925999998</v>
      </c>
      <c r="DQ20" s="15">
        <v>42.009530017000003</v>
      </c>
      <c r="DR20" s="15">
        <v>144.83538661999901</v>
      </c>
      <c r="DS20" s="15">
        <v>1.841037037</v>
      </c>
      <c r="DT20" s="15">
        <v>1.8410430849999999</v>
      </c>
      <c r="DU20" s="15">
        <v>9.7590791799999896E-2</v>
      </c>
      <c r="DV20" s="15">
        <v>429.00423401</v>
      </c>
      <c r="DW20" s="15">
        <v>343.46245470000002</v>
      </c>
      <c r="DX20" s="15">
        <v>343.46281049999999</v>
      </c>
      <c r="DY20" s="15">
        <v>73.559243460000005</v>
      </c>
      <c r="DZ20" s="15">
        <v>23.790006818999998</v>
      </c>
      <c r="EA20" s="15">
        <v>3619.73575599999</v>
      </c>
      <c r="EB20" s="15">
        <v>204.28797889000001</v>
      </c>
      <c r="EC20" s="15">
        <v>494.32349440000002</v>
      </c>
      <c r="ED20" s="15">
        <v>204.28746422</v>
      </c>
      <c r="EE20" s="15">
        <f t="shared" si="0"/>
        <v>7980.0740081999902</v>
      </c>
      <c r="EF20" s="15">
        <f t="shared" si="1"/>
        <v>776.63961976977794</v>
      </c>
      <c r="EG20" s="15">
        <f t="shared" si="2"/>
        <v>310.85306293977794</v>
      </c>
      <c r="EH20" s="28"/>
      <c r="EI20" s="28"/>
      <c r="EJ20" s="28"/>
      <c r="EK20" s="28"/>
      <c r="EL20" s="28"/>
      <c r="EM20" s="28"/>
      <c r="EN20" s="28"/>
    </row>
    <row r="21" spans="1:144" x14ac:dyDescent="0.25">
      <c r="A21" s="17" t="s">
        <v>190</v>
      </c>
      <c r="B21" s="15">
        <v>0.5204179417</v>
      </c>
      <c r="C21" s="15">
        <v>1.541800517</v>
      </c>
      <c r="D21" s="15">
        <v>20.07677795</v>
      </c>
      <c r="E21" s="15">
        <v>140.87428990000001</v>
      </c>
      <c r="F21" s="15">
        <v>12.894428749999999</v>
      </c>
      <c r="G21" s="15">
        <v>12.894441449999899</v>
      </c>
      <c r="H21" s="15">
        <v>140.8734303</v>
      </c>
      <c r="I21" s="15">
        <v>140.8734303</v>
      </c>
      <c r="J21" s="15">
        <v>38.962592139999998</v>
      </c>
      <c r="K21" s="15">
        <v>0.48676835969999999</v>
      </c>
      <c r="L21" s="15">
        <v>0.96824812599999999</v>
      </c>
      <c r="M21" s="15">
        <v>0.12721139000000001</v>
      </c>
      <c r="N21" s="15">
        <v>6.3605579999999997E-3</v>
      </c>
      <c r="O21" s="15">
        <v>0.12085068</v>
      </c>
      <c r="P21" s="15">
        <v>273.92533773000002</v>
      </c>
      <c r="Q21" s="15">
        <v>0.23907448440000001</v>
      </c>
      <c r="R21" s="15">
        <v>273.92645590000001</v>
      </c>
      <c r="S21" s="15">
        <v>0.15703385773</v>
      </c>
      <c r="T21" s="15">
        <v>0.15703395211999999</v>
      </c>
      <c r="U21" s="15">
        <v>9.0330559839999894E-2</v>
      </c>
      <c r="V21" s="15">
        <v>0.29839445933600001</v>
      </c>
      <c r="W21" s="15">
        <v>7.8453878891000001E-2</v>
      </c>
      <c r="X21" s="15">
        <v>44.594732225999998</v>
      </c>
      <c r="Y21" s="15">
        <v>44.594589569999997</v>
      </c>
      <c r="Z21" s="15">
        <v>1349.4601520000001</v>
      </c>
      <c r="AA21" s="15">
        <v>1349.4601520000001</v>
      </c>
      <c r="AB21" s="15">
        <v>6.3526013000000004E-4</v>
      </c>
      <c r="AC21" s="15">
        <v>8.8936669999999996E-5</v>
      </c>
      <c r="AD21" s="15">
        <v>5.4632219999999998E-4</v>
      </c>
      <c r="AE21" s="15">
        <v>0.16575726360000001</v>
      </c>
      <c r="AF21" s="15">
        <v>206491.74395999999</v>
      </c>
      <c r="AG21" s="15">
        <v>27053921.263999999</v>
      </c>
      <c r="AH21" s="15">
        <v>206491.71763</v>
      </c>
      <c r="AI21" s="15">
        <v>4.431801761E-3</v>
      </c>
      <c r="AJ21" s="15">
        <v>50.251980869999997</v>
      </c>
      <c r="AK21" s="15">
        <v>364.04567739999999</v>
      </c>
      <c r="AL21" s="15">
        <v>49.323494629999999</v>
      </c>
      <c r="AM21" s="15">
        <v>1.656138777</v>
      </c>
      <c r="AN21" s="15">
        <v>135.45608060000001</v>
      </c>
      <c r="AO21" s="15">
        <v>27.402597060000002</v>
      </c>
      <c r="AP21" s="15">
        <v>647.57440199999996</v>
      </c>
      <c r="AQ21" s="15">
        <v>852.78308329000004</v>
      </c>
      <c r="AR21" s="15">
        <v>231.88968712600001</v>
      </c>
      <c r="AS21" s="15">
        <v>1334.439453</v>
      </c>
      <c r="AT21" s="15">
        <v>241.8331239</v>
      </c>
      <c r="AU21" s="15">
        <v>225.06089757999899</v>
      </c>
      <c r="AV21" s="15">
        <v>225.06070319</v>
      </c>
      <c r="AW21" s="15">
        <v>1334.4376397999899</v>
      </c>
      <c r="AX21" s="15">
        <v>3175.3256999999999</v>
      </c>
      <c r="AY21" s="15">
        <v>5269.5464599999996</v>
      </c>
      <c r="AZ21" s="15">
        <v>0.91975013900000002</v>
      </c>
      <c r="BA21" s="15">
        <v>1.055489616</v>
      </c>
      <c r="BB21" s="15">
        <v>160.0995236</v>
      </c>
      <c r="BC21" s="15">
        <v>160.0990233</v>
      </c>
      <c r="BD21" s="15">
        <v>160.0995236</v>
      </c>
      <c r="BE21" s="15">
        <v>388.80317335400002</v>
      </c>
      <c r="BF21" s="15">
        <v>388.80278366999897</v>
      </c>
      <c r="BG21" s="15">
        <v>5.6080464000000003E-3</v>
      </c>
      <c r="BH21" s="15">
        <v>5.1683879999999999E-4</v>
      </c>
      <c r="BI21" s="15">
        <v>5.1684069999999999E-4</v>
      </c>
      <c r="BJ21" s="15">
        <v>5.6080384999999998E-3</v>
      </c>
      <c r="BK21" s="15">
        <v>247.35598279999999</v>
      </c>
      <c r="BL21" s="15">
        <v>247.35630610000001</v>
      </c>
      <c r="BM21" s="15">
        <v>0.114471808945</v>
      </c>
      <c r="BN21" s="15">
        <v>446.03799600000002</v>
      </c>
      <c r="BO21" s="15">
        <v>8.9586297209999994</v>
      </c>
      <c r="BP21" s="15">
        <v>70.414296280000002</v>
      </c>
      <c r="BQ21" s="15">
        <v>8.8515928600000002</v>
      </c>
      <c r="BR21" s="15">
        <v>0.19180025000000001</v>
      </c>
      <c r="BS21" s="15">
        <v>0.340978</v>
      </c>
      <c r="BT21" s="15">
        <v>27.823372800000001</v>
      </c>
      <c r="BU21" s="15">
        <v>0</v>
      </c>
      <c r="BV21" s="15">
        <v>422.132564</v>
      </c>
      <c r="BW21" s="15">
        <v>21.837085070000001</v>
      </c>
      <c r="BX21" s="15">
        <v>21.837062939999999</v>
      </c>
      <c r="BY21" s="15">
        <v>1465.1092202999901</v>
      </c>
      <c r="BZ21" s="15">
        <v>1465.1083083999999</v>
      </c>
      <c r="CA21" s="15">
        <v>8.9177444999999994E-2</v>
      </c>
      <c r="CB21" s="15">
        <v>1.5160130000000001E-2</v>
      </c>
      <c r="CC21" s="15">
        <v>7.4017084999999996E-2</v>
      </c>
      <c r="CD21" s="15">
        <v>15389.920990000001</v>
      </c>
      <c r="CE21" s="15">
        <v>25334.59447</v>
      </c>
      <c r="CF21" s="15">
        <v>5337.5448799999904</v>
      </c>
      <c r="CG21" s="15">
        <v>5337.5440600000002</v>
      </c>
      <c r="CH21" s="15">
        <v>0</v>
      </c>
      <c r="CI21" s="15">
        <v>25334.596539999999</v>
      </c>
      <c r="CJ21" s="15">
        <v>478.47183369999999</v>
      </c>
      <c r="CK21" s="15">
        <v>3.8881015319999999</v>
      </c>
      <c r="CL21" s="15">
        <v>4.43179855649999E-3</v>
      </c>
      <c r="CM21" s="15">
        <v>0.44387677009999998</v>
      </c>
      <c r="CN21" s="15">
        <v>0.24421115234999899</v>
      </c>
      <c r="CO21" s="15">
        <v>4.3358487029999999</v>
      </c>
      <c r="CP21" s="15">
        <v>1.1132989156999999</v>
      </c>
      <c r="CQ21" s="15">
        <v>6971.3551610000004</v>
      </c>
      <c r="CR21" s="15">
        <v>5.6908022149999997</v>
      </c>
      <c r="CS21" s="15">
        <v>1.293529892</v>
      </c>
      <c r="CT21" s="15">
        <v>466.4552597</v>
      </c>
      <c r="CU21" s="15">
        <v>45.347435089999998</v>
      </c>
      <c r="CV21" s="15">
        <v>0</v>
      </c>
      <c r="CW21" s="15">
        <v>2.2611586890000002</v>
      </c>
      <c r="CX21" s="15">
        <v>2.762635E-5</v>
      </c>
      <c r="CY21" s="15">
        <v>0.45260990000000001</v>
      </c>
      <c r="CZ21" s="15">
        <v>1899.8628965999901</v>
      </c>
      <c r="DA21" s="15">
        <v>0.93478141999999997</v>
      </c>
      <c r="DB21" s="15">
        <v>0.340978</v>
      </c>
      <c r="DC21" s="15">
        <v>159.45278134</v>
      </c>
      <c r="DD21" s="15">
        <v>1.2777738379999899</v>
      </c>
      <c r="DE21" s="15">
        <v>73.476114760000002</v>
      </c>
      <c r="DF21" s="15">
        <v>7.1214561200000004</v>
      </c>
      <c r="DG21" s="15">
        <v>2.2528557450000002</v>
      </c>
      <c r="DH21" s="15">
        <v>305.47859699999998</v>
      </c>
      <c r="DI21" s="15">
        <v>9.3346228</v>
      </c>
      <c r="DJ21" s="15">
        <v>69.129262850000003</v>
      </c>
      <c r="DK21" s="15">
        <v>2.3405533434999999</v>
      </c>
      <c r="DL21" s="15">
        <v>33.363081199999897</v>
      </c>
      <c r="DM21" s="15">
        <v>0.30511759643999897</v>
      </c>
      <c r="DN21" s="15">
        <v>1.1401738130000001</v>
      </c>
      <c r="DO21" s="15">
        <v>939.8075</v>
      </c>
      <c r="DP21" s="15">
        <v>159.18100787500001</v>
      </c>
      <c r="DQ21" s="15">
        <v>159.18113457999999</v>
      </c>
      <c r="DR21" s="15">
        <v>568.91363139999999</v>
      </c>
      <c r="DS21" s="15">
        <v>6.4148910199999998</v>
      </c>
      <c r="DT21" s="15">
        <v>6.4148955000000001</v>
      </c>
      <c r="DU21" s="15">
        <v>0.34596842099999903</v>
      </c>
      <c r="DV21" s="15">
        <v>1883.4611978999999</v>
      </c>
      <c r="DW21" s="15">
        <v>1550.51253023</v>
      </c>
      <c r="DX21" s="15">
        <v>1550.51378684</v>
      </c>
      <c r="DY21" s="15">
        <v>342.12886508000003</v>
      </c>
      <c r="DZ21" s="15">
        <v>106.51378911</v>
      </c>
      <c r="EA21" s="15">
        <v>15164.951363</v>
      </c>
      <c r="EB21" s="15">
        <v>846.91043604999902</v>
      </c>
      <c r="EC21" s="15">
        <v>2001.0245055</v>
      </c>
      <c r="ED21" s="15">
        <v>846.91328424999995</v>
      </c>
      <c r="EE21" s="15">
        <f t="shared" si="0"/>
        <v>30919.49533279999</v>
      </c>
      <c r="EF21" s="15">
        <f t="shared" si="1"/>
        <v>3006.5599226756299</v>
      </c>
      <c r="EG21" s="15">
        <f t="shared" si="2"/>
        <v>1106.6970260756398</v>
      </c>
      <c r="EH21" s="28"/>
      <c r="EI21" s="28"/>
      <c r="EJ21" s="28"/>
      <c r="EK21" s="28"/>
      <c r="EL21" s="28"/>
      <c r="EM21" s="28"/>
      <c r="EN21" s="28"/>
    </row>
    <row r="22" spans="1:144" x14ac:dyDescent="0.25">
      <c r="A22" s="17" t="s">
        <v>191</v>
      </c>
      <c r="B22" s="15">
        <v>0.45746667569999999</v>
      </c>
      <c r="C22" s="15">
        <v>1.4672781859999999</v>
      </c>
      <c r="D22" s="15">
        <v>21.251895829999999</v>
      </c>
      <c r="E22" s="15">
        <v>133.68055409999999</v>
      </c>
      <c r="F22" s="15">
        <v>11.161085969999901</v>
      </c>
      <c r="G22" s="15">
        <v>11.16113665</v>
      </c>
      <c r="H22" s="15">
        <v>133.68062709999899</v>
      </c>
      <c r="I22" s="15">
        <v>133.68062709999899</v>
      </c>
      <c r="J22" s="15">
        <v>31.637855559999998</v>
      </c>
      <c r="K22" s="15">
        <v>0.42281027199999999</v>
      </c>
      <c r="L22" s="15">
        <v>0.70302546700000002</v>
      </c>
      <c r="M22" s="15">
        <v>0.1350198</v>
      </c>
      <c r="N22" s="15">
        <v>6.7509379999999997E-3</v>
      </c>
      <c r="O22" s="15">
        <v>0.12826802000000001</v>
      </c>
      <c r="P22" s="15">
        <v>282.72917257</v>
      </c>
      <c r="Q22" s="15">
        <v>0.2021251017</v>
      </c>
      <c r="R22" s="15">
        <v>282.72894331999998</v>
      </c>
      <c r="S22" s="15">
        <v>0.15464083773000001</v>
      </c>
      <c r="T22" s="15">
        <v>0.15464095413000001</v>
      </c>
      <c r="U22" s="15">
        <v>9.2415338720000004E-2</v>
      </c>
      <c r="V22" s="15">
        <v>0.32305270808600001</v>
      </c>
      <c r="W22" s="15">
        <v>8.3593810192999995E-2</v>
      </c>
      <c r="X22" s="15">
        <v>47.420843124000001</v>
      </c>
      <c r="Y22" s="15">
        <v>47.42122174</v>
      </c>
      <c r="Z22" s="15">
        <v>1278.7783405</v>
      </c>
      <c r="AA22" s="15">
        <v>1278.7783405</v>
      </c>
      <c r="AB22" s="15">
        <v>6.8428170000000004E-4</v>
      </c>
      <c r="AC22" s="15">
        <v>9.5800189999999997E-5</v>
      </c>
      <c r="AD22" s="15">
        <v>5.8848376E-4</v>
      </c>
      <c r="AE22" s="15">
        <v>0.1464525572</v>
      </c>
      <c r="AF22" s="15">
        <v>182764.37119999999</v>
      </c>
      <c r="AG22" s="15">
        <v>27128638.704999998</v>
      </c>
      <c r="AH22" s="15">
        <v>182764.46075999999</v>
      </c>
      <c r="AI22" s="15">
        <v>4.1681350539999997E-3</v>
      </c>
      <c r="AJ22" s="15">
        <v>34.922068756000002</v>
      </c>
      <c r="AK22" s="15">
        <v>244.40891636000001</v>
      </c>
      <c r="AL22" s="15">
        <v>36.64445387</v>
      </c>
      <c r="AM22" s="15">
        <v>1.257663698</v>
      </c>
      <c r="AN22" s="15">
        <v>100.63460921999901</v>
      </c>
      <c r="AO22" s="15">
        <v>18.6456923</v>
      </c>
      <c r="AP22" s="15">
        <v>508.00069500000001</v>
      </c>
      <c r="AQ22" s="15">
        <v>829.91607845999897</v>
      </c>
      <c r="AR22" s="15">
        <v>228.15687265</v>
      </c>
      <c r="AS22" s="15">
        <v>1148.1650883</v>
      </c>
      <c r="AT22" s="15">
        <v>221.05805779999901</v>
      </c>
      <c r="AU22" s="15">
        <v>202.14532378000001</v>
      </c>
      <c r="AV22" s="15">
        <v>202.14570648</v>
      </c>
      <c r="AW22" s="15">
        <v>1148.1648046</v>
      </c>
      <c r="AX22" s="15">
        <v>2945.6210999999998</v>
      </c>
      <c r="AY22" s="15">
        <v>5140.35995799999</v>
      </c>
      <c r="AZ22" s="15">
        <v>0.78866269300000003</v>
      </c>
      <c r="BA22" s="15">
        <v>0.92823772999999998</v>
      </c>
      <c r="BB22" s="15">
        <v>138.12481320000001</v>
      </c>
      <c r="BC22" s="15">
        <v>138.12525479999999</v>
      </c>
      <c r="BD22" s="15">
        <v>138.12481320000001</v>
      </c>
      <c r="BE22" s="15">
        <v>354.39746134999899</v>
      </c>
      <c r="BF22" s="15">
        <v>354.39964373999999</v>
      </c>
      <c r="BG22" s="15">
        <v>6.1265850000000004E-3</v>
      </c>
      <c r="BH22" s="15">
        <v>5.5981189999999999E-4</v>
      </c>
      <c r="BI22" s="15">
        <v>5.5981206E-4</v>
      </c>
      <c r="BJ22" s="15">
        <v>6.1265959999999998E-3</v>
      </c>
      <c r="BK22" s="15">
        <v>172.85940919999999</v>
      </c>
      <c r="BL22" s="15">
        <v>172.85930969999899</v>
      </c>
      <c r="BM22" s="15">
        <v>0.12312740606</v>
      </c>
      <c r="BN22" s="15">
        <v>364.66754630000003</v>
      </c>
      <c r="BO22" s="15">
        <v>8.4232511880000001</v>
      </c>
      <c r="BP22" s="15">
        <v>59.005504479999999</v>
      </c>
      <c r="BQ22" s="15">
        <v>6.5475473700000002</v>
      </c>
      <c r="BR22" s="15">
        <v>0.24079075</v>
      </c>
      <c r="BS22" s="15">
        <v>0.42807256999999999</v>
      </c>
      <c r="BT22" s="15">
        <v>30.297524973999899</v>
      </c>
      <c r="BU22" s="15">
        <v>0</v>
      </c>
      <c r="BV22" s="15">
        <v>428.223581999999</v>
      </c>
      <c r="BW22" s="15">
        <v>19.998317449999998</v>
      </c>
      <c r="BX22" s="15">
        <v>19.998284099999999</v>
      </c>
      <c r="BY22" s="15">
        <v>1433.1969437999901</v>
      </c>
      <c r="BZ22" s="15">
        <v>1433.198731</v>
      </c>
      <c r="CA22" s="15">
        <v>9.1914624E-2</v>
      </c>
      <c r="CB22" s="15">
        <v>1.5625470999999998E-2</v>
      </c>
      <c r="CC22" s="15">
        <v>7.6289095000000001E-2</v>
      </c>
      <c r="CD22" s="15">
        <v>13584.1439739999</v>
      </c>
      <c r="CE22" s="15">
        <v>17890.35066</v>
      </c>
      <c r="CF22" s="15">
        <v>3544.220605</v>
      </c>
      <c r="CG22" s="15">
        <v>3544.2161759999999</v>
      </c>
      <c r="CH22" s="15">
        <v>0</v>
      </c>
      <c r="CI22" s="15">
        <v>17890.348150000002</v>
      </c>
      <c r="CJ22" s="15">
        <v>441.55428289999998</v>
      </c>
      <c r="CK22" s="15">
        <v>3.459889043</v>
      </c>
      <c r="CL22" s="15">
        <v>4.168126841E-3</v>
      </c>
      <c r="CM22" s="15">
        <v>0.41766837629999998</v>
      </c>
      <c r="CN22" s="15">
        <v>0.23004613430000001</v>
      </c>
      <c r="CO22" s="15">
        <v>3.9646921580000001</v>
      </c>
      <c r="CP22" s="15">
        <v>1.01148538986</v>
      </c>
      <c r="CQ22" s="15">
        <v>6021.3118880000002</v>
      </c>
      <c r="CR22" s="15">
        <v>5.01566957</v>
      </c>
      <c r="CS22" s="15">
        <v>1.007754483</v>
      </c>
      <c r="CT22" s="15">
        <v>374.90949999999998</v>
      </c>
      <c r="CU22" s="15">
        <v>57.993033400000002</v>
      </c>
      <c r="CV22" s="15">
        <v>0</v>
      </c>
      <c r="CW22" s="15">
        <v>2.0699160239999999</v>
      </c>
      <c r="CX22" s="15">
        <v>2.7306414000000002E-5</v>
      </c>
      <c r="CY22" s="15">
        <v>0.4439842899</v>
      </c>
      <c r="CZ22" s="15">
        <v>2352.2931767</v>
      </c>
      <c r="DA22" s="15">
        <v>1.0734994760000001</v>
      </c>
      <c r="DB22" s="15">
        <v>0.42807256999999999</v>
      </c>
      <c r="DC22" s="15">
        <v>199.91713821499999</v>
      </c>
      <c r="DD22" s="15">
        <v>1.2502698674999999</v>
      </c>
      <c r="DE22" s="15">
        <v>70.963797599999907</v>
      </c>
      <c r="DF22" s="15">
        <v>6.35540725999999</v>
      </c>
      <c r="DG22" s="15">
        <v>1.90233977</v>
      </c>
      <c r="DH22" s="15">
        <v>285.5690462</v>
      </c>
      <c r="DI22" s="15">
        <v>7.8174420899999904</v>
      </c>
      <c r="DJ22" s="15">
        <v>57.887016099999997</v>
      </c>
      <c r="DK22" s="15">
        <v>1.8380213545999899</v>
      </c>
      <c r="DL22" s="15">
        <v>25.1062142</v>
      </c>
      <c r="DM22" s="15">
        <v>0.33984075574</v>
      </c>
      <c r="DN22" s="15">
        <v>0.96716826099999997</v>
      </c>
      <c r="DO22" s="15">
        <v>252.53331</v>
      </c>
      <c r="DP22" s="15">
        <v>166.57598426999999</v>
      </c>
      <c r="DQ22" s="15">
        <v>166.57594514499999</v>
      </c>
      <c r="DR22" s="15">
        <v>412.441371099999</v>
      </c>
      <c r="DS22" s="15">
        <v>6.2281083299999898</v>
      </c>
      <c r="DT22" s="15">
        <v>6.2280875269999996</v>
      </c>
      <c r="DU22" s="15">
        <v>0.25120064599999897</v>
      </c>
      <c r="DV22" s="15">
        <v>1644.5888501300001</v>
      </c>
      <c r="DW22" s="15">
        <v>1340.9746183299901</v>
      </c>
      <c r="DX22" s="15">
        <v>1340.9735401999999</v>
      </c>
      <c r="DY22" s="15">
        <v>289.35888832000001</v>
      </c>
      <c r="DZ22" s="15">
        <v>75.042186869999995</v>
      </c>
      <c r="EA22" s="15">
        <v>13361.119814</v>
      </c>
      <c r="EB22" s="15">
        <v>755.72013089999996</v>
      </c>
      <c r="EC22" s="15">
        <v>1819.4309994999901</v>
      </c>
      <c r="ED22" s="15">
        <v>755.72159710000005</v>
      </c>
      <c r="EE22" s="15">
        <f t="shared" si="0"/>
        <v>21607.430674199997</v>
      </c>
      <c r="EF22" s="15">
        <f t="shared" si="1"/>
        <v>3387.4182511015997</v>
      </c>
      <c r="EG22" s="15">
        <f t="shared" si="2"/>
        <v>1035.1250744015999</v>
      </c>
      <c r="EH22" s="28"/>
      <c r="EI22" s="28"/>
      <c r="EJ22" s="28"/>
      <c r="EK22" s="28"/>
      <c r="EL22" s="28"/>
      <c r="EM22" s="28"/>
      <c r="EN22" s="28"/>
    </row>
    <row r="23" spans="1:144" x14ac:dyDescent="0.25">
      <c r="A23" s="17" t="s">
        <v>192</v>
      </c>
      <c r="B23" s="15">
        <v>1.023676214</v>
      </c>
      <c r="C23" s="15">
        <v>3.2620133249999999</v>
      </c>
      <c r="D23" s="15">
        <v>47.355806809999997</v>
      </c>
      <c r="E23" s="15">
        <v>287.53803790000001</v>
      </c>
      <c r="F23" s="15">
        <v>26.49194932</v>
      </c>
      <c r="G23" s="15">
        <v>26.491945780000002</v>
      </c>
      <c r="H23" s="15">
        <v>287.53814039999997</v>
      </c>
      <c r="I23" s="15">
        <v>287.53814039999997</v>
      </c>
      <c r="J23" s="15">
        <v>73.138477199999997</v>
      </c>
      <c r="K23" s="15">
        <v>0.93741439000000004</v>
      </c>
      <c r="L23" s="15">
        <v>1.6245997050000001</v>
      </c>
      <c r="M23" s="15">
        <v>0.21822788000000001</v>
      </c>
      <c r="N23" s="15">
        <v>1.0911433E-2</v>
      </c>
      <c r="O23" s="15">
        <v>0.20731727999999999</v>
      </c>
      <c r="P23" s="15">
        <v>632.01311272999999</v>
      </c>
      <c r="Q23" s="15">
        <v>0.43155725139999901</v>
      </c>
      <c r="R23" s="15">
        <v>632.01192442000001</v>
      </c>
      <c r="S23" s="15">
        <v>0.32468433094999999</v>
      </c>
      <c r="T23" s="15">
        <v>0.32468472230000001</v>
      </c>
      <c r="U23" s="15">
        <v>0.19676127834000001</v>
      </c>
      <c r="V23" s="15">
        <v>0.67986705640300005</v>
      </c>
      <c r="W23" s="15">
        <v>0.17843151336399901</v>
      </c>
      <c r="X23" s="15">
        <v>87.628368969999997</v>
      </c>
      <c r="Y23" s="15">
        <v>87.628152360000001</v>
      </c>
      <c r="Z23" s="15">
        <v>2725.5563695000001</v>
      </c>
      <c r="AA23" s="15">
        <v>2725.5563695000001</v>
      </c>
      <c r="AB23" s="15">
        <v>1.0963054E-3</v>
      </c>
      <c r="AC23" s="15">
        <v>1.5348381000000001E-4</v>
      </c>
      <c r="AD23" s="15">
        <v>9.4282909999999999E-4</v>
      </c>
      <c r="AE23" s="15">
        <v>0.31251921329999999</v>
      </c>
      <c r="AF23" s="15">
        <v>440923.36806999898</v>
      </c>
      <c r="AG23" s="15">
        <v>44938951.844999999</v>
      </c>
      <c r="AH23" s="15">
        <v>440923.33893000003</v>
      </c>
      <c r="AI23" s="15">
        <v>8.7317813639999995E-3</v>
      </c>
      <c r="AJ23" s="15">
        <v>77.060125829999905</v>
      </c>
      <c r="AK23" s="15">
        <v>559.34401879999996</v>
      </c>
      <c r="AL23" s="15">
        <v>75.912711000000002</v>
      </c>
      <c r="AM23" s="15">
        <v>2.5651374699999998</v>
      </c>
      <c r="AN23" s="15">
        <v>208.44951999999901</v>
      </c>
      <c r="AO23" s="15">
        <v>39.897264349999901</v>
      </c>
      <c r="AP23" s="15">
        <v>908.91459499999996</v>
      </c>
      <c r="AQ23" s="15">
        <v>1864.5047212500001</v>
      </c>
      <c r="AR23" s="15">
        <v>509.69815469999998</v>
      </c>
      <c r="AS23" s="15">
        <v>2315.6926967999998</v>
      </c>
      <c r="AT23" s="15">
        <v>498.85780729999999</v>
      </c>
      <c r="AU23" s="15">
        <v>451.52783657999998</v>
      </c>
      <c r="AV23" s="15">
        <v>451.5274953</v>
      </c>
      <c r="AW23" s="15">
        <v>2315.6921544000002</v>
      </c>
      <c r="AX23" s="15">
        <v>5597.5956999999999</v>
      </c>
      <c r="AY23" s="15">
        <v>11537.2688</v>
      </c>
      <c r="AZ23" s="15">
        <v>1.7319056370000001</v>
      </c>
      <c r="BA23" s="15">
        <v>2.05923395399999</v>
      </c>
      <c r="BB23" s="15">
        <v>302.99382300000002</v>
      </c>
      <c r="BC23" s="15">
        <v>302.99436480000003</v>
      </c>
      <c r="BD23" s="15">
        <v>302.99382300000002</v>
      </c>
      <c r="BE23" s="15">
        <v>738.97054902999901</v>
      </c>
      <c r="BF23" s="15">
        <v>738.97111262999999</v>
      </c>
      <c r="BG23" s="15">
        <v>9.6983420000000004E-3</v>
      </c>
      <c r="BH23" s="15">
        <v>8.9165253999999995E-4</v>
      </c>
      <c r="BI23" s="15">
        <v>8.9165239999999997E-4</v>
      </c>
      <c r="BJ23" s="15">
        <v>9.6983429999999999E-3</v>
      </c>
      <c r="BK23" s="15">
        <v>425.71607949999998</v>
      </c>
      <c r="BL23" s="15">
        <v>425.71559500000001</v>
      </c>
      <c r="BM23" s="15">
        <v>0.25903389265999999</v>
      </c>
      <c r="BN23" s="15">
        <v>817.66810650000002</v>
      </c>
      <c r="BO23" s="15">
        <v>18.115010380000001</v>
      </c>
      <c r="BP23" s="15">
        <v>139.78973944000001</v>
      </c>
      <c r="BQ23" s="15">
        <v>15.086745279999899</v>
      </c>
      <c r="BR23" s="15">
        <v>0.29582950000000002</v>
      </c>
      <c r="BS23" s="15">
        <v>0.52591900000000003</v>
      </c>
      <c r="BT23" s="15">
        <v>65.141873079999996</v>
      </c>
      <c r="BU23" s="15">
        <v>0</v>
      </c>
      <c r="BV23" s="15">
        <v>745.07336499999997</v>
      </c>
      <c r="BW23" s="15">
        <v>44.272452049999998</v>
      </c>
      <c r="BX23" s="15">
        <v>44.272404870000003</v>
      </c>
      <c r="BY23" s="15">
        <v>2499.3166579999902</v>
      </c>
      <c r="BZ23" s="15">
        <v>2499.3147002999999</v>
      </c>
      <c r="CA23" s="15">
        <v>0.15330527999999999</v>
      </c>
      <c r="CB23" s="15">
        <v>2.6061735999999999E-2</v>
      </c>
      <c r="CC23" s="15">
        <v>0.12724260000000001</v>
      </c>
      <c r="CD23" s="15">
        <v>29850.559850000001</v>
      </c>
      <c r="CE23" s="15">
        <v>44379.412519999998</v>
      </c>
      <c r="CF23" s="15">
        <v>8409.38148</v>
      </c>
      <c r="CG23" s="15">
        <v>8409.3829999999998</v>
      </c>
      <c r="CH23" s="15">
        <v>0</v>
      </c>
      <c r="CI23" s="15">
        <v>44379.413840000001</v>
      </c>
      <c r="CJ23" s="15">
        <v>1007.4473975</v>
      </c>
      <c r="CK23" s="15">
        <v>7.6196923620000003</v>
      </c>
      <c r="CL23" s="15">
        <v>8.731771373E-3</v>
      </c>
      <c r="CM23" s="15">
        <v>0.88735184099999997</v>
      </c>
      <c r="CN23" s="15">
        <v>0.4909502845</v>
      </c>
      <c r="CO23" s="15">
        <v>8.7566815200000008</v>
      </c>
      <c r="CP23" s="15">
        <v>1.88212295449999</v>
      </c>
      <c r="CQ23" s="15">
        <v>13231.721324</v>
      </c>
      <c r="CR23" s="15">
        <v>9.9456840300000007</v>
      </c>
      <c r="CS23" s="15">
        <v>2.0767908699999902</v>
      </c>
      <c r="CT23" s="15">
        <v>809.05380270000001</v>
      </c>
      <c r="CU23" s="15">
        <v>69.141882179999996</v>
      </c>
      <c r="CV23" s="15">
        <v>0</v>
      </c>
      <c r="CW23" s="15">
        <v>4.563333546</v>
      </c>
      <c r="CX23" s="15">
        <v>4.6492310000000003E-5</v>
      </c>
      <c r="CY23" s="15">
        <v>0.73884007060000001</v>
      </c>
      <c r="CZ23" s="15">
        <v>2927.8416649999999</v>
      </c>
      <c r="DA23" s="15">
        <v>1.5082705700000001</v>
      </c>
      <c r="DB23" s="15">
        <v>0.52591900000000003</v>
      </c>
      <c r="DC23" s="15">
        <v>244.45442623999901</v>
      </c>
      <c r="DD23" s="15">
        <v>1.938690587</v>
      </c>
      <c r="DE23" s="15">
        <v>129.92704179999899</v>
      </c>
      <c r="DF23" s="15">
        <v>12.97293168</v>
      </c>
      <c r="DG23" s="15">
        <v>3.9187491099999998</v>
      </c>
      <c r="DH23" s="15">
        <v>549.96443099999999</v>
      </c>
      <c r="DI23" s="15">
        <v>18.006988549999999</v>
      </c>
      <c r="DJ23" s="15">
        <v>124.6115456</v>
      </c>
      <c r="DK23" s="15">
        <v>3.7863355620000001</v>
      </c>
      <c r="DL23" s="15">
        <v>51.227623800000003</v>
      </c>
      <c r="DM23" s="15">
        <v>0.47963237613999998</v>
      </c>
      <c r="DN23" s="15">
        <v>2.1189591280000002</v>
      </c>
      <c r="DO23" s="15">
        <v>1621.8101999999999</v>
      </c>
      <c r="DP23" s="15">
        <v>268.907048129999</v>
      </c>
      <c r="DQ23" s="15">
        <v>268.90815717999999</v>
      </c>
      <c r="DR23" s="15">
        <v>1073.770996</v>
      </c>
      <c r="DS23" s="15">
        <v>13.981987038</v>
      </c>
      <c r="DT23" s="15">
        <v>13.981968742999999</v>
      </c>
      <c r="DU23" s="15">
        <v>0.58049218550000004</v>
      </c>
      <c r="DV23" s="15">
        <v>3627.30590909999</v>
      </c>
      <c r="DW23" s="15">
        <v>2940.4838733299998</v>
      </c>
      <c r="DX23" s="15">
        <v>2940.4830122399999</v>
      </c>
      <c r="DY23" s="15">
        <v>637.98749745999999</v>
      </c>
      <c r="DZ23" s="15">
        <v>189.80427710000001</v>
      </c>
      <c r="EA23" s="15">
        <v>29350.474629999899</v>
      </c>
      <c r="EB23" s="15">
        <v>1687.9129307999899</v>
      </c>
      <c r="EC23" s="15">
        <v>4036.1142546000001</v>
      </c>
      <c r="ED23" s="15">
        <v>1687.9143027</v>
      </c>
      <c r="EE23" s="15">
        <f t="shared" si="0"/>
        <v>53214.510079500003</v>
      </c>
      <c r="EF23" s="15">
        <f t="shared" si="1"/>
        <v>4821.3848395302375</v>
      </c>
      <c r="EG23" s="15">
        <f t="shared" si="2"/>
        <v>1893.543174530238</v>
      </c>
      <c r="EH23" s="28"/>
      <c r="EI23" s="28"/>
      <c r="EJ23" s="28"/>
      <c r="EK23" s="28"/>
      <c r="EL23" s="28"/>
      <c r="EM23" s="28"/>
      <c r="EN23" s="28"/>
    </row>
    <row r="24" spans="1:144" x14ac:dyDescent="0.25">
      <c r="A24" s="17" t="s">
        <v>193</v>
      </c>
      <c r="B24" s="15">
        <v>0.76939123899999995</v>
      </c>
      <c r="C24" s="15">
        <v>2.3436632355000002</v>
      </c>
      <c r="D24" s="15">
        <v>32.738987139999999</v>
      </c>
      <c r="E24" s="15">
        <v>209.7956452</v>
      </c>
      <c r="F24" s="15">
        <v>18.816680300000002</v>
      </c>
      <c r="G24" s="15">
        <v>18.8166352</v>
      </c>
      <c r="H24" s="15">
        <v>209.7956504</v>
      </c>
      <c r="I24" s="15">
        <v>209.7956504</v>
      </c>
      <c r="J24" s="15">
        <v>55.7601406</v>
      </c>
      <c r="K24" s="15">
        <v>0.71033593250000004</v>
      </c>
      <c r="L24" s="15">
        <v>1.347647654</v>
      </c>
      <c r="M24" s="15">
        <v>0.13001220999999999</v>
      </c>
      <c r="N24" s="15">
        <v>6.5006698E-3</v>
      </c>
      <c r="O24" s="15">
        <v>0.1235126</v>
      </c>
      <c r="P24" s="15">
        <v>479.95854659999998</v>
      </c>
      <c r="Q24" s="15">
        <v>0.3351941464</v>
      </c>
      <c r="R24" s="15">
        <v>479.95820798</v>
      </c>
      <c r="S24" s="15">
        <v>0.23304968887999999</v>
      </c>
      <c r="T24" s="15">
        <v>0.233049683859999</v>
      </c>
      <c r="U24" s="15">
        <v>0.13767768995999999</v>
      </c>
      <c r="V24" s="15">
        <v>0.464661383486</v>
      </c>
      <c r="W24" s="15">
        <v>0.12221026954899999</v>
      </c>
      <c r="X24" s="15">
        <v>56.45228754</v>
      </c>
      <c r="Y24" s="15">
        <v>56.452069139999999</v>
      </c>
      <c r="Z24" s="15">
        <v>1882.6154377999901</v>
      </c>
      <c r="AA24" s="15">
        <v>1882.6154377999901</v>
      </c>
      <c r="AB24" s="15">
        <v>6.4479049999999997E-4</v>
      </c>
      <c r="AC24" s="15">
        <v>9.0270353999999996E-5</v>
      </c>
      <c r="AD24" s="15">
        <v>5.5451929999999995E-4</v>
      </c>
      <c r="AE24" s="15">
        <v>0.23651553486999999</v>
      </c>
      <c r="AF24" s="15">
        <v>290040.88277999999</v>
      </c>
      <c r="AG24" s="15">
        <v>28667236.598000001</v>
      </c>
      <c r="AH24" s="15">
        <v>290040.89616</v>
      </c>
      <c r="AI24" s="15">
        <v>6.4277657029999996E-3</v>
      </c>
      <c r="AJ24" s="15">
        <v>64.726563810000002</v>
      </c>
      <c r="AK24" s="15">
        <v>470.4773065</v>
      </c>
      <c r="AL24" s="15">
        <v>63.7323764</v>
      </c>
      <c r="AM24" s="15">
        <v>2.1311949569999999</v>
      </c>
      <c r="AN24" s="15">
        <v>174.97085634000001</v>
      </c>
      <c r="AO24" s="15">
        <v>33.022173250000002</v>
      </c>
      <c r="AP24" s="15">
        <v>556.44781699999999</v>
      </c>
      <c r="AQ24" s="15">
        <v>1320.56715042</v>
      </c>
      <c r="AR24" s="15">
        <v>358.12230356399999</v>
      </c>
      <c r="AS24" s="15">
        <v>1476.4122615000001</v>
      </c>
      <c r="AT24" s="15">
        <v>357.40316630000001</v>
      </c>
      <c r="AU24" s="15">
        <v>296.73344348000001</v>
      </c>
      <c r="AV24" s="15">
        <v>296.73419510999997</v>
      </c>
      <c r="AW24" s="15">
        <v>1476.4149732000001</v>
      </c>
      <c r="AX24" s="15">
        <v>3420.6188999999999</v>
      </c>
      <c r="AY24" s="15">
        <v>8076.5050760000004</v>
      </c>
      <c r="AZ24" s="15">
        <v>1.324158352</v>
      </c>
      <c r="BA24" s="15">
        <v>1.5492446769999999</v>
      </c>
      <c r="BB24" s="15">
        <v>223.67999499999999</v>
      </c>
      <c r="BC24" s="15">
        <v>223.67937229999899</v>
      </c>
      <c r="BD24" s="15">
        <v>223.67999499999999</v>
      </c>
      <c r="BE24" s="15">
        <v>474.24946569999997</v>
      </c>
      <c r="BF24" s="15">
        <v>474.24982296799999</v>
      </c>
      <c r="BG24" s="15">
        <v>5.6212429999999997E-3</v>
      </c>
      <c r="BH24" s="15">
        <v>5.2110093999999997E-4</v>
      </c>
      <c r="BI24" s="15">
        <v>5.2110024000000005E-4</v>
      </c>
      <c r="BJ24" s="15">
        <v>5.6212433000000003E-3</v>
      </c>
      <c r="BK24" s="15">
        <v>328.95803260000002</v>
      </c>
      <c r="BL24" s="15">
        <v>328.95786700000002</v>
      </c>
      <c r="BM24" s="15">
        <v>0.17762425803699999</v>
      </c>
      <c r="BN24" s="15">
        <v>531.70321560000002</v>
      </c>
      <c r="BO24" s="15">
        <v>12.325669900999999</v>
      </c>
      <c r="BP24" s="15">
        <v>100.4690004</v>
      </c>
      <c r="BQ24" s="15">
        <v>12.36422613</v>
      </c>
      <c r="BR24" s="15">
        <v>0.17465000999999999</v>
      </c>
      <c r="BS24" s="15">
        <v>0.31048905999999998</v>
      </c>
      <c r="BT24" s="15">
        <v>43.065549099999998</v>
      </c>
      <c r="BU24" s="15">
        <v>0</v>
      </c>
      <c r="BV24" s="15">
        <v>461.87637699999999</v>
      </c>
      <c r="BW24" s="15">
        <v>32.585531840000002</v>
      </c>
      <c r="BX24" s="15">
        <v>32.585488830000003</v>
      </c>
      <c r="BY24" s="15">
        <v>1555.9782204000001</v>
      </c>
      <c r="BZ24" s="15">
        <v>1555.9784572000001</v>
      </c>
      <c r="CA24" s="15">
        <v>9.4154890000000005E-2</v>
      </c>
      <c r="CB24" s="15">
        <v>1.6006309999999999E-2</v>
      </c>
      <c r="CC24" s="15">
        <v>7.8148389999999998E-2</v>
      </c>
      <c r="CD24" s="15">
        <v>19834.37746</v>
      </c>
      <c r="CE24" s="15">
        <v>34110.64617</v>
      </c>
      <c r="CF24" s="15">
        <v>6680.1471199999996</v>
      </c>
      <c r="CG24" s="15">
        <v>6680.1468199999999</v>
      </c>
      <c r="CH24" s="15">
        <v>0</v>
      </c>
      <c r="CI24" s="15">
        <v>34110.645519999998</v>
      </c>
      <c r="CJ24" s="15">
        <v>707.23367480000002</v>
      </c>
      <c r="CK24" s="15">
        <v>5.6999952199999999</v>
      </c>
      <c r="CL24" s="15">
        <v>6.4277716339999902E-3</v>
      </c>
      <c r="CM24" s="15">
        <v>0.65049498890000002</v>
      </c>
      <c r="CN24" s="15">
        <v>0.35872558290000001</v>
      </c>
      <c r="CO24" s="15">
        <v>6.4510841750000001</v>
      </c>
      <c r="CP24" s="15">
        <v>1.3429935104999899</v>
      </c>
      <c r="CQ24" s="15">
        <v>8644.8140660000008</v>
      </c>
      <c r="CR24" s="15">
        <v>7.346878985</v>
      </c>
      <c r="CS24" s="15">
        <v>1.6796101239999901</v>
      </c>
      <c r="CT24" s="15">
        <v>635.01452699999902</v>
      </c>
      <c r="CU24" s="15">
        <v>41.310247954999902</v>
      </c>
      <c r="CV24" s="15">
        <v>0</v>
      </c>
      <c r="CW24" s="15">
        <v>3.3587628879999998</v>
      </c>
      <c r="CX24" s="15">
        <v>2.9510160000000001E-5</v>
      </c>
      <c r="CY24" s="15">
        <v>0.51490297929999995</v>
      </c>
      <c r="CZ24" s="15">
        <v>1760.0706995599901</v>
      </c>
      <c r="DA24" s="15">
        <v>0.960742183999999</v>
      </c>
      <c r="DB24" s="15">
        <v>0.31048905999999998</v>
      </c>
      <c r="DC24" s="15">
        <v>148.62252660999999</v>
      </c>
      <c r="DD24" s="15">
        <v>1.3885002879999999</v>
      </c>
      <c r="DE24" s="15">
        <v>91.772398299999907</v>
      </c>
      <c r="DF24" s="15">
        <v>9.2300482099999996</v>
      </c>
      <c r="DG24" s="15">
        <v>3.0506045149999999</v>
      </c>
      <c r="DH24" s="15">
        <v>398.36747259999999</v>
      </c>
      <c r="DI24" s="15">
        <v>13.722699410000001</v>
      </c>
      <c r="DJ24" s="15">
        <v>90.384129599999994</v>
      </c>
      <c r="DK24" s="15">
        <v>3.0063467704</v>
      </c>
      <c r="DL24" s="15">
        <v>40.426929000000001</v>
      </c>
      <c r="DM24" s="15">
        <v>0.31561121590999902</v>
      </c>
      <c r="DN24" s="15">
        <v>1.630910002</v>
      </c>
      <c r="DO24" s="15">
        <v>1083.5763999999999</v>
      </c>
      <c r="DP24" s="15">
        <v>165.52680426000001</v>
      </c>
      <c r="DQ24" s="15">
        <v>165.52706272399999</v>
      </c>
      <c r="DR24" s="15">
        <v>775.97393620000003</v>
      </c>
      <c r="DS24" s="15">
        <v>9.8641263220000006</v>
      </c>
      <c r="DT24" s="15">
        <v>9.864123545</v>
      </c>
      <c r="DU24" s="15">
        <v>0.48153317299999998</v>
      </c>
      <c r="DV24" s="15">
        <v>2347.15770836</v>
      </c>
      <c r="DW24" s="15">
        <v>1886.4095379599901</v>
      </c>
      <c r="DX24" s="15">
        <v>1886.4073252199901</v>
      </c>
      <c r="DY24" s="15">
        <v>407.92726103499899</v>
      </c>
      <c r="DZ24" s="15">
        <v>130.54450756</v>
      </c>
      <c r="EA24" s="15">
        <v>19489.769499999999</v>
      </c>
      <c r="EB24" s="15">
        <v>1111.1438975399999</v>
      </c>
      <c r="EC24" s="15">
        <v>2665.9519093999902</v>
      </c>
      <c r="ED24" s="15">
        <v>1111.1444719399999</v>
      </c>
      <c r="EE24" s="15">
        <f t="shared" si="0"/>
        <v>41119.751322600001</v>
      </c>
      <c r="EF24" s="15">
        <f t="shared" si="1"/>
        <v>3144.7315288670989</v>
      </c>
      <c r="EG24" s="15">
        <f t="shared" si="2"/>
        <v>1384.6608293071085</v>
      </c>
      <c r="EH24" s="28"/>
      <c r="EI24" s="28"/>
      <c r="EJ24" s="28"/>
      <c r="EK24" s="28"/>
      <c r="EL24" s="28"/>
      <c r="EM24" s="28"/>
      <c r="EN24" s="28"/>
    </row>
    <row r="25" spans="1:144" x14ac:dyDescent="0.25">
      <c r="A25" s="17" t="s">
        <v>194</v>
      </c>
      <c r="B25" s="15">
        <v>0.46434115949999999</v>
      </c>
      <c r="C25" s="15">
        <v>1.2442167419999901</v>
      </c>
      <c r="D25" s="15">
        <v>12.968239219999999</v>
      </c>
      <c r="E25" s="15">
        <v>105.453585199999</v>
      </c>
      <c r="F25" s="15">
        <v>11.519468809999999</v>
      </c>
      <c r="G25" s="15">
        <v>11.51946425</v>
      </c>
      <c r="H25" s="15">
        <v>105.4535059</v>
      </c>
      <c r="I25" s="15">
        <v>105.4535059</v>
      </c>
      <c r="J25" s="15">
        <v>37.090861969999999</v>
      </c>
      <c r="K25" s="15">
        <v>0.44238240940000001</v>
      </c>
      <c r="L25" s="15">
        <v>1.028278577</v>
      </c>
      <c r="M25" s="15">
        <v>9.9891869999999994E-2</v>
      </c>
      <c r="N25" s="15">
        <v>4.9946243000000001E-3</v>
      </c>
      <c r="O25" s="15">
        <v>9.489765E-2</v>
      </c>
      <c r="P25" s="15">
        <v>214.5618652</v>
      </c>
      <c r="Q25" s="15">
        <v>0.230436097299999</v>
      </c>
      <c r="R25" s="15">
        <v>214.56198945999901</v>
      </c>
      <c r="S25" s="15">
        <v>0.13560707150000001</v>
      </c>
      <c r="T25" s="15">
        <v>0.13560703583</v>
      </c>
      <c r="U25" s="15">
        <v>7.2429853214000001E-2</v>
      </c>
      <c r="V25" s="15">
        <v>0.233591250513</v>
      </c>
      <c r="W25" s="15">
        <v>5.9750306608000001E-2</v>
      </c>
      <c r="X25" s="15">
        <v>25.391495665999901</v>
      </c>
      <c r="Y25" s="15">
        <v>25.391532185999999</v>
      </c>
      <c r="Z25" s="15">
        <v>977.95192099999997</v>
      </c>
      <c r="AA25" s="15">
        <v>977.95192099999997</v>
      </c>
      <c r="AB25" s="15">
        <v>4.8991530000000005E-4</v>
      </c>
      <c r="AC25" s="15">
        <v>6.8588339999999998E-5</v>
      </c>
      <c r="AD25" s="15">
        <v>4.2132855999999999E-4</v>
      </c>
      <c r="AE25" s="15">
        <v>0.15302040673</v>
      </c>
      <c r="AF25" s="15">
        <v>217705.83535000001</v>
      </c>
      <c r="AG25" s="15">
        <v>22573730.806000002</v>
      </c>
      <c r="AH25" s="15">
        <v>217705.87008999899</v>
      </c>
      <c r="AI25" s="15">
        <v>3.9968446264999997E-3</v>
      </c>
      <c r="AJ25" s="15">
        <v>52.542692070000001</v>
      </c>
      <c r="AK25" s="15">
        <v>377.70550736000001</v>
      </c>
      <c r="AL25" s="15">
        <v>52.39528765</v>
      </c>
      <c r="AM25" s="15">
        <v>1.7444290409999901</v>
      </c>
      <c r="AN25" s="15">
        <v>143.8638502</v>
      </c>
      <c r="AO25" s="15">
        <v>28.516514799999999</v>
      </c>
      <c r="AP25" s="15">
        <v>507.20721800000001</v>
      </c>
      <c r="AQ25" s="15">
        <v>657.740356776</v>
      </c>
      <c r="AR25" s="15">
        <v>166.74274707500001</v>
      </c>
      <c r="AS25" s="15">
        <v>1071.4672931</v>
      </c>
      <c r="AT25" s="15">
        <v>203.64112230000001</v>
      </c>
      <c r="AU25" s="15">
        <v>181.69346874999999</v>
      </c>
      <c r="AV25" s="15">
        <v>181.69348364000001</v>
      </c>
      <c r="AW25" s="15">
        <v>1071.46862079999</v>
      </c>
      <c r="AX25" s="15">
        <v>2550.65265</v>
      </c>
      <c r="AY25" s="15">
        <v>4018.1708939999999</v>
      </c>
      <c r="AZ25" s="15">
        <v>0.85083571099999999</v>
      </c>
      <c r="BA25" s="15">
        <v>0.94244242499999897</v>
      </c>
      <c r="BB25" s="15">
        <v>144.70248699999999</v>
      </c>
      <c r="BC25" s="15">
        <v>144.70253009999999</v>
      </c>
      <c r="BD25" s="15">
        <v>144.70248699999999</v>
      </c>
      <c r="BE25" s="15">
        <v>304.612155707</v>
      </c>
      <c r="BF25" s="15">
        <v>304.61232170199997</v>
      </c>
      <c r="BG25" s="15">
        <v>4.252006E-3</v>
      </c>
      <c r="BH25" s="15">
        <v>3.9605336000000002E-4</v>
      </c>
      <c r="BI25" s="15">
        <v>3.9605412000000002E-4</v>
      </c>
      <c r="BJ25" s="15">
        <v>4.2520090000000002E-3</v>
      </c>
      <c r="BK25" s="15">
        <v>248.232532899999</v>
      </c>
      <c r="BL25" s="15">
        <v>248.23245410000001</v>
      </c>
      <c r="BM25" s="15">
        <v>9.0287417189999997E-2</v>
      </c>
      <c r="BN25" s="15">
        <v>375.09543259999998</v>
      </c>
      <c r="BO25" s="15">
        <v>6.7280146289999996</v>
      </c>
      <c r="BP25" s="15">
        <v>58.436884679999999</v>
      </c>
      <c r="BQ25" s="15">
        <v>9.2473765599999993</v>
      </c>
      <c r="BR25" s="15">
        <v>0.12096304400000001</v>
      </c>
      <c r="BS25" s="15">
        <v>0.21504548000000001</v>
      </c>
      <c r="BT25" s="15">
        <v>17.11185446</v>
      </c>
      <c r="BU25" s="15">
        <v>0</v>
      </c>
      <c r="BV25" s="15">
        <v>287.897887999999</v>
      </c>
      <c r="BW25" s="15">
        <v>18.553685999999999</v>
      </c>
      <c r="BX25" s="15">
        <v>18.553659209999999</v>
      </c>
      <c r="BY25" s="15">
        <v>1261.2073416999999</v>
      </c>
      <c r="BZ25" s="15">
        <v>1261.2075301</v>
      </c>
      <c r="CA25" s="15">
        <v>7.200695E-2</v>
      </c>
      <c r="CB25" s="15">
        <v>1.2241175999999999E-2</v>
      </c>
      <c r="CC25" s="15">
        <v>5.9765730000000003E-2</v>
      </c>
      <c r="CD25" s="15">
        <v>12560.637643</v>
      </c>
      <c r="CE25" s="15">
        <v>25547.97853</v>
      </c>
      <c r="CF25" s="15">
        <v>5232.8510399999996</v>
      </c>
      <c r="CG25" s="15">
        <v>5232.8497170000001</v>
      </c>
      <c r="CH25" s="15">
        <v>0</v>
      </c>
      <c r="CI25" s="15">
        <v>25547.976579999999</v>
      </c>
      <c r="CJ25" s="15">
        <v>381.344088</v>
      </c>
      <c r="CK25" s="15">
        <v>3.4331542999999898</v>
      </c>
      <c r="CL25" s="15">
        <v>3.99684559E-3</v>
      </c>
      <c r="CM25" s="15">
        <v>0.39315290159999999</v>
      </c>
      <c r="CN25" s="15">
        <v>0.2127706761</v>
      </c>
      <c r="CO25" s="15">
        <v>3.7354123449999999</v>
      </c>
      <c r="CP25" s="15">
        <v>1.0875404870999901</v>
      </c>
      <c r="CQ25" s="15">
        <v>5786.395955</v>
      </c>
      <c r="CR25" s="15">
        <v>5.5903213559999996</v>
      </c>
      <c r="CS25" s="15">
        <v>1.3553887010000001</v>
      </c>
      <c r="CT25" s="15">
        <v>434.69086309999898</v>
      </c>
      <c r="CU25" s="15">
        <v>28.118332229</v>
      </c>
      <c r="CV25" s="15">
        <v>0</v>
      </c>
      <c r="CW25" s="15">
        <v>1.923084311</v>
      </c>
      <c r="CX25" s="15">
        <v>2.3447114999999999E-5</v>
      </c>
      <c r="CY25" s="15">
        <v>0.4060720296</v>
      </c>
      <c r="CZ25" s="15">
        <v>1215.5145921000001</v>
      </c>
      <c r="DA25" s="15">
        <v>0.69611477599999905</v>
      </c>
      <c r="DB25" s="15">
        <v>0.21504548000000001</v>
      </c>
      <c r="DC25" s="15">
        <v>101.47321755</v>
      </c>
      <c r="DD25" s="15">
        <v>1.083387289</v>
      </c>
      <c r="DE25" s="15">
        <v>64.342953039999998</v>
      </c>
      <c r="DF25" s="15">
        <v>7.1381664799999998</v>
      </c>
      <c r="DG25" s="15">
        <v>2.217441145</v>
      </c>
      <c r="DH25" s="15">
        <v>276.848065499999</v>
      </c>
      <c r="DI25" s="15">
        <v>8.3774152940000004</v>
      </c>
      <c r="DJ25" s="15">
        <v>60.091735739999997</v>
      </c>
      <c r="DK25" s="15">
        <v>2.4709386033</v>
      </c>
      <c r="DL25" s="15">
        <v>33.408019299999999</v>
      </c>
      <c r="DM25" s="15">
        <v>0.23577705167999999</v>
      </c>
      <c r="DN25" s="15">
        <v>1.06769226999999</v>
      </c>
      <c r="DO25" s="15">
        <v>1140.1051</v>
      </c>
      <c r="DP25" s="15">
        <v>128.00356980000001</v>
      </c>
      <c r="DQ25" s="15">
        <v>128.00352398999999</v>
      </c>
      <c r="DR25" s="15">
        <v>502.84922490000002</v>
      </c>
      <c r="DS25" s="15">
        <v>4.9653553519999996</v>
      </c>
      <c r="DT25" s="15">
        <v>4.9653514840000001</v>
      </c>
      <c r="DU25" s="15">
        <v>0.3674182345</v>
      </c>
      <c r="DV25" s="15">
        <v>1544.3213229</v>
      </c>
      <c r="DW25" s="15">
        <v>1282.29133436999</v>
      </c>
      <c r="DX25" s="15">
        <v>1282.2918236</v>
      </c>
      <c r="DY25" s="15">
        <v>287.42758831999998</v>
      </c>
      <c r="DZ25" s="15">
        <v>96.228544909999997</v>
      </c>
      <c r="EA25" s="15">
        <v>12398.749625</v>
      </c>
      <c r="EB25" s="15">
        <v>683.69913495000003</v>
      </c>
      <c r="EC25" s="15">
        <v>1591.4806759999999</v>
      </c>
      <c r="ED25" s="15">
        <v>683.69848195999998</v>
      </c>
      <c r="EE25" s="15">
        <f t="shared" si="0"/>
        <v>31029.062102899996</v>
      </c>
      <c r="EF25" s="15">
        <f t="shared" si="1"/>
        <v>2176.8922362176781</v>
      </c>
      <c r="EG25" s="15">
        <f t="shared" si="2"/>
        <v>961.37764411767796</v>
      </c>
      <c r="EH25" s="28"/>
      <c r="EI25" s="28"/>
      <c r="EJ25" s="28"/>
      <c r="EK25" s="28"/>
      <c r="EL25" s="28"/>
      <c r="EM25" s="28"/>
      <c r="EN25" s="28"/>
    </row>
    <row r="26" spans="1:144" x14ac:dyDescent="0.25">
      <c r="A26" s="17" t="s">
        <v>195</v>
      </c>
      <c r="B26" s="15">
        <v>1.0506304499999899</v>
      </c>
      <c r="C26" s="15">
        <v>3.023771875</v>
      </c>
      <c r="D26" s="15">
        <v>32.550853320000002</v>
      </c>
      <c r="E26" s="15">
        <v>258.68444199999999</v>
      </c>
      <c r="F26" s="15">
        <v>25.855494099999898</v>
      </c>
      <c r="G26" s="15">
        <v>25.855507269999901</v>
      </c>
      <c r="H26" s="15">
        <v>258.68473549999999</v>
      </c>
      <c r="I26" s="15">
        <v>258.68473549999999</v>
      </c>
      <c r="J26" s="15">
        <v>82.687503300000003</v>
      </c>
      <c r="K26" s="15">
        <v>0.98378864700000002</v>
      </c>
      <c r="L26" s="15">
        <v>2.0903209999999999</v>
      </c>
      <c r="M26" s="15">
        <v>0.18342963000000001</v>
      </c>
      <c r="N26" s="15">
        <v>9.1714840000000006E-3</v>
      </c>
      <c r="O26" s="15">
        <v>0.17425800999999999</v>
      </c>
      <c r="P26" s="15">
        <v>497.2853983</v>
      </c>
      <c r="Q26" s="15">
        <v>0.4852343637</v>
      </c>
      <c r="R26" s="15">
        <v>497.28542989999897</v>
      </c>
      <c r="S26" s="15">
        <v>0.30949151376</v>
      </c>
      <c r="T26" s="15">
        <v>0.30949123446999999</v>
      </c>
      <c r="U26" s="15">
        <v>0.17527041586</v>
      </c>
      <c r="V26" s="15">
        <v>0.57674495380599999</v>
      </c>
      <c r="W26" s="15">
        <v>0.15071362221000001</v>
      </c>
      <c r="X26" s="15">
        <v>71.851307550000001</v>
      </c>
      <c r="Y26" s="15">
        <v>71.851304200000001</v>
      </c>
      <c r="Z26" s="15">
        <v>2471.297325</v>
      </c>
      <c r="AA26" s="15">
        <v>2471.297325</v>
      </c>
      <c r="AB26" s="15">
        <v>8.9418585E-4</v>
      </c>
      <c r="AC26" s="15">
        <v>1.2518663000000001E-4</v>
      </c>
      <c r="AD26" s="15">
        <v>7.6900416999999997E-4</v>
      </c>
      <c r="AE26" s="15">
        <v>0.33229439379999998</v>
      </c>
      <c r="AF26" s="15">
        <v>395814.13929999998</v>
      </c>
      <c r="AG26" s="15">
        <v>42605054.990000002</v>
      </c>
      <c r="AH26" s="15">
        <v>395814.23515000002</v>
      </c>
      <c r="AI26" s="15">
        <v>8.8123700599999997E-3</v>
      </c>
      <c r="AJ26" s="15">
        <v>105.257129179999</v>
      </c>
      <c r="AK26" s="15">
        <v>766.02009369999996</v>
      </c>
      <c r="AL26" s="15">
        <v>102.58690726</v>
      </c>
      <c r="AM26" s="15">
        <v>3.5064617299999998</v>
      </c>
      <c r="AN26" s="15">
        <v>281.7878647</v>
      </c>
      <c r="AO26" s="15">
        <v>56.524743349999902</v>
      </c>
      <c r="AP26" s="15">
        <v>1098.8487540000001</v>
      </c>
      <c r="AQ26" s="15">
        <v>1587.1252863300001</v>
      </c>
      <c r="AR26" s="15">
        <v>430.98746431999899</v>
      </c>
      <c r="AS26" s="15">
        <v>2124.7472585999999</v>
      </c>
      <c r="AT26" s="15">
        <v>505.82059700000002</v>
      </c>
      <c r="AU26" s="15">
        <v>400.78957810000003</v>
      </c>
      <c r="AV26" s="15">
        <v>400.78924554000002</v>
      </c>
      <c r="AW26" s="15">
        <v>2124.7488886000001</v>
      </c>
      <c r="AX26" s="15">
        <v>5230.0281999999997</v>
      </c>
      <c r="AY26" s="15">
        <v>10227.51957</v>
      </c>
      <c r="AZ26" s="15">
        <v>1.860451254</v>
      </c>
      <c r="BA26" s="15">
        <v>2.1227397969999999</v>
      </c>
      <c r="BB26" s="15">
        <v>325.895222399999</v>
      </c>
      <c r="BC26" s="15">
        <v>325.89562899999999</v>
      </c>
      <c r="BD26" s="15">
        <v>325.895222399999</v>
      </c>
      <c r="BE26" s="15">
        <v>650.19307343000003</v>
      </c>
      <c r="BF26" s="15">
        <v>650.19340517000001</v>
      </c>
      <c r="BG26" s="15">
        <v>7.7151779999999996E-3</v>
      </c>
      <c r="BH26" s="15">
        <v>7.2128369999999999E-4</v>
      </c>
      <c r="BI26" s="15">
        <v>7.2128519999999996E-4</v>
      </c>
      <c r="BJ26" s="15">
        <v>7.7151859999999997E-3</v>
      </c>
      <c r="BK26" s="15">
        <v>545.69323459999998</v>
      </c>
      <c r="BL26" s="15">
        <v>545.69265900000005</v>
      </c>
      <c r="BM26" s="15">
        <v>0.22155286555999901</v>
      </c>
      <c r="BN26" s="15">
        <v>780.284386699999</v>
      </c>
      <c r="BO26" s="15">
        <v>14.823519844</v>
      </c>
      <c r="BP26" s="15">
        <v>140.57346200000001</v>
      </c>
      <c r="BQ26" s="15">
        <v>19.098807099999998</v>
      </c>
      <c r="BR26" s="15">
        <v>0.24193703999999999</v>
      </c>
      <c r="BS26" s="15">
        <v>0.4301103</v>
      </c>
      <c r="BT26" s="15">
        <v>41.117265070000002</v>
      </c>
      <c r="BU26" s="15">
        <v>0</v>
      </c>
      <c r="BV26" s="15">
        <v>639.08855300000005</v>
      </c>
      <c r="BW26" s="15">
        <v>43.278000249999998</v>
      </c>
      <c r="BX26" s="15">
        <v>43.278031499999997</v>
      </c>
      <c r="BY26" s="15">
        <v>2300.4137575999998</v>
      </c>
      <c r="BZ26" s="15">
        <v>2300.4121099999902</v>
      </c>
      <c r="CA26" s="15">
        <v>0.13371862000000001</v>
      </c>
      <c r="CB26" s="15">
        <v>2.2732228E-2</v>
      </c>
      <c r="CC26" s="15">
        <v>0.11098667</v>
      </c>
      <c r="CD26" s="15">
        <v>27301.072349999999</v>
      </c>
      <c r="CE26" s="15">
        <v>56647.12</v>
      </c>
      <c r="CF26" s="15">
        <v>11018.838320000001</v>
      </c>
      <c r="CG26" s="15">
        <v>11018.8439</v>
      </c>
      <c r="CH26" s="15">
        <v>0</v>
      </c>
      <c r="CI26" s="15">
        <v>56647.109299999996</v>
      </c>
      <c r="CJ26" s="15">
        <v>909.99939299999903</v>
      </c>
      <c r="CK26" s="15">
        <v>7.77176373</v>
      </c>
      <c r="CL26" s="15">
        <v>8.8123752559999997E-3</v>
      </c>
      <c r="CM26" s="15">
        <v>0.88205684699999998</v>
      </c>
      <c r="CN26" s="15">
        <v>0.4830074405</v>
      </c>
      <c r="CO26" s="15">
        <v>8.6343299899999995</v>
      </c>
      <c r="CP26" s="15">
        <v>2.1857441015999899</v>
      </c>
      <c r="CQ26" s="15">
        <v>12306.95911</v>
      </c>
      <c r="CR26" s="15">
        <v>11.456247400000001</v>
      </c>
      <c r="CS26" s="15">
        <v>2.6939958339999999</v>
      </c>
      <c r="CT26" s="15">
        <v>926.65622859999996</v>
      </c>
      <c r="CU26" s="15">
        <v>58.057367633999903</v>
      </c>
      <c r="CV26" s="15">
        <v>0</v>
      </c>
      <c r="CW26" s="15">
        <v>4.4761062599999999</v>
      </c>
      <c r="CX26" s="15">
        <v>4.412642E-5</v>
      </c>
      <c r="CY26" s="15">
        <v>0.84196608630000003</v>
      </c>
      <c r="CZ26" s="15">
        <v>2463.0576861</v>
      </c>
      <c r="DA26" s="15">
        <v>1.4480748029999999</v>
      </c>
      <c r="DB26" s="15">
        <v>0.4301103</v>
      </c>
      <c r="DC26" s="15">
        <v>208.53018386999901</v>
      </c>
      <c r="DD26" s="15">
        <v>2.1968580709999999</v>
      </c>
      <c r="DE26" s="15">
        <v>133.48424829999999</v>
      </c>
      <c r="DF26" s="15">
        <v>14.847875279999901</v>
      </c>
      <c r="DG26" s="15">
        <v>4.6649275799999996</v>
      </c>
      <c r="DH26" s="15">
        <v>580.48478799999998</v>
      </c>
      <c r="DI26" s="15">
        <v>19.280850449999999</v>
      </c>
      <c r="DJ26" s="15">
        <v>130.71596629999999</v>
      </c>
      <c r="DK26" s="15">
        <v>4.8676193540000003</v>
      </c>
      <c r="DL26" s="15">
        <v>66.7815958999999</v>
      </c>
      <c r="DM26" s="15">
        <v>0.47702505519999999</v>
      </c>
      <c r="DN26" s="15">
        <v>2.3118703169999999</v>
      </c>
      <c r="DO26" s="15">
        <v>1541.492</v>
      </c>
      <c r="DP26" s="15">
        <v>238.06661487</v>
      </c>
      <c r="DQ26" s="15">
        <v>238.06661477999899</v>
      </c>
      <c r="DR26" s="15">
        <v>1047.627313</v>
      </c>
      <c r="DS26" s="15">
        <v>12.62218412</v>
      </c>
      <c r="DT26" s="15">
        <v>12.622195055999899</v>
      </c>
      <c r="DU26" s="15">
        <v>0.74690067800000004</v>
      </c>
      <c r="DV26" s="15">
        <v>3265.1074034999901</v>
      </c>
      <c r="DW26" s="15">
        <v>2674.1269566000001</v>
      </c>
      <c r="DX26" s="15">
        <v>2674.1278526999999</v>
      </c>
      <c r="DY26" s="15">
        <v>592.14744174999998</v>
      </c>
      <c r="DZ26" s="15">
        <v>188.63262559999899</v>
      </c>
      <c r="EA26" s="15">
        <v>26886.774069999901</v>
      </c>
      <c r="EB26" s="15">
        <v>1506.6848044999999</v>
      </c>
      <c r="EC26" s="15">
        <v>3612.041256</v>
      </c>
      <c r="ED26" s="15">
        <v>1506.686948</v>
      </c>
      <c r="EE26" s="15">
        <f t="shared" si="0"/>
        <v>68211.651554600001</v>
      </c>
      <c r="EF26" s="15">
        <f t="shared" si="1"/>
        <v>4483.1625422690986</v>
      </c>
      <c r="EG26" s="15">
        <f t="shared" si="2"/>
        <v>2020.1048561690989</v>
      </c>
      <c r="EH26" s="28"/>
      <c r="EI26" s="28"/>
      <c r="EJ26" s="28"/>
      <c r="EK26" s="28"/>
      <c r="EL26" s="28"/>
      <c r="EM26" s="28"/>
      <c r="EN26" s="28"/>
    </row>
    <row r="27" spans="1:144" x14ac:dyDescent="0.25">
      <c r="A27" s="17" t="s">
        <v>196</v>
      </c>
      <c r="B27" s="15">
        <v>0.3936019724</v>
      </c>
      <c r="C27" s="15">
        <v>1.1155404225999901</v>
      </c>
      <c r="D27" s="15">
        <v>10.22079229</v>
      </c>
      <c r="E27" s="15">
        <v>91.869990200000004</v>
      </c>
      <c r="F27" s="15">
        <v>9.2484938000000003</v>
      </c>
      <c r="G27" s="15">
        <v>9.2485046450000006</v>
      </c>
      <c r="H27" s="15">
        <v>91.869991299999995</v>
      </c>
      <c r="I27" s="15">
        <v>91.869991299999995</v>
      </c>
      <c r="J27" s="15">
        <v>30.971250099999999</v>
      </c>
      <c r="K27" s="15">
        <v>0.36149827200000001</v>
      </c>
      <c r="L27" s="15">
        <v>0.77322559899999999</v>
      </c>
      <c r="M27" s="15">
        <v>3.0527269999999999E-2</v>
      </c>
      <c r="N27" s="15">
        <v>1.5263652999999999E-3</v>
      </c>
      <c r="O27" s="15">
        <v>2.9000958E-2</v>
      </c>
      <c r="P27" s="15">
        <v>192.80074103000001</v>
      </c>
      <c r="Q27" s="15">
        <v>0.16689579599999901</v>
      </c>
      <c r="R27" s="15">
        <v>192.80018706000001</v>
      </c>
      <c r="S27" s="15">
        <v>0.10677966956</v>
      </c>
      <c r="T27" s="15">
        <v>0.10677946808</v>
      </c>
      <c r="U27" s="15">
        <v>6.1557087427000001E-2</v>
      </c>
      <c r="V27" s="15">
        <v>0.20476259198499999</v>
      </c>
      <c r="W27" s="15">
        <v>5.3649665738999999E-2</v>
      </c>
      <c r="X27" s="15">
        <v>26.458779315000001</v>
      </c>
      <c r="Y27" s="15">
        <v>26.458903467999999</v>
      </c>
      <c r="Z27" s="15">
        <v>792.03299119999997</v>
      </c>
      <c r="AA27" s="15">
        <v>792.03299119999997</v>
      </c>
      <c r="AB27" s="15">
        <v>1.4893251E-4</v>
      </c>
      <c r="AC27" s="15">
        <v>2.0850614000000002E-5</v>
      </c>
      <c r="AD27" s="15">
        <v>1.2808216E-4</v>
      </c>
      <c r="AE27" s="15">
        <v>0.1141052353</v>
      </c>
      <c r="AF27" s="15">
        <v>101487.85588</v>
      </c>
      <c r="AG27" s="15">
        <v>7888171.8849999998</v>
      </c>
      <c r="AH27" s="15">
        <v>101487.85832</v>
      </c>
      <c r="AI27" s="15">
        <v>3.0013291645999999E-3</v>
      </c>
      <c r="AJ27" s="15">
        <v>33.777287179999902</v>
      </c>
      <c r="AK27" s="15">
        <v>253.86935919999999</v>
      </c>
      <c r="AL27" s="15">
        <v>32.220513670000003</v>
      </c>
      <c r="AM27" s="15">
        <v>1.104390035</v>
      </c>
      <c r="AN27" s="15">
        <v>88.409530860000004</v>
      </c>
      <c r="AO27" s="15">
        <v>12.824541200000001</v>
      </c>
      <c r="AP27" s="15">
        <v>334.66939739999998</v>
      </c>
      <c r="AQ27" s="15">
        <v>549.48107755999899</v>
      </c>
      <c r="AR27" s="15">
        <v>152.034843948</v>
      </c>
      <c r="AS27" s="15">
        <v>715.04584269999896</v>
      </c>
      <c r="AT27" s="15">
        <v>190.7674983</v>
      </c>
      <c r="AU27" s="15">
        <v>145.14981874399999</v>
      </c>
      <c r="AV27" s="15">
        <v>145.15010343599999</v>
      </c>
      <c r="AW27" s="15">
        <v>715.04772505999995</v>
      </c>
      <c r="AX27" s="15">
        <v>1965.59238999999</v>
      </c>
      <c r="AY27" s="15">
        <v>3695.5151729999998</v>
      </c>
      <c r="AZ27" s="15">
        <v>0.66955591599999997</v>
      </c>
      <c r="BA27" s="15">
        <v>0.78041778699999997</v>
      </c>
      <c r="BB27" s="15">
        <v>119.6551994</v>
      </c>
      <c r="BC27" s="15">
        <v>119.65505779999999</v>
      </c>
      <c r="BD27" s="15">
        <v>119.6551994</v>
      </c>
      <c r="BE27" s="15">
        <v>217.95409386</v>
      </c>
      <c r="BF27" s="15">
        <v>217.954191923</v>
      </c>
      <c r="BG27" s="15">
        <v>1.2113784000000001E-3</v>
      </c>
      <c r="BH27" s="15">
        <v>1.1535265400000001E-4</v>
      </c>
      <c r="BI27" s="15">
        <v>1.15352675E-4</v>
      </c>
      <c r="BJ27" s="15">
        <v>1.2113842999999999E-3</v>
      </c>
      <c r="BK27" s="15">
        <v>178.7573371</v>
      </c>
      <c r="BL27" s="15">
        <v>178.7573969</v>
      </c>
      <c r="BM27" s="15">
        <v>7.8457156131999994E-2</v>
      </c>
      <c r="BN27" s="15">
        <v>269.40530489999998</v>
      </c>
      <c r="BO27" s="15">
        <v>4.5103850649999897</v>
      </c>
      <c r="BP27" s="15">
        <v>50.445522449999999</v>
      </c>
      <c r="BQ27" s="15">
        <v>7.0903058539999897</v>
      </c>
      <c r="BR27" s="15">
        <v>4.4621304000000001E-2</v>
      </c>
      <c r="BS27" s="15">
        <v>7.9326785999999996E-2</v>
      </c>
      <c r="BT27" s="15">
        <v>11.23037132</v>
      </c>
      <c r="BU27" s="15">
        <v>0</v>
      </c>
      <c r="BV27" s="15">
        <v>194.64227099999999</v>
      </c>
      <c r="BW27" s="15">
        <v>15.98492954</v>
      </c>
      <c r="BX27" s="15">
        <v>15.984937260000001</v>
      </c>
      <c r="BY27" s="15">
        <v>451.35351429999997</v>
      </c>
      <c r="BZ27" s="15">
        <v>451.3533132</v>
      </c>
      <c r="CA27" s="15">
        <v>2.6539865999999999E-2</v>
      </c>
      <c r="CB27" s="15">
        <v>4.5117569999999999E-3</v>
      </c>
      <c r="CC27" s="15">
        <v>2.2028062000000001E-2</v>
      </c>
      <c r="CD27" s="15">
        <v>9662.9751479999995</v>
      </c>
      <c r="CE27" s="15">
        <v>19256.95408</v>
      </c>
      <c r="CF27" s="15">
        <v>2908.95282</v>
      </c>
      <c r="CG27" s="15">
        <v>2908.9569469999901</v>
      </c>
      <c r="CH27" s="15">
        <v>0</v>
      </c>
      <c r="CI27" s="15">
        <v>19256.958190000001</v>
      </c>
      <c r="CJ27" s="15">
        <v>322.70158900000001</v>
      </c>
      <c r="CK27" s="15">
        <v>2.814569729</v>
      </c>
      <c r="CL27" s="15">
        <v>3.0013340987E-3</v>
      </c>
      <c r="CM27" s="15">
        <v>0.3069089311</v>
      </c>
      <c r="CN27" s="15">
        <v>0.16775425569999999</v>
      </c>
      <c r="CO27" s="15">
        <v>3.1638511419999999</v>
      </c>
      <c r="CP27" s="15">
        <v>0.6304753394</v>
      </c>
      <c r="CQ27" s="15">
        <v>4357.7174386999995</v>
      </c>
      <c r="CR27" s="15">
        <v>3.51639921399999</v>
      </c>
      <c r="CS27" s="15">
        <v>0.85102112100000005</v>
      </c>
      <c r="CT27" s="15">
        <v>307.865853439999</v>
      </c>
      <c r="CU27" s="15">
        <v>11.60836653</v>
      </c>
      <c r="CV27" s="15">
        <v>0</v>
      </c>
      <c r="CW27" s="15">
        <v>1.6254611749999901</v>
      </c>
      <c r="CX27" s="15">
        <v>8.1833209999999992E-6</v>
      </c>
      <c r="CY27" s="15">
        <v>0.22883145799999999</v>
      </c>
      <c r="CZ27" s="15">
        <v>470.706661099999</v>
      </c>
      <c r="DA27" s="15">
        <v>0.34459293050000001</v>
      </c>
      <c r="DB27" s="15">
        <v>7.9326785999999996E-2</v>
      </c>
      <c r="DC27" s="15">
        <v>43.077600240000002</v>
      </c>
      <c r="DD27" s="15">
        <v>0.52933142199999905</v>
      </c>
      <c r="DE27" s="15">
        <v>38.31655714</v>
      </c>
      <c r="DF27" s="15">
        <v>4.5264208899999998</v>
      </c>
      <c r="DG27" s="15">
        <v>1.5104721749999901</v>
      </c>
      <c r="DH27" s="15">
        <v>176.25095449999901</v>
      </c>
      <c r="DI27" s="15">
        <v>7.3159156200000002</v>
      </c>
      <c r="DJ27" s="15">
        <v>48.075295099999998</v>
      </c>
      <c r="DK27" s="15">
        <v>1.5185260594999901</v>
      </c>
      <c r="DL27" s="15">
        <v>15.52717533</v>
      </c>
      <c r="DM27" s="15">
        <v>0.11801224733</v>
      </c>
      <c r="DN27" s="15">
        <v>0.82762103769999995</v>
      </c>
      <c r="DO27" s="15">
        <v>413.55399999999997</v>
      </c>
      <c r="DP27" s="15">
        <v>42.313694439999999</v>
      </c>
      <c r="DQ27" s="15">
        <v>42.313621404000003</v>
      </c>
      <c r="DR27" s="15">
        <v>330.57975019999998</v>
      </c>
      <c r="DS27" s="15">
        <v>4.6952127590000003</v>
      </c>
      <c r="DT27" s="15">
        <v>4.69521868</v>
      </c>
      <c r="DU27" s="15">
        <v>0.27628422899999999</v>
      </c>
      <c r="DV27" s="15">
        <v>1157.42926098</v>
      </c>
      <c r="DW27" s="15">
        <v>952.095405419999</v>
      </c>
      <c r="DX27" s="15">
        <v>952.09395961999996</v>
      </c>
      <c r="DY27" s="15">
        <v>212.475978785</v>
      </c>
      <c r="DZ27" s="15">
        <v>60.938676194999999</v>
      </c>
      <c r="EA27" s="15">
        <v>9520.5165980000002</v>
      </c>
      <c r="EB27" s="15">
        <v>543.35456033999901</v>
      </c>
      <c r="EC27" s="15">
        <v>1303.8746753</v>
      </c>
      <c r="ED27" s="15">
        <v>543.35462589999997</v>
      </c>
      <c r="EE27" s="15">
        <f t="shared" si="0"/>
        <v>22344.664237099998</v>
      </c>
      <c r="EF27" s="15">
        <f t="shared" si="1"/>
        <v>1077.2065779227269</v>
      </c>
      <c r="EG27" s="15">
        <f t="shared" si="2"/>
        <v>606.49991682272798</v>
      </c>
      <c r="EH27" s="28"/>
      <c r="EI27" s="28"/>
      <c r="EJ27" s="28"/>
      <c r="EK27" s="28"/>
      <c r="EL27" s="28"/>
      <c r="EM27" s="28"/>
      <c r="EN27" s="28"/>
    </row>
    <row r="28" spans="1:144" x14ac:dyDescent="0.25">
      <c r="A28" s="17" t="s">
        <v>197</v>
      </c>
      <c r="B28" s="15">
        <v>0.39446186799999999</v>
      </c>
      <c r="C28" s="15">
        <v>1.1409388309999999</v>
      </c>
      <c r="D28" s="15">
        <v>12.869599190000001</v>
      </c>
      <c r="E28" s="15">
        <v>100.1459072</v>
      </c>
      <c r="F28" s="15">
        <v>10.02873842</v>
      </c>
      <c r="G28" s="15">
        <v>10.028755139999999</v>
      </c>
      <c r="H28" s="15">
        <v>100.14563339999999</v>
      </c>
      <c r="I28" s="15">
        <v>100.14563339999999</v>
      </c>
      <c r="J28" s="15">
        <v>31.305189370000001</v>
      </c>
      <c r="K28" s="15">
        <v>0.37125316529999902</v>
      </c>
      <c r="L28" s="15">
        <v>0.78536595999999903</v>
      </c>
      <c r="M28" s="15">
        <v>4.8967696999999998E-2</v>
      </c>
      <c r="N28" s="15">
        <v>2.4483706999999999E-3</v>
      </c>
      <c r="O28" s="15">
        <v>4.6519185999999997E-2</v>
      </c>
      <c r="P28" s="15">
        <v>192.2604307</v>
      </c>
      <c r="Q28" s="15">
        <v>0.18581361120000001</v>
      </c>
      <c r="R28" s="15">
        <v>192.26079820000001</v>
      </c>
      <c r="S28" s="15">
        <v>0.11709015925999899</v>
      </c>
      <c r="T28" s="15">
        <v>0.11709005636</v>
      </c>
      <c r="U28" s="15">
        <v>6.6162215745000003E-2</v>
      </c>
      <c r="V28" s="15">
        <v>0.21494450491</v>
      </c>
      <c r="W28" s="15">
        <v>5.6559269834000003E-2</v>
      </c>
      <c r="X28" s="15">
        <v>30.025734799999999</v>
      </c>
      <c r="Y28" s="15">
        <v>30.025745573999998</v>
      </c>
      <c r="Z28" s="15">
        <v>884.87598300000002</v>
      </c>
      <c r="AA28" s="15">
        <v>884.87598300000002</v>
      </c>
      <c r="AB28" s="15">
        <v>2.3388974999999999E-4</v>
      </c>
      <c r="AC28" s="15">
        <v>3.2744679999999997E-5</v>
      </c>
      <c r="AD28" s="15">
        <v>2.011456E-4</v>
      </c>
      <c r="AE28" s="15">
        <v>0.12723193299999999</v>
      </c>
      <c r="AF28" s="15">
        <v>125916.53141</v>
      </c>
      <c r="AG28" s="15">
        <v>12731801.676999999</v>
      </c>
      <c r="AH28" s="15">
        <v>125916.511529999</v>
      </c>
      <c r="AI28" s="15">
        <v>3.355427592E-3</v>
      </c>
      <c r="AJ28" s="15">
        <v>42.019772279999998</v>
      </c>
      <c r="AK28" s="15">
        <v>310.33253130000003</v>
      </c>
      <c r="AL28" s="15">
        <v>40.105780299999999</v>
      </c>
      <c r="AM28" s="15">
        <v>1.3833921650000001</v>
      </c>
      <c r="AN28" s="15">
        <v>110.161136</v>
      </c>
      <c r="AO28" s="15">
        <v>21.232311119999999</v>
      </c>
      <c r="AP28" s="15">
        <v>430.39426300000002</v>
      </c>
      <c r="AQ28" s="15">
        <v>607.11268758000006</v>
      </c>
      <c r="AR28" s="15">
        <v>165.43418563</v>
      </c>
      <c r="AS28" s="15">
        <v>800.27188980000005</v>
      </c>
      <c r="AT28" s="15">
        <v>189.88844979999999</v>
      </c>
      <c r="AU28" s="15">
        <v>152.26096351000001</v>
      </c>
      <c r="AV28" s="15">
        <v>152.26105964000001</v>
      </c>
      <c r="AW28" s="15">
        <v>800.27195394</v>
      </c>
      <c r="AX28" s="15">
        <v>2013.62985</v>
      </c>
      <c r="AY28" s="15">
        <v>3887.5567229999901</v>
      </c>
      <c r="AZ28" s="15">
        <v>0.70613298199999996</v>
      </c>
      <c r="BA28" s="15">
        <v>0.80166188650000003</v>
      </c>
      <c r="BB28" s="15">
        <v>121.0977786</v>
      </c>
      <c r="BC28" s="15">
        <v>121.09808369999899</v>
      </c>
      <c r="BD28" s="15">
        <v>121.0977786</v>
      </c>
      <c r="BE28" s="15">
        <v>246.28147326999999</v>
      </c>
      <c r="BF28" s="15">
        <v>246.28135281599901</v>
      </c>
      <c r="BG28" s="15">
        <v>1.9628387E-3</v>
      </c>
      <c r="BH28" s="15">
        <v>1.8630576E-4</v>
      </c>
      <c r="BI28" s="15">
        <v>1.8630474000000001E-4</v>
      </c>
      <c r="BJ28" s="15">
        <v>1.9628472999999999E-3</v>
      </c>
      <c r="BK28" s="15">
        <v>215.42607319999999</v>
      </c>
      <c r="BL28" s="15">
        <v>215.42657989999901</v>
      </c>
      <c r="BM28" s="15">
        <v>8.2670865151999895E-2</v>
      </c>
      <c r="BN28" s="15">
        <v>298.86946624000001</v>
      </c>
      <c r="BO28" s="15">
        <v>5.7656467839999896</v>
      </c>
      <c r="BP28" s="15">
        <v>54.922712769999897</v>
      </c>
      <c r="BQ28" s="15">
        <v>7.1772888399999903</v>
      </c>
      <c r="BR28" s="15">
        <v>6.3069509999999995E-2</v>
      </c>
      <c r="BS28" s="15">
        <v>0.11212367600000001</v>
      </c>
      <c r="BT28" s="15">
        <v>16.277788789999999</v>
      </c>
      <c r="BU28" s="15">
        <v>0</v>
      </c>
      <c r="BV28" s="15">
        <v>220.25957499999899</v>
      </c>
      <c r="BW28" s="15">
        <v>16.331169639999999</v>
      </c>
      <c r="BX28" s="15">
        <v>16.33122126</v>
      </c>
      <c r="BY28" s="15">
        <v>646.15207999999996</v>
      </c>
      <c r="BZ28" s="15">
        <v>646.1501816</v>
      </c>
      <c r="CA28" s="15">
        <v>3.7664402E-2</v>
      </c>
      <c r="CB28" s="15">
        <v>6.4029456000000004E-3</v>
      </c>
      <c r="CC28" s="15">
        <v>3.1261344000000003E-2</v>
      </c>
      <c r="CD28" s="15">
        <v>10389.33689</v>
      </c>
      <c r="CE28" s="15">
        <v>22384.678929999998</v>
      </c>
      <c r="CF28" s="15">
        <v>4328.1531199999999</v>
      </c>
      <c r="CG28" s="15">
        <v>4328.1566499999999</v>
      </c>
      <c r="CH28" s="15">
        <v>0</v>
      </c>
      <c r="CI28" s="15">
        <v>22384.679359999998</v>
      </c>
      <c r="CJ28" s="15">
        <v>347.2303852</v>
      </c>
      <c r="CK28" s="15">
        <v>2.9475467899999899</v>
      </c>
      <c r="CL28" s="15">
        <v>3.3554292649999999E-3</v>
      </c>
      <c r="CM28" s="15">
        <v>0.3346470855</v>
      </c>
      <c r="CN28" s="15">
        <v>0.18379135839999999</v>
      </c>
      <c r="CO28" s="15">
        <v>3.2581334320000002</v>
      </c>
      <c r="CP28" s="15">
        <v>0.74921476350000005</v>
      </c>
      <c r="CQ28" s="15">
        <v>4680.2485944999999</v>
      </c>
      <c r="CR28" s="15">
        <v>4.1374739299999996</v>
      </c>
      <c r="CS28" s="15">
        <v>1.0342107819999999</v>
      </c>
      <c r="CT28" s="15">
        <v>375.38360110000002</v>
      </c>
      <c r="CU28" s="15">
        <v>15.577944159999999</v>
      </c>
      <c r="CV28" s="15">
        <v>0</v>
      </c>
      <c r="CW28" s="15">
        <v>1.6975575890000001</v>
      </c>
      <c r="CX28" s="15">
        <v>1.2898509E-5</v>
      </c>
      <c r="CY28" s="15">
        <v>0.28844001009999998</v>
      </c>
      <c r="CZ28" s="15">
        <v>670.43107906</v>
      </c>
      <c r="DA28" s="15">
        <v>0.440508813</v>
      </c>
      <c r="DB28" s="15">
        <v>0.11212367600000001</v>
      </c>
      <c r="DC28" s="15">
        <v>57.740948099999997</v>
      </c>
      <c r="DD28" s="15">
        <v>0.75306372499999996</v>
      </c>
      <c r="DE28" s="15">
        <v>46.995616900000002</v>
      </c>
      <c r="DF28" s="15">
        <v>5.2176184799999996</v>
      </c>
      <c r="DG28" s="15">
        <v>1.8099376199999999</v>
      </c>
      <c r="DH28" s="15">
        <v>210.747262699999</v>
      </c>
      <c r="DI28" s="15">
        <v>7.3455588799999996</v>
      </c>
      <c r="DJ28" s="15">
        <v>49.911864799999996</v>
      </c>
      <c r="DK28" s="15">
        <v>1.8249034425999999</v>
      </c>
      <c r="DL28" s="15">
        <v>24.345174099999898</v>
      </c>
      <c r="DM28" s="15">
        <v>0.14866872881000001</v>
      </c>
      <c r="DN28" s="15">
        <v>0.87874067</v>
      </c>
      <c r="DO28" s="15">
        <v>564.37720000000002</v>
      </c>
      <c r="DP28" s="15">
        <v>67.256229849999997</v>
      </c>
      <c r="DQ28" s="15">
        <v>67.256258160000002</v>
      </c>
      <c r="DR28" s="15">
        <v>421.69793379999999</v>
      </c>
      <c r="DS28" s="15">
        <v>4.7834435199999996</v>
      </c>
      <c r="DT28" s="15">
        <v>4.7834578460000001</v>
      </c>
      <c r="DU28" s="15">
        <v>0.28062225400000002</v>
      </c>
      <c r="DV28" s="15">
        <v>1241.3132670999901</v>
      </c>
      <c r="DW28" s="15">
        <v>1014.17262382</v>
      </c>
      <c r="DX28" s="15">
        <v>1014.1732047199999</v>
      </c>
      <c r="DY28" s="15">
        <v>224.71956926999999</v>
      </c>
      <c r="DZ28" s="15">
        <v>75.257416509999999</v>
      </c>
      <c r="EA28" s="15">
        <v>10232.928516</v>
      </c>
      <c r="EB28" s="15">
        <v>573.811957599999</v>
      </c>
      <c r="EC28" s="15">
        <v>1374.6956785</v>
      </c>
      <c r="ED28" s="15">
        <v>573.81236049999995</v>
      </c>
      <c r="EE28" s="15">
        <f t="shared" si="0"/>
        <v>26928.258123199997</v>
      </c>
      <c r="EF28" s="15">
        <f t="shared" si="1"/>
        <v>1417.7377900910089</v>
      </c>
      <c r="EG28" s="15">
        <f t="shared" si="2"/>
        <v>747.30671103100894</v>
      </c>
      <c r="EH28" s="28"/>
      <c r="EI28" s="28"/>
      <c r="EJ28" s="28"/>
      <c r="EK28" s="28"/>
      <c r="EL28" s="28"/>
      <c r="EM28" s="28"/>
      <c r="EN28" s="28"/>
    </row>
    <row r="29" spans="1:144" x14ac:dyDescent="0.25">
      <c r="A29" s="17" t="s">
        <v>198</v>
      </c>
      <c r="B29" s="15">
        <v>0.35799317199999903</v>
      </c>
      <c r="C29" s="15">
        <v>1.0585107499999999</v>
      </c>
      <c r="D29" s="15">
        <v>12.910316760000001</v>
      </c>
      <c r="E29" s="15">
        <v>88.782173900000004</v>
      </c>
      <c r="F29" s="15">
        <v>8.9622591699999994</v>
      </c>
      <c r="G29" s="15">
        <v>8.9622572599999994</v>
      </c>
      <c r="H29" s="15">
        <v>88.781980000000004</v>
      </c>
      <c r="I29" s="15">
        <v>88.781980000000004</v>
      </c>
      <c r="J29" s="15">
        <v>27.263179300000001</v>
      </c>
      <c r="K29" s="15">
        <v>0.33178279599999999</v>
      </c>
      <c r="L29" s="15">
        <v>0.67435677000000005</v>
      </c>
      <c r="M29" s="15">
        <v>6.1888277999999998E-2</v>
      </c>
      <c r="N29" s="15">
        <v>3.0943372E-3</v>
      </c>
      <c r="O29" s="15">
        <v>5.8792690000000002E-2</v>
      </c>
      <c r="P29" s="15">
        <v>189.06047275</v>
      </c>
      <c r="Q29" s="15">
        <v>0.15799543859999901</v>
      </c>
      <c r="R29" s="15">
        <v>189.05971651999999</v>
      </c>
      <c r="S29" s="15">
        <v>0.10490582093</v>
      </c>
      <c r="T29" s="15">
        <v>0.10490618596</v>
      </c>
      <c r="U29" s="15">
        <v>6.0984325950000001E-2</v>
      </c>
      <c r="V29" s="15">
        <v>0.20305968483799999</v>
      </c>
      <c r="W29" s="15">
        <v>5.3415711796999998E-2</v>
      </c>
      <c r="X29" s="15">
        <v>25.937723392999999</v>
      </c>
      <c r="Y29" s="15">
        <v>25.937951339999898</v>
      </c>
      <c r="Z29" s="15">
        <v>961.53313330000003</v>
      </c>
      <c r="AA29" s="15">
        <v>961.53313330000003</v>
      </c>
      <c r="AB29" s="15">
        <v>3.0650912000000001E-4</v>
      </c>
      <c r="AC29" s="15">
        <v>4.2912452000000002E-5</v>
      </c>
      <c r="AD29" s="15">
        <v>2.6360013999999999E-4</v>
      </c>
      <c r="AE29" s="15">
        <v>0.1097814434</v>
      </c>
      <c r="AF29" s="15">
        <v>131021.55362999999</v>
      </c>
      <c r="AG29" s="15">
        <v>14086413.835000001</v>
      </c>
      <c r="AH29" s="15">
        <v>131021.43046</v>
      </c>
      <c r="AI29" s="15">
        <v>2.9350659620000002E-3</v>
      </c>
      <c r="AJ29" s="15">
        <v>32.879972449999997</v>
      </c>
      <c r="AK29" s="15">
        <v>242.19747620000001</v>
      </c>
      <c r="AL29" s="15">
        <v>31.507660009999999</v>
      </c>
      <c r="AM29" s="15">
        <v>1.0761796400000001</v>
      </c>
      <c r="AN29" s="15">
        <v>86.538408929999903</v>
      </c>
      <c r="AO29" s="15">
        <v>16.788740229999998</v>
      </c>
      <c r="AP29" s="15">
        <v>528.00444700000003</v>
      </c>
      <c r="AQ29" s="15">
        <v>577.31106915999999</v>
      </c>
      <c r="AR29" s="15">
        <v>157.60756533999901</v>
      </c>
      <c r="AS29" s="15">
        <v>941.92972919999897</v>
      </c>
      <c r="AT29" s="15">
        <v>170.5817495</v>
      </c>
      <c r="AU29" s="15">
        <v>158.06689739999999</v>
      </c>
      <c r="AV29" s="15">
        <v>158.06664445999999</v>
      </c>
      <c r="AW29" s="15">
        <v>941.93124409999996</v>
      </c>
      <c r="AX29" s="15">
        <v>2638.2713999999901</v>
      </c>
      <c r="AY29" s="15">
        <v>3626.6071959999999</v>
      </c>
      <c r="AZ29" s="15">
        <v>0.62067106900000002</v>
      </c>
      <c r="BA29" s="15">
        <v>0.71980580299999997</v>
      </c>
      <c r="BB29" s="15">
        <v>109.283473499999</v>
      </c>
      <c r="BC29" s="15">
        <v>109.2834646</v>
      </c>
      <c r="BD29" s="15">
        <v>109.283473499999</v>
      </c>
      <c r="BE29" s="15">
        <v>277.04131688000001</v>
      </c>
      <c r="BF29" s="15">
        <v>277.041113645</v>
      </c>
      <c r="BG29" s="15">
        <v>2.6637833E-3</v>
      </c>
      <c r="BH29" s="15">
        <v>2.4727499999999998E-4</v>
      </c>
      <c r="BI29" s="15">
        <v>2.4727389999999998E-4</v>
      </c>
      <c r="BJ29" s="15">
        <v>2.6637954000000002E-3</v>
      </c>
      <c r="BK29" s="15">
        <v>179.59238640000001</v>
      </c>
      <c r="BL29" s="15">
        <v>179.592141</v>
      </c>
      <c r="BM29" s="15">
        <v>7.7779589804000002E-2</v>
      </c>
      <c r="BN29" s="15">
        <v>301.15476840000002</v>
      </c>
      <c r="BO29" s="15">
        <v>6.2036268290000001</v>
      </c>
      <c r="BP29" s="15">
        <v>45.568679769999903</v>
      </c>
      <c r="BQ29" s="15">
        <v>6.1701145000000004</v>
      </c>
      <c r="BR29" s="15">
        <v>0.102569856</v>
      </c>
      <c r="BS29" s="15">
        <v>0.18234655</v>
      </c>
      <c r="BT29" s="15">
        <v>18.598029682</v>
      </c>
      <c r="BU29" s="15">
        <v>0</v>
      </c>
      <c r="BV29" s="15">
        <v>234.860276</v>
      </c>
      <c r="BW29" s="15">
        <v>14.92529717</v>
      </c>
      <c r="BX29" s="15">
        <v>14.925390589999999</v>
      </c>
      <c r="BY29" s="15">
        <v>760.83960249999996</v>
      </c>
      <c r="BZ29" s="15">
        <v>760.83858620000001</v>
      </c>
      <c r="CA29" s="15">
        <v>4.5218844000000001E-2</v>
      </c>
      <c r="CB29" s="15">
        <v>7.6872370000000004E-3</v>
      </c>
      <c r="CC29" s="15">
        <v>3.7531826999999997E-2</v>
      </c>
      <c r="CD29" s="15">
        <v>10810.448387999901</v>
      </c>
      <c r="CE29" s="15">
        <v>18652.532360000001</v>
      </c>
      <c r="CF29" s="15">
        <v>3616.91914</v>
      </c>
      <c r="CG29" s="15">
        <v>3616.9184999999902</v>
      </c>
      <c r="CH29" s="15">
        <v>0</v>
      </c>
      <c r="CI29" s="15">
        <v>18652.525229999999</v>
      </c>
      <c r="CJ29" s="15">
        <v>323.59230960000002</v>
      </c>
      <c r="CK29" s="15">
        <v>2.635540845</v>
      </c>
      <c r="CL29" s="15">
        <v>2.9350658369999998E-3</v>
      </c>
      <c r="CM29" s="15">
        <v>0.29675794859999999</v>
      </c>
      <c r="CN29" s="15">
        <v>0.16319608045</v>
      </c>
      <c r="CO29" s="15">
        <v>2.9599895649999999</v>
      </c>
      <c r="CP29" s="15">
        <v>0.70135054429999899</v>
      </c>
      <c r="CQ29" s="15">
        <v>4958.6970179999998</v>
      </c>
      <c r="CR29" s="15">
        <v>3.6582315049999998</v>
      </c>
      <c r="CS29" s="15">
        <v>0.83308333099999998</v>
      </c>
      <c r="CT29" s="15">
        <v>310.81464039999997</v>
      </c>
      <c r="CU29" s="15">
        <v>25.157839977999998</v>
      </c>
      <c r="CV29" s="15">
        <v>0</v>
      </c>
      <c r="CW29" s="15">
        <v>1.536615106</v>
      </c>
      <c r="CX29" s="15">
        <v>1.4185181000000001E-5</v>
      </c>
      <c r="CY29" s="15">
        <v>0.28180739230000001</v>
      </c>
      <c r="CZ29" s="15">
        <v>1025.5406527499999</v>
      </c>
      <c r="DA29" s="15">
        <v>0.54844961399999903</v>
      </c>
      <c r="DB29" s="15">
        <v>0.18234655</v>
      </c>
      <c r="DC29" s="15">
        <v>88.447429600000007</v>
      </c>
      <c r="DD29" s="15">
        <v>0.76081773049999901</v>
      </c>
      <c r="DE29" s="15">
        <v>44.527735799999903</v>
      </c>
      <c r="DF29" s="15">
        <v>4.6599099700000002</v>
      </c>
      <c r="DG29" s="15">
        <v>1.4815905300000001</v>
      </c>
      <c r="DH29" s="15">
        <v>191.1743874</v>
      </c>
      <c r="DI29" s="15">
        <v>6.4344307999999897</v>
      </c>
      <c r="DJ29" s="15">
        <v>50.044499199999997</v>
      </c>
      <c r="DK29" s="15">
        <v>1.5005306584</v>
      </c>
      <c r="DL29" s="15">
        <v>19.9847383</v>
      </c>
      <c r="DM29" s="15">
        <v>0.17847613102000001</v>
      </c>
      <c r="DN29" s="15">
        <v>0.76716046800000004</v>
      </c>
      <c r="DO29" s="15">
        <v>246.58702</v>
      </c>
      <c r="DP29" s="15">
        <v>80.951966150000004</v>
      </c>
      <c r="DQ29" s="15">
        <v>80.951656700000001</v>
      </c>
      <c r="DR29" s="15">
        <v>329.43258659999998</v>
      </c>
      <c r="DS29" s="15">
        <v>4.437689636</v>
      </c>
      <c r="DT29" s="15">
        <v>4.4376411329999996</v>
      </c>
      <c r="DU29" s="15">
        <v>0.24095686259999999</v>
      </c>
      <c r="DV29" s="15">
        <v>1333.37346725</v>
      </c>
      <c r="DW29" s="15">
        <v>1106.9540913000001</v>
      </c>
      <c r="DX29" s="15">
        <v>1106.9542685500001</v>
      </c>
      <c r="DY29" s="15">
        <v>245.812698036</v>
      </c>
      <c r="DZ29" s="15">
        <v>65.447866009999998</v>
      </c>
      <c r="EA29" s="15">
        <v>10661.213317</v>
      </c>
      <c r="EB29" s="15">
        <v>594.679136349999</v>
      </c>
      <c r="EC29" s="15">
        <v>1412.08049969999</v>
      </c>
      <c r="ED29" s="15">
        <v>594.67873499999996</v>
      </c>
      <c r="EE29" s="15">
        <f t="shared" si="0"/>
        <v>22449.043886400003</v>
      </c>
      <c r="EF29" s="15">
        <f t="shared" si="1"/>
        <v>1720.4340181845198</v>
      </c>
      <c r="EG29" s="15">
        <f t="shared" si="2"/>
        <v>694.89336543451986</v>
      </c>
      <c r="EH29" s="28"/>
      <c r="EI29" s="28"/>
      <c r="EJ29" s="28"/>
      <c r="EK29" s="28"/>
      <c r="EL29" s="28"/>
      <c r="EM29" s="28"/>
      <c r="EN29" s="28"/>
    </row>
    <row r="30" spans="1:144" x14ac:dyDescent="0.25">
      <c r="A30" s="17" t="s">
        <v>199</v>
      </c>
      <c r="B30" s="15">
        <v>0.1565493285</v>
      </c>
      <c r="C30" s="15">
        <v>0.50384556000000003</v>
      </c>
      <c r="D30" s="15">
        <v>6.6517371579999898</v>
      </c>
      <c r="E30" s="15">
        <v>45.230608269999998</v>
      </c>
      <c r="F30" s="15">
        <v>3.8131469069999899</v>
      </c>
      <c r="G30" s="15">
        <v>3.8131409399999998</v>
      </c>
      <c r="H30" s="15">
        <v>45.23068731</v>
      </c>
      <c r="I30" s="15">
        <v>45.23068731</v>
      </c>
      <c r="J30" s="15">
        <v>11.22176786</v>
      </c>
      <c r="K30" s="15">
        <v>0.14345360160000001</v>
      </c>
      <c r="L30" s="15">
        <v>0.24014476800000001</v>
      </c>
      <c r="M30" s="15">
        <v>3.0881280000000001E-2</v>
      </c>
      <c r="N30" s="15">
        <v>1.5440636E-3</v>
      </c>
      <c r="O30" s="15">
        <v>2.9337202999999999E-2</v>
      </c>
      <c r="P30" s="15">
        <v>96.776479523999996</v>
      </c>
      <c r="Q30" s="15">
        <v>6.6444424959999998E-2</v>
      </c>
      <c r="R30" s="15">
        <v>96.776436749999903</v>
      </c>
      <c r="S30" s="15">
        <v>5.1031650191999997E-2</v>
      </c>
      <c r="T30" s="15">
        <v>5.1031618879999997E-2</v>
      </c>
      <c r="U30" s="15">
        <v>3.0936764982000001E-2</v>
      </c>
      <c r="V30" s="15">
        <v>0.1077652515454</v>
      </c>
      <c r="W30" s="15">
        <v>2.81434948755E-2</v>
      </c>
      <c r="X30" s="15">
        <v>15.685834943</v>
      </c>
      <c r="Y30" s="15">
        <v>15.685809151999999</v>
      </c>
      <c r="Z30" s="15">
        <v>441.18917759999999</v>
      </c>
      <c r="AA30" s="15">
        <v>441.18917759999999</v>
      </c>
      <c r="AB30" s="15">
        <v>1.5535289000000001E-4</v>
      </c>
      <c r="AC30" s="15">
        <v>2.1749463000000001E-5</v>
      </c>
      <c r="AD30" s="15">
        <v>1.3360512E-4</v>
      </c>
      <c r="AE30" s="15">
        <v>4.8368292569999999E-2</v>
      </c>
      <c r="AF30" s="15">
        <v>61428.422290000002</v>
      </c>
      <c r="AG30" s="15">
        <v>6435110.7846999997</v>
      </c>
      <c r="AH30" s="15">
        <v>61428.447784000004</v>
      </c>
      <c r="AI30" s="15">
        <v>1.3663603927E-3</v>
      </c>
      <c r="AJ30" s="15">
        <v>11.614356605999999</v>
      </c>
      <c r="AK30" s="15">
        <v>84.627292429999997</v>
      </c>
      <c r="AL30" s="15">
        <v>11.48465107</v>
      </c>
      <c r="AM30" s="15">
        <v>0.3882548696</v>
      </c>
      <c r="AN30" s="15">
        <v>31.526348589999898</v>
      </c>
      <c r="AO30" s="15">
        <v>5.5348876899999997</v>
      </c>
      <c r="AP30" s="15">
        <v>170.68698019999999</v>
      </c>
      <c r="AQ30" s="15">
        <v>274.69342933600001</v>
      </c>
      <c r="AR30" s="15">
        <v>78.528308940000002</v>
      </c>
      <c r="AS30" s="15">
        <v>363.92346049999998</v>
      </c>
      <c r="AT30" s="15">
        <v>79.867697639999903</v>
      </c>
      <c r="AU30" s="15">
        <v>69.050166359999906</v>
      </c>
      <c r="AV30" s="15">
        <v>69.050037180000004</v>
      </c>
      <c r="AW30" s="15">
        <v>363.92434800000001</v>
      </c>
      <c r="AX30" s="15">
        <v>923.50915999999995</v>
      </c>
      <c r="AY30" s="15">
        <v>1781.9952989999999</v>
      </c>
      <c r="AZ30" s="15">
        <v>0.26522834979999999</v>
      </c>
      <c r="BA30" s="15">
        <v>0.31531552629999998</v>
      </c>
      <c r="BB30" s="15">
        <v>47.015531969999998</v>
      </c>
      <c r="BC30" s="15">
        <v>47.0155411</v>
      </c>
      <c r="BD30" s="15">
        <v>47.015531969999998</v>
      </c>
      <c r="BE30" s="15">
        <v>114.715224812</v>
      </c>
      <c r="BF30" s="15">
        <v>114.71514102800001</v>
      </c>
      <c r="BG30" s="15">
        <v>1.3758696E-3</v>
      </c>
      <c r="BH30" s="15">
        <v>1.2640137000000001E-4</v>
      </c>
      <c r="BI30" s="15">
        <v>1.2640034999999999E-4</v>
      </c>
      <c r="BJ30" s="15">
        <v>1.3758679999999999E-3</v>
      </c>
      <c r="BK30" s="15">
        <v>64.062825000000004</v>
      </c>
      <c r="BL30" s="15">
        <v>64.062692830000003</v>
      </c>
      <c r="BM30" s="15">
        <v>4.10383733455E-2</v>
      </c>
      <c r="BN30" s="15">
        <v>126.51480863</v>
      </c>
      <c r="BO30" s="15">
        <v>2.6228646950999899</v>
      </c>
      <c r="BP30" s="15">
        <v>21.44576004</v>
      </c>
      <c r="BQ30" s="15">
        <v>2.2552733859999998</v>
      </c>
      <c r="BR30" s="15">
        <v>4.4810187000000001E-2</v>
      </c>
      <c r="BS30" s="15">
        <v>7.9662570000000002E-2</v>
      </c>
      <c r="BT30" s="15">
        <v>8.9781722580000007</v>
      </c>
      <c r="BU30" s="15">
        <v>0</v>
      </c>
      <c r="BV30" s="15">
        <v>124.40581349999999</v>
      </c>
      <c r="BW30" s="15">
        <v>6.7734744520000003</v>
      </c>
      <c r="BX30" s="15">
        <v>6.7735259599999997</v>
      </c>
      <c r="BY30" s="15">
        <v>351.441134199999</v>
      </c>
      <c r="BZ30" s="15">
        <v>351.44245131999998</v>
      </c>
      <c r="CA30" s="15">
        <v>2.1700736000000002E-2</v>
      </c>
      <c r="CB30" s="15">
        <v>3.6891229999999999E-3</v>
      </c>
      <c r="CC30" s="15">
        <v>1.8011592E-2</v>
      </c>
      <c r="CD30" s="15">
        <v>4579.4010092999997</v>
      </c>
      <c r="CE30" s="15">
        <v>6727.8825500000003</v>
      </c>
      <c r="CF30" s="15">
        <v>1215.907303</v>
      </c>
      <c r="CG30" s="15">
        <v>1215.906557</v>
      </c>
      <c r="CH30" s="15">
        <v>0</v>
      </c>
      <c r="CI30" s="15">
        <v>6727.8871899999904</v>
      </c>
      <c r="CJ30" s="15">
        <v>152.536136</v>
      </c>
      <c r="CK30" s="15">
        <v>1.1694972963000001</v>
      </c>
      <c r="CL30" s="15">
        <v>1.3663601042999999E-3</v>
      </c>
      <c r="CM30" s="15">
        <v>0.13841965458</v>
      </c>
      <c r="CN30" s="15">
        <v>7.6511856840000003E-2</v>
      </c>
      <c r="CO30" s="15">
        <v>1.348701103</v>
      </c>
      <c r="CP30" s="15">
        <v>0.29323449553999997</v>
      </c>
      <c r="CQ30" s="15">
        <v>2032.0778519999999</v>
      </c>
      <c r="CR30" s="15">
        <v>1.544246105</v>
      </c>
      <c r="CS30" s="15">
        <v>0.31772131599999998</v>
      </c>
      <c r="CT30" s="15">
        <v>121.29600628</v>
      </c>
      <c r="CU30" s="15">
        <v>10.7112965724</v>
      </c>
      <c r="CV30" s="15">
        <v>0</v>
      </c>
      <c r="CW30" s="15">
        <v>0.70173655099999999</v>
      </c>
      <c r="CX30" s="15">
        <v>6.5390026999999996E-6</v>
      </c>
      <c r="CY30" s="15">
        <v>0.11367333509999999</v>
      </c>
      <c r="CZ30" s="15">
        <v>445.32881213000002</v>
      </c>
      <c r="DA30" s="15">
        <v>0.23337663489999899</v>
      </c>
      <c r="DB30" s="15">
        <v>7.9662570000000002E-2</v>
      </c>
      <c r="DC30" s="15">
        <v>37.748061721999903</v>
      </c>
      <c r="DD30" s="15">
        <v>0.28935975469999897</v>
      </c>
      <c r="DE30" s="15">
        <v>19.830607204</v>
      </c>
      <c r="DF30" s="15">
        <v>2.0314558169999999</v>
      </c>
      <c r="DG30" s="15">
        <v>0.60297887800000005</v>
      </c>
      <c r="DH30" s="15">
        <v>84.550008449999893</v>
      </c>
      <c r="DI30" s="15">
        <v>2.7956330309999902</v>
      </c>
      <c r="DJ30" s="15">
        <v>19.663608799999999</v>
      </c>
      <c r="DK30" s="15">
        <v>0.58247716509999903</v>
      </c>
      <c r="DL30" s="15">
        <v>7.3712384000000002</v>
      </c>
      <c r="DM30" s="15">
        <v>7.4218337469999895E-2</v>
      </c>
      <c r="DN30" s="15">
        <v>0.3243088542</v>
      </c>
      <c r="DO30" s="15">
        <v>128.01394999999999</v>
      </c>
      <c r="DP30" s="15">
        <v>38.594727813999903</v>
      </c>
      <c r="DQ30" s="15">
        <v>38.594879393999904</v>
      </c>
      <c r="DR30" s="15">
        <v>144.04599489999899</v>
      </c>
      <c r="DS30" s="15">
        <v>2.1827474307000001</v>
      </c>
      <c r="DT30" s="15">
        <v>2.182749222</v>
      </c>
      <c r="DU30" s="15">
        <v>8.5807064799999999E-2</v>
      </c>
      <c r="DV30" s="15">
        <v>553.05322258000001</v>
      </c>
      <c r="DW30" s="15">
        <v>450.83833138999898</v>
      </c>
      <c r="DX30" s="15">
        <v>450.837353146</v>
      </c>
      <c r="DY30" s="15">
        <v>97.999127095999995</v>
      </c>
      <c r="DZ30" s="15">
        <v>25.95210831</v>
      </c>
      <c r="EA30" s="15">
        <v>4502.7684053000003</v>
      </c>
      <c r="EB30" s="15">
        <v>258.48449678999998</v>
      </c>
      <c r="EC30" s="15">
        <v>623.36935247999998</v>
      </c>
      <c r="ED30" s="15">
        <v>258.48369745000002</v>
      </c>
      <c r="EE30" s="15">
        <f t="shared" si="0"/>
        <v>8007.8526780000002</v>
      </c>
      <c r="EF30" s="15">
        <f t="shared" si="1"/>
        <v>732.99843516720966</v>
      </c>
      <c r="EG30" s="15">
        <f t="shared" si="2"/>
        <v>287.6696230372097</v>
      </c>
      <c r="EH30" s="28"/>
      <c r="EI30" s="28"/>
      <c r="EJ30" s="28"/>
      <c r="EK30" s="28"/>
      <c r="EL30" s="28"/>
      <c r="EM30" s="28"/>
      <c r="EN30" s="28"/>
    </row>
    <row r="31" spans="1:144" x14ac:dyDescent="0.25">
      <c r="A31" s="17" t="s">
        <v>200</v>
      </c>
      <c r="B31" s="15">
        <v>0.56528909000000005</v>
      </c>
      <c r="C31" s="15">
        <v>1.7440036329999999</v>
      </c>
      <c r="D31" s="15">
        <v>25.682802519999999</v>
      </c>
      <c r="E31" s="15">
        <v>165.10521929999999</v>
      </c>
      <c r="F31" s="15">
        <v>14.28368553</v>
      </c>
      <c r="G31" s="15">
        <v>14.283664379999999</v>
      </c>
      <c r="H31" s="15">
        <v>165.10559040000001</v>
      </c>
      <c r="I31" s="15">
        <v>165.10559040000001</v>
      </c>
      <c r="J31" s="15">
        <v>40.850990000000003</v>
      </c>
      <c r="K31" s="15">
        <v>0.52360295199999995</v>
      </c>
      <c r="L31" s="15">
        <v>0.974365433</v>
      </c>
      <c r="M31" s="15">
        <v>0.16724607</v>
      </c>
      <c r="N31" s="15">
        <v>8.3623034999999995E-3</v>
      </c>
      <c r="O31" s="15">
        <v>0.15888388000000001</v>
      </c>
      <c r="P31" s="15">
        <v>325.27402979999999</v>
      </c>
      <c r="Q31" s="15">
        <v>0.25265944200000001</v>
      </c>
      <c r="R31" s="15">
        <v>325.272023399999</v>
      </c>
      <c r="S31" s="15">
        <v>0.18363030556999899</v>
      </c>
      <c r="T31" s="15">
        <v>0.18363021562999901</v>
      </c>
      <c r="U31" s="15">
        <v>0.10779826748</v>
      </c>
      <c r="V31" s="15">
        <v>0.37287938705000001</v>
      </c>
      <c r="W31" s="15">
        <v>9.6251262705000007E-2</v>
      </c>
      <c r="X31" s="15">
        <v>55.729714860000001</v>
      </c>
      <c r="Y31" s="15">
        <v>55.729610324999904</v>
      </c>
      <c r="Z31" s="15">
        <v>1699.3725469999999</v>
      </c>
      <c r="AA31" s="15">
        <v>1699.3725469999999</v>
      </c>
      <c r="AB31" s="15">
        <v>8.4320789999999999E-4</v>
      </c>
      <c r="AC31" s="15">
        <v>1.1804997999999999E-4</v>
      </c>
      <c r="AD31" s="15">
        <v>7.2516379999999997E-4</v>
      </c>
      <c r="AE31" s="15">
        <v>0.1795975256</v>
      </c>
      <c r="AF31" s="15">
        <v>239569.14619999999</v>
      </c>
      <c r="AG31" s="15">
        <v>33596880.420000002</v>
      </c>
      <c r="AH31" s="15">
        <v>239569.1875</v>
      </c>
      <c r="AI31" s="15">
        <v>5.0228472499999899E-3</v>
      </c>
      <c r="AJ31" s="15">
        <v>47.705808299999902</v>
      </c>
      <c r="AK31" s="15">
        <v>334.76812339999998</v>
      </c>
      <c r="AL31" s="15">
        <v>48.741063229999902</v>
      </c>
      <c r="AM31" s="15">
        <v>1.6712155</v>
      </c>
      <c r="AN31" s="15">
        <v>133.94545083</v>
      </c>
      <c r="AO31" s="15">
        <v>29.47666826</v>
      </c>
      <c r="AP31" s="15">
        <v>678.13231399999995</v>
      </c>
      <c r="AQ31" s="15">
        <v>1002.99909514</v>
      </c>
      <c r="AR31" s="15">
        <v>278.32628210000001</v>
      </c>
      <c r="AS31" s="15">
        <v>1441.5014337999901</v>
      </c>
      <c r="AT31" s="15">
        <v>263.0686235</v>
      </c>
      <c r="AU31" s="15">
        <v>242.44287437</v>
      </c>
      <c r="AV31" s="15">
        <v>242.44270025999899</v>
      </c>
      <c r="AW31" s="15">
        <v>1441.5016702999999</v>
      </c>
      <c r="AX31" s="15">
        <v>3637.62695999999</v>
      </c>
      <c r="AY31" s="15">
        <v>6084.1080019999999</v>
      </c>
      <c r="AZ31" s="15">
        <v>0.97972120999999901</v>
      </c>
      <c r="BA31" s="15">
        <v>1.1444326359999999</v>
      </c>
      <c r="BB31" s="15">
        <v>175.6235537</v>
      </c>
      <c r="BC31" s="15">
        <v>175.6234303</v>
      </c>
      <c r="BD31" s="15">
        <v>175.6235537</v>
      </c>
      <c r="BE31" s="15">
        <v>430.86867007000001</v>
      </c>
      <c r="BF31" s="15">
        <v>430.86818186999898</v>
      </c>
      <c r="BG31" s="15">
        <v>7.5244572999999997E-3</v>
      </c>
      <c r="BH31" s="15">
        <v>6.8927470000000005E-4</v>
      </c>
      <c r="BI31" s="15">
        <v>6.8927072999999998E-4</v>
      </c>
      <c r="BJ31" s="15">
        <v>7.5244936000000004E-3</v>
      </c>
      <c r="BK31" s="15">
        <v>245.9668475</v>
      </c>
      <c r="BL31" s="15">
        <v>245.9667896</v>
      </c>
      <c r="BM31" s="15">
        <v>0.142380734254</v>
      </c>
      <c r="BN31" s="15">
        <v>454.26890639999999</v>
      </c>
      <c r="BO31" s="15">
        <v>10.533383125</v>
      </c>
      <c r="BP31" s="15">
        <v>71.249001699999994</v>
      </c>
      <c r="BQ31" s="15">
        <v>8.9523039600000001</v>
      </c>
      <c r="BR31" s="15">
        <v>0.21842985000000001</v>
      </c>
      <c r="BS31" s="15">
        <v>0.38831976000000001</v>
      </c>
      <c r="BT31" s="15">
        <v>36.325034439999897</v>
      </c>
      <c r="BU31" s="15">
        <v>0</v>
      </c>
      <c r="BV31" s="15">
        <v>534.213302</v>
      </c>
      <c r="BW31" s="15">
        <v>24.252470349999999</v>
      </c>
      <c r="BX31" s="15">
        <v>24.252391500000002</v>
      </c>
      <c r="BY31" s="15">
        <v>1857.3054552999899</v>
      </c>
      <c r="BZ31" s="15">
        <v>1857.3030225</v>
      </c>
      <c r="CA31" s="15">
        <v>0.11446990999999999</v>
      </c>
      <c r="CB31" s="15">
        <v>1.9459838E-2</v>
      </c>
      <c r="CC31" s="15">
        <v>9.5009804000000003E-2</v>
      </c>
      <c r="CD31" s="15">
        <v>16572.22539</v>
      </c>
      <c r="CE31" s="15">
        <v>25044.083030000002</v>
      </c>
      <c r="CF31" s="15">
        <v>5455.8036199999997</v>
      </c>
      <c r="CG31" s="15">
        <v>5455.7986499999997</v>
      </c>
      <c r="CH31" s="15">
        <v>0</v>
      </c>
      <c r="CI31" s="15">
        <v>25044.085079999899</v>
      </c>
      <c r="CJ31" s="15">
        <v>534.87818240000001</v>
      </c>
      <c r="CK31" s="15">
        <v>4.2360111580000002</v>
      </c>
      <c r="CL31" s="15">
        <v>5.0228456219999999E-3</v>
      </c>
      <c r="CM31" s="15">
        <v>0.5028377302</v>
      </c>
      <c r="CN31" s="15">
        <v>0.27584885390000002</v>
      </c>
      <c r="CO31" s="15">
        <v>4.8063141199999997</v>
      </c>
      <c r="CP31" s="15">
        <v>1.1965222059</v>
      </c>
      <c r="CQ31" s="15">
        <v>7363.9641439999996</v>
      </c>
      <c r="CR31" s="15">
        <v>6.1198349160000003</v>
      </c>
      <c r="CS31" s="15">
        <v>1.30931790399999</v>
      </c>
      <c r="CT31" s="15">
        <v>475.17894519999999</v>
      </c>
      <c r="CU31" s="15">
        <v>49.699909349999999</v>
      </c>
      <c r="CV31" s="15">
        <v>0</v>
      </c>
      <c r="CW31" s="15">
        <v>2.5061084440000001</v>
      </c>
      <c r="CX31" s="15">
        <v>3.4568667999999999E-5</v>
      </c>
      <c r="CY31" s="15">
        <v>0.49467844080000001</v>
      </c>
      <c r="CZ31" s="15">
        <v>2144.0369866999999</v>
      </c>
      <c r="DA31" s="15">
        <v>1.034863715</v>
      </c>
      <c r="DB31" s="15">
        <v>0.38831976000000001</v>
      </c>
      <c r="DC31" s="15">
        <v>175.55784693999999</v>
      </c>
      <c r="DD31" s="15">
        <v>1.3759442799999999</v>
      </c>
      <c r="DE31" s="15">
        <v>83.816139500000006</v>
      </c>
      <c r="DF31" s="15">
        <v>7.8763892699999998</v>
      </c>
      <c r="DG31" s="15">
        <v>2.4160899100000002</v>
      </c>
      <c r="DH31" s="15">
        <v>343.69681229999998</v>
      </c>
      <c r="DI31" s="15">
        <v>10.027378410000001</v>
      </c>
      <c r="DJ31" s="15">
        <v>75.847330399999905</v>
      </c>
      <c r="DK31" s="15">
        <v>2.3741567066</v>
      </c>
      <c r="DL31" s="15">
        <v>37.123043899999999</v>
      </c>
      <c r="DM31" s="15">
        <v>0.32823727255000001</v>
      </c>
      <c r="DN31" s="15">
        <v>1.206307067</v>
      </c>
      <c r="DO31" s="15">
        <v>377.67250000000001</v>
      </c>
      <c r="DP31" s="15">
        <v>202.58302458</v>
      </c>
      <c r="DQ31" s="15">
        <v>202.58313272000001</v>
      </c>
      <c r="DR31" s="15">
        <v>521.03686779999998</v>
      </c>
      <c r="DS31" s="15">
        <v>7.2859170849999897</v>
      </c>
      <c r="DT31" s="15">
        <v>7.2859358299999997</v>
      </c>
      <c r="DU31" s="15">
        <v>0.34815413699999997</v>
      </c>
      <c r="DV31" s="15">
        <v>1999.6299323999999</v>
      </c>
      <c r="DW31" s="15">
        <v>1635.1963134</v>
      </c>
      <c r="DX31" s="15">
        <v>1635.19547373</v>
      </c>
      <c r="DY31" s="15">
        <v>355.26195011999999</v>
      </c>
      <c r="DZ31" s="15">
        <v>95.181025939999898</v>
      </c>
      <c r="EA31" s="15">
        <v>16302.79437</v>
      </c>
      <c r="EB31" s="15">
        <v>912.03708489999997</v>
      </c>
      <c r="EC31" s="15">
        <v>2177.6199925000001</v>
      </c>
      <c r="ED31" s="15">
        <v>912.03690900000004</v>
      </c>
      <c r="EE31" s="15">
        <f t="shared" si="0"/>
        <v>30745.8534975</v>
      </c>
      <c r="EF31" s="15">
        <f t="shared" si="1"/>
        <v>3334.0240382708498</v>
      </c>
      <c r="EG31" s="15">
        <f t="shared" si="2"/>
        <v>1189.9870515708499</v>
      </c>
      <c r="EH31" s="28"/>
      <c r="EI31" s="28"/>
      <c r="EJ31" s="28"/>
      <c r="EK31" s="28"/>
      <c r="EL31" s="28"/>
      <c r="EM31" s="28"/>
      <c r="EN31" s="28"/>
    </row>
    <row r="32" spans="1:144" x14ac:dyDescent="0.25">
      <c r="A32" s="17" t="s">
        <v>201</v>
      </c>
      <c r="B32" s="15">
        <v>0.51322132300000001</v>
      </c>
      <c r="C32" s="15">
        <v>1.2938465189999999</v>
      </c>
      <c r="D32" s="15">
        <v>12.318640863999899</v>
      </c>
      <c r="E32" s="15">
        <v>114.01885329999899</v>
      </c>
      <c r="F32" s="15">
        <v>13.15581742</v>
      </c>
      <c r="G32" s="15">
        <v>13.1558323</v>
      </c>
      <c r="H32" s="15">
        <v>114.01892359999999</v>
      </c>
      <c r="I32" s="15">
        <v>114.01892359999999</v>
      </c>
      <c r="J32" s="15">
        <v>42.973046099999998</v>
      </c>
      <c r="K32" s="15">
        <v>0.50048060159999996</v>
      </c>
      <c r="L32" s="15">
        <v>1.2421843429999999</v>
      </c>
      <c r="M32" s="15">
        <v>5.9972780000000003E-2</v>
      </c>
      <c r="N32" s="15">
        <v>2.9986330000000001E-3</v>
      </c>
      <c r="O32" s="15">
        <v>5.6973982999999999E-2</v>
      </c>
      <c r="P32" s="15">
        <v>182.29099259999899</v>
      </c>
      <c r="Q32" s="15">
        <v>0.27500683869999998</v>
      </c>
      <c r="R32" s="15">
        <v>182.29049298000001</v>
      </c>
      <c r="S32" s="15">
        <v>0.13985623444</v>
      </c>
      <c r="T32" s="15">
        <v>0.13985633997999999</v>
      </c>
      <c r="U32" s="15">
        <v>7.0446116895999999E-2</v>
      </c>
      <c r="V32" s="15">
        <v>0.20324077763000001</v>
      </c>
      <c r="W32" s="15">
        <v>5.3678726524999998E-2</v>
      </c>
      <c r="X32" s="15">
        <v>26.724701674999999</v>
      </c>
      <c r="Y32" s="15">
        <v>26.72460955</v>
      </c>
      <c r="Z32" s="15">
        <v>957.79650249999997</v>
      </c>
      <c r="AA32" s="15">
        <v>957.79650249999997</v>
      </c>
      <c r="AB32" s="15">
        <v>2.7849397000000002E-4</v>
      </c>
      <c r="AC32" s="15">
        <v>3.8988839999999998E-5</v>
      </c>
      <c r="AD32" s="15">
        <v>2.3950271000000001E-4</v>
      </c>
      <c r="AE32" s="15">
        <v>0.17746053270000001</v>
      </c>
      <c r="AF32" s="15">
        <v>139133.15466</v>
      </c>
      <c r="AG32" s="15">
        <v>16847534.029999901</v>
      </c>
      <c r="AH32" s="15">
        <v>139133.13402</v>
      </c>
      <c r="AI32" s="15">
        <v>4.3766904459999999E-3</v>
      </c>
      <c r="AJ32" s="15">
        <v>70.431981769999993</v>
      </c>
      <c r="AK32" s="15">
        <v>510.74324433999999</v>
      </c>
      <c r="AL32" s="15">
        <v>69.3354736</v>
      </c>
      <c r="AM32" s="15">
        <v>2.32231193599999</v>
      </c>
      <c r="AN32" s="15">
        <v>190.3906404</v>
      </c>
      <c r="AO32" s="15">
        <v>37.150747099999897</v>
      </c>
      <c r="AP32" s="15">
        <v>432.83330999999998</v>
      </c>
      <c r="AQ32" s="15">
        <v>672.5636002</v>
      </c>
      <c r="AR32" s="15">
        <v>169.61736074000001</v>
      </c>
      <c r="AS32" s="15">
        <v>880.40128969999898</v>
      </c>
      <c r="AT32" s="15">
        <v>217.16631279999999</v>
      </c>
      <c r="AU32" s="15">
        <v>161.01071698000001</v>
      </c>
      <c r="AV32" s="15">
        <v>161.01097909999999</v>
      </c>
      <c r="AW32" s="15">
        <v>880.39886189999902</v>
      </c>
      <c r="AX32" s="15">
        <v>2320.1176399999999</v>
      </c>
      <c r="AY32" s="15">
        <v>4078.660785</v>
      </c>
      <c r="AZ32" s="15">
        <v>0.98539489199999997</v>
      </c>
      <c r="BA32" s="15">
        <v>1.0580957279999901</v>
      </c>
      <c r="BB32" s="15">
        <v>164.24444</v>
      </c>
      <c r="BC32" s="15">
        <v>164.2443294</v>
      </c>
      <c r="BD32" s="15">
        <v>164.24444</v>
      </c>
      <c r="BE32" s="15">
        <v>258.88472006000001</v>
      </c>
      <c r="BF32" s="15">
        <v>258.88465299999899</v>
      </c>
      <c r="BG32" s="15">
        <v>2.2732214999999999E-3</v>
      </c>
      <c r="BH32" s="15">
        <v>2.1973523000000001E-4</v>
      </c>
      <c r="BI32" s="15">
        <v>2.1973485000000001E-4</v>
      </c>
      <c r="BJ32" s="15">
        <v>2.273228E-3</v>
      </c>
      <c r="BK32" s="15">
        <v>316.24040400000001</v>
      </c>
      <c r="BL32" s="15">
        <v>316.24010329999999</v>
      </c>
      <c r="BM32" s="15">
        <v>7.9737441889999996E-2</v>
      </c>
      <c r="BN32" s="15">
        <v>325.62669545</v>
      </c>
      <c r="BO32" s="15">
        <v>6.1616252239999998</v>
      </c>
      <c r="BP32" s="15">
        <v>63.061379809999998</v>
      </c>
      <c r="BQ32" s="15">
        <v>11.10921804</v>
      </c>
      <c r="BR32" s="15">
        <v>0.103009105</v>
      </c>
      <c r="BS32" s="15">
        <v>0.18312727000000001</v>
      </c>
      <c r="BT32" s="15">
        <v>13.817777641999999</v>
      </c>
      <c r="BU32" s="15">
        <v>0</v>
      </c>
      <c r="BV32" s="15">
        <v>225.622668</v>
      </c>
      <c r="BW32" s="15">
        <v>20.218860199999899</v>
      </c>
      <c r="BX32" s="15">
        <v>20.218839200000001</v>
      </c>
      <c r="BY32" s="15">
        <v>798.66098829999999</v>
      </c>
      <c r="BZ32" s="15">
        <v>798.66042600000003</v>
      </c>
      <c r="CA32" s="15">
        <v>4.7486502999999999E-2</v>
      </c>
      <c r="CB32" s="15">
        <v>8.07276E-3</v>
      </c>
      <c r="CC32" s="15">
        <v>3.9414039999999997E-2</v>
      </c>
      <c r="CD32" s="15">
        <v>11419.045464999999</v>
      </c>
      <c r="CE32" s="15">
        <v>32225.617179999899</v>
      </c>
      <c r="CF32" s="15">
        <v>6988.1905900000002</v>
      </c>
      <c r="CG32" s="15">
        <v>6988.1879200000003</v>
      </c>
      <c r="CH32" s="15">
        <v>0</v>
      </c>
      <c r="CI32" s="15">
        <v>32225.62183</v>
      </c>
      <c r="CJ32" s="15">
        <v>381.41160100000002</v>
      </c>
      <c r="CK32" s="15">
        <v>3.8654710159999999</v>
      </c>
      <c r="CL32" s="15">
        <v>4.376694332E-3</v>
      </c>
      <c r="CM32" s="15">
        <v>0.42518726740000001</v>
      </c>
      <c r="CN32" s="15">
        <v>0.2311381874</v>
      </c>
      <c r="CO32" s="15">
        <v>4.0537549579999999</v>
      </c>
      <c r="CP32" s="15">
        <v>1.157485831</v>
      </c>
      <c r="CQ32" s="15">
        <v>5197.8453040000004</v>
      </c>
      <c r="CR32" s="15">
        <v>6.2248379050000002</v>
      </c>
      <c r="CS32" s="15">
        <v>1.716795474</v>
      </c>
      <c r="CT32" s="15">
        <v>564.86527960000001</v>
      </c>
      <c r="CU32" s="15">
        <v>26.517167390000001</v>
      </c>
      <c r="CV32" s="15">
        <v>0</v>
      </c>
      <c r="CW32" s="15">
        <v>2.1153658360000001</v>
      </c>
      <c r="CX32" s="15">
        <v>1.7308884999999999E-5</v>
      </c>
      <c r="CY32" s="15">
        <v>0.4442323446</v>
      </c>
      <c r="CZ32" s="15">
        <v>1083.5475475600001</v>
      </c>
      <c r="DA32" s="15">
        <v>0.68256301999999902</v>
      </c>
      <c r="DB32" s="15">
        <v>0.18312727000000001</v>
      </c>
      <c r="DC32" s="15">
        <v>97.010134690000001</v>
      </c>
      <c r="DD32" s="15">
        <v>1.2764956359999999</v>
      </c>
      <c r="DE32" s="15">
        <v>66.231347040000003</v>
      </c>
      <c r="DF32" s="15">
        <v>7.3541897099999902</v>
      </c>
      <c r="DG32" s="15">
        <v>2.7266999599999999</v>
      </c>
      <c r="DH32" s="15">
        <v>297.76079470000002</v>
      </c>
      <c r="DI32" s="15">
        <v>9.4997180500000002</v>
      </c>
      <c r="DJ32" s="15">
        <v>65.140608899999904</v>
      </c>
      <c r="DK32" s="15">
        <v>3.0241452663000001</v>
      </c>
      <c r="DL32" s="15">
        <v>40.488575669999904</v>
      </c>
      <c r="DM32" s="15">
        <v>0.24531087243999999</v>
      </c>
      <c r="DN32" s="15">
        <v>1.2496517009999999</v>
      </c>
      <c r="DO32" s="15">
        <v>796.81635000000006</v>
      </c>
      <c r="DP32" s="15">
        <v>85.111430669999905</v>
      </c>
      <c r="DQ32" s="15">
        <v>85.111436359999999</v>
      </c>
      <c r="DR32" s="15">
        <v>517.05185449999999</v>
      </c>
      <c r="DS32" s="15">
        <v>5.0036848879999898</v>
      </c>
      <c r="DT32" s="15">
        <v>5.0036820869999996</v>
      </c>
      <c r="DU32" s="15">
        <v>0.44384958099999999</v>
      </c>
      <c r="DV32" s="15">
        <v>1339.9023442999901</v>
      </c>
      <c r="DW32" s="15">
        <v>1100.29720586999</v>
      </c>
      <c r="DX32" s="15">
        <v>1100.29790987</v>
      </c>
      <c r="DY32" s="15">
        <v>246.63504111</v>
      </c>
      <c r="DZ32" s="15">
        <v>92.327794089999998</v>
      </c>
      <c r="EA32" s="15">
        <v>11266.240830000001</v>
      </c>
      <c r="EB32" s="15">
        <v>608.86472370000001</v>
      </c>
      <c r="EC32" s="15">
        <v>1445.6190822999999</v>
      </c>
      <c r="ED32" s="15">
        <v>608.8634217</v>
      </c>
      <c r="EE32" s="15">
        <f t="shared" si="0"/>
        <v>39530.048173999901</v>
      </c>
      <c r="EF32" s="15">
        <f t="shared" si="1"/>
        <v>2201.4567299393402</v>
      </c>
      <c r="EG32" s="15">
        <f t="shared" si="2"/>
        <v>1117.9091823793401</v>
      </c>
      <c r="EH32" s="28"/>
      <c r="EI32" s="28"/>
      <c r="EJ32" s="28"/>
      <c r="EK32" s="28"/>
      <c r="EL32" s="28"/>
      <c r="EM32" s="28"/>
      <c r="EN32" s="28"/>
    </row>
    <row r="33" spans="1:144" x14ac:dyDescent="0.25">
      <c r="A33" s="17" t="s">
        <v>202</v>
      </c>
      <c r="B33" s="15">
        <v>1.0112944930000001</v>
      </c>
      <c r="C33" s="15">
        <v>3.0335437399999998</v>
      </c>
      <c r="D33" s="15">
        <v>42.638021569999999</v>
      </c>
      <c r="E33" s="15">
        <v>286.27110299999998</v>
      </c>
      <c r="F33" s="15">
        <v>26.269648050000001</v>
      </c>
      <c r="G33" s="15">
        <v>26.269597399999999</v>
      </c>
      <c r="H33" s="15">
        <v>286.27061620000001</v>
      </c>
      <c r="I33" s="15">
        <v>286.27061620000001</v>
      </c>
      <c r="J33" s="15">
        <v>75.954836</v>
      </c>
      <c r="K33" s="15">
        <v>0.94495850100000001</v>
      </c>
      <c r="L33" s="15">
        <v>1.854343895</v>
      </c>
      <c r="M33" s="15">
        <v>0.25991720000000001</v>
      </c>
      <c r="N33" s="15">
        <v>1.2995806E-2</v>
      </c>
      <c r="O33" s="15">
        <v>0.24692027</v>
      </c>
      <c r="P33" s="15">
        <v>575.30877795000004</v>
      </c>
      <c r="Q33" s="15">
        <v>0.47210485899999999</v>
      </c>
      <c r="R33" s="15">
        <v>575.30883315000005</v>
      </c>
      <c r="S33" s="15">
        <v>0.3343790693</v>
      </c>
      <c r="T33" s="15">
        <v>0.33437786470000003</v>
      </c>
      <c r="U33" s="15">
        <v>0.19134098626000001</v>
      </c>
      <c r="V33" s="15">
        <v>0.66293599081999999</v>
      </c>
      <c r="W33" s="15">
        <v>0.16868164524699999</v>
      </c>
      <c r="X33" s="15">
        <v>87.565382400000004</v>
      </c>
      <c r="Y33" s="15">
        <v>87.565649319999906</v>
      </c>
      <c r="Z33" s="15">
        <v>3130.7109580000001</v>
      </c>
      <c r="AA33" s="15">
        <v>3130.7109580000001</v>
      </c>
      <c r="AB33" s="15">
        <v>1.2957808999999999E-3</v>
      </c>
      <c r="AC33" s="15">
        <v>1.8140893000000001E-4</v>
      </c>
      <c r="AD33" s="15">
        <v>1.1143793999999999E-3</v>
      </c>
      <c r="AE33" s="15">
        <v>0.3308846413</v>
      </c>
      <c r="AF33" s="15">
        <v>342244.20999999897</v>
      </c>
      <c r="AG33" s="15">
        <v>57178332.829999998</v>
      </c>
      <c r="AH33" s="15">
        <v>342244.16119999997</v>
      </c>
      <c r="AI33" s="15">
        <v>9.2637022449999998E-3</v>
      </c>
      <c r="AJ33" s="15">
        <v>94.043309019999995</v>
      </c>
      <c r="AK33" s="15">
        <v>658.40453000000002</v>
      </c>
      <c r="AL33" s="15">
        <v>96.164822099999995</v>
      </c>
      <c r="AM33" s="15">
        <v>3.326793018</v>
      </c>
      <c r="AN33" s="15">
        <v>264.32988309999899</v>
      </c>
      <c r="AO33" s="15">
        <v>59.238646899999999</v>
      </c>
      <c r="AP33" s="15">
        <v>1083.73206</v>
      </c>
      <c r="AQ33" s="15">
        <v>1718.1200724599901</v>
      </c>
      <c r="AR33" s="15">
        <v>485.28872299999898</v>
      </c>
      <c r="AS33" s="15">
        <v>2319.8125691999999</v>
      </c>
      <c r="AT33" s="15">
        <v>469.98156349999999</v>
      </c>
      <c r="AU33" s="15">
        <v>409.33137629999999</v>
      </c>
      <c r="AV33" s="15">
        <v>409.331558999999</v>
      </c>
      <c r="AW33" s="15">
        <v>2319.8093869999998</v>
      </c>
      <c r="AX33" s="15">
        <v>5631.3447999999999</v>
      </c>
      <c r="AY33" s="15">
        <v>10537.501340000001</v>
      </c>
      <c r="AZ33" s="15">
        <v>1.784967</v>
      </c>
      <c r="BA33" s="15">
        <v>2.0560521970000001</v>
      </c>
      <c r="BB33" s="15">
        <v>319.86029400000001</v>
      </c>
      <c r="BC33" s="15">
        <v>319.86068299999999</v>
      </c>
      <c r="BD33" s="15">
        <v>319.86029400000001</v>
      </c>
      <c r="BE33" s="15">
        <v>711.19792935999999</v>
      </c>
      <c r="BF33" s="15">
        <v>711.19883609999999</v>
      </c>
      <c r="BG33" s="15">
        <v>1.1512167E-2</v>
      </c>
      <c r="BH33" s="15">
        <v>1.0594729E-3</v>
      </c>
      <c r="BI33" s="15">
        <v>1.0594707000000001E-3</v>
      </c>
      <c r="BJ33" s="15">
        <v>1.1512131E-2</v>
      </c>
      <c r="BK33" s="15">
        <v>451.22774600000002</v>
      </c>
      <c r="BL33" s="15">
        <v>451.22785699999997</v>
      </c>
      <c r="BM33" s="15">
        <v>0.25358138376</v>
      </c>
      <c r="BN33" s="15">
        <v>778.80431090000002</v>
      </c>
      <c r="BO33" s="15">
        <v>17.27719544</v>
      </c>
      <c r="BP33" s="15">
        <v>135.7614858</v>
      </c>
      <c r="BQ33" s="15">
        <v>16.9882378</v>
      </c>
      <c r="BR33" s="15">
        <v>0.49155052999999999</v>
      </c>
      <c r="BS33" s="15">
        <v>0.87386779999999997</v>
      </c>
      <c r="BT33" s="15">
        <v>57.004881470000001</v>
      </c>
      <c r="BU33" s="15">
        <v>0</v>
      </c>
      <c r="BV33" s="15">
        <v>897.30561499999999</v>
      </c>
      <c r="BW33" s="15">
        <v>43.066644750000002</v>
      </c>
      <c r="BX33" s="15">
        <v>43.066559859999998</v>
      </c>
      <c r="BY33" s="15">
        <v>2890.571336</v>
      </c>
      <c r="BZ33" s="15">
        <v>2890.5743670000002</v>
      </c>
      <c r="CA33" s="15">
        <v>0.17748314000000001</v>
      </c>
      <c r="CB33" s="15">
        <v>3.0172207999999999E-2</v>
      </c>
      <c r="CC33" s="15">
        <v>0.14731132999999999</v>
      </c>
      <c r="CD33" s="15">
        <v>28150.430059999999</v>
      </c>
      <c r="CE33" s="15">
        <v>45393.313800000004</v>
      </c>
      <c r="CF33" s="15">
        <v>10558.923699999899</v>
      </c>
      <c r="CG33" s="15">
        <v>10558.923290000001</v>
      </c>
      <c r="CH33" s="15">
        <v>0</v>
      </c>
      <c r="CI33" s="15">
        <v>45393.3357399999</v>
      </c>
      <c r="CJ33" s="15">
        <v>935.38058799999999</v>
      </c>
      <c r="CK33" s="15">
        <v>7.6063968399999897</v>
      </c>
      <c r="CL33" s="15">
        <v>9.2637173029999995E-3</v>
      </c>
      <c r="CM33" s="15">
        <v>0.91702700129999903</v>
      </c>
      <c r="CN33" s="15">
        <v>0.49956642800000001</v>
      </c>
      <c r="CO33" s="15">
        <v>8.5487849800000006</v>
      </c>
      <c r="CP33" s="15">
        <v>2.2775271896999998</v>
      </c>
      <c r="CQ33" s="15">
        <v>12499.339443000001</v>
      </c>
      <c r="CR33" s="15">
        <v>11.52371189</v>
      </c>
      <c r="CS33" s="15">
        <v>2.5319714389999999</v>
      </c>
      <c r="CT33" s="15">
        <v>924.34353199999998</v>
      </c>
      <c r="CU33" s="15">
        <v>120.474680929999</v>
      </c>
      <c r="CV33" s="15">
        <v>0</v>
      </c>
      <c r="CW33" s="15">
        <v>4.4529530899999896</v>
      </c>
      <c r="CX33" s="15">
        <v>5.5823080000000003E-5</v>
      </c>
      <c r="CY33" s="15">
        <v>1.0171633261999999</v>
      </c>
      <c r="CZ33" s="15">
        <v>4860.8985947000001</v>
      </c>
      <c r="DA33" s="15">
        <v>2.298618394</v>
      </c>
      <c r="DB33" s="15">
        <v>0.87386779999999997</v>
      </c>
      <c r="DC33" s="15">
        <v>416.85509639999998</v>
      </c>
      <c r="DD33" s="15">
        <v>3.0174353819999999</v>
      </c>
      <c r="DE33" s="15">
        <v>156.08105739999999</v>
      </c>
      <c r="DF33" s="15">
        <v>14.185260899999999</v>
      </c>
      <c r="DG33" s="15">
        <v>4.6449483200000001</v>
      </c>
      <c r="DH33" s="15">
        <v>640.31127100000003</v>
      </c>
      <c r="DI33" s="15">
        <v>18.18647575</v>
      </c>
      <c r="DJ33" s="15">
        <v>134.71708319999999</v>
      </c>
      <c r="DK33" s="15">
        <v>4.5091319849999998</v>
      </c>
      <c r="DL33" s="15">
        <v>71.467102799999907</v>
      </c>
      <c r="DM33" s="15">
        <v>0.73213280039999995</v>
      </c>
      <c r="DN33" s="15">
        <v>2.20849281699999</v>
      </c>
      <c r="DO33" s="15">
        <v>1216.3267000000001</v>
      </c>
      <c r="DP33" s="15">
        <v>337.94027871999998</v>
      </c>
      <c r="DQ33" s="15">
        <v>337.94056688000001</v>
      </c>
      <c r="DR33" s="15">
        <v>1039.514375</v>
      </c>
      <c r="DS33" s="15">
        <v>12.53907931</v>
      </c>
      <c r="DT33" s="15">
        <v>12.53910761</v>
      </c>
      <c r="DU33" s="15">
        <v>0.66258276699999996</v>
      </c>
      <c r="DV33" s="15">
        <v>3357.7365672999999</v>
      </c>
      <c r="DW33" s="15">
        <v>2734.5881277999902</v>
      </c>
      <c r="DX33" s="15">
        <v>2734.5850203</v>
      </c>
      <c r="DY33" s="15">
        <v>594.77890894999996</v>
      </c>
      <c r="DZ33" s="15">
        <v>183.80406421000001</v>
      </c>
      <c r="EA33" s="15">
        <v>27691.835589999999</v>
      </c>
      <c r="EB33" s="15">
        <v>1543.2961049999999</v>
      </c>
      <c r="EC33" s="15">
        <v>3695.3074430000001</v>
      </c>
      <c r="ED33" s="15">
        <v>1543.2967524999999</v>
      </c>
      <c r="EE33" s="15">
        <f t="shared" si="0"/>
        <v>56403.465245999898</v>
      </c>
      <c r="EF33" s="15">
        <f t="shared" si="1"/>
        <v>7238.043104656299</v>
      </c>
      <c r="EG33" s="15">
        <f t="shared" si="2"/>
        <v>2377.1445099562984</v>
      </c>
      <c r="EH33" s="28"/>
      <c r="EI33" s="28"/>
      <c r="EJ33" s="28"/>
      <c r="EK33" s="28"/>
      <c r="EL33" s="28"/>
      <c r="EM33" s="28"/>
      <c r="EN33" s="28"/>
    </row>
    <row r="34" spans="1:144" x14ac:dyDescent="0.25">
      <c r="A34" s="17" t="s">
        <v>203</v>
      </c>
      <c r="B34" s="15">
        <v>1.2576217919999999</v>
      </c>
      <c r="C34" s="15">
        <v>4.1798856019999997</v>
      </c>
      <c r="D34" s="15">
        <v>39.368760399999999</v>
      </c>
      <c r="E34" s="15">
        <v>333.6956907</v>
      </c>
      <c r="F34" s="15">
        <v>28.280227579999998</v>
      </c>
      <c r="G34" s="15">
        <v>28.280203669999999</v>
      </c>
      <c r="H34" s="15">
        <v>333.69591539999999</v>
      </c>
      <c r="I34" s="15">
        <v>333.69591539999999</v>
      </c>
      <c r="J34" s="15">
        <v>95.061108699999906</v>
      </c>
      <c r="K34" s="15">
        <v>1.1446066239999999</v>
      </c>
      <c r="L34" s="15">
        <v>1.830881795</v>
      </c>
      <c r="M34" s="15">
        <v>0.26608267000000002</v>
      </c>
      <c r="N34" s="15">
        <v>1.3304127000000001E-2</v>
      </c>
      <c r="O34" s="15">
        <v>0.25277864999999999</v>
      </c>
      <c r="P34" s="15">
        <v>849.76001134000001</v>
      </c>
      <c r="Q34" s="15">
        <v>0.51360614689999995</v>
      </c>
      <c r="R34" s="15">
        <v>849.76088757000002</v>
      </c>
      <c r="S34" s="15">
        <v>0.4082075832</v>
      </c>
      <c r="T34" s="15">
        <v>0.40820657383999998</v>
      </c>
      <c r="U34" s="15">
        <v>0.25370551950999998</v>
      </c>
      <c r="V34" s="15">
        <v>0.88260105719000004</v>
      </c>
      <c r="W34" s="15">
        <v>0.23345920986099999</v>
      </c>
      <c r="X34" s="15">
        <v>106.7865484</v>
      </c>
      <c r="Y34" s="15">
        <v>106.78670504999999</v>
      </c>
      <c r="Z34" s="15">
        <v>3826.2094502999998</v>
      </c>
      <c r="AA34" s="15">
        <v>3826.2094502999998</v>
      </c>
      <c r="AB34" s="15">
        <v>1.3444850999999999E-3</v>
      </c>
      <c r="AC34" s="15">
        <v>1.8822926999999999E-4</v>
      </c>
      <c r="AD34" s="15">
        <v>1.1562565E-3</v>
      </c>
      <c r="AE34" s="15">
        <v>0.38089028589999901</v>
      </c>
      <c r="AF34" s="15">
        <v>635795.168899999</v>
      </c>
      <c r="AG34" s="15">
        <v>53615923.655000001</v>
      </c>
      <c r="AH34" s="15">
        <v>635795.26564999996</v>
      </c>
      <c r="AI34" s="15">
        <v>1.0775101541999999E-2</v>
      </c>
      <c r="AJ34" s="15">
        <v>88.015019049999907</v>
      </c>
      <c r="AK34" s="15">
        <v>652.37720220000006</v>
      </c>
      <c r="AL34" s="15">
        <v>83.748409749999993</v>
      </c>
      <c r="AM34" s="15">
        <v>2.83321691</v>
      </c>
      <c r="AN34" s="15">
        <v>229.95336370000001</v>
      </c>
      <c r="AO34" s="15">
        <v>43.232579299999998</v>
      </c>
      <c r="AP34" s="15">
        <v>2076.3407699999998</v>
      </c>
      <c r="AQ34" s="15">
        <v>2040.6966537799999</v>
      </c>
      <c r="AR34" s="15">
        <v>619.73620316999995</v>
      </c>
      <c r="AS34" s="15">
        <v>3868.4568769999901</v>
      </c>
      <c r="AT34" s="15">
        <v>743.92254019999996</v>
      </c>
      <c r="AU34" s="15">
        <v>707.58554933999994</v>
      </c>
      <c r="AV34" s="15">
        <v>707.58535989999996</v>
      </c>
      <c r="AW34" s="15">
        <v>3868.4581020000001</v>
      </c>
      <c r="AX34" s="15">
        <v>9329.0960999999897</v>
      </c>
      <c r="AY34" s="15">
        <v>14976.978134000001</v>
      </c>
      <c r="AZ34" s="15">
        <v>2.099519581</v>
      </c>
      <c r="BA34" s="15">
        <v>2.5276849979999998</v>
      </c>
      <c r="BB34" s="15">
        <v>395.34214279999901</v>
      </c>
      <c r="BC34" s="15">
        <v>395.34191329999999</v>
      </c>
      <c r="BD34" s="15">
        <v>395.34214279999901</v>
      </c>
      <c r="BE34" s="15">
        <v>1133.36760096999</v>
      </c>
      <c r="BF34" s="15">
        <v>1133.3682806459999</v>
      </c>
      <c r="BG34" s="15">
        <v>1.1951356999999999E-2</v>
      </c>
      <c r="BH34" s="15">
        <v>1.0953264999999999E-3</v>
      </c>
      <c r="BI34" s="15">
        <v>1.0953327000000001E-3</v>
      </c>
      <c r="BJ34" s="15">
        <v>1.1951349E-2</v>
      </c>
      <c r="BK34" s="15">
        <v>677.58556420000002</v>
      </c>
      <c r="BL34" s="15">
        <v>677.58535729999903</v>
      </c>
      <c r="BM34" s="15">
        <v>0.33557542740499902</v>
      </c>
      <c r="BN34" s="15">
        <v>1402.7250383999999</v>
      </c>
      <c r="BO34" s="15">
        <v>19.832761976</v>
      </c>
      <c r="BP34" s="15">
        <v>208.30606755999901</v>
      </c>
      <c r="BQ34" s="15">
        <v>17.698887269999901</v>
      </c>
      <c r="BR34" s="15">
        <v>0.35568184000000003</v>
      </c>
      <c r="BS34" s="15">
        <v>0.63232319999999997</v>
      </c>
      <c r="BT34" s="15">
        <v>52.794974099999997</v>
      </c>
      <c r="BU34" s="15">
        <v>0</v>
      </c>
      <c r="BV34" s="15">
        <v>1113.845505</v>
      </c>
      <c r="BW34" s="15">
        <v>55.077498849999998</v>
      </c>
      <c r="BX34" s="15">
        <v>55.077462279999999</v>
      </c>
      <c r="BY34" s="15">
        <v>3440.1245185999901</v>
      </c>
      <c r="BZ34" s="15">
        <v>3440.1344184999998</v>
      </c>
      <c r="CA34" s="15">
        <v>0.18593878</v>
      </c>
      <c r="CB34" s="15">
        <v>3.1609720000000001E-2</v>
      </c>
      <c r="CC34" s="15">
        <v>0.15432993</v>
      </c>
      <c r="CD34" s="15">
        <v>45882.797255999998</v>
      </c>
      <c r="CE34" s="15">
        <v>72374.666150000005</v>
      </c>
      <c r="CF34" s="15">
        <v>11645.95124</v>
      </c>
      <c r="CG34" s="15">
        <v>11645.95199</v>
      </c>
      <c r="CH34" s="15">
        <v>0</v>
      </c>
      <c r="CI34" s="15">
        <v>72374.665299999993</v>
      </c>
      <c r="CJ34" s="15">
        <v>1316.4604135</v>
      </c>
      <c r="CK34" s="15">
        <v>9.4021040439999997</v>
      </c>
      <c r="CL34" s="15">
        <v>1.0775116669999999E-2</v>
      </c>
      <c r="CM34" s="15">
        <v>1.1028873475000001</v>
      </c>
      <c r="CN34" s="15">
        <v>0.61434921090000005</v>
      </c>
      <c r="CO34" s="15">
        <v>10.94729832</v>
      </c>
      <c r="CP34" s="15">
        <v>2.6797673667000002</v>
      </c>
      <c r="CQ34" s="15">
        <v>21278.792229999999</v>
      </c>
      <c r="CR34" s="15">
        <v>13.2449317349999</v>
      </c>
      <c r="CS34" s="15">
        <v>2.4589390070000001</v>
      </c>
      <c r="CT34" s="15">
        <v>870.04550959999995</v>
      </c>
      <c r="CU34" s="15">
        <v>85.029265756000001</v>
      </c>
      <c r="CV34" s="15">
        <v>0</v>
      </c>
      <c r="CW34" s="15">
        <v>5.7033320500000002</v>
      </c>
      <c r="CX34" s="15">
        <v>5.5226870000000003E-5</v>
      </c>
      <c r="CY34" s="15">
        <v>0.98347524099999994</v>
      </c>
      <c r="CZ34" s="15">
        <v>3523.1037998000002</v>
      </c>
      <c r="DA34" s="15">
        <v>1.98122307599999</v>
      </c>
      <c r="DB34" s="15">
        <v>0.63232319999999997</v>
      </c>
      <c r="DC34" s="15">
        <v>297.16097524999998</v>
      </c>
      <c r="DD34" s="15">
        <v>2.2679663219999999</v>
      </c>
      <c r="DE34" s="15">
        <v>161.08552760000001</v>
      </c>
      <c r="DF34" s="15">
        <v>18.848739729999998</v>
      </c>
      <c r="DG34" s="15">
        <v>4.6250541099999998</v>
      </c>
      <c r="DH34" s="15">
        <v>683.35587699999996</v>
      </c>
      <c r="DI34" s="15">
        <v>23.893973929999898</v>
      </c>
      <c r="DJ34" s="15">
        <v>170.86333539999899</v>
      </c>
      <c r="DK34" s="15">
        <v>4.7549071669999998</v>
      </c>
      <c r="DL34" s="15">
        <v>59.0606711</v>
      </c>
      <c r="DM34" s="15">
        <v>0.61411302310000004</v>
      </c>
      <c r="DN34" s="15">
        <v>2.554174664</v>
      </c>
      <c r="DO34" s="15">
        <v>3350.8728000000001</v>
      </c>
      <c r="DP34" s="15">
        <v>321.68460714000003</v>
      </c>
      <c r="DQ34" s="15">
        <v>321.68422007999999</v>
      </c>
      <c r="DR34" s="15">
        <v>1436.9799754999999</v>
      </c>
      <c r="DS34" s="15">
        <v>19.080671183</v>
      </c>
      <c r="DT34" s="15">
        <v>19.080672534999898</v>
      </c>
      <c r="DU34" s="15">
        <v>0.65419949399999999</v>
      </c>
      <c r="DV34" s="15">
        <v>5846.9239003999901</v>
      </c>
      <c r="DW34" s="15">
        <v>4885.5680147999901</v>
      </c>
      <c r="DX34" s="15">
        <v>4885.5676328</v>
      </c>
      <c r="DY34" s="15">
        <v>1096.14248144</v>
      </c>
      <c r="DZ34" s="15">
        <v>298.26645442999899</v>
      </c>
      <c r="EA34" s="15">
        <v>45264.424876999998</v>
      </c>
      <c r="EB34" s="15">
        <v>2647.2004332000001</v>
      </c>
      <c r="EC34" s="15">
        <v>6226.8549327000001</v>
      </c>
      <c r="ED34" s="15">
        <v>2647.1991749999902</v>
      </c>
      <c r="EE34" s="15">
        <f t="shared" si="0"/>
        <v>84698.202954199995</v>
      </c>
      <c r="EF34" s="15">
        <f t="shared" si="1"/>
        <v>5731.9330660837995</v>
      </c>
      <c r="EG34" s="15">
        <f t="shared" si="2"/>
        <v>2208.8292662837994</v>
      </c>
      <c r="EH34" s="28"/>
      <c r="EI34" s="28"/>
      <c r="EJ34" s="28"/>
      <c r="EK34" s="28"/>
      <c r="EL34" s="28"/>
      <c r="EM34" s="28"/>
      <c r="EN34" s="28"/>
    </row>
    <row r="35" spans="1:144" x14ac:dyDescent="0.25">
      <c r="A35" s="17" t="s">
        <v>204</v>
      </c>
      <c r="B35" s="15">
        <v>0.20003787149999999</v>
      </c>
      <c r="C35" s="15">
        <v>0.53266922350000001</v>
      </c>
      <c r="D35" s="15">
        <v>6.2951753029999997</v>
      </c>
      <c r="E35" s="15">
        <v>48.743687420000001</v>
      </c>
      <c r="F35" s="15">
        <v>5.0483999800000001</v>
      </c>
      <c r="G35" s="15">
        <v>5.0484070999999897</v>
      </c>
      <c r="H35" s="15">
        <v>48.743528999999903</v>
      </c>
      <c r="I35" s="15">
        <v>48.743528999999903</v>
      </c>
      <c r="J35" s="15">
        <v>15.97819878</v>
      </c>
      <c r="K35" s="15">
        <v>0.19020130839999999</v>
      </c>
      <c r="L35" s="15">
        <v>0.43907801899999999</v>
      </c>
      <c r="M35" s="15">
        <v>2.2100350000000001E-2</v>
      </c>
      <c r="N35" s="15">
        <v>1.10501E-3</v>
      </c>
      <c r="O35" s="15">
        <v>2.099525E-2</v>
      </c>
      <c r="P35" s="15">
        <v>88.946175109999999</v>
      </c>
      <c r="Q35" s="15">
        <v>9.8759684900000005E-2</v>
      </c>
      <c r="R35" s="15">
        <v>88.946048474999998</v>
      </c>
      <c r="S35" s="15">
        <v>5.726132615E-2</v>
      </c>
      <c r="T35" s="15">
        <v>5.726144625E-2</v>
      </c>
      <c r="U35" s="15">
        <v>3.0541642452000001E-2</v>
      </c>
      <c r="V35" s="15">
        <v>9.7474692030000004E-2</v>
      </c>
      <c r="W35" s="15">
        <v>2.5074861168E-2</v>
      </c>
      <c r="X35" s="15">
        <v>10.893417532999999</v>
      </c>
      <c r="Y35" s="15">
        <v>10.893403445000001</v>
      </c>
      <c r="Z35" s="15">
        <v>382.493957499999</v>
      </c>
      <c r="AA35" s="15">
        <v>382.493957499999</v>
      </c>
      <c r="AB35" s="15">
        <v>1.0465141500000001E-4</v>
      </c>
      <c r="AC35" s="15">
        <v>1.4651136E-5</v>
      </c>
      <c r="AD35" s="15">
        <v>8.9999580000000003E-5</v>
      </c>
      <c r="AE35" s="15">
        <v>6.5425508239999999E-2</v>
      </c>
      <c r="AF35" s="15">
        <v>54335.022409999998</v>
      </c>
      <c r="AG35" s="15">
        <v>5913781.5359999901</v>
      </c>
      <c r="AH35" s="15">
        <v>54335.032850000003</v>
      </c>
      <c r="AI35" s="15">
        <v>1.6957865015000001E-3</v>
      </c>
      <c r="AJ35" s="15">
        <v>22.79629568</v>
      </c>
      <c r="AK35" s="15">
        <v>167.299439839999</v>
      </c>
      <c r="AL35" s="15">
        <v>22.3563711</v>
      </c>
      <c r="AM35" s="15">
        <v>0.75069913199999905</v>
      </c>
      <c r="AN35" s="15">
        <v>61.358293830000001</v>
      </c>
      <c r="AO35" s="15">
        <v>10.38533823</v>
      </c>
      <c r="AP35" s="15">
        <v>114.7022226</v>
      </c>
      <c r="AQ35" s="15">
        <v>287.09725902700001</v>
      </c>
      <c r="AR35" s="15">
        <v>76.108655349999907</v>
      </c>
      <c r="AS35" s="15">
        <v>284.39560433000003</v>
      </c>
      <c r="AT35" s="15">
        <v>85.372005099999996</v>
      </c>
      <c r="AU35" s="15">
        <v>59.107180726000003</v>
      </c>
      <c r="AV35" s="15">
        <v>59.107147820000002</v>
      </c>
      <c r="AW35" s="15">
        <v>284.39616089999998</v>
      </c>
      <c r="AX35" s="15">
        <v>691.00063999999998</v>
      </c>
      <c r="AY35" s="15">
        <v>1741.019581</v>
      </c>
      <c r="AZ35" s="15">
        <v>0.36563378439999999</v>
      </c>
      <c r="BA35" s="15">
        <v>0.40629355490000002</v>
      </c>
      <c r="BB35" s="15">
        <v>61.161506599999903</v>
      </c>
      <c r="BC35" s="15">
        <v>61.161498559999998</v>
      </c>
      <c r="BD35" s="15">
        <v>61.161506599999903</v>
      </c>
      <c r="BE35" s="15">
        <v>90.432123262999994</v>
      </c>
      <c r="BF35" s="15">
        <v>90.432314902000002</v>
      </c>
      <c r="BG35" s="15">
        <v>8.5957340000000001E-4</v>
      </c>
      <c r="BH35" s="15">
        <v>8.2385669999999998E-5</v>
      </c>
      <c r="BI35" s="15">
        <v>8.2386249999999997E-5</v>
      </c>
      <c r="BJ35" s="15">
        <v>8.5956900000000002E-4</v>
      </c>
      <c r="BK35" s="15">
        <v>100.543384</v>
      </c>
      <c r="BL35" s="15">
        <v>100.54341359999999</v>
      </c>
      <c r="BM35" s="15">
        <v>3.7710645504600002E-2</v>
      </c>
      <c r="BN35" s="15">
        <v>110.67122647999901</v>
      </c>
      <c r="BO35" s="15">
        <v>2.4363945770000002</v>
      </c>
      <c r="BP35" s="15">
        <v>24.5973571</v>
      </c>
      <c r="BQ35" s="15">
        <v>3.95359075</v>
      </c>
      <c r="BR35" s="15">
        <v>3.0151016999999999E-2</v>
      </c>
      <c r="BS35" s="15">
        <v>5.3601783E-2</v>
      </c>
      <c r="BT35" s="15">
        <v>6.8519164199999896</v>
      </c>
      <c r="BU35" s="15">
        <v>0</v>
      </c>
      <c r="BV35" s="15">
        <v>86.367891499999999</v>
      </c>
      <c r="BW35" s="15">
        <v>8.0107712099999997</v>
      </c>
      <c r="BX35" s="15">
        <v>8.0107764400000008</v>
      </c>
      <c r="BY35" s="15">
        <v>285.89796059999998</v>
      </c>
      <c r="BZ35" s="15">
        <v>285.89764089999898</v>
      </c>
      <c r="CA35" s="15">
        <v>1.7803108000000002E-2</v>
      </c>
      <c r="CB35" s="15">
        <v>3.0265005999999999E-3</v>
      </c>
      <c r="CC35" s="15">
        <v>1.4776516E-2</v>
      </c>
      <c r="CD35" s="15">
        <v>4126.0998129999998</v>
      </c>
      <c r="CE35" s="15">
        <v>10477.4657999999</v>
      </c>
      <c r="CF35" s="15">
        <v>1989.912456</v>
      </c>
      <c r="CG35" s="15">
        <v>1989.9109109999999</v>
      </c>
      <c r="CH35" s="15">
        <v>0</v>
      </c>
      <c r="CI35" s="15">
        <v>10477.460536000001</v>
      </c>
      <c r="CJ35" s="15">
        <v>156.79828119999999</v>
      </c>
      <c r="CK35" s="15">
        <v>1.478892791</v>
      </c>
      <c r="CL35" s="15">
        <v>1.6957907696999899E-3</v>
      </c>
      <c r="CM35" s="15">
        <v>0.16701064143</v>
      </c>
      <c r="CN35" s="15">
        <v>9.0499907970000001E-2</v>
      </c>
      <c r="CO35" s="15">
        <v>1.602088827</v>
      </c>
      <c r="CP35" s="15">
        <v>0.37470817056</v>
      </c>
      <c r="CQ35" s="15">
        <v>1797.8674197</v>
      </c>
      <c r="CR35" s="15">
        <v>2.1094470269999999</v>
      </c>
      <c r="CS35" s="15">
        <v>0.56318976799999998</v>
      </c>
      <c r="CT35" s="15">
        <v>198.88407523999999</v>
      </c>
      <c r="CU35" s="15">
        <v>7.4842825259999897</v>
      </c>
      <c r="CV35" s="15">
        <v>0</v>
      </c>
      <c r="CW35" s="15">
        <v>0.82988231000000001</v>
      </c>
      <c r="CX35" s="15">
        <v>6.1255932000000002E-6</v>
      </c>
      <c r="CY35" s="15">
        <v>0.13956060149999999</v>
      </c>
      <c r="CZ35" s="15">
        <v>321.35687195000003</v>
      </c>
      <c r="DA35" s="15">
        <v>0.207449782699999</v>
      </c>
      <c r="DB35" s="15">
        <v>5.3601783E-2</v>
      </c>
      <c r="DC35" s="15">
        <v>28.200095673</v>
      </c>
      <c r="DD35" s="15">
        <v>0.37511244459999998</v>
      </c>
      <c r="DE35" s="15">
        <v>23.537327849999901</v>
      </c>
      <c r="DF35" s="15">
        <v>2.5223781029999999</v>
      </c>
      <c r="DG35" s="15">
        <v>0.94245164599999998</v>
      </c>
      <c r="DH35" s="15">
        <v>106.505314599999</v>
      </c>
      <c r="DI35" s="15">
        <v>3.7196088999999999</v>
      </c>
      <c r="DJ35" s="15">
        <v>23.873375599999999</v>
      </c>
      <c r="DK35" s="15">
        <v>0.98766435340000003</v>
      </c>
      <c r="DL35" s="15">
        <v>11.786247379999899</v>
      </c>
      <c r="DM35" s="15">
        <v>7.4667676274999997E-2</v>
      </c>
      <c r="DN35" s="15">
        <v>0.45882156819999997</v>
      </c>
      <c r="DO35" s="15">
        <v>238.78137000000001</v>
      </c>
      <c r="DP35" s="15">
        <v>30.980746778</v>
      </c>
      <c r="DQ35" s="15">
        <v>30.980704859999999</v>
      </c>
      <c r="DR35" s="15">
        <v>188.23600594999999</v>
      </c>
      <c r="DS35" s="15">
        <v>2.1115347</v>
      </c>
      <c r="DT35" s="15">
        <v>2.1115333669999998</v>
      </c>
      <c r="DU35" s="15">
        <v>0.15688865519999901</v>
      </c>
      <c r="DV35" s="15">
        <v>465.53464283</v>
      </c>
      <c r="DW35" s="15">
        <v>372.96751724000001</v>
      </c>
      <c r="DX35" s="15">
        <v>372.96741717999998</v>
      </c>
      <c r="DY35" s="15">
        <v>81.709205237999996</v>
      </c>
      <c r="DZ35" s="15">
        <v>30.472008020000001</v>
      </c>
      <c r="EA35" s="15">
        <v>4055.4040789999999</v>
      </c>
      <c r="EB35" s="15">
        <v>223.54728885999899</v>
      </c>
      <c r="EC35" s="15">
        <v>540.49792630000002</v>
      </c>
      <c r="ED35" s="15">
        <v>223.54769920000001</v>
      </c>
      <c r="EE35" s="15">
        <f t="shared" ref="EE35:EE51" si="3">BK35+CE35+CF35</f>
        <v>12567.9216399999</v>
      </c>
      <c r="EF35" s="15">
        <f t="shared" ref="EF35:EF51" si="4">EG35+CZ35</f>
        <v>706.10444657503376</v>
      </c>
      <c r="EG35" s="15">
        <f t="shared" ref="EG35:EG51" si="5">CP35+CR35+CS35+CT35+CU35+CV35+CY35+DA35+DB35+DC35+DD35+DE35+DF35+DG35+DH35+DK35+DL35+DM35</f>
        <v>384.74757462503379</v>
      </c>
      <c r="EH35" s="28"/>
      <c r="EI35" s="28"/>
      <c r="EJ35" s="28"/>
      <c r="EK35" s="28"/>
      <c r="EL35" s="28"/>
      <c r="EM35" s="28"/>
      <c r="EN35" s="28"/>
    </row>
    <row r="36" spans="1:144" x14ac:dyDescent="0.25">
      <c r="A36" s="17" t="s">
        <v>205</v>
      </c>
      <c r="B36" s="15">
        <v>1.3885295119999901</v>
      </c>
      <c r="C36" s="15">
        <v>4.1704753490000002</v>
      </c>
      <c r="D36" s="15">
        <v>53.221781299999897</v>
      </c>
      <c r="E36" s="15">
        <v>372.28828439999899</v>
      </c>
      <c r="F36" s="15">
        <v>35.745131899999997</v>
      </c>
      <c r="G36" s="15">
        <v>35.745135159999997</v>
      </c>
      <c r="H36" s="15">
        <v>372.28814369999998</v>
      </c>
      <c r="I36" s="15">
        <v>372.28814369999998</v>
      </c>
      <c r="J36" s="15">
        <v>106.91802060000001</v>
      </c>
      <c r="K36" s="15">
        <v>1.3112863180000001</v>
      </c>
      <c r="L36" s="15">
        <v>2.5651741600000002</v>
      </c>
      <c r="M36" s="15">
        <v>0.25924763000000001</v>
      </c>
      <c r="N36" s="15">
        <v>1.2962362999999999E-2</v>
      </c>
      <c r="O36" s="15">
        <v>0.24628465999999999</v>
      </c>
      <c r="P36" s="15">
        <v>741.72016610000003</v>
      </c>
      <c r="Q36" s="15">
        <v>0.66376283800000002</v>
      </c>
      <c r="R36" s="15">
        <v>741.72057289999998</v>
      </c>
      <c r="S36" s="15">
        <v>0.4345240668</v>
      </c>
      <c r="T36" s="15">
        <v>0.43452368689999998</v>
      </c>
      <c r="U36" s="15">
        <v>0.24885744331000001</v>
      </c>
      <c r="V36" s="15">
        <v>0.81404260155399999</v>
      </c>
      <c r="W36" s="15">
        <v>0.2148740294</v>
      </c>
      <c r="X36" s="15">
        <v>101.01349453</v>
      </c>
      <c r="Y36" s="15">
        <v>101.01337015999999</v>
      </c>
      <c r="Z36" s="15">
        <v>3933.1500929999902</v>
      </c>
      <c r="AA36" s="15">
        <v>3933.1500929999902</v>
      </c>
      <c r="AB36" s="15">
        <v>1.2787955000000001E-3</v>
      </c>
      <c r="AC36" s="15">
        <v>1.7903103E-4</v>
      </c>
      <c r="AD36" s="15">
        <v>1.0997660000000001E-3</v>
      </c>
      <c r="AE36" s="15">
        <v>0.46126160189999998</v>
      </c>
      <c r="AF36" s="15">
        <v>561503.98059999896</v>
      </c>
      <c r="AG36" s="15">
        <v>59525129.969999999</v>
      </c>
      <c r="AH36" s="15">
        <v>561503.9351</v>
      </c>
      <c r="AI36" s="15">
        <v>1.23391902399999E-2</v>
      </c>
      <c r="AJ36" s="15">
        <v>145.5513066</v>
      </c>
      <c r="AK36" s="15">
        <v>1061.3448937999999</v>
      </c>
      <c r="AL36" s="15">
        <v>140.9969218</v>
      </c>
      <c r="AM36" s="15">
        <v>4.7036650499999997</v>
      </c>
      <c r="AN36" s="15">
        <v>387.2179223</v>
      </c>
      <c r="AO36" s="15">
        <v>79.529708039999903</v>
      </c>
      <c r="AP36" s="15">
        <v>1374.91128</v>
      </c>
      <c r="AQ36" s="15">
        <v>2294.4045124999998</v>
      </c>
      <c r="AR36" s="15">
        <v>644.18384149999997</v>
      </c>
      <c r="AS36" s="15">
        <v>2929.4036569999998</v>
      </c>
      <c r="AT36" s="15">
        <v>676.30323899999996</v>
      </c>
      <c r="AU36" s="15">
        <v>563.60911610000005</v>
      </c>
      <c r="AV36" s="15">
        <v>563.60927261999996</v>
      </c>
      <c r="AW36" s="15">
        <v>2929.4032779999998</v>
      </c>
      <c r="AX36" s="15">
        <v>7737.5709999999999</v>
      </c>
      <c r="AY36" s="15">
        <v>14557.198200000001</v>
      </c>
      <c r="AZ36" s="15">
        <v>2.5035920599999999</v>
      </c>
      <c r="BA36" s="15">
        <v>2.8460788290000001</v>
      </c>
      <c r="BB36" s="15">
        <v>432.74926699999997</v>
      </c>
      <c r="BC36" s="15">
        <v>432.74911700000001</v>
      </c>
      <c r="BD36" s="15">
        <v>432.74926699999997</v>
      </c>
      <c r="BE36" s="15">
        <v>915.66639910000004</v>
      </c>
      <c r="BF36" s="15">
        <v>915.66650788999902</v>
      </c>
      <c r="BG36" s="15">
        <v>1.1202805E-2</v>
      </c>
      <c r="BH36" s="15">
        <v>1.0386957999999999E-3</v>
      </c>
      <c r="BI36" s="15">
        <v>1.038691E-3</v>
      </c>
      <c r="BJ36" s="15">
        <v>1.1202824E-2</v>
      </c>
      <c r="BK36" s="15">
        <v>728.99332529999901</v>
      </c>
      <c r="BL36" s="15">
        <v>728.99332860000004</v>
      </c>
      <c r="BM36" s="15">
        <v>0.31268103886800003</v>
      </c>
      <c r="BN36" s="15">
        <v>1031.9747417999999</v>
      </c>
      <c r="BO36" s="15">
        <v>21.552141629999898</v>
      </c>
      <c r="BP36" s="15">
        <v>188.35960066999999</v>
      </c>
      <c r="BQ36" s="15">
        <v>23.598759999999999</v>
      </c>
      <c r="BR36" s="15">
        <v>0.44322747000000001</v>
      </c>
      <c r="BS36" s="15">
        <v>0.78795999999999999</v>
      </c>
      <c r="BT36" s="15">
        <v>68.307349070000001</v>
      </c>
      <c r="BU36" s="15">
        <v>0</v>
      </c>
      <c r="BV36" s="15">
        <v>960.52577299999996</v>
      </c>
      <c r="BW36" s="15">
        <v>58.705195570000001</v>
      </c>
      <c r="BX36" s="15">
        <v>58.705240449999899</v>
      </c>
      <c r="BY36" s="15">
        <v>3160.6162273999998</v>
      </c>
      <c r="BZ36" s="15">
        <v>3160.6207423999999</v>
      </c>
      <c r="CA36" s="15">
        <v>0.18307209999999999</v>
      </c>
      <c r="CB36" s="15">
        <v>3.1122277E-2</v>
      </c>
      <c r="CC36" s="15">
        <v>0.15194996</v>
      </c>
      <c r="CD36" s="15">
        <v>37943.205019999899</v>
      </c>
      <c r="CE36" s="15">
        <v>73919.596299999903</v>
      </c>
      <c r="CF36" s="15">
        <v>16475.569950000001</v>
      </c>
      <c r="CG36" s="15">
        <v>16475.572250000001</v>
      </c>
      <c r="CH36" s="15">
        <v>0</v>
      </c>
      <c r="CI36" s="15">
        <v>73919.6008</v>
      </c>
      <c r="CJ36" s="15">
        <v>1274.9546462999999</v>
      </c>
      <c r="CK36" s="15">
        <v>10.573603315</v>
      </c>
      <c r="CL36" s="15">
        <v>1.2339214588999999E-2</v>
      </c>
      <c r="CM36" s="15">
        <v>1.2253008277999999</v>
      </c>
      <c r="CN36" s="15">
        <v>0.67613543499999995</v>
      </c>
      <c r="CO36" s="15">
        <v>11.722692084999901</v>
      </c>
      <c r="CP36" s="15">
        <v>3.03307948199999</v>
      </c>
      <c r="CQ36" s="15">
        <v>16960.425697999999</v>
      </c>
      <c r="CR36" s="15">
        <v>15.76144539</v>
      </c>
      <c r="CS36" s="15">
        <v>3.6669794099999899</v>
      </c>
      <c r="CT36" s="15">
        <v>1317.7523094000001</v>
      </c>
      <c r="CU36" s="15">
        <v>109.73174683000001</v>
      </c>
      <c r="CV36" s="15">
        <v>0</v>
      </c>
      <c r="CW36" s="15">
        <v>6.1516666799999999</v>
      </c>
      <c r="CX36" s="15">
        <v>5.8912522999999998E-5</v>
      </c>
      <c r="CY36" s="15">
        <v>1.2023473309999999</v>
      </c>
      <c r="CZ36" s="15">
        <v>4466.50436359999</v>
      </c>
      <c r="DA36" s="15">
        <v>2.3658332089999998</v>
      </c>
      <c r="DB36" s="15">
        <v>0.78795999999999999</v>
      </c>
      <c r="DC36" s="15">
        <v>385.97511652999998</v>
      </c>
      <c r="DD36" s="15">
        <v>3.3991621900000002</v>
      </c>
      <c r="DE36" s="15">
        <v>190.63126790000001</v>
      </c>
      <c r="DF36" s="15">
        <v>19.643140039999999</v>
      </c>
      <c r="DG36" s="15">
        <v>6.3293401200000003</v>
      </c>
      <c r="DH36" s="15">
        <v>817.14678159999903</v>
      </c>
      <c r="DI36" s="15">
        <v>25.5537581</v>
      </c>
      <c r="DJ36" s="15">
        <v>180.91725550000001</v>
      </c>
      <c r="DK36" s="15">
        <v>6.6158489754999996</v>
      </c>
      <c r="DL36" s="15">
        <v>93.553844599999906</v>
      </c>
      <c r="DM36" s="15">
        <v>0.77943799810000003</v>
      </c>
      <c r="DN36" s="15">
        <v>3.1106604679999998</v>
      </c>
      <c r="DO36" s="15">
        <v>1435.2380000000001</v>
      </c>
      <c r="DP36" s="15">
        <v>338.50996739999903</v>
      </c>
      <c r="DQ36" s="15">
        <v>338.51003678000001</v>
      </c>
      <c r="DR36" s="15">
        <v>1350.0170473000001</v>
      </c>
      <c r="DS36" s="15">
        <v>17.61725981</v>
      </c>
      <c r="DT36" s="15">
        <v>17.617250849999898</v>
      </c>
      <c r="DU36" s="15">
        <v>0.91657236499999994</v>
      </c>
      <c r="DV36" s="15">
        <v>4548.4453577999902</v>
      </c>
      <c r="DW36" s="15">
        <v>3709.6131802999998</v>
      </c>
      <c r="DX36" s="15">
        <v>3709.6103025500001</v>
      </c>
      <c r="DY36" s="15">
        <v>814.27178825999999</v>
      </c>
      <c r="DZ36" s="15">
        <v>241.19228085</v>
      </c>
      <c r="EA36" s="15">
        <v>37323.742010000002</v>
      </c>
      <c r="EB36" s="15">
        <v>2120.7945422999901</v>
      </c>
      <c r="EC36" s="15">
        <v>5090.4917842999903</v>
      </c>
      <c r="ED36" s="15">
        <v>2120.7965855000002</v>
      </c>
      <c r="EE36" s="15">
        <f t="shared" si="3"/>
        <v>91124.159575299913</v>
      </c>
      <c r="EF36" s="15">
        <f t="shared" si="4"/>
        <v>7444.8800046055894</v>
      </c>
      <c r="EG36" s="15">
        <f t="shared" si="5"/>
        <v>2978.3756410055989</v>
      </c>
      <c r="EH36" s="28"/>
      <c r="EI36" s="28"/>
      <c r="EJ36" s="28"/>
      <c r="EK36" s="28"/>
      <c r="EL36" s="28"/>
      <c r="EM36" s="28"/>
      <c r="EN36" s="28"/>
    </row>
    <row r="37" spans="1:144" x14ac:dyDescent="0.25">
      <c r="A37" s="17" t="s">
        <v>206</v>
      </c>
      <c r="B37" s="15">
        <v>0.71610418499999995</v>
      </c>
      <c r="C37" s="15">
        <v>2.0140431990000001</v>
      </c>
      <c r="D37" s="15">
        <v>22.862719839999901</v>
      </c>
      <c r="E37" s="15">
        <v>182.10713849999999</v>
      </c>
      <c r="F37" s="15">
        <v>18.69583317</v>
      </c>
      <c r="G37" s="15">
        <v>18.69588645</v>
      </c>
      <c r="H37" s="15">
        <v>182.10759809999999</v>
      </c>
      <c r="I37" s="15">
        <v>182.10759809999999</v>
      </c>
      <c r="J37" s="15">
        <v>58.608393900000003</v>
      </c>
      <c r="K37" s="15">
        <v>0.67484788299999998</v>
      </c>
      <c r="L37" s="15">
        <v>1.5226858349999901</v>
      </c>
      <c r="M37" s="15">
        <v>0.10574755</v>
      </c>
      <c r="N37" s="15">
        <v>5.2873800000000004E-3</v>
      </c>
      <c r="O37" s="15">
        <v>0.100460306</v>
      </c>
      <c r="P37" s="15">
        <v>337.79006340000001</v>
      </c>
      <c r="Q37" s="15">
        <v>0.33770127279999901</v>
      </c>
      <c r="R37" s="15">
        <v>337.78945775</v>
      </c>
      <c r="S37" s="15">
        <v>0.19998480456000001</v>
      </c>
      <c r="T37" s="15">
        <v>0.19998492306000001</v>
      </c>
      <c r="U37" s="15">
        <v>0.11165857492</v>
      </c>
      <c r="V37" s="15">
        <v>0.35034912237999999</v>
      </c>
      <c r="W37" s="15">
        <v>9.3620758759E-2</v>
      </c>
      <c r="X37" s="15">
        <v>49.653086639999998</v>
      </c>
      <c r="Y37" s="15">
        <v>49.65333897</v>
      </c>
      <c r="Z37" s="15">
        <v>1950.2910919999999</v>
      </c>
      <c r="AA37" s="15">
        <v>1950.2910919999999</v>
      </c>
      <c r="AB37" s="15">
        <v>4.9061899999999997E-4</v>
      </c>
      <c r="AC37" s="15">
        <v>6.8686759999999998E-5</v>
      </c>
      <c r="AD37" s="15">
        <v>4.2193139999999998E-4</v>
      </c>
      <c r="AE37" s="15">
        <v>0.2280313782</v>
      </c>
      <c r="AF37" s="15">
        <v>252954.49322999999</v>
      </c>
      <c r="AG37" s="15">
        <v>28479125.260000002</v>
      </c>
      <c r="AH37" s="15">
        <v>252954.42194999999</v>
      </c>
      <c r="AI37" s="15">
        <v>5.8432512139999998E-3</v>
      </c>
      <c r="AJ37" s="15">
        <v>80.417509499999994</v>
      </c>
      <c r="AK37" s="15">
        <v>582.62328549999995</v>
      </c>
      <c r="AL37" s="15">
        <v>76.573008659999999</v>
      </c>
      <c r="AM37" s="15">
        <v>2.5681743309999998</v>
      </c>
      <c r="AN37" s="15">
        <v>210.49042929999999</v>
      </c>
      <c r="AO37" s="15">
        <v>52.522381160000002</v>
      </c>
      <c r="AP37" s="15">
        <v>946.27591999999902</v>
      </c>
      <c r="AQ37" s="15">
        <v>1084.1565990300001</v>
      </c>
      <c r="AR37" s="15">
        <v>303.65483411000002</v>
      </c>
      <c r="AS37" s="15">
        <v>1630.5784658</v>
      </c>
      <c r="AT37" s="15">
        <v>339.31134070000002</v>
      </c>
      <c r="AU37" s="15">
        <v>283.03601744000002</v>
      </c>
      <c r="AV37" s="15">
        <v>283.0359052</v>
      </c>
      <c r="AW37" s="15">
        <v>1630.57960369999</v>
      </c>
      <c r="AX37" s="15">
        <v>3931.4229599999999</v>
      </c>
      <c r="AY37" s="15">
        <v>6877.5231279999998</v>
      </c>
      <c r="AZ37" s="15">
        <v>1.286325972</v>
      </c>
      <c r="BA37" s="15">
        <v>1.455353584</v>
      </c>
      <c r="BB37" s="15">
        <v>228.54552939999999</v>
      </c>
      <c r="BC37" s="15">
        <v>228.5449247</v>
      </c>
      <c r="BD37" s="15">
        <v>228.54552939999999</v>
      </c>
      <c r="BE37" s="15">
        <v>483.91622555999999</v>
      </c>
      <c r="BF37" s="15">
        <v>483.91570960000001</v>
      </c>
      <c r="BG37" s="15">
        <v>4.1403137000000003E-3</v>
      </c>
      <c r="BH37" s="15">
        <v>3.9597537E-4</v>
      </c>
      <c r="BI37" s="15">
        <v>3.959697E-4</v>
      </c>
      <c r="BJ37" s="15">
        <v>4.1403200000000003E-3</v>
      </c>
      <c r="BK37" s="15">
        <v>406.66447249999999</v>
      </c>
      <c r="BL37" s="15">
        <v>406.66482070000001</v>
      </c>
      <c r="BM37" s="15">
        <v>0.13522222252400001</v>
      </c>
      <c r="BN37" s="15">
        <v>588.9630396</v>
      </c>
      <c r="BO37" s="15">
        <v>11.064523713</v>
      </c>
      <c r="BP37" s="15">
        <v>103.47943539999901</v>
      </c>
      <c r="BQ37" s="15">
        <v>13.841791969999999</v>
      </c>
      <c r="BR37" s="15">
        <v>0.1516431</v>
      </c>
      <c r="BS37" s="15">
        <v>0.26958779999999999</v>
      </c>
      <c r="BT37" s="15">
        <v>29.113560825</v>
      </c>
      <c r="BU37" s="15">
        <v>0</v>
      </c>
      <c r="BV37" s="15">
        <v>468.52351499999997</v>
      </c>
      <c r="BW37" s="15">
        <v>29.4520914</v>
      </c>
      <c r="BX37" s="15">
        <v>29.452152959999999</v>
      </c>
      <c r="BY37" s="15">
        <v>1367.0063157</v>
      </c>
      <c r="BZ37" s="15">
        <v>1367.0041269999999</v>
      </c>
      <c r="CA37" s="15">
        <v>7.6447909999999994E-2</v>
      </c>
      <c r="CB37" s="15">
        <v>1.2996147E-2</v>
      </c>
      <c r="CC37" s="15">
        <v>6.3451720000000003E-2</v>
      </c>
      <c r="CD37" s="15">
        <v>19800.782834000001</v>
      </c>
      <c r="CE37" s="15">
        <v>41068.195950000001</v>
      </c>
      <c r="CF37" s="15">
        <v>9358.1967299999997</v>
      </c>
      <c r="CG37" s="15">
        <v>9358.2015300000003</v>
      </c>
      <c r="CH37" s="15">
        <v>0</v>
      </c>
      <c r="CI37" s="15">
        <v>41068.192660000001</v>
      </c>
      <c r="CJ37" s="15">
        <v>634.1176127</v>
      </c>
      <c r="CK37" s="15">
        <v>5.329614565</v>
      </c>
      <c r="CL37" s="15">
        <v>5.8432511099999898E-3</v>
      </c>
      <c r="CM37" s="15">
        <v>0.58458191770000001</v>
      </c>
      <c r="CN37" s="15">
        <v>0.32165296399999999</v>
      </c>
      <c r="CO37" s="15">
        <v>5.8221535600000003</v>
      </c>
      <c r="CP37" s="15">
        <v>1.4705554406999899</v>
      </c>
      <c r="CQ37" s="15">
        <v>9021.6541589999997</v>
      </c>
      <c r="CR37" s="15">
        <v>7.8003145759999999</v>
      </c>
      <c r="CS37" s="15">
        <v>1.9365955260000001</v>
      </c>
      <c r="CT37" s="15">
        <v>685.25229549999995</v>
      </c>
      <c r="CU37" s="15">
        <v>37.665666715999997</v>
      </c>
      <c r="CV37" s="15">
        <v>0</v>
      </c>
      <c r="CW37" s="15">
        <v>3.0499318</v>
      </c>
      <c r="CX37" s="15">
        <v>2.899423E-5</v>
      </c>
      <c r="CY37" s="15">
        <v>0.57398671229999998</v>
      </c>
      <c r="CZ37" s="15">
        <v>1596.9606212000001</v>
      </c>
      <c r="DA37" s="15">
        <v>0.96236971299999996</v>
      </c>
      <c r="DB37" s="15">
        <v>0.26958779999999999</v>
      </c>
      <c r="DC37" s="15">
        <v>136.21716724999999</v>
      </c>
      <c r="DD37" s="15">
        <v>1.700916586</v>
      </c>
      <c r="DE37" s="15">
        <v>89.629652999999905</v>
      </c>
      <c r="DF37" s="15">
        <v>9.6649702699999995</v>
      </c>
      <c r="DG37" s="15">
        <v>3.2682239299999898</v>
      </c>
      <c r="DH37" s="15">
        <v>393.01025259999898</v>
      </c>
      <c r="DI37" s="15">
        <v>13.511366749999899</v>
      </c>
      <c r="DJ37" s="15">
        <v>98.239493899999999</v>
      </c>
      <c r="DK37" s="15">
        <v>3.4520069260000001</v>
      </c>
      <c r="DL37" s="15">
        <v>58.395384200000002</v>
      </c>
      <c r="DM37" s="15">
        <v>0.31984422008000002</v>
      </c>
      <c r="DN37" s="15">
        <v>1.604844736</v>
      </c>
      <c r="DO37" s="15">
        <v>1316.4944</v>
      </c>
      <c r="DP37" s="15">
        <v>148.7829452</v>
      </c>
      <c r="DQ37" s="15">
        <v>148.78318068999999</v>
      </c>
      <c r="DR37" s="15">
        <v>846.21225300000003</v>
      </c>
      <c r="DS37" s="15">
        <v>8.2709679299999994</v>
      </c>
      <c r="DT37" s="15">
        <v>8.2709454900000008</v>
      </c>
      <c r="DU37" s="15">
        <v>0.54407680700000005</v>
      </c>
      <c r="DV37" s="15">
        <v>2375.8131641999998</v>
      </c>
      <c r="DW37" s="15">
        <v>1954.6615535999999</v>
      </c>
      <c r="DX37" s="15">
        <v>1954.6644821699999</v>
      </c>
      <c r="DY37" s="15">
        <v>435.12142899999998</v>
      </c>
      <c r="DZ37" s="15">
        <v>153.98468514999999</v>
      </c>
      <c r="EA37" s="15">
        <v>19517.142650000002</v>
      </c>
      <c r="EB37" s="15">
        <v>1074.1340106</v>
      </c>
      <c r="EC37" s="15">
        <v>2551.6775779999998</v>
      </c>
      <c r="ED37" s="15">
        <v>1074.1352069</v>
      </c>
      <c r="EE37" s="15">
        <f t="shared" si="3"/>
        <v>50833.057152499998</v>
      </c>
      <c r="EF37" s="15">
        <f t="shared" si="4"/>
        <v>3028.5504121660788</v>
      </c>
      <c r="EG37" s="15">
        <f t="shared" si="5"/>
        <v>1431.5897909660789</v>
      </c>
      <c r="EH37" s="28"/>
      <c r="EI37" s="28"/>
      <c r="EJ37" s="28"/>
      <c r="EK37" s="28"/>
      <c r="EL37" s="28"/>
      <c r="EM37" s="28"/>
      <c r="EN37" s="28"/>
    </row>
    <row r="38" spans="1:144" x14ac:dyDescent="0.25">
      <c r="A38" s="17" t="s">
        <v>207</v>
      </c>
      <c r="B38" s="15">
        <v>0.95068921099999903</v>
      </c>
      <c r="C38" s="15">
        <v>2.7279783900000001</v>
      </c>
      <c r="D38" s="15">
        <v>23.445061509999999</v>
      </c>
      <c r="E38" s="15">
        <v>219.42730839999999</v>
      </c>
      <c r="F38" s="15">
        <v>21.823752549999998</v>
      </c>
      <c r="G38" s="15">
        <v>21.823736</v>
      </c>
      <c r="H38" s="15">
        <v>219.426987</v>
      </c>
      <c r="I38" s="15">
        <v>219.426987</v>
      </c>
      <c r="J38" s="15">
        <v>74.341655899999907</v>
      </c>
      <c r="K38" s="15">
        <v>0.87454841899999902</v>
      </c>
      <c r="L38" s="15">
        <v>1.8446062799999901</v>
      </c>
      <c r="M38" s="15">
        <v>8.0627984999999999E-2</v>
      </c>
      <c r="N38" s="15">
        <v>4.0314069999999999E-3</v>
      </c>
      <c r="O38" s="15">
        <v>7.6596684999999998E-2</v>
      </c>
      <c r="P38" s="15">
        <v>487.57873367000002</v>
      </c>
      <c r="Q38" s="15">
        <v>0.39886289959999999</v>
      </c>
      <c r="R38" s="15">
        <v>487.57932529999999</v>
      </c>
      <c r="S38" s="15">
        <v>0.2437106865</v>
      </c>
      <c r="T38" s="15">
        <v>0.2437108851</v>
      </c>
      <c r="U38" s="15">
        <v>0.14277099673999999</v>
      </c>
      <c r="V38" s="15">
        <v>0.45431086438599999</v>
      </c>
      <c r="W38" s="15">
        <v>0.12351952242899999</v>
      </c>
      <c r="X38" s="15">
        <v>65.385197969999993</v>
      </c>
      <c r="Y38" s="15">
        <v>65.385418349999995</v>
      </c>
      <c r="Z38" s="15">
        <v>2080.4033899999999</v>
      </c>
      <c r="AA38" s="15">
        <v>2080.4033899999999</v>
      </c>
      <c r="AB38" s="15">
        <v>3.8812877000000002E-4</v>
      </c>
      <c r="AC38" s="15">
        <v>5.4338259999999998E-5</v>
      </c>
      <c r="AD38" s="15">
        <v>3.3378877999999998E-4</v>
      </c>
      <c r="AE38" s="15">
        <v>0.2727675222</v>
      </c>
      <c r="AF38" s="15">
        <v>238149.49603000001</v>
      </c>
      <c r="AG38" s="15">
        <v>20901930.25</v>
      </c>
      <c r="AH38" s="15">
        <v>238149.48433999901</v>
      </c>
      <c r="AI38" s="15">
        <v>6.9251692100000001E-3</v>
      </c>
      <c r="AJ38" s="15">
        <v>81.050092199999995</v>
      </c>
      <c r="AK38" s="15">
        <v>597.58554479999998</v>
      </c>
      <c r="AL38" s="15">
        <v>79.358637669999993</v>
      </c>
      <c r="AM38" s="15">
        <v>2.7606448800000001</v>
      </c>
      <c r="AN38" s="15">
        <v>217.86072720000001</v>
      </c>
      <c r="AO38" s="15">
        <v>34.4836525999999</v>
      </c>
      <c r="AP38" s="15">
        <v>1251.371314</v>
      </c>
      <c r="AQ38" s="15">
        <v>1327.52323099</v>
      </c>
      <c r="AR38" s="15">
        <v>367.05219645</v>
      </c>
      <c r="AS38" s="15">
        <v>2042.86971179999</v>
      </c>
      <c r="AT38" s="15">
        <v>469.91812659999999</v>
      </c>
      <c r="AU38" s="15">
        <v>376.800102699999</v>
      </c>
      <c r="AV38" s="15">
        <v>376.80004417999999</v>
      </c>
      <c r="AW38" s="15">
        <v>2042.8672323000001</v>
      </c>
      <c r="AX38" s="15">
        <v>5620.0144</v>
      </c>
      <c r="AY38" s="15">
        <v>9018.074987</v>
      </c>
      <c r="AZ38" s="15">
        <v>1.621773651</v>
      </c>
      <c r="BA38" s="15">
        <v>1.8893660619999899</v>
      </c>
      <c r="BB38" s="15">
        <v>287.502894499999</v>
      </c>
      <c r="BC38" s="15">
        <v>287.50276350000001</v>
      </c>
      <c r="BD38" s="15">
        <v>287.502894499999</v>
      </c>
      <c r="BE38" s="15">
        <v>609.78779810000003</v>
      </c>
      <c r="BF38" s="15">
        <v>609.78892756999903</v>
      </c>
      <c r="BG38" s="15">
        <v>3.2144437999999998E-3</v>
      </c>
      <c r="BH38" s="15">
        <v>3.0563382000000001E-4</v>
      </c>
      <c r="BI38" s="15">
        <v>3.0563352999999998E-4</v>
      </c>
      <c r="BJ38" s="15">
        <v>3.2144408000000001E-3</v>
      </c>
      <c r="BK38" s="15">
        <v>420.43351869999998</v>
      </c>
      <c r="BL38" s="15">
        <v>420.43320199999903</v>
      </c>
      <c r="BM38" s="15">
        <v>0.17441979870800001</v>
      </c>
      <c r="BN38" s="15">
        <v>735.04648899999995</v>
      </c>
      <c r="BO38" s="15">
        <v>12.588424088</v>
      </c>
      <c r="BP38" s="15">
        <v>121.6440254</v>
      </c>
      <c r="BQ38" s="15">
        <v>16.939964499999999</v>
      </c>
      <c r="BR38" s="15">
        <v>0.14755795999999999</v>
      </c>
      <c r="BS38" s="15">
        <v>0.26232535000000001</v>
      </c>
      <c r="BT38" s="15">
        <v>30.293213805999901</v>
      </c>
      <c r="BU38" s="15">
        <v>0</v>
      </c>
      <c r="BV38" s="15">
        <v>619.61396200000001</v>
      </c>
      <c r="BW38" s="15">
        <v>38.731548429999997</v>
      </c>
      <c r="BX38" s="15">
        <v>38.731558800000002</v>
      </c>
      <c r="BY38" s="15">
        <v>1191.5441856</v>
      </c>
      <c r="BZ38" s="15">
        <v>1191.544357</v>
      </c>
      <c r="CA38" s="15">
        <v>6.5431929999999999E-2</v>
      </c>
      <c r="CB38" s="15">
        <v>1.1123426E-2</v>
      </c>
      <c r="CC38" s="15">
        <v>5.4308391999999997E-2</v>
      </c>
      <c r="CD38" s="15">
        <v>25459.201590000001</v>
      </c>
      <c r="CE38" s="15">
        <v>44741.84448</v>
      </c>
      <c r="CF38" s="15">
        <v>7391.9096600000003</v>
      </c>
      <c r="CG38" s="15">
        <v>7391.9062800000002</v>
      </c>
      <c r="CH38" s="15">
        <v>0</v>
      </c>
      <c r="CI38" s="15">
        <v>44741.841220000002</v>
      </c>
      <c r="CJ38" s="15">
        <v>792.64108599999997</v>
      </c>
      <c r="CK38" s="15">
        <v>6.8301345549999999</v>
      </c>
      <c r="CL38" s="15">
        <v>6.9251727699999998E-3</v>
      </c>
      <c r="CM38" s="15">
        <v>0.71605133840000001</v>
      </c>
      <c r="CN38" s="15">
        <v>0.3962862734</v>
      </c>
      <c r="CO38" s="15">
        <v>7.6440397299999896</v>
      </c>
      <c r="CP38" s="15">
        <v>1.5526083559999999</v>
      </c>
      <c r="CQ38" s="15">
        <v>11657.366733000001</v>
      </c>
      <c r="CR38" s="15">
        <v>8.4746045900000002</v>
      </c>
      <c r="CS38" s="15">
        <v>2.07810369999999</v>
      </c>
      <c r="CT38" s="15">
        <v>718.19572879999998</v>
      </c>
      <c r="CU38" s="15">
        <v>38.607602043999997</v>
      </c>
      <c r="CV38" s="15">
        <v>0</v>
      </c>
      <c r="CW38" s="15">
        <v>3.95065975999999</v>
      </c>
      <c r="CX38" s="15">
        <v>2.1440565E-5</v>
      </c>
      <c r="CY38" s="15">
        <v>0.60228811999999998</v>
      </c>
      <c r="CZ38" s="15">
        <v>1537.9833526</v>
      </c>
      <c r="DA38" s="15">
        <v>0.98252597200000003</v>
      </c>
      <c r="DB38" s="15">
        <v>0.26232535000000001</v>
      </c>
      <c r="DC38" s="15">
        <v>139.01221661</v>
      </c>
      <c r="DD38" s="15">
        <v>1.4849751769999999</v>
      </c>
      <c r="DE38" s="15">
        <v>94.225699599999999</v>
      </c>
      <c r="DF38" s="15">
        <v>10.7784318</v>
      </c>
      <c r="DG38" s="15">
        <v>3.6627964500000001</v>
      </c>
      <c r="DH38" s="15">
        <v>425.35815159999999</v>
      </c>
      <c r="DI38" s="15">
        <v>17.47585123</v>
      </c>
      <c r="DJ38" s="15">
        <v>120.46319509999999</v>
      </c>
      <c r="DK38" s="15">
        <v>3.6827028020000001</v>
      </c>
      <c r="DL38" s="15">
        <v>40.7105763</v>
      </c>
      <c r="DM38" s="15">
        <v>0.33137819419999998</v>
      </c>
      <c r="DN38" s="15">
        <v>2.004954964</v>
      </c>
      <c r="DO38" s="15">
        <v>827.8886</v>
      </c>
      <c r="DP38" s="15">
        <v>112.22542915</v>
      </c>
      <c r="DQ38" s="15">
        <v>112.22478328</v>
      </c>
      <c r="DR38" s="15">
        <v>806.35406199999898</v>
      </c>
      <c r="DS38" s="15">
        <v>11.5999481879999</v>
      </c>
      <c r="DT38" s="15">
        <v>11.599947646</v>
      </c>
      <c r="DU38" s="15">
        <v>0.65910337600000002</v>
      </c>
      <c r="DV38" s="15">
        <v>3100.0926128999999</v>
      </c>
      <c r="DW38" s="15">
        <v>2574.9982706000001</v>
      </c>
      <c r="DX38" s="15">
        <v>2574.9998295999999</v>
      </c>
      <c r="DY38" s="15">
        <v>577.82794472999899</v>
      </c>
      <c r="DZ38" s="15">
        <v>157.48994446</v>
      </c>
      <c r="EA38" s="15">
        <v>25119.4130999999</v>
      </c>
      <c r="EB38" s="15">
        <v>1411.1220326999901</v>
      </c>
      <c r="EC38" s="15">
        <v>3374.5126085000002</v>
      </c>
      <c r="ED38" s="15">
        <v>1411.1227699999999</v>
      </c>
      <c r="EE38" s="15">
        <f t="shared" si="3"/>
        <v>52554.187658700001</v>
      </c>
      <c r="EF38" s="15">
        <f t="shared" si="4"/>
        <v>3027.9860680652</v>
      </c>
      <c r="EG38" s="15">
        <f t="shared" si="5"/>
        <v>1490.0027154651998</v>
      </c>
      <c r="EH38" s="28"/>
      <c r="EI38" s="28"/>
      <c r="EJ38" s="28"/>
      <c r="EK38" s="28"/>
      <c r="EL38" s="28"/>
      <c r="EM38" s="28"/>
      <c r="EN38" s="28"/>
    </row>
    <row r="39" spans="1:144" x14ac:dyDescent="0.25">
      <c r="A39" s="17" t="s">
        <v>208</v>
      </c>
      <c r="B39" s="15">
        <v>1.488741528</v>
      </c>
      <c r="C39" s="15">
        <v>4.5038847139999998</v>
      </c>
      <c r="D39" s="15">
        <v>47.516783399999902</v>
      </c>
      <c r="E39" s="15">
        <v>393.57081929999998</v>
      </c>
      <c r="F39" s="15">
        <v>36.197817100000002</v>
      </c>
      <c r="G39" s="15">
        <v>36.197862059999999</v>
      </c>
      <c r="H39" s="15">
        <v>393.57131199999998</v>
      </c>
      <c r="I39" s="15">
        <v>393.57131199999998</v>
      </c>
      <c r="J39" s="15">
        <v>116.02472299999999</v>
      </c>
      <c r="K39" s="15">
        <v>1.3763123260000001</v>
      </c>
      <c r="L39" s="15">
        <v>2.6954291939999999</v>
      </c>
      <c r="M39" s="15">
        <v>0.21544166000000001</v>
      </c>
      <c r="N39" s="15">
        <v>1.0772057E-2</v>
      </c>
      <c r="O39" s="15">
        <v>0.20466918000000001</v>
      </c>
      <c r="P39" s="15">
        <v>805.47770822999996</v>
      </c>
      <c r="Q39" s="15">
        <v>0.65214848449999996</v>
      </c>
      <c r="R39" s="15">
        <v>805.47718209999903</v>
      </c>
      <c r="S39" s="15">
        <v>0.4484372687</v>
      </c>
      <c r="T39" s="15">
        <v>0.4484364408</v>
      </c>
      <c r="U39" s="15">
        <v>0.26377680242000001</v>
      </c>
      <c r="V39" s="15">
        <v>0.88741441833000001</v>
      </c>
      <c r="W39" s="15">
        <v>0.23335141026299999</v>
      </c>
      <c r="X39" s="15">
        <v>117.34121814</v>
      </c>
      <c r="Y39" s="15">
        <v>117.34100324000001</v>
      </c>
      <c r="Z39" s="15">
        <v>4009.9744860000001</v>
      </c>
      <c r="AA39" s="15">
        <v>4009.9744860000001</v>
      </c>
      <c r="AB39" s="15">
        <v>1.0578644999999999E-3</v>
      </c>
      <c r="AC39" s="15">
        <v>1.4810039000000001E-4</v>
      </c>
      <c r="AD39" s="15">
        <v>9.0976290000000003E-4</v>
      </c>
      <c r="AE39" s="15">
        <v>0.4584343286</v>
      </c>
      <c r="AF39" s="15">
        <v>511142.04790000001</v>
      </c>
      <c r="AG39" s="15">
        <v>52463720.299999997</v>
      </c>
      <c r="AH39" s="15">
        <v>511142.09964999999</v>
      </c>
      <c r="AI39" s="15">
        <v>1.241017784E-2</v>
      </c>
      <c r="AJ39" s="15">
        <v>132.0242993</v>
      </c>
      <c r="AK39" s="15">
        <v>970.22054999999898</v>
      </c>
      <c r="AL39" s="15">
        <v>127.142104699999</v>
      </c>
      <c r="AM39" s="15">
        <v>4.3937674299999996</v>
      </c>
      <c r="AN39" s="15">
        <v>349.24016219999902</v>
      </c>
      <c r="AO39" s="15">
        <v>67.242629069999893</v>
      </c>
      <c r="AP39" s="15">
        <v>1721.6317799999999</v>
      </c>
      <c r="AQ39" s="15">
        <v>2310.2311267300001</v>
      </c>
      <c r="AR39" s="15">
        <v>665.08298573000002</v>
      </c>
      <c r="AS39" s="15">
        <v>3319.874613</v>
      </c>
      <c r="AT39" s="15">
        <v>767.41714200000001</v>
      </c>
      <c r="AU39" s="15">
        <v>632.33622027000001</v>
      </c>
      <c r="AV39" s="15">
        <v>632.33611584999903</v>
      </c>
      <c r="AW39" s="15">
        <v>3319.876471</v>
      </c>
      <c r="AX39" s="15">
        <v>8471.9848999999995</v>
      </c>
      <c r="AY39" s="15">
        <v>15594.434450000001</v>
      </c>
      <c r="AZ39" s="15">
        <v>2.5691242230000002</v>
      </c>
      <c r="BA39" s="15">
        <v>2.99750542</v>
      </c>
      <c r="BB39" s="15">
        <v>460.05323149999998</v>
      </c>
      <c r="BC39" s="15">
        <v>460.05263400000001</v>
      </c>
      <c r="BD39" s="15">
        <v>460.05323149999998</v>
      </c>
      <c r="BE39" s="15">
        <v>1005.3576373</v>
      </c>
      <c r="BF39" s="15">
        <v>1005.35780503</v>
      </c>
      <c r="BG39" s="15">
        <v>9.1649750000000006E-3</v>
      </c>
      <c r="BH39" s="15">
        <v>8.5383289999999999E-4</v>
      </c>
      <c r="BI39" s="15">
        <v>8.5383279999999995E-4</v>
      </c>
      <c r="BJ39" s="15">
        <v>9.1649959999999999E-3</v>
      </c>
      <c r="BK39" s="15">
        <v>731.93909499999995</v>
      </c>
      <c r="BL39" s="15">
        <v>731.93916400000001</v>
      </c>
      <c r="BM39" s="15">
        <v>0.33940406479500002</v>
      </c>
      <c r="BN39" s="15">
        <v>1207.6254644000001</v>
      </c>
      <c r="BO39" s="15">
        <v>21.11999556</v>
      </c>
      <c r="BP39" s="15">
        <v>211.68763049999899</v>
      </c>
      <c r="BQ39" s="15">
        <v>25.019770529999999</v>
      </c>
      <c r="BR39" s="15">
        <v>0.35970540000000001</v>
      </c>
      <c r="BS39" s="15">
        <v>0.63947620000000005</v>
      </c>
      <c r="BT39" s="15">
        <v>59.033961779999998</v>
      </c>
      <c r="BU39" s="15">
        <v>0</v>
      </c>
      <c r="BV39" s="15">
        <v>1195.3612900000001</v>
      </c>
      <c r="BW39" s="15">
        <v>62.724343699999999</v>
      </c>
      <c r="BX39" s="15">
        <v>62.724304439999997</v>
      </c>
      <c r="BY39" s="15">
        <v>2958.1269470000002</v>
      </c>
      <c r="BZ39" s="15">
        <v>2958.1217620000002</v>
      </c>
      <c r="CA39" s="15">
        <v>0.15723166</v>
      </c>
      <c r="CB39" s="15">
        <v>2.672948E-2</v>
      </c>
      <c r="CC39" s="15">
        <v>0.13050279000000001</v>
      </c>
      <c r="CD39" s="15">
        <v>42151.838879999901</v>
      </c>
      <c r="CE39" s="15">
        <v>76258.905759999994</v>
      </c>
      <c r="CF39" s="15">
        <v>14501.5361499999</v>
      </c>
      <c r="CG39" s="15">
        <v>14501.539499999901</v>
      </c>
      <c r="CH39" s="15">
        <v>0</v>
      </c>
      <c r="CI39" s="15">
        <v>76258.893069999904</v>
      </c>
      <c r="CJ39" s="15">
        <v>1362.792905</v>
      </c>
      <c r="CK39" s="15">
        <v>11.017759439999899</v>
      </c>
      <c r="CL39" s="15">
        <v>1.2410161086E-2</v>
      </c>
      <c r="CM39" s="15">
        <v>1.2553285682999999</v>
      </c>
      <c r="CN39" s="15">
        <v>0.69178584799999998</v>
      </c>
      <c r="CO39" s="15">
        <v>12.44666322</v>
      </c>
      <c r="CP39" s="15">
        <v>2.8384351309999998</v>
      </c>
      <c r="CQ39" s="15">
        <v>19052.35111</v>
      </c>
      <c r="CR39" s="15">
        <v>15.03282855</v>
      </c>
      <c r="CS39" s="15">
        <v>3.392594114</v>
      </c>
      <c r="CT39" s="15">
        <v>1224.6201782999999</v>
      </c>
      <c r="CU39" s="15">
        <v>90.239479860000003</v>
      </c>
      <c r="CV39" s="15">
        <v>0</v>
      </c>
      <c r="CW39" s="15">
        <v>6.4739281460000004</v>
      </c>
      <c r="CX39" s="15">
        <v>5.0632259999999997E-5</v>
      </c>
      <c r="CY39" s="15">
        <v>1.12647066499999</v>
      </c>
      <c r="CZ39" s="15">
        <v>3671.8183789999998</v>
      </c>
      <c r="DA39" s="15">
        <v>2.087668743</v>
      </c>
      <c r="DB39" s="15">
        <v>0.63947620000000005</v>
      </c>
      <c r="DC39" s="15">
        <v>319.00295146000002</v>
      </c>
      <c r="DD39" s="15">
        <v>2.9327097329999998</v>
      </c>
      <c r="DE39" s="15">
        <v>179.4466414</v>
      </c>
      <c r="DF39" s="15">
        <v>19.485562099999999</v>
      </c>
      <c r="DG39" s="15">
        <v>6.16419929</v>
      </c>
      <c r="DH39" s="15">
        <v>782.56132500000001</v>
      </c>
      <c r="DI39" s="15">
        <v>27.824209239999998</v>
      </c>
      <c r="DJ39" s="15">
        <v>192.26934599999899</v>
      </c>
      <c r="DK39" s="15">
        <v>6.1010985289999997</v>
      </c>
      <c r="DL39" s="15">
        <v>81.008869399999995</v>
      </c>
      <c r="DM39" s="15">
        <v>0.67438993000000003</v>
      </c>
      <c r="DN39" s="15">
        <v>3.16752908</v>
      </c>
      <c r="DO39" s="15">
        <v>1961.9318000000001</v>
      </c>
      <c r="DP39" s="15">
        <v>296.89175766</v>
      </c>
      <c r="DQ39" s="15">
        <v>296.89231619999998</v>
      </c>
      <c r="DR39" s="15">
        <v>1456.0179579999999</v>
      </c>
      <c r="DS39" s="15">
        <v>19.451987500000001</v>
      </c>
      <c r="DT39" s="15">
        <v>19.45199152</v>
      </c>
      <c r="DU39" s="15">
        <v>0.96311464999999996</v>
      </c>
      <c r="DV39" s="15">
        <v>5117.6610284999997</v>
      </c>
      <c r="DW39" s="15">
        <v>4211.8074523999903</v>
      </c>
      <c r="DX39" s="15">
        <v>4211.8063834000004</v>
      </c>
      <c r="DY39" s="15">
        <v>935.49471459999995</v>
      </c>
      <c r="DZ39" s="15">
        <v>271.43821939999998</v>
      </c>
      <c r="EA39" s="15">
        <v>41515.710699999901</v>
      </c>
      <c r="EB39" s="15">
        <v>2374.9162003000001</v>
      </c>
      <c r="EC39" s="15">
        <v>5679.5535709999904</v>
      </c>
      <c r="ED39" s="15">
        <v>2374.9131967999901</v>
      </c>
      <c r="EE39" s="15">
        <f t="shared" si="3"/>
        <v>91492.381004999886</v>
      </c>
      <c r="EF39" s="15">
        <f t="shared" si="4"/>
        <v>6409.1732574050002</v>
      </c>
      <c r="EG39" s="15">
        <f t="shared" si="5"/>
        <v>2737.3548784049999</v>
      </c>
      <c r="EH39" s="28"/>
      <c r="EI39" s="28"/>
      <c r="EJ39" s="28"/>
      <c r="EK39" s="28"/>
      <c r="EL39" s="28"/>
      <c r="EM39" s="28"/>
      <c r="EN39" s="28"/>
    </row>
    <row r="40" spans="1:144" x14ac:dyDescent="0.25">
      <c r="A40" s="17" t="s">
        <v>209</v>
      </c>
      <c r="B40" s="15">
        <v>9.1116917170000006E-2</v>
      </c>
      <c r="C40" s="15">
        <v>0.27337684330000001</v>
      </c>
      <c r="D40" s="15">
        <v>3.4625360660000002</v>
      </c>
      <c r="E40" s="15">
        <v>25.352054365000001</v>
      </c>
      <c r="F40" s="15">
        <v>2.2402755320000001</v>
      </c>
      <c r="G40" s="15">
        <v>2.2402843959999998</v>
      </c>
      <c r="H40" s="15">
        <v>25.352164079999898</v>
      </c>
      <c r="I40" s="15">
        <v>25.352164079999898</v>
      </c>
      <c r="J40" s="15">
        <v>6.8273882659999998</v>
      </c>
      <c r="K40" s="15">
        <v>8.6033227500000004E-2</v>
      </c>
      <c r="L40" s="15">
        <v>0.167435510599999</v>
      </c>
      <c r="M40" s="15">
        <v>1.7283232999999999E-2</v>
      </c>
      <c r="N40" s="15">
        <v>8.6415034999999996E-4</v>
      </c>
      <c r="O40" s="15">
        <v>1.6418896999999998E-2</v>
      </c>
      <c r="P40" s="15">
        <v>47.293965129999997</v>
      </c>
      <c r="Q40" s="15">
        <v>4.3146529320000002E-2</v>
      </c>
      <c r="R40" s="15">
        <v>47.293626052999997</v>
      </c>
      <c r="S40" s="15">
        <v>2.7550989452999899E-2</v>
      </c>
      <c r="T40" s="15">
        <v>2.7550880146999999E-2</v>
      </c>
      <c r="U40" s="15">
        <v>1.5852607597999901E-2</v>
      </c>
      <c r="V40" s="15">
        <v>5.08721214383E-2</v>
      </c>
      <c r="W40" s="15">
        <v>1.3627820418700001E-2</v>
      </c>
      <c r="X40" s="15">
        <v>8.3754515974999997</v>
      </c>
      <c r="Y40" s="15">
        <v>8.3754380826000006</v>
      </c>
      <c r="Z40" s="15">
        <v>279.84456546000001</v>
      </c>
      <c r="AA40" s="15">
        <v>279.84456546000001</v>
      </c>
      <c r="AB40" s="15">
        <v>8.6414950000000002E-5</v>
      </c>
      <c r="AC40" s="15">
        <v>1.2097894999999999E-5</v>
      </c>
      <c r="AD40" s="15">
        <v>7.4315599999999997E-5</v>
      </c>
      <c r="AE40" s="15">
        <v>2.9911621313999999E-2</v>
      </c>
      <c r="AF40" s="15">
        <v>32961.337100999997</v>
      </c>
      <c r="AG40" s="15">
        <v>3845878.3731999998</v>
      </c>
      <c r="AH40" s="15">
        <v>32961.325459</v>
      </c>
      <c r="AI40" s="15">
        <v>7.8689474139999999E-4</v>
      </c>
      <c r="AJ40" s="15">
        <v>9.0989845339999995</v>
      </c>
      <c r="AK40" s="15">
        <v>65.690360889999994</v>
      </c>
      <c r="AL40" s="15">
        <v>9.1025222499999998</v>
      </c>
      <c r="AM40" s="15">
        <v>0.30092549999999901</v>
      </c>
      <c r="AN40" s="15">
        <v>24.983882299999902</v>
      </c>
      <c r="AO40" s="15">
        <v>4.5575709399999997</v>
      </c>
      <c r="AP40" s="15">
        <v>102.3667933</v>
      </c>
      <c r="AQ40" s="15">
        <v>149.91416397699999</v>
      </c>
      <c r="AR40" s="15">
        <v>42.168742961</v>
      </c>
      <c r="AS40" s="15">
        <v>201.00763805</v>
      </c>
      <c r="AT40" s="15">
        <v>43.366304139999997</v>
      </c>
      <c r="AU40" s="15">
        <v>35.996181924999902</v>
      </c>
      <c r="AV40" s="15">
        <v>35.996237155000003</v>
      </c>
      <c r="AW40" s="15">
        <v>201.00793503999901</v>
      </c>
      <c r="AX40" s="15">
        <v>526.60988999999995</v>
      </c>
      <c r="AY40" s="15">
        <v>939.44566959999997</v>
      </c>
      <c r="AZ40" s="15">
        <v>0.16413151869999901</v>
      </c>
      <c r="BA40" s="15">
        <v>0.18646098250000001</v>
      </c>
      <c r="BB40" s="15">
        <v>28.085008770000002</v>
      </c>
      <c r="BC40" s="15">
        <v>28.084862999999999</v>
      </c>
      <c r="BD40" s="15">
        <v>28.085008770000002</v>
      </c>
      <c r="BE40" s="15">
        <v>61.467445439000002</v>
      </c>
      <c r="BF40" s="15">
        <v>61.467470001999999</v>
      </c>
      <c r="BG40" s="15">
        <v>7.6378754000000005E-4</v>
      </c>
      <c r="BH40" s="15">
        <v>7.0337869999999994E-5</v>
      </c>
      <c r="BI40" s="15">
        <v>7.0339809999999994E-5</v>
      </c>
      <c r="BJ40" s="15">
        <v>7.6378573000000002E-4</v>
      </c>
      <c r="BK40" s="15">
        <v>40.707896659999903</v>
      </c>
      <c r="BL40" s="15">
        <v>40.707674109999999</v>
      </c>
      <c r="BM40" s="15">
        <v>1.95602897529999E-2</v>
      </c>
      <c r="BN40" s="15">
        <v>67.430750286999995</v>
      </c>
      <c r="BO40" s="15">
        <v>1.4792789346999999</v>
      </c>
      <c r="BP40" s="15">
        <v>11.239440123</v>
      </c>
      <c r="BQ40" s="15">
        <v>1.5347549089999999</v>
      </c>
      <c r="BR40" s="15">
        <v>3.5892777000000001E-2</v>
      </c>
      <c r="BS40" s="15">
        <v>6.380943E-2</v>
      </c>
      <c r="BT40" s="15">
        <v>4.7330136070000002</v>
      </c>
      <c r="BU40" s="15">
        <v>0</v>
      </c>
      <c r="BV40" s="15">
        <v>73.696882200000005</v>
      </c>
      <c r="BW40" s="15">
        <v>3.8281488859999899</v>
      </c>
      <c r="BX40" s="15">
        <v>3.8281315920000001</v>
      </c>
      <c r="BY40" s="15">
        <v>193.82703713999999</v>
      </c>
      <c r="BZ40" s="15">
        <v>193.82761077000001</v>
      </c>
      <c r="CA40" s="15">
        <v>1.2104625000000001E-2</v>
      </c>
      <c r="CB40" s="15">
        <v>2.0578128999999999E-3</v>
      </c>
      <c r="CC40" s="15">
        <v>1.0046952E-2</v>
      </c>
      <c r="CD40" s="15">
        <v>2454.1563151999999</v>
      </c>
      <c r="CE40" s="15">
        <v>4140.0739030000004</v>
      </c>
      <c r="CF40" s="15">
        <v>907.70525759999998</v>
      </c>
      <c r="CG40" s="15">
        <v>907.7046775</v>
      </c>
      <c r="CH40" s="15">
        <v>0</v>
      </c>
      <c r="CI40" s="15">
        <v>4140.0792600000004</v>
      </c>
      <c r="CJ40" s="15">
        <v>81.653446750000001</v>
      </c>
      <c r="CK40" s="15">
        <v>0.69166905830000003</v>
      </c>
      <c r="CL40" s="15">
        <v>7.8689283290000003E-4</v>
      </c>
      <c r="CM40" s="15">
        <v>7.8559597800000006E-2</v>
      </c>
      <c r="CN40" s="15">
        <v>4.3539569989999999E-2</v>
      </c>
      <c r="CO40" s="15">
        <v>0.76595946579999996</v>
      </c>
      <c r="CP40" s="15">
        <v>0.19454583506999901</v>
      </c>
      <c r="CQ40" s="15">
        <v>1090.805445</v>
      </c>
      <c r="CR40" s="15">
        <v>1.0006528155000001</v>
      </c>
      <c r="CS40" s="15">
        <v>0.234963224399999</v>
      </c>
      <c r="CT40" s="15">
        <v>84.3416594199999</v>
      </c>
      <c r="CU40" s="15">
        <v>8.9979436383000007</v>
      </c>
      <c r="CV40" s="15">
        <v>0</v>
      </c>
      <c r="CW40" s="15">
        <v>0.40164562640000001</v>
      </c>
      <c r="CX40" s="15">
        <v>3.7316871999999999E-6</v>
      </c>
      <c r="CY40" s="15">
        <v>8.0127768160000001E-2</v>
      </c>
      <c r="CZ40" s="15">
        <v>356.89300561399898</v>
      </c>
      <c r="DA40" s="15">
        <v>0.17453198179999899</v>
      </c>
      <c r="DB40" s="15">
        <v>6.380943E-2</v>
      </c>
      <c r="DC40" s="15">
        <v>31.275618898000001</v>
      </c>
      <c r="DD40" s="15">
        <v>0.234340194299999</v>
      </c>
      <c r="DE40" s="15">
        <v>12.515073934999901</v>
      </c>
      <c r="DF40" s="15">
        <v>1.196446286</v>
      </c>
      <c r="DG40" s="15">
        <v>0.40192736000000001</v>
      </c>
      <c r="DH40" s="15">
        <v>52.826656569999997</v>
      </c>
      <c r="DI40" s="15">
        <v>1.6305177930000001</v>
      </c>
      <c r="DJ40" s="15">
        <v>11.8921081</v>
      </c>
      <c r="DK40" s="15">
        <v>0.42146217819999998</v>
      </c>
      <c r="DL40" s="15">
        <v>5.4533444299999996</v>
      </c>
      <c r="DM40" s="15">
        <v>5.7977196343999997E-2</v>
      </c>
      <c r="DN40" s="15">
        <v>0.20398919939999999</v>
      </c>
      <c r="DO40" s="15">
        <v>42.71331</v>
      </c>
      <c r="DP40" s="15">
        <v>22.4944948619999</v>
      </c>
      <c r="DQ40" s="15">
        <v>22.494482523999899</v>
      </c>
      <c r="DR40" s="15">
        <v>76.915572749999995</v>
      </c>
      <c r="DS40" s="15">
        <v>1.1458571013999901</v>
      </c>
      <c r="DT40" s="15">
        <v>1.1458564500999999</v>
      </c>
      <c r="DU40" s="15">
        <v>5.9827115700000003E-2</v>
      </c>
      <c r="DV40" s="15">
        <v>292.58551078400001</v>
      </c>
      <c r="DW40" s="15">
        <v>239.15360805</v>
      </c>
      <c r="DX40" s="15">
        <v>239.15400858300001</v>
      </c>
      <c r="DY40" s="15">
        <v>52.238528056</v>
      </c>
      <c r="DZ40" s="15">
        <v>13.875705949999899</v>
      </c>
      <c r="EA40" s="15">
        <v>2414.3602406999998</v>
      </c>
      <c r="EB40" s="15">
        <v>135.23881503000001</v>
      </c>
      <c r="EC40" s="15">
        <v>325.42448044000002</v>
      </c>
      <c r="ED40" s="15">
        <v>135.238956264</v>
      </c>
      <c r="EE40" s="15">
        <f t="shared" si="3"/>
        <v>5088.4870572600003</v>
      </c>
      <c r="EF40" s="15">
        <f t="shared" si="4"/>
        <v>556.36408677507279</v>
      </c>
      <c r="EG40" s="15">
        <f t="shared" si="5"/>
        <v>199.47108116107381</v>
      </c>
      <c r="EH40" s="28"/>
      <c r="EI40" s="28"/>
      <c r="EJ40" s="28"/>
      <c r="EK40" s="28"/>
      <c r="EL40" s="28"/>
      <c r="EM40" s="28"/>
      <c r="EN40" s="28"/>
    </row>
    <row r="41" spans="1:144" x14ac:dyDescent="0.25">
      <c r="A41" s="17" t="s">
        <v>210</v>
      </c>
      <c r="B41" s="15">
        <v>0.75209451999999999</v>
      </c>
      <c r="C41" s="15">
        <v>2.1795586980000001</v>
      </c>
      <c r="D41" s="15">
        <v>22.372786659999999</v>
      </c>
      <c r="E41" s="15">
        <v>182.99047089999999</v>
      </c>
      <c r="F41" s="15">
        <v>18.22123646</v>
      </c>
      <c r="G41" s="15">
        <v>18.221243130000001</v>
      </c>
      <c r="H41" s="15">
        <v>182.99049769999999</v>
      </c>
      <c r="I41" s="15">
        <v>182.99049769999999</v>
      </c>
      <c r="J41" s="15">
        <v>58.927514899999998</v>
      </c>
      <c r="K41" s="15">
        <v>0.71343320899999996</v>
      </c>
      <c r="L41" s="15">
        <v>1.475981244</v>
      </c>
      <c r="M41" s="15">
        <v>0.13566612</v>
      </c>
      <c r="N41" s="15">
        <v>6.7833112999999999E-3</v>
      </c>
      <c r="O41" s="15">
        <v>0.12888305</v>
      </c>
      <c r="P41" s="15">
        <v>409.53993744000002</v>
      </c>
      <c r="Q41" s="15">
        <v>0.36330086900000003</v>
      </c>
      <c r="R41" s="15">
        <v>409.54025662999999</v>
      </c>
      <c r="S41" s="15">
        <v>0.2244976216</v>
      </c>
      <c r="T41" s="15">
        <v>0.22449728535999999</v>
      </c>
      <c r="U41" s="15">
        <v>0.12616060123</v>
      </c>
      <c r="V41" s="15">
        <v>0.40336393459600001</v>
      </c>
      <c r="W41" s="15">
        <v>0.106899884632999</v>
      </c>
      <c r="X41" s="15">
        <v>50.39980791</v>
      </c>
      <c r="Y41" s="15">
        <v>50.3998688</v>
      </c>
      <c r="Z41" s="15">
        <v>1765.2527989999901</v>
      </c>
      <c r="AA41" s="15">
        <v>1765.2527989999901</v>
      </c>
      <c r="AB41" s="15">
        <v>6.6810299999999997E-4</v>
      </c>
      <c r="AC41" s="15">
        <v>9.3534509999999998E-5</v>
      </c>
      <c r="AD41" s="15">
        <v>5.7456599999999999E-4</v>
      </c>
      <c r="AE41" s="15">
        <v>0.24814127119999899</v>
      </c>
      <c r="AF41" s="15">
        <v>325573.93242999999</v>
      </c>
      <c r="AG41" s="15">
        <v>30854965.300000001</v>
      </c>
      <c r="AH41" s="15">
        <v>325573.90704999998</v>
      </c>
      <c r="AI41" s="15">
        <v>6.4892431979999997E-3</v>
      </c>
      <c r="AJ41" s="15">
        <v>79.735310099999893</v>
      </c>
      <c r="AK41" s="15">
        <v>577.02282104000005</v>
      </c>
      <c r="AL41" s="15">
        <v>79.6800499</v>
      </c>
      <c r="AM41" s="15">
        <v>2.7331313320000001</v>
      </c>
      <c r="AN41" s="15">
        <v>218.7810901</v>
      </c>
      <c r="AO41" s="15">
        <v>38.715306380000001</v>
      </c>
      <c r="AP41" s="15">
        <v>1217.2996889999999</v>
      </c>
      <c r="AQ41" s="15">
        <v>1126.0569761699901</v>
      </c>
      <c r="AR41" s="15">
        <v>304.30752957999999</v>
      </c>
      <c r="AS41" s="15">
        <v>2137.5595914999999</v>
      </c>
      <c r="AT41" s="15">
        <v>366.539457999999</v>
      </c>
      <c r="AU41" s="15">
        <v>353.11213142999998</v>
      </c>
      <c r="AV41" s="15">
        <v>353.11199474</v>
      </c>
      <c r="AW41" s="15">
        <v>2137.5581155999998</v>
      </c>
      <c r="AX41" s="15">
        <v>5353.7366999999904</v>
      </c>
      <c r="AY41" s="15">
        <v>7336.6386270000003</v>
      </c>
      <c r="AZ41" s="15">
        <v>1.36659427</v>
      </c>
      <c r="BA41" s="15">
        <v>1.5360772679999899</v>
      </c>
      <c r="BB41" s="15">
        <v>232.53600329999901</v>
      </c>
      <c r="BC41" s="15">
        <v>232.53592259999999</v>
      </c>
      <c r="BD41" s="15">
        <v>232.53600329999901</v>
      </c>
      <c r="BE41" s="15">
        <v>607.60401838999996</v>
      </c>
      <c r="BF41" s="15">
        <v>607.60293447000004</v>
      </c>
      <c r="BG41" s="15">
        <v>5.8016795999999999E-3</v>
      </c>
      <c r="BH41" s="15">
        <v>5.3962943000000004E-4</v>
      </c>
      <c r="BI41" s="15">
        <v>5.3963093999999997E-4</v>
      </c>
      <c r="BJ41" s="15">
        <v>5.8016856000000002E-3</v>
      </c>
      <c r="BK41" s="15">
        <v>400.44837869999998</v>
      </c>
      <c r="BL41" s="15">
        <v>400.44831399999998</v>
      </c>
      <c r="BM41" s="15">
        <v>0.15541024709199999</v>
      </c>
      <c r="BN41" s="15">
        <v>730.37888199999998</v>
      </c>
      <c r="BO41" s="15">
        <v>12.3863330789999</v>
      </c>
      <c r="BP41" s="15">
        <v>104.770254639999</v>
      </c>
      <c r="BQ41" s="15">
        <v>13.51148616</v>
      </c>
      <c r="BR41" s="15">
        <v>0.18533601</v>
      </c>
      <c r="BS41" s="15">
        <v>0.32948633999999999</v>
      </c>
      <c r="BT41" s="15">
        <v>31.887648200000001</v>
      </c>
      <c r="BU41" s="15">
        <v>0</v>
      </c>
      <c r="BV41" s="15">
        <v>531.10647700000004</v>
      </c>
      <c r="BW41" s="15">
        <v>31.07560655</v>
      </c>
      <c r="BX41" s="15">
        <v>31.07557886</v>
      </c>
      <c r="BY41" s="15">
        <v>1734.8746169999999</v>
      </c>
      <c r="BZ41" s="15">
        <v>1734.8753766</v>
      </c>
      <c r="CA41" s="15">
        <v>9.8373429999999998E-2</v>
      </c>
      <c r="CB41" s="15">
        <v>1.6723513999999998E-2</v>
      </c>
      <c r="CC41" s="15">
        <v>8.1649944000000002E-2</v>
      </c>
      <c r="CD41" s="15">
        <v>24057.660349999998</v>
      </c>
      <c r="CE41" s="15">
        <v>41841.479299999897</v>
      </c>
      <c r="CF41" s="15">
        <v>7814.1151999999902</v>
      </c>
      <c r="CG41" s="15">
        <v>7814.1123899999902</v>
      </c>
      <c r="CH41" s="15">
        <v>0</v>
      </c>
      <c r="CI41" s="15">
        <v>41841.477949999899</v>
      </c>
      <c r="CJ41" s="15">
        <v>681.7897408</v>
      </c>
      <c r="CK41" s="15">
        <v>5.6678890599999896</v>
      </c>
      <c r="CL41" s="15">
        <v>6.4892442659999997E-3</v>
      </c>
      <c r="CM41" s="15">
        <v>0.64486978500000003</v>
      </c>
      <c r="CN41" s="15">
        <v>0.35504106429999999</v>
      </c>
      <c r="CO41" s="15">
        <v>6.2376671999999997</v>
      </c>
      <c r="CP41" s="15">
        <v>1.6868595660000001</v>
      </c>
      <c r="CQ41" s="15">
        <v>11211.519807000001</v>
      </c>
      <c r="CR41" s="15">
        <v>8.7463283700000005</v>
      </c>
      <c r="CS41" s="15">
        <v>2.0935539799999998</v>
      </c>
      <c r="CT41" s="15">
        <v>679.29202299999997</v>
      </c>
      <c r="CU41" s="15">
        <v>44.820886985000001</v>
      </c>
      <c r="CV41" s="15">
        <v>0</v>
      </c>
      <c r="CW41" s="15">
        <v>3.2497057329999999</v>
      </c>
      <c r="CX41" s="15">
        <v>3.1532984999999997E-5</v>
      </c>
      <c r="CY41" s="15">
        <v>0.64662854560000005</v>
      </c>
      <c r="CZ41" s="15">
        <v>1882.3080580000001</v>
      </c>
      <c r="DA41" s="15">
        <v>1.1026631419999999</v>
      </c>
      <c r="DB41" s="15">
        <v>0.32948633999999999</v>
      </c>
      <c r="DC41" s="15">
        <v>160.63718379999901</v>
      </c>
      <c r="DD41" s="15">
        <v>1.6264021749999999</v>
      </c>
      <c r="DE41" s="15">
        <v>99.894324799999893</v>
      </c>
      <c r="DF41" s="15">
        <v>11.35124106</v>
      </c>
      <c r="DG41" s="15">
        <v>3.54715326</v>
      </c>
      <c r="DH41" s="15">
        <v>434.26903099999998</v>
      </c>
      <c r="DI41" s="15">
        <v>13.763607199999999</v>
      </c>
      <c r="DJ41" s="15">
        <v>104.126056099999</v>
      </c>
      <c r="DK41" s="15">
        <v>3.7919250249999998</v>
      </c>
      <c r="DL41" s="15">
        <v>46.208283999999999</v>
      </c>
      <c r="DM41" s="15">
        <v>0.36892902865999999</v>
      </c>
      <c r="DN41" s="15">
        <v>1.7047546469999999</v>
      </c>
      <c r="DO41" s="15">
        <v>1676.38</v>
      </c>
      <c r="DP41" s="15">
        <v>174.84164193999999</v>
      </c>
      <c r="DQ41" s="15">
        <v>174.84181475</v>
      </c>
      <c r="DR41" s="15">
        <v>837.60381199999995</v>
      </c>
      <c r="DS41" s="15">
        <v>9.1761445049999999</v>
      </c>
      <c r="DT41" s="15">
        <v>9.1761484039999992</v>
      </c>
      <c r="DU41" s="15">
        <v>0.52738851799999997</v>
      </c>
      <c r="DV41" s="15">
        <v>3023.5851584000002</v>
      </c>
      <c r="DW41" s="15">
        <v>2530.3777636999998</v>
      </c>
      <c r="DX41" s="15">
        <v>2530.3793037299902</v>
      </c>
      <c r="DY41" s="15">
        <v>568.92562987999997</v>
      </c>
      <c r="DZ41" s="15">
        <v>170.22137866</v>
      </c>
      <c r="EA41" s="15">
        <v>23762.5607099999</v>
      </c>
      <c r="EB41" s="15">
        <v>1328.8193108</v>
      </c>
      <c r="EC41" s="15">
        <v>3099.9189286999999</v>
      </c>
      <c r="ED41" s="15">
        <v>1328.8206791999901</v>
      </c>
      <c r="EE41" s="15">
        <f t="shared" si="3"/>
        <v>50056.042878699889</v>
      </c>
      <c r="EF41" s="15">
        <f t="shared" si="4"/>
        <v>3382.7209620772592</v>
      </c>
      <c r="EG41" s="15">
        <f t="shared" si="5"/>
        <v>1500.4129040772589</v>
      </c>
      <c r="EH41" s="28"/>
      <c r="EI41" s="28"/>
      <c r="EJ41" s="28"/>
      <c r="EK41" s="28"/>
      <c r="EL41" s="28"/>
      <c r="EM41" s="28"/>
      <c r="EN41" s="28"/>
    </row>
    <row r="42" spans="1:144" x14ac:dyDescent="0.25">
      <c r="A42" s="17" t="s">
        <v>211</v>
      </c>
      <c r="B42" s="15">
        <v>0.2043504152</v>
      </c>
      <c r="C42" s="15">
        <v>0.57476794450000002</v>
      </c>
      <c r="D42" s="15">
        <v>6.2104044619999996</v>
      </c>
      <c r="E42" s="15">
        <v>49.231602199999998</v>
      </c>
      <c r="F42" s="15">
        <v>4.9135010599999998</v>
      </c>
      <c r="G42" s="15">
        <v>4.9134982799999998</v>
      </c>
      <c r="H42" s="15">
        <v>49.231647299999999</v>
      </c>
      <c r="I42" s="15">
        <v>49.231647299999999</v>
      </c>
      <c r="J42" s="15">
        <v>15.884797299999899</v>
      </c>
      <c r="K42" s="15">
        <v>0.190058058</v>
      </c>
      <c r="L42" s="15">
        <v>0.41162335700000002</v>
      </c>
      <c r="M42" s="15">
        <v>2.4595603000000001E-2</v>
      </c>
      <c r="N42" s="15">
        <v>1.2297766999999999E-3</v>
      </c>
      <c r="O42" s="15">
        <v>2.3365758E-2</v>
      </c>
      <c r="P42" s="15">
        <v>102.730466409999</v>
      </c>
      <c r="Q42" s="15">
        <v>9.1804293139999896E-2</v>
      </c>
      <c r="R42" s="15">
        <v>102.73062098</v>
      </c>
      <c r="S42" s="15">
        <v>5.7774248569999999E-2</v>
      </c>
      <c r="T42" s="15">
        <v>5.7774153499999897E-2</v>
      </c>
      <c r="U42" s="15">
        <v>3.2598502324000002E-2</v>
      </c>
      <c r="V42" s="15">
        <v>0.10768802108</v>
      </c>
      <c r="W42" s="15">
        <v>2.8011472440999999E-2</v>
      </c>
      <c r="X42" s="15">
        <v>11.938087213999999</v>
      </c>
      <c r="Y42" s="15">
        <v>11.938080043999999</v>
      </c>
      <c r="Z42" s="15">
        <v>412.94037179999998</v>
      </c>
      <c r="AA42" s="15">
        <v>412.94037179999998</v>
      </c>
      <c r="AB42" s="15">
        <v>1.2080532E-4</v>
      </c>
      <c r="AC42" s="15">
        <v>1.6912740000000001E-5</v>
      </c>
      <c r="AD42" s="15">
        <v>1.03892235E-4</v>
      </c>
      <c r="AE42" s="15">
        <v>6.2394652840000002E-2</v>
      </c>
      <c r="AF42" s="15">
        <v>67657.979749999999</v>
      </c>
      <c r="AG42" s="15">
        <v>5880199.9869999997</v>
      </c>
      <c r="AH42" s="15">
        <v>67657.95693</v>
      </c>
      <c r="AI42" s="15">
        <v>1.6455713439999999E-3</v>
      </c>
      <c r="AJ42" s="15">
        <v>19.575842160000001</v>
      </c>
      <c r="AK42" s="15">
        <v>145.94670947</v>
      </c>
      <c r="AL42" s="15">
        <v>18.819028150000001</v>
      </c>
      <c r="AM42" s="15">
        <v>0.64816725500000005</v>
      </c>
      <c r="AN42" s="15">
        <v>51.651489249999997</v>
      </c>
      <c r="AO42" s="15">
        <v>8.0506804800000005</v>
      </c>
      <c r="AP42" s="15">
        <v>174.76005720000001</v>
      </c>
      <c r="AQ42" s="15">
        <v>299.662143455999</v>
      </c>
      <c r="AR42" s="15">
        <v>80.258831997000001</v>
      </c>
      <c r="AS42" s="15">
        <v>387.12250999999998</v>
      </c>
      <c r="AT42" s="15">
        <v>94.132942439999994</v>
      </c>
      <c r="AU42" s="15">
        <v>74.736338943999996</v>
      </c>
      <c r="AV42" s="15">
        <v>74.73615332</v>
      </c>
      <c r="AW42" s="15">
        <v>387.12174162999997</v>
      </c>
      <c r="AX42" s="15">
        <v>992.46504000000004</v>
      </c>
      <c r="AY42" s="15">
        <v>1903.1464249999999</v>
      </c>
      <c r="AZ42" s="15">
        <v>0.35684581100000001</v>
      </c>
      <c r="BA42" s="15">
        <v>0.40921110760000001</v>
      </c>
      <c r="BB42" s="15">
        <v>61.135966500000002</v>
      </c>
      <c r="BC42" s="15">
        <v>61.135887099999998</v>
      </c>
      <c r="BD42" s="15">
        <v>61.135966500000002</v>
      </c>
      <c r="BE42" s="15">
        <v>117.486995307</v>
      </c>
      <c r="BF42" s="15">
        <v>117.486788315</v>
      </c>
      <c r="BG42" s="15">
        <v>1.0165178E-3</v>
      </c>
      <c r="BH42" s="15">
        <v>9.5553709999999994E-5</v>
      </c>
      <c r="BI42" s="15">
        <v>9.5553450000000002E-5</v>
      </c>
      <c r="BJ42" s="15">
        <v>1.0165176E-3</v>
      </c>
      <c r="BK42" s="15">
        <v>97.9915649</v>
      </c>
      <c r="BL42" s="15">
        <v>97.991714099999896</v>
      </c>
      <c r="BM42" s="15">
        <v>4.1358006097000001E-2</v>
      </c>
      <c r="BN42" s="15">
        <v>140.3388884</v>
      </c>
      <c r="BO42" s="15">
        <v>2.6903363579999899</v>
      </c>
      <c r="BP42" s="15">
        <v>25.70916983</v>
      </c>
      <c r="BQ42" s="15">
        <v>3.7444924899999998</v>
      </c>
      <c r="BR42" s="15">
        <v>2.8250363000000001E-2</v>
      </c>
      <c r="BS42" s="15">
        <v>5.0222844000000003E-2</v>
      </c>
      <c r="BT42" s="15">
        <v>7.4863964599999999</v>
      </c>
      <c r="BU42" s="15">
        <v>0</v>
      </c>
      <c r="BV42" s="15">
        <v>106.03833899999999</v>
      </c>
      <c r="BW42" s="15">
        <v>8.3004481299999995</v>
      </c>
      <c r="BX42" s="15">
        <v>8.30044234</v>
      </c>
      <c r="BY42" s="15">
        <v>329.48362509999998</v>
      </c>
      <c r="BZ42" s="15">
        <v>329.48479090000001</v>
      </c>
      <c r="CA42" s="15">
        <v>1.9625165999999999E-2</v>
      </c>
      <c r="CB42" s="15">
        <v>3.3362915000000001E-3</v>
      </c>
      <c r="CC42" s="15">
        <v>1.6288929000000001E-2</v>
      </c>
      <c r="CD42" s="15">
        <v>5056.6192529999998</v>
      </c>
      <c r="CE42" s="15">
        <v>10413.950613999999</v>
      </c>
      <c r="CF42" s="15">
        <v>1737.00161</v>
      </c>
      <c r="CG42" s="15">
        <v>1737.0030830000001</v>
      </c>
      <c r="CH42" s="15">
        <v>0</v>
      </c>
      <c r="CI42" s="15">
        <v>10413.95408</v>
      </c>
      <c r="CJ42" s="15">
        <v>169.9171666</v>
      </c>
      <c r="CK42" s="15">
        <v>1.4848411069999901</v>
      </c>
      <c r="CL42" s="15">
        <v>1.645569969E-3</v>
      </c>
      <c r="CM42" s="15">
        <v>0.16576057116000001</v>
      </c>
      <c r="CN42" s="15">
        <v>9.0405956049999903E-2</v>
      </c>
      <c r="CO42" s="15">
        <v>1.6528533299999999</v>
      </c>
      <c r="CP42" s="15">
        <v>0.362439631229999</v>
      </c>
      <c r="CQ42" s="15">
        <v>2269.7495389999999</v>
      </c>
      <c r="CR42" s="15">
        <v>2.0014606599999998</v>
      </c>
      <c r="CS42" s="15">
        <v>0.49310614650000001</v>
      </c>
      <c r="CT42" s="15">
        <v>176.95948024</v>
      </c>
      <c r="CU42" s="15">
        <v>6.7636398040000003</v>
      </c>
      <c r="CV42" s="15">
        <v>0</v>
      </c>
      <c r="CW42" s="15">
        <v>0.85163115499999997</v>
      </c>
      <c r="CX42" s="15">
        <v>6.1247792000000001E-6</v>
      </c>
      <c r="CY42" s="15">
        <v>0.13403102719999899</v>
      </c>
      <c r="CZ42" s="15">
        <v>292.13217825999999</v>
      </c>
      <c r="DA42" s="15">
        <v>0.19971525439999999</v>
      </c>
      <c r="DB42" s="15">
        <v>5.0222844000000003E-2</v>
      </c>
      <c r="DC42" s="15">
        <v>25.308256483000001</v>
      </c>
      <c r="DD42" s="15">
        <v>0.31802754160000002</v>
      </c>
      <c r="DE42" s="15">
        <v>22.376212550000002</v>
      </c>
      <c r="DF42" s="15">
        <v>2.5695156899999998</v>
      </c>
      <c r="DG42" s="15">
        <v>0.86227549999999997</v>
      </c>
      <c r="DH42" s="15">
        <v>100.9892177</v>
      </c>
      <c r="DI42" s="15">
        <v>3.7385640200000001</v>
      </c>
      <c r="DJ42" s="15">
        <v>25.080893970000002</v>
      </c>
      <c r="DK42" s="15">
        <v>0.87810477469999904</v>
      </c>
      <c r="DL42" s="15">
        <v>9.7097934299999995</v>
      </c>
      <c r="DM42" s="15">
        <v>6.8476240120000004E-2</v>
      </c>
      <c r="DN42" s="15">
        <v>0.4431528166</v>
      </c>
      <c r="DO42" s="15">
        <v>278.25006000000002</v>
      </c>
      <c r="DP42" s="15">
        <v>32.52936459</v>
      </c>
      <c r="DQ42" s="15">
        <v>32.529355136</v>
      </c>
      <c r="DR42" s="15">
        <v>188.31519329999901</v>
      </c>
      <c r="DS42" s="15">
        <v>2.3705992509999998</v>
      </c>
      <c r="DT42" s="15">
        <v>2.3705985859999998</v>
      </c>
      <c r="DU42" s="15">
        <v>0.14707875199999901</v>
      </c>
      <c r="DV42" s="15">
        <v>603.74372006999897</v>
      </c>
      <c r="DW42" s="15">
        <v>494.36348213999997</v>
      </c>
      <c r="DX42" s="15">
        <v>494.36388664999998</v>
      </c>
      <c r="DY42" s="15">
        <v>109.53938525</v>
      </c>
      <c r="DZ42" s="15">
        <v>33.910545601999999</v>
      </c>
      <c r="EA42" s="15">
        <v>4980.6553439999998</v>
      </c>
      <c r="EB42" s="15">
        <v>280.52217932999997</v>
      </c>
      <c r="EC42" s="15">
        <v>669.11608686</v>
      </c>
      <c r="ED42" s="15">
        <v>280.52213882000001</v>
      </c>
      <c r="EE42" s="15">
        <f t="shared" si="3"/>
        <v>12248.943788899998</v>
      </c>
      <c r="EF42" s="15">
        <f t="shared" si="4"/>
        <v>642.17615377674997</v>
      </c>
      <c r="EG42" s="15">
        <f t="shared" si="5"/>
        <v>350.04397551674998</v>
      </c>
      <c r="EH42" s="28"/>
      <c r="EI42" s="28"/>
      <c r="EJ42" s="28"/>
      <c r="EK42" s="28"/>
      <c r="EL42" s="28"/>
      <c r="EM42" s="28"/>
      <c r="EN42" s="28"/>
    </row>
    <row r="43" spans="1:144" x14ac:dyDescent="0.25">
      <c r="A43" s="17" t="s">
        <v>212</v>
      </c>
      <c r="B43" s="15">
        <v>1.0156823959999901</v>
      </c>
      <c r="C43" s="15">
        <v>2.8875737269999999</v>
      </c>
      <c r="D43" s="15">
        <v>31.596160159999901</v>
      </c>
      <c r="E43" s="15">
        <v>251.4887124</v>
      </c>
      <c r="F43" s="15">
        <v>25.536617400000001</v>
      </c>
      <c r="G43" s="15">
        <v>25.536638459999999</v>
      </c>
      <c r="H43" s="15">
        <v>251.48842160000001</v>
      </c>
      <c r="I43" s="15">
        <v>251.48842160000001</v>
      </c>
      <c r="J43" s="15">
        <v>81.8114025</v>
      </c>
      <c r="K43" s="15">
        <v>0.95825098399999997</v>
      </c>
      <c r="L43" s="15">
        <v>2.1234749800000001</v>
      </c>
      <c r="M43" s="15">
        <v>0.19288374</v>
      </c>
      <c r="N43" s="15">
        <v>9.6441610000000001E-3</v>
      </c>
      <c r="O43" s="15">
        <v>0.18323900000000001</v>
      </c>
      <c r="P43" s="15">
        <v>501.175120969999</v>
      </c>
      <c r="Q43" s="15">
        <v>0.48263867100000002</v>
      </c>
      <c r="R43" s="15">
        <v>501.17548513999998</v>
      </c>
      <c r="S43" s="15">
        <v>0.2956613978</v>
      </c>
      <c r="T43" s="15">
        <v>0.29566116989999902</v>
      </c>
      <c r="U43" s="15">
        <v>0.16531529848000001</v>
      </c>
      <c r="V43" s="15">
        <v>0.53066393231999998</v>
      </c>
      <c r="W43" s="15">
        <v>0.139873414645</v>
      </c>
      <c r="X43" s="15">
        <v>64.472649959999998</v>
      </c>
      <c r="Y43" s="15">
        <v>64.472614100000001</v>
      </c>
      <c r="Z43" s="15">
        <v>2320.3629430000001</v>
      </c>
      <c r="AA43" s="15">
        <v>2320.3629430000001</v>
      </c>
      <c r="AB43" s="15">
        <v>9.3639489999999999E-4</v>
      </c>
      <c r="AC43" s="15">
        <v>1.3109551000000001E-4</v>
      </c>
      <c r="AD43" s="15">
        <v>8.0529899999999999E-4</v>
      </c>
      <c r="AE43" s="15">
        <v>0.32777536600000001</v>
      </c>
      <c r="AF43" s="15">
        <v>414784.77389999997</v>
      </c>
      <c r="AG43" s="15">
        <v>45854217.009999998</v>
      </c>
      <c r="AH43" s="15">
        <v>414784.76832999999</v>
      </c>
      <c r="AI43" s="15">
        <v>8.5522937959999993E-3</v>
      </c>
      <c r="AJ43" s="15">
        <v>112.28102914999999</v>
      </c>
      <c r="AK43" s="15">
        <v>817.68431290000001</v>
      </c>
      <c r="AL43" s="15">
        <v>107.95611769999999</v>
      </c>
      <c r="AM43" s="15">
        <v>3.7550209450000001</v>
      </c>
      <c r="AN43" s="15">
        <v>296.727138999999</v>
      </c>
      <c r="AO43" s="15">
        <v>65.075696249999993</v>
      </c>
      <c r="AP43" s="15">
        <v>1193.05582</v>
      </c>
      <c r="AQ43" s="15">
        <v>1540.17042077</v>
      </c>
      <c r="AR43" s="15">
        <v>412.214445299999</v>
      </c>
      <c r="AS43" s="15">
        <v>2348.0211607000001</v>
      </c>
      <c r="AT43" s="15">
        <v>485.68424399999998</v>
      </c>
      <c r="AU43" s="15">
        <v>418.18457949999998</v>
      </c>
      <c r="AV43" s="15">
        <v>418.18489964000003</v>
      </c>
      <c r="AW43" s="15">
        <v>2348.0221073999901</v>
      </c>
      <c r="AX43" s="15">
        <v>5941.9552000000003</v>
      </c>
      <c r="AY43" s="15">
        <v>9788.2847459999994</v>
      </c>
      <c r="AZ43" s="15">
        <v>1.8272187499999999</v>
      </c>
      <c r="BA43" s="15">
        <v>2.0643489599999998</v>
      </c>
      <c r="BB43" s="15">
        <v>317.62437</v>
      </c>
      <c r="BC43" s="15">
        <v>317.62408199999999</v>
      </c>
      <c r="BD43" s="15">
        <v>317.62437</v>
      </c>
      <c r="BE43" s="15">
        <v>689.87060431999998</v>
      </c>
      <c r="BF43" s="15">
        <v>689.86970571999996</v>
      </c>
      <c r="BG43" s="15">
        <v>8.1159439999999999E-3</v>
      </c>
      <c r="BH43" s="15">
        <v>7.5865830000000005E-4</v>
      </c>
      <c r="BI43" s="15">
        <v>7.5865739999999996E-4</v>
      </c>
      <c r="BJ43" s="15">
        <v>8.1159439999999999E-3</v>
      </c>
      <c r="BK43" s="15">
        <v>570.64528299999995</v>
      </c>
      <c r="BL43" s="15">
        <v>570.64576299999999</v>
      </c>
      <c r="BM43" s="15">
        <v>0.20444727801000001</v>
      </c>
      <c r="BN43" s="15">
        <v>825.67630840000004</v>
      </c>
      <c r="BO43" s="15">
        <v>15.154890819999901</v>
      </c>
      <c r="BP43" s="15">
        <v>139.29953429999901</v>
      </c>
      <c r="BQ43" s="15">
        <v>19.314785239999999</v>
      </c>
      <c r="BR43" s="15">
        <v>0.29143244000000001</v>
      </c>
      <c r="BS43" s="15">
        <v>0.51810179999999995</v>
      </c>
      <c r="BT43" s="15">
        <v>40.724824959999999</v>
      </c>
      <c r="BU43" s="15">
        <v>0</v>
      </c>
      <c r="BV43" s="15">
        <v>693.96131400000002</v>
      </c>
      <c r="BW43" s="15">
        <v>41.723515399999997</v>
      </c>
      <c r="BX43" s="15">
        <v>41.723472899999997</v>
      </c>
      <c r="BY43" s="15">
        <v>2424.8694329999998</v>
      </c>
      <c r="BZ43" s="15">
        <v>2424.8711450000001</v>
      </c>
      <c r="CA43" s="15">
        <v>0.13759605999999999</v>
      </c>
      <c r="CB43" s="15">
        <v>2.3391325000000001E-2</v>
      </c>
      <c r="CC43" s="15">
        <v>0.11420468</v>
      </c>
      <c r="CD43" s="15">
        <v>28555.958119999999</v>
      </c>
      <c r="CE43" s="15">
        <v>58113.788249999998</v>
      </c>
      <c r="CF43" s="15">
        <v>12646.2214</v>
      </c>
      <c r="CG43" s="15">
        <v>12646.228069999999</v>
      </c>
      <c r="CH43" s="15">
        <v>0</v>
      </c>
      <c r="CI43" s="15">
        <v>58113.783729999901</v>
      </c>
      <c r="CJ43" s="15">
        <v>893.698081</v>
      </c>
      <c r="CK43" s="15">
        <v>7.5738172700000002</v>
      </c>
      <c r="CL43" s="15">
        <v>8.5522866829999995E-3</v>
      </c>
      <c r="CM43" s="15">
        <v>0.85240242099999997</v>
      </c>
      <c r="CN43" s="15">
        <v>0.46764910240000002</v>
      </c>
      <c r="CO43" s="15">
        <v>8.3254759600000003</v>
      </c>
      <c r="CP43" s="15">
        <v>2.2437539986999999</v>
      </c>
      <c r="CQ43" s="15">
        <v>13059.13818</v>
      </c>
      <c r="CR43" s="15">
        <v>11.608286669999901</v>
      </c>
      <c r="CS43" s="15">
        <v>2.7963502600000001</v>
      </c>
      <c r="CT43" s="15">
        <v>964.93717259999903</v>
      </c>
      <c r="CU43" s="15">
        <v>71.034885680000002</v>
      </c>
      <c r="CV43" s="15">
        <v>0</v>
      </c>
      <c r="CW43" s="15">
        <v>4.3371993399999997</v>
      </c>
      <c r="CX43" s="15">
        <v>4.63646E-5</v>
      </c>
      <c r="CY43" s="15">
        <v>0.92088485170000001</v>
      </c>
      <c r="CZ43" s="15">
        <v>2972.1334904999999</v>
      </c>
      <c r="DA43" s="15">
        <v>1.6451300719999999</v>
      </c>
      <c r="DB43" s="15">
        <v>0.51810179999999995</v>
      </c>
      <c r="DC43" s="15">
        <v>252.0631654</v>
      </c>
      <c r="DD43" s="15">
        <v>2.5360300790000001</v>
      </c>
      <c r="DE43" s="15">
        <v>138.02544109999999</v>
      </c>
      <c r="DF43" s="15">
        <v>14.79399643</v>
      </c>
      <c r="DG43" s="15">
        <v>4.8217818499999998</v>
      </c>
      <c r="DH43" s="15">
        <v>591.26711699999998</v>
      </c>
      <c r="DI43" s="15">
        <v>18.908338199999999</v>
      </c>
      <c r="DJ43" s="15">
        <v>135.49311829999999</v>
      </c>
      <c r="DK43" s="15">
        <v>4.9919891509999896</v>
      </c>
      <c r="DL43" s="15">
        <v>74.930653399999997</v>
      </c>
      <c r="DM43" s="15">
        <v>0.53759382789999999</v>
      </c>
      <c r="DN43" s="15">
        <v>2.2783790559999999</v>
      </c>
      <c r="DO43" s="15">
        <v>1847.1865</v>
      </c>
      <c r="DP43" s="15">
        <v>254.12125129999899</v>
      </c>
      <c r="DQ43" s="15">
        <v>254.121398139999</v>
      </c>
      <c r="DR43" s="15">
        <v>1097.148962</v>
      </c>
      <c r="DS43" s="15">
        <v>11.97539475</v>
      </c>
      <c r="DT43" s="15">
        <v>11.975380319999999</v>
      </c>
      <c r="DU43" s="15">
        <v>0.75874707900000005</v>
      </c>
      <c r="DV43" s="15">
        <v>3482.4273804999998</v>
      </c>
      <c r="DW43" s="15">
        <v>2876.8137440999999</v>
      </c>
      <c r="DX43" s="15">
        <v>2876.8143860999999</v>
      </c>
      <c r="DY43" s="15">
        <v>641.79207314999996</v>
      </c>
      <c r="DZ43" s="15">
        <v>206.46470758000001</v>
      </c>
      <c r="EA43" s="15">
        <v>28157.282039999998</v>
      </c>
      <c r="EB43" s="15">
        <v>1578.244972</v>
      </c>
      <c r="EC43" s="15">
        <v>3724.4166525000001</v>
      </c>
      <c r="ED43" s="15">
        <v>1578.244367</v>
      </c>
      <c r="EE43" s="15">
        <f t="shared" si="3"/>
        <v>71330.654932999998</v>
      </c>
      <c r="EF43" s="15">
        <f t="shared" si="4"/>
        <v>5111.8058246702994</v>
      </c>
      <c r="EG43" s="15">
        <f t="shared" si="5"/>
        <v>2139.6723341702996</v>
      </c>
      <c r="EH43" s="28"/>
      <c r="EI43" s="28"/>
      <c r="EJ43" s="28"/>
      <c r="EK43" s="28"/>
      <c r="EL43" s="28"/>
      <c r="EM43" s="28"/>
      <c r="EN43" s="28"/>
    </row>
    <row r="44" spans="1:144" x14ac:dyDescent="0.25">
      <c r="A44" s="17" t="s">
        <v>213</v>
      </c>
      <c r="B44" s="15">
        <v>2.9603755500000002</v>
      </c>
      <c r="C44" s="15">
        <v>7.6984181899999999</v>
      </c>
      <c r="D44" s="15">
        <v>94.584874600000006</v>
      </c>
      <c r="E44" s="15">
        <v>720.78700200000003</v>
      </c>
      <c r="F44" s="15">
        <v>78.153478500000006</v>
      </c>
      <c r="G44" s="15">
        <v>78.153415499999994</v>
      </c>
      <c r="H44" s="15">
        <v>720.78710599999999</v>
      </c>
      <c r="I44" s="15">
        <v>720.78710599999999</v>
      </c>
      <c r="J44" s="15">
        <v>243.49238500000001</v>
      </c>
      <c r="K44" s="15">
        <v>2.8092984400000001</v>
      </c>
      <c r="L44" s="15">
        <v>6.9972490899999897</v>
      </c>
      <c r="M44" s="15">
        <v>0.65632710000000005</v>
      </c>
      <c r="N44" s="15">
        <v>3.2816242000000002E-2</v>
      </c>
      <c r="O44" s="15">
        <v>0.62350830000000002</v>
      </c>
      <c r="P44" s="15">
        <v>1191.7354372999901</v>
      </c>
      <c r="Q44" s="15">
        <v>1.43642358999999</v>
      </c>
      <c r="R44" s="15">
        <v>1191.7368289999999</v>
      </c>
      <c r="S44" s="15">
        <v>0.77453953549999899</v>
      </c>
      <c r="T44" s="15">
        <v>0.774539019</v>
      </c>
      <c r="U44" s="15">
        <v>0.41014026369999901</v>
      </c>
      <c r="V44" s="15">
        <v>1.2428282951</v>
      </c>
      <c r="W44" s="15">
        <v>0.32890124536999998</v>
      </c>
      <c r="X44" s="15">
        <v>175.34359739999999</v>
      </c>
      <c r="Y44" s="15">
        <v>175.34322090000001</v>
      </c>
      <c r="Z44" s="15">
        <v>6724.52538</v>
      </c>
      <c r="AA44" s="15">
        <v>6724.52538</v>
      </c>
      <c r="AB44" s="15">
        <v>3.1683598999999998E-3</v>
      </c>
      <c r="AC44" s="15">
        <v>4.435687E-4</v>
      </c>
      <c r="AD44" s="15">
        <v>2.7247788E-3</v>
      </c>
      <c r="AE44" s="15">
        <v>0.93977995199999997</v>
      </c>
      <c r="AF44" s="15">
        <v>1172917.9650000001</v>
      </c>
      <c r="AG44" s="15">
        <v>155702690.299999</v>
      </c>
      <c r="AH44" s="15">
        <v>1172917.892</v>
      </c>
      <c r="AI44" s="15">
        <v>2.339158987E-2</v>
      </c>
      <c r="AJ44" s="15">
        <v>365.40879529999899</v>
      </c>
      <c r="AK44" s="15">
        <v>2579.2026622999902</v>
      </c>
      <c r="AL44" s="15">
        <v>364.91461950000001</v>
      </c>
      <c r="AM44" s="15">
        <v>14.20396377</v>
      </c>
      <c r="AN44" s="15">
        <v>1005.08931599999</v>
      </c>
      <c r="AO44" s="15">
        <v>238.68159649999899</v>
      </c>
      <c r="AP44" s="15">
        <v>4137.8281799999904</v>
      </c>
      <c r="AQ44" s="15">
        <v>4323.5711489999903</v>
      </c>
      <c r="AR44" s="15">
        <v>1110.7577412000001</v>
      </c>
      <c r="AS44" s="15">
        <v>6595.6520937999903</v>
      </c>
      <c r="AT44" s="15">
        <v>1232.9562739999999</v>
      </c>
      <c r="AU44" s="15">
        <v>1001.2528129999999</v>
      </c>
      <c r="AV44" s="15">
        <v>1001.255256</v>
      </c>
      <c r="AW44" s="15">
        <v>6595.6537985000004</v>
      </c>
      <c r="AX44" s="15">
        <v>15121.2408</v>
      </c>
      <c r="AY44" s="15">
        <v>25166.769540000001</v>
      </c>
      <c r="AZ44" s="15">
        <v>5.3920336999999998</v>
      </c>
      <c r="BA44" s="15">
        <v>6.00047862</v>
      </c>
      <c r="BB44" s="15">
        <v>955.86450000000002</v>
      </c>
      <c r="BC44" s="15">
        <v>955.864192</v>
      </c>
      <c r="BD44" s="15">
        <v>955.86450000000002</v>
      </c>
      <c r="BE44" s="15">
        <v>1867.2442827</v>
      </c>
      <c r="BF44" s="15">
        <v>1867.2468656000001</v>
      </c>
      <c r="BG44" s="15">
        <v>2.7508168E-2</v>
      </c>
      <c r="BH44" s="15">
        <v>2.5745325000000002E-3</v>
      </c>
      <c r="BI44" s="15">
        <v>2.5745449000000001E-3</v>
      </c>
      <c r="BJ44" s="15">
        <v>2.7508254999999999E-2</v>
      </c>
      <c r="BK44" s="15">
        <v>1680.3711599999999</v>
      </c>
      <c r="BL44" s="15">
        <v>1680.3718799999899</v>
      </c>
      <c r="BM44" s="15">
        <v>0.48304995689999902</v>
      </c>
      <c r="BN44" s="15">
        <v>2176.46101</v>
      </c>
      <c r="BO44" s="15">
        <v>48.525644269999901</v>
      </c>
      <c r="BP44" s="15">
        <v>362.61154740000001</v>
      </c>
      <c r="BQ44" s="15">
        <v>62.527023099999901</v>
      </c>
      <c r="BR44" s="15">
        <v>0.93185709999999999</v>
      </c>
      <c r="BS44" s="15">
        <v>1.6566352</v>
      </c>
      <c r="BT44" s="15">
        <v>127.99986579999999</v>
      </c>
      <c r="BU44" s="15">
        <v>0</v>
      </c>
      <c r="BV44" s="15">
        <v>2046.5524</v>
      </c>
      <c r="BW44" s="15">
        <v>118.256683999999</v>
      </c>
      <c r="BX44" s="15">
        <v>118.2567926</v>
      </c>
      <c r="BY44" s="15">
        <v>7659.1295799999998</v>
      </c>
      <c r="BZ44" s="15">
        <v>7659.1261399999903</v>
      </c>
      <c r="CA44" s="15">
        <v>0.46057892</v>
      </c>
      <c r="CB44" s="15">
        <v>7.8298359999999997E-2</v>
      </c>
      <c r="CC44" s="15">
        <v>0.38228016999999997</v>
      </c>
      <c r="CD44" s="15">
        <v>73803.5965</v>
      </c>
      <c r="CE44" s="15">
        <v>167727.08129999999</v>
      </c>
      <c r="CF44" s="15">
        <v>40638.916499999999</v>
      </c>
      <c r="CG44" s="15">
        <v>40638.898300000001</v>
      </c>
      <c r="CH44" s="15">
        <v>0</v>
      </c>
      <c r="CI44" s="15">
        <v>167727.08900000001</v>
      </c>
      <c r="CJ44" s="15">
        <v>2392.3121590000001</v>
      </c>
      <c r="CK44" s="15">
        <v>21.736614199999899</v>
      </c>
      <c r="CL44" s="15">
        <v>2.3391604539999999E-2</v>
      </c>
      <c r="CM44" s="15">
        <v>2.3296094699999998</v>
      </c>
      <c r="CN44" s="15">
        <v>1.268678902</v>
      </c>
      <c r="CO44" s="15">
        <v>23.2940272999999</v>
      </c>
      <c r="CP44" s="15">
        <v>6.5563693870000002</v>
      </c>
      <c r="CQ44" s="15">
        <v>33354.209719999999</v>
      </c>
      <c r="CR44" s="15">
        <v>34.409284900000003</v>
      </c>
      <c r="CS44" s="15">
        <v>9.2624961639999892</v>
      </c>
      <c r="CT44" s="15">
        <v>2981.4568509999999</v>
      </c>
      <c r="CU44" s="15">
        <v>220.73645522999999</v>
      </c>
      <c r="CV44" s="15">
        <v>0</v>
      </c>
      <c r="CW44" s="15">
        <v>12.153422039999899</v>
      </c>
      <c r="CX44" s="15">
        <v>1.5901304000000001E-4</v>
      </c>
      <c r="CY44" s="15">
        <v>3.261841596</v>
      </c>
      <c r="CZ44" s="15">
        <v>9415.061205</v>
      </c>
      <c r="DA44" s="15">
        <v>5.1916860150000002</v>
      </c>
      <c r="DB44" s="15">
        <v>1.6566352</v>
      </c>
      <c r="DC44" s="15">
        <v>786.55929600000002</v>
      </c>
      <c r="DD44" s="15">
        <v>8.9474825499999895</v>
      </c>
      <c r="DE44" s="15">
        <v>420.49162999999999</v>
      </c>
      <c r="DF44" s="15">
        <v>43.789544800000002</v>
      </c>
      <c r="DG44" s="15">
        <v>16.692862699999999</v>
      </c>
      <c r="DH44" s="15">
        <v>1782.495645</v>
      </c>
      <c r="DI44" s="15">
        <v>54.947150799999903</v>
      </c>
      <c r="DJ44" s="15">
        <v>401.23253699999998</v>
      </c>
      <c r="DK44" s="15">
        <v>15.5761070479999</v>
      </c>
      <c r="DL44" s="15">
        <v>265.88718060000002</v>
      </c>
      <c r="DM44" s="15">
        <v>1.6463292757000001</v>
      </c>
      <c r="DN44" s="15">
        <v>6.7739151399999997</v>
      </c>
      <c r="DO44" s="15">
        <v>4041.9582999999998</v>
      </c>
      <c r="DP44" s="15">
        <v>864.51081699999997</v>
      </c>
      <c r="DQ44" s="15">
        <v>864.51036399999998</v>
      </c>
      <c r="DR44" s="15">
        <v>3107.180006</v>
      </c>
      <c r="DS44" s="15">
        <v>29.830774999999999</v>
      </c>
      <c r="DT44" s="15">
        <v>29.830736299999899</v>
      </c>
      <c r="DU44" s="15">
        <v>2.5002146600000001</v>
      </c>
      <c r="DV44" s="15">
        <v>8668.5931299999993</v>
      </c>
      <c r="DW44" s="15">
        <v>7134.4665845</v>
      </c>
      <c r="DX44" s="15">
        <v>7134.471888</v>
      </c>
      <c r="DY44" s="15">
        <v>1588.4451987</v>
      </c>
      <c r="DZ44" s="15">
        <v>556.08701719999999</v>
      </c>
      <c r="EA44" s="15">
        <v>72754.679699999993</v>
      </c>
      <c r="EB44" s="15">
        <v>3825.7144249999901</v>
      </c>
      <c r="EC44" s="15">
        <v>9057.5888599999998</v>
      </c>
      <c r="ED44" s="15">
        <v>3825.7166670000001</v>
      </c>
      <c r="EE44" s="15">
        <f t="shared" si="3"/>
        <v>210046.36895999999</v>
      </c>
      <c r="EF44" s="15">
        <f t="shared" si="4"/>
        <v>16019.678902465699</v>
      </c>
      <c r="EG44" s="15">
        <f t="shared" si="5"/>
        <v>6604.6176974656992</v>
      </c>
      <c r="EH44" s="28"/>
      <c r="EI44" s="28"/>
      <c r="EJ44" s="28"/>
      <c r="EK44" s="28"/>
      <c r="EL44" s="28"/>
      <c r="EM44" s="28"/>
      <c r="EN44" s="28"/>
    </row>
    <row r="45" spans="1:144" x14ac:dyDescent="0.25">
      <c r="A45" s="17" t="s">
        <v>214</v>
      </c>
      <c r="B45" s="15">
        <v>0.51143182949999999</v>
      </c>
      <c r="C45" s="15">
        <v>1.4160799630000001</v>
      </c>
      <c r="D45" s="15">
        <v>16.19084805</v>
      </c>
      <c r="E45" s="15">
        <v>122.4940924</v>
      </c>
      <c r="F45" s="15">
        <v>12.61878218</v>
      </c>
      <c r="G45" s="15">
        <v>12.6187977</v>
      </c>
      <c r="H45" s="15">
        <v>122.494508299999</v>
      </c>
      <c r="I45" s="15">
        <v>122.494508299999</v>
      </c>
      <c r="J45" s="15">
        <v>39.920255599999997</v>
      </c>
      <c r="K45" s="15">
        <v>0.46877017300000001</v>
      </c>
      <c r="L45" s="15">
        <v>1.0592432890000001</v>
      </c>
      <c r="M45" s="15">
        <v>7.5750899999999996E-2</v>
      </c>
      <c r="N45" s="15">
        <v>3.7875029000000002E-3</v>
      </c>
      <c r="O45" s="15">
        <v>7.1962680000000001E-2</v>
      </c>
      <c r="P45" s="15">
        <v>254.76817928</v>
      </c>
      <c r="Q45" s="15">
        <v>0.21468705499999999</v>
      </c>
      <c r="R45" s="15">
        <v>254.76782840000001</v>
      </c>
      <c r="S45" s="15">
        <v>0.1320933681</v>
      </c>
      <c r="T45" s="15">
        <v>0.13209359979999999</v>
      </c>
      <c r="U45" s="15">
        <v>7.5606606239999999E-2</v>
      </c>
      <c r="V45" s="15">
        <v>0.24780401508</v>
      </c>
      <c r="W45" s="15">
        <v>6.5284231759999894E-2</v>
      </c>
      <c r="X45" s="15">
        <v>33.416222579999904</v>
      </c>
      <c r="Y45" s="15">
        <v>33.41617205</v>
      </c>
      <c r="Z45" s="15">
        <v>1135.1507369999999</v>
      </c>
      <c r="AA45" s="15">
        <v>1135.1507369999999</v>
      </c>
      <c r="AB45" s="15">
        <v>3.6889382E-4</v>
      </c>
      <c r="AC45" s="15">
        <v>5.1644958000000003E-5</v>
      </c>
      <c r="AD45" s="15">
        <v>3.1725025999999998E-4</v>
      </c>
      <c r="AE45" s="15">
        <v>0.14518800639999899</v>
      </c>
      <c r="AF45" s="15">
        <v>162003.00964</v>
      </c>
      <c r="AG45" s="15">
        <v>17586503.529999901</v>
      </c>
      <c r="AH45" s="15">
        <v>162003.02853000001</v>
      </c>
      <c r="AI45" s="15">
        <v>3.7498490309999999E-3</v>
      </c>
      <c r="AJ45" s="15">
        <v>46.722520629999998</v>
      </c>
      <c r="AK45" s="15">
        <v>349.76476050000002</v>
      </c>
      <c r="AL45" s="15">
        <v>43.311852270000003</v>
      </c>
      <c r="AM45" s="15">
        <v>1.4998598599999999</v>
      </c>
      <c r="AN45" s="15">
        <v>118.98793406</v>
      </c>
      <c r="AO45" s="15">
        <v>23.732248299999998</v>
      </c>
      <c r="AP45" s="15">
        <v>481.31445400000001</v>
      </c>
      <c r="AQ45" s="15">
        <v>755.77035152999997</v>
      </c>
      <c r="AR45" s="15">
        <v>202.47283394499999</v>
      </c>
      <c r="AS45" s="15">
        <v>1062.2657265999901</v>
      </c>
      <c r="AT45" s="15">
        <v>228.28608059999999</v>
      </c>
      <c r="AU45" s="15">
        <v>193.14150236</v>
      </c>
      <c r="AV45" s="15">
        <v>193.14148963</v>
      </c>
      <c r="AW45" s="15">
        <v>1062.26581679999</v>
      </c>
      <c r="AX45" s="15">
        <v>2815.8138399999998</v>
      </c>
      <c r="AY45" s="15">
        <v>4680.7483000000002</v>
      </c>
      <c r="AZ45" s="15">
        <v>0.86687102299999896</v>
      </c>
      <c r="BA45" s="15">
        <v>1.011304907</v>
      </c>
      <c r="BB45" s="15">
        <v>156.105549</v>
      </c>
      <c r="BC45" s="15">
        <v>156.10534480000001</v>
      </c>
      <c r="BD45" s="15">
        <v>156.105549</v>
      </c>
      <c r="BE45" s="15">
        <v>314.33132533999998</v>
      </c>
      <c r="BF45" s="15">
        <v>314.332192289999</v>
      </c>
      <c r="BG45" s="15">
        <v>3.1480089999999998E-3</v>
      </c>
      <c r="BH45" s="15">
        <v>2.9540570000000002E-4</v>
      </c>
      <c r="BI45" s="15">
        <v>2.9540920000000002E-4</v>
      </c>
      <c r="BJ45" s="15">
        <v>3.1480147E-3</v>
      </c>
      <c r="BK45" s="15">
        <v>246.02951730000001</v>
      </c>
      <c r="BL45" s="15">
        <v>246.02872120000001</v>
      </c>
      <c r="BM45" s="15">
        <v>9.5085534129999996E-2</v>
      </c>
      <c r="BN45" s="15">
        <v>368.84368679999898</v>
      </c>
      <c r="BO45" s="15">
        <v>7.1842683809999901</v>
      </c>
      <c r="BP45" s="15">
        <v>63.598618500000001</v>
      </c>
      <c r="BQ45" s="15">
        <v>9.5878757300000004</v>
      </c>
      <c r="BR45" s="15">
        <v>0.11754361000000001</v>
      </c>
      <c r="BS45" s="15">
        <v>0.20896635999999999</v>
      </c>
      <c r="BT45" s="15">
        <v>20.239797429999999</v>
      </c>
      <c r="BU45" s="15">
        <v>0</v>
      </c>
      <c r="BV45" s="15">
        <v>281.627681</v>
      </c>
      <c r="BW45" s="15">
        <v>20.659211559999999</v>
      </c>
      <c r="BX45" s="15">
        <v>20.659264960000002</v>
      </c>
      <c r="BY45" s="15">
        <v>963.81068870000001</v>
      </c>
      <c r="BZ45" s="15">
        <v>963.81379600000002</v>
      </c>
      <c r="CA45" s="15">
        <v>5.7165947000000002E-2</v>
      </c>
      <c r="CB45" s="15">
        <v>9.7182180000000007E-3</v>
      </c>
      <c r="CC45" s="15">
        <v>4.7447709999999997E-2</v>
      </c>
      <c r="CD45" s="15">
        <v>13198.72977</v>
      </c>
      <c r="CE45" s="15">
        <v>25428.260569999999</v>
      </c>
      <c r="CF45" s="15">
        <v>5079.3967999999904</v>
      </c>
      <c r="CG45" s="15">
        <v>5079.3970659999904</v>
      </c>
      <c r="CH45" s="15">
        <v>0</v>
      </c>
      <c r="CI45" s="15">
        <v>25428.259469999899</v>
      </c>
      <c r="CJ45" s="15">
        <v>425.08356749999899</v>
      </c>
      <c r="CK45" s="15">
        <v>3.6286094640000002</v>
      </c>
      <c r="CL45" s="15">
        <v>3.7498430069999901E-3</v>
      </c>
      <c r="CM45" s="15">
        <v>0.385377293499999</v>
      </c>
      <c r="CN45" s="15">
        <v>0.21047137269999999</v>
      </c>
      <c r="CO45" s="15">
        <v>4.0534653250000003</v>
      </c>
      <c r="CP45" s="15">
        <v>0.90718737419999995</v>
      </c>
      <c r="CQ45" s="15">
        <v>5974.3605930000003</v>
      </c>
      <c r="CR45" s="15">
        <v>4.7795008899999996</v>
      </c>
      <c r="CS45" s="15">
        <v>1.132454466</v>
      </c>
      <c r="CT45" s="15">
        <v>423.82893380000002</v>
      </c>
      <c r="CU45" s="15">
        <v>28.653401079999998</v>
      </c>
      <c r="CV45" s="15">
        <v>0</v>
      </c>
      <c r="CW45" s="15">
        <v>2.0872239399999999</v>
      </c>
      <c r="CX45" s="15">
        <v>1.8663219999999999E-5</v>
      </c>
      <c r="CY45" s="15">
        <v>0.36618035599999998</v>
      </c>
      <c r="CZ45" s="15">
        <v>1182.1420853</v>
      </c>
      <c r="DA45" s="15">
        <v>0.66159572499999997</v>
      </c>
      <c r="DB45" s="15">
        <v>0.20896635999999999</v>
      </c>
      <c r="DC45" s="15">
        <v>101.67163035999999</v>
      </c>
      <c r="DD45" s="15">
        <v>0.98244633299999995</v>
      </c>
      <c r="DE45" s="15">
        <v>56.753245960000001</v>
      </c>
      <c r="DF45" s="15">
        <v>6.0855923000000001</v>
      </c>
      <c r="DG45" s="15">
        <v>1.99447888</v>
      </c>
      <c r="DH45" s="15">
        <v>246.12394939999999</v>
      </c>
      <c r="DI45" s="15">
        <v>9.3215699299999901</v>
      </c>
      <c r="DJ45" s="15">
        <v>66.674289400000006</v>
      </c>
      <c r="DK45" s="15">
        <v>2.0209611779999999</v>
      </c>
      <c r="DL45" s="15">
        <v>28.041469599999999</v>
      </c>
      <c r="DM45" s="15">
        <v>0.21662982419999899</v>
      </c>
      <c r="DN45" s="15">
        <v>1.072622382</v>
      </c>
      <c r="DO45" s="15">
        <v>707.30804000000001</v>
      </c>
      <c r="DP45" s="15">
        <v>98.217430289999996</v>
      </c>
      <c r="DQ45" s="15">
        <v>98.217247020000002</v>
      </c>
      <c r="DR45" s="15">
        <v>486.258150099999</v>
      </c>
      <c r="DS45" s="15">
        <v>5.7535488299999997</v>
      </c>
      <c r="DT45" s="15">
        <v>5.7535763429999998</v>
      </c>
      <c r="DU45" s="15">
        <v>0.37848223399999997</v>
      </c>
      <c r="DV45" s="15">
        <v>1592.5252169</v>
      </c>
      <c r="DW45" s="15">
        <v>1311.0321465299901</v>
      </c>
      <c r="DX45" s="15">
        <v>1311.0305676199901</v>
      </c>
      <c r="DY45" s="15">
        <v>291.17390545000001</v>
      </c>
      <c r="DZ45" s="15">
        <v>90.108534270000007</v>
      </c>
      <c r="EA45" s="15">
        <v>13008.271816</v>
      </c>
      <c r="EB45" s="15">
        <v>726.88762450000002</v>
      </c>
      <c r="EC45" s="15">
        <v>1720.48348559999</v>
      </c>
      <c r="ED45" s="15">
        <v>726.88469049999901</v>
      </c>
      <c r="EE45" s="15">
        <f t="shared" si="3"/>
        <v>30753.686887299991</v>
      </c>
      <c r="EF45" s="15">
        <f t="shared" si="4"/>
        <v>2086.5707091863997</v>
      </c>
      <c r="EG45" s="15">
        <f t="shared" si="5"/>
        <v>904.42862388639992</v>
      </c>
      <c r="EH45" s="28"/>
      <c r="EI45" s="28"/>
      <c r="EJ45" s="28"/>
      <c r="EK45" s="28"/>
      <c r="EL45" s="28"/>
      <c r="EM45" s="28"/>
      <c r="EN45" s="28"/>
    </row>
    <row r="46" spans="1:144" x14ac:dyDescent="0.25">
      <c r="A46" s="17" t="s">
        <v>215</v>
      </c>
      <c r="B46" s="15">
        <v>5.1165980917999898E-2</v>
      </c>
      <c r="C46" s="15">
        <v>0.18059813325400001</v>
      </c>
      <c r="D46" s="15">
        <v>2.97594065471</v>
      </c>
      <c r="E46" s="15">
        <v>16.8405811925</v>
      </c>
      <c r="F46" s="15">
        <v>1.39615173895</v>
      </c>
      <c r="G46" s="15">
        <v>1.3961484217</v>
      </c>
      <c r="H46" s="15">
        <v>16.8405374347</v>
      </c>
      <c r="I46" s="15">
        <v>16.8405374347</v>
      </c>
      <c r="J46" s="15">
        <v>3.5382898523000001</v>
      </c>
      <c r="K46" s="15">
        <v>4.5866837591999998E-2</v>
      </c>
      <c r="L46" s="15">
        <v>6.0963074626000001E-2</v>
      </c>
      <c r="M46" s="15">
        <v>1.5042313999999999E-2</v>
      </c>
      <c r="N46" s="15">
        <v>7.5212255E-4</v>
      </c>
      <c r="O46" s="15">
        <v>1.4290298E-2</v>
      </c>
      <c r="P46" s="15">
        <v>42.190707758599999</v>
      </c>
      <c r="Q46" s="15">
        <v>2.06026441756E-2</v>
      </c>
      <c r="R46" s="15">
        <v>42.190472753199998</v>
      </c>
      <c r="S46" s="15">
        <v>2.0034083445399999E-2</v>
      </c>
      <c r="T46" s="15">
        <v>2.0034123523129999E-2</v>
      </c>
      <c r="U46" s="15">
        <v>1.248143424827E-2</v>
      </c>
      <c r="V46" s="15">
        <v>4.6933635627154899E-2</v>
      </c>
      <c r="W46" s="15">
        <v>1.18358719316269E-2</v>
      </c>
      <c r="X46" s="15">
        <v>5.7169543409100001</v>
      </c>
      <c r="Y46" s="15">
        <v>5.7169696435499997</v>
      </c>
      <c r="Z46" s="15">
        <v>174.408649462</v>
      </c>
      <c r="AA46" s="15">
        <v>174.408649462</v>
      </c>
      <c r="AB46" s="15">
        <v>7.6243413999999994E-5</v>
      </c>
      <c r="AC46" s="15">
        <v>1.0674147E-5</v>
      </c>
      <c r="AD46" s="15">
        <v>6.5569639999999999E-5</v>
      </c>
      <c r="AE46" s="15">
        <v>1.6046327548399901E-2</v>
      </c>
      <c r="AF46" s="15">
        <v>21241.75568703</v>
      </c>
      <c r="AG46" s="15">
        <v>2854335.20360999</v>
      </c>
      <c r="AH46" s="15">
        <v>21241.749515179999</v>
      </c>
      <c r="AI46" s="15">
        <v>5.0612761100300003E-4</v>
      </c>
      <c r="AJ46" s="15">
        <v>2.8231687433000001</v>
      </c>
      <c r="AK46" s="15">
        <v>20.312908244999999</v>
      </c>
      <c r="AL46" s="15">
        <v>2.7053847804000002</v>
      </c>
      <c r="AM46" s="15">
        <v>8.6534997000000002E-2</v>
      </c>
      <c r="AN46" s="15">
        <v>7.4334654374999998</v>
      </c>
      <c r="AO46" s="15">
        <v>1.92733545079999</v>
      </c>
      <c r="AP46" s="15">
        <v>57.020856600000002</v>
      </c>
      <c r="AQ46" s="15">
        <v>105.34822477199999</v>
      </c>
      <c r="AR46" s="15">
        <v>31.678914655</v>
      </c>
      <c r="AS46" s="15">
        <v>133.85438105999901</v>
      </c>
      <c r="AT46" s="15">
        <v>27.661405202400001</v>
      </c>
      <c r="AU46" s="15">
        <v>26.053223386799999</v>
      </c>
      <c r="AV46" s="15">
        <v>26.053303116039999</v>
      </c>
      <c r="AW46" s="15">
        <v>133.85415098999999</v>
      </c>
      <c r="AX46" s="15">
        <v>356.29485999999901</v>
      </c>
      <c r="AY46" s="15">
        <v>679.66414536499997</v>
      </c>
      <c r="AZ46" s="15">
        <v>8.2991716940000002E-2</v>
      </c>
      <c r="BA46" s="15">
        <v>0.10310219655</v>
      </c>
      <c r="BB46" s="15">
        <v>15.4905282014</v>
      </c>
      <c r="BC46" s="15">
        <v>15.490517388400001</v>
      </c>
      <c r="BD46" s="15">
        <v>15.4905282014</v>
      </c>
      <c r="BE46" s="15">
        <v>44.263855987710002</v>
      </c>
      <c r="BF46" s="15">
        <v>44.263896998180002</v>
      </c>
      <c r="BG46" s="15">
        <v>6.8615685000000001E-4</v>
      </c>
      <c r="BH46" s="15">
        <v>6.2600760000000003E-5</v>
      </c>
      <c r="BI46" s="15">
        <v>6.260033E-5</v>
      </c>
      <c r="BJ46" s="15">
        <v>6.8615615999999995E-4</v>
      </c>
      <c r="BK46" s="15">
        <v>19.004088873699999</v>
      </c>
      <c r="BL46" s="15">
        <v>19.004065657400002</v>
      </c>
      <c r="BM46" s="15">
        <v>1.775949006669E-2</v>
      </c>
      <c r="BN46" s="15">
        <v>45.101235264899998</v>
      </c>
      <c r="BO46" s="15">
        <v>1.019372775696</v>
      </c>
      <c r="BP46" s="15">
        <v>7.9963949813999999</v>
      </c>
      <c r="BQ46" s="15">
        <v>0.5960721846</v>
      </c>
      <c r="BR46" s="15">
        <v>1.9123022999999999E-2</v>
      </c>
      <c r="BS46" s="15">
        <v>3.3996503999999997E-2</v>
      </c>
      <c r="BT46" s="15">
        <v>3.9525410249999999</v>
      </c>
      <c r="BU46" s="15">
        <v>0</v>
      </c>
      <c r="BV46" s="15">
        <v>50.520194400000001</v>
      </c>
      <c r="BW46" s="15">
        <v>2.34937568699999</v>
      </c>
      <c r="BX46" s="15">
        <v>2.3493706736500002</v>
      </c>
      <c r="BY46" s="15">
        <v>160.18389147970001</v>
      </c>
      <c r="BZ46" s="15">
        <v>160.18361349269901</v>
      </c>
      <c r="CA46" s="15">
        <v>1.0067820999999999E-2</v>
      </c>
      <c r="CB46" s="15">
        <v>1.7115371E-3</v>
      </c>
      <c r="CC46" s="15">
        <v>8.3563109999999999E-3</v>
      </c>
      <c r="CD46" s="15">
        <v>1710.15334644</v>
      </c>
      <c r="CE46" s="15">
        <v>1974.9030158999999</v>
      </c>
      <c r="CF46" s="15">
        <v>381.60424337000001</v>
      </c>
      <c r="CG46" s="15">
        <v>381.60337379999999</v>
      </c>
      <c r="CH46" s="15">
        <v>0</v>
      </c>
      <c r="CI46" s="15">
        <v>1974.9038385599999</v>
      </c>
      <c r="CJ46" s="15">
        <v>57.489574405999903</v>
      </c>
      <c r="CK46" s="15">
        <v>0.38826154900999998</v>
      </c>
      <c r="CL46" s="15">
        <v>5.0612914967399999E-4</v>
      </c>
      <c r="CM46" s="15">
        <v>5.0843552393000001E-2</v>
      </c>
      <c r="CN46" s="15">
        <v>2.7882107644199999E-2</v>
      </c>
      <c r="CO46" s="15">
        <v>0.46479062097000001</v>
      </c>
      <c r="CP46" s="15">
        <v>9.4824933907000003E-2</v>
      </c>
      <c r="CQ46" s="15">
        <v>751.55850943400003</v>
      </c>
      <c r="CR46" s="15">
        <v>0.49999707392999998</v>
      </c>
      <c r="CS46" s="15">
        <v>8.1446341549999995E-2</v>
      </c>
      <c r="CT46" s="15">
        <v>39.875701835000001</v>
      </c>
      <c r="CU46" s="15">
        <v>4.3531497004200004</v>
      </c>
      <c r="CV46" s="15">
        <v>0</v>
      </c>
      <c r="CW46" s="15">
        <v>0.24273786978299999</v>
      </c>
      <c r="CX46" s="15">
        <v>3.0006546999999999E-6</v>
      </c>
      <c r="CY46" s="15">
        <v>3.6919296070000003E-2</v>
      </c>
      <c r="CZ46" s="15">
        <v>187.20930304629999</v>
      </c>
      <c r="DA46" s="15">
        <v>8.9588909379999998E-2</v>
      </c>
      <c r="DB46" s="15">
        <v>3.3996503999999997E-2</v>
      </c>
      <c r="DC46" s="15">
        <v>15.2455467217499</v>
      </c>
      <c r="DD46" s="15">
        <v>0.101114793254999</v>
      </c>
      <c r="DE46" s="15">
        <v>7.4134366998999903</v>
      </c>
      <c r="DF46" s="15">
        <v>0.67611541909999995</v>
      </c>
      <c r="DG46" s="15">
        <v>0.1797718894</v>
      </c>
      <c r="DH46" s="15">
        <v>30.494959957500001</v>
      </c>
      <c r="DI46" s="15">
        <v>0.92254187414</v>
      </c>
      <c r="DJ46" s="15">
        <v>7.0508991566999999</v>
      </c>
      <c r="DK46" s="15">
        <v>0.15461443631999999</v>
      </c>
      <c r="DL46" s="15">
        <v>2.7076691608000001</v>
      </c>
      <c r="DM46" s="15">
        <v>2.6931797006699999E-2</v>
      </c>
      <c r="DN46" s="15">
        <v>9.9656431461999997E-2</v>
      </c>
      <c r="DO46" s="15">
        <v>25.561364999999999</v>
      </c>
      <c r="DP46" s="15">
        <v>17.648523918279999</v>
      </c>
      <c r="DQ46" s="15">
        <v>17.64859092563</v>
      </c>
      <c r="DR46" s="15">
        <v>52.238105693599998</v>
      </c>
      <c r="DS46" s="15">
        <v>0.79690964179599999</v>
      </c>
      <c r="DT46" s="15">
        <v>0.79690924103000005</v>
      </c>
      <c r="DU46" s="15">
        <v>2.1782965966E-2</v>
      </c>
      <c r="DV46" s="15">
        <v>207.0602252754</v>
      </c>
      <c r="DW46" s="15">
        <v>167.76051976074999</v>
      </c>
      <c r="DX46" s="15">
        <v>167.76055357803</v>
      </c>
      <c r="DY46" s="15">
        <v>35.917577421419999</v>
      </c>
      <c r="DZ46" s="15">
        <v>9.1793343268399994</v>
      </c>
      <c r="EA46" s="15">
        <v>1678.8674789950001</v>
      </c>
      <c r="EB46" s="15">
        <v>98.083696597200003</v>
      </c>
      <c r="EC46" s="15">
        <v>237.16212445400001</v>
      </c>
      <c r="ED46" s="15">
        <v>98.083399795099993</v>
      </c>
      <c r="EE46" s="15">
        <f t="shared" si="3"/>
        <v>2375.5113481437002</v>
      </c>
      <c r="EF46" s="15">
        <f t="shared" si="4"/>
        <v>289.27508851558861</v>
      </c>
      <c r="EG46" s="15">
        <f t="shared" si="5"/>
        <v>102.0657854692886</v>
      </c>
      <c r="EH46" s="28"/>
      <c r="EI46" s="28"/>
      <c r="EJ46" s="28"/>
      <c r="EK46" s="28"/>
      <c r="EL46" s="28"/>
      <c r="EM46" s="28"/>
      <c r="EN46" s="28"/>
    </row>
    <row r="47" spans="1:144" x14ac:dyDescent="0.25">
      <c r="A47" s="17" t="s">
        <v>216</v>
      </c>
      <c r="B47" s="15">
        <v>0.964138516</v>
      </c>
      <c r="C47" s="15">
        <v>2.867246508</v>
      </c>
      <c r="D47" s="15">
        <v>33.046463869999997</v>
      </c>
      <c r="E47" s="15">
        <v>245.8104213</v>
      </c>
      <c r="F47" s="15">
        <v>23.041730399999999</v>
      </c>
      <c r="G47" s="15">
        <v>23.04170805</v>
      </c>
      <c r="H47" s="15">
        <v>245.81038709999899</v>
      </c>
      <c r="I47" s="15">
        <v>245.81038709999899</v>
      </c>
      <c r="J47" s="15">
        <v>71.953434700000003</v>
      </c>
      <c r="K47" s="15">
        <v>0.91039081300000002</v>
      </c>
      <c r="L47" s="15">
        <v>1.7842451699999999</v>
      </c>
      <c r="M47" s="15">
        <v>0.191662</v>
      </c>
      <c r="N47" s="15">
        <v>9.5831040000000003E-3</v>
      </c>
      <c r="O47" s="15">
        <v>0.18207899</v>
      </c>
      <c r="P47" s="15">
        <v>518.19209069999999</v>
      </c>
      <c r="Q47" s="15">
        <v>0.45500571940000001</v>
      </c>
      <c r="R47" s="15">
        <v>518.19175429999996</v>
      </c>
      <c r="S47" s="15">
        <v>0.28852102349999997</v>
      </c>
      <c r="T47" s="15">
        <v>0.28852110574000001</v>
      </c>
      <c r="U47" s="15">
        <v>0.16542741993999999</v>
      </c>
      <c r="V47" s="15">
        <v>0.53137524463600005</v>
      </c>
      <c r="W47" s="15">
        <v>0.14198241304699999</v>
      </c>
      <c r="X47" s="15">
        <v>78.075868069999999</v>
      </c>
      <c r="Y47" s="15">
        <v>78.075918139999999</v>
      </c>
      <c r="Z47" s="15">
        <v>2304.976862</v>
      </c>
      <c r="AA47" s="15">
        <v>2304.976862</v>
      </c>
      <c r="AB47" s="15">
        <v>9.6703816000000005E-4</v>
      </c>
      <c r="AC47" s="15">
        <v>1.3538491E-4</v>
      </c>
      <c r="AD47" s="15">
        <v>8.3165330000000001E-4</v>
      </c>
      <c r="AE47" s="15">
        <v>0.31426033599999997</v>
      </c>
      <c r="AF47" s="15">
        <v>397184.37933999998</v>
      </c>
      <c r="AG47" s="15">
        <v>40576930.809999898</v>
      </c>
      <c r="AH47" s="15">
        <v>397184.43755999999</v>
      </c>
      <c r="AI47" s="15">
        <v>8.2463124699999994E-3</v>
      </c>
      <c r="AJ47" s="15">
        <v>98.216553430000005</v>
      </c>
      <c r="AK47" s="15">
        <v>727.83462420000001</v>
      </c>
      <c r="AL47" s="15">
        <v>96.176337099999998</v>
      </c>
      <c r="AM47" s="15">
        <v>3.3575206870000001</v>
      </c>
      <c r="AN47" s="15">
        <v>263.96167709999997</v>
      </c>
      <c r="AO47" s="15">
        <v>38.126594679999997</v>
      </c>
      <c r="AP47" s="15">
        <v>1269.7986349999901</v>
      </c>
      <c r="AQ47" s="15">
        <v>1532.8820710099999</v>
      </c>
      <c r="AR47" s="15">
        <v>406.28677821000002</v>
      </c>
      <c r="AS47" s="15">
        <v>2380.7381786999999</v>
      </c>
      <c r="AT47" s="15">
        <v>458.95378440000002</v>
      </c>
      <c r="AU47" s="15">
        <v>412.03962547999998</v>
      </c>
      <c r="AV47" s="15">
        <v>412.03986156000002</v>
      </c>
      <c r="AW47" s="15">
        <v>2380.7388989999999</v>
      </c>
      <c r="AX47" s="15">
        <v>5982.4210000000003</v>
      </c>
      <c r="AY47" s="15">
        <v>9655.0953000000009</v>
      </c>
      <c r="AZ47" s="15">
        <v>1.734695788</v>
      </c>
      <c r="BA47" s="15">
        <v>1.9648305559999999</v>
      </c>
      <c r="BB47" s="15">
        <v>288.99099239999998</v>
      </c>
      <c r="BC47" s="15">
        <v>288.9910198</v>
      </c>
      <c r="BD47" s="15">
        <v>288.99099239999998</v>
      </c>
      <c r="BE47" s="15">
        <v>702.80729137999901</v>
      </c>
      <c r="BF47" s="15">
        <v>702.80630139000004</v>
      </c>
      <c r="BG47" s="15">
        <v>8.4732899999999996E-3</v>
      </c>
      <c r="BH47" s="15">
        <v>7.8024129999999998E-4</v>
      </c>
      <c r="BI47" s="15">
        <v>7.8024089999999995E-4</v>
      </c>
      <c r="BJ47" s="15">
        <v>8.4732985000000004E-3</v>
      </c>
      <c r="BK47" s="15">
        <v>483.15699599999903</v>
      </c>
      <c r="BL47" s="15">
        <v>483.156668999999</v>
      </c>
      <c r="BM47" s="15">
        <v>0.20433856548999901</v>
      </c>
      <c r="BN47" s="15">
        <v>807.58785179999995</v>
      </c>
      <c r="BO47" s="15">
        <v>16.076952250000001</v>
      </c>
      <c r="BP47" s="15">
        <v>122.34512849999901</v>
      </c>
      <c r="BQ47" s="15">
        <v>16.319531649999998</v>
      </c>
      <c r="BR47" s="15">
        <v>0.26275409999999999</v>
      </c>
      <c r="BS47" s="15">
        <v>0.46711844000000002</v>
      </c>
      <c r="BT47" s="15">
        <v>48.292567239999997</v>
      </c>
      <c r="BU47" s="15">
        <v>0</v>
      </c>
      <c r="BV47" s="15">
        <v>725.15156000000002</v>
      </c>
      <c r="BW47" s="15">
        <v>40.042930369999901</v>
      </c>
      <c r="BX47" s="15">
        <v>40.042901839999999</v>
      </c>
      <c r="BY47" s="15">
        <v>2311.1663506999998</v>
      </c>
      <c r="BZ47" s="15">
        <v>2311.1643113999999</v>
      </c>
      <c r="CA47" s="15">
        <v>0.14042039000000001</v>
      </c>
      <c r="CB47" s="15">
        <v>2.3871549999999998E-2</v>
      </c>
      <c r="CC47" s="15">
        <v>0.116549246</v>
      </c>
      <c r="CD47" s="15">
        <v>27946.542539999999</v>
      </c>
      <c r="CE47" s="15">
        <v>51373.728239999997</v>
      </c>
      <c r="CF47" s="15">
        <v>8537.7334999999894</v>
      </c>
      <c r="CG47" s="15">
        <v>8537.7415699999892</v>
      </c>
      <c r="CH47" s="15">
        <v>0</v>
      </c>
      <c r="CI47" s="15">
        <v>51373.730960000001</v>
      </c>
      <c r="CJ47" s="15">
        <v>863.06589099999997</v>
      </c>
      <c r="CK47" s="15">
        <v>7.2621423939999996</v>
      </c>
      <c r="CL47" s="15">
        <v>8.2463118599999993E-3</v>
      </c>
      <c r="CM47" s="15">
        <v>0.82477218559999899</v>
      </c>
      <c r="CN47" s="15">
        <v>0.45624279290000003</v>
      </c>
      <c r="CO47" s="15">
        <v>8.0622792699999994</v>
      </c>
      <c r="CP47" s="15">
        <v>2.0297315955999999</v>
      </c>
      <c r="CQ47" s="15">
        <v>12700.749818999901</v>
      </c>
      <c r="CR47" s="15">
        <v>10.6338566999999</v>
      </c>
      <c r="CS47" s="15">
        <v>2.5467259269999998</v>
      </c>
      <c r="CT47" s="15">
        <v>889.20768759999999</v>
      </c>
      <c r="CU47" s="15">
        <v>61.89265777</v>
      </c>
      <c r="CV47" s="15">
        <v>0</v>
      </c>
      <c r="CW47" s="15">
        <v>4.1945265149999997</v>
      </c>
      <c r="CX47" s="15">
        <v>4.1345825999999998E-5</v>
      </c>
      <c r="CY47" s="15">
        <v>0.80161457199999997</v>
      </c>
      <c r="CZ47" s="15">
        <v>2624.9450059000001</v>
      </c>
      <c r="DA47" s="15">
        <v>1.4212357849999999</v>
      </c>
      <c r="DB47" s="15">
        <v>0.46711844000000002</v>
      </c>
      <c r="DC47" s="15">
        <v>221.56961747</v>
      </c>
      <c r="DD47" s="15">
        <v>1.9492579290000001</v>
      </c>
      <c r="DE47" s="15">
        <v>127.64663400000001</v>
      </c>
      <c r="DF47" s="15">
        <v>13.69015456</v>
      </c>
      <c r="DG47" s="15">
        <v>4.4222024900000001</v>
      </c>
      <c r="DH47" s="15">
        <v>548.04884100000004</v>
      </c>
      <c r="DI47" s="15">
        <v>17.10365852</v>
      </c>
      <c r="DJ47" s="15">
        <v>122.10444080000001</v>
      </c>
      <c r="DK47" s="15">
        <v>4.568408045</v>
      </c>
      <c r="DL47" s="15">
        <v>48.047803600000002</v>
      </c>
      <c r="DM47" s="15">
        <v>0.47552882658000001</v>
      </c>
      <c r="DN47" s="15">
        <v>2.1572242429999999</v>
      </c>
      <c r="DO47" s="15">
        <v>1312.4613999999999</v>
      </c>
      <c r="DP47" s="15">
        <v>238.45535068999999</v>
      </c>
      <c r="DQ47" s="15">
        <v>238.45527479</v>
      </c>
      <c r="DR47" s="15">
        <v>939.62435129999994</v>
      </c>
      <c r="DS47" s="15">
        <v>12.107049555</v>
      </c>
      <c r="DT47" s="15">
        <v>12.10705046</v>
      </c>
      <c r="DU47" s="15">
        <v>0.63753543999999995</v>
      </c>
      <c r="DV47" s="15">
        <v>3435.5440546</v>
      </c>
      <c r="DW47" s="15">
        <v>2836.8806599699901</v>
      </c>
      <c r="DX47" s="15">
        <v>2836.8824714399998</v>
      </c>
      <c r="DY47" s="15">
        <v>628.73468206999996</v>
      </c>
      <c r="DZ47" s="15">
        <v>180.270972819999</v>
      </c>
      <c r="EA47" s="15">
        <v>27551.824689999899</v>
      </c>
      <c r="EB47" s="15">
        <v>1542.4176907000001</v>
      </c>
      <c r="EC47" s="15">
        <v>3655.0645285999999</v>
      </c>
      <c r="ED47" s="15">
        <v>1542.4162778999901</v>
      </c>
      <c r="EE47" s="15">
        <f t="shared" si="3"/>
        <v>60394.618735999982</v>
      </c>
      <c r="EF47" s="15">
        <f t="shared" si="4"/>
        <v>4564.3640822101806</v>
      </c>
      <c r="EG47" s="15">
        <f t="shared" si="5"/>
        <v>1939.4190763101801</v>
      </c>
      <c r="EH47" s="28"/>
      <c r="EI47" s="28"/>
      <c r="EJ47" s="28"/>
      <c r="EK47" s="28"/>
      <c r="EL47" s="28"/>
      <c r="EM47" s="28"/>
      <c r="EN47" s="28"/>
    </row>
    <row r="48" spans="1:144" x14ac:dyDescent="0.25">
      <c r="A48" s="17" t="s">
        <v>217</v>
      </c>
      <c r="B48" s="15">
        <v>1.059100065</v>
      </c>
      <c r="C48" s="15">
        <v>3.1715903179999998</v>
      </c>
      <c r="D48" s="15">
        <v>36.738312489999998</v>
      </c>
      <c r="E48" s="15">
        <v>271.57709940000001</v>
      </c>
      <c r="F48" s="15">
        <v>25.579600840000001</v>
      </c>
      <c r="G48" s="15">
        <v>25.579643300000001</v>
      </c>
      <c r="H48" s="15">
        <v>271.57794189999998</v>
      </c>
      <c r="I48" s="15">
        <v>271.57794189999998</v>
      </c>
      <c r="J48" s="15">
        <v>80.337888199999995</v>
      </c>
      <c r="K48" s="15">
        <v>0.97113332499999905</v>
      </c>
      <c r="L48" s="15">
        <v>1.91961816</v>
      </c>
      <c r="M48" s="15">
        <v>0.13378076</v>
      </c>
      <c r="N48" s="15">
        <v>6.6890029999999998E-3</v>
      </c>
      <c r="O48" s="15">
        <v>0.12709102</v>
      </c>
      <c r="P48" s="15">
        <v>606.62432539999998</v>
      </c>
      <c r="Q48" s="15">
        <v>0.44011233049999998</v>
      </c>
      <c r="R48" s="15">
        <v>606.62519325999995</v>
      </c>
      <c r="S48" s="15">
        <v>0.28597833839999998</v>
      </c>
      <c r="T48" s="15">
        <v>0.28597785329999997</v>
      </c>
      <c r="U48" s="15">
        <v>0.17137716619999999</v>
      </c>
      <c r="V48" s="15">
        <v>0.55483859225999999</v>
      </c>
      <c r="W48" s="15">
        <v>0.15096014172</v>
      </c>
      <c r="X48" s="15">
        <v>83.352803859999995</v>
      </c>
      <c r="Y48" s="15">
        <v>83.352268809999998</v>
      </c>
      <c r="Z48" s="15">
        <v>2709.5150619999999</v>
      </c>
      <c r="AA48" s="15">
        <v>2709.5150619999999</v>
      </c>
      <c r="AB48" s="15">
        <v>6.5996649999999996E-4</v>
      </c>
      <c r="AC48" s="15">
        <v>9.23954E-5</v>
      </c>
      <c r="AD48" s="15">
        <v>5.6757750000000005E-4</v>
      </c>
      <c r="AE48" s="15">
        <v>0.30755356150000002</v>
      </c>
      <c r="AF48" s="15">
        <v>326954.4633</v>
      </c>
      <c r="AG48" s="15">
        <v>31069317.23</v>
      </c>
      <c r="AH48" s="15">
        <v>326954.38484000001</v>
      </c>
      <c r="AI48" s="15">
        <v>7.9780407950000003E-3</v>
      </c>
      <c r="AJ48" s="15">
        <v>88.618544799999995</v>
      </c>
      <c r="AK48" s="15">
        <v>656.17020030000003</v>
      </c>
      <c r="AL48" s="15">
        <v>84.663449</v>
      </c>
      <c r="AM48" s="15">
        <v>2.8969116499999998</v>
      </c>
      <c r="AN48" s="15">
        <v>232.49133939999999</v>
      </c>
      <c r="AO48" s="15">
        <v>42.857812459999998</v>
      </c>
      <c r="AP48" s="15">
        <v>1139.4527969999999</v>
      </c>
      <c r="AQ48" s="15">
        <v>1674.3268092000001</v>
      </c>
      <c r="AR48" s="15">
        <v>469.04199991000002</v>
      </c>
      <c r="AS48" s="15">
        <v>2292.6547572999998</v>
      </c>
      <c r="AT48" s="15">
        <v>517.81031480000001</v>
      </c>
      <c r="AU48" s="15">
        <v>436.51390333000001</v>
      </c>
      <c r="AV48" s="15">
        <v>436.51342994999902</v>
      </c>
      <c r="AW48" s="15">
        <v>2292.6550897000002</v>
      </c>
      <c r="AX48" s="15">
        <v>6414.5069000000003</v>
      </c>
      <c r="AY48" s="15">
        <v>10854.623917999999</v>
      </c>
      <c r="AZ48" s="15">
        <v>1.79694329799999</v>
      </c>
      <c r="BA48" s="15">
        <v>2.1175133850000001</v>
      </c>
      <c r="BB48" s="15">
        <v>321.30953499999998</v>
      </c>
      <c r="BC48" s="15">
        <v>321.30910999999998</v>
      </c>
      <c r="BD48" s="15">
        <v>321.30953499999998</v>
      </c>
      <c r="BE48" s="15">
        <v>697.50735685999996</v>
      </c>
      <c r="BF48" s="15">
        <v>697.50782112000002</v>
      </c>
      <c r="BG48" s="15">
        <v>5.6773650000000002E-3</v>
      </c>
      <c r="BH48" s="15">
        <v>5.2930904E-4</v>
      </c>
      <c r="BI48" s="15">
        <v>5.2931199999999999E-4</v>
      </c>
      <c r="BJ48" s="15">
        <v>5.67739E-3</v>
      </c>
      <c r="BK48" s="15">
        <v>480.5895936</v>
      </c>
      <c r="BL48" s="15">
        <v>480.590498999999</v>
      </c>
      <c r="BM48" s="15">
        <v>0.21243594569999999</v>
      </c>
      <c r="BN48" s="15">
        <v>794.72434539999995</v>
      </c>
      <c r="BO48" s="15">
        <v>15.689639391</v>
      </c>
      <c r="BP48" s="15">
        <v>136.37146709999999</v>
      </c>
      <c r="BQ48" s="15">
        <v>17.69776517</v>
      </c>
      <c r="BR48" s="15">
        <v>0.23956573</v>
      </c>
      <c r="BS48" s="15">
        <v>0.42589431999999999</v>
      </c>
      <c r="BT48" s="15">
        <v>47.620080229999999</v>
      </c>
      <c r="BU48" s="15">
        <v>0</v>
      </c>
      <c r="BV48" s="15">
        <v>755.63694899999996</v>
      </c>
      <c r="BW48" s="15">
        <v>44.44292523</v>
      </c>
      <c r="BX48" s="15">
        <v>44.442930930000003</v>
      </c>
      <c r="BY48" s="15">
        <v>1784.1263939999999</v>
      </c>
      <c r="BZ48" s="15">
        <v>1784.1278636</v>
      </c>
      <c r="CA48" s="15">
        <v>0.10051127</v>
      </c>
      <c r="CB48" s="15">
        <v>1.7086978999999999E-2</v>
      </c>
      <c r="CC48" s="15">
        <v>8.3424719999999994E-2</v>
      </c>
      <c r="CD48" s="15">
        <v>29084.56999</v>
      </c>
      <c r="CE48" s="15">
        <v>50071.746599999999</v>
      </c>
      <c r="CF48" s="15">
        <v>9521.3562099999999</v>
      </c>
      <c r="CG48" s="15">
        <v>9521.35628</v>
      </c>
      <c r="CH48" s="15">
        <v>0</v>
      </c>
      <c r="CI48" s="15">
        <v>50071.752800000002</v>
      </c>
      <c r="CJ48" s="15">
        <v>942.47769300000004</v>
      </c>
      <c r="CK48" s="15">
        <v>7.7284982599999896</v>
      </c>
      <c r="CL48" s="15">
        <v>7.978047056E-3</v>
      </c>
      <c r="CM48" s="15">
        <v>0.82392326969999996</v>
      </c>
      <c r="CN48" s="15">
        <v>0.45851286999999902</v>
      </c>
      <c r="CO48" s="15">
        <v>8.6999272699999999</v>
      </c>
      <c r="CP48" s="15">
        <v>1.8056212839999899</v>
      </c>
      <c r="CQ48" s="15">
        <v>13069.400034</v>
      </c>
      <c r="CR48" s="15">
        <v>9.6305341849999895</v>
      </c>
      <c r="CS48" s="15">
        <v>2.23114832</v>
      </c>
      <c r="CT48" s="15">
        <v>823.32212529999902</v>
      </c>
      <c r="CU48" s="15">
        <v>60.241868916000001</v>
      </c>
      <c r="CV48" s="15">
        <v>0</v>
      </c>
      <c r="CW48" s="15">
        <v>4.5454343399999999</v>
      </c>
      <c r="CX48" s="15">
        <v>3.1598796000000002E-5</v>
      </c>
      <c r="CY48" s="15">
        <v>0.71819707099999996</v>
      </c>
      <c r="CZ48" s="15">
        <v>2421.2810141</v>
      </c>
      <c r="DA48" s="15">
        <v>1.351313537</v>
      </c>
      <c r="DB48" s="15">
        <v>0.42589431999999999</v>
      </c>
      <c r="DC48" s="15">
        <v>212.70025802999999</v>
      </c>
      <c r="DD48" s="15">
        <v>1.91378136299999</v>
      </c>
      <c r="DE48" s="15">
        <v>114.61754449999999</v>
      </c>
      <c r="DF48" s="15">
        <v>12.182742259999999</v>
      </c>
      <c r="DG48" s="15">
        <v>3.9994066400000001</v>
      </c>
      <c r="DH48" s="15">
        <v>501.46417100000002</v>
      </c>
      <c r="DI48" s="15">
        <v>19.50485188</v>
      </c>
      <c r="DJ48" s="15">
        <v>137.20755439999999</v>
      </c>
      <c r="DK48" s="15">
        <v>3.9887041160000001</v>
      </c>
      <c r="DL48" s="15">
        <v>51.355550200000003</v>
      </c>
      <c r="DM48" s="15">
        <v>0.44285467179999999</v>
      </c>
      <c r="DN48" s="15">
        <v>2.211933567</v>
      </c>
      <c r="DO48" s="15">
        <v>686.46820000000002</v>
      </c>
      <c r="DP48" s="15">
        <v>175.56926808</v>
      </c>
      <c r="DQ48" s="15">
        <v>175.56928345999901</v>
      </c>
      <c r="DR48" s="15">
        <v>902.22148540000001</v>
      </c>
      <c r="DS48" s="15">
        <v>13.55665003</v>
      </c>
      <c r="DT48" s="15">
        <v>13.556619173</v>
      </c>
      <c r="DU48" s="15">
        <v>0.68590640000000003</v>
      </c>
      <c r="DV48" s="15">
        <v>3527.5592946000002</v>
      </c>
      <c r="DW48" s="15">
        <v>2899.6074401000001</v>
      </c>
      <c r="DX48" s="15">
        <v>2899.6080207999998</v>
      </c>
      <c r="DY48" s="15">
        <v>641.93035814999996</v>
      </c>
      <c r="DZ48" s="15">
        <v>169.30606252999999</v>
      </c>
      <c r="EA48" s="15">
        <v>28641.470266</v>
      </c>
      <c r="EB48" s="15">
        <v>1636.71146519999</v>
      </c>
      <c r="EC48" s="15">
        <v>3910.1178031999998</v>
      </c>
      <c r="ED48" s="15">
        <v>1636.7116896</v>
      </c>
      <c r="EE48" s="15">
        <f t="shared" si="3"/>
        <v>60073.692403599998</v>
      </c>
      <c r="EF48" s="15">
        <f t="shared" si="4"/>
        <v>4223.6727298137994</v>
      </c>
      <c r="EG48" s="15">
        <f t="shared" si="5"/>
        <v>1802.3917157137989</v>
      </c>
      <c r="EH48" s="28"/>
      <c r="EI48" s="28"/>
      <c r="EJ48" s="28"/>
      <c r="EK48" s="28"/>
      <c r="EL48" s="28"/>
      <c r="EM48" s="28"/>
      <c r="EN48" s="28"/>
    </row>
    <row r="49" spans="1:144" x14ac:dyDescent="0.25">
      <c r="A49" s="17" t="s">
        <v>218</v>
      </c>
      <c r="B49" s="15">
        <v>0.25460506799999999</v>
      </c>
      <c r="C49" s="15">
        <v>0.69961311199999998</v>
      </c>
      <c r="D49" s="15">
        <v>7.5411422039999998</v>
      </c>
      <c r="E49" s="15">
        <v>60.18589016</v>
      </c>
      <c r="F49" s="15">
        <v>6.3551425500000001</v>
      </c>
      <c r="G49" s="15">
        <v>6.3551367900000004</v>
      </c>
      <c r="H49" s="15">
        <v>60.18594375</v>
      </c>
      <c r="I49" s="15">
        <v>60.18594375</v>
      </c>
      <c r="J49" s="15">
        <v>20.036287999999999</v>
      </c>
      <c r="K49" s="15">
        <v>0.24385937399999999</v>
      </c>
      <c r="L49" s="15">
        <v>0.53842685000000001</v>
      </c>
      <c r="M49" s="15">
        <v>3.8998563E-2</v>
      </c>
      <c r="N49" s="15">
        <v>1.9499213E-3</v>
      </c>
      <c r="O49" s="15">
        <v>3.7048522E-2</v>
      </c>
      <c r="P49" s="15">
        <v>114.15351745</v>
      </c>
      <c r="Q49" s="15">
        <v>0.12769523269999999</v>
      </c>
      <c r="R49" s="15">
        <v>114.15361514</v>
      </c>
      <c r="S49" s="15">
        <v>7.3692186369999996E-2</v>
      </c>
      <c r="T49" s="15">
        <v>7.3692197680000002E-2</v>
      </c>
      <c r="U49" s="15">
        <v>3.9837990482999998E-2</v>
      </c>
      <c r="V49" s="15">
        <v>0.124169143319999</v>
      </c>
      <c r="W49" s="15">
        <v>3.2693773524999997E-2</v>
      </c>
      <c r="X49" s="15">
        <v>15.428852236000001</v>
      </c>
      <c r="Y49" s="15">
        <v>15.42885605</v>
      </c>
      <c r="Z49" s="15">
        <v>509.293226599999</v>
      </c>
      <c r="AA49" s="15">
        <v>509.293226599999</v>
      </c>
      <c r="AB49" s="15">
        <v>1.8972940999999999E-4</v>
      </c>
      <c r="AC49" s="15">
        <v>2.6562057E-5</v>
      </c>
      <c r="AD49" s="15">
        <v>1.6316683999999999E-4</v>
      </c>
      <c r="AE49" s="15">
        <v>8.5244155999999904E-2</v>
      </c>
      <c r="AF49" s="15">
        <v>84613.516949999903</v>
      </c>
      <c r="AG49" s="15">
        <v>9270823.7229999993</v>
      </c>
      <c r="AH49" s="15">
        <v>84613.515574999998</v>
      </c>
      <c r="AI49" s="15">
        <v>2.188072353E-3</v>
      </c>
      <c r="AJ49" s="15">
        <v>29.02830694</v>
      </c>
      <c r="AK49" s="15">
        <v>208.22131837999899</v>
      </c>
      <c r="AL49" s="15">
        <v>29.427761839999999</v>
      </c>
      <c r="AM49" s="15">
        <v>0.99641402429999903</v>
      </c>
      <c r="AN49" s="15">
        <v>80.787688199999906</v>
      </c>
      <c r="AO49" s="15">
        <v>14.382965579999899</v>
      </c>
      <c r="AP49" s="15">
        <v>218.1575186</v>
      </c>
      <c r="AQ49" s="15">
        <v>370.22934017599999</v>
      </c>
      <c r="AR49" s="15">
        <v>95.27268248</v>
      </c>
      <c r="AS49" s="15">
        <v>474.29744296000001</v>
      </c>
      <c r="AT49" s="15">
        <v>113.6186036</v>
      </c>
      <c r="AU49" s="15">
        <v>89.410915079999995</v>
      </c>
      <c r="AV49" s="15">
        <v>89.410898959999997</v>
      </c>
      <c r="AW49" s="15">
        <v>474.29869896000002</v>
      </c>
      <c r="AX49" s="15">
        <v>1154.97415</v>
      </c>
      <c r="AY49" s="15">
        <v>2283.4920229999998</v>
      </c>
      <c r="AZ49" s="15">
        <v>0.4715286984</v>
      </c>
      <c r="BA49" s="15">
        <v>0.52083396969999995</v>
      </c>
      <c r="BB49" s="15">
        <v>78.5497297</v>
      </c>
      <c r="BC49" s="15">
        <v>78.549522300000007</v>
      </c>
      <c r="BD49" s="15">
        <v>78.5497297</v>
      </c>
      <c r="BE49" s="15">
        <v>144.33720154</v>
      </c>
      <c r="BF49" s="15">
        <v>144.337089263</v>
      </c>
      <c r="BG49" s="15">
        <v>1.6245026999999999E-3</v>
      </c>
      <c r="BH49" s="15">
        <v>1.5233029000000001E-4</v>
      </c>
      <c r="BI49" s="15">
        <v>1.5233034E-4</v>
      </c>
      <c r="BJ49" s="15">
        <v>1.6245020999999999E-3</v>
      </c>
      <c r="BK49" s="15">
        <v>127.01672819999899</v>
      </c>
      <c r="BL49" s="15">
        <v>127.016829</v>
      </c>
      <c r="BM49" s="15">
        <v>4.8084826533999897E-2</v>
      </c>
      <c r="BN49" s="15">
        <v>174.41754409999999</v>
      </c>
      <c r="BO49" s="15">
        <v>3.4621254600000002</v>
      </c>
      <c r="BP49" s="15">
        <v>31.433534559999998</v>
      </c>
      <c r="BQ49" s="15">
        <v>4.8627559600000003</v>
      </c>
      <c r="BR49" s="15">
        <v>5.9212006999999997E-2</v>
      </c>
      <c r="BS49" s="15">
        <v>0.10526579</v>
      </c>
      <c r="BT49" s="15">
        <v>9.5854451550000004</v>
      </c>
      <c r="BU49" s="15">
        <v>0</v>
      </c>
      <c r="BV49" s="15">
        <v>145.733439</v>
      </c>
      <c r="BW49" s="15">
        <v>10.301350129999999</v>
      </c>
      <c r="BX49" s="15">
        <v>10.3013449</v>
      </c>
      <c r="BY49" s="15">
        <v>480.72119470000001</v>
      </c>
      <c r="BZ49" s="15">
        <v>480.72262749999999</v>
      </c>
      <c r="CA49" s="15">
        <v>2.8985493000000001E-2</v>
      </c>
      <c r="CB49" s="15">
        <v>4.9275346000000001E-3</v>
      </c>
      <c r="CC49" s="15">
        <v>2.4057930000000002E-2</v>
      </c>
      <c r="CD49" s="15">
        <v>6144.2003910000003</v>
      </c>
      <c r="CE49" s="15">
        <v>13174.870440000001</v>
      </c>
      <c r="CF49" s="15">
        <v>2575.204346</v>
      </c>
      <c r="CG49" s="15">
        <v>2575.2037149999901</v>
      </c>
      <c r="CH49" s="15">
        <v>0</v>
      </c>
      <c r="CI49" s="15">
        <v>13174.861999999999</v>
      </c>
      <c r="CJ49" s="15">
        <v>206.97322610000001</v>
      </c>
      <c r="CK49" s="15">
        <v>1.9117625039999899</v>
      </c>
      <c r="CL49" s="15">
        <v>2.188071817E-3</v>
      </c>
      <c r="CM49" s="15">
        <v>0.21561796329999999</v>
      </c>
      <c r="CN49" s="15">
        <v>0.11793782526999901</v>
      </c>
      <c r="CO49" s="15">
        <v>2.0707458839999999</v>
      </c>
      <c r="CP49" s="15">
        <v>0.54972327729999904</v>
      </c>
      <c r="CQ49" s="15">
        <v>2763.0888260000002</v>
      </c>
      <c r="CR49" s="15">
        <v>2.9270105000000002</v>
      </c>
      <c r="CS49" s="15">
        <v>0.75028474700000003</v>
      </c>
      <c r="CT49" s="15">
        <v>245.62620820000001</v>
      </c>
      <c r="CU49" s="15">
        <v>14.617508805</v>
      </c>
      <c r="CV49" s="15">
        <v>0</v>
      </c>
      <c r="CW49" s="15">
        <v>1.075973498</v>
      </c>
      <c r="CX49" s="15">
        <v>9.5642670000000006E-6</v>
      </c>
      <c r="CY49" s="15">
        <v>0.21218119799999999</v>
      </c>
      <c r="CZ49" s="15">
        <v>606.617200999999</v>
      </c>
      <c r="DA49" s="15">
        <v>0.354041455</v>
      </c>
      <c r="DB49" s="15">
        <v>0.10526579</v>
      </c>
      <c r="DC49" s="15">
        <v>52.803232209999997</v>
      </c>
      <c r="DD49" s="15">
        <v>0.56999550369999996</v>
      </c>
      <c r="DE49" s="15">
        <v>33.067553250000003</v>
      </c>
      <c r="DF49" s="15">
        <v>3.6007667499999898</v>
      </c>
      <c r="DG49" s="15">
        <v>1.2441735249999999</v>
      </c>
      <c r="DH49" s="15">
        <v>145.59183819999899</v>
      </c>
      <c r="DI49" s="15">
        <v>4.5831591100000004</v>
      </c>
      <c r="DJ49" s="15">
        <v>30.520045750000001</v>
      </c>
      <c r="DK49" s="15">
        <v>1.33461844459999</v>
      </c>
      <c r="DL49" s="15">
        <v>16.52415143</v>
      </c>
      <c r="DM49" s="15">
        <v>0.12236286077</v>
      </c>
      <c r="DN49" s="15">
        <v>0.591929661</v>
      </c>
      <c r="DO49" s="15">
        <v>421.56259999999997</v>
      </c>
      <c r="DP49" s="15">
        <v>51.344408619999903</v>
      </c>
      <c r="DQ49" s="15">
        <v>51.34435242</v>
      </c>
      <c r="DR49" s="15">
        <v>249.95512689999899</v>
      </c>
      <c r="DS49" s="15">
        <v>2.83158960699999</v>
      </c>
      <c r="DT49" s="15">
        <v>2.83158976299999</v>
      </c>
      <c r="DU49" s="15">
        <v>0.192387379</v>
      </c>
      <c r="DV49" s="15">
        <v>731.60195120000003</v>
      </c>
      <c r="DW49" s="15">
        <v>597.98881030999996</v>
      </c>
      <c r="DX49" s="15">
        <v>597.98876584000004</v>
      </c>
      <c r="DY49" s="15">
        <v>132.37624395399999</v>
      </c>
      <c r="DZ49" s="15">
        <v>44.542385349999897</v>
      </c>
      <c r="EA49" s="15">
        <v>6054.6078440000001</v>
      </c>
      <c r="EB49" s="15">
        <v>335.27225929999997</v>
      </c>
      <c r="EC49" s="15">
        <v>798.84490800000003</v>
      </c>
      <c r="ED49" s="15">
        <v>335.27236775999899</v>
      </c>
      <c r="EE49" s="15">
        <f t="shared" si="3"/>
        <v>15877.091514199999</v>
      </c>
      <c r="EF49" s="15">
        <f t="shared" si="4"/>
        <v>1126.6181171463677</v>
      </c>
      <c r="EG49" s="15">
        <f t="shared" si="5"/>
        <v>520.00091614636881</v>
      </c>
      <c r="EH49" s="28"/>
      <c r="EI49" s="28"/>
      <c r="EJ49" s="28"/>
      <c r="EK49" s="28"/>
      <c r="EL49" s="28"/>
      <c r="EM49" s="28"/>
      <c r="EN49" s="28"/>
    </row>
    <row r="50" spans="1:144" x14ac:dyDescent="0.25">
      <c r="A50" s="17" t="s">
        <v>219</v>
      </c>
      <c r="B50" s="15">
        <v>0.92674031000000001</v>
      </c>
      <c r="C50" s="15">
        <v>2.6254357229999998</v>
      </c>
      <c r="D50" s="15">
        <v>34.248997799999998</v>
      </c>
      <c r="E50" s="15">
        <v>242.95009039999999</v>
      </c>
      <c r="F50" s="15">
        <v>23.172872559999998</v>
      </c>
      <c r="G50" s="15">
        <v>23.172848900000002</v>
      </c>
      <c r="H50" s="15">
        <v>242.94997459999999</v>
      </c>
      <c r="I50" s="15">
        <v>242.94997459999999</v>
      </c>
      <c r="J50" s="15">
        <v>71.384076699999994</v>
      </c>
      <c r="K50" s="15">
        <v>0.87810148399999999</v>
      </c>
      <c r="L50" s="15">
        <v>1.8885793099999999</v>
      </c>
      <c r="M50" s="15">
        <v>0.1406172</v>
      </c>
      <c r="N50" s="15">
        <v>7.0308693999999996E-3</v>
      </c>
      <c r="O50" s="15">
        <v>0.1335866</v>
      </c>
      <c r="P50" s="15">
        <v>472.49858069999999</v>
      </c>
      <c r="Q50" s="15">
        <v>0.44820581500000001</v>
      </c>
      <c r="R50" s="15">
        <v>472.4990636</v>
      </c>
      <c r="S50" s="15">
        <v>0.27201884790000003</v>
      </c>
      <c r="T50" s="15">
        <v>0.27201893049999998</v>
      </c>
      <c r="U50" s="15">
        <v>0.15104030596000001</v>
      </c>
      <c r="V50" s="15">
        <v>0.48209007941999998</v>
      </c>
      <c r="W50" s="15">
        <v>0.12702501330999999</v>
      </c>
      <c r="X50" s="15">
        <v>58.84875838</v>
      </c>
      <c r="Y50" s="15">
        <v>58.848718329999997</v>
      </c>
      <c r="Z50" s="15">
        <v>2282.9507195000001</v>
      </c>
      <c r="AA50" s="15">
        <v>2282.9507195000001</v>
      </c>
      <c r="AB50" s="15">
        <v>6.7740306000000001E-4</v>
      </c>
      <c r="AC50" s="15">
        <v>9.4837129999999996E-5</v>
      </c>
      <c r="AD50" s="15">
        <v>5.8256973999999998E-4</v>
      </c>
      <c r="AE50" s="15">
        <v>0.30367262159999903</v>
      </c>
      <c r="AF50" s="15">
        <v>297586.88640000002</v>
      </c>
      <c r="AG50" s="15">
        <v>34252162.020000003</v>
      </c>
      <c r="AH50" s="15">
        <v>297586.88789999997</v>
      </c>
      <c r="AI50" s="15">
        <v>7.9127148959999994E-3</v>
      </c>
      <c r="AJ50" s="15">
        <v>100.690867799999</v>
      </c>
      <c r="AK50" s="15">
        <v>728.19965609999997</v>
      </c>
      <c r="AL50" s="15">
        <v>100.173838369999</v>
      </c>
      <c r="AM50" s="15">
        <v>3.476629484</v>
      </c>
      <c r="AN50" s="15">
        <v>275.13964329999999</v>
      </c>
      <c r="AO50" s="15">
        <v>50.9241356</v>
      </c>
      <c r="AP50" s="15">
        <v>601.54648999999995</v>
      </c>
      <c r="AQ50" s="15">
        <v>1465.4979687099999</v>
      </c>
      <c r="AR50" s="15">
        <v>395.41837099600002</v>
      </c>
      <c r="AS50" s="15">
        <v>1546.9565828999901</v>
      </c>
      <c r="AT50" s="15">
        <v>410.5503223</v>
      </c>
      <c r="AU50" s="15">
        <v>311.39017263</v>
      </c>
      <c r="AV50" s="15">
        <v>311.39014574999999</v>
      </c>
      <c r="AW50" s="15">
        <v>1546.9553403</v>
      </c>
      <c r="AX50" s="15">
        <v>3633.1876600000001</v>
      </c>
      <c r="AY50" s="15">
        <v>8836.2115400000002</v>
      </c>
      <c r="AZ50" s="15">
        <v>1.682021174</v>
      </c>
      <c r="BA50" s="15">
        <v>1.890402688</v>
      </c>
      <c r="BB50" s="15">
        <v>280.77989050000002</v>
      </c>
      <c r="BC50" s="15">
        <v>280.77950199999998</v>
      </c>
      <c r="BD50" s="15">
        <v>280.77989050000002</v>
      </c>
      <c r="BE50" s="15">
        <v>492.02773832000003</v>
      </c>
      <c r="BF50" s="15">
        <v>492.02790729999998</v>
      </c>
      <c r="BG50" s="15">
        <v>5.7848956999999998E-3</v>
      </c>
      <c r="BH50" s="15">
        <v>5.4457446000000004E-4</v>
      </c>
      <c r="BI50" s="15">
        <v>5.4457180000000004E-4</v>
      </c>
      <c r="BJ50" s="15">
        <v>5.7849012999999999E-3</v>
      </c>
      <c r="BK50" s="15">
        <v>462.982453999999</v>
      </c>
      <c r="BL50" s="15">
        <v>462.98246999999998</v>
      </c>
      <c r="BM50" s="15">
        <v>0.18593036209399999</v>
      </c>
      <c r="BN50" s="15">
        <v>570.80614839999998</v>
      </c>
      <c r="BO50" s="15">
        <v>13.242803774999899</v>
      </c>
      <c r="BP50" s="15">
        <v>119.7382719</v>
      </c>
      <c r="BQ50" s="15">
        <v>17.090241750000001</v>
      </c>
      <c r="BR50" s="15">
        <v>0.18811818999999999</v>
      </c>
      <c r="BS50" s="15">
        <v>0.33443223999999999</v>
      </c>
      <c r="BT50" s="15">
        <v>42.21509451</v>
      </c>
      <c r="BU50" s="15">
        <v>0</v>
      </c>
      <c r="BV50" s="15">
        <v>506.36747000000003</v>
      </c>
      <c r="BW50" s="15">
        <v>38.114337300000003</v>
      </c>
      <c r="BX50" s="15">
        <v>38.114353039999997</v>
      </c>
      <c r="BY50" s="15">
        <v>1698.00280199999</v>
      </c>
      <c r="BZ50" s="15">
        <v>1698.0014699999999</v>
      </c>
      <c r="CA50" s="15">
        <v>0.10406416</v>
      </c>
      <c r="CB50" s="15">
        <v>1.7690917E-2</v>
      </c>
      <c r="CC50" s="15">
        <v>8.6373199999999997E-2</v>
      </c>
      <c r="CD50" s="15">
        <v>21398.193429999999</v>
      </c>
      <c r="CE50" s="15">
        <v>47470.553</v>
      </c>
      <c r="CF50" s="15">
        <v>9939.2641899999999</v>
      </c>
      <c r="CG50" s="15">
        <v>9939.2687600000008</v>
      </c>
      <c r="CH50" s="15">
        <v>0</v>
      </c>
      <c r="CI50" s="15">
        <v>47470.538199999901</v>
      </c>
      <c r="CJ50" s="15">
        <v>787.46526349999999</v>
      </c>
      <c r="CK50" s="15">
        <v>6.94913282</v>
      </c>
      <c r="CL50" s="15">
        <v>7.9127113029999994E-3</v>
      </c>
      <c r="CM50" s="15">
        <v>0.78517532439999904</v>
      </c>
      <c r="CN50" s="15">
        <v>0.4306974838</v>
      </c>
      <c r="CO50" s="15">
        <v>7.6066734799999898</v>
      </c>
      <c r="CP50" s="15">
        <v>1.7820699170000001</v>
      </c>
      <c r="CQ50" s="15">
        <v>9323.2708789999997</v>
      </c>
      <c r="CR50" s="15">
        <v>9.8599761899999994</v>
      </c>
      <c r="CS50" s="15">
        <v>2.551243479</v>
      </c>
      <c r="CT50" s="15">
        <v>893.39418939999996</v>
      </c>
      <c r="CU50" s="15">
        <v>45.225343539999997</v>
      </c>
      <c r="CV50" s="15">
        <v>0</v>
      </c>
      <c r="CW50" s="15">
        <v>3.97034776599999</v>
      </c>
      <c r="CX50" s="15">
        <v>3.5325589999999999E-5</v>
      </c>
      <c r="CY50" s="15">
        <v>0.71601463970000001</v>
      </c>
      <c r="CZ50" s="15">
        <v>1963.29519539999</v>
      </c>
      <c r="DA50" s="15">
        <v>1.1429680799999999</v>
      </c>
      <c r="DB50" s="15">
        <v>0.33443223999999999</v>
      </c>
      <c r="DC50" s="15">
        <v>166.36110726000001</v>
      </c>
      <c r="DD50" s="15">
        <v>1.93123632499999</v>
      </c>
      <c r="DE50" s="15">
        <v>116.7972065</v>
      </c>
      <c r="DF50" s="15">
        <v>12.059979729999901</v>
      </c>
      <c r="DG50" s="15">
        <v>4.4283260999999996</v>
      </c>
      <c r="DH50" s="15">
        <v>514.146875999999</v>
      </c>
      <c r="DI50" s="15">
        <v>16.906815160000001</v>
      </c>
      <c r="DJ50" s="15">
        <v>111.90499250000001</v>
      </c>
      <c r="DK50" s="15">
        <v>4.4482592059999897</v>
      </c>
      <c r="DL50" s="15">
        <v>58.652675700000003</v>
      </c>
      <c r="DM50" s="15">
        <v>0.3895381852</v>
      </c>
      <c r="DN50" s="15">
        <v>2.1006788649999999</v>
      </c>
      <c r="DO50" s="15">
        <v>1255.2920999999999</v>
      </c>
      <c r="DP50" s="15">
        <v>186.02285516000001</v>
      </c>
      <c r="DQ50" s="15">
        <v>186.0224341</v>
      </c>
      <c r="DR50" s="15">
        <v>960.76386999999897</v>
      </c>
      <c r="DS50" s="15">
        <v>10.685640169999999</v>
      </c>
      <c r="DT50" s="15">
        <v>10.685629479999999</v>
      </c>
      <c r="DU50" s="15">
        <v>0.67481554799999999</v>
      </c>
      <c r="DV50" s="15">
        <v>2467.7493974999902</v>
      </c>
      <c r="DW50" s="15">
        <v>1975.6256254</v>
      </c>
      <c r="DX50" s="15">
        <v>1975.6264120999999</v>
      </c>
      <c r="DY50" s="15">
        <v>429.27106997999999</v>
      </c>
      <c r="DZ50" s="15">
        <v>158.06228385999901</v>
      </c>
      <c r="EA50" s="15">
        <v>21028.014299999999</v>
      </c>
      <c r="EB50" s="15">
        <v>1173.0991621999999</v>
      </c>
      <c r="EC50" s="15">
        <v>2826.0429734999998</v>
      </c>
      <c r="ED50" s="15">
        <v>1173.10007</v>
      </c>
      <c r="EE50" s="15">
        <f t="shared" si="3"/>
        <v>57872.799643999999</v>
      </c>
      <c r="EF50" s="15">
        <f t="shared" si="4"/>
        <v>3797.5166378918893</v>
      </c>
      <c r="EG50" s="15">
        <f t="shared" si="5"/>
        <v>1834.2214424918991</v>
      </c>
      <c r="EH50" s="28"/>
      <c r="EI50" s="28"/>
      <c r="EJ50" s="28"/>
      <c r="EK50" s="28"/>
      <c r="EL50" s="28"/>
      <c r="EM50" s="28"/>
      <c r="EN50" s="28"/>
    </row>
    <row r="51" spans="1:144" x14ac:dyDescent="0.25">
      <c r="A51" s="17" t="s">
        <v>220</v>
      </c>
      <c r="B51" s="15">
        <v>0.2444384597</v>
      </c>
      <c r="C51" s="15">
        <v>0.60750267199999997</v>
      </c>
      <c r="D51" s="15">
        <v>5.6837203040000004</v>
      </c>
      <c r="E51" s="15">
        <v>53.4780807</v>
      </c>
      <c r="F51" s="15">
        <v>6.1355054999999901</v>
      </c>
      <c r="G51" s="15">
        <v>6.1355181099999996</v>
      </c>
      <c r="H51" s="15">
        <v>53.478049899999903</v>
      </c>
      <c r="I51" s="15">
        <v>53.478049899999903</v>
      </c>
      <c r="J51" s="15">
        <v>20.436249759999999</v>
      </c>
      <c r="K51" s="15">
        <v>0.2319739337</v>
      </c>
      <c r="L51" s="15">
        <v>0.59575317400000005</v>
      </c>
      <c r="M51" s="15">
        <v>2.4735771E-2</v>
      </c>
      <c r="N51" s="15">
        <v>1.2367908E-3</v>
      </c>
      <c r="O51" s="15">
        <v>2.3499016000000001E-2</v>
      </c>
      <c r="P51" s="15">
        <v>86.383216500000003</v>
      </c>
      <c r="Q51" s="15">
        <v>0.118319687299999</v>
      </c>
      <c r="R51" s="15">
        <v>86.383110049999999</v>
      </c>
      <c r="S51" s="15">
        <v>6.0730064399999999E-2</v>
      </c>
      <c r="T51" s="15">
        <v>6.0730078199999898E-2</v>
      </c>
      <c r="U51" s="15">
        <v>3.1263372833999999E-2</v>
      </c>
      <c r="V51" s="15">
        <v>9.313081208E-2</v>
      </c>
      <c r="W51" s="15">
        <v>2.4456707777E-2</v>
      </c>
      <c r="X51" s="15">
        <v>12.088314915</v>
      </c>
      <c r="Y51" s="15">
        <v>12.08832956</v>
      </c>
      <c r="Z51" s="15">
        <v>405.60850140000002</v>
      </c>
      <c r="AA51" s="15">
        <v>405.60850140000002</v>
      </c>
      <c r="AB51" s="15">
        <v>1.154936E-4</v>
      </c>
      <c r="AC51" s="15">
        <v>1.6169095E-5</v>
      </c>
      <c r="AD51" s="15">
        <v>9.9324745000000004E-5</v>
      </c>
      <c r="AE51" s="15">
        <v>7.6106746459999999E-2</v>
      </c>
      <c r="AF51" s="15">
        <v>59044.695800000001</v>
      </c>
      <c r="AG51" s="15">
        <v>6953419.1699999897</v>
      </c>
      <c r="AH51" s="15">
        <v>59044.678220000002</v>
      </c>
      <c r="AI51" s="15">
        <v>1.86741291349999E-3</v>
      </c>
      <c r="AJ51" s="15">
        <v>30.115099609999898</v>
      </c>
      <c r="AK51" s="15">
        <v>225.0370978</v>
      </c>
      <c r="AL51" s="15">
        <v>28.283117546</v>
      </c>
      <c r="AM51" s="15">
        <v>0.97217004500000004</v>
      </c>
      <c r="AN51" s="15">
        <v>77.671940829999997</v>
      </c>
      <c r="AO51" s="15">
        <v>14.350699260000001</v>
      </c>
      <c r="AP51" s="15">
        <v>109.0089278</v>
      </c>
      <c r="AQ51" s="15">
        <v>312.64340368000001</v>
      </c>
      <c r="AR51" s="15">
        <v>78.569077223999997</v>
      </c>
      <c r="AS51" s="15">
        <v>285.54028825</v>
      </c>
      <c r="AT51" s="15">
        <v>101.79588510000001</v>
      </c>
      <c r="AU51" s="15">
        <v>62.361111770000001</v>
      </c>
      <c r="AV51" s="15">
        <v>62.361247979999902</v>
      </c>
      <c r="AW51" s="15">
        <v>285.54058622000002</v>
      </c>
      <c r="AX51" s="15">
        <v>731.67905999999903</v>
      </c>
      <c r="AY51" s="15">
        <v>1896.3774470000001</v>
      </c>
      <c r="AZ51" s="15">
        <v>0.44483324899999999</v>
      </c>
      <c r="BA51" s="15">
        <v>0.49188372699999999</v>
      </c>
      <c r="BB51" s="15">
        <v>77.0931803</v>
      </c>
      <c r="BC51" s="15">
        <v>77.093007999999998</v>
      </c>
      <c r="BD51" s="15">
        <v>77.0931803</v>
      </c>
      <c r="BE51" s="15">
        <v>89.753627653999999</v>
      </c>
      <c r="BF51" s="15">
        <v>89.753582219999998</v>
      </c>
      <c r="BG51" s="15">
        <v>9.1850829999999995E-4</v>
      </c>
      <c r="BH51" s="15">
        <v>8.9397650000000003E-5</v>
      </c>
      <c r="BI51" s="15">
        <v>8.9398329999999996E-5</v>
      </c>
      <c r="BJ51" s="15">
        <v>9.1850329999999998E-4</v>
      </c>
      <c r="BK51" s="15">
        <v>138.8285387</v>
      </c>
      <c r="BL51" s="15">
        <v>138.8287527</v>
      </c>
      <c r="BM51" s="15">
        <v>3.6332493180000001E-2</v>
      </c>
      <c r="BN51" s="15">
        <v>118.2944632</v>
      </c>
      <c r="BO51" s="15">
        <v>2.4128577622999998</v>
      </c>
      <c r="BP51" s="15">
        <v>28.4852086</v>
      </c>
      <c r="BQ51" s="15">
        <v>5.3228430700000002</v>
      </c>
      <c r="BR51" s="15">
        <v>3.2580185999999997E-2</v>
      </c>
      <c r="BS51" s="15">
        <v>5.7920340000000001E-2</v>
      </c>
      <c r="BT51" s="15">
        <v>5.3259070949999998</v>
      </c>
      <c r="BU51" s="15">
        <v>0</v>
      </c>
      <c r="BV51" s="15">
        <v>87.332363399999906</v>
      </c>
      <c r="BW51" s="15">
        <v>9.5095798600000006</v>
      </c>
      <c r="BX51" s="15">
        <v>9.5095730700000001</v>
      </c>
      <c r="BY51" s="15">
        <v>334.13857819999998</v>
      </c>
      <c r="BZ51" s="15">
        <v>334.13904200000002</v>
      </c>
      <c r="CA51" s="15">
        <v>2.1145443999999999E-2</v>
      </c>
      <c r="CB51" s="15">
        <v>3.5947230000000002E-3</v>
      </c>
      <c r="CC51" s="15">
        <v>1.7550667999999998E-2</v>
      </c>
      <c r="CD51" s="15">
        <v>4425.6792149999901</v>
      </c>
      <c r="CE51" s="15">
        <v>14412.300379999901</v>
      </c>
      <c r="CF51" s="15">
        <v>2802.4385259999999</v>
      </c>
      <c r="CG51" s="15">
        <v>2802.4385149999998</v>
      </c>
      <c r="CH51" s="15">
        <v>0</v>
      </c>
      <c r="CI51" s="15">
        <v>14412.29163</v>
      </c>
      <c r="CJ51" s="15">
        <v>172.1790858</v>
      </c>
      <c r="CK51" s="15">
        <v>1.764074589</v>
      </c>
      <c r="CL51" s="15">
        <v>1.86740845099999E-3</v>
      </c>
      <c r="CM51" s="15">
        <v>0.1859144774</v>
      </c>
      <c r="CN51" s="15">
        <v>0.10056353866999999</v>
      </c>
      <c r="CO51" s="15">
        <v>1.8817646799999901</v>
      </c>
      <c r="CP51" s="15">
        <v>0.46507750460000002</v>
      </c>
      <c r="CQ51" s="15">
        <v>1937.8391649999901</v>
      </c>
      <c r="CR51" s="15">
        <v>2.55909114</v>
      </c>
      <c r="CS51" s="15">
        <v>0.70720694100000003</v>
      </c>
      <c r="CT51" s="15">
        <v>249.10982959999899</v>
      </c>
      <c r="CU51" s="15">
        <v>8.0949124280000007</v>
      </c>
      <c r="CV51" s="15">
        <v>0</v>
      </c>
      <c r="CW51" s="15">
        <v>0.97178249099999903</v>
      </c>
      <c r="CX51" s="15">
        <v>7.3597939999999997E-6</v>
      </c>
      <c r="CY51" s="15">
        <v>0.17920935769999999</v>
      </c>
      <c r="CZ51" s="15">
        <v>351.29230510000002</v>
      </c>
      <c r="DA51" s="15">
        <v>0.24500613539999999</v>
      </c>
      <c r="DB51" s="15">
        <v>5.7920340000000001E-2</v>
      </c>
      <c r="DC51" s="15">
        <v>30.742867579999999</v>
      </c>
      <c r="DD51" s="15">
        <v>0.48034997460000001</v>
      </c>
      <c r="DE51" s="15">
        <v>27.321769280000002</v>
      </c>
      <c r="DF51" s="15">
        <v>3.1032000640000001</v>
      </c>
      <c r="DG51" s="15">
        <v>1.156974524</v>
      </c>
      <c r="DH51" s="15">
        <v>123.91063269999999</v>
      </c>
      <c r="DI51" s="15">
        <v>4.5629924299999898</v>
      </c>
      <c r="DJ51" s="15">
        <v>28.390877499999998</v>
      </c>
      <c r="DK51" s="15">
        <v>1.2364937001</v>
      </c>
      <c r="DL51" s="15">
        <v>15.87674376</v>
      </c>
      <c r="DM51" s="15">
        <v>8.8264219433999994E-2</v>
      </c>
      <c r="DN51" s="15">
        <v>0.56032803749999904</v>
      </c>
      <c r="DO51" s="15">
        <v>285.24639999999999</v>
      </c>
      <c r="DP51" s="15">
        <v>34.885863569999898</v>
      </c>
      <c r="DQ51" s="15">
        <v>34.885812029999997</v>
      </c>
      <c r="DR51" s="15">
        <v>218.47952000000001</v>
      </c>
      <c r="DS51" s="15">
        <v>2.33934847</v>
      </c>
      <c r="DT51" s="15">
        <v>2.3393517199999998</v>
      </c>
      <c r="DU51" s="15">
        <v>0.2128709013</v>
      </c>
      <c r="DV51" s="15">
        <v>488.61561534999998</v>
      </c>
      <c r="DW51" s="15">
        <v>391.76062754999998</v>
      </c>
      <c r="DX51" s="15">
        <v>391.75986094000001</v>
      </c>
      <c r="DY51" s="15">
        <v>86.980762490000004</v>
      </c>
      <c r="DZ51" s="15">
        <v>35.322941633999903</v>
      </c>
      <c r="EA51" s="15">
        <v>4354.569786</v>
      </c>
      <c r="EB51" s="15">
        <v>235.69632963999999</v>
      </c>
      <c r="EC51" s="15">
        <v>571.7910402</v>
      </c>
      <c r="ED51" s="15">
        <v>235.69685673000001</v>
      </c>
      <c r="EE51" s="15">
        <f t="shared" si="3"/>
        <v>17353.5674446999</v>
      </c>
      <c r="EF51" s="15">
        <f t="shared" si="4"/>
        <v>816.62785434883313</v>
      </c>
      <c r="EG51" s="15">
        <f t="shared" si="5"/>
        <v>465.3355492488331</v>
      </c>
      <c r="EH51" s="28"/>
      <c r="EI51" s="28"/>
      <c r="EJ51" s="28"/>
      <c r="EK51" s="28"/>
      <c r="EL51" s="28"/>
      <c r="EM51" s="28"/>
      <c r="EN51" s="28"/>
    </row>
    <row r="52" spans="1:144" x14ac:dyDescent="0.25">
      <c r="EH52" s="28"/>
      <c r="EI52" s="28"/>
      <c r="EJ52" s="28"/>
      <c r="EK52" s="28"/>
      <c r="EL52" s="28"/>
      <c r="EM52" s="28"/>
      <c r="EN52" s="28"/>
    </row>
    <row r="53" spans="1:144" s="17" customFormat="1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</row>
    <row r="54" spans="1:144" s="17" customFormat="1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</row>
    <row r="55" spans="1:144" s="17" customFormat="1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</row>
    <row r="56" spans="1:144" s="17" customFormat="1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</row>
    <row r="57" spans="1:144" s="17" customFormat="1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</row>
    <row r="58" spans="1:144" s="17" customFormat="1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</row>
    <row r="59" spans="1:144" s="17" customFormat="1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</row>
    <row r="60" spans="1:144" s="17" customFormat="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</row>
    <row r="61" spans="1:144" s="2" customFormat="1" x14ac:dyDescent="0.25">
      <c r="A61" s="31" t="s">
        <v>348</v>
      </c>
      <c r="B61" s="1">
        <f>SUM(B3:B59)</f>
        <v>37.282278394501951</v>
      </c>
      <c r="C61" s="1">
        <f t="shared" ref="C61:BN61" si="6">SUM(C3:C59)</f>
        <v>107.97115558580994</v>
      </c>
      <c r="D61" s="1">
        <f t="shared" si="6"/>
        <v>1243.946386278609</v>
      </c>
      <c r="E61" s="1">
        <f t="shared" si="6"/>
        <v>9481.1031079251952</v>
      </c>
      <c r="F61" s="1">
        <f t="shared" si="6"/>
        <v>869.90032884337973</v>
      </c>
      <c r="G61" s="1">
        <f t="shared" si="6"/>
        <v>869.90056758459934</v>
      </c>
      <c r="H61" s="1">
        <f t="shared" si="6"/>
        <v>9481.1032713162931</v>
      </c>
      <c r="I61" s="1">
        <f t="shared" si="6"/>
        <v>9481.1032713162931</v>
      </c>
      <c r="J61" s="1">
        <f t="shared" si="6"/>
        <v>2837.0790427939987</v>
      </c>
      <c r="K61" s="1">
        <f t="shared" si="6"/>
        <v>34.88163327166199</v>
      </c>
      <c r="L61" s="1">
        <f t="shared" si="6"/>
        <v>70.098260095285951</v>
      </c>
      <c r="M61" s="1">
        <f t="shared" si="6"/>
        <v>6.676992080399998</v>
      </c>
      <c r="N61" s="1">
        <f t="shared" si="6"/>
        <v>0.33384917125999997</v>
      </c>
      <c r="O61" s="1">
        <f t="shared" si="6"/>
        <v>6.343134278</v>
      </c>
      <c r="P61" s="1">
        <f t="shared" si="6"/>
        <v>19699.681809676582</v>
      </c>
      <c r="Q61" s="1">
        <f t="shared" si="6"/>
        <v>17.17590625655388</v>
      </c>
      <c r="R61" s="1">
        <f t="shared" si="6"/>
        <v>19699.678096106731</v>
      </c>
      <c r="S61" s="1">
        <f t="shared" si="6"/>
        <v>11.061255005909389</v>
      </c>
      <c r="T61" s="1">
        <f t="shared" si="6"/>
        <v>11.061250500024356</v>
      </c>
      <c r="U61" s="1">
        <f t="shared" si="6"/>
        <v>6.2864236073404092</v>
      </c>
      <c r="V61" s="1">
        <f t="shared" si="6"/>
        <v>20.754325510613143</v>
      </c>
      <c r="W61" s="1">
        <f t="shared" si="6"/>
        <v>5.4228405433541127</v>
      </c>
      <c r="X61" s="1">
        <f t="shared" si="6"/>
        <v>2660.0953173634784</v>
      </c>
      <c r="Y61" s="1">
        <f t="shared" si="6"/>
        <v>2660.0954333054397</v>
      </c>
      <c r="Z61" s="1">
        <f t="shared" si="6"/>
        <v>94188.335933117982</v>
      </c>
      <c r="AA61" s="1">
        <f t="shared" si="6"/>
        <v>94188.335933117982</v>
      </c>
      <c r="AB61" s="1">
        <f t="shared" si="6"/>
        <v>6.5465151500999991E-2</v>
      </c>
      <c r="AC61" s="1">
        <f t="shared" si="6"/>
        <v>9.1651253905000018E-3</v>
      </c>
      <c r="AD61" s="1">
        <f t="shared" si="6"/>
        <v>5.630003106099999E-2</v>
      </c>
      <c r="AE61" s="1">
        <f t="shared" si="6"/>
        <v>11.798419729944396</v>
      </c>
      <c r="AF61" s="1">
        <f t="shared" si="6"/>
        <v>14063910.026074525</v>
      </c>
      <c r="AG61" s="1">
        <f t="shared" si="6"/>
        <v>1649688393.5572679</v>
      </c>
      <c r="AH61" s="1">
        <f t="shared" si="6"/>
        <v>14063910.287780661</v>
      </c>
      <c r="AI61" s="1">
        <f t="shared" si="6"/>
        <v>0.3140027936920029</v>
      </c>
      <c r="AJ61" s="1">
        <f t="shared" si="6"/>
        <v>3626.2051627824962</v>
      </c>
      <c r="AK61" s="1">
        <f t="shared" si="6"/>
        <v>26401.093976315969</v>
      </c>
      <c r="AL61" s="1">
        <f t="shared" si="6"/>
        <v>3568.2193221075991</v>
      </c>
      <c r="AM61" s="1">
        <f t="shared" si="6"/>
        <v>123.03475684024997</v>
      </c>
      <c r="AN61" s="1">
        <f t="shared" si="6"/>
        <v>9803.2121257734816</v>
      </c>
      <c r="AO61" s="1">
        <f t="shared" si="6"/>
        <v>1989.660593320797</v>
      </c>
      <c r="AP61" s="1">
        <f t="shared" si="6"/>
        <v>46444.944425899972</v>
      </c>
      <c r="AQ61" s="1">
        <f t="shared" si="6"/>
        <v>57068.047434991742</v>
      </c>
      <c r="AR61" s="1">
        <f t="shared" si="6"/>
        <v>15689.884913388991</v>
      </c>
      <c r="AS61" s="1">
        <f t="shared" si="6"/>
        <v>87701.684961399907</v>
      </c>
      <c r="AT61" s="1">
        <f t="shared" si="6"/>
        <v>17446.932643713892</v>
      </c>
      <c r="AU61" s="1">
        <f t="shared" si="6"/>
        <v>15047.335276985787</v>
      </c>
      <c r="AV61" s="1">
        <f t="shared" si="6"/>
        <v>15047.337736565387</v>
      </c>
      <c r="AW61" s="1">
        <f t="shared" si="6"/>
        <v>87701.685857239936</v>
      </c>
      <c r="AX61" s="1">
        <f t="shared" si="6"/>
        <v>223812.13645999975</v>
      </c>
      <c r="AY61" s="1">
        <f t="shared" si="6"/>
        <v>363496.81934505486</v>
      </c>
      <c r="AZ61" s="1">
        <f t="shared" si="6"/>
        <v>65.921409162908986</v>
      </c>
      <c r="BA61" s="1">
        <f t="shared" si="6"/>
        <v>75.383811057416906</v>
      </c>
      <c r="BB61" s="1">
        <f t="shared" si="6"/>
        <v>12106.581288679694</v>
      </c>
      <c r="BC61" s="1">
        <f t="shared" si="6"/>
        <v>12106.577547862797</v>
      </c>
      <c r="BD61" s="1">
        <f t="shared" si="6"/>
        <v>12106.581288679694</v>
      </c>
      <c r="BE61" s="1">
        <f t="shared" si="6"/>
        <v>24806.556874752034</v>
      </c>
      <c r="BF61" s="1">
        <f t="shared" si="6"/>
        <v>24806.563717319539</v>
      </c>
      <c r="BG61" s="1">
        <f t="shared" si="6"/>
        <v>0.29546102870000002</v>
      </c>
      <c r="BH61" s="1">
        <f t="shared" si="6"/>
        <v>2.9155253784000006E-2</v>
      </c>
      <c r="BI61" s="1">
        <f t="shared" si="6"/>
        <v>2.9155282293E-2</v>
      </c>
      <c r="BJ61" s="1">
        <f t="shared" si="6"/>
        <v>0.29546126708999987</v>
      </c>
      <c r="BK61" s="1">
        <f t="shared" si="6"/>
        <v>18616.918637989293</v>
      </c>
      <c r="BL61" s="1">
        <f t="shared" si="6"/>
        <v>18616.919105376768</v>
      </c>
      <c r="BM61" s="1">
        <f t="shared" si="6"/>
        <v>7.9687044760947767</v>
      </c>
      <c r="BN61" s="1">
        <f t="shared" si="6"/>
        <v>30402.46658858698</v>
      </c>
      <c r="BO61" s="1">
        <f t="shared" ref="BO61:DZ61" si="7">SUM(BO3:BO59)</f>
        <v>580.06361459538527</v>
      </c>
      <c r="BP61" s="1">
        <f t="shared" si="7"/>
        <v>4937.9645184243936</v>
      </c>
      <c r="BQ61" s="1">
        <f t="shared" si="7"/>
        <v>641.68548861263969</v>
      </c>
      <c r="BR61" s="1">
        <f t="shared" si="7"/>
        <v>12.576166537000002</v>
      </c>
      <c r="BS61" s="1">
        <f t="shared" si="7"/>
        <v>22.357628396000003</v>
      </c>
      <c r="BT61" s="1">
        <f t="shared" si="7"/>
        <v>1670.9959817649992</v>
      </c>
      <c r="BU61" s="1">
        <f t="shared" si="7"/>
        <v>0</v>
      </c>
      <c r="BV61" s="1">
        <f t="shared" si="7"/>
        <v>26810.27537739999</v>
      </c>
      <c r="BW61" s="1">
        <f t="shared" si="7"/>
        <v>1505.5846582358981</v>
      </c>
      <c r="BX61" s="1">
        <f t="shared" si="7"/>
        <v>1505.5852168631493</v>
      </c>
      <c r="BY61" s="1">
        <f t="shared" si="7"/>
        <v>89328.385986364592</v>
      </c>
      <c r="BZ61" s="1">
        <f t="shared" si="7"/>
        <v>89328.428620272665</v>
      </c>
      <c r="CA61" s="1">
        <f t="shared" si="7"/>
        <v>15.124477235700002</v>
      </c>
      <c r="CB61" s="1">
        <f t="shared" si="7"/>
        <v>2.5711689365700008</v>
      </c>
      <c r="CC61" s="1">
        <f t="shared" si="7"/>
        <v>12.553352502000003</v>
      </c>
      <c r="CD61" s="1">
        <f t="shared" si="7"/>
        <v>1048234.5611955794</v>
      </c>
      <c r="CE61" s="1">
        <f t="shared" si="7"/>
        <v>1917189.1766769991</v>
      </c>
      <c r="CF61" s="1">
        <f t="shared" si="7"/>
        <v>391308.64859169978</v>
      </c>
      <c r="CG61" s="1">
        <f t="shared" si="7"/>
        <v>391308.65341363981</v>
      </c>
      <c r="CH61" s="1">
        <f t="shared" si="7"/>
        <v>0</v>
      </c>
      <c r="CI61" s="1">
        <f t="shared" si="7"/>
        <v>1917189.1802742581</v>
      </c>
      <c r="CJ61" s="1">
        <f t="shared" si="7"/>
        <v>32775.457928366995</v>
      </c>
      <c r="CK61" s="1">
        <f t="shared" si="7"/>
        <v>276.35673169472369</v>
      </c>
      <c r="CL61" s="1">
        <f t="shared" si="7"/>
        <v>0.31400270541752995</v>
      </c>
      <c r="CM61" s="1">
        <f t="shared" si="7"/>
        <v>31.430967911343284</v>
      </c>
      <c r="CN61" s="1">
        <f t="shared" si="7"/>
        <v>17.22123923232089</v>
      </c>
      <c r="CO61" s="1">
        <f t="shared" si="7"/>
        <v>307.31135687494969</v>
      </c>
      <c r="CP61" s="1">
        <f t="shared" si="7"/>
        <v>83.129205948564916</v>
      </c>
      <c r="CQ61" s="1">
        <f t="shared" si="7"/>
        <v>478734.71048796189</v>
      </c>
      <c r="CR61" s="1">
        <f t="shared" si="7"/>
        <v>425.01180025376976</v>
      </c>
      <c r="CS61" s="1">
        <f t="shared" si="7"/>
        <v>95.088045124109911</v>
      </c>
      <c r="CT61" s="1">
        <f t="shared" si="7"/>
        <v>33308.504626371971</v>
      </c>
      <c r="CU61" s="1">
        <f t="shared" si="7"/>
        <v>3006.6568577448552</v>
      </c>
      <c r="CV61" s="1">
        <f t="shared" si="7"/>
        <v>0</v>
      </c>
      <c r="CW61" s="1">
        <f t="shared" si="7"/>
        <v>159.61936956835282</v>
      </c>
      <c r="CX61" s="1">
        <f t="shared" si="7"/>
        <v>2.6051419715999989E-3</v>
      </c>
      <c r="CY61" s="1">
        <f t="shared" si="7"/>
        <v>33.657512759773986</v>
      </c>
      <c r="CZ61" s="1">
        <f t="shared" si="7"/>
        <v>110093.54740912189</v>
      </c>
      <c r="DA61" s="1">
        <f t="shared" si="7"/>
        <v>65.65484281835198</v>
      </c>
      <c r="DB61" s="1">
        <f t="shared" si="7"/>
        <v>22.357628396000003</v>
      </c>
      <c r="DC61" s="1">
        <f t="shared" si="7"/>
        <v>10581.532423256165</v>
      </c>
      <c r="DD61" s="1">
        <f t="shared" si="7"/>
        <v>90.006357495789928</v>
      </c>
      <c r="DE61" s="1">
        <f t="shared" si="7"/>
        <v>5284.8175844181997</v>
      </c>
      <c r="DF61" s="1">
        <f t="shared" si="7"/>
        <v>551.35679313630965</v>
      </c>
      <c r="DG61" s="1">
        <f t="shared" si="7"/>
        <v>168.99205456311989</v>
      </c>
      <c r="DH61" s="1">
        <f t="shared" si="7"/>
        <v>22305.760539162486</v>
      </c>
      <c r="DI61" s="1">
        <f t="shared" si="7"/>
        <v>727.99105032971966</v>
      </c>
      <c r="DJ61" s="1">
        <f t="shared" si="7"/>
        <v>4862.5141989028934</v>
      </c>
      <c r="DK61" s="1">
        <f t="shared" si="7"/>
        <v>172.46406478018986</v>
      </c>
      <c r="DL61" s="1">
        <f t="shared" si="7"/>
        <v>2410.1011415077965</v>
      </c>
      <c r="DM61" s="1">
        <f t="shared" si="7"/>
        <v>21.154714936905791</v>
      </c>
      <c r="DN61" s="1">
        <f t="shared" si="7"/>
        <v>81.856277760566954</v>
      </c>
      <c r="DO61" s="1">
        <f t="shared" si="7"/>
        <v>56244.433956999987</v>
      </c>
      <c r="DP61" s="1">
        <f t="shared" si="7"/>
        <v>9785.4522684763651</v>
      </c>
      <c r="DQ61" s="1">
        <f t="shared" si="7"/>
        <v>9785.4529161982209</v>
      </c>
      <c r="DR61" s="1">
        <f t="shared" si="7"/>
        <v>37707.608720631593</v>
      </c>
      <c r="DS61" s="1">
        <f t="shared" si="7"/>
        <v>505.20315998217563</v>
      </c>
      <c r="DT61" s="1">
        <f t="shared" si="7"/>
        <v>505.20296833467415</v>
      </c>
      <c r="DU61" s="1">
        <f t="shared" si="7"/>
        <v>25.047082014327</v>
      </c>
      <c r="DV61" s="1">
        <f t="shared" si="7"/>
        <v>124477.13941955961</v>
      </c>
      <c r="DW61" s="1">
        <f t="shared" si="7"/>
        <v>102351.37450339331</v>
      </c>
      <c r="DX61" s="1">
        <f t="shared" si="7"/>
        <v>102351.37642746427</v>
      </c>
      <c r="DY61" s="1">
        <f t="shared" si="7"/>
        <v>23337.973921046912</v>
      </c>
      <c r="DZ61" s="1">
        <f t="shared" si="7"/>
        <v>7106.6513056640333</v>
      </c>
      <c r="EA61" s="1">
        <f t="shared" ref="EA61:EG61" si="8">SUM(EA3:EA59)</f>
        <v>1030292.0963106742</v>
      </c>
      <c r="EB61" s="1">
        <f t="shared" si="8"/>
        <v>57469.72612802514</v>
      </c>
      <c r="EC61" s="1">
        <f t="shared" si="8"/>
        <v>137195.90259556254</v>
      </c>
      <c r="ED61" s="1">
        <f t="shared" si="8"/>
        <v>57469.727342072714</v>
      </c>
      <c r="EE61" s="1">
        <f t="shared" si="8"/>
        <v>2327114.7439066879</v>
      </c>
      <c r="EF61" s="1">
        <f t="shared" si="8"/>
        <v>188719.79360179629</v>
      </c>
      <c r="EG61" s="1">
        <f t="shared" si="8"/>
        <v>78626.246192674385</v>
      </c>
    </row>
    <row r="62" spans="1:144" x14ac:dyDescent="0.25">
      <c r="Y62" s="92"/>
      <c r="BH62" s="52">
        <f>BG61+BI61+CY61</f>
        <v>33.982129070766987</v>
      </c>
      <c r="EH62" s="17"/>
      <c r="EI62" s="17"/>
      <c r="EJ62" s="17"/>
      <c r="EK62" s="17"/>
      <c r="EL62" s="17"/>
      <c r="EM62" s="17"/>
      <c r="EN62" s="17"/>
    </row>
    <row r="63" spans="1:144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39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39"/>
      <c r="EI63" s="39"/>
      <c r="EJ63" s="39"/>
      <c r="EK63" s="39"/>
      <c r="EL63" s="39"/>
      <c r="EM63" s="39"/>
      <c r="EN63" s="3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I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bestFit="1" customWidth="1"/>
    <col min="2" max="8" width="9.140625" style="15"/>
    <col min="9" max="43" width="9.140625" style="17"/>
    <col min="44" max="44" width="17.5703125" customWidth="1"/>
    <col min="45" max="46" width="9.140625" style="17"/>
    <col min="51" max="53" width="9.140625" style="17"/>
    <col min="55" max="55" width="9.140625" style="17"/>
    <col min="60" max="60" width="9.140625" style="17"/>
    <col min="63" max="64" width="9.140625" style="17"/>
    <col min="73" max="74" width="9.140625" style="17"/>
    <col min="76" max="76" width="9.140625" style="17"/>
    <col min="79" max="81" width="9.140625" style="17"/>
    <col min="87" max="89" width="9.140625" style="17"/>
    <col min="95" max="95" width="9.140625" style="17"/>
    <col min="97" max="98" width="9.140625" style="17"/>
    <col min="101" max="101" width="9.140625" style="17"/>
    <col min="107" max="111" width="9.140625" style="17"/>
    <col min="134" max="134" width="9.140625" style="17"/>
    <col min="139" max="140" width="9.140625" style="17"/>
    <col min="147" max="147" width="9.140625" style="17"/>
    <col min="150" max="150" width="9.140625" style="17"/>
    <col min="151" max="151" width="9" customWidth="1"/>
    <col min="160" max="160" width="9.140625" style="17"/>
    <col min="166" max="166" width="9.140625" style="17"/>
    <col min="182" max="182" width="9.140625" style="17"/>
  </cols>
  <sheetData>
    <row r="1" spans="1:191" s="17" customFormat="1" x14ac:dyDescent="0.25">
      <c r="B1" s="15" t="s">
        <v>531</v>
      </c>
      <c r="C1" s="15"/>
      <c r="D1" s="15"/>
      <c r="E1" s="15"/>
      <c r="F1" s="15"/>
      <c r="G1" s="15"/>
      <c r="H1" s="15"/>
      <c r="AR1" s="17" t="s">
        <v>665</v>
      </c>
      <c r="EU1" s="17" t="s">
        <v>349</v>
      </c>
    </row>
    <row r="2" spans="1:191" x14ac:dyDescent="0.25">
      <c r="A2" s="15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403</v>
      </c>
      <c r="L2" s="17" t="s">
        <v>42</v>
      </c>
      <c r="M2" s="17" t="s">
        <v>405</v>
      </c>
      <c r="N2" s="17" t="s">
        <v>406</v>
      </c>
      <c r="O2" s="17" t="s">
        <v>352</v>
      </c>
      <c r="P2" s="17" t="s">
        <v>532</v>
      </c>
      <c r="Q2" s="17" t="s">
        <v>407</v>
      </c>
      <c r="R2" s="17" t="s">
        <v>488</v>
      </c>
      <c r="S2" s="17" t="s">
        <v>465</v>
      </c>
      <c r="T2" s="17" t="s">
        <v>408</v>
      </c>
      <c r="U2" s="17" t="s">
        <v>409</v>
      </c>
      <c r="V2" s="17" t="s">
        <v>410</v>
      </c>
      <c r="W2" s="17" t="s">
        <v>411</v>
      </c>
      <c r="X2" s="17" t="s">
        <v>354</v>
      </c>
      <c r="Y2" s="17" t="s">
        <v>355</v>
      </c>
      <c r="Z2" s="17" t="s">
        <v>412</v>
      </c>
      <c r="AA2" s="17" t="s">
        <v>413</v>
      </c>
      <c r="AB2" s="17" t="s">
        <v>468</v>
      </c>
      <c r="AC2" s="17" t="s">
        <v>356</v>
      </c>
      <c r="AD2" s="17" t="s">
        <v>469</v>
      </c>
      <c r="AE2" s="17" t="s">
        <v>470</v>
      </c>
      <c r="AF2" s="17" t="s">
        <v>397</v>
      </c>
      <c r="AG2" s="17" t="s">
        <v>398</v>
      </c>
      <c r="AH2" s="17" t="s">
        <v>399</v>
      </c>
      <c r="AI2" s="17" t="s">
        <v>400</v>
      </c>
      <c r="AJ2" s="17" t="s">
        <v>288</v>
      </c>
      <c r="AK2" s="17" t="s">
        <v>291</v>
      </c>
      <c r="AL2" s="17" t="s">
        <v>389</v>
      </c>
      <c r="AM2" s="17" t="s">
        <v>286</v>
      </c>
      <c r="AN2" s="17" t="s">
        <v>443</v>
      </c>
      <c r="AO2" s="17" t="s">
        <v>404</v>
      </c>
      <c r="AP2" s="17" t="s">
        <v>463</v>
      </c>
      <c r="AR2" s="17" t="s">
        <v>335</v>
      </c>
      <c r="AS2" s="17" t="s">
        <v>358</v>
      </c>
      <c r="AT2" s="17" t="s">
        <v>32</v>
      </c>
      <c r="AU2" s="17" t="s">
        <v>34</v>
      </c>
      <c r="AV2" s="17" t="s">
        <v>36</v>
      </c>
      <c r="AW2" s="17" t="s">
        <v>38</v>
      </c>
      <c r="AX2" s="17" t="s">
        <v>40</v>
      </c>
      <c r="AY2" s="17" t="s">
        <v>360</v>
      </c>
      <c r="AZ2" s="17" t="s">
        <v>377</v>
      </c>
      <c r="BA2" s="17" t="s">
        <v>378</v>
      </c>
      <c r="BB2" s="17" t="s">
        <v>279</v>
      </c>
      <c r="BC2" s="17" t="s">
        <v>280</v>
      </c>
      <c r="BD2" s="17" t="s">
        <v>477</v>
      </c>
      <c r="BE2" s="17" t="s">
        <v>44</v>
      </c>
      <c r="BF2" s="17" t="s">
        <v>379</v>
      </c>
      <c r="BG2" s="17" t="s">
        <v>380</v>
      </c>
      <c r="BH2" s="17" t="s">
        <v>463</v>
      </c>
      <c r="BI2" s="17" t="s">
        <v>46</v>
      </c>
      <c r="BJ2" s="17" t="s">
        <v>352</v>
      </c>
      <c r="BK2" s="17" t="s">
        <v>381</v>
      </c>
      <c r="BL2" s="17" t="s">
        <v>382</v>
      </c>
      <c r="BM2" s="17" t="s">
        <v>48</v>
      </c>
      <c r="BN2" s="17" t="s">
        <v>361</v>
      </c>
      <c r="BO2" s="17" t="s">
        <v>479</v>
      </c>
      <c r="BP2" s="17" t="s">
        <v>481</v>
      </c>
      <c r="BQ2" s="17" t="s">
        <v>50</v>
      </c>
      <c r="BR2" s="17" t="s">
        <v>490</v>
      </c>
      <c r="BS2" s="17" t="s">
        <v>52</v>
      </c>
      <c r="BT2" s="17" t="s">
        <v>54</v>
      </c>
      <c r="BU2" s="17" t="s">
        <v>363</v>
      </c>
      <c r="BV2" s="17" t="s">
        <v>389</v>
      </c>
      <c r="BW2" s="17" t="s">
        <v>56</v>
      </c>
      <c r="BX2" s="17" t="s">
        <v>364</v>
      </c>
      <c r="BY2" s="17" t="s">
        <v>58</v>
      </c>
      <c r="BZ2" s="17" t="s">
        <v>60</v>
      </c>
      <c r="CA2" s="17" t="s">
        <v>365</v>
      </c>
      <c r="CB2" s="17" t="s">
        <v>366</v>
      </c>
      <c r="CC2" s="17" t="s">
        <v>286</v>
      </c>
      <c r="CD2" s="17" t="s">
        <v>390</v>
      </c>
      <c r="CE2" s="17" t="s">
        <v>287</v>
      </c>
      <c r="CF2" s="17" t="s">
        <v>64</v>
      </c>
      <c r="CG2" s="17" t="s">
        <v>66</v>
      </c>
      <c r="CH2" s="17" t="s">
        <v>68</v>
      </c>
      <c r="CI2" s="17" t="s">
        <v>367</v>
      </c>
      <c r="CJ2" s="17" t="s">
        <v>368</v>
      </c>
      <c r="CK2" s="17" t="s">
        <v>70</v>
      </c>
      <c r="CL2" s="17" t="s">
        <v>391</v>
      </c>
      <c r="CM2" s="17" t="s">
        <v>392</v>
      </c>
      <c r="CN2" s="17" t="s">
        <v>393</v>
      </c>
      <c r="CO2" s="17" t="s">
        <v>394</v>
      </c>
      <c r="CP2" s="17" t="s">
        <v>72</v>
      </c>
      <c r="CQ2" s="17" t="s">
        <v>369</v>
      </c>
      <c r="CR2" s="17" t="s">
        <v>74</v>
      </c>
      <c r="CS2" s="17" t="s">
        <v>76</v>
      </c>
      <c r="CT2" s="17" t="s">
        <v>78</v>
      </c>
      <c r="CU2" s="17" t="s">
        <v>395</v>
      </c>
      <c r="CV2" s="17" t="s">
        <v>396</v>
      </c>
      <c r="CW2" s="17" t="s">
        <v>370</v>
      </c>
      <c r="CX2" s="17" t="s">
        <v>80</v>
      </c>
      <c r="CY2" s="17" t="s">
        <v>82</v>
      </c>
      <c r="CZ2" s="17" t="s">
        <v>158</v>
      </c>
      <c r="DA2" s="17" t="s">
        <v>86</v>
      </c>
      <c r="DB2" s="17" t="s">
        <v>88</v>
      </c>
      <c r="DC2" s="17" t="s">
        <v>371</v>
      </c>
      <c r="DD2" s="17" t="s">
        <v>397</v>
      </c>
      <c r="DE2" s="17" t="s">
        <v>398</v>
      </c>
      <c r="DF2" s="17" t="s">
        <v>399</v>
      </c>
      <c r="DG2" s="17" t="s">
        <v>400</v>
      </c>
      <c r="DH2" s="17" t="s">
        <v>288</v>
      </c>
      <c r="DI2" s="17" t="s">
        <v>90</v>
      </c>
      <c r="DJ2" s="17" t="s">
        <v>92</v>
      </c>
      <c r="DK2" s="17" t="s">
        <v>94</v>
      </c>
      <c r="DL2" s="17" t="s">
        <v>96</v>
      </c>
      <c r="DM2" s="17" t="s">
        <v>98</v>
      </c>
      <c r="DN2" s="17" t="s">
        <v>100</v>
      </c>
      <c r="DO2" s="17" t="s">
        <v>102</v>
      </c>
      <c r="DP2" s="17" t="s">
        <v>401</v>
      </c>
      <c r="DQ2" s="17" t="s">
        <v>104</v>
      </c>
      <c r="DR2" s="17" t="s">
        <v>159</v>
      </c>
      <c r="DS2" s="17" t="s">
        <v>160</v>
      </c>
      <c r="DT2" s="17" t="s">
        <v>106</v>
      </c>
      <c r="DU2" s="17" t="s">
        <v>110</v>
      </c>
      <c r="DV2" s="17" t="s">
        <v>112</v>
      </c>
      <c r="DW2" s="17" t="s">
        <v>114</v>
      </c>
      <c r="DX2" s="17" t="s">
        <v>116</v>
      </c>
      <c r="DY2" s="17" t="s">
        <v>118</v>
      </c>
      <c r="DZ2" s="17" t="s">
        <v>120</v>
      </c>
      <c r="EA2" s="17" t="s">
        <v>122</v>
      </c>
      <c r="EB2" s="17" t="s">
        <v>124</v>
      </c>
      <c r="EC2" s="17" t="s">
        <v>484</v>
      </c>
      <c r="ED2" s="17" t="s">
        <v>126</v>
      </c>
      <c r="EE2" s="17" t="s">
        <v>128</v>
      </c>
      <c r="EF2" s="17" t="s">
        <v>130</v>
      </c>
      <c r="EG2" s="17" t="s">
        <v>132</v>
      </c>
      <c r="EH2" s="17" t="s">
        <v>136</v>
      </c>
      <c r="EI2" s="17" t="s">
        <v>138</v>
      </c>
      <c r="EJ2" s="17" t="s">
        <v>443</v>
      </c>
      <c r="EK2" s="17" t="s">
        <v>140</v>
      </c>
      <c r="EL2" s="17" t="s">
        <v>142</v>
      </c>
      <c r="EM2" s="17" t="s">
        <v>144</v>
      </c>
      <c r="EN2" s="17" t="s">
        <v>290</v>
      </c>
      <c r="EO2" s="17" t="s">
        <v>148</v>
      </c>
      <c r="EP2" s="17" t="s">
        <v>150</v>
      </c>
      <c r="EQ2" s="17" t="s">
        <v>291</v>
      </c>
      <c r="ER2" s="17" t="s">
        <v>152</v>
      </c>
      <c r="ES2" s="17"/>
      <c r="ET2" s="17" t="s">
        <v>370</v>
      </c>
      <c r="EU2" s="17" t="s">
        <v>50</v>
      </c>
      <c r="EV2" s="17" t="s">
        <v>76</v>
      </c>
      <c r="EW2" s="17" t="s">
        <v>158</v>
      </c>
      <c r="EX2" s="17" t="s">
        <v>159</v>
      </c>
      <c r="EY2" s="17" t="s">
        <v>160</v>
      </c>
      <c r="EZ2" s="17" t="s">
        <v>136</v>
      </c>
      <c r="FA2" s="17" t="s">
        <v>161</v>
      </c>
      <c r="FB2" s="17" t="s">
        <v>351</v>
      </c>
      <c r="FC2" s="17" t="s">
        <v>402</v>
      </c>
      <c r="FD2" s="17" t="s">
        <v>403</v>
      </c>
      <c r="FE2" s="17" t="s">
        <v>42</v>
      </c>
      <c r="FF2" s="17" t="s">
        <v>405</v>
      </c>
      <c r="FG2" s="17" t="s">
        <v>406</v>
      </c>
      <c r="FH2" s="17" t="s">
        <v>352</v>
      </c>
      <c r="FI2" s="17" t="s">
        <v>532</v>
      </c>
      <c r="FJ2" s="17" t="s">
        <v>407</v>
      </c>
      <c r="FK2" s="17" t="s">
        <v>488</v>
      </c>
      <c r="FL2" s="17" t="s">
        <v>465</v>
      </c>
      <c r="FM2" s="17" t="s">
        <v>408</v>
      </c>
      <c r="FN2" s="17" t="s">
        <v>409</v>
      </c>
      <c r="FO2" s="17" t="s">
        <v>410</v>
      </c>
      <c r="FP2" s="17" t="s">
        <v>411</v>
      </c>
      <c r="FQ2" s="17" t="s">
        <v>354</v>
      </c>
      <c r="FR2" s="17" t="s">
        <v>355</v>
      </c>
      <c r="FS2" s="17" t="s">
        <v>412</v>
      </c>
      <c r="FT2" s="17" t="s">
        <v>413</v>
      </c>
      <c r="FU2" s="17" t="s">
        <v>468</v>
      </c>
      <c r="FV2" s="17" t="s">
        <v>356</v>
      </c>
      <c r="FW2" s="17" t="s">
        <v>469</v>
      </c>
      <c r="FX2" s="17" t="s">
        <v>470</v>
      </c>
      <c r="FY2" s="17" t="s">
        <v>397</v>
      </c>
      <c r="FZ2" s="17" t="s">
        <v>398</v>
      </c>
      <c r="GA2" s="17" t="s">
        <v>399</v>
      </c>
      <c r="GB2" s="17" t="s">
        <v>400</v>
      </c>
      <c r="GC2" s="17" t="s">
        <v>288</v>
      </c>
      <c r="GD2" s="17" t="s">
        <v>291</v>
      </c>
      <c r="GE2" s="17" t="s">
        <v>389</v>
      </c>
      <c r="GF2" s="17" t="s">
        <v>286</v>
      </c>
      <c r="GG2" s="17" t="s">
        <v>443</v>
      </c>
      <c r="GH2" s="17" t="s">
        <v>404</v>
      </c>
      <c r="GI2" s="17" t="s">
        <v>463</v>
      </c>
    </row>
    <row r="3" spans="1:191" x14ac:dyDescent="0.25">
      <c r="A3" s="17" t="s">
        <v>171</v>
      </c>
      <c r="B3" s="15">
        <v>5729.2805404999999</v>
      </c>
      <c r="C3" s="15">
        <v>1.9019729999999999E-4</v>
      </c>
      <c r="D3" s="15">
        <v>4010.1243894999998</v>
      </c>
      <c r="E3" s="15">
        <v>77.635010089999994</v>
      </c>
      <c r="F3" s="15">
        <v>77.634554911999999</v>
      </c>
      <c r="G3" s="15">
        <v>302.31121418999999</v>
      </c>
      <c r="H3" s="15">
        <v>10438.214668000001</v>
      </c>
      <c r="I3" s="17">
        <v>8.9849070661999999</v>
      </c>
      <c r="J3" s="17">
        <v>6.8793326044000001</v>
      </c>
      <c r="K3" s="5">
        <v>1.8950738000000001E-7</v>
      </c>
      <c r="L3" s="17">
        <v>99.222012008999997</v>
      </c>
      <c r="M3" s="17">
        <v>1.1104186596000001</v>
      </c>
      <c r="N3" s="17">
        <v>6.0691190000000004E-7</v>
      </c>
      <c r="O3" s="17">
        <v>3.6388582799999999E-2</v>
      </c>
      <c r="P3" s="17">
        <v>5.2194420000000003E-6</v>
      </c>
      <c r="Q3" s="5">
        <v>1.775351E-10</v>
      </c>
      <c r="R3" s="17">
        <v>3.3720956699999999E-2</v>
      </c>
      <c r="S3" s="17">
        <v>5.6568979800000002E-2</v>
      </c>
      <c r="T3" s="17">
        <v>96.581893550999993</v>
      </c>
      <c r="U3" s="5">
        <v>2.5189169000000001E-9</v>
      </c>
      <c r="V3" s="17">
        <v>6.3725730000000003E-7</v>
      </c>
      <c r="W3" s="5">
        <v>2.8941978999999999E-7</v>
      </c>
      <c r="X3" s="17">
        <v>7.6570510699999997E-2</v>
      </c>
      <c r="Y3" s="17">
        <v>5.8663876304000002</v>
      </c>
      <c r="Z3" s="17">
        <v>0.18626500909999999</v>
      </c>
      <c r="AA3" s="5">
        <v>4.9888830000000002E-7</v>
      </c>
      <c r="AB3" s="17">
        <v>3.4445203200000003E-2</v>
      </c>
      <c r="AC3" s="17">
        <v>68.266362368000003</v>
      </c>
      <c r="AD3" s="17">
        <v>5.9810483400000003E-2</v>
      </c>
      <c r="AE3" s="17">
        <v>1.9049458299999999E-2</v>
      </c>
      <c r="AF3" s="17">
        <v>9.0266557999999992E-6</v>
      </c>
      <c r="AG3" s="5">
        <v>3.1495359999999998E-9</v>
      </c>
      <c r="AH3" s="5">
        <v>1.0876899E-7</v>
      </c>
      <c r="AI3" s="5">
        <v>9.9194780000000005E-8</v>
      </c>
      <c r="AJ3" s="17">
        <v>0.2186787318</v>
      </c>
      <c r="AK3" s="17">
        <v>105.19428655</v>
      </c>
      <c r="AL3" s="17">
        <v>6.2578798267</v>
      </c>
      <c r="AM3" s="17">
        <v>8.9740212899999996</v>
      </c>
      <c r="AN3" s="17">
        <v>3.09317432E-2</v>
      </c>
      <c r="AO3" s="5">
        <v>1.8791670000000001E-8</v>
      </c>
      <c r="AP3" s="5"/>
      <c r="AR3" s="17" t="s">
        <v>171</v>
      </c>
      <c r="AS3" s="17">
        <v>0</v>
      </c>
      <c r="AT3" s="17">
        <v>0</v>
      </c>
      <c r="AU3" s="17">
        <v>6.8985558871767703</v>
      </c>
      <c r="AV3" s="17">
        <v>9.0099518801046798</v>
      </c>
      <c r="AW3" s="17">
        <v>9.0099518801046798</v>
      </c>
      <c r="AX3" s="17">
        <v>76.109020362344793</v>
      </c>
      <c r="AY3" s="17">
        <v>0</v>
      </c>
      <c r="AZ3" s="5">
        <v>7.8724075023286198E-8</v>
      </c>
      <c r="BA3" s="5">
        <v>1.13302358394373E-7</v>
      </c>
      <c r="BB3" s="5">
        <v>99.503957659251299</v>
      </c>
      <c r="BC3" s="5">
        <v>1.9462752064904E-8</v>
      </c>
      <c r="BD3" s="17">
        <v>5.6725917155997299E-2</v>
      </c>
      <c r="BE3" s="5">
        <v>1.1135203188695599</v>
      </c>
      <c r="BF3" s="5">
        <v>1.4768817826573401E-7</v>
      </c>
      <c r="BG3" s="5">
        <v>4.6771937366689203E-7</v>
      </c>
      <c r="BH3" s="5">
        <v>0</v>
      </c>
      <c r="BI3" s="17">
        <v>287743.29995344998</v>
      </c>
      <c r="BJ3" s="17">
        <v>3.6489773621218399E-2</v>
      </c>
      <c r="BK3" s="5">
        <v>5.3320987450189201E-11</v>
      </c>
      <c r="BL3" s="5">
        <v>1.3055330500394001E-10</v>
      </c>
      <c r="BM3" s="5">
        <v>5.2927389396870497E-6</v>
      </c>
      <c r="BN3" s="5">
        <v>7.6784700972791997E-2</v>
      </c>
      <c r="BO3" s="17">
        <v>5.9977546961168297E-2</v>
      </c>
      <c r="BP3" s="17">
        <v>1.9102448327794199E-2</v>
      </c>
      <c r="BQ3" s="17">
        <v>5745.3511959170401</v>
      </c>
      <c r="BR3" s="5">
        <v>3.3815220693464799E-2</v>
      </c>
      <c r="BS3" s="17">
        <v>5.8988162470933601</v>
      </c>
      <c r="BT3" s="17">
        <v>21543.452685091299</v>
      </c>
      <c r="BU3" s="17">
        <v>7.6431046270328498</v>
      </c>
      <c r="BV3" s="17">
        <v>6.2757622399136697</v>
      </c>
      <c r="BW3" s="5">
        <v>31.292580167165099</v>
      </c>
      <c r="BX3" s="5">
        <v>0</v>
      </c>
      <c r="BY3" s="5">
        <v>96.865840034722893</v>
      </c>
      <c r="BZ3" s="5">
        <v>96.865840034722893</v>
      </c>
      <c r="CA3" s="17">
        <v>0</v>
      </c>
      <c r="CB3" s="17">
        <v>0</v>
      </c>
      <c r="CC3" s="17">
        <v>8.9992053907827305</v>
      </c>
      <c r="CD3" s="5">
        <v>5.6146891879825998E-10</v>
      </c>
      <c r="CE3" s="5">
        <v>1.86256820361888E-9</v>
      </c>
      <c r="CF3" s="5">
        <v>0</v>
      </c>
      <c r="CG3" s="17">
        <v>1.4281701652802701</v>
      </c>
      <c r="CH3" s="17">
        <v>5.3461941749227103E-2</v>
      </c>
      <c r="CI3" s="17">
        <v>0</v>
      </c>
      <c r="CJ3" s="17">
        <v>4.2459824690145802E-2</v>
      </c>
      <c r="CK3" s="17">
        <v>0</v>
      </c>
      <c r="CL3" s="5">
        <v>1.6801512370685099E-7</v>
      </c>
      <c r="CM3" s="5">
        <v>4.7819243043039702E-7</v>
      </c>
      <c r="CN3" s="5">
        <v>9.7003257328990195E-8</v>
      </c>
      <c r="CO3" s="5">
        <v>1.96887845367813E-7</v>
      </c>
      <c r="CP3" s="17">
        <v>5.8827834155779</v>
      </c>
      <c r="CQ3" s="17">
        <v>0</v>
      </c>
      <c r="CR3" s="17">
        <v>0.23203538299045501</v>
      </c>
      <c r="CS3" s="17">
        <v>1.9699675369411901E-4</v>
      </c>
      <c r="CT3" s="17">
        <v>0</v>
      </c>
      <c r="CU3" s="5">
        <v>2.0773381394092701E-7</v>
      </c>
      <c r="CV3" s="5">
        <v>2.9891697944741099E-7</v>
      </c>
      <c r="CW3" s="17">
        <v>32008.787537161599</v>
      </c>
      <c r="CX3" s="17">
        <v>3619.2151639764702</v>
      </c>
      <c r="CY3" s="17">
        <v>402.13453068580401</v>
      </c>
      <c r="CZ3" s="17">
        <v>4021.3496946622799</v>
      </c>
      <c r="DA3" s="17">
        <v>0</v>
      </c>
      <c r="DB3" s="17">
        <v>56.726882016429897</v>
      </c>
      <c r="DC3" s="17">
        <v>0</v>
      </c>
      <c r="DD3" s="5">
        <v>9.3495314627115704E-6</v>
      </c>
      <c r="DE3" s="5">
        <v>3.2619401775822999E-9</v>
      </c>
      <c r="DF3" s="5">
        <v>1.12654331806632E-7</v>
      </c>
      <c r="DG3" s="5">
        <v>1.02767572215149E-7</v>
      </c>
      <c r="DH3" s="17">
        <v>0.21929091691286701</v>
      </c>
      <c r="DI3" s="17">
        <v>0.61254704159570705</v>
      </c>
      <c r="DJ3" s="17">
        <v>4325.6838233257704</v>
      </c>
      <c r="DK3" s="17">
        <v>0.82874152061597195</v>
      </c>
      <c r="DL3" s="17">
        <v>2.16194806660162</v>
      </c>
      <c r="DM3" s="17">
        <v>5.2367082640255402</v>
      </c>
      <c r="DN3" s="17">
        <v>1.2250992507371701</v>
      </c>
      <c r="DO3" s="17">
        <v>7.4982937328108401E-2</v>
      </c>
      <c r="DP3" s="5">
        <v>1.27613331349173E-10</v>
      </c>
      <c r="DQ3" s="17">
        <v>0.28825872368921501</v>
      </c>
      <c r="DR3" s="17">
        <v>77.852572785749203</v>
      </c>
      <c r="DS3" s="17">
        <v>77.852111222231301</v>
      </c>
      <c r="DT3" s="17">
        <v>4.6156351791530901E-4</v>
      </c>
      <c r="DU3" s="17">
        <v>0</v>
      </c>
      <c r="DV3" s="17">
        <v>0</v>
      </c>
      <c r="DW3" s="17">
        <v>3.1544487409954902</v>
      </c>
      <c r="DX3" s="17">
        <v>0</v>
      </c>
      <c r="DY3" s="17">
        <v>14.072003124059499</v>
      </c>
      <c r="DZ3" s="17">
        <v>3.4951460923626398</v>
      </c>
      <c r="EA3" s="17">
        <v>1.87733464166624</v>
      </c>
      <c r="EB3" s="17">
        <v>35.180086526232202</v>
      </c>
      <c r="EC3" s="17">
        <v>3.4513400262413903E-2</v>
      </c>
      <c r="ED3" s="17">
        <v>5619.1386445716898</v>
      </c>
      <c r="EE3" s="17">
        <v>1.9097110437231699</v>
      </c>
      <c r="EF3" s="17">
        <v>7.7350952485986504</v>
      </c>
      <c r="EG3" s="17">
        <v>0</v>
      </c>
      <c r="EH3" s="17">
        <v>303.37164945963502</v>
      </c>
      <c r="EI3" s="17">
        <v>122.392352282267</v>
      </c>
      <c r="EJ3" s="17">
        <v>3.1018406609910301E-2</v>
      </c>
      <c r="EK3" s="17">
        <v>0</v>
      </c>
      <c r="EL3" s="17">
        <v>0</v>
      </c>
      <c r="EM3" s="17">
        <v>79.590032794945401</v>
      </c>
      <c r="EN3" s="17">
        <v>68.459832734154901</v>
      </c>
      <c r="EO3" s="17">
        <v>3.9101437779725197E-2</v>
      </c>
      <c r="EP3" s="17">
        <v>10468.0863299106</v>
      </c>
      <c r="EQ3" s="17">
        <v>105.492265087034</v>
      </c>
      <c r="ER3" s="17">
        <v>58.3326159308344</v>
      </c>
      <c r="ES3" s="17"/>
      <c r="ET3" s="26">
        <f t="shared" ref="ET3:ET34" si="0">CW3/EP3</f>
        <v>3.0577496715615031</v>
      </c>
      <c r="EU3" s="40">
        <f t="shared" ref="EU3:EU34" si="1">(BQ3-B3)/(B3+1E-50)</f>
        <v>2.8050041019003131E-3</v>
      </c>
      <c r="EV3" s="40">
        <f t="shared" ref="EV3:EV34" si="2">(CS3-C3)/(C3+1E-50)</f>
        <v>3.5749475382242636E-2</v>
      </c>
      <c r="EW3" s="40">
        <f t="shared" ref="EW3:EW34" si="3">(CZ3-D3)/(D3+1E-50)</f>
        <v>2.7992411386719568E-3</v>
      </c>
      <c r="EX3" s="40">
        <f t="shared" ref="EX3:EX34" si="4">(DR3-E3)/(E3+1E-50)</f>
        <v>2.8023786626290696E-3</v>
      </c>
      <c r="EY3" s="40">
        <f t="shared" ref="EY3:EY34" si="5">(DS3-F3)/(F3+1E-50)</f>
        <v>2.8023128422376554E-3</v>
      </c>
      <c r="EZ3" s="40">
        <f t="shared" ref="EZ3:EZ34" si="6">(EH3-G3)/(G3+1E-50)</f>
        <v>3.5077602809949408E-3</v>
      </c>
      <c r="FA3" s="40">
        <f t="shared" ref="FA3:FA34" si="7">(EP3-H3)/(H3+1E-50)</f>
        <v>2.8617596840747276E-3</v>
      </c>
      <c r="FB3" s="40">
        <f t="shared" ref="FB3:FB34" si="8">(AW3-I3)/(I3+1E-50)</f>
        <v>2.7874316028148058E-3</v>
      </c>
      <c r="FC3" s="40">
        <f t="shared" ref="FC3:FC34" si="9">(AU3-J3)/(J3+1E-50)</f>
        <v>2.794352865636277E-3</v>
      </c>
      <c r="FD3" s="40">
        <f t="shared" ref="FD3:FD34" si="10">(AZ3+BA3-K3)/(K3+1E-50)</f>
        <v>1.329264020039321E-2</v>
      </c>
      <c r="FE3" s="40">
        <f t="shared" ref="FE3:FE34" si="11">(BB3-L3)/(L3+1E-50)</f>
        <v>2.8415635254980314E-3</v>
      </c>
      <c r="FF3" s="40">
        <f t="shared" ref="FF3:FF34" si="12">(BE3-M3)/(M3+1E-50)</f>
        <v>2.7932341038623635E-3</v>
      </c>
      <c r="FG3" s="40">
        <f t="shared" ref="FG3:FG34" si="13">(BF3+BG3-N3)/(N3+1E-50)</f>
        <v>1.3998163378615666E-2</v>
      </c>
      <c r="FH3" s="40">
        <f t="shared" ref="FH3:FH34" si="14">(BJ3-O3)/(O3+1E-50)</f>
        <v>2.7808398522846524E-3</v>
      </c>
      <c r="FI3" s="40">
        <f t="shared" ref="FI3:FI34" si="15">(BM3-P3)/(P3+1E-50)</f>
        <v>1.4043060481762111E-2</v>
      </c>
      <c r="FJ3" s="40">
        <f t="shared" ref="FJ3:FJ34" si="16">(BK3+BL3-Q3)/(Q3+1E-50)</f>
        <v>3.5706699430868669E-2</v>
      </c>
      <c r="FK3" s="40">
        <f t="shared" ref="FK3:FK34" si="17">(BR3-R3)/(R3+1E-50)</f>
        <v>2.7954127845014757E-3</v>
      </c>
      <c r="FL3" s="40">
        <f t="shared" ref="FL3:FL34" si="18">(BD3-S3)/(S3+1E-50)</f>
        <v>2.7742652696256856E-3</v>
      </c>
      <c r="FM3" s="40">
        <f t="shared" ref="FM3:FM34" si="19">(BZ3-T3)/(T3+1E-50)</f>
        <v>2.9399556509312223E-3</v>
      </c>
      <c r="FN3" s="40">
        <f t="shared" ref="FN3:FN34" si="20">(CD3+CE3+DP3-U3)/(U3+1E-50)</f>
        <v>1.2995090773464026E-2</v>
      </c>
      <c r="FO3" s="40">
        <f t="shared" ref="FO3:FO34" si="21">(CL3+CM3-V3)/(V3+1E-50)</f>
        <v>1.4044961332334734E-2</v>
      </c>
      <c r="FP3" s="40">
        <f t="shared" ref="FP3:FP34" si="22">(CO3+CN3-W3)/(W3+1E-50)</f>
        <v>1.5449229290102166E-2</v>
      </c>
      <c r="FQ3" s="40">
        <f t="shared" ref="FQ3:FQ34" si="23">(BN3-X3)/(X3+1E-50)</f>
        <v>2.797294556793394E-3</v>
      </c>
      <c r="FR3" s="40">
        <f t="shared" ref="FR3:FR34" si="24">(CP3-Y3)/(Y3+1E-50)</f>
        <v>2.7948690422255301E-3</v>
      </c>
      <c r="FS3" s="40">
        <f t="shared" ref="FS3:FS34" si="25">(CR3-Z3)/(Z3+1E-50)</f>
        <v>0.24572717179468906</v>
      </c>
      <c r="FT3" s="40">
        <f t="shared" ref="FT3:FT34" si="26">(CU3+CV3-AA3)/(AA3+1E-50)</f>
        <v>1.5559581951186226E-2</v>
      </c>
      <c r="FU3" s="40">
        <f t="shared" ref="FU3:FU34" si="27">(EC3-AB3)/(AB3+1E-50)</f>
        <v>1.9798711018752082E-3</v>
      </c>
      <c r="FV3" s="40">
        <f t="shared" ref="FV3:FV34" si="28">(EN3-AC3)/(AC3+1E-50)</f>
        <v>2.8340511995053603E-3</v>
      </c>
      <c r="FW3" s="40">
        <f t="shared" ref="FW3:FW34" si="29">(BO3-AD3)/(AD3+1E-50)</f>
        <v>2.7932153641195014E-3</v>
      </c>
      <c r="FX3" s="40">
        <f t="shared" ref="FX3:FX34" si="30">(BP3-AE3)/(AE3+1E-50)</f>
        <v>2.7817078553987154E-3</v>
      </c>
      <c r="FY3" s="40">
        <f t="shared" ref="FY3:FY34" si="31">(DD3-AF3)/(AF3+1E-50)</f>
        <v>3.5769134202676828E-2</v>
      </c>
      <c r="FZ3" s="40">
        <f t="shared" ref="FZ3:FZ34" si="32">(DE3-AG3)/(AG3+1E-50)</f>
        <v>3.5689122963604838E-2</v>
      </c>
      <c r="GA3" s="40">
        <f t="shared" ref="GA3:GA34" si="33">(DF3-AH3)/(AH3+1E-50)</f>
        <v>3.5721043347299579E-2</v>
      </c>
      <c r="GB3" s="40">
        <f t="shared" ref="GB3:GB34" si="34">(DG3-AI3)/(AI3+1E-50)</f>
        <v>3.6017945855104379E-2</v>
      </c>
      <c r="GC3" s="40">
        <f t="shared" ref="GC3:GC34" si="35">(DH3-AJ3)/(AJ3+1E-50)</f>
        <v>2.7994725770904101E-3</v>
      </c>
      <c r="GD3" s="40">
        <f t="shared" ref="GD3:GD34" si="36">(EQ3-AK3)/(AK3+1E-50)</f>
        <v>2.8326494413968553E-3</v>
      </c>
      <c r="GE3" s="40">
        <f t="shared" ref="GE3:GE34" si="37">(BV3-AL3)/(AL3+1E-50)</f>
        <v>2.8575833523316E-3</v>
      </c>
      <c r="GF3" s="40">
        <f t="shared" ref="GF3:GF34" si="38">(CC3-AM3)/(AM3+1E-50)</f>
        <v>2.806333968785461E-3</v>
      </c>
      <c r="GG3" s="40">
        <f t="shared" ref="GG3:GG34" si="39">(EJ3-AN3)/(AN3+1E-50)</f>
        <v>2.8017628799627708E-3</v>
      </c>
      <c r="GH3" s="40">
        <f t="shared" ref="GH3:GH34" si="40">(BC3-AO3)/(AO3+1E-50)</f>
        <v>3.5711677828739984E-2</v>
      </c>
      <c r="GI3" s="40">
        <f>(BH3-AP3)/(AP3+1E-50)</f>
        <v>0</v>
      </c>
    </row>
    <row r="4" spans="1:191" x14ac:dyDescent="0.25">
      <c r="A4" s="17" t="s">
        <v>173</v>
      </c>
      <c r="B4" s="15">
        <v>12.12255352</v>
      </c>
      <c r="D4" s="15">
        <v>8.3929563989999991</v>
      </c>
      <c r="E4" s="15">
        <v>0.15315401100000001</v>
      </c>
      <c r="F4" s="15">
        <v>0.15315401100000001</v>
      </c>
      <c r="G4" s="15">
        <v>0.5429044609</v>
      </c>
      <c r="H4" s="15">
        <v>92.989279113999999</v>
      </c>
      <c r="I4" s="17">
        <v>1.71143084E-2</v>
      </c>
      <c r="J4" s="17">
        <v>1.33788459E-2</v>
      </c>
      <c r="K4" s="5"/>
      <c r="L4" s="17">
        <v>0.4763004871</v>
      </c>
      <c r="M4" s="17">
        <v>2.2854609999999999E-3</v>
      </c>
      <c r="N4" s="5"/>
      <c r="O4" s="17">
        <v>7.0559499999999994E-5</v>
      </c>
      <c r="R4" s="17">
        <v>6.53891E-5</v>
      </c>
      <c r="S4" s="17">
        <v>1.0969160000000001E-4</v>
      </c>
      <c r="T4" s="17">
        <v>0.16550821760000001</v>
      </c>
      <c r="U4" s="5"/>
      <c r="V4" s="5"/>
      <c r="W4" s="5"/>
      <c r="X4" s="17">
        <v>1.5725320000000001E-4</v>
      </c>
      <c r="Y4" s="17">
        <v>1.1835315900000001E-2</v>
      </c>
      <c r="Z4" s="17">
        <v>3.7619180000000001E-4</v>
      </c>
      <c r="AA4" s="5"/>
      <c r="AB4" s="17">
        <v>6.6808200000000002E-5</v>
      </c>
      <c r="AC4" s="17">
        <v>0.38417342809999999</v>
      </c>
      <c r="AD4" s="17">
        <v>1.174791E-4</v>
      </c>
      <c r="AE4" s="17">
        <v>3.69423E-5</v>
      </c>
      <c r="AJ4" s="17">
        <v>4.5570959999999998E-4</v>
      </c>
      <c r="AK4" s="17">
        <v>0.23120627930000001</v>
      </c>
      <c r="AL4" s="17">
        <v>3.32379519E-2</v>
      </c>
      <c r="AM4" s="17">
        <v>1.7479454500000002E-2</v>
      </c>
      <c r="AN4" s="17">
        <v>6.0115799999999998E-5</v>
      </c>
      <c r="AR4" s="17" t="s">
        <v>173</v>
      </c>
      <c r="AS4" s="17">
        <v>0</v>
      </c>
      <c r="AT4" s="17">
        <v>0</v>
      </c>
      <c r="AU4" s="17">
        <v>1.34230218126093E-2</v>
      </c>
      <c r="AV4" s="17">
        <v>1.71697847419434E-2</v>
      </c>
      <c r="AW4" s="17">
        <v>1.71697847419434E-2</v>
      </c>
      <c r="AX4" s="17">
        <v>1.32173971626514E-3</v>
      </c>
      <c r="AY4" s="17">
        <v>0</v>
      </c>
      <c r="AZ4" s="17">
        <v>0</v>
      </c>
      <c r="BA4" s="17">
        <v>0</v>
      </c>
      <c r="BB4" s="17">
        <v>0.47794016853545601</v>
      </c>
      <c r="BC4" s="17">
        <v>0</v>
      </c>
      <c r="BD4" s="17">
        <v>1.1006843894905599E-4</v>
      </c>
      <c r="BE4" s="17">
        <v>2.2937994118244799E-3</v>
      </c>
      <c r="BF4" s="17">
        <v>0</v>
      </c>
      <c r="BG4" s="17">
        <v>0</v>
      </c>
      <c r="BH4" s="17">
        <v>0</v>
      </c>
      <c r="BI4" s="17">
        <v>423.43848776996998</v>
      </c>
      <c r="BJ4" s="5">
        <v>7.0775612080710998E-5</v>
      </c>
      <c r="BK4" s="17">
        <v>0</v>
      </c>
      <c r="BL4" s="17">
        <v>0</v>
      </c>
      <c r="BM4" s="17">
        <v>0</v>
      </c>
      <c r="BN4" s="17">
        <v>1.57799281856511E-4</v>
      </c>
      <c r="BO4" s="17">
        <v>1.17860734767439E-4</v>
      </c>
      <c r="BP4" s="5">
        <v>3.7054914377993299E-5</v>
      </c>
      <c r="BQ4" s="17">
        <v>12.1654233700954</v>
      </c>
      <c r="BR4" s="5">
        <v>6.5610238039649898E-5</v>
      </c>
      <c r="BS4" s="17">
        <v>8.36464429299426E-3</v>
      </c>
      <c r="BT4" s="17">
        <v>53.182111582764101</v>
      </c>
      <c r="BU4" s="17">
        <v>9.1912502822467396E-3</v>
      </c>
      <c r="BV4" s="17">
        <v>3.33620836973713E-2</v>
      </c>
      <c r="BW4" s="17">
        <v>5.4011897554479004E-4</v>
      </c>
      <c r="BX4" s="17">
        <v>0</v>
      </c>
      <c r="BY4" s="17">
        <v>0.16611717313778299</v>
      </c>
      <c r="BZ4" s="17">
        <v>0.16611717313778299</v>
      </c>
      <c r="CA4" s="17">
        <v>0</v>
      </c>
      <c r="CB4" s="17">
        <v>0</v>
      </c>
      <c r="CC4" s="17">
        <v>1.7543950842441099E-2</v>
      </c>
      <c r="CD4" s="17">
        <v>0</v>
      </c>
      <c r="CE4" s="17">
        <v>0</v>
      </c>
      <c r="CF4" s="17">
        <v>0</v>
      </c>
      <c r="CG4" s="17">
        <v>1.3021775944597899E-4</v>
      </c>
      <c r="CH4" s="17">
        <v>0</v>
      </c>
      <c r="CI4" s="17">
        <v>0</v>
      </c>
      <c r="CJ4" s="5">
        <v>7.6365471202436097E-5</v>
      </c>
      <c r="CK4" s="17">
        <v>0</v>
      </c>
      <c r="CL4" s="17">
        <v>0</v>
      </c>
      <c r="CM4" s="17">
        <v>0</v>
      </c>
      <c r="CN4" s="17">
        <v>0</v>
      </c>
      <c r="CO4" s="17">
        <v>0</v>
      </c>
      <c r="CP4" s="17">
        <v>1.18750173512568E-2</v>
      </c>
      <c r="CQ4" s="17">
        <v>0</v>
      </c>
      <c r="CR4" s="17">
        <v>4.5885345585740798E-4</v>
      </c>
      <c r="CS4" s="17">
        <v>0</v>
      </c>
      <c r="CT4" s="17">
        <v>0</v>
      </c>
      <c r="CU4" s="17">
        <v>0</v>
      </c>
      <c r="CV4" s="17">
        <v>0</v>
      </c>
      <c r="CW4" s="17">
        <v>146.49832680214001</v>
      </c>
      <c r="CX4" s="17">
        <v>7.5800460986458003</v>
      </c>
      <c r="CY4" s="17">
        <v>0.84222753021709795</v>
      </c>
      <c r="CZ4" s="17">
        <v>8.4222736288629001</v>
      </c>
      <c r="DA4" s="17">
        <v>0</v>
      </c>
      <c r="DB4" s="17">
        <v>1.3854707782866699E-2</v>
      </c>
      <c r="DC4" s="17">
        <v>0</v>
      </c>
      <c r="DD4" s="17">
        <v>0</v>
      </c>
      <c r="DE4" s="17">
        <v>0</v>
      </c>
      <c r="DF4" s="17">
        <v>0</v>
      </c>
      <c r="DG4" s="17">
        <v>0</v>
      </c>
      <c r="DH4" s="17">
        <v>4.5729811670166398E-4</v>
      </c>
      <c r="DI4" s="17">
        <v>1.00129422333922E-3</v>
      </c>
      <c r="DJ4" s="17">
        <v>53.7783066813274</v>
      </c>
      <c r="DK4" s="17">
        <v>1.3546952385676599E-3</v>
      </c>
      <c r="DL4" s="17">
        <v>3.5339689258530602E-3</v>
      </c>
      <c r="DM4" s="17">
        <v>8.5600862007198207E-3</v>
      </c>
      <c r="DN4" s="17">
        <v>2.0025918638425402E-3</v>
      </c>
      <c r="DO4" s="17">
        <v>1.6134519419963699E-3</v>
      </c>
      <c r="DP4" s="17">
        <v>0</v>
      </c>
      <c r="DQ4" s="17">
        <v>4.7119121237674698E-4</v>
      </c>
      <c r="DR4" s="17">
        <v>0.153693689049091</v>
      </c>
      <c r="DS4" s="17">
        <v>0.153693689049091</v>
      </c>
      <c r="DT4" s="17">
        <v>0</v>
      </c>
      <c r="DU4" s="17">
        <v>0</v>
      </c>
      <c r="DV4" s="17">
        <v>0</v>
      </c>
      <c r="DW4" s="17">
        <v>2.2519685620904201E-2</v>
      </c>
      <c r="DX4" s="17">
        <v>0</v>
      </c>
      <c r="DY4" s="17">
        <v>2.33726258701367E-2</v>
      </c>
      <c r="DZ4" s="17">
        <v>5.7132594784966703E-3</v>
      </c>
      <c r="EA4" s="17">
        <v>3.1414500901139099E-3</v>
      </c>
      <c r="EB4" s="17">
        <v>5.84316418371114E-2</v>
      </c>
      <c r="EC4" s="5">
        <v>6.6978845781180601E-5</v>
      </c>
      <c r="ED4" s="17">
        <v>38.146582271973003</v>
      </c>
      <c r="EE4" s="17">
        <v>3.1216797014941801E-3</v>
      </c>
      <c r="EF4" s="17">
        <v>1.8856066844138701E-2</v>
      </c>
      <c r="EG4" s="17">
        <v>0</v>
      </c>
      <c r="EH4" s="17">
        <v>0.54539808308118098</v>
      </c>
      <c r="EI4" s="17">
        <v>1.0970297051023901</v>
      </c>
      <c r="EJ4" s="5">
        <v>6.0311378340691098E-5</v>
      </c>
      <c r="EK4" s="17">
        <v>0</v>
      </c>
      <c r="EL4" s="17">
        <v>0</v>
      </c>
      <c r="EM4" s="17">
        <v>0.45471547504379101</v>
      </c>
      <c r="EN4" s="17">
        <v>0.38548459532148299</v>
      </c>
      <c r="EO4" s="17">
        <v>5.1972718464260003E-4</v>
      </c>
      <c r="EP4" s="17">
        <v>93.316812667757901</v>
      </c>
      <c r="EQ4" s="17">
        <v>0.23196509202863699</v>
      </c>
      <c r="ER4" s="17">
        <v>0.18686946367334101</v>
      </c>
      <c r="ES4" s="17"/>
      <c r="ET4" s="26">
        <f t="shared" si="0"/>
        <v>1.5699028140162461</v>
      </c>
      <c r="EU4" s="40">
        <f t="shared" si="1"/>
        <v>3.5363712789283604E-3</v>
      </c>
      <c r="EV4" s="40">
        <f t="shared" si="2"/>
        <v>0</v>
      </c>
      <c r="EW4" s="40">
        <f t="shared" si="3"/>
        <v>3.4930754395905181E-3</v>
      </c>
      <c r="EX4" s="40">
        <f t="shared" si="4"/>
        <v>3.5237604654767868E-3</v>
      </c>
      <c r="EY4" s="40">
        <f t="shared" si="5"/>
        <v>3.5237604654767868E-3</v>
      </c>
      <c r="EZ4" s="40">
        <f t="shared" si="6"/>
        <v>4.5931141863288158E-3</v>
      </c>
      <c r="FA4" s="40">
        <f t="shared" si="7"/>
        <v>3.5222722111477333E-3</v>
      </c>
      <c r="FB4" s="40">
        <f t="shared" si="8"/>
        <v>3.2415181874015679E-3</v>
      </c>
      <c r="FC4" s="40">
        <f t="shared" si="9"/>
        <v>3.3019225230256489E-3</v>
      </c>
      <c r="FD4" s="40">
        <f t="shared" si="10"/>
        <v>0</v>
      </c>
      <c r="FE4" s="40">
        <f t="shared" si="11"/>
        <v>3.4425357098401515E-3</v>
      </c>
      <c r="FF4" s="40">
        <f t="shared" si="12"/>
        <v>3.6484594681248095E-3</v>
      </c>
      <c r="FG4" s="40">
        <f t="shared" si="13"/>
        <v>0</v>
      </c>
      <c r="FH4" s="40">
        <f t="shared" si="14"/>
        <v>3.06283463900685E-3</v>
      </c>
      <c r="FI4" s="40">
        <f t="shared" si="15"/>
        <v>0</v>
      </c>
      <c r="FJ4" s="40">
        <f t="shared" si="16"/>
        <v>0</v>
      </c>
      <c r="FK4" s="40">
        <f t="shared" si="17"/>
        <v>3.3818792375166166E-3</v>
      </c>
      <c r="FL4" s="40">
        <f t="shared" si="18"/>
        <v>3.4354403532812806E-3</v>
      </c>
      <c r="FM4" s="40">
        <f t="shared" si="19"/>
        <v>3.6793069650154892E-3</v>
      </c>
      <c r="FN4" s="40">
        <f t="shared" si="20"/>
        <v>0</v>
      </c>
      <c r="FO4" s="40">
        <f t="shared" si="21"/>
        <v>0</v>
      </c>
      <c r="FP4" s="40">
        <f t="shared" si="22"/>
        <v>0</v>
      </c>
      <c r="FQ4" s="40">
        <f t="shared" si="23"/>
        <v>3.4726279434122462E-3</v>
      </c>
      <c r="FR4" s="40">
        <f t="shared" si="24"/>
        <v>3.3544902047607291E-3</v>
      </c>
      <c r="FS4" s="40">
        <f t="shared" si="25"/>
        <v>0.21973274233358614</v>
      </c>
      <c r="FT4" s="40">
        <f t="shared" si="26"/>
        <v>0</v>
      </c>
      <c r="FU4" s="40">
        <f t="shared" si="27"/>
        <v>2.5542640152047039E-3</v>
      </c>
      <c r="FV4" s="40">
        <f t="shared" si="28"/>
        <v>3.4129565596653002E-3</v>
      </c>
      <c r="FW4" s="40">
        <f t="shared" si="29"/>
        <v>3.2485332917855654E-3</v>
      </c>
      <c r="FX4" s="40">
        <f t="shared" si="30"/>
        <v>3.0483856715282742E-3</v>
      </c>
      <c r="FY4" s="40">
        <f t="shared" si="31"/>
        <v>0</v>
      </c>
      <c r="FZ4" s="40">
        <f t="shared" si="32"/>
        <v>0</v>
      </c>
      <c r="GA4" s="40">
        <f t="shared" si="33"/>
        <v>0</v>
      </c>
      <c r="GB4" s="40">
        <f t="shared" si="34"/>
        <v>0</v>
      </c>
      <c r="GC4" s="40">
        <f t="shared" si="35"/>
        <v>3.4858091680842322E-3</v>
      </c>
      <c r="GD4" s="40">
        <f t="shared" si="36"/>
        <v>3.2819728379971454E-3</v>
      </c>
      <c r="GE4" s="40">
        <f t="shared" si="37"/>
        <v>3.7346403817167953E-3</v>
      </c>
      <c r="GF4" s="40">
        <f t="shared" si="38"/>
        <v>3.689837256711701E-3</v>
      </c>
      <c r="GG4" s="40">
        <f t="shared" si="39"/>
        <v>3.2533600266668695E-3</v>
      </c>
      <c r="GH4" s="40">
        <f t="shared" si="40"/>
        <v>0</v>
      </c>
      <c r="GI4" s="40">
        <f t="shared" ref="GI4:GI51" si="41">(BH4-AP4)/(AP4+1E-50)</f>
        <v>0</v>
      </c>
    </row>
    <row r="5" spans="1:191" x14ac:dyDescent="0.25">
      <c r="A5" s="17" t="s">
        <v>174</v>
      </c>
      <c r="B5" s="15">
        <v>3950.0902686999998</v>
      </c>
      <c r="C5" s="15">
        <v>4.8977908000000002E-3</v>
      </c>
      <c r="D5" s="15">
        <v>4203.4620930000001</v>
      </c>
      <c r="E5" s="15">
        <v>59.7603309</v>
      </c>
      <c r="F5" s="15">
        <v>59.748353276000003</v>
      </c>
      <c r="G5" s="15">
        <v>971.15436164000005</v>
      </c>
      <c r="H5" s="15">
        <v>7838.1415548000004</v>
      </c>
      <c r="I5" s="17">
        <v>20.595984573999999</v>
      </c>
      <c r="J5" s="17">
        <v>13.450175345</v>
      </c>
      <c r="K5" s="17">
        <v>4.8742665000000001E-6</v>
      </c>
      <c r="L5" s="17">
        <v>62.010037938000004</v>
      </c>
      <c r="M5" s="17">
        <v>1.1652671225</v>
      </c>
      <c r="N5" s="17">
        <v>1.5970000000000001E-5</v>
      </c>
      <c r="O5" s="17">
        <v>7.3677726200000002E-2</v>
      </c>
      <c r="P5" s="17">
        <v>1.3734230000000001E-4</v>
      </c>
      <c r="Q5" s="5">
        <v>4.5717259999999999E-9</v>
      </c>
      <c r="R5" s="17">
        <v>6.8257248300000004E-2</v>
      </c>
      <c r="S5" s="17">
        <v>0.114528003</v>
      </c>
      <c r="T5" s="17">
        <v>162.08767283</v>
      </c>
      <c r="U5" s="5">
        <v>6.4788374999999995E-8</v>
      </c>
      <c r="V5" s="17">
        <v>1.67685E-5</v>
      </c>
      <c r="W5" s="17">
        <v>8.0308744999999999E-6</v>
      </c>
      <c r="X5" s="17">
        <v>8.3139983900000006E-2</v>
      </c>
      <c r="Y5" s="17">
        <v>8.1105332036999993</v>
      </c>
      <c r="Z5" s="17">
        <v>0.24987392380000001</v>
      </c>
      <c r="AA5" s="17">
        <v>1.38935E-5</v>
      </c>
      <c r="AB5" s="17">
        <v>6.9602724800000002E-2</v>
      </c>
      <c r="AC5" s="17">
        <v>25.024109933999998</v>
      </c>
      <c r="AD5" s="17">
        <v>0.1087903013</v>
      </c>
      <c r="AE5" s="17">
        <v>3.8534795900000002E-2</v>
      </c>
      <c r="AF5" s="17">
        <v>2.324464E-4</v>
      </c>
      <c r="AG5" s="5">
        <v>8.1104039999999996E-8</v>
      </c>
      <c r="AH5" s="5">
        <v>2.8009221999999998E-6</v>
      </c>
      <c r="AI5" s="5">
        <v>2.5543761000000002E-6</v>
      </c>
      <c r="AJ5" s="17">
        <v>0.1834507054</v>
      </c>
      <c r="AK5" s="17">
        <v>66.417545590000003</v>
      </c>
      <c r="AL5" s="17">
        <v>11.139655141</v>
      </c>
      <c r="AM5" s="17">
        <v>3.2267886022000001</v>
      </c>
      <c r="AN5" s="17">
        <v>6.15027582E-2</v>
      </c>
      <c r="AO5" s="5">
        <v>4.8390627999999995E-7</v>
      </c>
      <c r="AP5" s="5"/>
      <c r="AR5" s="17" t="s">
        <v>174</v>
      </c>
      <c r="AS5" s="17">
        <v>0</v>
      </c>
      <c r="AT5" s="17">
        <v>0</v>
      </c>
      <c r="AU5" s="17">
        <v>13.4872704928395</v>
      </c>
      <c r="AV5" s="17">
        <v>20.652765069396299</v>
      </c>
      <c r="AW5" s="17">
        <v>20.652765069396299</v>
      </c>
      <c r="AX5" s="17">
        <v>11.7859461076913</v>
      </c>
      <c r="AY5" s="17">
        <v>0</v>
      </c>
      <c r="AZ5" s="5">
        <v>2.0017218097741899E-6</v>
      </c>
      <c r="BA5" s="5">
        <v>2.8805510452664001E-6</v>
      </c>
      <c r="BB5" s="5">
        <v>62.182996491107303</v>
      </c>
      <c r="BC5" s="5">
        <v>4.8390347511477703E-7</v>
      </c>
      <c r="BD5" s="17">
        <v>0.114844216326703</v>
      </c>
      <c r="BE5" s="17">
        <v>1.1684953628494801</v>
      </c>
      <c r="BF5" s="5">
        <v>3.8397372090587896E-6</v>
      </c>
      <c r="BG5" s="5">
        <v>1.2157955654028601E-5</v>
      </c>
      <c r="BH5" s="5">
        <v>0</v>
      </c>
      <c r="BI5" s="17">
        <v>26865.2867887543</v>
      </c>
      <c r="BJ5" s="17">
        <v>7.3881965350496306E-2</v>
      </c>
      <c r="BK5" s="5">
        <v>1.32566345343011E-9</v>
      </c>
      <c r="BL5" s="5">
        <v>3.2457624409574602E-9</v>
      </c>
      <c r="BM5" s="17">
        <v>1.3757689805276701E-4</v>
      </c>
      <c r="BN5" s="5">
        <v>8.3371290551579602E-2</v>
      </c>
      <c r="BO5" s="17">
        <v>0.10908800114665899</v>
      </c>
      <c r="BP5" s="17">
        <v>3.8640562855150801E-2</v>
      </c>
      <c r="BQ5" s="17">
        <v>3961.12033483798</v>
      </c>
      <c r="BR5" s="17">
        <v>6.8445631557361997E-2</v>
      </c>
      <c r="BS5" s="17">
        <v>9.8580602687231895</v>
      </c>
      <c r="BT5" s="17">
        <v>3856.1673642021801</v>
      </c>
      <c r="BU5" s="17">
        <v>6.0236985021584699</v>
      </c>
      <c r="BV5" s="17">
        <v>11.1731414356346</v>
      </c>
      <c r="BW5" s="17">
        <v>5.1277010818392998</v>
      </c>
      <c r="BX5" s="5">
        <v>0</v>
      </c>
      <c r="BY5" s="5">
        <v>162.54364075821599</v>
      </c>
      <c r="BZ5" s="5">
        <v>162.54364075821599</v>
      </c>
      <c r="CA5" s="17">
        <v>0</v>
      </c>
      <c r="CB5" s="17">
        <v>0</v>
      </c>
      <c r="CC5" s="17">
        <v>3.2359900104606498</v>
      </c>
      <c r="CD5" s="5">
        <v>1.4276937446717E-8</v>
      </c>
      <c r="CE5" s="5">
        <v>4.7371312377188703E-8</v>
      </c>
      <c r="CF5" s="5">
        <v>0</v>
      </c>
      <c r="CG5" s="17">
        <v>0.23022996902898399</v>
      </c>
      <c r="CH5" s="17">
        <v>0</v>
      </c>
      <c r="CI5" s="17">
        <v>0</v>
      </c>
      <c r="CJ5" s="17">
        <v>0.13501596529981799</v>
      </c>
      <c r="CK5" s="17">
        <v>0</v>
      </c>
      <c r="CL5" s="5">
        <v>4.3674454493846299E-6</v>
      </c>
      <c r="CM5" s="5">
        <v>1.24291704558607E-5</v>
      </c>
      <c r="CN5" s="5">
        <v>2.65485606574182E-6</v>
      </c>
      <c r="CO5" s="5">
        <v>5.3899138543957401E-6</v>
      </c>
      <c r="CP5" s="17">
        <v>8.1329738676186398</v>
      </c>
      <c r="CQ5" s="17">
        <v>0</v>
      </c>
      <c r="CR5" s="17">
        <v>0.39444545219778299</v>
      </c>
      <c r="CS5" s="17">
        <v>4.8978180856164904E-3</v>
      </c>
      <c r="CT5" s="17">
        <v>0</v>
      </c>
      <c r="CU5" s="5">
        <v>5.70651079989197E-6</v>
      </c>
      <c r="CV5" s="5">
        <v>8.2120427476203801E-6</v>
      </c>
      <c r="CW5" s="17">
        <v>11693.6553007368</v>
      </c>
      <c r="CX5" s="17">
        <v>3793.6004299012902</v>
      </c>
      <c r="CY5" s="17">
        <v>421.51128239510098</v>
      </c>
      <c r="CZ5" s="17">
        <v>4215.1117122963997</v>
      </c>
      <c r="DA5" s="17">
        <v>0</v>
      </c>
      <c r="DB5" s="17">
        <v>28.4321753708339</v>
      </c>
      <c r="DC5" s="17">
        <v>0</v>
      </c>
      <c r="DD5" s="17">
        <v>2.3240345089479999E-4</v>
      </c>
      <c r="DE5" s="5">
        <v>8.1106516090984697E-8</v>
      </c>
      <c r="DF5" s="5">
        <v>2.8008170329094901E-6</v>
      </c>
      <c r="DG5" s="5">
        <v>2.5544062567172E-6</v>
      </c>
      <c r="DH5" s="17">
        <v>0.18395853906535001</v>
      </c>
      <c r="DI5" s="17">
        <v>0.44629909687660102</v>
      </c>
      <c r="DJ5" s="17">
        <v>4252.0484765626397</v>
      </c>
      <c r="DK5" s="17">
        <v>0.603817084629926</v>
      </c>
      <c r="DL5" s="17">
        <v>1.57517492484994</v>
      </c>
      <c r="DM5" s="17">
        <v>3.8154365108550099</v>
      </c>
      <c r="DN5" s="17">
        <v>0.89259751153292899</v>
      </c>
      <c r="DO5" s="17">
        <v>0.23465882912526001</v>
      </c>
      <c r="DP5" s="5">
        <v>3.2448497274536E-9</v>
      </c>
      <c r="DQ5" s="17">
        <v>0.210023256888065</v>
      </c>
      <c r="DR5" s="17">
        <v>59.926376286115797</v>
      </c>
      <c r="DS5" s="17">
        <v>59.914378320099999</v>
      </c>
      <c r="DT5" s="17">
        <v>1.1997966015751999E-2</v>
      </c>
      <c r="DU5" s="17">
        <v>0</v>
      </c>
      <c r="DV5" s="17">
        <v>0</v>
      </c>
      <c r="DW5" s="17">
        <v>4.39494039572965</v>
      </c>
      <c r="DX5" s="17">
        <v>0</v>
      </c>
      <c r="DY5" s="17">
        <v>10.2974602175961</v>
      </c>
      <c r="DZ5" s="17">
        <v>2.5465312696969198</v>
      </c>
      <c r="EA5" s="17">
        <v>1.37659372443327</v>
      </c>
      <c r="EB5" s="17">
        <v>25.743602796783399</v>
      </c>
      <c r="EC5" s="17">
        <v>6.9738279741743903E-2</v>
      </c>
      <c r="ED5" s="17">
        <v>2971.4897332794499</v>
      </c>
      <c r="EE5" s="17">
        <v>1.39140641578068</v>
      </c>
      <c r="EF5" s="17">
        <v>6.3858362853221697</v>
      </c>
      <c r="EG5" s="17">
        <v>0</v>
      </c>
      <c r="EH5" s="17">
        <v>974.15391547047204</v>
      </c>
      <c r="EI5" s="17">
        <v>125.076821620198</v>
      </c>
      <c r="EJ5" s="17">
        <v>6.16728163799539E-2</v>
      </c>
      <c r="EK5" s="17">
        <v>0</v>
      </c>
      <c r="EL5" s="17">
        <v>0</v>
      </c>
      <c r="EM5" s="17">
        <v>143.945627095839</v>
      </c>
      <c r="EN5" s="17">
        <v>25.092300411698901</v>
      </c>
      <c r="EO5" s="17">
        <v>0.102230558317432</v>
      </c>
      <c r="EP5" s="17">
        <v>7860.2866971929598</v>
      </c>
      <c r="EQ5" s="17">
        <v>66.590532871761695</v>
      </c>
      <c r="ER5" s="17">
        <v>151.07251560308401</v>
      </c>
      <c r="ES5" s="17"/>
      <c r="ET5" s="26">
        <f t="shared" si="0"/>
        <v>1.487688140549988</v>
      </c>
      <c r="EU5" s="40">
        <f t="shared" si="1"/>
        <v>2.792357993785854E-3</v>
      </c>
      <c r="EV5" s="40">
        <f t="shared" si="2"/>
        <v>5.571004888611028E-6</v>
      </c>
      <c r="EW5" s="40">
        <f t="shared" si="3"/>
        <v>2.771434364972535E-3</v>
      </c>
      <c r="EX5" s="40">
        <f t="shared" si="4"/>
        <v>2.77852186584525E-3</v>
      </c>
      <c r="EY5" s="40">
        <f t="shared" si="5"/>
        <v>2.7787384086229816E-3</v>
      </c>
      <c r="EZ5" s="40">
        <f t="shared" si="6"/>
        <v>3.088647849355908E-3</v>
      </c>
      <c r="FA5" s="40">
        <f t="shared" si="7"/>
        <v>2.8253052382548318E-3</v>
      </c>
      <c r="FB5" s="40">
        <f t="shared" si="8"/>
        <v>2.7568721073902187E-3</v>
      </c>
      <c r="FC5" s="40">
        <f t="shared" si="9"/>
        <v>2.7579676017598885E-3</v>
      </c>
      <c r="FD5" s="40">
        <f t="shared" si="10"/>
        <v>1.642576383665083E-3</v>
      </c>
      <c r="FE5" s="40">
        <f t="shared" si="11"/>
        <v>2.7892025042821366E-3</v>
      </c>
      <c r="FF5" s="40">
        <f t="shared" si="12"/>
        <v>2.7703865381133713E-3</v>
      </c>
      <c r="FG5" s="40">
        <f t="shared" si="13"/>
        <v>1.7340552966429144E-3</v>
      </c>
      <c r="FH5" s="40">
        <f t="shared" si="14"/>
        <v>2.7720609881729062E-3</v>
      </c>
      <c r="FI5" s="40">
        <f t="shared" si="15"/>
        <v>1.708126722553811E-3</v>
      </c>
      <c r="FJ5" s="40">
        <f t="shared" si="16"/>
        <v>-6.5643831767278407E-5</v>
      </c>
      <c r="FK5" s="40">
        <f t="shared" si="17"/>
        <v>2.759901139495439E-3</v>
      </c>
      <c r="FL5" s="40">
        <f t="shared" si="18"/>
        <v>2.7610131882155817E-3</v>
      </c>
      <c r="FM5" s="40">
        <f t="shared" si="19"/>
        <v>2.8130944214012467E-3</v>
      </c>
      <c r="FN5" s="40">
        <f t="shared" si="20"/>
        <v>1.6164096006313874E-3</v>
      </c>
      <c r="FO5" s="40">
        <f t="shared" si="21"/>
        <v>1.6767096189479612E-3</v>
      </c>
      <c r="FP5" s="40">
        <f t="shared" si="22"/>
        <v>1.7302499419659192E-3</v>
      </c>
      <c r="FQ5" s="40">
        <f t="shared" si="23"/>
        <v>2.7821349094535532E-3</v>
      </c>
      <c r="FR5" s="40">
        <f t="shared" si="24"/>
        <v>2.7668543306626457E-3</v>
      </c>
      <c r="FS5" s="40">
        <f t="shared" si="25"/>
        <v>0.57857789319984643</v>
      </c>
      <c r="FT5" s="40">
        <f t="shared" si="26"/>
        <v>1.8032567396516384E-3</v>
      </c>
      <c r="FU5" s="40">
        <f t="shared" si="27"/>
        <v>1.9475522277814783E-3</v>
      </c>
      <c r="FV5" s="40">
        <f t="shared" si="28"/>
        <v>2.7249911337007232E-3</v>
      </c>
      <c r="FW5" s="40">
        <f t="shared" si="29"/>
        <v>2.7364557603168564E-3</v>
      </c>
      <c r="FX5" s="40">
        <f t="shared" si="30"/>
        <v>2.7447129971901298E-3</v>
      </c>
      <c r="FY5" s="40">
        <f t="shared" si="31"/>
        <v>-1.8476993061632591E-4</v>
      </c>
      <c r="FZ5" s="40">
        <f t="shared" si="32"/>
        <v>3.0529810656792906E-5</v>
      </c>
      <c r="GA5" s="40">
        <f t="shared" si="33"/>
        <v>-3.7547308707723391E-5</v>
      </c>
      <c r="GB5" s="40">
        <f t="shared" si="34"/>
        <v>1.1805903288815045E-5</v>
      </c>
      <c r="GC5" s="40">
        <f t="shared" si="35"/>
        <v>2.7682295592307404E-3</v>
      </c>
      <c r="GD5" s="40">
        <f t="shared" si="36"/>
        <v>2.6045419207381491E-3</v>
      </c>
      <c r="GE5" s="40">
        <f t="shared" si="37"/>
        <v>3.0060441019714767E-3</v>
      </c>
      <c r="GF5" s="40">
        <f t="shared" si="38"/>
        <v>2.8515683532464122E-3</v>
      </c>
      <c r="GG5" s="40">
        <f t="shared" si="39"/>
        <v>2.7650496486822554E-3</v>
      </c>
      <c r="GH5" s="40">
        <f t="shared" si="40"/>
        <v>-5.7963397848795973E-6</v>
      </c>
      <c r="GI5" s="40">
        <f t="shared" si="41"/>
        <v>0</v>
      </c>
    </row>
    <row r="6" spans="1:191" x14ac:dyDescent="0.25">
      <c r="A6" s="17" t="s">
        <v>175</v>
      </c>
      <c r="B6" s="15">
        <v>1299.4911579</v>
      </c>
      <c r="D6" s="15">
        <v>1926.7382605</v>
      </c>
      <c r="E6" s="15">
        <v>69.074320536000002</v>
      </c>
      <c r="F6" s="15">
        <v>64.173820388999999</v>
      </c>
      <c r="G6" s="15">
        <v>114.98394465</v>
      </c>
      <c r="H6" s="15">
        <v>9089.7047879000002</v>
      </c>
      <c r="I6" s="17">
        <v>3.0217144718000002</v>
      </c>
      <c r="J6" s="17">
        <v>0.32235141509999998</v>
      </c>
      <c r="K6" s="17">
        <v>1.220242E-4</v>
      </c>
      <c r="L6" s="17">
        <v>5.7398445648000003</v>
      </c>
      <c r="M6" s="17">
        <v>0.11683405669999999</v>
      </c>
      <c r="N6" s="17">
        <v>6.4315680000000004E-4</v>
      </c>
      <c r="O6" s="17">
        <v>1.4752433999999999E-3</v>
      </c>
      <c r="P6" s="17">
        <v>5.5289711000000002E-3</v>
      </c>
      <c r="Q6" s="5">
        <v>6.0143685000000003E-7</v>
      </c>
      <c r="R6" s="17">
        <v>1.3673648000000001E-3</v>
      </c>
      <c r="S6" s="17">
        <v>2.2935263999999999E-3</v>
      </c>
      <c r="T6" s="17">
        <v>8.0587925411000008</v>
      </c>
      <c r="U6" s="5">
        <v>3.014232E-4</v>
      </c>
      <c r="V6" s="17">
        <v>3.789032E-4</v>
      </c>
      <c r="W6" s="17">
        <v>4.679695E-4</v>
      </c>
      <c r="X6" s="17">
        <v>1.6743900000000001E-5</v>
      </c>
      <c r="Y6" s="17">
        <v>0.30100107739999998</v>
      </c>
      <c r="Z6" s="17">
        <v>0.1563386554</v>
      </c>
      <c r="AA6" s="17">
        <v>7.3051319999999998E-4</v>
      </c>
      <c r="AB6" s="17">
        <v>1.3984253999999999E-3</v>
      </c>
      <c r="AC6" s="17">
        <v>50.242188550000002</v>
      </c>
      <c r="AD6" s="17">
        <v>2.5978033999999998E-3</v>
      </c>
      <c r="AE6" s="17">
        <v>7.7279099999999999E-4</v>
      </c>
      <c r="AF6" s="17">
        <v>1.750081E-4</v>
      </c>
      <c r="AG6" s="5">
        <v>6.1062900000000003E-8</v>
      </c>
      <c r="AH6" s="5">
        <v>2.1088E-6</v>
      </c>
      <c r="AI6" s="5">
        <v>1.9231840000000001E-6</v>
      </c>
      <c r="AJ6" s="17">
        <v>1.2794291500000001E-2</v>
      </c>
      <c r="AK6" s="17">
        <v>159.18384057</v>
      </c>
      <c r="AL6" s="17">
        <v>14.594576181000001</v>
      </c>
      <c r="AM6" s="17">
        <v>1.3104429442000001</v>
      </c>
      <c r="AN6" s="17">
        <v>7.5484133E-3</v>
      </c>
      <c r="AO6" s="5">
        <v>3.6433100000000001E-7</v>
      </c>
      <c r="AP6" s="5">
        <v>9.5370112000000003E-6</v>
      </c>
      <c r="AR6" s="17" t="s">
        <v>175</v>
      </c>
      <c r="AS6" s="17">
        <v>0</v>
      </c>
      <c r="AT6" s="17">
        <v>0</v>
      </c>
      <c r="AU6" s="17">
        <v>0.32324608581279002</v>
      </c>
      <c r="AV6" s="17">
        <v>3.0325031371069899</v>
      </c>
      <c r="AW6" s="17">
        <v>3.0325031371069899</v>
      </c>
      <c r="AX6" s="17">
        <v>13.6079118213526</v>
      </c>
      <c r="AY6" s="17">
        <v>0</v>
      </c>
      <c r="AZ6" s="5">
        <v>5.0215466922074097E-5</v>
      </c>
      <c r="BA6" s="5">
        <v>7.2259822882777896E-5</v>
      </c>
      <c r="BB6" s="17">
        <v>5.7569718217472898</v>
      </c>
      <c r="BC6" s="5">
        <v>3.6436790617128801E-7</v>
      </c>
      <c r="BD6" s="17">
        <v>2.29994921325772E-3</v>
      </c>
      <c r="BE6" s="17">
        <v>0.117205411874525</v>
      </c>
      <c r="BF6" s="17">
        <v>1.54916657703654E-4</v>
      </c>
      <c r="BG6" s="17">
        <v>4.9056344038889404E-4</v>
      </c>
      <c r="BH6" s="5">
        <v>9.5642126965207696E-6</v>
      </c>
      <c r="BI6" s="17">
        <v>30663.317482819599</v>
      </c>
      <c r="BJ6" s="17">
        <v>1.47932794453091E-3</v>
      </c>
      <c r="BK6" s="5">
        <v>1.7495853474208599E-7</v>
      </c>
      <c r="BL6" s="5">
        <v>4.2835667104284102E-7</v>
      </c>
      <c r="BM6" s="17">
        <v>5.5487359012064801E-3</v>
      </c>
      <c r="BN6" s="5">
        <v>1.6790564431720001E-5</v>
      </c>
      <c r="BO6" s="17">
        <v>2.6050005578003598E-3</v>
      </c>
      <c r="BP6" s="17">
        <v>7.7494170803088795E-4</v>
      </c>
      <c r="BQ6" s="17">
        <v>1303.9132915826401</v>
      </c>
      <c r="BR6" s="17">
        <v>1.3711847503773101E-3</v>
      </c>
      <c r="BS6" s="17">
        <v>43.4043892986125</v>
      </c>
      <c r="BT6" s="17">
        <v>2836.6671760837999</v>
      </c>
      <c r="BU6" s="17">
        <v>18.933775958369498</v>
      </c>
      <c r="BV6" s="17">
        <v>14.6362209670104</v>
      </c>
      <c r="BW6" s="17">
        <v>6.0069422485062498</v>
      </c>
      <c r="BX6" s="5">
        <v>0</v>
      </c>
      <c r="BY6" s="5">
        <v>8.0868934489843802</v>
      </c>
      <c r="BZ6" s="5">
        <v>8.0868934489843802</v>
      </c>
      <c r="CA6" s="17">
        <v>0</v>
      </c>
      <c r="CB6" s="17">
        <v>0</v>
      </c>
      <c r="CC6" s="17">
        <v>1.3142530929920799</v>
      </c>
      <c r="CD6" s="5">
        <v>6.6532606589646194E-5</v>
      </c>
      <c r="CE6" s="17">
        <v>2.2077809845790899E-4</v>
      </c>
      <c r="CF6" s="5">
        <v>0</v>
      </c>
      <c r="CG6" s="5">
        <v>6.7703728020471398E-3</v>
      </c>
      <c r="CH6" s="17">
        <v>0</v>
      </c>
      <c r="CI6" s="17">
        <v>0</v>
      </c>
      <c r="CJ6" s="17">
        <v>3.9703122830950996E-3</v>
      </c>
      <c r="CK6" s="17">
        <v>0</v>
      </c>
      <c r="CL6" s="5">
        <v>9.8821116276173106E-5</v>
      </c>
      <c r="CM6" s="17">
        <v>2.8126404368458501E-4</v>
      </c>
      <c r="CN6" s="17">
        <v>1.5494252108467401E-4</v>
      </c>
      <c r="CO6" s="17">
        <v>3.1457790305009398E-4</v>
      </c>
      <c r="CP6" s="17">
        <v>0.30185037420562799</v>
      </c>
      <c r="CQ6" s="17">
        <v>0</v>
      </c>
      <c r="CR6" s="17">
        <v>0.161108346351055</v>
      </c>
      <c r="CS6" s="17">
        <v>0</v>
      </c>
      <c r="CT6" s="17">
        <v>0</v>
      </c>
      <c r="CU6" s="17">
        <v>3.0048856146552198E-4</v>
      </c>
      <c r="CV6" s="17">
        <v>4.32415806798723E-4</v>
      </c>
      <c r="CW6" s="17">
        <v>11886.524260665599</v>
      </c>
      <c r="CX6" s="17">
        <v>1740.0308191683</v>
      </c>
      <c r="CY6" s="17">
        <v>193.336860703848</v>
      </c>
      <c r="CZ6" s="17">
        <v>1933.3676798721499</v>
      </c>
      <c r="DA6" s="17">
        <v>0</v>
      </c>
      <c r="DB6" s="17">
        <v>47.6934655779311</v>
      </c>
      <c r="DC6" s="17">
        <v>0</v>
      </c>
      <c r="DD6" s="17">
        <v>1.7496871090240599E-4</v>
      </c>
      <c r="DE6" s="5">
        <v>6.1066635801958803E-8</v>
      </c>
      <c r="DF6" s="5">
        <v>2.1084722520764798E-6</v>
      </c>
      <c r="DG6" s="5">
        <v>1.9228518990062599E-6</v>
      </c>
      <c r="DH6" s="17">
        <v>1.28291952688944E-2</v>
      </c>
      <c r="DI6" s="17">
        <v>3.489741932748E-2</v>
      </c>
      <c r="DJ6" s="17">
        <v>5822.1992299471103</v>
      </c>
      <c r="DK6" s="17">
        <v>4.7213725351609601E-2</v>
      </c>
      <c r="DL6" s="17">
        <v>0.12316728752018601</v>
      </c>
      <c r="DM6" s="17">
        <v>0.29833841688630103</v>
      </c>
      <c r="DN6" s="17">
        <v>6.9794301228525493E-2</v>
      </c>
      <c r="DO6" s="17">
        <v>3.3869265854263402</v>
      </c>
      <c r="DP6" s="5">
        <v>1.51219814068795E-5</v>
      </c>
      <c r="DQ6" s="17">
        <v>1.6422205793415901E-2</v>
      </c>
      <c r="DR6" s="17">
        <v>69.330413360961998</v>
      </c>
      <c r="DS6" s="17">
        <v>64.411361559953406</v>
      </c>
      <c r="DT6" s="17">
        <v>4.9190518010086199</v>
      </c>
      <c r="DU6" s="17">
        <v>0</v>
      </c>
      <c r="DV6" s="17">
        <v>0</v>
      </c>
      <c r="DW6" s="17">
        <v>39.574991061911199</v>
      </c>
      <c r="DX6" s="17">
        <v>0</v>
      </c>
      <c r="DY6" s="17">
        <v>1.64135148401924</v>
      </c>
      <c r="DZ6" s="17">
        <v>0.199119824227693</v>
      </c>
      <c r="EA6" s="17">
        <v>0.27188733213071098</v>
      </c>
      <c r="EB6" s="17">
        <v>4.1033864769369002</v>
      </c>
      <c r="EC6" s="17">
        <v>1.4011965532403901E-3</v>
      </c>
      <c r="ED6" s="17">
        <v>2644.5519144989698</v>
      </c>
      <c r="EE6" s="17">
        <v>0.108797410070713</v>
      </c>
      <c r="EF6" s="17">
        <v>14.535068029123</v>
      </c>
      <c r="EG6" s="17">
        <v>0</v>
      </c>
      <c r="EH6" s="17">
        <v>115.303181801286</v>
      </c>
      <c r="EI6" s="17">
        <v>425.01722767960302</v>
      </c>
      <c r="EJ6" s="17">
        <v>7.5733115154003102E-3</v>
      </c>
      <c r="EK6" s="17">
        <v>0</v>
      </c>
      <c r="EL6" s="17">
        <v>0</v>
      </c>
      <c r="EM6" s="17">
        <v>202.75780188719901</v>
      </c>
      <c r="EN6" s="17">
        <v>50.393297268802797</v>
      </c>
      <c r="EO6" s="17">
        <v>2.9476243249051399</v>
      </c>
      <c r="EP6" s="17">
        <v>9116.6721142159495</v>
      </c>
      <c r="EQ6" s="17">
        <v>159.66660074706101</v>
      </c>
      <c r="ER6" s="17">
        <v>239.00004916360601</v>
      </c>
      <c r="ES6" s="17"/>
      <c r="ET6" s="26">
        <f t="shared" si="0"/>
        <v>1.3038227230011401</v>
      </c>
      <c r="EU6" s="40">
        <f t="shared" si="1"/>
        <v>3.4029732759293225E-3</v>
      </c>
      <c r="EV6" s="40">
        <f t="shared" si="2"/>
        <v>0</v>
      </c>
      <c r="EW6" s="40">
        <f t="shared" si="3"/>
        <v>3.4407472504487946E-3</v>
      </c>
      <c r="EX6" s="40">
        <f t="shared" si="4"/>
        <v>3.7074968378230568E-3</v>
      </c>
      <c r="EY6" s="40">
        <f t="shared" si="5"/>
        <v>3.7015276558807326E-3</v>
      </c>
      <c r="EZ6" s="40">
        <f t="shared" si="6"/>
        <v>2.7763628414186909E-3</v>
      </c>
      <c r="FA6" s="40">
        <f t="shared" si="7"/>
        <v>2.9667989164892999E-3</v>
      </c>
      <c r="FB6" s="40">
        <f t="shared" si="8"/>
        <v>3.5703788056993548E-3</v>
      </c>
      <c r="FC6" s="40">
        <f t="shared" si="9"/>
        <v>2.7754514820804818E-3</v>
      </c>
      <c r="FD6" s="40">
        <f t="shared" si="10"/>
        <v>3.6967241321967598E-3</v>
      </c>
      <c r="FE6" s="40">
        <f t="shared" si="11"/>
        <v>2.9839234763121749E-3</v>
      </c>
      <c r="FF6" s="40">
        <f t="shared" si="12"/>
        <v>3.178483954199712E-3</v>
      </c>
      <c r="FG6" s="40">
        <f t="shared" si="13"/>
        <v>3.6123354251217923E-3</v>
      </c>
      <c r="FH6" s="40">
        <f t="shared" si="14"/>
        <v>2.7687258461282153E-3</v>
      </c>
      <c r="FI6" s="40">
        <f t="shared" si="15"/>
        <v>3.5747702147475276E-3</v>
      </c>
      <c r="FJ6" s="40">
        <f t="shared" si="16"/>
        <v>3.1231138978713813E-3</v>
      </c>
      <c r="FK6" s="40">
        <f t="shared" si="17"/>
        <v>2.7936585593764081E-3</v>
      </c>
      <c r="FL6" s="40">
        <f t="shared" si="18"/>
        <v>2.8004095604568287E-3</v>
      </c>
      <c r="FM6" s="40">
        <f t="shared" si="19"/>
        <v>3.4869873794447846E-3</v>
      </c>
      <c r="FN6" s="40">
        <f t="shared" si="20"/>
        <v>3.349066874861258E-3</v>
      </c>
      <c r="FO6" s="40">
        <f t="shared" si="21"/>
        <v>3.1194245938227219E-3</v>
      </c>
      <c r="FP6" s="40">
        <f t="shared" si="22"/>
        <v>3.3141564455973329E-3</v>
      </c>
      <c r="FQ6" s="40">
        <f t="shared" si="23"/>
        <v>2.7869511714714128E-3</v>
      </c>
      <c r="FR6" s="40">
        <f t="shared" si="24"/>
        <v>2.8215739723063469E-3</v>
      </c>
      <c r="FS6" s="40">
        <f t="shared" si="25"/>
        <v>3.0508711609752055E-2</v>
      </c>
      <c r="FT6" s="40">
        <f t="shared" si="26"/>
        <v>3.2732718097975648E-3</v>
      </c>
      <c r="FU6" s="40">
        <f t="shared" si="27"/>
        <v>1.9816239324529925E-3</v>
      </c>
      <c r="FV6" s="40">
        <f t="shared" si="28"/>
        <v>3.007606220266767E-3</v>
      </c>
      <c r="FW6" s="40">
        <f t="shared" si="29"/>
        <v>2.7704782434113521E-3</v>
      </c>
      <c r="FX6" s="40">
        <f t="shared" si="30"/>
        <v>2.7830396975223044E-3</v>
      </c>
      <c r="FY6" s="40">
        <f t="shared" si="31"/>
        <v>-2.25070140147834E-4</v>
      </c>
      <c r="FZ6" s="40">
        <f t="shared" si="32"/>
        <v>6.1179569899231977E-5</v>
      </c>
      <c r="GA6" s="40">
        <f t="shared" si="33"/>
        <v>-1.5541915948416999E-4</v>
      </c>
      <c r="GB6" s="40">
        <f t="shared" si="34"/>
        <v>-1.7268290176088744E-4</v>
      </c>
      <c r="GC6" s="40">
        <f t="shared" si="35"/>
        <v>2.7280736017620717E-3</v>
      </c>
      <c r="GD6" s="40">
        <f t="shared" si="36"/>
        <v>3.0327210056772043E-3</v>
      </c>
      <c r="GE6" s="40">
        <f t="shared" si="37"/>
        <v>2.8534426415626293E-3</v>
      </c>
      <c r="GF6" s="40">
        <f t="shared" si="38"/>
        <v>2.9075274195977155E-3</v>
      </c>
      <c r="GG6" s="40">
        <f t="shared" si="39"/>
        <v>3.2984700771896257E-3</v>
      </c>
      <c r="GH6" s="40">
        <f t="shared" si="40"/>
        <v>1.0129846564799751E-4</v>
      </c>
      <c r="GI6" s="40">
        <f t="shared" si="41"/>
        <v>2.8522034786715206E-3</v>
      </c>
    </row>
    <row r="7" spans="1:191" x14ac:dyDescent="0.25">
      <c r="A7" s="17" t="s">
        <v>176</v>
      </c>
      <c r="B7" s="15">
        <v>33301.245316</v>
      </c>
      <c r="C7" s="15">
        <v>1.26452892E-2</v>
      </c>
      <c r="D7" s="15">
        <v>28569.483359000002</v>
      </c>
      <c r="E7" s="15">
        <v>226.00432165999999</v>
      </c>
      <c r="F7" s="15">
        <v>224.16156583</v>
      </c>
      <c r="G7" s="15">
        <v>36.947691974999998</v>
      </c>
      <c r="H7" s="15">
        <v>73245.970524999997</v>
      </c>
      <c r="I7" s="17">
        <v>1290.8290684000001</v>
      </c>
      <c r="J7" s="17">
        <v>305.53194571</v>
      </c>
      <c r="K7" s="17">
        <v>2.4439942999999999E-6</v>
      </c>
      <c r="L7" s="17">
        <v>717.72875543999999</v>
      </c>
      <c r="M7" s="17">
        <v>72.816348009999999</v>
      </c>
      <c r="N7" s="17">
        <v>9.5196346000000005E-6</v>
      </c>
      <c r="O7" s="17">
        <v>1.5413615145999999</v>
      </c>
      <c r="P7" s="17">
        <v>8.1868799999999998E-5</v>
      </c>
      <c r="Q7" s="5">
        <v>1.4174619999999999E-8</v>
      </c>
      <c r="R7" s="17">
        <v>1.4290255019</v>
      </c>
      <c r="S7" s="17">
        <v>2.3966400770999998</v>
      </c>
      <c r="T7" s="17">
        <v>3968.7085642000002</v>
      </c>
      <c r="U7" s="17">
        <v>3.1093440999999998E-8</v>
      </c>
      <c r="V7" s="17">
        <v>9.9956166999999997E-6</v>
      </c>
      <c r="W7" s="17">
        <v>5.0215396999999997E-6</v>
      </c>
      <c r="X7" s="17">
        <v>4.6107877656999996</v>
      </c>
      <c r="Y7" s="17">
        <v>412.19407025999999</v>
      </c>
      <c r="Z7" s="17">
        <v>13.33665119</v>
      </c>
      <c r="AA7" s="17">
        <v>8.7676122999999999E-6</v>
      </c>
      <c r="AB7" s="17">
        <v>1.4624140331</v>
      </c>
      <c r="AC7" s="17">
        <v>486.0045437</v>
      </c>
      <c r="AD7" s="17">
        <v>2.8132418178999998</v>
      </c>
      <c r="AE7" s="17">
        <v>0.80781145119999997</v>
      </c>
      <c r="AF7" s="17">
        <v>0.38900755300000001</v>
      </c>
      <c r="AG7" s="5">
        <v>2.3513500000000001E-5</v>
      </c>
      <c r="AH7" s="17">
        <v>1.5395907E-3</v>
      </c>
      <c r="AI7" s="17">
        <v>1.5082953000000001E-3</v>
      </c>
      <c r="AJ7" s="17">
        <v>15.752066168000001</v>
      </c>
      <c r="AK7" s="17">
        <v>285.24875206000002</v>
      </c>
      <c r="AL7" s="17">
        <v>27.854311292999999</v>
      </c>
      <c r="AM7" s="17">
        <v>1307.3059226</v>
      </c>
      <c r="AN7" s="17">
        <v>6.6738961902999998</v>
      </c>
      <c r="AO7" s="5">
        <v>1.4029299999999999E-4</v>
      </c>
      <c r="AP7" s="5">
        <v>1.8938213924</v>
      </c>
      <c r="AR7" s="17" t="s">
        <v>176</v>
      </c>
      <c r="AS7" s="17">
        <v>0</v>
      </c>
      <c r="AT7" s="17">
        <v>0</v>
      </c>
      <c r="AU7" s="17">
        <v>306.37882446217202</v>
      </c>
      <c r="AV7" s="17">
        <v>1294.4457000795301</v>
      </c>
      <c r="AW7" s="17">
        <v>1294.4457000795301</v>
      </c>
      <c r="AX7" s="17">
        <v>0.38736859570768001</v>
      </c>
      <c r="AY7" s="17">
        <v>0</v>
      </c>
      <c r="AZ7" s="5">
        <v>1.00254995397851E-6</v>
      </c>
      <c r="BA7" s="5">
        <v>1.4427731124302E-6</v>
      </c>
      <c r="BB7" s="5">
        <v>719.72381378435398</v>
      </c>
      <c r="BC7" s="17">
        <v>1.4029746951283299E-4</v>
      </c>
      <c r="BD7" s="17">
        <v>2.4032330760900802</v>
      </c>
      <c r="BE7" s="5">
        <v>73.017768271916793</v>
      </c>
      <c r="BF7" s="5">
        <v>2.28639930113483E-6</v>
      </c>
      <c r="BG7" s="5">
        <v>7.2403974382292101E-6</v>
      </c>
      <c r="BH7" s="5">
        <v>1.8990390064499001</v>
      </c>
      <c r="BI7" s="17">
        <v>162531.59658987299</v>
      </c>
      <c r="BJ7" s="17">
        <v>1.5456042019137901</v>
      </c>
      <c r="BK7" s="5">
        <v>4.1163128909759202E-9</v>
      </c>
      <c r="BL7" s="5">
        <v>1.00777738829455E-8</v>
      </c>
      <c r="BM7" s="5">
        <v>8.1935105809697098E-5</v>
      </c>
      <c r="BN7" s="5">
        <v>4.6234729214647796</v>
      </c>
      <c r="BO7" s="17">
        <v>2.8209862336603901</v>
      </c>
      <c r="BP7" s="17">
        <v>0.810035029531601</v>
      </c>
      <c r="BQ7" s="17">
        <v>33392.904325197102</v>
      </c>
      <c r="BR7" s="5">
        <v>1.43296137079112</v>
      </c>
      <c r="BS7" s="17">
        <v>1740.3850369494201</v>
      </c>
      <c r="BT7" s="17">
        <v>24082.0692032441</v>
      </c>
      <c r="BU7" s="17">
        <v>3541.6591808523299</v>
      </c>
      <c r="BV7" s="17">
        <v>27.934385306280301</v>
      </c>
      <c r="BW7" s="17">
        <v>0</v>
      </c>
      <c r="BX7" s="17">
        <v>0</v>
      </c>
      <c r="BY7" s="17">
        <v>3979.7602030564399</v>
      </c>
      <c r="BZ7" s="17">
        <v>3979.7602030564399</v>
      </c>
      <c r="CA7" s="17">
        <v>0</v>
      </c>
      <c r="CB7" s="17">
        <v>0</v>
      </c>
      <c r="CC7" s="17">
        <v>1310.9073407046501</v>
      </c>
      <c r="CD7" s="5">
        <v>6.8429886452695999E-9</v>
      </c>
      <c r="CE7" s="5">
        <v>2.2705393553624702E-8</v>
      </c>
      <c r="CF7" s="17">
        <v>0</v>
      </c>
      <c r="CG7" s="17">
        <v>2.8982706199708201</v>
      </c>
      <c r="CH7" s="17">
        <v>1.4502044721598499</v>
      </c>
      <c r="CI7" s="17">
        <v>0</v>
      </c>
      <c r="CJ7" s="17">
        <v>1.6199270986238401</v>
      </c>
      <c r="CK7" s="17">
        <v>0</v>
      </c>
      <c r="CL7" s="5">
        <v>2.6011140836764298E-6</v>
      </c>
      <c r="CM7" s="5">
        <v>7.4026871365818102E-6</v>
      </c>
      <c r="CN7" s="5">
        <v>1.6575053467594799E-6</v>
      </c>
      <c r="CO7" s="5">
        <v>3.36515777597732E-6</v>
      </c>
      <c r="CP7" s="17">
        <v>413.32928876218301</v>
      </c>
      <c r="CQ7" s="17">
        <v>0</v>
      </c>
      <c r="CR7" s="17">
        <v>13.6980227993788</v>
      </c>
      <c r="CS7" s="17">
        <v>1.2651937367791501E-2</v>
      </c>
      <c r="CT7" s="17">
        <v>0</v>
      </c>
      <c r="CU7" s="5">
        <v>3.5958018706217702E-6</v>
      </c>
      <c r="CV7" s="5">
        <v>5.1741975341303E-6</v>
      </c>
      <c r="CW7" s="17">
        <v>97203.590848812499</v>
      </c>
      <c r="CX7" s="17">
        <v>25788.050876115201</v>
      </c>
      <c r="CY7" s="17">
        <v>2865.3414389181899</v>
      </c>
      <c r="CZ7" s="17">
        <v>28653.392315033299</v>
      </c>
      <c r="DA7" s="17">
        <v>0</v>
      </c>
      <c r="DB7" s="17">
        <v>243.404264565886</v>
      </c>
      <c r="DC7" s="17">
        <v>0</v>
      </c>
      <c r="DD7" s="17">
        <v>0.39052133513010001</v>
      </c>
      <c r="DE7" s="5">
        <v>2.3513053941588501E-5</v>
      </c>
      <c r="DF7" s="17">
        <v>1.5429593461973E-3</v>
      </c>
      <c r="DG7" s="17">
        <v>1.5118269294135101E-3</v>
      </c>
      <c r="DH7" s="17">
        <v>15.7958458191747</v>
      </c>
      <c r="DI7" s="17">
        <v>1.7743676924871901</v>
      </c>
      <c r="DJ7" s="17">
        <v>38163.057650221199</v>
      </c>
      <c r="DK7" s="17">
        <v>2.4006155575676398</v>
      </c>
      <c r="DL7" s="17">
        <v>6.2624688172070604</v>
      </c>
      <c r="DM7" s="17">
        <v>15.1691075606629</v>
      </c>
      <c r="DN7" s="17">
        <v>3.54872740312616</v>
      </c>
      <c r="DO7" s="17">
        <v>0.17590138714815601</v>
      </c>
      <c r="DP7" s="5">
        <v>1.5552114486019801E-9</v>
      </c>
      <c r="DQ7" s="17">
        <v>0.83499903499616901</v>
      </c>
      <c r="DR7" s="17">
        <v>226.628703713752</v>
      </c>
      <c r="DS7" s="17">
        <v>224.780813518158</v>
      </c>
      <c r="DT7" s="17">
        <v>1.8478901955940601</v>
      </c>
      <c r="DU7" s="17">
        <v>0</v>
      </c>
      <c r="DV7" s="17">
        <v>0</v>
      </c>
      <c r="DW7" s="17">
        <v>8.6564456519011799</v>
      </c>
      <c r="DX7" s="17">
        <v>0</v>
      </c>
      <c r="DY7" s="17">
        <v>40.751966059193997</v>
      </c>
      <c r="DZ7" s="17">
        <v>10.1243260535392</v>
      </c>
      <c r="EA7" s="17">
        <v>5.4360411269355096</v>
      </c>
      <c r="EB7" s="17">
        <v>101.879927030429</v>
      </c>
      <c r="EC7" s="17">
        <v>1.4652772036016</v>
      </c>
      <c r="ED7" s="17">
        <v>22332.395013561301</v>
      </c>
      <c r="EE7" s="17">
        <v>5.5318559221823502</v>
      </c>
      <c r="EF7" s="17">
        <v>22.2340642207818</v>
      </c>
      <c r="EG7" s="17">
        <v>0</v>
      </c>
      <c r="EH7" s="17">
        <v>37.049579400033203</v>
      </c>
      <c r="EI7" s="17">
        <v>1301.7799170048099</v>
      </c>
      <c r="EJ7" s="17">
        <v>6.6924602591113196</v>
      </c>
      <c r="EK7" s="17">
        <v>0</v>
      </c>
      <c r="EL7" s="17">
        <v>0</v>
      </c>
      <c r="EM7" s="17">
        <v>443.61025770228298</v>
      </c>
      <c r="EN7" s="17">
        <v>487.36519439915401</v>
      </c>
      <c r="EO7" s="17">
        <v>1.17373561623703E-2</v>
      </c>
      <c r="EP7" s="17">
        <v>73450.520230839305</v>
      </c>
      <c r="EQ7" s="17">
        <v>286.05899965841297</v>
      </c>
      <c r="ER7" s="17">
        <v>233.76704331856399</v>
      </c>
      <c r="ES7" s="17"/>
      <c r="ET7" s="26">
        <f t="shared" si="0"/>
        <v>1.3233887322148619</v>
      </c>
      <c r="EU7" s="40">
        <f t="shared" si="1"/>
        <v>2.7524198668048725E-3</v>
      </c>
      <c r="EV7" s="40">
        <f t="shared" si="2"/>
        <v>5.2574264505559135E-4</v>
      </c>
      <c r="EW7" s="40">
        <f t="shared" si="3"/>
        <v>2.9370134201906943E-3</v>
      </c>
      <c r="EX7" s="40">
        <f t="shared" si="4"/>
        <v>2.7626996208122648E-3</v>
      </c>
      <c r="EY7" s="40">
        <f t="shared" si="5"/>
        <v>2.7625060784399759E-3</v>
      </c>
      <c r="EZ7" s="40">
        <f t="shared" si="6"/>
        <v>2.7576127110225186E-3</v>
      </c>
      <c r="FA7" s="40">
        <f t="shared" si="7"/>
        <v>2.7926410746307528E-3</v>
      </c>
      <c r="FB7" s="40">
        <f t="shared" si="8"/>
        <v>2.8017897706726089E-3</v>
      </c>
      <c r="FC7" s="40">
        <f t="shared" si="9"/>
        <v>2.7718173633334052E-3</v>
      </c>
      <c r="FD7" s="40">
        <f t="shared" si="10"/>
        <v>5.4368637795520851E-4</v>
      </c>
      <c r="FE7" s="40">
        <f t="shared" si="11"/>
        <v>2.779682894453535E-3</v>
      </c>
      <c r="FF7" s="40">
        <f t="shared" si="12"/>
        <v>2.7661406733709474E-3</v>
      </c>
      <c r="FG7" s="40">
        <f t="shared" si="13"/>
        <v>7.5235444058325933E-4</v>
      </c>
      <c r="FH7" s="40">
        <f t="shared" si="14"/>
        <v>2.752558224402798E-3</v>
      </c>
      <c r="FI7" s="40">
        <f t="shared" si="15"/>
        <v>8.0990328057941967E-4</v>
      </c>
      <c r="FJ7" s="40">
        <f t="shared" si="16"/>
        <v>1.3733542007772009E-3</v>
      </c>
      <c r="FK7" s="40">
        <f t="shared" si="17"/>
        <v>2.7542327872294246E-3</v>
      </c>
      <c r="FL7" s="40">
        <f t="shared" si="18"/>
        <v>2.7509341319444497E-3</v>
      </c>
      <c r="FM7" s="40">
        <f t="shared" si="19"/>
        <v>2.7846939823527833E-3</v>
      </c>
      <c r="FN7" s="40">
        <f t="shared" si="20"/>
        <v>3.2652055127267438E-4</v>
      </c>
      <c r="FO7" s="40">
        <f t="shared" si="21"/>
        <v>8.1881093522123151E-4</v>
      </c>
      <c r="FP7" s="40">
        <f t="shared" si="22"/>
        <v>2.2372077169885207E-4</v>
      </c>
      <c r="FQ7" s="40">
        <f t="shared" si="23"/>
        <v>2.7511905577493412E-3</v>
      </c>
      <c r="FR7" s="40">
        <f t="shared" si="24"/>
        <v>2.7540874168009251E-3</v>
      </c>
      <c r="FS7" s="40">
        <f t="shared" si="25"/>
        <v>2.7096128123209915E-2</v>
      </c>
      <c r="FT7" s="40">
        <f t="shared" si="26"/>
        <v>2.7226394945305959E-4</v>
      </c>
      <c r="FU7" s="40">
        <f t="shared" si="27"/>
        <v>1.9578385031841566E-3</v>
      </c>
      <c r="FV7" s="40">
        <f t="shared" si="28"/>
        <v>2.7996666220345199E-3</v>
      </c>
      <c r="FW7" s="40">
        <f t="shared" si="29"/>
        <v>2.7528439649639803E-3</v>
      </c>
      <c r="FX7" s="40">
        <f t="shared" si="30"/>
        <v>2.7525957057156266E-3</v>
      </c>
      <c r="FY7" s="40">
        <f t="shared" si="31"/>
        <v>3.8913952143751957E-3</v>
      </c>
      <c r="FZ7" s="40">
        <f t="shared" si="32"/>
        <v>-1.8970311161694009E-5</v>
      </c>
      <c r="GA7" s="40">
        <f t="shared" si="33"/>
        <v>2.1880141243383715E-3</v>
      </c>
      <c r="GB7" s="40">
        <f t="shared" si="34"/>
        <v>2.3414708071489735E-3</v>
      </c>
      <c r="GC7" s="40">
        <f t="shared" si="35"/>
        <v>2.7792957893762729E-3</v>
      </c>
      <c r="GD7" s="40">
        <f t="shared" si="36"/>
        <v>2.8404948051885858E-3</v>
      </c>
      <c r="GE7" s="40">
        <f t="shared" si="37"/>
        <v>2.8747439646955495E-3</v>
      </c>
      <c r="GF7" s="40">
        <f t="shared" si="38"/>
        <v>2.7548395845155222E-3</v>
      </c>
      <c r="GG7" s="40">
        <f t="shared" si="39"/>
        <v>2.7815938818918457E-3</v>
      </c>
      <c r="GH7" s="40">
        <f t="shared" si="40"/>
        <v>3.1858416549645206E-5</v>
      </c>
      <c r="GI7" s="40">
        <f t="shared" si="41"/>
        <v>2.7550718725845064E-3</v>
      </c>
    </row>
    <row r="8" spans="1:191" x14ac:dyDescent="0.25">
      <c r="A8" s="17" t="s">
        <v>177</v>
      </c>
      <c r="Q8" s="5"/>
      <c r="AG8" s="5"/>
      <c r="AO8" s="5"/>
      <c r="AP8" s="5"/>
      <c r="AR8" s="17"/>
      <c r="AU8" s="17"/>
      <c r="AV8" s="17"/>
      <c r="AW8" s="17"/>
      <c r="AX8" s="17"/>
      <c r="BB8" s="5"/>
      <c r="BD8" s="17"/>
      <c r="BE8" s="5"/>
      <c r="BF8" s="17"/>
      <c r="BG8" s="17"/>
      <c r="BH8" s="5"/>
      <c r="BI8" s="17"/>
      <c r="BJ8" s="17"/>
      <c r="BL8" s="5"/>
      <c r="BM8" s="5"/>
      <c r="BN8" s="5"/>
      <c r="BO8" s="17"/>
      <c r="BP8" s="17"/>
      <c r="BQ8" s="17"/>
      <c r="BR8" s="5"/>
      <c r="BS8" s="17"/>
      <c r="BT8" s="17"/>
      <c r="BW8" s="17"/>
      <c r="BY8" s="17"/>
      <c r="BZ8" s="17"/>
      <c r="CD8" s="17"/>
      <c r="CE8" s="17"/>
      <c r="CF8" s="17"/>
      <c r="CG8" s="17"/>
      <c r="CH8" s="17"/>
      <c r="CL8" s="17"/>
      <c r="CM8" s="17"/>
      <c r="CN8" s="17"/>
      <c r="CO8" s="17"/>
      <c r="CP8" s="17"/>
      <c r="CR8" s="17"/>
      <c r="CU8" s="17"/>
      <c r="CV8" s="17"/>
      <c r="CX8" s="17"/>
      <c r="CY8" s="17"/>
      <c r="CZ8" s="17"/>
      <c r="DA8" s="17"/>
      <c r="DB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E8" s="17"/>
      <c r="EF8" s="17"/>
      <c r="EG8" s="17"/>
      <c r="EH8" s="17"/>
      <c r="EK8" s="17"/>
      <c r="EL8" s="17"/>
      <c r="EM8" s="17"/>
      <c r="EN8" s="17"/>
      <c r="EO8" s="17"/>
      <c r="EP8" s="17"/>
      <c r="ER8" s="17"/>
      <c r="ES8" s="17"/>
      <c r="ET8" s="26" t="e">
        <f t="shared" si="0"/>
        <v>#DIV/0!</v>
      </c>
      <c r="EU8" s="40">
        <f t="shared" si="1"/>
        <v>0</v>
      </c>
      <c r="EV8" s="40">
        <f t="shared" si="2"/>
        <v>0</v>
      </c>
      <c r="EW8" s="40">
        <f t="shared" si="3"/>
        <v>0</v>
      </c>
      <c r="EX8" s="40">
        <f t="shared" si="4"/>
        <v>0</v>
      </c>
      <c r="EY8" s="40">
        <f t="shared" si="5"/>
        <v>0</v>
      </c>
      <c r="EZ8" s="40">
        <f t="shared" si="6"/>
        <v>0</v>
      </c>
      <c r="FA8" s="40">
        <f t="shared" si="7"/>
        <v>0</v>
      </c>
      <c r="FB8" s="40">
        <f t="shared" si="8"/>
        <v>0</v>
      </c>
      <c r="FC8" s="40">
        <f t="shared" si="9"/>
        <v>0</v>
      </c>
      <c r="FD8" s="40">
        <f t="shared" si="10"/>
        <v>0</v>
      </c>
      <c r="FE8" s="40">
        <f t="shared" si="11"/>
        <v>0</v>
      </c>
      <c r="FF8" s="40">
        <f t="shared" si="12"/>
        <v>0</v>
      </c>
      <c r="FG8" s="40">
        <f t="shared" si="13"/>
        <v>0</v>
      </c>
      <c r="FH8" s="40">
        <f t="shared" si="14"/>
        <v>0</v>
      </c>
      <c r="FI8" s="40">
        <f t="shared" si="15"/>
        <v>0</v>
      </c>
      <c r="FJ8" s="40">
        <f t="shared" si="16"/>
        <v>0</v>
      </c>
      <c r="FK8" s="40">
        <f t="shared" si="17"/>
        <v>0</v>
      </c>
      <c r="FL8" s="40">
        <f t="shared" si="18"/>
        <v>0</v>
      </c>
      <c r="FM8" s="40">
        <f t="shared" si="19"/>
        <v>0</v>
      </c>
      <c r="FN8" s="40">
        <f t="shared" si="20"/>
        <v>0</v>
      </c>
      <c r="FO8" s="40">
        <f t="shared" si="21"/>
        <v>0</v>
      </c>
      <c r="FP8" s="40">
        <f t="shared" si="22"/>
        <v>0</v>
      </c>
      <c r="FQ8" s="40">
        <f t="shared" si="23"/>
        <v>0</v>
      </c>
      <c r="FR8" s="40">
        <f t="shared" si="24"/>
        <v>0</v>
      </c>
      <c r="FS8" s="40">
        <f t="shared" si="25"/>
        <v>0</v>
      </c>
      <c r="FT8" s="40">
        <f t="shared" si="26"/>
        <v>0</v>
      </c>
      <c r="FU8" s="40">
        <f t="shared" si="27"/>
        <v>0</v>
      </c>
      <c r="FV8" s="40">
        <f t="shared" si="28"/>
        <v>0</v>
      </c>
      <c r="FW8" s="40">
        <f t="shared" si="29"/>
        <v>0</v>
      </c>
      <c r="FX8" s="40">
        <f t="shared" si="30"/>
        <v>0</v>
      </c>
      <c r="FY8" s="40">
        <f t="shared" si="31"/>
        <v>0</v>
      </c>
      <c r="FZ8" s="40">
        <f t="shared" si="32"/>
        <v>0</v>
      </c>
      <c r="GA8" s="40">
        <f t="shared" si="33"/>
        <v>0</v>
      </c>
      <c r="GB8" s="40">
        <f t="shared" si="34"/>
        <v>0</v>
      </c>
      <c r="GC8" s="40">
        <f t="shared" si="35"/>
        <v>0</v>
      </c>
      <c r="GD8" s="40">
        <f t="shared" si="36"/>
        <v>0</v>
      </c>
      <c r="GE8" s="40">
        <f t="shared" si="37"/>
        <v>0</v>
      </c>
      <c r="GF8" s="40">
        <f t="shared" si="38"/>
        <v>0</v>
      </c>
      <c r="GG8" s="40">
        <f t="shared" si="39"/>
        <v>0</v>
      </c>
      <c r="GH8" s="40">
        <f t="shared" si="40"/>
        <v>0</v>
      </c>
      <c r="GI8" s="40">
        <f t="shared" si="41"/>
        <v>0</v>
      </c>
    </row>
    <row r="9" spans="1:191" x14ac:dyDescent="0.25">
      <c r="A9" s="17" t="s">
        <v>178</v>
      </c>
      <c r="Q9" s="5"/>
      <c r="AG9" s="5"/>
      <c r="AO9" s="5"/>
      <c r="AP9" s="5"/>
      <c r="AR9" s="17"/>
      <c r="AU9" s="17"/>
      <c r="AV9" s="17"/>
      <c r="AW9" s="17"/>
      <c r="AX9" s="17"/>
      <c r="BB9" s="5"/>
      <c r="BD9" s="17"/>
      <c r="BE9" s="5"/>
      <c r="BF9" s="17"/>
      <c r="BG9" s="17"/>
      <c r="BH9" s="5"/>
      <c r="BI9" s="17"/>
      <c r="BJ9" s="17"/>
      <c r="BL9" s="5"/>
      <c r="BM9" s="5"/>
      <c r="BN9" s="5"/>
      <c r="BO9" s="17"/>
      <c r="BP9" s="17"/>
      <c r="BQ9" s="17"/>
      <c r="BR9" s="5"/>
      <c r="BS9" s="17"/>
      <c r="BT9" s="17"/>
      <c r="BW9" s="17"/>
      <c r="BY9" s="17"/>
      <c r="BZ9" s="17"/>
      <c r="CD9" s="17"/>
      <c r="CE9" s="17"/>
      <c r="CF9" s="17"/>
      <c r="CG9" s="17"/>
      <c r="CH9" s="17"/>
      <c r="CL9" s="17"/>
      <c r="CM9" s="17"/>
      <c r="CN9" s="17"/>
      <c r="CO9" s="17"/>
      <c r="CP9" s="17"/>
      <c r="CR9" s="17"/>
      <c r="CU9" s="17"/>
      <c r="CV9" s="17"/>
      <c r="CX9" s="17"/>
      <c r="CY9" s="17"/>
      <c r="CZ9" s="17"/>
      <c r="DA9" s="17"/>
      <c r="DB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E9" s="17"/>
      <c r="EF9" s="17"/>
      <c r="EG9" s="17"/>
      <c r="EH9" s="17"/>
      <c r="EK9" s="17"/>
      <c r="EL9" s="17"/>
      <c r="EM9" s="17"/>
      <c r="EN9" s="17"/>
      <c r="EO9" s="17"/>
      <c r="EP9" s="17"/>
      <c r="ER9" s="17"/>
      <c r="ES9" s="17"/>
      <c r="ET9" s="26" t="e">
        <f t="shared" si="0"/>
        <v>#DIV/0!</v>
      </c>
      <c r="EU9" s="40">
        <f t="shared" si="1"/>
        <v>0</v>
      </c>
      <c r="EV9" s="40">
        <f t="shared" si="2"/>
        <v>0</v>
      </c>
      <c r="EW9" s="40">
        <f t="shared" si="3"/>
        <v>0</v>
      </c>
      <c r="EX9" s="40">
        <f t="shared" si="4"/>
        <v>0</v>
      </c>
      <c r="EY9" s="40">
        <f t="shared" si="5"/>
        <v>0</v>
      </c>
      <c r="EZ9" s="40">
        <f t="shared" si="6"/>
        <v>0</v>
      </c>
      <c r="FA9" s="40">
        <f t="shared" si="7"/>
        <v>0</v>
      </c>
      <c r="FB9" s="40">
        <f t="shared" si="8"/>
        <v>0</v>
      </c>
      <c r="FC9" s="40">
        <f t="shared" si="9"/>
        <v>0</v>
      </c>
      <c r="FD9" s="40">
        <f t="shared" si="10"/>
        <v>0</v>
      </c>
      <c r="FE9" s="40">
        <f t="shared" si="11"/>
        <v>0</v>
      </c>
      <c r="FF9" s="40">
        <f t="shared" si="12"/>
        <v>0</v>
      </c>
      <c r="FG9" s="40">
        <f t="shared" si="13"/>
        <v>0</v>
      </c>
      <c r="FH9" s="40">
        <f t="shared" si="14"/>
        <v>0</v>
      </c>
      <c r="FI9" s="40">
        <f t="shared" si="15"/>
        <v>0</v>
      </c>
      <c r="FJ9" s="40">
        <f t="shared" si="16"/>
        <v>0</v>
      </c>
      <c r="FK9" s="40">
        <f t="shared" si="17"/>
        <v>0</v>
      </c>
      <c r="FL9" s="40">
        <f t="shared" si="18"/>
        <v>0</v>
      </c>
      <c r="FM9" s="40">
        <f t="shared" si="19"/>
        <v>0</v>
      </c>
      <c r="FN9" s="40">
        <f t="shared" si="20"/>
        <v>0</v>
      </c>
      <c r="FO9" s="40">
        <f t="shared" si="21"/>
        <v>0</v>
      </c>
      <c r="FP9" s="40">
        <f t="shared" si="22"/>
        <v>0</v>
      </c>
      <c r="FQ9" s="40">
        <f t="shared" si="23"/>
        <v>0</v>
      </c>
      <c r="FR9" s="40">
        <f t="shared" si="24"/>
        <v>0</v>
      </c>
      <c r="FS9" s="40">
        <f t="shared" si="25"/>
        <v>0</v>
      </c>
      <c r="FT9" s="40">
        <f t="shared" si="26"/>
        <v>0</v>
      </c>
      <c r="FU9" s="40">
        <f t="shared" si="27"/>
        <v>0</v>
      </c>
      <c r="FV9" s="40">
        <f t="shared" si="28"/>
        <v>0</v>
      </c>
      <c r="FW9" s="40">
        <f t="shared" si="29"/>
        <v>0</v>
      </c>
      <c r="FX9" s="40">
        <f t="shared" si="30"/>
        <v>0</v>
      </c>
      <c r="FY9" s="40">
        <f t="shared" si="31"/>
        <v>0</v>
      </c>
      <c r="FZ9" s="40">
        <f t="shared" si="32"/>
        <v>0</v>
      </c>
      <c r="GA9" s="40">
        <f t="shared" si="33"/>
        <v>0</v>
      </c>
      <c r="GB9" s="40">
        <f t="shared" si="34"/>
        <v>0</v>
      </c>
      <c r="GC9" s="40">
        <f t="shared" si="35"/>
        <v>0</v>
      </c>
      <c r="GD9" s="40">
        <f t="shared" si="36"/>
        <v>0</v>
      </c>
      <c r="GE9" s="40">
        <f t="shared" si="37"/>
        <v>0</v>
      </c>
      <c r="GF9" s="40">
        <f t="shared" si="38"/>
        <v>0</v>
      </c>
      <c r="GG9" s="40">
        <f t="shared" si="39"/>
        <v>0</v>
      </c>
      <c r="GH9" s="40">
        <f t="shared" si="40"/>
        <v>0</v>
      </c>
      <c r="GI9" s="40">
        <f t="shared" si="41"/>
        <v>0</v>
      </c>
    </row>
    <row r="10" spans="1:191" x14ac:dyDescent="0.25">
      <c r="A10" s="17" t="s">
        <v>179</v>
      </c>
      <c r="Q10" s="5"/>
      <c r="AG10" s="5"/>
      <c r="AO10" s="5"/>
      <c r="AP10" s="5"/>
      <c r="AR10" s="17"/>
      <c r="AU10" s="17"/>
      <c r="AV10" s="17"/>
      <c r="AW10" s="17"/>
      <c r="AX10" s="17"/>
      <c r="BB10" s="5"/>
      <c r="BD10" s="17"/>
      <c r="BE10" s="5"/>
      <c r="BF10" s="17"/>
      <c r="BG10" s="17"/>
      <c r="BH10" s="5"/>
      <c r="BI10" s="17"/>
      <c r="BJ10" s="17"/>
      <c r="BL10" s="5"/>
      <c r="BM10" s="5"/>
      <c r="BN10" s="5"/>
      <c r="BO10" s="17"/>
      <c r="BP10" s="17"/>
      <c r="BQ10" s="17"/>
      <c r="BR10" s="5"/>
      <c r="BS10" s="17"/>
      <c r="BT10" s="17"/>
      <c r="BW10" s="17"/>
      <c r="BY10" s="17"/>
      <c r="BZ10" s="17"/>
      <c r="CD10" s="17"/>
      <c r="CE10" s="17"/>
      <c r="CF10" s="17"/>
      <c r="CG10" s="17"/>
      <c r="CH10" s="17"/>
      <c r="CL10" s="17"/>
      <c r="CM10" s="17"/>
      <c r="CN10" s="17"/>
      <c r="CO10" s="17"/>
      <c r="CP10" s="17"/>
      <c r="CR10" s="17"/>
      <c r="CU10" s="17"/>
      <c r="CV10" s="17"/>
      <c r="CX10" s="17"/>
      <c r="CY10" s="17"/>
      <c r="CZ10" s="17"/>
      <c r="DA10" s="17"/>
      <c r="DB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E10" s="17"/>
      <c r="EF10" s="17"/>
      <c r="EG10" s="17"/>
      <c r="EH10" s="17"/>
      <c r="EK10" s="17"/>
      <c r="EL10" s="17"/>
      <c r="EM10" s="17"/>
      <c r="EN10" s="17"/>
      <c r="EO10" s="17"/>
      <c r="EP10" s="17"/>
      <c r="ER10" s="17"/>
      <c r="ES10" s="17"/>
      <c r="ET10" s="26" t="e">
        <f t="shared" si="0"/>
        <v>#DIV/0!</v>
      </c>
      <c r="EU10" s="40">
        <f t="shared" si="1"/>
        <v>0</v>
      </c>
      <c r="EV10" s="40">
        <f t="shared" si="2"/>
        <v>0</v>
      </c>
      <c r="EW10" s="40">
        <f t="shared" si="3"/>
        <v>0</v>
      </c>
      <c r="EX10" s="40">
        <f t="shared" si="4"/>
        <v>0</v>
      </c>
      <c r="EY10" s="40">
        <f t="shared" si="5"/>
        <v>0</v>
      </c>
      <c r="EZ10" s="40">
        <f t="shared" si="6"/>
        <v>0</v>
      </c>
      <c r="FA10" s="40">
        <f t="shared" si="7"/>
        <v>0</v>
      </c>
      <c r="FB10" s="40">
        <f t="shared" si="8"/>
        <v>0</v>
      </c>
      <c r="FC10" s="40">
        <f t="shared" si="9"/>
        <v>0</v>
      </c>
      <c r="FD10" s="40">
        <f t="shared" si="10"/>
        <v>0</v>
      </c>
      <c r="FE10" s="40">
        <f t="shared" si="11"/>
        <v>0</v>
      </c>
      <c r="FF10" s="40">
        <f t="shared" si="12"/>
        <v>0</v>
      </c>
      <c r="FG10" s="40">
        <f t="shared" si="13"/>
        <v>0</v>
      </c>
      <c r="FH10" s="40">
        <f t="shared" si="14"/>
        <v>0</v>
      </c>
      <c r="FI10" s="40">
        <f t="shared" si="15"/>
        <v>0</v>
      </c>
      <c r="FJ10" s="40">
        <f t="shared" si="16"/>
        <v>0</v>
      </c>
      <c r="FK10" s="40">
        <f t="shared" si="17"/>
        <v>0</v>
      </c>
      <c r="FL10" s="40">
        <f t="shared" si="18"/>
        <v>0</v>
      </c>
      <c r="FM10" s="40">
        <f t="shared" si="19"/>
        <v>0</v>
      </c>
      <c r="FN10" s="40">
        <f t="shared" si="20"/>
        <v>0</v>
      </c>
      <c r="FO10" s="40">
        <f t="shared" si="21"/>
        <v>0</v>
      </c>
      <c r="FP10" s="40">
        <f t="shared" si="22"/>
        <v>0</v>
      </c>
      <c r="FQ10" s="40">
        <f t="shared" si="23"/>
        <v>0</v>
      </c>
      <c r="FR10" s="40">
        <f t="shared" si="24"/>
        <v>0</v>
      </c>
      <c r="FS10" s="40">
        <f t="shared" si="25"/>
        <v>0</v>
      </c>
      <c r="FT10" s="40">
        <f t="shared" si="26"/>
        <v>0</v>
      </c>
      <c r="FU10" s="40">
        <f t="shared" si="27"/>
        <v>0</v>
      </c>
      <c r="FV10" s="40">
        <f t="shared" si="28"/>
        <v>0</v>
      </c>
      <c r="FW10" s="40">
        <f t="shared" si="29"/>
        <v>0</v>
      </c>
      <c r="FX10" s="40">
        <f t="shared" si="30"/>
        <v>0</v>
      </c>
      <c r="FY10" s="40">
        <f t="shared" si="31"/>
        <v>0</v>
      </c>
      <c r="FZ10" s="40">
        <f t="shared" si="32"/>
        <v>0</v>
      </c>
      <c r="GA10" s="40">
        <f t="shared" si="33"/>
        <v>0</v>
      </c>
      <c r="GB10" s="40">
        <f t="shared" si="34"/>
        <v>0</v>
      </c>
      <c r="GC10" s="40">
        <f t="shared" si="35"/>
        <v>0</v>
      </c>
      <c r="GD10" s="40">
        <f t="shared" si="36"/>
        <v>0</v>
      </c>
      <c r="GE10" s="40">
        <f t="shared" si="37"/>
        <v>0</v>
      </c>
      <c r="GF10" s="40">
        <f t="shared" si="38"/>
        <v>0</v>
      </c>
      <c r="GG10" s="40">
        <f t="shared" si="39"/>
        <v>0</v>
      </c>
      <c r="GH10" s="40">
        <f t="shared" si="40"/>
        <v>0</v>
      </c>
      <c r="GI10" s="40">
        <f t="shared" si="41"/>
        <v>0</v>
      </c>
    </row>
    <row r="11" spans="1:191" x14ac:dyDescent="0.25">
      <c r="A11" s="17" t="s">
        <v>180</v>
      </c>
      <c r="B11" s="15">
        <v>64.579113809999996</v>
      </c>
      <c r="D11" s="15">
        <v>23.528010900000002</v>
      </c>
      <c r="E11" s="15">
        <v>0.33368661900000002</v>
      </c>
      <c r="F11" s="15">
        <v>0.33231960900000002</v>
      </c>
      <c r="G11" s="15">
        <v>111.62127777000001</v>
      </c>
      <c r="H11" s="15">
        <v>496.45629969999999</v>
      </c>
      <c r="I11" s="17">
        <v>1.82289349E-2</v>
      </c>
      <c r="J11" s="17">
        <v>1.1852427299999999E-2</v>
      </c>
      <c r="K11" s="5">
        <v>5.9032450000000003E-7</v>
      </c>
      <c r="L11" s="17">
        <v>5.2630263627999998</v>
      </c>
      <c r="M11" s="17">
        <v>2.9708703000000001E-3</v>
      </c>
      <c r="N11" s="17">
        <v>1.8227210000000001E-6</v>
      </c>
      <c r="O11" s="17">
        <v>5.9271200000000003E-5</v>
      </c>
      <c r="P11" s="17">
        <v>1.5675399999999999E-5</v>
      </c>
      <c r="R11" s="17">
        <v>5.4944800000000003E-5</v>
      </c>
      <c r="S11" s="17">
        <v>9.2151599999999994E-5</v>
      </c>
      <c r="T11" s="17">
        <v>12.264833363999999</v>
      </c>
      <c r="U11" s="5">
        <v>7.8465489999999992E-9</v>
      </c>
      <c r="V11" s="17">
        <v>1.9138569999999999E-6</v>
      </c>
      <c r="W11" s="5">
        <v>8.1347849999999996E-7</v>
      </c>
      <c r="X11" s="17">
        <v>1.950066E-4</v>
      </c>
      <c r="Y11" s="17">
        <v>1.3257523199999999E-2</v>
      </c>
      <c r="Z11" s="17">
        <v>7.0204760000000001E-4</v>
      </c>
      <c r="AA11" s="17">
        <v>1.3946970000000001E-6</v>
      </c>
      <c r="AB11" s="17">
        <v>5.6242700000000003E-5</v>
      </c>
      <c r="AC11" s="17">
        <v>3.7554613022000001</v>
      </c>
      <c r="AD11" s="17">
        <v>1.0945700000000001E-4</v>
      </c>
      <c r="AE11" s="17">
        <v>3.1063299999999998E-5</v>
      </c>
      <c r="AJ11" s="17">
        <v>6.1001740000000005E-4</v>
      </c>
      <c r="AK11" s="17">
        <v>2.3091599971000001</v>
      </c>
      <c r="AL11" s="17">
        <v>0.62805149920000003</v>
      </c>
      <c r="AM11" s="17">
        <v>4.6492743099999997E-2</v>
      </c>
      <c r="AN11" s="17">
        <v>5.1483700000000003E-5</v>
      </c>
      <c r="AR11" s="17" t="s">
        <v>180</v>
      </c>
      <c r="AS11" s="17">
        <v>0</v>
      </c>
      <c r="AT11" s="17">
        <v>0</v>
      </c>
      <c r="AU11" s="17">
        <v>1.18840754675738E-2</v>
      </c>
      <c r="AV11" s="17">
        <v>1.8262709360168002E-2</v>
      </c>
      <c r="AW11" s="17">
        <v>1.8262709360168002E-2</v>
      </c>
      <c r="AX11" s="17">
        <v>3.6674517472180401</v>
      </c>
      <c r="AY11" s="17">
        <v>0</v>
      </c>
      <c r="AZ11" s="5">
        <v>2.4201789050744999E-7</v>
      </c>
      <c r="BA11" s="5">
        <v>3.48438300897833E-7</v>
      </c>
      <c r="BB11" s="5">
        <v>5.2806326945661501</v>
      </c>
      <c r="BC11" s="17">
        <v>0</v>
      </c>
      <c r="BD11" s="5">
        <v>9.2411475095157097E-5</v>
      </c>
      <c r="BE11" s="5">
        <v>2.97887853385759E-3</v>
      </c>
      <c r="BF11" s="5">
        <v>4.37487392317993E-7</v>
      </c>
      <c r="BG11" s="5">
        <v>1.38532052447957E-6</v>
      </c>
      <c r="BH11" s="17">
        <v>0</v>
      </c>
      <c r="BI11" s="17">
        <v>1021.78399339362</v>
      </c>
      <c r="BJ11" s="5">
        <v>5.9436134289910001E-5</v>
      </c>
      <c r="BK11" s="17">
        <v>0</v>
      </c>
      <c r="BL11" s="5">
        <v>0</v>
      </c>
      <c r="BM11" s="5">
        <v>1.5676152806759302E-5</v>
      </c>
      <c r="BN11" s="5">
        <v>1.9553882097587499E-4</v>
      </c>
      <c r="BO11" s="17">
        <v>1.09765327889019E-4</v>
      </c>
      <c r="BP11" s="5">
        <v>3.1149849534549203E-5</v>
      </c>
      <c r="BQ11" s="17">
        <v>64.760851336827699</v>
      </c>
      <c r="BR11" s="5">
        <v>5.5096706222655702E-5</v>
      </c>
      <c r="BS11" s="17">
        <v>0.82379440333504295</v>
      </c>
      <c r="BT11" s="17">
        <v>48.458182969129901</v>
      </c>
      <c r="BU11" s="17">
        <v>1.65472959862068</v>
      </c>
      <c r="BV11" s="17">
        <v>0.630111126837966</v>
      </c>
      <c r="BW11" s="17">
        <v>1.6195275801599001</v>
      </c>
      <c r="BX11" s="17">
        <v>0</v>
      </c>
      <c r="BY11" s="17">
        <v>12.299719227740701</v>
      </c>
      <c r="BZ11" s="17">
        <v>12.299719227740701</v>
      </c>
      <c r="CA11" s="17">
        <v>0</v>
      </c>
      <c r="CB11" s="17">
        <v>0</v>
      </c>
      <c r="CC11" s="17">
        <v>4.6623554671869599E-2</v>
      </c>
      <c r="CD11" s="5">
        <v>1.7260179295292499E-9</v>
      </c>
      <c r="CE11" s="5">
        <v>5.7281331992923101E-9</v>
      </c>
      <c r="CF11" s="17">
        <v>0</v>
      </c>
      <c r="CG11" s="5">
        <v>3.61744553540899E-5</v>
      </c>
      <c r="CH11" s="17">
        <v>0</v>
      </c>
      <c r="CI11" s="17">
        <v>0</v>
      </c>
      <c r="CJ11" s="5">
        <v>2.1211277159938701E-5</v>
      </c>
      <c r="CK11" s="17">
        <v>0</v>
      </c>
      <c r="CL11" s="5">
        <v>4.9752806759371097E-7</v>
      </c>
      <c r="CM11" s="5">
        <v>1.41635278361083E-6</v>
      </c>
      <c r="CN11" s="5">
        <v>2.68462772201919E-7</v>
      </c>
      <c r="CO11" s="5">
        <v>5.4508837778402604E-7</v>
      </c>
      <c r="CP11" s="17">
        <v>1.32947924604132E-2</v>
      </c>
      <c r="CQ11" s="17">
        <v>0</v>
      </c>
      <c r="CR11" s="17">
        <v>7.2588146963640003E-4</v>
      </c>
      <c r="CS11" s="17">
        <v>0</v>
      </c>
      <c r="CT11" s="17">
        <v>0</v>
      </c>
      <c r="CU11" s="5">
        <v>5.7173564377717897E-7</v>
      </c>
      <c r="CV11" s="5">
        <v>8.2302948130755999E-7</v>
      </c>
      <c r="CW11" s="17">
        <v>546.47686172059605</v>
      </c>
      <c r="CX11" s="17">
        <v>21.232346033058199</v>
      </c>
      <c r="CY11" s="17">
        <v>2.35914474776368</v>
      </c>
      <c r="CZ11" s="17">
        <v>23.5914907808219</v>
      </c>
      <c r="DA11" s="17">
        <v>0</v>
      </c>
      <c r="DB11" s="17">
        <v>2.9474393349261798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6.1174156230536997E-4</v>
      </c>
      <c r="DI11" s="17">
        <v>7.3749299205784805E-4</v>
      </c>
      <c r="DJ11" s="17">
        <v>310.322845665437</v>
      </c>
      <c r="DK11" s="17">
        <v>9.9778649338337893E-4</v>
      </c>
      <c r="DL11" s="17">
        <v>2.6028481511488699E-3</v>
      </c>
      <c r="DM11" s="17">
        <v>6.3047462204511703E-3</v>
      </c>
      <c r="DN11" s="17">
        <v>1.47499187045641E-3</v>
      </c>
      <c r="DO11" s="17">
        <v>1.35920769192612E-2</v>
      </c>
      <c r="DP11" s="5">
        <v>3.9228823227896998E-10</v>
      </c>
      <c r="DQ11" s="17">
        <v>3.4703853128082899E-4</v>
      </c>
      <c r="DR11" s="17">
        <v>0.33449480775145002</v>
      </c>
      <c r="DS11" s="17">
        <v>0.33312780300600098</v>
      </c>
      <c r="DT11" s="17">
        <v>1.3670047454488201E-3</v>
      </c>
      <c r="DU11" s="17">
        <v>0</v>
      </c>
      <c r="DV11" s="17">
        <v>0</v>
      </c>
      <c r="DW11" s="17">
        <v>0.16104681713211599</v>
      </c>
      <c r="DX11" s="17">
        <v>0</v>
      </c>
      <c r="DY11" s="17">
        <v>2.02935906127195E-2</v>
      </c>
      <c r="DZ11" s="17">
        <v>4.20800321874809E-3</v>
      </c>
      <c r="EA11" s="17">
        <v>2.91852918643936E-3</v>
      </c>
      <c r="EB11" s="17">
        <v>5.07339707997818E-2</v>
      </c>
      <c r="EC11" s="5">
        <v>5.6354832388101801E-5</v>
      </c>
      <c r="ED11" s="17">
        <v>78.403049153766702</v>
      </c>
      <c r="EE11" s="17">
        <v>2.2991977380578299E-3</v>
      </c>
      <c r="EF11" s="17">
        <v>6.5570713140098394E-2</v>
      </c>
      <c r="EG11" s="17">
        <v>0</v>
      </c>
      <c r="EH11" s="17">
        <v>111.94264878718199</v>
      </c>
      <c r="EI11" s="17">
        <v>44.306718895046401</v>
      </c>
      <c r="EJ11" s="5">
        <v>5.16272004056504E-5</v>
      </c>
      <c r="EK11" s="17">
        <v>0</v>
      </c>
      <c r="EL11" s="17">
        <v>0</v>
      </c>
      <c r="EM11" s="17">
        <v>37.8278664309858</v>
      </c>
      <c r="EN11" s="17">
        <v>3.7681672804111201</v>
      </c>
      <c r="EO11" s="17">
        <v>6.2931445674697098E-3</v>
      </c>
      <c r="EP11" s="17">
        <v>498.018165313579</v>
      </c>
      <c r="EQ11" s="17">
        <v>2.31688088312031</v>
      </c>
      <c r="ER11" s="17">
        <v>45.2145366426968</v>
      </c>
      <c r="ES11" s="17"/>
      <c r="ET11" s="26">
        <f t="shared" si="0"/>
        <v>1.0973030700125261</v>
      </c>
      <c r="EU11" s="40">
        <f t="shared" si="1"/>
        <v>2.8141842788737903E-3</v>
      </c>
      <c r="EV11" s="40">
        <f t="shared" si="2"/>
        <v>0</v>
      </c>
      <c r="EW11" s="40">
        <f t="shared" si="3"/>
        <v>2.6980555683905325E-3</v>
      </c>
      <c r="EX11" s="40">
        <f t="shared" si="4"/>
        <v>2.4219992814575545E-3</v>
      </c>
      <c r="EY11" s="40">
        <f t="shared" si="5"/>
        <v>2.431978084088808E-3</v>
      </c>
      <c r="EZ11" s="40">
        <f t="shared" si="6"/>
        <v>2.8791196768432076E-3</v>
      </c>
      <c r="FA11" s="40">
        <f t="shared" si="7"/>
        <v>3.1460283906616245E-3</v>
      </c>
      <c r="FB11" s="40">
        <f t="shared" si="8"/>
        <v>1.8527939428869885E-3</v>
      </c>
      <c r="FC11" s="40">
        <f t="shared" si="9"/>
        <v>2.670184492403574E-3</v>
      </c>
      <c r="FD11" s="40">
        <f t="shared" si="10"/>
        <v>2.2308307597415736E-4</v>
      </c>
      <c r="FE11" s="40">
        <f t="shared" si="11"/>
        <v>3.345286637854411E-3</v>
      </c>
      <c r="FF11" s="40">
        <f t="shared" si="12"/>
        <v>2.6955851480927537E-3</v>
      </c>
      <c r="FG11" s="40">
        <f t="shared" si="13"/>
        <v>4.7685190197959109E-5</v>
      </c>
      <c r="FH11" s="40">
        <f t="shared" si="14"/>
        <v>2.782705427087659E-3</v>
      </c>
      <c r="FI11" s="40">
        <f t="shared" si="15"/>
        <v>4.8024724045481034E-5</v>
      </c>
      <c r="FJ11" s="40">
        <f t="shared" si="16"/>
        <v>0</v>
      </c>
      <c r="FK11" s="40">
        <f t="shared" si="17"/>
        <v>2.7647060805699414E-3</v>
      </c>
      <c r="FL11" s="40">
        <f t="shared" si="18"/>
        <v>2.8200822900210443E-3</v>
      </c>
      <c r="FM11" s="40">
        <f t="shared" si="19"/>
        <v>2.844381387447054E-3</v>
      </c>
      <c r="FN11" s="40">
        <f t="shared" si="20"/>
        <v>-1.3972881513749419E-5</v>
      </c>
      <c r="FO11" s="40">
        <f t="shared" si="21"/>
        <v>1.2462375475973628E-5</v>
      </c>
      <c r="FP11" s="40">
        <f t="shared" si="22"/>
        <v>8.9307813230565683E-5</v>
      </c>
      <c r="FQ11" s="40">
        <f t="shared" si="23"/>
        <v>2.729245963341734E-3</v>
      </c>
      <c r="FR11" s="40">
        <f t="shared" si="24"/>
        <v>2.8111782156414345E-3</v>
      </c>
      <c r="FS11" s="40">
        <f t="shared" si="25"/>
        <v>3.3949079288071088E-2</v>
      </c>
      <c r="FT11" s="40">
        <f t="shared" si="26"/>
        <v>4.8845795709732747E-5</v>
      </c>
      <c r="FU11" s="40">
        <f t="shared" si="27"/>
        <v>1.9937234183600439E-3</v>
      </c>
      <c r="FV11" s="40">
        <f t="shared" si="28"/>
        <v>3.3833335477792669E-3</v>
      </c>
      <c r="FW11" s="40">
        <f t="shared" si="29"/>
        <v>2.8168859827968403E-3</v>
      </c>
      <c r="FX11" s="40">
        <f t="shared" si="30"/>
        <v>2.7862311650470304E-3</v>
      </c>
      <c r="FY11" s="40">
        <f t="shared" si="31"/>
        <v>0</v>
      </c>
      <c r="FZ11" s="40">
        <f t="shared" si="32"/>
        <v>0</v>
      </c>
      <c r="GA11" s="40">
        <f t="shared" si="33"/>
        <v>0</v>
      </c>
      <c r="GB11" s="40">
        <f t="shared" si="34"/>
        <v>0</v>
      </c>
      <c r="GC11" s="40">
        <f t="shared" si="35"/>
        <v>2.8264149602452676E-3</v>
      </c>
      <c r="GD11" s="40">
        <f t="shared" si="36"/>
        <v>3.343590755948644E-3</v>
      </c>
      <c r="GE11" s="40">
        <f t="shared" si="37"/>
        <v>3.2793929169653768E-3</v>
      </c>
      <c r="GF11" s="40">
        <f t="shared" si="38"/>
        <v>2.8135911789124311E-3</v>
      </c>
      <c r="GG11" s="40">
        <f t="shared" si="39"/>
        <v>2.7872978369930068E-3</v>
      </c>
      <c r="GH11" s="40">
        <f t="shared" si="40"/>
        <v>0</v>
      </c>
      <c r="GI11" s="40">
        <f t="shared" si="41"/>
        <v>0</v>
      </c>
    </row>
    <row r="12" spans="1:191" x14ac:dyDescent="0.25">
      <c r="A12" s="17" t="s">
        <v>181</v>
      </c>
      <c r="K12" s="5"/>
      <c r="U12" s="5"/>
      <c r="W12" s="5"/>
      <c r="AR12" s="17"/>
      <c r="AU12" s="17"/>
      <c r="AV12" s="17"/>
      <c r="AW12" s="17"/>
      <c r="AX12" s="17"/>
      <c r="BB12" s="5"/>
      <c r="BD12" s="17"/>
      <c r="BE12" s="5"/>
      <c r="BF12" s="17"/>
      <c r="BG12" s="17"/>
      <c r="BI12" s="17"/>
      <c r="BJ12" s="17"/>
      <c r="BL12" s="5"/>
      <c r="BM12" s="5"/>
      <c r="BN12" s="5"/>
      <c r="BO12" s="17"/>
      <c r="BP12" s="17"/>
      <c r="BQ12" s="17"/>
      <c r="BR12" s="5"/>
      <c r="BS12" s="17"/>
      <c r="BT12" s="17"/>
      <c r="BW12" s="17"/>
      <c r="BY12" s="17"/>
      <c r="BZ12" s="17"/>
      <c r="CD12" s="17"/>
      <c r="CE12" s="17"/>
      <c r="CF12" s="17"/>
      <c r="CG12" s="17"/>
      <c r="CH12" s="17"/>
      <c r="CL12" s="17"/>
      <c r="CM12" s="17"/>
      <c r="CN12" s="17"/>
      <c r="CO12" s="17"/>
      <c r="CP12" s="17"/>
      <c r="CR12" s="17"/>
      <c r="CU12" s="17"/>
      <c r="CV12" s="17"/>
      <c r="CX12" s="17"/>
      <c r="CY12" s="17"/>
      <c r="CZ12" s="17"/>
      <c r="DA12" s="17"/>
      <c r="DB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E12" s="17"/>
      <c r="EF12" s="17"/>
      <c r="EG12" s="17"/>
      <c r="EH12" s="17"/>
      <c r="EK12" s="17"/>
      <c r="EL12" s="17"/>
      <c r="EM12" s="17"/>
      <c r="EN12" s="17"/>
      <c r="EO12" s="17"/>
      <c r="EP12" s="17"/>
      <c r="ER12" s="17"/>
      <c r="ES12" s="17"/>
      <c r="ET12" s="26" t="e">
        <f t="shared" si="0"/>
        <v>#DIV/0!</v>
      </c>
      <c r="EU12" s="40">
        <f t="shared" si="1"/>
        <v>0</v>
      </c>
      <c r="EV12" s="40">
        <f t="shared" si="2"/>
        <v>0</v>
      </c>
      <c r="EW12" s="40">
        <f t="shared" si="3"/>
        <v>0</v>
      </c>
      <c r="EX12" s="40">
        <f t="shared" si="4"/>
        <v>0</v>
      </c>
      <c r="EY12" s="40">
        <f t="shared" si="5"/>
        <v>0</v>
      </c>
      <c r="EZ12" s="40">
        <f t="shared" si="6"/>
        <v>0</v>
      </c>
      <c r="FA12" s="40">
        <f t="shared" si="7"/>
        <v>0</v>
      </c>
      <c r="FB12" s="40">
        <f t="shared" si="8"/>
        <v>0</v>
      </c>
      <c r="FC12" s="40">
        <f t="shared" si="9"/>
        <v>0</v>
      </c>
      <c r="FD12" s="40">
        <f t="shared" si="10"/>
        <v>0</v>
      </c>
      <c r="FE12" s="40">
        <f t="shared" si="11"/>
        <v>0</v>
      </c>
      <c r="FF12" s="40">
        <f t="shared" si="12"/>
        <v>0</v>
      </c>
      <c r="FG12" s="40">
        <f t="shared" si="13"/>
        <v>0</v>
      </c>
      <c r="FH12" s="40">
        <f t="shared" si="14"/>
        <v>0</v>
      </c>
      <c r="FI12" s="40">
        <f t="shared" si="15"/>
        <v>0</v>
      </c>
      <c r="FJ12" s="40">
        <f t="shared" si="16"/>
        <v>0</v>
      </c>
      <c r="FK12" s="40">
        <f t="shared" si="17"/>
        <v>0</v>
      </c>
      <c r="FL12" s="40">
        <f t="shared" si="18"/>
        <v>0</v>
      </c>
      <c r="FM12" s="40">
        <f t="shared" si="19"/>
        <v>0</v>
      </c>
      <c r="FN12" s="40">
        <f t="shared" si="20"/>
        <v>0</v>
      </c>
      <c r="FO12" s="40">
        <f t="shared" si="21"/>
        <v>0</v>
      </c>
      <c r="FP12" s="40">
        <f t="shared" si="22"/>
        <v>0</v>
      </c>
      <c r="FQ12" s="40">
        <f t="shared" si="23"/>
        <v>0</v>
      </c>
      <c r="FR12" s="40">
        <f t="shared" si="24"/>
        <v>0</v>
      </c>
      <c r="FS12" s="40">
        <f t="shared" si="25"/>
        <v>0</v>
      </c>
      <c r="FT12" s="40">
        <f t="shared" si="26"/>
        <v>0</v>
      </c>
      <c r="FU12" s="40">
        <f t="shared" si="27"/>
        <v>0</v>
      </c>
      <c r="FV12" s="40">
        <f t="shared" si="28"/>
        <v>0</v>
      </c>
      <c r="FW12" s="40">
        <f t="shared" si="29"/>
        <v>0</v>
      </c>
      <c r="FX12" s="40">
        <f t="shared" si="30"/>
        <v>0</v>
      </c>
      <c r="FY12" s="40">
        <f t="shared" si="31"/>
        <v>0</v>
      </c>
      <c r="FZ12" s="40">
        <f t="shared" si="32"/>
        <v>0</v>
      </c>
      <c r="GA12" s="40">
        <f t="shared" si="33"/>
        <v>0</v>
      </c>
      <c r="GB12" s="40">
        <f t="shared" si="34"/>
        <v>0</v>
      </c>
      <c r="GC12" s="40">
        <f t="shared" si="35"/>
        <v>0</v>
      </c>
      <c r="GD12" s="40">
        <f t="shared" si="36"/>
        <v>0</v>
      </c>
      <c r="GE12" s="40">
        <f t="shared" si="37"/>
        <v>0</v>
      </c>
      <c r="GF12" s="40">
        <f t="shared" si="38"/>
        <v>0</v>
      </c>
      <c r="GG12" s="40">
        <f t="shared" si="39"/>
        <v>0</v>
      </c>
      <c r="GH12" s="40">
        <f t="shared" si="40"/>
        <v>0</v>
      </c>
      <c r="GI12" s="40">
        <f t="shared" si="41"/>
        <v>0</v>
      </c>
    </row>
    <row r="13" spans="1:191" x14ac:dyDescent="0.25">
      <c r="A13" s="17" t="s">
        <v>182</v>
      </c>
      <c r="B13" s="15">
        <v>2.979970878</v>
      </c>
      <c r="D13" s="15">
        <v>2.3903549759999998</v>
      </c>
      <c r="E13" s="15">
        <v>5.23568799E-2</v>
      </c>
      <c r="F13" s="15">
        <v>5.1848459899999998E-2</v>
      </c>
      <c r="G13" s="15">
        <v>1.8495662E-3</v>
      </c>
      <c r="H13" s="15">
        <v>6.3146039189999996</v>
      </c>
      <c r="I13" s="17">
        <v>7.0110420000000003E-3</v>
      </c>
      <c r="J13" s="17">
        <v>3.6749053000000001E-3</v>
      </c>
      <c r="K13" s="5">
        <v>2.1955149999999999E-7</v>
      </c>
      <c r="L13" s="17">
        <v>9.2690430500000004E-2</v>
      </c>
      <c r="M13" s="17">
        <v>6.0789999999999998E-4</v>
      </c>
      <c r="N13" s="5">
        <v>6.7790039999999997E-7</v>
      </c>
      <c r="O13" s="17">
        <v>1.9551600000000001E-5</v>
      </c>
      <c r="P13" s="5">
        <v>5.829943E-6</v>
      </c>
      <c r="R13" s="17">
        <v>1.8117800000000001E-5</v>
      </c>
      <c r="S13" s="17">
        <v>3.0394300000000001E-5</v>
      </c>
      <c r="T13" s="17">
        <v>5.74021906E-2</v>
      </c>
      <c r="U13" s="5">
        <v>2.918262E-9</v>
      </c>
      <c r="V13" s="5">
        <v>7.1179530000000001E-7</v>
      </c>
      <c r="W13" s="5">
        <v>3.025462E-7</v>
      </c>
      <c r="X13" s="17">
        <v>3.9362E-5</v>
      </c>
      <c r="Y13" s="17">
        <v>3.0657854999999999E-3</v>
      </c>
      <c r="Z13" s="17">
        <v>1.9551700000000001E-4</v>
      </c>
      <c r="AA13" s="5">
        <v>5.1871119999999998E-7</v>
      </c>
      <c r="AB13" s="17">
        <v>1.8504000000000001E-5</v>
      </c>
      <c r="AC13" s="17">
        <v>5.7499621600000002E-2</v>
      </c>
      <c r="AD13" s="17">
        <v>3.1831500000000002E-5</v>
      </c>
      <c r="AE13" s="17">
        <v>1.02344E-5</v>
      </c>
      <c r="AJ13" s="17">
        <v>1.110624E-4</v>
      </c>
      <c r="AK13" s="17">
        <v>0.1492041895</v>
      </c>
      <c r="AL13" s="17">
        <v>5.0177069999999997E-3</v>
      </c>
      <c r="AM13" s="17">
        <v>3.5836161E-3</v>
      </c>
      <c r="AN13" s="17">
        <v>1.6591699999999999E-5</v>
      </c>
      <c r="AR13" s="17" t="s">
        <v>182</v>
      </c>
      <c r="AS13" s="17">
        <v>0</v>
      </c>
      <c r="AT13" s="17">
        <v>0</v>
      </c>
      <c r="AU13" s="17">
        <v>3.6917477722184398E-3</v>
      </c>
      <c r="AV13" s="17">
        <v>7.0332702403809299E-3</v>
      </c>
      <c r="AW13" s="17">
        <v>7.0332702403809299E-3</v>
      </c>
      <c r="AX13" s="17">
        <v>1.05274695514145E-4</v>
      </c>
      <c r="AY13" s="17">
        <v>0</v>
      </c>
      <c r="AZ13" s="5">
        <v>9.0014715851783294E-8</v>
      </c>
      <c r="BA13" s="5">
        <v>1.2953256502256899E-7</v>
      </c>
      <c r="BB13" s="5">
        <v>9.3271568967851104E-2</v>
      </c>
      <c r="BC13" s="17">
        <v>0</v>
      </c>
      <c r="BD13" s="5">
        <v>3.0530529631773003E-5</v>
      </c>
      <c r="BE13" s="5">
        <v>6.1047379967702202E-4</v>
      </c>
      <c r="BF13" s="5">
        <v>1.6270110286214999E-7</v>
      </c>
      <c r="BG13" s="5">
        <v>5.1522015906347604E-7</v>
      </c>
      <c r="BH13" s="17">
        <v>0</v>
      </c>
      <c r="BI13" s="17">
        <v>16.238022617657901</v>
      </c>
      <c r="BJ13" s="5">
        <v>1.9641795524749601E-5</v>
      </c>
      <c r="BK13" s="17">
        <v>0</v>
      </c>
      <c r="BL13" s="5">
        <v>0</v>
      </c>
      <c r="BM13" s="5">
        <v>5.8295362026488498E-6</v>
      </c>
      <c r="BN13" s="5">
        <v>3.95380776930835E-5</v>
      </c>
      <c r="BO13" s="5">
        <v>3.1973159857140499E-5</v>
      </c>
      <c r="BP13" s="5">
        <v>1.02798354249684E-5</v>
      </c>
      <c r="BQ13" s="17">
        <v>2.99294578283371</v>
      </c>
      <c r="BR13" s="5">
        <v>1.8197864104895898E-5</v>
      </c>
      <c r="BS13" s="17">
        <v>2.1686103724267901E-2</v>
      </c>
      <c r="BT13" s="17">
        <v>2.6916452530299702</v>
      </c>
      <c r="BU13" s="17">
        <v>3.4467835045552897E-2</v>
      </c>
      <c r="BV13" s="17">
        <v>5.0488541427603098E-3</v>
      </c>
      <c r="BW13" s="5">
        <v>3.2778726541113401E-5</v>
      </c>
      <c r="BX13" s="17">
        <v>0</v>
      </c>
      <c r="BY13" s="17">
        <v>5.7668673321097499E-2</v>
      </c>
      <c r="BZ13" s="17">
        <v>5.7668673321097499E-2</v>
      </c>
      <c r="CA13" s="17">
        <v>0</v>
      </c>
      <c r="CB13" s="17">
        <v>0</v>
      </c>
      <c r="CC13" s="17">
        <v>3.6002595281006502E-3</v>
      </c>
      <c r="CD13" s="5">
        <v>6.4204454769424003E-10</v>
      </c>
      <c r="CE13" s="5">
        <v>2.1306406521271799E-9</v>
      </c>
      <c r="CF13" s="17">
        <v>0</v>
      </c>
      <c r="CG13" s="5">
        <v>4.1044970474599901E-5</v>
      </c>
      <c r="CH13" s="17">
        <v>0</v>
      </c>
      <c r="CI13" s="17">
        <v>0</v>
      </c>
      <c r="CJ13" s="5">
        <v>2.4067194863837101E-5</v>
      </c>
      <c r="CK13" s="17">
        <v>0</v>
      </c>
      <c r="CL13" s="5">
        <v>1.85055969840771E-7</v>
      </c>
      <c r="CM13" s="5">
        <v>5.26794424510987E-7</v>
      </c>
      <c r="CN13" s="5">
        <v>9.9836306817242302E-8</v>
      </c>
      <c r="CO13" s="5">
        <v>2.0271499198068701E-7</v>
      </c>
      <c r="CP13" s="17">
        <v>3.0796223033008698E-3</v>
      </c>
      <c r="CQ13" s="17">
        <v>0</v>
      </c>
      <c r="CR13" s="17">
        <v>2.21607802559566E-4</v>
      </c>
      <c r="CS13" s="17">
        <v>0</v>
      </c>
      <c r="CT13" s="17">
        <v>0</v>
      </c>
      <c r="CU13" s="5">
        <v>2.12668860265546E-7</v>
      </c>
      <c r="CV13" s="5">
        <v>3.0602357843218299E-7</v>
      </c>
      <c r="CW13" s="17">
        <v>9.0341265563253508</v>
      </c>
      <c r="CX13" s="17">
        <v>2.1595628521194601</v>
      </c>
      <c r="CY13" s="17">
        <v>0.23994907918451</v>
      </c>
      <c r="CZ13" s="17">
        <v>2.3995119313039699</v>
      </c>
      <c r="DA13" s="17">
        <v>0</v>
      </c>
      <c r="DB13" s="17">
        <v>1.1820856947590601E-2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1.1156672123106E-4</v>
      </c>
      <c r="DI13" s="17">
        <v>2.8474148051389601E-4</v>
      </c>
      <c r="DJ13" s="17">
        <v>3.7896454957919099</v>
      </c>
      <c r="DK13" s="17">
        <v>3.8523663861285098E-4</v>
      </c>
      <c r="DL13" s="17">
        <v>1.0049586357799101E-3</v>
      </c>
      <c r="DM13" s="17">
        <v>2.4342425194419999E-3</v>
      </c>
      <c r="DN13" s="17">
        <v>5.6947623693072403E-4</v>
      </c>
      <c r="DO13" s="17">
        <v>9.2716480100530697E-4</v>
      </c>
      <c r="DP13" s="5">
        <v>1.45901883298334E-10</v>
      </c>
      <c r="DQ13" s="17">
        <v>1.33993617619338E-4</v>
      </c>
      <c r="DR13" s="17">
        <v>5.2518402641137003E-2</v>
      </c>
      <c r="DS13" s="17">
        <v>5.2009994764022599E-2</v>
      </c>
      <c r="DT13" s="17">
        <v>5.0840787711436996E-4</v>
      </c>
      <c r="DU13" s="17">
        <v>0</v>
      </c>
      <c r="DV13" s="17">
        <v>0</v>
      </c>
      <c r="DW13" s="17">
        <v>1.1858509124379199E-2</v>
      </c>
      <c r="DX13" s="17">
        <v>0</v>
      </c>
      <c r="DY13" s="17">
        <v>6.7627220467710502E-3</v>
      </c>
      <c r="DZ13" s="17">
        <v>1.6246706019169099E-3</v>
      </c>
      <c r="EA13" s="17">
        <v>9.1617751616263597E-4</v>
      </c>
      <c r="EB13" s="17">
        <v>1.6906810628482601E-2</v>
      </c>
      <c r="EC13" s="5">
        <v>1.8574858545941499E-5</v>
      </c>
      <c r="ED13" s="17">
        <v>2.2769281915375701</v>
      </c>
      <c r="EE13" s="17">
        <v>8.8771937366689303E-4</v>
      </c>
      <c r="EF13" s="17">
        <v>7.3135715427393097E-3</v>
      </c>
      <c r="EG13" s="17">
        <v>0</v>
      </c>
      <c r="EH13" s="17">
        <v>1.85327790913649E-3</v>
      </c>
      <c r="EI13" s="17">
        <v>0.19621998408456001</v>
      </c>
      <c r="EJ13" s="5">
        <v>1.66677082237911E-5</v>
      </c>
      <c r="EK13" s="17">
        <v>0</v>
      </c>
      <c r="EL13" s="17">
        <v>0</v>
      </c>
      <c r="EM13" s="17">
        <v>3.5855549140473099E-2</v>
      </c>
      <c r="EN13" s="17">
        <v>5.7847712925147503E-2</v>
      </c>
      <c r="EO13" s="17">
        <v>0</v>
      </c>
      <c r="EP13" s="17">
        <v>6.3430627710996097</v>
      </c>
      <c r="EQ13" s="17">
        <v>0.150212091213479</v>
      </c>
      <c r="ER13" s="17">
        <v>6.9447592767737498E-3</v>
      </c>
      <c r="ES13" s="17"/>
      <c r="ET13" s="26">
        <f t="shared" si="0"/>
        <v>1.4242530591825167</v>
      </c>
      <c r="EU13" s="40">
        <f t="shared" si="1"/>
        <v>4.3540374603989671E-3</v>
      </c>
      <c r="EV13" s="40">
        <f t="shared" si="2"/>
        <v>0</v>
      </c>
      <c r="EW13" s="40">
        <f t="shared" si="3"/>
        <v>3.8307930813243759E-3</v>
      </c>
      <c r="EX13" s="40">
        <f t="shared" si="4"/>
        <v>3.0850337423755309E-3</v>
      </c>
      <c r="EY13" s="40">
        <f t="shared" si="5"/>
        <v>3.1155190401827419E-3</v>
      </c>
      <c r="EZ13" s="40">
        <f t="shared" si="6"/>
        <v>2.0067998304088672E-3</v>
      </c>
      <c r="FA13" s="40">
        <f t="shared" si="7"/>
        <v>4.5068309057327083E-3</v>
      </c>
      <c r="FB13" s="40">
        <f t="shared" si="8"/>
        <v>3.1704617346365311E-3</v>
      </c>
      <c r="FC13" s="40">
        <f t="shared" si="9"/>
        <v>4.5831037383302596E-3</v>
      </c>
      <c r="FD13" s="40">
        <f t="shared" si="10"/>
        <v>-1.9217020369742811E-5</v>
      </c>
      <c r="FE13" s="40">
        <f t="shared" si="11"/>
        <v>6.2696706091045721E-3</v>
      </c>
      <c r="FF13" s="40">
        <f t="shared" si="12"/>
        <v>4.2339195213391134E-3</v>
      </c>
      <c r="FG13" s="40">
        <f t="shared" si="13"/>
        <v>3.0774322638006285E-5</v>
      </c>
      <c r="FH13" s="40">
        <f t="shared" si="14"/>
        <v>4.6132042773788483E-3</v>
      </c>
      <c r="FI13" s="40">
        <f t="shared" si="15"/>
        <v>-6.9777243302418231E-5</v>
      </c>
      <c r="FJ13" s="40">
        <f t="shared" si="16"/>
        <v>0</v>
      </c>
      <c r="FK13" s="40">
        <f t="shared" si="17"/>
        <v>4.4190853688580905E-3</v>
      </c>
      <c r="FL13" s="40">
        <f t="shared" si="18"/>
        <v>4.4820782769467134E-3</v>
      </c>
      <c r="FM13" s="40">
        <f t="shared" si="19"/>
        <v>4.6423789460310182E-3</v>
      </c>
      <c r="FN13" s="40">
        <f t="shared" si="20"/>
        <v>1.1139613912459276E-4</v>
      </c>
      <c r="FO13" s="40">
        <f t="shared" si="21"/>
        <v>7.7401960588977136E-5</v>
      </c>
      <c r="FP13" s="40">
        <f t="shared" si="22"/>
        <v>1.6852956438718081E-5</v>
      </c>
      <c r="FQ13" s="40">
        <f t="shared" si="23"/>
        <v>4.4732913237005194E-3</v>
      </c>
      <c r="FR13" s="40">
        <f t="shared" si="24"/>
        <v>4.5132979136570306E-3</v>
      </c>
      <c r="FS13" s="40">
        <f t="shared" si="25"/>
        <v>0.13344518665674082</v>
      </c>
      <c r="FT13" s="40">
        <f t="shared" si="26"/>
        <v>-3.6169071095800564E-5</v>
      </c>
      <c r="FU13" s="40">
        <f t="shared" si="27"/>
        <v>3.8293637019832343E-3</v>
      </c>
      <c r="FV13" s="40">
        <f t="shared" si="28"/>
        <v>6.0538020157597169E-3</v>
      </c>
      <c r="FW13" s="40">
        <f t="shared" si="29"/>
        <v>4.4503041685279281E-3</v>
      </c>
      <c r="FX13" s="40">
        <f t="shared" si="30"/>
        <v>4.4394810607754492E-3</v>
      </c>
      <c r="FY13" s="40">
        <f t="shared" si="31"/>
        <v>0</v>
      </c>
      <c r="FZ13" s="40">
        <f t="shared" si="32"/>
        <v>0</v>
      </c>
      <c r="GA13" s="40">
        <f t="shared" si="33"/>
        <v>0</v>
      </c>
      <c r="GB13" s="40">
        <f t="shared" si="34"/>
        <v>0</v>
      </c>
      <c r="GC13" s="40">
        <f t="shared" si="35"/>
        <v>4.5408818021220694E-3</v>
      </c>
      <c r="GD13" s="40">
        <f t="shared" si="36"/>
        <v>6.7551837308094057E-3</v>
      </c>
      <c r="GE13" s="40">
        <f t="shared" si="37"/>
        <v>6.2074455045522028E-3</v>
      </c>
      <c r="GF13" s="40">
        <f t="shared" si="38"/>
        <v>4.6443111193328421E-3</v>
      </c>
      <c r="GG13" s="40">
        <f t="shared" si="39"/>
        <v>4.5810992117203972E-3</v>
      </c>
      <c r="GH13" s="40">
        <f t="shared" si="40"/>
        <v>0</v>
      </c>
      <c r="GI13" s="40">
        <f t="shared" si="41"/>
        <v>0</v>
      </c>
    </row>
    <row r="14" spans="1:191" x14ac:dyDescent="0.25">
      <c r="A14" s="17" t="s">
        <v>183</v>
      </c>
      <c r="B14" s="15">
        <v>20365.373087</v>
      </c>
      <c r="D14" s="15">
        <v>13394.031701</v>
      </c>
      <c r="E14" s="15">
        <v>236.93874728</v>
      </c>
      <c r="F14" s="15">
        <v>236.72466062999999</v>
      </c>
      <c r="G14" s="15">
        <v>840.10022044000004</v>
      </c>
      <c r="H14" s="15">
        <v>53666.202010000001</v>
      </c>
      <c r="I14" s="17">
        <v>16.29934033</v>
      </c>
      <c r="J14" s="17">
        <v>14.045657207</v>
      </c>
      <c r="K14" s="17">
        <v>9.3608499999999997E-5</v>
      </c>
      <c r="L14" s="17">
        <v>70.546340423000004</v>
      </c>
      <c r="M14" s="17">
        <v>3.2937393250999998</v>
      </c>
      <c r="N14" s="17">
        <v>2.854453E-4</v>
      </c>
      <c r="O14" s="17">
        <v>7.1929614700000005E-2</v>
      </c>
      <c r="P14" s="17">
        <v>2.4548296000000002E-3</v>
      </c>
      <c r="R14" s="17">
        <v>6.6675676399999995E-2</v>
      </c>
      <c r="S14" s="17">
        <v>0.1118303044</v>
      </c>
      <c r="T14" s="17">
        <v>185.84138824999999</v>
      </c>
      <c r="U14" s="5">
        <v>1.2442373000000001E-6</v>
      </c>
      <c r="V14" s="17">
        <v>2.9971750000000003E-4</v>
      </c>
      <c r="W14" s="17">
        <v>1.289943E-4</v>
      </c>
      <c r="X14" s="17">
        <v>0.2231484628</v>
      </c>
      <c r="Y14" s="17">
        <v>15.361311359</v>
      </c>
      <c r="Z14" s="17">
        <v>0.53903942800000004</v>
      </c>
      <c r="AA14" s="17">
        <v>2.211595E-4</v>
      </c>
      <c r="AB14" s="17">
        <v>6.8228059999999993E-2</v>
      </c>
      <c r="AC14" s="17">
        <v>48.457832906</v>
      </c>
      <c r="AD14" s="17">
        <v>0.13052097709999999</v>
      </c>
      <c r="AE14" s="17">
        <v>3.7690739299999998E-2</v>
      </c>
      <c r="AJ14" s="17">
        <v>0.69152099509999998</v>
      </c>
      <c r="AK14" s="17">
        <v>6.4259967192999996</v>
      </c>
      <c r="AL14" s="17">
        <v>0.99678616769999995</v>
      </c>
      <c r="AM14" s="17">
        <v>29.331265298000002</v>
      </c>
      <c r="AN14" s="17">
        <v>6.22674675E-2</v>
      </c>
      <c r="AR14" s="17" t="s">
        <v>183</v>
      </c>
      <c r="AS14" s="17">
        <v>0</v>
      </c>
      <c r="AT14" s="17">
        <v>0</v>
      </c>
      <c r="AU14" s="17">
        <v>14.084203069486399</v>
      </c>
      <c r="AV14" s="17">
        <v>16.343487809632599</v>
      </c>
      <c r="AW14" s="17">
        <v>16.343487809632599</v>
      </c>
      <c r="AX14" s="17">
        <v>0.64071648922584701</v>
      </c>
      <c r="AY14" s="17">
        <v>0</v>
      </c>
      <c r="AZ14" s="5">
        <v>3.8462957390168498E-5</v>
      </c>
      <c r="BA14" s="5">
        <v>5.5349864691325298E-5</v>
      </c>
      <c r="BB14" s="17">
        <v>70.752610920306495</v>
      </c>
      <c r="BC14" s="17">
        <v>0</v>
      </c>
      <c r="BD14" s="17">
        <v>0.112133397742264</v>
      </c>
      <c r="BE14" s="17">
        <v>3.3027533972005698</v>
      </c>
      <c r="BF14" s="5">
        <v>6.8656134085109594E-5</v>
      </c>
      <c r="BG14" s="17">
        <v>2.1740187503100099E-4</v>
      </c>
      <c r="BH14" s="17">
        <v>0</v>
      </c>
      <c r="BI14" s="17">
        <v>181607.05204374599</v>
      </c>
      <c r="BJ14" s="17">
        <v>7.2124167856515195E-2</v>
      </c>
      <c r="BK14" s="17">
        <v>0</v>
      </c>
      <c r="BL14" s="5">
        <v>0</v>
      </c>
      <c r="BM14" s="17">
        <v>2.4601603421463098E-3</v>
      </c>
      <c r="BN14" s="17">
        <v>0.22375630348956799</v>
      </c>
      <c r="BO14" s="17">
        <v>0.130877230367036</v>
      </c>
      <c r="BP14" s="17">
        <v>3.7796824558937903E-2</v>
      </c>
      <c r="BQ14" s="17">
        <v>20421.119996657799</v>
      </c>
      <c r="BR14" s="17">
        <v>6.6854287892114603E-2</v>
      </c>
      <c r="BS14" s="17">
        <v>14.0740630962298</v>
      </c>
      <c r="BT14" s="17">
        <v>28717.021002669801</v>
      </c>
      <c r="BU14" s="17">
        <v>21.9616149126579</v>
      </c>
      <c r="BV14" s="17">
        <v>0.99966977638822796</v>
      </c>
      <c r="BW14" s="17">
        <v>0.25253337797884901</v>
      </c>
      <c r="BX14" s="17">
        <v>0</v>
      </c>
      <c r="BY14" s="17">
        <v>186.35219289090699</v>
      </c>
      <c r="BZ14" s="17">
        <v>186.35219289090699</v>
      </c>
      <c r="CA14" s="17">
        <v>0</v>
      </c>
      <c r="CB14" s="17">
        <v>0</v>
      </c>
      <c r="CC14" s="17">
        <v>29.4116471297292</v>
      </c>
      <c r="CD14" s="5">
        <v>2.7433052881947998E-7</v>
      </c>
      <c r="CE14" s="5">
        <v>9.1025006174264302E-7</v>
      </c>
      <c r="CF14" s="17">
        <v>0</v>
      </c>
      <c r="CG14" s="17">
        <v>6.5807934809506294E-2</v>
      </c>
      <c r="CH14" s="17">
        <v>2.4451085228538802E-4</v>
      </c>
      <c r="CI14" s="17">
        <v>0</v>
      </c>
      <c r="CJ14" s="17">
        <v>3.4955953654978701E-2</v>
      </c>
      <c r="CK14" s="17">
        <v>0</v>
      </c>
      <c r="CL14" s="5">
        <v>7.8094352309616906E-5</v>
      </c>
      <c r="CM14" s="17">
        <v>2.2228341517992401E-4</v>
      </c>
      <c r="CN14" s="5">
        <v>4.26598224176987E-5</v>
      </c>
      <c r="CO14" s="5">
        <v>8.6614952848647201E-5</v>
      </c>
      <c r="CP14" s="17">
        <v>15.403414119688099</v>
      </c>
      <c r="CQ14" s="17">
        <v>0</v>
      </c>
      <c r="CR14" s="17">
        <v>0.57774531898165604</v>
      </c>
      <c r="CS14" s="17">
        <v>0</v>
      </c>
      <c r="CT14" s="17">
        <v>0</v>
      </c>
      <c r="CU14" s="5">
        <v>9.0870104774660006E-5</v>
      </c>
      <c r="CV14" s="17">
        <v>1.3076386955251601E-4</v>
      </c>
      <c r="CW14" s="17">
        <v>82316.090919272203</v>
      </c>
      <c r="CX14" s="17">
        <v>12087.5721797141</v>
      </c>
      <c r="CY14" s="17">
        <v>1343.0637004359601</v>
      </c>
      <c r="CZ14" s="17">
        <v>13430.635880150099</v>
      </c>
      <c r="DA14" s="17">
        <v>0</v>
      </c>
      <c r="DB14" s="17">
        <v>13.1561391835402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0.69343525304849396</v>
      </c>
      <c r="DI14" s="17">
        <v>0.89696863826011197</v>
      </c>
      <c r="DJ14" s="17">
        <v>29876.345013581798</v>
      </c>
      <c r="DK14" s="17">
        <v>1.21354431808286</v>
      </c>
      <c r="DL14" s="17">
        <v>3.1657724385874899</v>
      </c>
      <c r="DM14" s="17">
        <v>7.6682117779725196</v>
      </c>
      <c r="DN14" s="17">
        <v>1.79393596190413</v>
      </c>
      <c r="DO14" s="17">
        <v>7.0677829102112604</v>
      </c>
      <c r="DP14" s="5">
        <v>6.2345248212878206E-8</v>
      </c>
      <c r="DQ14" s="17">
        <v>0.422101609374052</v>
      </c>
      <c r="DR14" s="17">
        <v>237.583646946763</v>
      </c>
      <c r="DS14" s="17">
        <v>237.36909856137299</v>
      </c>
      <c r="DT14" s="17">
        <v>0.21454838538996901</v>
      </c>
      <c r="DU14" s="17">
        <v>0</v>
      </c>
      <c r="DV14" s="17">
        <v>0</v>
      </c>
      <c r="DW14" s="17">
        <v>85.654011516945303</v>
      </c>
      <c r="DX14" s="17">
        <v>0</v>
      </c>
      <c r="DY14" s="17">
        <v>22.333043084376399</v>
      </c>
      <c r="DZ14" s="17">
        <v>5.1180021073981603</v>
      </c>
      <c r="EA14" s="17">
        <v>3.08829036778606</v>
      </c>
      <c r="EB14" s="17">
        <v>55.832645956447699</v>
      </c>
      <c r="EC14" s="17">
        <v>6.8362385429256503E-2</v>
      </c>
      <c r="ED14" s="17">
        <v>23016.592031389901</v>
      </c>
      <c r="EE14" s="17">
        <v>2.7964300892320701</v>
      </c>
      <c r="EF14" s="17">
        <v>40.318357784795801</v>
      </c>
      <c r="EG14" s="17">
        <v>0</v>
      </c>
      <c r="EH14" s="17">
        <v>842.44419999219497</v>
      </c>
      <c r="EI14" s="17">
        <v>286.47246798083398</v>
      </c>
      <c r="EJ14" s="17">
        <v>6.2436912310487799E-2</v>
      </c>
      <c r="EK14" s="17">
        <v>0</v>
      </c>
      <c r="EL14" s="17">
        <v>0</v>
      </c>
      <c r="EM14" s="17">
        <v>228.81788436028501</v>
      </c>
      <c r="EN14" s="17">
        <v>48.599911320806399</v>
      </c>
      <c r="EO14" s="17">
        <v>1.06515091549926</v>
      </c>
      <c r="EP14" s="17">
        <v>53813.102395872898</v>
      </c>
      <c r="EQ14" s="17">
        <v>6.4446706185774101</v>
      </c>
      <c r="ER14" s="17">
        <v>58.5094718308656</v>
      </c>
      <c r="ES14" s="17"/>
      <c r="ET14" s="26">
        <f t="shared" si="0"/>
        <v>1.529666331327987</v>
      </c>
      <c r="EU14" s="40">
        <f t="shared" si="1"/>
        <v>2.7373380011085687E-3</v>
      </c>
      <c r="EV14" s="40">
        <f t="shared" si="2"/>
        <v>0</v>
      </c>
      <c r="EW14" s="40">
        <f t="shared" si="3"/>
        <v>2.7328723693678001E-3</v>
      </c>
      <c r="EX14" s="40">
        <f t="shared" si="4"/>
        <v>2.7217990901289429E-3</v>
      </c>
      <c r="EY14" s="40">
        <f t="shared" si="5"/>
        <v>2.7223100865704061E-3</v>
      </c>
      <c r="EZ14" s="40">
        <f t="shared" si="6"/>
        <v>2.7901189586252832E-3</v>
      </c>
      <c r="FA14" s="40">
        <f t="shared" si="7"/>
        <v>2.7372979709934472E-3</v>
      </c>
      <c r="FB14" s="40">
        <f t="shared" si="8"/>
        <v>2.7085439495574438E-3</v>
      </c>
      <c r="FC14" s="40">
        <f t="shared" si="9"/>
        <v>2.7443260161005073E-3</v>
      </c>
      <c r="FD14" s="40">
        <f t="shared" si="10"/>
        <v>2.182730003085187E-3</v>
      </c>
      <c r="FE14" s="40">
        <f t="shared" si="11"/>
        <v>2.9239007448108724E-3</v>
      </c>
      <c r="FF14" s="40">
        <f t="shared" si="12"/>
        <v>2.7367290519556718E-3</v>
      </c>
      <c r="FG14" s="40">
        <f t="shared" si="13"/>
        <v>2.1465027313835559E-3</v>
      </c>
      <c r="FH14" s="40">
        <f t="shared" si="14"/>
        <v>2.7047712868562019E-3</v>
      </c>
      <c r="FI14" s="40">
        <f t="shared" si="15"/>
        <v>2.1715324543543427E-3</v>
      </c>
      <c r="FJ14" s="40">
        <f t="shared" si="16"/>
        <v>0</v>
      </c>
      <c r="FK14" s="40">
        <f t="shared" si="17"/>
        <v>2.6788103512153968E-3</v>
      </c>
      <c r="FL14" s="40">
        <f t="shared" si="18"/>
        <v>2.7102970334398841E-3</v>
      </c>
      <c r="FM14" s="40">
        <f t="shared" si="19"/>
        <v>2.7486053871909615E-3</v>
      </c>
      <c r="FN14" s="40">
        <f t="shared" si="20"/>
        <v>2.1607926197046035E-3</v>
      </c>
      <c r="FO14" s="40">
        <f t="shared" si="21"/>
        <v>2.202966091539076E-3</v>
      </c>
      <c r="FP14" s="40">
        <f t="shared" si="22"/>
        <v>2.1743229456333245E-3</v>
      </c>
      <c r="FQ14" s="40">
        <f t="shared" si="23"/>
        <v>2.7239295397377232E-3</v>
      </c>
      <c r="FR14" s="40">
        <f t="shared" si="24"/>
        <v>2.7408311506837311E-3</v>
      </c>
      <c r="FS14" s="40">
        <f t="shared" si="25"/>
        <v>7.1805305829420699E-2</v>
      </c>
      <c r="FT14" s="40">
        <f t="shared" si="26"/>
        <v>2.1453942841072439E-3</v>
      </c>
      <c r="FU14" s="40">
        <f t="shared" si="27"/>
        <v>1.9687710489864423E-3</v>
      </c>
      <c r="FV14" s="40">
        <f t="shared" si="28"/>
        <v>2.9320010055341682E-3</v>
      </c>
      <c r="FW14" s="40">
        <f t="shared" si="29"/>
        <v>2.7294713459205728E-3</v>
      </c>
      <c r="FX14" s="40">
        <f t="shared" si="30"/>
        <v>2.8146239874340872E-3</v>
      </c>
      <c r="FY14" s="40">
        <f t="shared" si="31"/>
        <v>0</v>
      </c>
      <c r="FZ14" s="40">
        <f t="shared" si="32"/>
        <v>0</v>
      </c>
      <c r="GA14" s="40">
        <f t="shared" si="33"/>
        <v>0</v>
      </c>
      <c r="GB14" s="40">
        <f t="shared" si="34"/>
        <v>0</v>
      </c>
      <c r="GC14" s="40">
        <f t="shared" si="35"/>
        <v>2.768184859256749E-3</v>
      </c>
      <c r="GD14" s="40">
        <f t="shared" si="36"/>
        <v>2.9059926565671627E-3</v>
      </c>
      <c r="GE14" s="40">
        <f t="shared" si="37"/>
        <v>2.8929060029812574E-3</v>
      </c>
      <c r="GF14" s="40">
        <f t="shared" si="38"/>
        <v>2.7404829253881318E-3</v>
      </c>
      <c r="GG14" s="40">
        <f t="shared" si="39"/>
        <v>2.7212414008615277E-3</v>
      </c>
      <c r="GH14" s="40">
        <f t="shared" si="40"/>
        <v>0</v>
      </c>
      <c r="GI14" s="40">
        <f t="shared" si="41"/>
        <v>0</v>
      </c>
    </row>
    <row r="15" spans="1:191" x14ac:dyDescent="0.25">
      <c r="A15" s="17" t="s">
        <v>184</v>
      </c>
      <c r="B15" s="15">
        <v>3696.9332272000001</v>
      </c>
      <c r="D15" s="15">
        <v>2618.7137281</v>
      </c>
      <c r="E15" s="15">
        <v>54.960715780999998</v>
      </c>
      <c r="F15" s="15">
        <v>54.768034204999999</v>
      </c>
      <c r="G15" s="15">
        <v>154.62552559</v>
      </c>
      <c r="H15" s="15">
        <v>12152.047592999999</v>
      </c>
      <c r="I15" s="17">
        <v>4.5604857876000002</v>
      </c>
      <c r="J15" s="17">
        <v>3.1142912530000002</v>
      </c>
      <c r="K15" s="17">
        <v>8.4247900000000004E-5</v>
      </c>
      <c r="L15" s="17">
        <v>15.232558521</v>
      </c>
      <c r="M15" s="17">
        <v>0.62700543679999998</v>
      </c>
      <c r="N15" s="17">
        <v>2.5690609999999998E-4</v>
      </c>
      <c r="O15" s="17">
        <v>1.6135875099999999E-2</v>
      </c>
      <c r="P15" s="17">
        <v>2.2093920000000001E-3</v>
      </c>
      <c r="Q15" s="5"/>
      <c r="R15" s="17">
        <v>1.4955087000000001E-2</v>
      </c>
      <c r="S15" s="17">
        <v>2.5085616200000001E-2</v>
      </c>
      <c r="T15" s="17">
        <v>41.614429905000001</v>
      </c>
      <c r="U15" s="5">
        <v>1.1198175E-6</v>
      </c>
      <c r="V15" s="17">
        <v>2.6975140000000001E-4</v>
      </c>
      <c r="W15" s="17">
        <v>1.160953E-4</v>
      </c>
      <c r="X15" s="17">
        <v>4.1904007899999998E-2</v>
      </c>
      <c r="Y15" s="17">
        <v>3.0206868066000001</v>
      </c>
      <c r="Z15" s="17">
        <v>0.13566573270000001</v>
      </c>
      <c r="AA15" s="17">
        <v>1.9904419999999999E-4</v>
      </c>
      <c r="AB15" s="17">
        <v>1.52896161E-2</v>
      </c>
      <c r="AC15" s="17">
        <v>10.39526289</v>
      </c>
      <c r="AD15" s="17">
        <v>2.7883261499999999E-2</v>
      </c>
      <c r="AE15" s="17">
        <v>8.4510799999999997E-3</v>
      </c>
      <c r="AG15" s="5"/>
      <c r="AH15" s="5"/>
      <c r="AI15" s="5"/>
      <c r="AJ15" s="17">
        <v>0.12567645490000001</v>
      </c>
      <c r="AK15" s="17">
        <v>3.1844005489999998</v>
      </c>
      <c r="AL15" s="17">
        <v>0.53671352650000004</v>
      </c>
      <c r="AM15" s="17">
        <v>6.6629055068999996</v>
      </c>
      <c r="AN15" s="17">
        <v>1.38406481E-2</v>
      </c>
      <c r="AO15" s="5"/>
      <c r="AP15" s="5"/>
      <c r="AR15" s="17" t="s">
        <v>184</v>
      </c>
      <c r="AS15" s="17">
        <v>0</v>
      </c>
      <c r="AT15" s="17">
        <v>0</v>
      </c>
      <c r="AU15" s="17">
        <v>3.1228018903672701</v>
      </c>
      <c r="AV15" s="17">
        <v>4.5711139160416101</v>
      </c>
      <c r="AW15" s="17">
        <v>4.5711139160416101</v>
      </c>
      <c r="AX15" s="17">
        <v>3.6822982834306003E-2</v>
      </c>
      <c r="AY15" s="17">
        <v>0</v>
      </c>
      <c r="AZ15" s="5">
        <v>3.4557128810550999E-5</v>
      </c>
      <c r="BA15" s="5">
        <v>4.9738357556617598E-5</v>
      </c>
      <c r="BB15" s="17">
        <v>15.2771638605355</v>
      </c>
      <c r="BC15" s="17">
        <v>0</v>
      </c>
      <c r="BD15" s="17">
        <v>2.5153672545804001E-2</v>
      </c>
      <c r="BE15" s="17">
        <v>0.628683322328213</v>
      </c>
      <c r="BF15" s="5">
        <v>6.1686995375805493E-5</v>
      </c>
      <c r="BG15" s="17">
        <v>1.95348860375777E-4</v>
      </c>
      <c r="BH15" s="17">
        <v>0</v>
      </c>
      <c r="BI15" s="17">
        <v>42733.156809292697</v>
      </c>
      <c r="BJ15" s="17">
        <v>1.6180370242228799E-2</v>
      </c>
      <c r="BK15" s="17">
        <v>0</v>
      </c>
      <c r="BL15" s="5">
        <v>0</v>
      </c>
      <c r="BM15" s="17">
        <v>2.2105338021153401E-3</v>
      </c>
      <c r="BN15" s="17">
        <v>4.2018257855070199E-2</v>
      </c>
      <c r="BO15" s="17">
        <v>2.79595374067758E-2</v>
      </c>
      <c r="BP15" s="17">
        <v>8.47411466652335E-3</v>
      </c>
      <c r="BQ15" s="17">
        <v>3706.9264980395301</v>
      </c>
      <c r="BR15" s="17">
        <v>1.49960626685037E-2</v>
      </c>
      <c r="BS15" s="17">
        <v>4.8075304916810397</v>
      </c>
      <c r="BT15" s="17">
        <v>6418.7205357620896</v>
      </c>
      <c r="BU15" s="17">
        <v>5.6292972866178896</v>
      </c>
      <c r="BV15" s="17">
        <v>0.53815400522550605</v>
      </c>
      <c r="BW15" s="17">
        <v>8.6213006640387998E-3</v>
      </c>
      <c r="BX15" s="17">
        <v>0</v>
      </c>
      <c r="BY15" s="17">
        <v>41.722475723231</v>
      </c>
      <c r="BZ15" s="17">
        <v>41.722475723231</v>
      </c>
      <c r="CA15" s="17">
        <v>0</v>
      </c>
      <c r="CB15" s="17">
        <v>0</v>
      </c>
      <c r="CC15" s="17">
        <v>6.6811099794201203</v>
      </c>
      <c r="CD15" s="5">
        <v>2.4649043888686402E-7</v>
      </c>
      <c r="CE15" s="5">
        <v>8.1795954435048904E-7</v>
      </c>
      <c r="CF15" s="17">
        <v>0</v>
      </c>
      <c r="CG15" s="17">
        <v>2.2857257937926999E-2</v>
      </c>
      <c r="CH15" s="5">
        <v>5.3730870707716897E-8</v>
      </c>
      <c r="CI15" s="17">
        <v>0</v>
      </c>
      <c r="CJ15" s="17">
        <v>1.3404169224947899E-2</v>
      </c>
      <c r="CK15" s="17">
        <v>0</v>
      </c>
      <c r="CL15" s="5">
        <v>7.0176914521293695E-5</v>
      </c>
      <c r="CM15" s="17">
        <v>1.9973269443387999E-4</v>
      </c>
      <c r="CN15" s="5">
        <v>3.83293912487531E-5</v>
      </c>
      <c r="CO15" s="5">
        <v>7.7825705892403403E-5</v>
      </c>
      <c r="CP15" s="17">
        <v>3.0289318087928998</v>
      </c>
      <c r="CQ15" s="17">
        <v>0</v>
      </c>
      <c r="CR15" s="17">
        <v>0.15023762526339199</v>
      </c>
      <c r="CS15" s="17">
        <v>0</v>
      </c>
      <c r="CT15" s="17">
        <v>0</v>
      </c>
      <c r="CU15" s="5">
        <v>8.1645971218659703E-5</v>
      </c>
      <c r="CV15" s="17">
        <v>1.1749834234472601E-4</v>
      </c>
      <c r="CW15" s="17">
        <v>18559.258667636699</v>
      </c>
      <c r="CX15" s="17">
        <v>2362.98312830127</v>
      </c>
      <c r="CY15" s="17">
        <v>262.55399389914902</v>
      </c>
      <c r="CZ15" s="17">
        <v>2625.5371222004201</v>
      </c>
      <c r="DA15" s="17">
        <v>0</v>
      </c>
      <c r="DB15" s="17">
        <v>4.4820930226045297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0.12602298268864601</v>
      </c>
      <c r="DI15" s="17">
        <v>0.203334666335973</v>
      </c>
      <c r="DJ15" s="17">
        <v>6749.0220921589398</v>
      </c>
      <c r="DK15" s="17">
        <v>0.27509933909841899</v>
      </c>
      <c r="DL15" s="17">
        <v>0.717650661000788</v>
      </c>
      <c r="DM15" s="17">
        <v>1.7383122696032201</v>
      </c>
      <c r="DN15" s="17">
        <v>0.40666995662406202</v>
      </c>
      <c r="DO15" s="17">
        <v>1.66393951619571</v>
      </c>
      <c r="DP15" s="5">
        <v>5.6014607163919099E-8</v>
      </c>
      <c r="DQ15" s="17">
        <v>9.5686913804791898E-2</v>
      </c>
      <c r="DR15" s="17">
        <v>55.096625493940003</v>
      </c>
      <c r="DS15" s="17">
        <v>54.9038408259836</v>
      </c>
      <c r="DT15" s="17">
        <v>0.192784667956369</v>
      </c>
      <c r="DU15" s="17">
        <v>0</v>
      </c>
      <c r="DV15" s="17">
        <v>0</v>
      </c>
      <c r="DW15" s="17">
        <v>20.135847645077899</v>
      </c>
      <c r="DX15" s="17">
        <v>0</v>
      </c>
      <c r="DY15" s="17">
        <v>5.0780194208458003</v>
      </c>
      <c r="DZ15" s="17">
        <v>1.1602018448276801</v>
      </c>
      <c r="EA15" s="17">
        <v>0.70309544558166204</v>
      </c>
      <c r="EB15" s="17">
        <v>12.6950677301763</v>
      </c>
      <c r="EC15" s="17">
        <v>1.53186003637295E-2</v>
      </c>
      <c r="ED15" s="17">
        <v>5234.4123804739002</v>
      </c>
      <c r="EE15" s="17">
        <v>0.63392471965475605</v>
      </c>
      <c r="EF15" s="17">
        <v>9.3969906971565997</v>
      </c>
      <c r="EG15" s="17">
        <v>0</v>
      </c>
      <c r="EH15" s="17">
        <v>155.04347569979601</v>
      </c>
      <c r="EI15" s="17">
        <v>56.615096488531499</v>
      </c>
      <c r="EJ15" s="17">
        <v>1.38785643354497E-2</v>
      </c>
      <c r="EK15" s="17">
        <v>0</v>
      </c>
      <c r="EL15" s="17">
        <v>0</v>
      </c>
      <c r="EM15" s="17">
        <v>46.233941467582802</v>
      </c>
      <c r="EN15" s="17">
        <v>10.426086664843</v>
      </c>
      <c r="EO15" s="17">
        <v>0.49986255051412798</v>
      </c>
      <c r="EP15" s="17">
        <v>12183.0677628047</v>
      </c>
      <c r="EQ15" s="17">
        <v>3.1933858041829901</v>
      </c>
      <c r="ER15" s="17">
        <v>11.776248623826399</v>
      </c>
      <c r="ES15" s="17"/>
      <c r="ET15" s="26">
        <f t="shared" si="0"/>
        <v>1.5233649708736512</v>
      </c>
      <c r="EU15" s="40">
        <f t="shared" si="1"/>
        <v>2.7031245157486086E-3</v>
      </c>
      <c r="EV15" s="40">
        <f t="shared" si="2"/>
        <v>0</v>
      </c>
      <c r="EW15" s="40">
        <f t="shared" si="3"/>
        <v>2.6056281094042071E-3</v>
      </c>
      <c r="EX15" s="40">
        <f t="shared" si="4"/>
        <v>2.4728519454069726E-3</v>
      </c>
      <c r="EY15" s="40">
        <f t="shared" si="5"/>
        <v>2.4796694450501702E-3</v>
      </c>
      <c r="EZ15" s="40">
        <f t="shared" si="6"/>
        <v>2.702982629816456E-3</v>
      </c>
      <c r="FA15" s="40">
        <f t="shared" si="7"/>
        <v>2.5526702037086358E-3</v>
      </c>
      <c r="FB15" s="40">
        <f t="shared" si="8"/>
        <v>2.3304816496759724E-3</v>
      </c>
      <c r="FC15" s="40">
        <f t="shared" si="9"/>
        <v>2.7327686063631854E-3</v>
      </c>
      <c r="FD15" s="40">
        <f t="shared" si="10"/>
        <v>5.6483742821586121E-4</v>
      </c>
      <c r="FE15" s="40">
        <f t="shared" si="11"/>
        <v>2.9282893923569539E-3</v>
      </c>
      <c r="FF15" s="40">
        <f t="shared" si="12"/>
        <v>2.6760302698112409E-3</v>
      </c>
      <c r="FG15" s="40">
        <f t="shared" si="13"/>
        <v>5.0507073044409143E-4</v>
      </c>
      <c r="FH15" s="40">
        <f t="shared" si="14"/>
        <v>2.7575289194448596E-3</v>
      </c>
      <c r="FI15" s="40">
        <f t="shared" si="15"/>
        <v>5.1679471788615883E-4</v>
      </c>
      <c r="FJ15" s="40">
        <f t="shared" si="16"/>
        <v>0</v>
      </c>
      <c r="FK15" s="40">
        <f t="shared" si="17"/>
        <v>2.7399150873344278E-3</v>
      </c>
      <c r="FL15" s="40">
        <f t="shared" si="18"/>
        <v>2.7129628892273486E-3</v>
      </c>
      <c r="FM15" s="40">
        <f t="shared" si="19"/>
        <v>2.5963546413504146E-3</v>
      </c>
      <c r="FN15" s="40">
        <f t="shared" si="20"/>
        <v>5.7785344600534705E-4</v>
      </c>
      <c r="FO15" s="40">
        <f t="shared" si="21"/>
        <v>5.8649910685797178E-4</v>
      </c>
      <c r="FP15" s="40">
        <f t="shared" si="22"/>
        <v>5.1506943999027745E-4</v>
      </c>
      <c r="FQ15" s="40">
        <f t="shared" si="23"/>
        <v>2.7264684405092503E-3</v>
      </c>
      <c r="FR15" s="40">
        <f t="shared" si="24"/>
        <v>2.7295124323663462E-3</v>
      </c>
      <c r="FS15" s="40">
        <f t="shared" si="25"/>
        <v>0.10741026693612493</v>
      </c>
      <c r="FT15" s="40">
        <f t="shared" si="26"/>
        <v>5.029715178122312E-4</v>
      </c>
      <c r="FU15" s="40">
        <f t="shared" si="27"/>
        <v>1.8956828961519383E-3</v>
      </c>
      <c r="FV15" s="40">
        <f t="shared" si="28"/>
        <v>2.96517511573969E-3</v>
      </c>
      <c r="FW15" s="40">
        <f t="shared" si="29"/>
        <v>2.7355446483834371E-3</v>
      </c>
      <c r="FX15" s="40">
        <f t="shared" si="30"/>
        <v>2.7256476714633284E-3</v>
      </c>
      <c r="FY15" s="40">
        <f t="shared" si="31"/>
        <v>0</v>
      </c>
      <c r="FZ15" s="40">
        <f t="shared" si="32"/>
        <v>0</v>
      </c>
      <c r="GA15" s="40">
        <f t="shared" si="33"/>
        <v>0</v>
      </c>
      <c r="GB15" s="40">
        <f t="shared" si="34"/>
        <v>0</v>
      </c>
      <c r="GC15" s="40">
        <f t="shared" si="35"/>
        <v>2.757300792115158E-3</v>
      </c>
      <c r="GD15" s="40">
        <f t="shared" si="36"/>
        <v>2.8216472911399173E-3</v>
      </c>
      <c r="GE15" s="40">
        <f t="shared" si="37"/>
        <v>2.6838875012143212E-3</v>
      </c>
      <c r="GF15" s="40">
        <f t="shared" si="38"/>
        <v>2.7322123210765082E-3</v>
      </c>
      <c r="GG15" s="40">
        <f t="shared" si="39"/>
        <v>2.7394841033275279E-3</v>
      </c>
      <c r="GH15" s="40">
        <f t="shared" si="40"/>
        <v>0</v>
      </c>
      <c r="GI15" s="40">
        <f t="shared" si="41"/>
        <v>0</v>
      </c>
    </row>
    <row r="16" spans="1:191" x14ac:dyDescent="0.25">
      <c r="A16" s="17" t="s">
        <v>185</v>
      </c>
      <c r="Q16" s="5"/>
      <c r="U16" s="5"/>
      <c r="AG16" s="5"/>
      <c r="AH16" s="5"/>
      <c r="AI16" s="5"/>
      <c r="AO16" s="5"/>
      <c r="AP16" s="5"/>
      <c r="AR16" s="17"/>
      <c r="AU16" s="17"/>
      <c r="AV16" s="17"/>
      <c r="AW16" s="17"/>
      <c r="AX16" s="17"/>
      <c r="BB16" s="17"/>
      <c r="BD16" s="17"/>
      <c r="BE16" s="17"/>
      <c r="BF16" s="17"/>
      <c r="BG16" s="17"/>
      <c r="BI16" s="17"/>
      <c r="BJ16" s="17"/>
      <c r="BL16" s="5"/>
      <c r="BM16" s="17"/>
      <c r="BN16" s="17"/>
      <c r="BO16" s="17"/>
      <c r="BP16" s="17"/>
      <c r="BQ16" s="17"/>
      <c r="BR16" s="17"/>
      <c r="BS16" s="17"/>
      <c r="BT16" s="17"/>
      <c r="BW16" s="17"/>
      <c r="BY16" s="17"/>
      <c r="BZ16" s="17"/>
      <c r="CD16" s="17"/>
      <c r="CE16" s="17"/>
      <c r="CF16" s="17"/>
      <c r="CG16" s="17"/>
      <c r="CH16" s="17"/>
      <c r="CL16" s="17"/>
      <c r="CM16" s="17"/>
      <c r="CN16" s="17"/>
      <c r="CO16" s="17"/>
      <c r="CP16" s="17"/>
      <c r="CR16" s="17"/>
      <c r="CU16" s="17"/>
      <c r="CV16" s="17"/>
      <c r="CX16" s="17"/>
      <c r="CY16" s="17"/>
      <c r="CZ16" s="17"/>
      <c r="DA16" s="17"/>
      <c r="DB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E16" s="17"/>
      <c r="EF16" s="17"/>
      <c r="EG16" s="17"/>
      <c r="EH16" s="17"/>
      <c r="EK16" s="17"/>
      <c r="EL16" s="17"/>
      <c r="EM16" s="17"/>
      <c r="EN16" s="17"/>
      <c r="EO16" s="17"/>
      <c r="EP16" s="17"/>
      <c r="ER16" s="17"/>
      <c r="ES16" s="17"/>
      <c r="ET16" s="26" t="e">
        <f t="shared" si="0"/>
        <v>#DIV/0!</v>
      </c>
      <c r="EU16" s="40">
        <f t="shared" si="1"/>
        <v>0</v>
      </c>
      <c r="EV16" s="40">
        <f t="shared" si="2"/>
        <v>0</v>
      </c>
      <c r="EW16" s="40">
        <f t="shared" si="3"/>
        <v>0</v>
      </c>
      <c r="EX16" s="40">
        <f t="shared" si="4"/>
        <v>0</v>
      </c>
      <c r="EY16" s="40">
        <f t="shared" si="5"/>
        <v>0</v>
      </c>
      <c r="EZ16" s="40">
        <f t="shared" si="6"/>
        <v>0</v>
      </c>
      <c r="FA16" s="40">
        <f t="shared" si="7"/>
        <v>0</v>
      </c>
      <c r="FB16" s="40">
        <f t="shared" si="8"/>
        <v>0</v>
      </c>
      <c r="FC16" s="40">
        <f t="shared" si="9"/>
        <v>0</v>
      </c>
      <c r="FD16" s="40">
        <f t="shared" si="10"/>
        <v>0</v>
      </c>
      <c r="FE16" s="40">
        <f t="shared" si="11"/>
        <v>0</v>
      </c>
      <c r="FF16" s="40">
        <f t="shared" si="12"/>
        <v>0</v>
      </c>
      <c r="FG16" s="40">
        <f t="shared" si="13"/>
        <v>0</v>
      </c>
      <c r="FH16" s="40">
        <f t="shared" si="14"/>
        <v>0</v>
      </c>
      <c r="FI16" s="40">
        <f t="shared" si="15"/>
        <v>0</v>
      </c>
      <c r="FJ16" s="40">
        <f t="shared" si="16"/>
        <v>0</v>
      </c>
      <c r="FK16" s="40">
        <f t="shared" si="17"/>
        <v>0</v>
      </c>
      <c r="FL16" s="40">
        <f t="shared" si="18"/>
        <v>0</v>
      </c>
      <c r="FM16" s="40">
        <f t="shared" si="19"/>
        <v>0</v>
      </c>
      <c r="FN16" s="40">
        <f t="shared" si="20"/>
        <v>0</v>
      </c>
      <c r="FO16" s="40">
        <f t="shared" si="21"/>
        <v>0</v>
      </c>
      <c r="FP16" s="40">
        <f t="shared" si="22"/>
        <v>0</v>
      </c>
      <c r="FQ16" s="40">
        <f t="shared" si="23"/>
        <v>0</v>
      </c>
      <c r="FR16" s="40">
        <f t="shared" si="24"/>
        <v>0</v>
      </c>
      <c r="FS16" s="40">
        <f t="shared" si="25"/>
        <v>0</v>
      </c>
      <c r="FT16" s="40">
        <f t="shared" si="26"/>
        <v>0</v>
      </c>
      <c r="FU16" s="40">
        <f t="shared" si="27"/>
        <v>0</v>
      </c>
      <c r="FV16" s="40">
        <f t="shared" si="28"/>
        <v>0</v>
      </c>
      <c r="FW16" s="40">
        <f t="shared" si="29"/>
        <v>0</v>
      </c>
      <c r="FX16" s="40">
        <f t="shared" si="30"/>
        <v>0</v>
      </c>
      <c r="FY16" s="40">
        <f t="shared" si="31"/>
        <v>0</v>
      </c>
      <c r="FZ16" s="40">
        <f t="shared" si="32"/>
        <v>0</v>
      </c>
      <c r="GA16" s="40">
        <f t="shared" si="33"/>
        <v>0</v>
      </c>
      <c r="GB16" s="40">
        <f t="shared" si="34"/>
        <v>0</v>
      </c>
      <c r="GC16" s="40">
        <f t="shared" si="35"/>
        <v>0</v>
      </c>
      <c r="GD16" s="40">
        <f t="shared" si="36"/>
        <v>0</v>
      </c>
      <c r="GE16" s="40">
        <f t="shared" si="37"/>
        <v>0</v>
      </c>
      <c r="GF16" s="40">
        <f t="shared" si="38"/>
        <v>0</v>
      </c>
      <c r="GG16" s="40">
        <f t="shared" si="39"/>
        <v>0</v>
      </c>
      <c r="GH16" s="40">
        <f t="shared" si="40"/>
        <v>0</v>
      </c>
      <c r="GI16" s="40">
        <f t="shared" si="41"/>
        <v>0</v>
      </c>
    </row>
    <row r="17" spans="1:191" x14ac:dyDescent="0.25">
      <c r="A17" s="17" t="s">
        <v>186</v>
      </c>
      <c r="B17" s="15">
        <v>32873.092207000002</v>
      </c>
      <c r="C17" s="15">
        <v>2.3893338999999999E-3</v>
      </c>
      <c r="D17" s="15">
        <v>22168.162198000002</v>
      </c>
      <c r="E17" s="15">
        <v>582.59878189000005</v>
      </c>
      <c r="F17" s="15">
        <v>582.52945911999996</v>
      </c>
      <c r="G17" s="15">
        <v>115.14477934999999</v>
      </c>
      <c r="H17" s="15">
        <v>56728.968304000002</v>
      </c>
      <c r="I17" s="17">
        <v>40.196618285</v>
      </c>
      <c r="J17" s="17">
        <v>33.682178245999999</v>
      </c>
      <c r="K17" s="17">
        <v>2.9893E-5</v>
      </c>
      <c r="L17" s="17">
        <v>195.82930715000001</v>
      </c>
      <c r="M17" s="17">
        <v>6.7969070337000002</v>
      </c>
      <c r="N17" s="17">
        <v>9.2429799999999994E-5</v>
      </c>
      <c r="O17" s="17">
        <v>0.1742667715</v>
      </c>
      <c r="P17" s="17">
        <v>7.9489600000000001E-4</v>
      </c>
      <c r="Q17" s="17">
        <v>2.2338591000000001E-9</v>
      </c>
      <c r="R17" s="17">
        <v>0.1615174774</v>
      </c>
      <c r="S17" s="17">
        <v>0.27092522829999999</v>
      </c>
      <c r="T17" s="17">
        <v>461.25656836000002</v>
      </c>
      <c r="U17" s="5">
        <v>3.9733335999999998E-7</v>
      </c>
      <c r="V17" s="17">
        <v>9.7051200000000003E-5</v>
      </c>
      <c r="W17" s="17">
        <v>4.2461800000000001E-5</v>
      </c>
      <c r="X17" s="17">
        <v>0.4644481452</v>
      </c>
      <c r="Y17" s="17">
        <v>33.217873828000002</v>
      </c>
      <c r="Z17" s="17">
        <v>1.0844549916999999</v>
      </c>
      <c r="AA17" s="17">
        <v>7.2920699999999995E-5</v>
      </c>
      <c r="AB17" s="17">
        <v>0.16515036620000001</v>
      </c>
      <c r="AC17" s="17">
        <v>112.50926413000001</v>
      </c>
      <c r="AD17" s="17">
        <v>0.30317341180000001</v>
      </c>
      <c r="AE17" s="17">
        <v>9.1277183799999995E-2</v>
      </c>
      <c r="AF17" s="17">
        <v>1.1345079999999999E-4</v>
      </c>
      <c r="AG17" s="17">
        <v>3.9534779999999999E-8</v>
      </c>
      <c r="AH17" s="17">
        <v>1.3656539999999999E-6</v>
      </c>
      <c r="AI17" s="17">
        <v>1.2454912E-6</v>
      </c>
      <c r="AJ17" s="17">
        <v>1.4004123452999999</v>
      </c>
      <c r="AK17" s="17">
        <v>391.98947695999999</v>
      </c>
      <c r="AL17" s="17">
        <v>18.744282124000001</v>
      </c>
      <c r="AM17" s="17">
        <v>71.006372026999998</v>
      </c>
      <c r="AN17" s="17">
        <v>0.14966460379999999</v>
      </c>
      <c r="AO17" s="17">
        <v>2.3588380000000001E-7</v>
      </c>
      <c r="AR17" s="17" t="s">
        <v>186</v>
      </c>
      <c r="AS17" s="17">
        <v>0</v>
      </c>
      <c r="AT17" s="17">
        <v>0</v>
      </c>
      <c r="AU17" s="17">
        <v>33.779389825838003</v>
      </c>
      <c r="AV17" s="17">
        <v>40.313062569297898</v>
      </c>
      <c r="AW17" s="17">
        <v>40.313062569297898</v>
      </c>
      <c r="AX17" s="17">
        <v>176.83437609741799</v>
      </c>
      <c r="AY17" s="17">
        <v>0</v>
      </c>
      <c r="AZ17" s="5">
        <v>1.23195815958156E-5</v>
      </c>
      <c r="BA17" s="5">
        <v>1.77279680109349E-5</v>
      </c>
      <c r="BB17" s="17">
        <v>196.407580469164</v>
      </c>
      <c r="BC17" s="5">
        <v>2.35899335372608E-7</v>
      </c>
      <c r="BD17" s="17">
        <v>0.27171022198084899</v>
      </c>
      <c r="BE17" s="17">
        <v>6.8166161938501997</v>
      </c>
      <c r="BF17" s="5">
        <v>2.2297818967465299E-5</v>
      </c>
      <c r="BG17" s="5">
        <v>7.0607543775525296E-5</v>
      </c>
      <c r="BH17" s="5">
        <v>0</v>
      </c>
      <c r="BI17" s="17">
        <v>212105.587941668</v>
      </c>
      <c r="BJ17" s="17">
        <v>0.17476998819909101</v>
      </c>
      <c r="BK17" s="5">
        <v>6.4773336199341901E-10</v>
      </c>
      <c r="BL17" s="5">
        <v>1.58593660609467E-9</v>
      </c>
      <c r="BM17" s="17">
        <v>7.9899805942977402E-4</v>
      </c>
      <c r="BN17" s="17">
        <v>0.46579614010460402</v>
      </c>
      <c r="BO17" s="17">
        <v>0.30404798850359499</v>
      </c>
      <c r="BP17" s="17">
        <v>9.1541210039710802E-2</v>
      </c>
      <c r="BQ17" s="17">
        <v>32969.569113739701</v>
      </c>
      <c r="BR17" s="17">
        <v>0.16198240744987499</v>
      </c>
      <c r="BS17" s="17">
        <v>22.014297494459299</v>
      </c>
      <c r="BT17" s="17">
        <v>27038.9060130707</v>
      </c>
      <c r="BU17" s="17">
        <v>29.7615168234008</v>
      </c>
      <c r="BV17" s="17">
        <v>18.800107439840499</v>
      </c>
      <c r="BW17" s="17">
        <v>75.676791243509797</v>
      </c>
      <c r="BX17" s="5">
        <v>0</v>
      </c>
      <c r="BY17" s="5">
        <v>462.64785421906203</v>
      </c>
      <c r="BZ17" s="5">
        <v>462.64785421906203</v>
      </c>
      <c r="CA17" s="17">
        <v>0</v>
      </c>
      <c r="CB17" s="17">
        <v>0</v>
      </c>
      <c r="CC17" s="17">
        <v>71.215609803154805</v>
      </c>
      <c r="CD17" s="5">
        <v>8.7866832227439703E-8</v>
      </c>
      <c r="CE17" s="5">
        <v>2.9155133725412102E-7</v>
      </c>
      <c r="CF17" s="5">
        <v>0</v>
      </c>
      <c r="CG17" s="17">
        <v>1.6138194932708601</v>
      </c>
      <c r="CH17" s="17">
        <v>5.4447315903173601E-2</v>
      </c>
      <c r="CI17" s="17">
        <v>0</v>
      </c>
      <c r="CJ17" s="17">
        <v>0.13667382383419799</v>
      </c>
      <c r="CK17" s="17">
        <v>0</v>
      </c>
      <c r="CL17" s="5">
        <v>2.5363369213556098E-5</v>
      </c>
      <c r="CM17" s="5">
        <v>7.2188537398656195E-5</v>
      </c>
      <c r="CN17" s="5">
        <v>1.40844015718954E-5</v>
      </c>
      <c r="CO17" s="5">
        <v>2.85961461002993E-5</v>
      </c>
      <c r="CP17" s="17">
        <v>33.314043660907501</v>
      </c>
      <c r="CQ17" s="17">
        <v>0</v>
      </c>
      <c r="CR17" s="17">
        <v>1.2332764143058299</v>
      </c>
      <c r="CS17" s="17">
        <v>2.3893251751296602E-3</v>
      </c>
      <c r="CT17" s="17">
        <v>0</v>
      </c>
      <c r="CU17" s="5">
        <v>3.0050327000556599E-5</v>
      </c>
      <c r="CV17" s="5">
        <v>4.3244056614692699E-5</v>
      </c>
      <c r="CW17" s="17">
        <v>83728.636434244399</v>
      </c>
      <c r="CX17" s="17">
        <v>20009.8231258534</v>
      </c>
      <c r="CY17" s="17">
        <v>2223.3150268458999</v>
      </c>
      <c r="CZ17" s="17">
        <v>22233.138152699299</v>
      </c>
      <c r="DA17" s="17">
        <v>0</v>
      </c>
      <c r="DB17" s="17">
        <v>138.47838079690899</v>
      </c>
      <c r="DC17" s="17">
        <v>0</v>
      </c>
      <c r="DD17" s="17">
        <v>1.1345173251321399E-4</v>
      </c>
      <c r="DE17" s="5">
        <v>3.95382286964621E-8</v>
      </c>
      <c r="DF17" s="5">
        <v>1.3655762913187399E-6</v>
      </c>
      <c r="DG17" s="5">
        <v>1.2453646387010299E-6</v>
      </c>
      <c r="DH17" s="17">
        <v>1.40446884821808</v>
      </c>
      <c r="DI17" s="17">
        <v>3.1539600862999202</v>
      </c>
      <c r="DJ17" s="17">
        <v>31472.226932725702</v>
      </c>
      <c r="DK17" s="17">
        <v>4.26711449327314</v>
      </c>
      <c r="DL17" s="17">
        <v>11.1316224228575</v>
      </c>
      <c r="DM17" s="17">
        <v>26.963253615965801</v>
      </c>
      <c r="DN17" s="17">
        <v>6.3079210371313401</v>
      </c>
      <c r="DO17" s="17">
        <v>10.728680770294901</v>
      </c>
      <c r="DP17" s="5">
        <v>1.99690473277225E-8</v>
      </c>
      <c r="DQ17" s="17">
        <v>1.48421449468079</v>
      </c>
      <c r="DR17" s="17">
        <v>584.301185376077</v>
      </c>
      <c r="DS17" s="17">
        <v>584.23150505497404</v>
      </c>
      <c r="DT17" s="17">
        <v>6.9680321103192805E-2</v>
      </c>
      <c r="DU17" s="17">
        <v>0</v>
      </c>
      <c r="DV17" s="17">
        <v>0</v>
      </c>
      <c r="DW17" s="17">
        <v>136.69463721952999</v>
      </c>
      <c r="DX17" s="17">
        <v>0</v>
      </c>
      <c r="DY17" s="17">
        <v>75.022590595413206</v>
      </c>
      <c r="DZ17" s="17">
        <v>17.996128757464</v>
      </c>
      <c r="EA17" s="17">
        <v>10.170503891400299</v>
      </c>
      <c r="EB17" s="17">
        <v>187.55651104317101</v>
      </c>
      <c r="EC17" s="17">
        <v>0.16549530427578901</v>
      </c>
      <c r="ED17" s="17">
        <v>21525.817011925701</v>
      </c>
      <c r="EE17" s="17">
        <v>9.8329513443895102</v>
      </c>
      <c r="EF17" s="17">
        <v>82.921415283100998</v>
      </c>
      <c r="EG17" s="17">
        <v>0</v>
      </c>
      <c r="EH17" s="17">
        <v>115.479505531394</v>
      </c>
      <c r="EI17" s="17">
        <v>863.66284302021097</v>
      </c>
      <c r="EJ17" s="17">
        <v>0.150096515857888</v>
      </c>
      <c r="EK17" s="17">
        <v>0</v>
      </c>
      <c r="EL17" s="17">
        <v>0</v>
      </c>
      <c r="EM17" s="17">
        <v>1199.4288373846</v>
      </c>
      <c r="EN17" s="17">
        <v>112.84059722702401</v>
      </c>
      <c r="EO17" s="17">
        <v>1.8445777660343601</v>
      </c>
      <c r="EP17" s="17">
        <v>56901.234883843899</v>
      </c>
      <c r="EQ17" s="17">
        <v>393.102391143094</v>
      </c>
      <c r="ER17" s="17">
        <v>1316.5022365689499</v>
      </c>
      <c r="ES17" s="17"/>
      <c r="ET17" s="26">
        <f t="shared" si="0"/>
        <v>1.4714730990489922</v>
      </c>
      <c r="EU17" s="40">
        <f t="shared" si="1"/>
        <v>2.9348290733402739E-3</v>
      </c>
      <c r="EV17" s="40">
        <f t="shared" si="2"/>
        <v>-3.6515910730013925E-6</v>
      </c>
      <c r="EW17" s="40">
        <f t="shared" si="3"/>
        <v>2.9310483259257E-3</v>
      </c>
      <c r="EX17" s="40">
        <f t="shared" si="4"/>
        <v>2.9220855569834945E-3</v>
      </c>
      <c r="EY17" s="40">
        <f t="shared" si="5"/>
        <v>2.9218195034209629E-3</v>
      </c>
      <c r="EZ17" s="40">
        <f t="shared" si="6"/>
        <v>2.907002673360924E-3</v>
      </c>
      <c r="FA17" s="40">
        <f t="shared" si="7"/>
        <v>3.036659840537781E-3</v>
      </c>
      <c r="FB17" s="40">
        <f t="shared" si="8"/>
        <v>2.896867678576622E-3</v>
      </c>
      <c r="FC17" s="40">
        <f t="shared" si="9"/>
        <v>2.8861429070297043E-3</v>
      </c>
      <c r="FD17" s="40">
        <f t="shared" si="10"/>
        <v>5.1700935587094144E-3</v>
      </c>
      <c r="FE17" s="40">
        <f t="shared" si="11"/>
        <v>2.952945744331597E-3</v>
      </c>
      <c r="FF17" s="40">
        <f t="shared" si="12"/>
        <v>2.8997248384417789E-3</v>
      </c>
      <c r="FG17" s="40">
        <f t="shared" si="13"/>
        <v>5.145123574762738E-3</v>
      </c>
      <c r="FH17" s="40">
        <f t="shared" si="14"/>
        <v>2.8876227794867254E-3</v>
      </c>
      <c r="FI17" s="40">
        <f t="shared" si="15"/>
        <v>5.160498266155578E-3</v>
      </c>
      <c r="FJ17" s="40">
        <f t="shared" si="16"/>
        <v>-8.466599881396985E-5</v>
      </c>
      <c r="FK17" s="40">
        <f t="shared" si="17"/>
        <v>2.8785123279482035E-3</v>
      </c>
      <c r="FL17" s="40">
        <f t="shared" si="18"/>
        <v>2.8974550866845204E-3</v>
      </c>
      <c r="FM17" s="40">
        <f t="shared" si="19"/>
        <v>3.0162949527390635E-3</v>
      </c>
      <c r="FN17" s="40">
        <f t="shared" si="20"/>
        <v>5.169102361008121E-3</v>
      </c>
      <c r="FO17" s="40">
        <f t="shared" si="21"/>
        <v>5.159200630309467E-3</v>
      </c>
      <c r="FP17" s="40">
        <f t="shared" si="22"/>
        <v>5.151634461909335E-3</v>
      </c>
      <c r="FQ17" s="40">
        <f t="shared" si="23"/>
        <v>2.9023582471699831E-3</v>
      </c>
      <c r="FR17" s="40">
        <f t="shared" si="24"/>
        <v>2.8951230715566056E-3</v>
      </c>
      <c r="FS17" s="40">
        <f t="shared" si="25"/>
        <v>0.13723153449875902</v>
      </c>
      <c r="FT17" s="40">
        <f t="shared" si="26"/>
        <v>5.1245204070902535E-3</v>
      </c>
      <c r="FU17" s="40">
        <f t="shared" si="27"/>
        <v>2.0886304022558265E-3</v>
      </c>
      <c r="FV17" s="40">
        <f t="shared" si="28"/>
        <v>2.9449405752148372E-3</v>
      </c>
      <c r="FW17" s="40">
        <f t="shared" si="29"/>
        <v>2.884740777241785E-3</v>
      </c>
      <c r="FX17" s="40">
        <f t="shared" si="30"/>
        <v>2.8925765313851338E-3</v>
      </c>
      <c r="FY17" s="40">
        <f t="shared" si="31"/>
        <v>8.2195384607198823E-6</v>
      </c>
      <c r="FZ17" s="40">
        <f t="shared" si="32"/>
        <v>8.7231962897008512E-5</v>
      </c>
      <c r="GA17" s="40">
        <f t="shared" si="33"/>
        <v>-5.6902173800942596E-5</v>
      </c>
      <c r="GB17" s="40">
        <f t="shared" si="34"/>
        <v>-1.0161557060389738E-4</v>
      </c>
      <c r="GC17" s="40">
        <f t="shared" si="35"/>
        <v>2.896648927506516E-3</v>
      </c>
      <c r="GD17" s="40">
        <f t="shared" si="36"/>
        <v>2.8391430089526903E-3</v>
      </c>
      <c r="GE17" s="40">
        <f t="shared" si="37"/>
        <v>2.9782584081477904E-3</v>
      </c>
      <c r="GF17" s="40">
        <f t="shared" si="38"/>
        <v>2.9467464705174025E-3</v>
      </c>
      <c r="GG17" s="40">
        <f t="shared" si="39"/>
        <v>2.8858664435124537E-3</v>
      </c>
      <c r="GH17" s="40">
        <f t="shared" si="40"/>
        <v>6.5860277848637784E-5</v>
      </c>
      <c r="GI17" s="40">
        <f t="shared" si="41"/>
        <v>0</v>
      </c>
    </row>
    <row r="18" spans="1:191" x14ac:dyDescent="0.25">
      <c r="A18" s="17" t="s">
        <v>187</v>
      </c>
      <c r="B18" s="15">
        <v>17792.353491000002</v>
      </c>
      <c r="D18" s="15">
        <v>12086.254195</v>
      </c>
      <c r="E18" s="15">
        <v>218.45465854</v>
      </c>
      <c r="F18" s="15">
        <v>218.45141464</v>
      </c>
      <c r="G18" s="15">
        <v>224.17202270000001</v>
      </c>
      <c r="H18" s="15">
        <v>36733.440359</v>
      </c>
      <c r="I18" s="17">
        <v>20.307568652</v>
      </c>
      <c r="J18" s="17">
        <v>16.651311883999998</v>
      </c>
      <c r="K18" s="17">
        <v>1.4140658E-6</v>
      </c>
      <c r="L18" s="17">
        <v>209.65229625000001</v>
      </c>
      <c r="M18" s="17">
        <v>3.1855099525999999</v>
      </c>
      <c r="N18" s="17">
        <v>4.3251657000000002E-6</v>
      </c>
      <c r="O18" s="17">
        <v>8.6980301400000001E-2</v>
      </c>
      <c r="P18" s="17">
        <v>3.7196400000000002E-5</v>
      </c>
      <c r="R18" s="17">
        <v>8.06132928E-2</v>
      </c>
      <c r="S18" s="17">
        <v>0.13522280510000001</v>
      </c>
      <c r="T18" s="17">
        <v>160.59779884</v>
      </c>
      <c r="U18" s="5">
        <v>1.8795659999999999E-8</v>
      </c>
      <c r="V18" s="17">
        <v>4.5414235000000004E-6</v>
      </c>
      <c r="W18" s="17">
        <v>1.9486103999999999E-6</v>
      </c>
      <c r="X18" s="17">
        <v>0.21828299249999999</v>
      </c>
      <c r="Y18" s="17">
        <v>15.867415816999999</v>
      </c>
      <c r="Z18" s="17">
        <v>0.50821632220000001</v>
      </c>
      <c r="AA18" s="17">
        <v>3.3408710999999998E-6</v>
      </c>
      <c r="AB18" s="17">
        <v>8.2403697799999995E-2</v>
      </c>
      <c r="AC18" s="17">
        <v>138.04785588999999</v>
      </c>
      <c r="AD18" s="17">
        <v>0.1489962152</v>
      </c>
      <c r="AE18" s="17">
        <v>4.5551721400000002E-2</v>
      </c>
      <c r="AJ18" s="17">
        <v>0.64989422029999999</v>
      </c>
      <c r="AK18" s="17">
        <v>200.40520193</v>
      </c>
      <c r="AL18" s="17">
        <v>16.394913839000001</v>
      </c>
      <c r="AM18" s="17">
        <v>25.508496893</v>
      </c>
      <c r="AN18" s="17">
        <v>7.4493822200000004E-2</v>
      </c>
      <c r="AR18" s="17" t="s">
        <v>187</v>
      </c>
      <c r="AS18" s="17">
        <v>0</v>
      </c>
      <c r="AT18" s="17">
        <v>0</v>
      </c>
      <c r="AU18" s="17">
        <v>16.6973875828076</v>
      </c>
      <c r="AV18" s="17">
        <v>20.3637133866219</v>
      </c>
      <c r="AW18" s="17">
        <v>20.3637133866219</v>
      </c>
      <c r="AX18" s="17">
        <v>3.3303941510988899</v>
      </c>
      <c r="AY18" s="17">
        <v>0</v>
      </c>
      <c r="AZ18" s="5">
        <v>5.8538963937895697E-7</v>
      </c>
      <c r="BA18" s="5">
        <v>8.4246796408670804E-7</v>
      </c>
      <c r="BB18" s="5">
        <v>210.26913442594099</v>
      </c>
      <c r="BC18" s="17">
        <v>0</v>
      </c>
      <c r="BD18" s="17">
        <v>0.13559684732162899</v>
      </c>
      <c r="BE18" s="5">
        <v>3.1942998641482698</v>
      </c>
      <c r="BF18" s="5">
        <v>1.0481665812375599E-6</v>
      </c>
      <c r="BG18" s="5">
        <v>3.3190595082590601E-6</v>
      </c>
      <c r="BH18" s="17">
        <v>0</v>
      </c>
      <c r="BI18" s="17">
        <v>131429.54399091101</v>
      </c>
      <c r="BJ18" s="17">
        <v>8.7221381496314698E-2</v>
      </c>
      <c r="BK18" s="17">
        <v>0</v>
      </c>
      <c r="BL18" s="5">
        <v>0</v>
      </c>
      <c r="BM18" s="5">
        <v>3.7558666850752598E-5</v>
      </c>
      <c r="BN18" s="5">
        <v>0.21889085103279399</v>
      </c>
      <c r="BO18" s="17">
        <v>0.14940134954944601</v>
      </c>
      <c r="BP18" s="17">
        <v>4.5677311532377703E-2</v>
      </c>
      <c r="BQ18" s="17">
        <v>17841.454813648801</v>
      </c>
      <c r="BR18" s="5">
        <v>8.0835999173346301E-2</v>
      </c>
      <c r="BS18" s="17">
        <v>6.5439469776362698</v>
      </c>
      <c r="BT18" s="17">
        <v>20361.1403255431</v>
      </c>
      <c r="BU18" s="17">
        <v>5.3285588747280599</v>
      </c>
      <c r="BV18" s="17">
        <v>16.442359593516102</v>
      </c>
      <c r="BW18" s="17">
        <v>1.4265589821520599</v>
      </c>
      <c r="BX18" s="17">
        <v>0</v>
      </c>
      <c r="BY18" s="17">
        <v>161.043374193305</v>
      </c>
      <c r="BZ18" s="17">
        <v>161.043374193305</v>
      </c>
      <c r="CA18" s="17">
        <v>0</v>
      </c>
      <c r="CB18" s="17">
        <v>0</v>
      </c>
      <c r="CC18" s="17">
        <v>25.579490349287301</v>
      </c>
      <c r="CD18" s="5">
        <v>4.1750407715074701E-9</v>
      </c>
      <c r="CE18" s="5">
        <v>1.3850749615899701E-8</v>
      </c>
      <c r="CF18" s="17">
        <v>0</v>
      </c>
      <c r="CG18" s="17">
        <v>0.132075176250322</v>
      </c>
      <c r="CH18" s="17">
        <v>0</v>
      </c>
      <c r="CI18" s="17">
        <v>0</v>
      </c>
      <c r="CJ18" s="17">
        <v>7.7453291453799797E-2</v>
      </c>
      <c r="CK18" s="17">
        <v>0</v>
      </c>
      <c r="CL18" s="5">
        <v>1.1923411432067301E-6</v>
      </c>
      <c r="CM18" s="5">
        <v>3.39308520312835E-6</v>
      </c>
      <c r="CN18" s="5">
        <v>6.4927660840953104E-7</v>
      </c>
      <c r="CO18" s="5">
        <v>1.3183893031741E-6</v>
      </c>
      <c r="CP18" s="17">
        <v>15.911206444696701</v>
      </c>
      <c r="CQ18" s="17">
        <v>0</v>
      </c>
      <c r="CR18" s="17">
        <v>0.59216801826770604</v>
      </c>
      <c r="CS18" s="17">
        <v>0</v>
      </c>
      <c r="CT18" s="17">
        <v>0</v>
      </c>
      <c r="CU18" s="5">
        <v>1.3833010907367199E-6</v>
      </c>
      <c r="CV18" s="5">
        <v>1.9902125806753799E-6</v>
      </c>
      <c r="CW18" s="17">
        <v>57150.754790960898</v>
      </c>
      <c r="CX18" s="17">
        <v>10907.671231455501</v>
      </c>
      <c r="CY18" s="17">
        <v>1211.9610272197999</v>
      </c>
      <c r="CZ18" s="17">
        <v>12119.632258675299</v>
      </c>
      <c r="DA18" s="17">
        <v>0</v>
      </c>
      <c r="DB18" s="17">
        <v>14.0433533177698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0.65170000630874403</v>
      </c>
      <c r="DI18" s="17">
        <v>1.3870535186318</v>
      </c>
      <c r="DJ18" s="17">
        <v>20015.1446206006</v>
      </c>
      <c r="DK18" s="17">
        <v>1.8766041181236399</v>
      </c>
      <c r="DL18" s="17">
        <v>4.8954658420278001</v>
      </c>
      <c r="DM18" s="17">
        <v>11.857939058295701</v>
      </c>
      <c r="DN18" s="17">
        <v>2.7741128746617298</v>
      </c>
      <c r="DO18" s="17">
        <v>2.58202612796727</v>
      </c>
      <c r="DP18" s="5">
        <v>9.4906992509796702E-10</v>
      </c>
      <c r="DQ18" s="17">
        <v>0.652727738553878</v>
      </c>
      <c r="DR18" s="17">
        <v>219.060835064733</v>
      </c>
      <c r="DS18" s="17">
        <v>219.057559749555</v>
      </c>
      <c r="DT18" s="17">
        <v>3.2753151782712402E-3</v>
      </c>
      <c r="DU18" s="17">
        <v>0</v>
      </c>
      <c r="DV18" s="17">
        <v>0</v>
      </c>
      <c r="DW18" s="17">
        <v>35.236432556644999</v>
      </c>
      <c r="DX18" s="17">
        <v>0</v>
      </c>
      <c r="DY18" s="17">
        <v>32.463352718354002</v>
      </c>
      <c r="DZ18" s="17">
        <v>7.9143601344819503</v>
      </c>
      <c r="EA18" s="17">
        <v>4.3686391950925101</v>
      </c>
      <c r="EB18" s="17">
        <v>81.158213007269694</v>
      </c>
      <c r="EC18" s="17">
        <v>8.2565541260040606E-2</v>
      </c>
      <c r="ED18" s="17">
        <v>16021.095494770099</v>
      </c>
      <c r="EE18" s="17">
        <v>4.3243425288116502</v>
      </c>
      <c r="EF18" s="17">
        <v>27.5662903306382</v>
      </c>
      <c r="EG18" s="17">
        <v>0</v>
      </c>
      <c r="EH18" s="17">
        <v>224.806974710736</v>
      </c>
      <c r="EI18" s="17">
        <v>65.4918662025526</v>
      </c>
      <c r="EJ18" s="17">
        <v>7.4700064677143893E-2</v>
      </c>
      <c r="EK18" s="17">
        <v>0</v>
      </c>
      <c r="EL18" s="17">
        <v>0</v>
      </c>
      <c r="EM18" s="17">
        <v>178.21487669844299</v>
      </c>
      <c r="EN18" s="17">
        <v>138.44645084792799</v>
      </c>
      <c r="EO18" s="17">
        <v>0.75124234896410103</v>
      </c>
      <c r="EP18" s="17">
        <v>36834.8822321794</v>
      </c>
      <c r="EQ18" s="17">
        <v>201.05702727176501</v>
      </c>
      <c r="ER18" s="17">
        <v>78.6035509952616</v>
      </c>
      <c r="ES18" s="17"/>
      <c r="ET18" s="26">
        <f t="shared" si="0"/>
        <v>1.5515389578477681</v>
      </c>
      <c r="EU18" s="40">
        <f t="shared" si="1"/>
        <v>2.7596867763242548E-3</v>
      </c>
      <c r="EV18" s="40">
        <f t="shared" si="2"/>
        <v>0</v>
      </c>
      <c r="EW18" s="40">
        <f t="shared" si="3"/>
        <v>2.7616549459226337E-3</v>
      </c>
      <c r="EX18" s="40">
        <f t="shared" si="4"/>
        <v>2.7748390846149338E-3</v>
      </c>
      <c r="EY18" s="40">
        <f t="shared" si="5"/>
        <v>2.7747364811251344E-3</v>
      </c>
      <c r="EZ18" s="40">
        <f t="shared" si="6"/>
        <v>2.8324320006056958E-3</v>
      </c>
      <c r="FA18" s="40">
        <f t="shared" si="7"/>
        <v>2.7615674488421639E-3</v>
      </c>
      <c r="FB18" s="40">
        <f t="shared" si="8"/>
        <v>2.7647196759012123E-3</v>
      </c>
      <c r="FC18" s="40">
        <f t="shared" si="9"/>
        <v>2.7670912135082616E-3</v>
      </c>
      <c r="FD18" s="40">
        <f t="shared" si="10"/>
        <v>9.7532968166439225E-3</v>
      </c>
      <c r="FE18" s="40">
        <f t="shared" si="11"/>
        <v>2.9421961360510686E-3</v>
      </c>
      <c r="FF18" s="40">
        <f t="shared" si="12"/>
        <v>2.7593420454064582E-3</v>
      </c>
      <c r="FG18" s="40">
        <f t="shared" si="13"/>
        <v>9.7245729791623561E-3</v>
      </c>
      <c r="FH18" s="40">
        <f t="shared" si="14"/>
        <v>2.7716631517064041E-3</v>
      </c>
      <c r="FI18" s="40">
        <f t="shared" si="15"/>
        <v>9.7392987158057259E-3</v>
      </c>
      <c r="FJ18" s="40">
        <f t="shared" si="16"/>
        <v>0</v>
      </c>
      <c r="FK18" s="40">
        <f t="shared" si="17"/>
        <v>2.762650744199614E-3</v>
      </c>
      <c r="FL18" s="40">
        <f t="shared" si="18"/>
        <v>2.7661178996573263E-3</v>
      </c>
      <c r="FM18" s="40">
        <f t="shared" si="19"/>
        <v>2.7744798280138301E-3</v>
      </c>
      <c r="FN18" s="40">
        <f t="shared" si="20"/>
        <v>9.5341324808568377E-3</v>
      </c>
      <c r="FO18" s="40">
        <f t="shared" si="21"/>
        <v>9.689218883700175E-3</v>
      </c>
      <c r="FP18" s="40">
        <f t="shared" si="22"/>
        <v>9.7790259066826025E-3</v>
      </c>
      <c r="FQ18" s="40">
        <f t="shared" si="23"/>
        <v>2.784726953905913E-3</v>
      </c>
      <c r="FR18" s="40">
        <f t="shared" si="24"/>
        <v>2.7597832061465842E-3</v>
      </c>
      <c r="FS18" s="40">
        <f t="shared" si="25"/>
        <v>0.16518890165567773</v>
      </c>
      <c r="FT18" s="40">
        <f t="shared" si="26"/>
        <v>9.7706766992896026E-3</v>
      </c>
      <c r="FU18" s="40">
        <f t="shared" si="27"/>
        <v>1.9640315223889331E-3</v>
      </c>
      <c r="FV18" s="40">
        <f t="shared" si="28"/>
        <v>2.8873679736511663E-3</v>
      </c>
      <c r="FW18" s="40">
        <f t="shared" si="29"/>
        <v>2.7190915480784731E-3</v>
      </c>
      <c r="FX18" s="40">
        <f t="shared" si="30"/>
        <v>2.7570886130705236E-3</v>
      </c>
      <c r="FY18" s="40">
        <f t="shared" si="31"/>
        <v>0</v>
      </c>
      <c r="FZ18" s="40">
        <f t="shared" si="32"/>
        <v>0</v>
      </c>
      <c r="GA18" s="40">
        <f t="shared" si="33"/>
        <v>0</v>
      </c>
      <c r="GB18" s="40">
        <f t="shared" si="34"/>
        <v>0</v>
      </c>
      <c r="GC18" s="40">
        <f t="shared" si="35"/>
        <v>2.7785845024294285E-3</v>
      </c>
      <c r="GD18" s="40">
        <f t="shared" si="36"/>
        <v>3.2525370374002667E-3</v>
      </c>
      <c r="GE18" s="40">
        <f t="shared" si="37"/>
        <v>2.8939313119924772E-3</v>
      </c>
      <c r="GF18" s="40">
        <f t="shared" si="38"/>
        <v>2.7831297384983441E-3</v>
      </c>
      <c r="GG18" s="40">
        <f t="shared" si="39"/>
        <v>2.7685849786331573E-3</v>
      </c>
      <c r="GH18" s="40">
        <f t="shared" si="40"/>
        <v>0</v>
      </c>
      <c r="GI18" s="40">
        <f t="shared" si="41"/>
        <v>0</v>
      </c>
    </row>
    <row r="19" spans="1:191" x14ac:dyDescent="0.25">
      <c r="A19" s="17" t="s">
        <v>188</v>
      </c>
      <c r="B19" s="15">
        <v>27002.280533000001</v>
      </c>
      <c r="C19" s="15">
        <v>5.3453750100000003E-2</v>
      </c>
      <c r="D19" s="15">
        <v>19205.020203</v>
      </c>
      <c r="E19" s="15">
        <v>345.91772866999997</v>
      </c>
      <c r="F19" s="15">
        <v>344.57841735</v>
      </c>
      <c r="G19" s="15">
        <v>3484.4100963999999</v>
      </c>
      <c r="H19" s="15">
        <v>58385.399624999998</v>
      </c>
      <c r="I19" s="17">
        <v>34.770923693</v>
      </c>
      <c r="J19" s="17">
        <v>22.942668485999999</v>
      </c>
      <c r="K19" s="17">
        <v>4.8885029999999998E-4</v>
      </c>
      <c r="L19" s="17">
        <v>1945.4342391</v>
      </c>
      <c r="M19" s="17">
        <v>4.6552051297999997</v>
      </c>
      <c r="N19" s="17">
        <v>1.7857133000000001E-3</v>
      </c>
      <c r="O19" s="17">
        <v>0.11947798060000001</v>
      </c>
      <c r="P19" s="17">
        <v>1.53571334E-2</v>
      </c>
      <c r="Q19" s="5">
        <v>4.9895125000000001E-8</v>
      </c>
      <c r="R19" s="17">
        <v>0.11073457539999999</v>
      </c>
      <c r="S19" s="17">
        <v>0.18574612460000001</v>
      </c>
      <c r="T19" s="17">
        <v>558.55057409999995</v>
      </c>
      <c r="U19" s="5">
        <v>6.4977504000000004E-6</v>
      </c>
      <c r="V19" s="17">
        <v>1.874999E-3</v>
      </c>
      <c r="W19" s="17">
        <v>1.0324895999999999E-3</v>
      </c>
      <c r="X19" s="17">
        <v>0.30932105710000002</v>
      </c>
      <c r="Y19" s="17">
        <v>22.320068676999998</v>
      </c>
      <c r="Z19" s="17">
        <v>1.0249890546</v>
      </c>
      <c r="AA19" s="17">
        <v>1.8042285999999999E-3</v>
      </c>
      <c r="AB19" s="17">
        <v>0.1132099749</v>
      </c>
      <c r="AC19" s="17">
        <v>896.26647749000006</v>
      </c>
      <c r="AD19" s="17">
        <v>0.2062975531</v>
      </c>
      <c r="AE19" s="17">
        <v>6.2575485099999995E-2</v>
      </c>
      <c r="AF19" s="17">
        <v>2.536885E-3</v>
      </c>
      <c r="AG19" s="5">
        <v>8.8515722000000005E-7</v>
      </c>
      <c r="AH19" s="17">
        <v>3.0568799999999998E-5</v>
      </c>
      <c r="AI19" s="17">
        <v>2.78781E-5</v>
      </c>
      <c r="AJ19" s="17">
        <v>0.93117744449999995</v>
      </c>
      <c r="AK19" s="17">
        <v>3011.5253183999998</v>
      </c>
      <c r="AL19" s="17">
        <v>176.3457296</v>
      </c>
      <c r="AM19" s="17">
        <v>35.952572951999997</v>
      </c>
      <c r="AN19" s="17">
        <v>0.1024679904</v>
      </c>
      <c r="AO19" s="5">
        <v>5.2812802999999998E-6</v>
      </c>
      <c r="AP19" s="5"/>
      <c r="AR19" s="17" t="s">
        <v>188</v>
      </c>
      <c r="AS19" s="17">
        <v>0</v>
      </c>
      <c r="AT19" s="17">
        <v>0</v>
      </c>
      <c r="AU19" s="17">
        <v>23.006793421567899</v>
      </c>
      <c r="AV19" s="17">
        <v>34.877175040070199</v>
      </c>
      <c r="AW19" s="17">
        <v>34.877175040070199</v>
      </c>
      <c r="AX19" s="17">
        <v>75.255478910269005</v>
      </c>
      <c r="AY19" s="17">
        <v>0</v>
      </c>
      <c r="AZ19" s="17">
        <v>2.01239651449263E-4</v>
      </c>
      <c r="BA19" s="17">
        <v>2.8959063046677199E-4</v>
      </c>
      <c r="BB19" s="17">
        <v>1950.62942367288</v>
      </c>
      <c r="BC19" s="5">
        <v>5.3001904724879696E-6</v>
      </c>
      <c r="BD19" s="17">
        <v>0.18626433657376301</v>
      </c>
      <c r="BE19" s="17">
        <v>4.6683766510564801</v>
      </c>
      <c r="BF19" s="17">
        <v>4.3031185700821798E-4</v>
      </c>
      <c r="BG19" s="17">
        <v>1.3626601498040599E-3</v>
      </c>
      <c r="BH19" s="5">
        <v>0</v>
      </c>
      <c r="BI19" s="17">
        <v>178519.13321134</v>
      </c>
      <c r="BJ19" s="17">
        <v>0.11981131626387601</v>
      </c>
      <c r="BK19" s="5">
        <v>1.45217590678858E-8</v>
      </c>
      <c r="BL19" s="5">
        <v>3.5552673379740599E-8</v>
      </c>
      <c r="BM19" s="17">
        <v>1.54197144013051E-2</v>
      </c>
      <c r="BN19" s="17">
        <v>0.31018432379501898</v>
      </c>
      <c r="BO19" s="17">
        <v>0.20687044971923399</v>
      </c>
      <c r="BP19" s="17">
        <v>6.2750651582229602E-2</v>
      </c>
      <c r="BQ19" s="17">
        <v>27078.4611132547</v>
      </c>
      <c r="BR19" s="17">
        <v>0.111044432304416</v>
      </c>
      <c r="BS19" s="17">
        <v>108.469289947229</v>
      </c>
      <c r="BT19" s="17">
        <v>25603.4760238042</v>
      </c>
      <c r="BU19" s="17">
        <v>184.94083732616099</v>
      </c>
      <c r="BV19" s="17">
        <v>176.83948201069501</v>
      </c>
      <c r="BW19" s="17">
        <v>33.174045207984904</v>
      </c>
      <c r="BX19" s="5">
        <v>0</v>
      </c>
      <c r="BY19" s="17">
        <v>560.24579887080802</v>
      </c>
      <c r="BZ19" s="17">
        <v>560.24579887080802</v>
      </c>
      <c r="CA19" s="17">
        <v>0</v>
      </c>
      <c r="CB19" s="17">
        <v>0</v>
      </c>
      <c r="CC19" s="17">
        <v>36.054480441220001</v>
      </c>
      <c r="CD19" s="5">
        <v>1.4353369006078099E-6</v>
      </c>
      <c r="CE19" s="5">
        <v>4.7624606767583196E-6</v>
      </c>
      <c r="CF19" s="5">
        <v>0</v>
      </c>
      <c r="CG19" s="17">
        <v>0.171312158518658</v>
      </c>
      <c r="CH19" s="5">
        <v>3.7280921371363098E-5</v>
      </c>
      <c r="CI19" s="17">
        <v>0</v>
      </c>
      <c r="CJ19" s="17">
        <v>9.9907163494191098E-2</v>
      </c>
      <c r="CK19" s="17">
        <v>0</v>
      </c>
      <c r="CL19" s="17">
        <v>4.8948276150950396E-4</v>
      </c>
      <c r="CM19" s="17">
        <v>1.3931420360786301E-3</v>
      </c>
      <c r="CN19" s="17">
        <v>3.4211662913297602E-4</v>
      </c>
      <c r="CO19" s="17">
        <v>6.9456819943010297E-4</v>
      </c>
      <c r="CP19" s="17">
        <v>22.382543791182599</v>
      </c>
      <c r="CQ19" s="17">
        <v>0</v>
      </c>
      <c r="CR19" s="17">
        <v>1.1347215438031499</v>
      </c>
      <c r="CS19" s="17">
        <v>5.36460641434768E-2</v>
      </c>
      <c r="CT19" s="17">
        <v>0</v>
      </c>
      <c r="CU19" s="17">
        <v>7.4273960878982895E-4</v>
      </c>
      <c r="CV19" s="17">
        <v>1.0688173933651899E-3</v>
      </c>
      <c r="CW19" s="17">
        <v>84153.936567293305</v>
      </c>
      <c r="CX19" s="17">
        <v>17334.9816746703</v>
      </c>
      <c r="CY19" s="17">
        <v>1926.11075898851</v>
      </c>
      <c r="CZ19" s="17">
        <v>19261.0924336588</v>
      </c>
      <c r="DA19" s="17">
        <v>0</v>
      </c>
      <c r="DB19" s="17">
        <v>89.555264956016103</v>
      </c>
      <c r="DC19" s="17">
        <v>0</v>
      </c>
      <c r="DD19" s="17">
        <v>2.5461384060583001E-3</v>
      </c>
      <c r="DE19" s="5">
        <v>8.8834324509333699E-7</v>
      </c>
      <c r="DF19" s="5">
        <v>3.0677068425954997E-5</v>
      </c>
      <c r="DG19" s="5">
        <v>2.7977924899551901E-5</v>
      </c>
      <c r="DH19" s="17">
        <v>0.93378208421827702</v>
      </c>
      <c r="DI19" s="17">
        <v>1.8678232353819699</v>
      </c>
      <c r="DJ19" s="17">
        <v>31862.371065334999</v>
      </c>
      <c r="DK19" s="17">
        <v>2.5270567601977501</v>
      </c>
      <c r="DL19" s="17">
        <v>6.5923148352541103</v>
      </c>
      <c r="DM19" s="17">
        <v>15.9680428555366</v>
      </c>
      <c r="DN19" s="17">
        <v>3.7356494483815301</v>
      </c>
      <c r="DO19" s="17">
        <v>6.3317622048424402</v>
      </c>
      <c r="DP19" s="5">
        <v>3.26221852874551E-7</v>
      </c>
      <c r="DQ19" s="17">
        <v>0.87897749905035905</v>
      </c>
      <c r="DR19" s="17">
        <v>346.946910683086</v>
      </c>
      <c r="DS19" s="17">
        <v>345.60215732803698</v>
      </c>
      <c r="DT19" s="17">
        <v>1.34475335504886</v>
      </c>
      <c r="DU19" s="17">
        <v>0</v>
      </c>
      <c r="DV19" s="17">
        <v>0</v>
      </c>
      <c r="DW19" s="17">
        <v>80.697275421330801</v>
      </c>
      <c r="DX19" s="17">
        <v>0</v>
      </c>
      <c r="DY19" s="17">
        <v>44.4240963021876</v>
      </c>
      <c r="DZ19" s="17">
        <v>10.657575919575301</v>
      </c>
      <c r="EA19" s="17">
        <v>6.0220650387847998</v>
      </c>
      <c r="EB19" s="17">
        <v>111.06033820301199</v>
      </c>
      <c r="EC19" s="17">
        <v>0.113436604650551</v>
      </c>
      <c r="ED19" s="17">
        <v>21675.870918356701</v>
      </c>
      <c r="EE19" s="17">
        <v>5.8232165755716796</v>
      </c>
      <c r="EF19" s="17">
        <v>49.015963028930102</v>
      </c>
      <c r="EG19" s="17">
        <v>0</v>
      </c>
      <c r="EH19" s="17">
        <v>3494.6051510181501</v>
      </c>
      <c r="EI19" s="17">
        <v>1008.82683432201</v>
      </c>
      <c r="EJ19" s="17">
        <v>0.102753960864366</v>
      </c>
      <c r="EK19" s="17">
        <v>0</v>
      </c>
      <c r="EL19" s="17">
        <v>0</v>
      </c>
      <c r="EM19" s="17">
        <v>950.30594966851697</v>
      </c>
      <c r="EN19" s="17">
        <v>898.64633671304102</v>
      </c>
      <c r="EO19" s="17">
        <v>1.74390890196477</v>
      </c>
      <c r="EP19" s="17">
        <v>58554.5207912388</v>
      </c>
      <c r="EQ19" s="17">
        <v>3019.3324917677201</v>
      </c>
      <c r="ER19" s="17">
        <v>971.35069972764995</v>
      </c>
      <c r="ES19" s="17"/>
      <c r="ET19" s="26">
        <f t="shared" si="0"/>
        <v>1.4371893993859619</v>
      </c>
      <c r="EU19" s="40">
        <f t="shared" si="1"/>
        <v>2.8212646765741504E-3</v>
      </c>
      <c r="EV19" s="40">
        <f t="shared" si="2"/>
        <v>3.5977652291377311E-3</v>
      </c>
      <c r="EW19" s="40">
        <f t="shared" si="3"/>
        <v>2.9196652784588338E-3</v>
      </c>
      <c r="EX19" s="40">
        <f t="shared" si="4"/>
        <v>2.9752219322295909E-3</v>
      </c>
      <c r="EY19" s="40">
        <f t="shared" si="5"/>
        <v>2.9709927450190187E-3</v>
      </c>
      <c r="EZ19" s="40">
        <f t="shared" si="6"/>
        <v>2.9259054864648141E-3</v>
      </c>
      <c r="FA19" s="40">
        <f t="shared" si="7"/>
        <v>2.8966345580408687E-3</v>
      </c>
      <c r="FB19" s="40">
        <f t="shared" si="8"/>
        <v>3.0557527895524084E-3</v>
      </c>
      <c r="FC19" s="40">
        <f t="shared" si="9"/>
        <v>2.7950077214004211E-3</v>
      </c>
      <c r="FD19" s="40">
        <f t="shared" si="10"/>
        <v>4.0502827062498881E-3</v>
      </c>
      <c r="FE19" s="40">
        <f t="shared" si="11"/>
        <v>2.6704498504577351E-3</v>
      </c>
      <c r="FF19" s="40">
        <f t="shared" si="12"/>
        <v>2.8294180147215879E-3</v>
      </c>
      <c r="FG19" s="40">
        <f t="shared" si="13"/>
        <v>4.0648780586882366E-3</v>
      </c>
      <c r="FH19" s="40">
        <f t="shared" si="14"/>
        <v>2.7899338623070089E-3</v>
      </c>
      <c r="FI19" s="40">
        <f t="shared" si="15"/>
        <v>4.0750444549175549E-3</v>
      </c>
      <c r="FJ19" s="40">
        <f t="shared" si="16"/>
        <v>3.5936867104030567E-3</v>
      </c>
      <c r="FK19" s="40">
        <f t="shared" si="17"/>
        <v>2.7981947218990427E-3</v>
      </c>
      <c r="FL19" s="40">
        <f t="shared" si="18"/>
        <v>2.789893866582481E-3</v>
      </c>
      <c r="FM19" s="40">
        <f t="shared" si="19"/>
        <v>3.0350425716410838E-3</v>
      </c>
      <c r="FN19" s="40">
        <f t="shared" si="20"/>
        <v>4.0427884457796227E-3</v>
      </c>
      <c r="FO19" s="40">
        <f t="shared" si="21"/>
        <v>4.067094216121731E-3</v>
      </c>
      <c r="FP19" s="40">
        <f t="shared" si="22"/>
        <v>4.0632162910687695E-3</v>
      </c>
      <c r="FQ19" s="40">
        <f t="shared" si="23"/>
        <v>2.7908436079729163E-3</v>
      </c>
      <c r="FR19" s="40">
        <f t="shared" si="24"/>
        <v>2.7990556430042982E-3</v>
      </c>
      <c r="FS19" s="40">
        <f t="shared" si="25"/>
        <v>0.10705723023156849</v>
      </c>
      <c r="FT19" s="40">
        <f t="shared" si="26"/>
        <v>4.0617924774160787E-3</v>
      </c>
      <c r="FU19" s="40">
        <f t="shared" si="27"/>
        <v>2.001853200225401E-3</v>
      </c>
      <c r="FV19" s="40">
        <f t="shared" si="28"/>
        <v>2.6553031746827994E-3</v>
      </c>
      <c r="FW19" s="40">
        <f t="shared" si="29"/>
        <v>2.7770403023456261E-3</v>
      </c>
      <c r="FX19" s="40">
        <f t="shared" si="30"/>
        <v>2.7992828493407533E-3</v>
      </c>
      <c r="FY19" s="40">
        <f t="shared" si="31"/>
        <v>3.647546521935417E-3</v>
      </c>
      <c r="FZ19" s="40">
        <f t="shared" si="32"/>
        <v>3.5993889236275336E-3</v>
      </c>
      <c r="GA19" s="40">
        <f t="shared" si="33"/>
        <v>3.5417950967980292E-3</v>
      </c>
      <c r="GB19" s="40">
        <f t="shared" si="34"/>
        <v>3.5807640962584016E-3</v>
      </c>
      <c r="GC19" s="40">
        <f t="shared" si="35"/>
        <v>2.7971464876660988E-3</v>
      </c>
      <c r="GD19" s="40">
        <f t="shared" si="36"/>
        <v>2.5924315894073624E-3</v>
      </c>
      <c r="GE19" s="40">
        <f t="shared" si="37"/>
        <v>2.799911354899117E-3</v>
      </c>
      <c r="GF19" s="40">
        <f t="shared" si="38"/>
        <v>2.8344978078776091E-3</v>
      </c>
      <c r="GG19" s="40">
        <f t="shared" si="39"/>
        <v>2.7908272939643841E-3</v>
      </c>
      <c r="GH19" s="40">
        <f t="shared" si="40"/>
        <v>3.5806038335003242E-3</v>
      </c>
      <c r="GI19" s="40">
        <f t="shared" si="41"/>
        <v>0</v>
      </c>
    </row>
    <row r="20" spans="1:191" x14ac:dyDescent="0.25">
      <c r="A20" s="17" t="s">
        <v>189</v>
      </c>
      <c r="Q20" s="5"/>
      <c r="U20" s="5"/>
      <c r="AG20" s="5"/>
      <c r="AO20" s="5"/>
      <c r="AP20" s="5"/>
      <c r="AR20" s="17"/>
      <c r="AU20" s="17"/>
      <c r="AV20" s="17"/>
      <c r="AW20" s="17"/>
      <c r="AX20" s="17"/>
      <c r="BB20" s="17"/>
      <c r="BD20" s="17"/>
      <c r="BE20" s="17"/>
      <c r="BF20" s="17"/>
      <c r="BG20" s="17"/>
      <c r="BH20" s="5"/>
      <c r="BI20" s="17"/>
      <c r="BJ20" s="17"/>
      <c r="BL20" s="5"/>
      <c r="BM20" s="17"/>
      <c r="BN20" s="17"/>
      <c r="BO20" s="17"/>
      <c r="BP20" s="17"/>
      <c r="BQ20" s="17"/>
      <c r="BR20" s="17"/>
      <c r="BS20" s="17"/>
      <c r="BT20" s="17"/>
      <c r="BW20" s="17"/>
      <c r="BX20" s="5"/>
      <c r="BY20" s="17"/>
      <c r="BZ20" s="17"/>
      <c r="CD20" s="17"/>
      <c r="CE20" s="17"/>
      <c r="CF20" s="5"/>
      <c r="CG20" s="17"/>
      <c r="CH20" s="17"/>
      <c r="CL20" s="17"/>
      <c r="CM20" s="17"/>
      <c r="CN20" s="17"/>
      <c r="CO20" s="17"/>
      <c r="CP20" s="17"/>
      <c r="CR20" s="17"/>
      <c r="CU20" s="17"/>
      <c r="CV20" s="17"/>
      <c r="CX20" s="17"/>
      <c r="CY20" s="17"/>
      <c r="CZ20" s="17"/>
      <c r="DA20" s="17"/>
      <c r="DB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E20" s="17"/>
      <c r="EF20" s="17"/>
      <c r="EG20" s="17"/>
      <c r="EH20" s="17"/>
      <c r="EK20" s="17"/>
      <c r="EL20" s="17"/>
      <c r="EM20" s="17"/>
      <c r="EN20" s="17"/>
      <c r="EO20" s="17"/>
      <c r="EP20" s="17"/>
      <c r="ER20" s="17"/>
      <c r="ES20" s="17"/>
      <c r="ET20" s="26" t="e">
        <f t="shared" si="0"/>
        <v>#DIV/0!</v>
      </c>
      <c r="EU20" s="40">
        <f t="shared" si="1"/>
        <v>0</v>
      </c>
      <c r="EV20" s="40">
        <f t="shared" si="2"/>
        <v>0</v>
      </c>
      <c r="EW20" s="40">
        <f t="shared" si="3"/>
        <v>0</v>
      </c>
      <c r="EX20" s="40">
        <f t="shared" si="4"/>
        <v>0</v>
      </c>
      <c r="EY20" s="40">
        <f t="shared" si="5"/>
        <v>0</v>
      </c>
      <c r="EZ20" s="40">
        <f t="shared" si="6"/>
        <v>0</v>
      </c>
      <c r="FA20" s="40">
        <f t="shared" si="7"/>
        <v>0</v>
      </c>
      <c r="FB20" s="40">
        <f t="shared" si="8"/>
        <v>0</v>
      </c>
      <c r="FC20" s="40">
        <f t="shared" si="9"/>
        <v>0</v>
      </c>
      <c r="FD20" s="40">
        <f t="shared" si="10"/>
        <v>0</v>
      </c>
      <c r="FE20" s="40">
        <f t="shared" si="11"/>
        <v>0</v>
      </c>
      <c r="FF20" s="40">
        <f t="shared" si="12"/>
        <v>0</v>
      </c>
      <c r="FG20" s="40">
        <f t="shared" si="13"/>
        <v>0</v>
      </c>
      <c r="FH20" s="40">
        <f t="shared" si="14"/>
        <v>0</v>
      </c>
      <c r="FI20" s="40">
        <f t="shared" si="15"/>
        <v>0</v>
      </c>
      <c r="FJ20" s="40">
        <f t="shared" si="16"/>
        <v>0</v>
      </c>
      <c r="FK20" s="40">
        <f t="shared" si="17"/>
        <v>0</v>
      </c>
      <c r="FL20" s="40">
        <f t="shared" si="18"/>
        <v>0</v>
      </c>
      <c r="FM20" s="40">
        <f t="shared" si="19"/>
        <v>0</v>
      </c>
      <c r="FN20" s="40">
        <f t="shared" si="20"/>
        <v>0</v>
      </c>
      <c r="FO20" s="40">
        <f t="shared" si="21"/>
        <v>0</v>
      </c>
      <c r="FP20" s="40">
        <f t="shared" si="22"/>
        <v>0</v>
      </c>
      <c r="FQ20" s="40">
        <f t="shared" si="23"/>
        <v>0</v>
      </c>
      <c r="FR20" s="40">
        <f t="shared" si="24"/>
        <v>0</v>
      </c>
      <c r="FS20" s="40">
        <f t="shared" si="25"/>
        <v>0</v>
      </c>
      <c r="FT20" s="40">
        <f t="shared" si="26"/>
        <v>0</v>
      </c>
      <c r="FU20" s="40">
        <f t="shared" si="27"/>
        <v>0</v>
      </c>
      <c r="FV20" s="40">
        <f t="shared" si="28"/>
        <v>0</v>
      </c>
      <c r="FW20" s="40">
        <f t="shared" si="29"/>
        <v>0</v>
      </c>
      <c r="FX20" s="40">
        <f t="shared" si="30"/>
        <v>0</v>
      </c>
      <c r="FY20" s="40">
        <f t="shared" si="31"/>
        <v>0</v>
      </c>
      <c r="FZ20" s="40">
        <f t="shared" si="32"/>
        <v>0</v>
      </c>
      <c r="GA20" s="40">
        <f t="shared" si="33"/>
        <v>0</v>
      </c>
      <c r="GB20" s="40">
        <f t="shared" si="34"/>
        <v>0</v>
      </c>
      <c r="GC20" s="40">
        <f t="shared" si="35"/>
        <v>0</v>
      </c>
      <c r="GD20" s="40">
        <f t="shared" si="36"/>
        <v>0</v>
      </c>
      <c r="GE20" s="40">
        <f t="shared" si="37"/>
        <v>0</v>
      </c>
      <c r="GF20" s="40">
        <f t="shared" si="38"/>
        <v>0</v>
      </c>
      <c r="GG20" s="40">
        <f t="shared" si="39"/>
        <v>0</v>
      </c>
      <c r="GH20" s="40">
        <f t="shared" si="40"/>
        <v>0</v>
      </c>
      <c r="GI20" s="40">
        <f t="shared" si="41"/>
        <v>0</v>
      </c>
    </row>
    <row r="21" spans="1:191" x14ac:dyDescent="0.25">
      <c r="A21" s="17" t="s">
        <v>190</v>
      </c>
      <c r="B21" s="15">
        <v>0.6292977059</v>
      </c>
      <c r="D21" s="15">
        <v>0.4410985804</v>
      </c>
      <c r="E21" s="15">
        <v>1.00850008E-2</v>
      </c>
      <c r="F21" s="15">
        <v>1.00850008E-2</v>
      </c>
      <c r="G21" s="15">
        <v>1.4747680000000001E-4</v>
      </c>
      <c r="H21" s="15">
        <v>1.3221635413999999</v>
      </c>
      <c r="I21" s="17">
        <v>8.8895209999999996E-4</v>
      </c>
      <c r="J21" s="17">
        <v>6.9460500000000005E-4</v>
      </c>
      <c r="L21" s="17">
        <v>1.4899949399999999E-2</v>
      </c>
      <c r="M21" s="17">
        <v>1.16866E-4</v>
      </c>
      <c r="O21" s="5">
        <v>3.6368775E-6</v>
      </c>
      <c r="R21" s="5">
        <v>3.3703643E-6</v>
      </c>
      <c r="S21" s="5">
        <v>5.6538723000000001E-6</v>
      </c>
      <c r="T21" s="17">
        <v>6.0393521E-3</v>
      </c>
      <c r="X21" s="5">
        <v>8.0433874000000008E-6</v>
      </c>
      <c r="Y21" s="17">
        <v>6.0678480000000003E-4</v>
      </c>
      <c r="Z21" s="17">
        <v>1.9458800000000001E-5</v>
      </c>
      <c r="AB21" s="5">
        <v>3.4434056999999999E-6</v>
      </c>
      <c r="AC21" s="17">
        <v>9.7429036999999996E-3</v>
      </c>
      <c r="AD21" s="5">
        <v>6.0446647000000002E-6</v>
      </c>
      <c r="AE21" s="5">
        <v>1.904102E-6</v>
      </c>
      <c r="AJ21" s="17">
        <v>2.3264999999999998E-5</v>
      </c>
      <c r="AK21" s="17">
        <v>1.9839500199999999E-2</v>
      </c>
      <c r="AL21" s="17">
        <v>7.0923049999999999E-4</v>
      </c>
      <c r="AM21" s="17">
        <v>1.388645E-3</v>
      </c>
      <c r="AN21" s="5">
        <v>3.0976032E-6</v>
      </c>
      <c r="AR21" s="17" t="s">
        <v>190</v>
      </c>
      <c r="AS21" s="17">
        <v>0</v>
      </c>
      <c r="AT21" s="17">
        <v>0</v>
      </c>
      <c r="AU21" s="17">
        <v>6.9642374660294803E-4</v>
      </c>
      <c r="AV21" s="17">
        <v>8.9130780131946698E-4</v>
      </c>
      <c r="AW21" s="17">
        <v>8.9130780131946698E-4</v>
      </c>
      <c r="AX21" s="5">
        <v>5.1316735395756802E-6</v>
      </c>
      <c r="AY21" s="17">
        <v>0</v>
      </c>
      <c r="AZ21" s="17">
        <v>0</v>
      </c>
      <c r="BA21" s="17">
        <v>0</v>
      </c>
      <c r="BB21" s="17">
        <v>1.4940730284429301E-2</v>
      </c>
      <c r="BC21" s="17">
        <v>0</v>
      </c>
      <c r="BD21" s="5">
        <v>5.6691916731427298E-6</v>
      </c>
      <c r="BE21" s="17">
        <v>1.1718707206137699E-4</v>
      </c>
      <c r="BF21" s="5">
        <v>0</v>
      </c>
      <c r="BG21" s="17">
        <v>0</v>
      </c>
      <c r="BH21" s="17">
        <v>0</v>
      </c>
      <c r="BI21" s="5">
        <v>4.7745165959754496</v>
      </c>
      <c r="BJ21" s="5">
        <v>3.6468564902991298E-6</v>
      </c>
      <c r="BK21" s="17">
        <v>0</v>
      </c>
      <c r="BL21" s="17">
        <v>0</v>
      </c>
      <c r="BM21" s="17">
        <v>0</v>
      </c>
      <c r="BN21" s="5">
        <v>8.0658995155342493E-6</v>
      </c>
      <c r="BO21" s="5">
        <v>6.06147233585213E-6</v>
      </c>
      <c r="BP21" s="5">
        <v>1.9093073628863E-6</v>
      </c>
      <c r="BQ21" s="17">
        <v>0.63102154466839999</v>
      </c>
      <c r="BR21" s="5">
        <v>3.3797162208369901E-6</v>
      </c>
      <c r="BS21" s="5">
        <v>2.6698845199160301E-4</v>
      </c>
      <c r="BT21" s="17">
        <v>0.76055423565865499</v>
      </c>
      <c r="BU21" s="5">
        <v>1.3561333930785899E-4</v>
      </c>
      <c r="BV21" s="5">
        <v>7.1100831032259505E-4</v>
      </c>
      <c r="BW21" s="17">
        <v>0</v>
      </c>
      <c r="BX21" s="17">
        <v>0</v>
      </c>
      <c r="BY21" s="17">
        <v>6.05572077183812E-3</v>
      </c>
      <c r="BZ21" s="17">
        <v>6.05572077183812E-3</v>
      </c>
      <c r="CA21" s="17">
        <v>0</v>
      </c>
      <c r="CB21" s="17">
        <v>0</v>
      </c>
      <c r="CC21" s="17">
        <v>1.39241610311018E-3</v>
      </c>
      <c r="CD21" s="17">
        <v>0</v>
      </c>
      <c r="CE21" s="5">
        <v>0</v>
      </c>
      <c r="CF21" s="17">
        <v>0</v>
      </c>
      <c r="CG21" s="5">
        <v>6.78214862018216E-6</v>
      </c>
      <c r="CH21" s="17">
        <v>0</v>
      </c>
      <c r="CI21" s="17">
        <v>0</v>
      </c>
      <c r="CJ21" s="5">
        <v>3.9769876999487004E-6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6.0848382638601696E-4</v>
      </c>
      <c r="CQ21" s="17">
        <v>0</v>
      </c>
      <c r="CR21" s="5">
        <v>2.3750335486036298E-5</v>
      </c>
      <c r="CS21" s="17">
        <v>0</v>
      </c>
      <c r="CT21" s="17">
        <v>0</v>
      </c>
      <c r="CU21" s="17">
        <v>0</v>
      </c>
      <c r="CV21" s="17">
        <v>0</v>
      </c>
      <c r="CW21" s="17">
        <v>2.0862587013674299</v>
      </c>
      <c r="CX21" s="17">
        <v>0.39807999470890398</v>
      </c>
      <c r="CY21" s="17">
        <v>4.4230491906281297E-2</v>
      </c>
      <c r="CZ21" s="17">
        <v>0.44231048661518602</v>
      </c>
      <c r="DA21" s="17">
        <v>0</v>
      </c>
      <c r="DB21" s="17">
        <v>5.7304658145802595E-4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5">
        <v>2.3327237553531E-5</v>
      </c>
      <c r="DI21" s="5">
        <v>8.0931232328576897E-5</v>
      </c>
      <c r="DJ21" s="17">
        <v>0.716188393326605</v>
      </c>
      <c r="DK21" s="17">
        <v>1.0953554126225699E-4</v>
      </c>
      <c r="DL21" s="17">
        <v>2.8572033267745898E-4</v>
      </c>
      <c r="DM21" s="17">
        <v>6.92030622199441E-4</v>
      </c>
      <c r="DN21" s="17">
        <v>1.6190280923957101E-4</v>
      </c>
      <c r="DO21" s="17">
        <v>0</v>
      </c>
      <c r="DP21" s="17">
        <v>0</v>
      </c>
      <c r="DQ21" s="5">
        <v>3.8093354718166498E-5</v>
      </c>
      <c r="DR21" s="17">
        <v>1.01124986854941E-2</v>
      </c>
      <c r="DS21" s="17">
        <v>1.01124986854941E-2</v>
      </c>
      <c r="DT21" s="17">
        <v>0</v>
      </c>
      <c r="DU21" s="17">
        <v>0</v>
      </c>
      <c r="DV21" s="17">
        <v>0</v>
      </c>
      <c r="DW21" s="17">
        <v>3.0145471982010201E-4</v>
      </c>
      <c r="DX21" s="17">
        <v>0</v>
      </c>
      <c r="DY21" s="17">
        <v>1.85718216240347E-3</v>
      </c>
      <c r="DZ21" s="17">
        <v>4.6190512409266201E-4</v>
      </c>
      <c r="EA21" s="17">
        <v>2.4759470229335603E-4</v>
      </c>
      <c r="EB21" s="17">
        <v>4.6428545445526201E-3</v>
      </c>
      <c r="EC21" s="5">
        <v>3.4498838009887902E-6</v>
      </c>
      <c r="ED21" s="17">
        <v>0.57654956760528298</v>
      </c>
      <c r="EE21" s="17">
        <v>2.5235536301856601E-4</v>
      </c>
      <c r="EF21" s="17">
        <v>9.809381768878531E-4</v>
      </c>
      <c r="EG21" s="17">
        <v>0</v>
      </c>
      <c r="EH21" s="17">
        <v>1.4787419104151899E-4</v>
      </c>
      <c r="EI21" s="17">
        <v>6.4468440291672003E-4</v>
      </c>
      <c r="EJ21" s="5">
        <v>3.10603580085652E-6</v>
      </c>
      <c r="EK21" s="17">
        <v>0</v>
      </c>
      <c r="EL21" s="17">
        <v>0</v>
      </c>
      <c r="EM21" s="17">
        <v>5.8658506946213098E-3</v>
      </c>
      <c r="EN21" s="17">
        <v>9.7690256963242992E-3</v>
      </c>
      <c r="EO21" s="17">
        <v>0</v>
      </c>
      <c r="EP21" s="17">
        <v>1.3258036673886699</v>
      </c>
      <c r="EQ21" s="17">
        <v>1.9895383141255499E-2</v>
      </c>
      <c r="ER21" s="17">
        <v>1.57621119396815E-3</v>
      </c>
      <c r="ES21" s="17"/>
      <c r="ET21" s="26">
        <f t="shared" si="0"/>
        <v>1.5735804272412126</v>
      </c>
      <c r="EU21" s="40">
        <f t="shared" si="1"/>
        <v>2.7393056612761884E-3</v>
      </c>
      <c r="EV21" s="40">
        <f t="shared" si="2"/>
        <v>0</v>
      </c>
      <c r="EW21" s="40">
        <f t="shared" si="3"/>
        <v>2.7474724903603894E-3</v>
      </c>
      <c r="EX21" s="40">
        <f t="shared" si="4"/>
        <v>2.726612128191354E-3</v>
      </c>
      <c r="EY21" s="40">
        <f t="shared" si="5"/>
        <v>2.726612128191354E-3</v>
      </c>
      <c r="EZ21" s="40">
        <f t="shared" si="6"/>
        <v>2.6946003813411966E-3</v>
      </c>
      <c r="FA21" s="40">
        <f t="shared" si="7"/>
        <v>2.7531586484495002E-3</v>
      </c>
      <c r="FB21" s="40">
        <f t="shared" si="8"/>
        <v>2.6499755380149492E-3</v>
      </c>
      <c r="FC21" s="40">
        <f t="shared" si="9"/>
        <v>2.6183897365380012E-3</v>
      </c>
      <c r="FD21" s="40">
        <f t="shared" si="10"/>
        <v>0</v>
      </c>
      <c r="FE21" s="40">
        <f t="shared" si="11"/>
        <v>2.7369814040644532E-3</v>
      </c>
      <c r="FF21" s="40">
        <f t="shared" si="12"/>
        <v>2.7473521929131887E-3</v>
      </c>
      <c r="FG21" s="40">
        <f t="shared" si="13"/>
        <v>0</v>
      </c>
      <c r="FH21" s="40">
        <f t="shared" si="14"/>
        <v>2.7438345941346171E-3</v>
      </c>
      <c r="FI21" s="40">
        <f t="shared" si="15"/>
        <v>0</v>
      </c>
      <c r="FJ21" s="40">
        <f t="shared" si="16"/>
        <v>0</v>
      </c>
      <c r="FK21" s="40">
        <f t="shared" si="17"/>
        <v>2.774750740443708E-3</v>
      </c>
      <c r="FL21" s="40">
        <f t="shared" si="18"/>
        <v>2.7095364610073818E-3</v>
      </c>
      <c r="FM21" s="40">
        <f t="shared" si="19"/>
        <v>2.7103357391796996E-3</v>
      </c>
      <c r="FN21" s="40">
        <f t="shared" si="20"/>
        <v>0</v>
      </c>
      <c r="FO21" s="40">
        <f t="shared" si="21"/>
        <v>0</v>
      </c>
      <c r="FP21" s="40">
        <f t="shared" si="22"/>
        <v>0</v>
      </c>
      <c r="FQ21" s="40">
        <f t="shared" si="23"/>
        <v>2.798835169153789E-3</v>
      </c>
      <c r="FR21" s="40">
        <f t="shared" si="24"/>
        <v>2.8000477039255632E-3</v>
      </c>
      <c r="FS21" s="40">
        <f t="shared" si="25"/>
        <v>0.22054471426995997</v>
      </c>
      <c r="FT21" s="40">
        <f t="shared" si="26"/>
        <v>0</v>
      </c>
      <c r="FU21" s="40">
        <f t="shared" si="27"/>
        <v>1.8813063441203853E-3</v>
      </c>
      <c r="FV21" s="40">
        <f t="shared" si="28"/>
        <v>2.6811305057135668E-3</v>
      </c>
      <c r="FW21" s="40">
        <f t="shared" si="29"/>
        <v>2.7805737267990742E-3</v>
      </c>
      <c r="FX21" s="40">
        <f t="shared" si="30"/>
        <v>2.733762627369784E-3</v>
      </c>
      <c r="FY21" s="40">
        <f t="shared" si="31"/>
        <v>0</v>
      </c>
      <c r="FZ21" s="40">
        <f t="shared" si="32"/>
        <v>0</v>
      </c>
      <c r="GA21" s="40">
        <f t="shared" si="33"/>
        <v>0</v>
      </c>
      <c r="GB21" s="40">
        <f t="shared" si="34"/>
        <v>0</v>
      </c>
      <c r="GC21" s="40">
        <f t="shared" si="35"/>
        <v>2.675158114377896E-3</v>
      </c>
      <c r="GD21" s="40">
        <f t="shared" si="36"/>
        <v>2.8167514651150729E-3</v>
      </c>
      <c r="GE21" s="40">
        <f t="shared" si="37"/>
        <v>2.5066749422015199E-3</v>
      </c>
      <c r="GF21" s="40">
        <f t="shared" si="38"/>
        <v>2.7156711111767005E-3</v>
      </c>
      <c r="GG21" s="40">
        <f t="shared" si="39"/>
        <v>2.722298600582547E-3</v>
      </c>
      <c r="GH21" s="40">
        <f t="shared" si="40"/>
        <v>0</v>
      </c>
      <c r="GI21" s="40">
        <f t="shared" si="41"/>
        <v>0</v>
      </c>
    </row>
    <row r="22" spans="1:191" x14ac:dyDescent="0.25">
      <c r="A22" s="17" t="s">
        <v>191</v>
      </c>
      <c r="O22" s="5"/>
      <c r="R22" s="5"/>
      <c r="S22" s="5"/>
      <c r="X22" s="5"/>
      <c r="AB22" s="5"/>
      <c r="AD22" s="5"/>
      <c r="AE22" s="5"/>
      <c r="AN22" s="5"/>
      <c r="AR22" s="17"/>
      <c r="AU22" s="17"/>
      <c r="AV22" s="17"/>
      <c r="AW22" s="17"/>
      <c r="AX22" s="17"/>
      <c r="BB22" s="17"/>
      <c r="BD22" s="17"/>
      <c r="BE22" s="17"/>
      <c r="BF22" s="5"/>
      <c r="BG22" s="17"/>
      <c r="BI22" s="5"/>
      <c r="BJ22" s="5"/>
      <c r="BM22" s="17"/>
      <c r="BN22" s="17"/>
      <c r="BO22" s="5"/>
      <c r="BP22" s="17"/>
      <c r="BQ22" s="17"/>
      <c r="BR22" s="17"/>
      <c r="BS22" s="5"/>
      <c r="BT22" s="17"/>
      <c r="BU22" s="5"/>
      <c r="BV22" s="5"/>
      <c r="BW22" s="17"/>
      <c r="BY22" s="17"/>
      <c r="BZ22" s="17"/>
      <c r="CD22" s="17"/>
      <c r="CE22" s="5"/>
      <c r="CF22" s="17"/>
      <c r="CG22" s="17"/>
      <c r="CH22" s="17"/>
      <c r="CL22" s="17"/>
      <c r="CM22" s="17"/>
      <c r="CN22" s="17"/>
      <c r="CO22" s="17"/>
      <c r="CP22" s="17"/>
      <c r="CR22" s="17"/>
      <c r="CU22" s="17"/>
      <c r="CV22" s="17"/>
      <c r="CX22" s="17"/>
      <c r="CY22" s="17"/>
      <c r="CZ22" s="17"/>
      <c r="DA22" s="17"/>
      <c r="DB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E22" s="17"/>
      <c r="EF22" s="17"/>
      <c r="EG22" s="17"/>
      <c r="EH22" s="17"/>
      <c r="EK22" s="17"/>
      <c r="EL22" s="17"/>
      <c r="EM22" s="17"/>
      <c r="EN22" s="17"/>
      <c r="EO22" s="17"/>
      <c r="EP22" s="17"/>
      <c r="ER22" s="17"/>
      <c r="ES22" s="17"/>
      <c r="ET22" s="26" t="e">
        <f t="shared" si="0"/>
        <v>#DIV/0!</v>
      </c>
      <c r="EU22" s="40">
        <f t="shared" si="1"/>
        <v>0</v>
      </c>
      <c r="EV22" s="40">
        <f t="shared" si="2"/>
        <v>0</v>
      </c>
      <c r="EW22" s="40">
        <f t="shared" si="3"/>
        <v>0</v>
      </c>
      <c r="EX22" s="40">
        <f t="shared" si="4"/>
        <v>0</v>
      </c>
      <c r="EY22" s="40">
        <f t="shared" si="5"/>
        <v>0</v>
      </c>
      <c r="EZ22" s="40">
        <f t="shared" si="6"/>
        <v>0</v>
      </c>
      <c r="FA22" s="40">
        <f t="shared" si="7"/>
        <v>0</v>
      </c>
      <c r="FB22" s="40">
        <f t="shared" si="8"/>
        <v>0</v>
      </c>
      <c r="FC22" s="40">
        <f t="shared" si="9"/>
        <v>0</v>
      </c>
      <c r="FD22" s="40">
        <f t="shared" si="10"/>
        <v>0</v>
      </c>
      <c r="FE22" s="40">
        <f t="shared" si="11"/>
        <v>0</v>
      </c>
      <c r="FF22" s="40">
        <f t="shared" si="12"/>
        <v>0</v>
      </c>
      <c r="FG22" s="40">
        <f t="shared" si="13"/>
        <v>0</v>
      </c>
      <c r="FH22" s="40">
        <f t="shared" si="14"/>
        <v>0</v>
      </c>
      <c r="FI22" s="40">
        <f t="shared" si="15"/>
        <v>0</v>
      </c>
      <c r="FJ22" s="40">
        <f t="shared" si="16"/>
        <v>0</v>
      </c>
      <c r="FK22" s="40">
        <f t="shared" si="17"/>
        <v>0</v>
      </c>
      <c r="FL22" s="40">
        <f t="shared" si="18"/>
        <v>0</v>
      </c>
      <c r="FM22" s="40">
        <f t="shared" si="19"/>
        <v>0</v>
      </c>
      <c r="FN22" s="40">
        <f t="shared" si="20"/>
        <v>0</v>
      </c>
      <c r="FO22" s="40">
        <f t="shared" si="21"/>
        <v>0</v>
      </c>
      <c r="FP22" s="40">
        <f t="shared" si="22"/>
        <v>0</v>
      </c>
      <c r="FQ22" s="40">
        <f t="shared" si="23"/>
        <v>0</v>
      </c>
      <c r="FR22" s="40">
        <f t="shared" si="24"/>
        <v>0</v>
      </c>
      <c r="FS22" s="40">
        <f t="shared" si="25"/>
        <v>0</v>
      </c>
      <c r="FT22" s="40">
        <f t="shared" si="26"/>
        <v>0</v>
      </c>
      <c r="FU22" s="40">
        <f t="shared" si="27"/>
        <v>0</v>
      </c>
      <c r="FV22" s="40">
        <f t="shared" si="28"/>
        <v>0</v>
      </c>
      <c r="FW22" s="40">
        <f t="shared" si="29"/>
        <v>0</v>
      </c>
      <c r="FX22" s="40">
        <f t="shared" si="30"/>
        <v>0</v>
      </c>
      <c r="FY22" s="40">
        <f t="shared" si="31"/>
        <v>0</v>
      </c>
      <c r="FZ22" s="40">
        <f t="shared" si="32"/>
        <v>0</v>
      </c>
      <c r="GA22" s="40">
        <f t="shared" si="33"/>
        <v>0</v>
      </c>
      <c r="GB22" s="40">
        <f t="shared" si="34"/>
        <v>0</v>
      </c>
      <c r="GC22" s="40">
        <f t="shared" si="35"/>
        <v>0</v>
      </c>
      <c r="GD22" s="40">
        <f t="shared" si="36"/>
        <v>0</v>
      </c>
      <c r="GE22" s="40">
        <f t="shared" si="37"/>
        <v>0</v>
      </c>
      <c r="GF22" s="40">
        <f t="shared" si="38"/>
        <v>0</v>
      </c>
      <c r="GG22" s="40">
        <f t="shared" si="39"/>
        <v>0</v>
      </c>
      <c r="GH22" s="40">
        <f t="shared" si="40"/>
        <v>0</v>
      </c>
      <c r="GI22" s="40">
        <f t="shared" si="41"/>
        <v>0</v>
      </c>
    </row>
    <row r="23" spans="1:191" x14ac:dyDescent="0.25">
      <c r="A23" s="17" t="s">
        <v>192</v>
      </c>
      <c r="B23" s="15">
        <v>12777.251109000001</v>
      </c>
      <c r="D23" s="15">
        <v>9016.6265518</v>
      </c>
      <c r="E23" s="15">
        <v>139.37960125999999</v>
      </c>
      <c r="F23" s="15">
        <v>139.37815046</v>
      </c>
      <c r="G23" s="15">
        <v>351.03204865999999</v>
      </c>
      <c r="H23" s="15">
        <v>11428.74546</v>
      </c>
      <c r="I23" s="17">
        <v>20.631792968999999</v>
      </c>
      <c r="J23" s="17">
        <v>15.808593148</v>
      </c>
      <c r="K23" s="17">
        <v>5.9311429999999998E-7</v>
      </c>
      <c r="L23" s="17">
        <v>106.78712161</v>
      </c>
      <c r="M23" s="17">
        <v>2.5885529609</v>
      </c>
      <c r="N23" s="17">
        <v>1.9344094999999998E-6</v>
      </c>
      <c r="O23" s="17">
        <v>8.4104869999999998E-2</v>
      </c>
      <c r="P23" s="17">
        <v>1.6635900000000001E-5</v>
      </c>
      <c r="Q23" s="5"/>
      <c r="R23" s="17">
        <v>7.7939579100000003E-2</v>
      </c>
      <c r="S23" s="17">
        <v>0.1307479882</v>
      </c>
      <c r="T23" s="17">
        <v>171.18531078000001</v>
      </c>
      <c r="U23" s="5">
        <v>7.8836290000000005E-9</v>
      </c>
      <c r="V23" s="17">
        <v>2.0311304000000001E-6</v>
      </c>
      <c r="W23" s="17">
        <v>9.563205000000001E-7</v>
      </c>
      <c r="X23" s="17">
        <v>0.1784362763</v>
      </c>
      <c r="Y23" s="17">
        <v>13.635482058999999</v>
      </c>
      <c r="Z23" s="17">
        <v>0.42987486800000002</v>
      </c>
      <c r="AA23" s="17">
        <v>1.6527837E-6</v>
      </c>
      <c r="AB23" s="17">
        <v>7.9615986099999994E-2</v>
      </c>
      <c r="AC23" s="17">
        <v>65.664091873999993</v>
      </c>
      <c r="AD23" s="17">
        <v>0.1384898044</v>
      </c>
      <c r="AE23" s="17">
        <v>4.4029704900000001E-2</v>
      </c>
      <c r="AF23" s="5"/>
      <c r="AG23" s="5"/>
      <c r="AH23" s="5"/>
      <c r="AI23" s="5"/>
      <c r="AJ23" s="17">
        <v>0.51066973090000001</v>
      </c>
      <c r="AK23" s="17">
        <v>129.39783145000001</v>
      </c>
      <c r="AL23" s="17">
        <v>6.9211561958000001</v>
      </c>
      <c r="AM23" s="17">
        <v>11.429345435</v>
      </c>
      <c r="AN23" s="17">
        <v>7.1515251000000002E-2</v>
      </c>
      <c r="AO23" s="5"/>
      <c r="AP23" s="5"/>
      <c r="AR23" s="17" t="s">
        <v>192</v>
      </c>
      <c r="AS23" s="17">
        <v>0</v>
      </c>
      <c r="AT23" s="17">
        <v>0</v>
      </c>
      <c r="AU23" s="17">
        <v>15.8607577709338</v>
      </c>
      <c r="AV23" s="17">
        <v>20.700089757556299</v>
      </c>
      <c r="AW23" s="17">
        <v>20.700089757556299</v>
      </c>
      <c r="AX23" s="17">
        <v>7.52432870768006</v>
      </c>
      <c r="AY23" s="17">
        <v>0</v>
      </c>
      <c r="AZ23" s="5">
        <v>2.4518879831566802E-7</v>
      </c>
      <c r="BA23" s="5">
        <v>3.52751092665773E-7</v>
      </c>
      <c r="BB23" s="5">
        <v>107.124096350355</v>
      </c>
      <c r="BC23" s="17">
        <v>0</v>
      </c>
      <c r="BD23" s="17">
        <v>0.13117862702328401</v>
      </c>
      <c r="BE23" s="5">
        <v>2.5970651142333101</v>
      </c>
      <c r="BF23" s="5">
        <v>4.6825322288177E-7</v>
      </c>
      <c r="BG23" s="5">
        <v>1.48303708725342E-6</v>
      </c>
      <c r="BH23" s="17">
        <v>0</v>
      </c>
      <c r="BI23" s="17">
        <v>37454.598422010902</v>
      </c>
      <c r="BJ23" s="17">
        <v>8.4381604587512204E-2</v>
      </c>
      <c r="BK23" s="17">
        <v>0</v>
      </c>
      <c r="BL23" s="5">
        <v>0</v>
      </c>
      <c r="BM23" s="5">
        <v>1.67767220302363E-5</v>
      </c>
      <c r="BN23" s="5">
        <v>0.17902372813686401</v>
      </c>
      <c r="BO23" s="17">
        <v>0.13894656131680699</v>
      </c>
      <c r="BP23" s="17">
        <v>4.4174509464717703E-2</v>
      </c>
      <c r="BQ23" s="17">
        <v>12819.065236246101</v>
      </c>
      <c r="BR23" s="5">
        <v>7.8197894945692598E-2</v>
      </c>
      <c r="BS23" s="17">
        <v>8.83641087920609</v>
      </c>
      <c r="BT23" s="17">
        <v>5670.6906483433504</v>
      </c>
      <c r="BU23" s="17">
        <v>7.9932920741600899</v>
      </c>
      <c r="BV23" s="17">
        <v>6.94272493555638</v>
      </c>
      <c r="BW23" s="17">
        <v>3.2673408436617901</v>
      </c>
      <c r="BX23" s="17">
        <v>0</v>
      </c>
      <c r="BY23" s="17">
        <v>171.74669527018301</v>
      </c>
      <c r="BZ23" s="17">
        <v>171.74669527018301</v>
      </c>
      <c r="CA23" s="17">
        <v>0</v>
      </c>
      <c r="CB23" s="17">
        <v>0</v>
      </c>
      <c r="CC23" s="17">
        <v>11.466397629907901</v>
      </c>
      <c r="CD23" s="5">
        <v>1.7485094993854601E-9</v>
      </c>
      <c r="CE23" s="5">
        <v>5.8012860794655998E-9</v>
      </c>
      <c r="CF23" s="17">
        <v>0</v>
      </c>
      <c r="CG23" s="17">
        <v>0.16573954367591301</v>
      </c>
      <c r="CH23" s="17">
        <v>0</v>
      </c>
      <c r="CI23" s="17">
        <v>0</v>
      </c>
      <c r="CJ23" s="17">
        <v>9.7195463670694898E-2</v>
      </c>
      <c r="CK23" s="17">
        <v>0</v>
      </c>
      <c r="CL23" s="5">
        <v>5.3262542921234302E-7</v>
      </c>
      <c r="CM23" s="5">
        <v>1.5157757238049499E-6</v>
      </c>
      <c r="CN23" s="5">
        <v>3.1857989274513998E-7</v>
      </c>
      <c r="CO23" s="5">
        <v>6.4675672547495798E-7</v>
      </c>
      <c r="CP23" s="17">
        <v>13.680414597771099</v>
      </c>
      <c r="CQ23" s="17">
        <v>0</v>
      </c>
      <c r="CR23" s="17">
        <v>0.53487329489012003</v>
      </c>
      <c r="CS23" s="17">
        <v>0</v>
      </c>
      <c r="CT23" s="17">
        <v>0</v>
      </c>
      <c r="CU23" s="5">
        <v>6.8408097576569297E-7</v>
      </c>
      <c r="CV23" s="5">
        <v>9.8451363283122897E-7</v>
      </c>
      <c r="CW23" s="17">
        <v>17134.378395702599</v>
      </c>
      <c r="CX23" s="17">
        <v>8141.5766044257698</v>
      </c>
      <c r="CY23" s="17">
        <v>904.61951338723702</v>
      </c>
      <c r="CZ23" s="17">
        <v>9046.1961178130096</v>
      </c>
      <c r="DA23" s="17">
        <v>0</v>
      </c>
      <c r="DB23" s="17">
        <v>19.803457888386198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0.51234892114618202</v>
      </c>
      <c r="DI23" s="17">
        <v>1.0357048407877101</v>
      </c>
      <c r="DJ23" s="17">
        <v>6354.1725112221302</v>
      </c>
      <c r="DK23" s="17">
        <v>1.4012499521596999</v>
      </c>
      <c r="DL23" s="17">
        <v>3.6554289342306001</v>
      </c>
      <c r="DM23" s="17">
        <v>8.8542783513836607</v>
      </c>
      <c r="DN23" s="17">
        <v>2.0714179223642302</v>
      </c>
      <c r="DO23" s="17">
        <v>0.58935896944944999</v>
      </c>
      <c r="DP23" s="5">
        <v>3.9740119159818498E-10</v>
      </c>
      <c r="DQ23" s="17">
        <v>0.48738973957902698</v>
      </c>
      <c r="DR23" s="17">
        <v>139.83608092102401</v>
      </c>
      <c r="DS23" s="17">
        <v>139.83461764153901</v>
      </c>
      <c r="DT23" s="17">
        <v>1.46327948544122E-3</v>
      </c>
      <c r="DU23" s="17">
        <v>0</v>
      </c>
      <c r="DV23" s="17">
        <v>0</v>
      </c>
      <c r="DW23" s="17">
        <v>10.720844462595799</v>
      </c>
      <c r="DX23" s="17">
        <v>0</v>
      </c>
      <c r="DY23" s="17">
        <v>23.907878113064001</v>
      </c>
      <c r="DZ23" s="17">
        <v>5.9096169340321998</v>
      </c>
      <c r="EA23" s="17">
        <v>3.19676958723965</v>
      </c>
      <c r="EB23" s="17">
        <v>59.769730712478797</v>
      </c>
      <c r="EC23" s="17">
        <v>7.9817496160791895E-2</v>
      </c>
      <c r="ED23" s="17">
        <v>4520.43818090677</v>
      </c>
      <c r="EE23" s="17">
        <v>3.2289693909180501</v>
      </c>
      <c r="EF23" s="17">
        <v>15.005979731256501</v>
      </c>
      <c r="EG23" s="17">
        <v>0</v>
      </c>
      <c r="EH23" s="17">
        <v>352.14105864272398</v>
      </c>
      <c r="EI23" s="17">
        <v>109.90703717935</v>
      </c>
      <c r="EJ23" s="17">
        <v>7.1751359968265205E-2</v>
      </c>
      <c r="EK23" s="17">
        <v>0</v>
      </c>
      <c r="EL23" s="17">
        <v>0</v>
      </c>
      <c r="EM23" s="17">
        <v>116.09191406930201</v>
      </c>
      <c r="EN23" s="17">
        <v>65.872929516068695</v>
      </c>
      <c r="EO23" s="17">
        <v>0.20514451383799301</v>
      </c>
      <c r="EP23" s="17">
        <v>11465.8977742513</v>
      </c>
      <c r="EQ23" s="17">
        <v>129.797842650418</v>
      </c>
      <c r="ER23" s="17">
        <v>102.570978932335</v>
      </c>
      <c r="ES23" s="17"/>
      <c r="ET23" s="26">
        <f t="shared" si="0"/>
        <v>1.4943773905067315</v>
      </c>
      <c r="EU23" s="40">
        <f t="shared" si="1"/>
        <v>3.2725448446925261E-3</v>
      </c>
      <c r="EV23" s="40">
        <f t="shared" si="2"/>
        <v>0</v>
      </c>
      <c r="EW23" s="40">
        <f t="shared" si="3"/>
        <v>3.279448898447117E-3</v>
      </c>
      <c r="EX23" s="40">
        <f t="shared" si="4"/>
        <v>3.2750822709881199E-3</v>
      </c>
      <c r="EY23" s="40">
        <f t="shared" si="5"/>
        <v>3.2750268247390209E-3</v>
      </c>
      <c r="EZ23" s="40">
        <f t="shared" si="6"/>
        <v>3.1592841364696768E-3</v>
      </c>
      <c r="FA23" s="40">
        <f t="shared" si="7"/>
        <v>3.2507779949541098E-3</v>
      </c>
      <c r="FB23" s="40">
        <f t="shared" si="8"/>
        <v>3.3102691878945205E-3</v>
      </c>
      <c r="FC23" s="40">
        <f t="shared" si="9"/>
        <v>3.2997637705920405E-3</v>
      </c>
      <c r="FD23" s="40">
        <f t="shared" si="10"/>
        <v>8.1360219799810982E-3</v>
      </c>
      <c r="FE23" s="40">
        <f t="shared" si="11"/>
        <v>3.1555747104569198E-3</v>
      </c>
      <c r="FF23" s="40">
        <f t="shared" si="12"/>
        <v>3.2883829158166342E-3</v>
      </c>
      <c r="FG23" s="40">
        <f t="shared" si="13"/>
        <v>8.7265959638794764E-3</v>
      </c>
      <c r="FH23" s="40">
        <f t="shared" si="14"/>
        <v>3.2903515279460779E-3</v>
      </c>
      <c r="FI23" s="40">
        <f t="shared" si="15"/>
        <v>8.4649481083859928E-3</v>
      </c>
      <c r="FJ23" s="40">
        <f t="shared" si="16"/>
        <v>0</v>
      </c>
      <c r="FK23" s="40">
        <f t="shared" si="17"/>
        <v>3.3143089643987355E-3</v>
      </c>
      <c r="FL23" s="40">
        <f t="shared" si="18"/>
        <v>3.2936554452010105E-3</v>
      </c>
      <c r="FM23" s="40">
        <f t="shared" si="19"/>
        <v>3.2793963899418288E-3</v>
      </c>
      <c r="FN23" s="40">
        <f t="shared" si="20"/>
        <v>8.0632625468860727E-3</v>
      </c>
      <c r="FO23" s="40">
        <f t="shared" si="21"/>
        <v>8.5030252204845863E-3</v>
      </c>
      <c r="FP23" s="40">
        <f t="shared" si="22"/>
        <v>9.4279252824737876E-3</v>
      </c>
      <c r="FQ23" s="40">
        <f t="shared" si="23"/>
        <v>3.2922220136243192E-3</v>
      </c>
      <c r="FR23" s="40">
        <f t="shared" si="24"/>
        <v>3.2952658788797671E-3</v>
      </c>
      <c r="FS23" s="40">
        <f t="shared" si="25"/>
        <v>0.24425346701152115</v>
      </c>
      <c r="FT23" s="40">
        <f t="shared" si="26"/>
        <v>9.5662297473781913E-3</v>
      </c>
      <c r="FU23" s="40">
        <f t="shared" si="27"/>
        <v>2.5310251202415399E-3</v>
      </c>
      <c r="FV23" s="40">
        <f t="shared" si="28"/>
        <v>3.1803933642976568E-3</v>
      </c>
      <c r="FW23" s="40">
        <f t="shared" si="29"/>
        <v>3.2981266656117395E-3</v>
      </c>
      <c r="FX23" s="40">
        <f t="shared" si="30"/>
        <v>3.2887925332813557E-3</v>
      </c>
      <c r="FY23" s="40">
        <f t="shared" si="31"/>
        <v>0</v>
      </c>
      <c r="FZ23" s="40">
        <f t="shared" si="32"/>
        <v>0</v>
      </c>
      <c r="GA23" s="40">
        <f t="shared" si="33"/>
        <v>0</v>
      </c>
      <c r="GB23" s="40">
        <f t="shared" si="34"/>
        <v>0</v>
      </c>
      <c r="GC23" s="40">
        <f t="shared" si="35"/>
        <v>3.2882118218023723E-3</v>
      </c>
      <c r="GD23" s="40">
        <f t="shared" si="36"/>
        <v>3.0913284707754854E-3</v>
      </c>
      <c r="GE23" s="40">
        <f t="shared" si="37"/>
        <v>3.1163492263718349E-3</v>
      </c>
      <c r="GF23" s="40">
        <f t="shared" si="38"/>
        <v>3.2418474984959251E-3</v>
      </c>
      <c r="GG23" s="40">
        <f t="shared" si="39"/>
        <v>3.3015191160442529E-3</v>
      </c>
      <c r="GH23" s="40">
        <f t="shared" si="40"/>
        <v>0</v>
      </c>
      <c r="GI23" s="40">
        <f t="shared" si="41"/>
        <v>0</v>
      </c>
    </row>
    <row r="24" spans="1:191" x14ac:dyDescent="0.25">
      <c r="A24" s="17" t="s">
        <v>193</v>
      </c>
      <c r="Q24" s="5"/>
      <c r="U24" s="5"/>
      <c r="AF24" s="5"/>
      <c r="AG24" s="5"/>
      <c r="AH24" s="5"/>
      <c r="AI24" s="5"/>
      <c r="AO24" s="5"/>
      <c r="AP24" s="5"/>
      <c r="AR24" s="17"/>
      <c r="AU24" s="17"/>
      <c r="AV24" s="17"/>
      <c r="AW24" s="17"/>
      <c r="AX24" s="17"/>
      <c r="BB24" s="5"/>
      <c r="BD24" s="17"/>
      <c r="BE24" s="5"/>
      <c r="BF24" s="17"/>
      <c r="BG24" s="17"/>
      <c r="BI24" s="17"/>
      <c r="BJ24" s="17"/>
      <c r="BL24" s="5"/>
      <c r="BM24" s="5"/>
      <c r="BN24" s="5"/>
      <c r="BO24" s="17"/>
      <c r="BP24" s="17"/>
      <c r="BQ24" s="17"/>
      <c r="BR24" s="5"/>
      <c r="BS24" s="17"/>
      <c r="BT24" s="17"/>
      <c r="BW24" s="17"/>
      <c r="BY24" s="17"/>
      <c r="BZ24" s="17"/>
      <c r="CD24" s="17"/>
      <c r="CE24" s="17"/>
      <c r="CF24" s="17"/>
      <c r="CG24" s="17"/>
      <c r="CH24" s="17"/>
      <c r="CL24" s="17"/>
      <c r="CM24" s="17"/>
      <c r="CN24" s="17"/>
      <c r="CO24" s="17"/>
      <c r="CP24" s="17"/>
      <c r="CR24" s="17"/>
      <c r="CU24" s="17"/>
      <c r="CV24" s="17"/>
      <c r="CX24" s="17"/>
      <c r="CY24" s="17"/>
      <c r="CZ24" s="17"/>
      <c r="DA24" s="17"/>
      <c r="DB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E24" s="17"/>
      <c r="EF24" s="17"/>
      <c r="EG24" s="17"/>
      <c r="EH24" s="17"/>
      <c r="EK24" s="17"/>
      <c r="EL24" s="17"/>
      <c r="EM24" s="17"/>
      <c r="EN24" s="17"/>
      <c r="EO24" s="17"/>
      <c r="EP24" s="17"/>
      <c r="ER24" s="17"/>
      <c r="ES24" s="17"/>
      <c r="ET24" s="26" t="e">
        <f t="shared" si="0"/>
        <v>#DIV/0!</v>
      </c>
      <c r="EU24" s="40">
        <f t="shared" si="1"/>
        <v>0</v>
      </c>
      <c r="EV24" s="40">
        <f t="shared" si="2"/>
        <v>0</v>
      </c>
      <c r="EW24" s="40">
        <f t="shared" si="3"/>
        <v>0</v>
      </c>
      <c r="EX24" s="40">
        <f t="shared" si="4"/>
        <v>0</v>
      </c>
      <c r="EY24" s="40">
        <f t="shared" si="5"/>
        <v>0</v>
      </c>
      <c r="EZ24" s="40">
        <f t="shared" si="6"/>
        <v>0</v>
      </c>
      <c r="FA24" s="40">
        <f t="shared" si="7"/>
        <v>0</v>
      </c>
      <c r="FB24" s="40">
        <f t="shared" si="8"/>
        <v>0</v>
      </c>
      <c r="FC24" s="40">
        <f t="shared" si="9"/>
        <v>0</v>
      </c>
      <c r="FD24" s="40">
        <f t="shared" si="10"/>
        <v>0</v>
      </c>
      <c r="FE24" s="40">
        <f t="shared" si="11"/>
        <v>0</v>
      </c>
      <c r="FF24" s="40">
        <f t="shared" si="12"/>
        <v>0</v>
      </c>
      <c r="FG24" s="40">
        <f t="shared" si="13"/>
        <v>0</v>
      </c>
      <c r="FH24" s="40">
        <f t="shared" si="14"/>
        <v>0</v>
      </c>
      <c r="FI24" s="40">
        <f t="shared" si="15"/>
        <v>0</v>
      </c>
      <c r="FJ24" s="40">
        <f t="shared" si="16"/>
        <v>0</v>
      </c>
      <c r="FK24" s="40">
        <f t="shared" si="17"/>
        <v>0</v>
      </c>
      <c r="FL24" s="40">
        <f t="shared" si="18"/>
        <v>0</v>
      </c>
      <c r="FM24" s="40">
        <f t="shared" si="19"/>
        <v>0</v>
      </c>
      <c r="FN24" s="40">
        <f t="shared" si="20"/>
        <v>0</v>
      </c>
      <c r="FO24" s="40">
        <f t="shared" si="21"/>
        <v>0</v>
      </c>
      <c r="FP24" s="40">
        <f t="shared" si="22"/>
        <v>0</v>
      </c>
      <c r="FQ24" s="40">
        <f t="shared" si="23"/>
        <v>0</v>
      </c>
      <c r="FR24" s="40">
        <f t="shared" si="24"/>
        <v>0</v>
      </c>
      <c r="FS24" s="40">
        <f t="shared" si="25"/>
        <v>0</v>
      </c>
      <c r="FT24" s="40">
        <f t="shared" si="26"/>
        <v>0</v>
      </c>
      <c r="FU24" s="40">
        <f t="shared" si="27"/>
        <v>0</v>
      </c>
      <c r="FV24" s="40">
        <f t="shared" si="28"/>
        <v>0</v>
      </c>
      <c r="FW24" s="40">
        <f t="shared" si="29"/>
        <v>0</v>
      </c>
      <c r="FX24" s="40">
        <f t="shared" si="30"/>
        <v>0</v>
      </c>
      <c r="FY24" s="40">
        <f t="shared" si="31"/>
        <v>0</v>
      </c>
      <c r="FZ24" s="40">
        <f t="shared" si="32"/>
        <v>0</v>
      </c>
      <c r="GA24" s="40">
        <f t="shared" si="33"/>
        <v>0</v>
      </c>
      <c r="GB24" s="40">
        <f t="shared" si="34"/>
        <v>0</v>
      </c>
      <c r="GC24" s="40">
        <f t="shared" si="35"/>
        <v>0</v>
      </c>
      <c r="GD24" s="40">
        <f t="shared" si="36"/>
        <v>0</v>
      </c>
      <c r="GE24" s="40">
        <f t="shared" si="37"/>
        <v>0</v>
      </c>
      <c r="GF24" s="40">
        <f t="shared" si="38"/>
        <v>0</v>
      </c>
      <c r="GG24" s="40">
        <f t="shared" si="39"/>
        <v>0</v>
      </c>
      <c r="GH24" s="40">
        <f t="shared" si="40"/>
        <v>0</v>
      </c>
      <c r="GI24" s="40">
        <f t="shared" si="41"/>
        <v>0</v>
      </c>
    </row>
    <row r="25" spans="1:191" x14ac:dyDescent="0.25">
      <c r="A25" s="17" t="s">
        <v>194</v>
      </c>
      <c r="B25" s="15">
        <v>2759.1866509000001</v>
      </c>
      <c r="C25" s="15">
        <v>1.9019729999999999E-4</v>
      </c>
      <c r="D25" s="15">
        <v>1747.6389706</v>
      </c>
      <c r="E25" s="15">
        <v>27.777152220000001</v>
      </c>
      <c r="F25" s="15">
        <v>27.744748445999999</v>
      </c>
      <c r="G25" s="15">
        <v>1064.5139448</v>
      </c>
      <c r="H25" s="15">
        <v>6864.7376158999996</v>
      </c>
      <c r="I25" s="17">
        <v>3.8323950668000002</v>
      </c>
      <c r="J25" s="17">
        <v>2.8318904606999999</v>
      </c>
      <c r="K25" s="17">
        <v>1.3986E-5</v>
      </c>
      <c r="L25" s="17">
        <v>48.457778327</v>
      </c>
      <c r="M25" s="17">
        <v>0.46414806089999999</v>
      </c>
      <c r="N25" s="17">
        <v>4.3205899999999999E-5</v>
      </c>
      <c r="O25" s="17">
        <v>1.50445774E-2</v>
      </c>
      <c r="P25" s="17">
        <v>3.715705E-4</v>
      </c>
      <c r="Q25" s="5">
        <v>1.775351E-10</v>
      </c>
      <c r="R25" s="17">
        <v>1.3941714900000001E-2</v>
      </c>
      <c r="S25" s="17">
        <v>2.3388029500000001E-2</v>
      </c>
      <c r="T25" s="17">
        <v>152.75452960999999</v>
      </c>
      <c r="U25" s="5">
        <v>1.8590126999999999E-7</v>
      </c>
      <c r="V25" s="17">
        <v>4.5366199999999999E-5</v>
      </c>
      <c r="W25" s="17">
        <v>1.9301300000000001E-5</v>
      </c>
      <c r="X25" s="17">
        <v>3.1832282599999998E-2</v>
      </c>
      <c r="Y25" s="17">
        <v>2.4350255961</v>
      </c>
      <c r="Z25" s="17">
        <v>8.3150985400000002E-2</v>
      </c>
      <c r="AA25" s="17">
        <v>3.30945E-5</v>
      </c>
      <c r="AB25" s="17">
        <v>1.42414424E-2</v>
      </c>
      <c r="AC25" s="17">
        <v>29.418172088999999</v>
      </c>
      <c r="AD25" s="17">
        <v>2.4758133200000001E-2</v>
      </c>
      <c r="AE25" s="17">
        <v>7.8759373999999997E-3</v>
      </c>
      <c r="AF25" s="17">
        <v>9.0266557999999992E-6</v>
      </c>
      <c r="AG25" s="5">
        <v>3.1495359999999998E-9</v>
      </c>
      <c r="AH25" s="5">
        <v>1.0876899E-7</v>
      </c>
      <c r="AI25" s="5">
        <v>9.9194780000000005E-8</v>
      </c>
      <c r="AJ25" s="17">
        <v>9.1051184699999996E-2</v>
      </c>
      <c r="AK25" s="17">
        <v>13.933932174000001</v>
      </c>
      <c r="AL25" s="17">
        <v>4.5941541966999999</v>
      </c>
      <c r="AM25" s="17">
        <v>2.4628409169999999</v>
      </c>
      <c r="AN25" s="17">
        <v>1.2791211300000001E-2</v>
      </c>
      <c r="AO25" s="5">
        <v>1.8791670000000001E-8</v>
      </c>
      <c r="AP25" s="5"/>
      <c r="AR25" s="17" t="s">
        <v>194</v>
      </c>
      <c r="AS25" s="17">
        <v>0</v>
      </c>
      <c r="AT25" s="17">
        <v>0</v>
      </c>
      <c r="AU25" s="17">
        <v>2.83983835787412</v>
      </c>
      <c r="AV25" s="17">
        <v>3.8428887558653599</v>
      </c>
      <c r="AW25" s="17">
        <v>3.8428887558653599</v>
      </c>
      <c r="AX25" s="17">
        <v>11.320114180153301</v>
      </c>
      <c r="AY25" s="17">
        <v>0</v>
      </c>
      <c r="AZ25" s="5">
        <v>5.7397308156550198E-6</v>
      </c>
      <c r="BA25" s="5">
        <v>8.2598451253052192E-6</v>
      </c>
      <c r="BB25" s="17">
        <v>48.599410805611001</v>
      </c>
      <c r="BC25" s="5">
        <v>1.87874507228404E-8</v>
      </c>
      <c r="BD25" s="17">
        <v>2.3453536833054098E-2</v>
      </c>
      <c r="BE25" s="17">
        <v>0.46544921995558503</v>
      </c>
      <c r="BF25" s="5">
        <v>1.03796542050408E-5</v>
      </c>
      <c r="BG25" s="5">
        <v>3.2867222231408103E-5</v>
      </c>
      <c r="BH25" s="5">
        <v>0</v>
      </c>
      <c r="BI25" s="17">
        <v>14698.272423901701</v>
      </c>
      <c r="BJ25" s="17">
        <v>1.5086464631645801E-2</v>
      </c>
      <c r="BK25" s="5">
        <v>5.1496662753462601E-11</v>
      </c>
      <c r="BL25" s="5">
        <v>1.2605918307732099E-10</v>
      </c>
      <c r="BM25" s="17">
        <v>3.7194019903327198E-4</v>
      </c>
      <c r="BN25" s="17">
        <v>3.1921478850138602E-2</v>
      </c>
      <c r="BO25" s="17">
        <v>2.4827287160778099E-2</v>
      </c>
      <c r="BP25" s="17">
        <v>7.8978229640315895E-3</v>
      </c>
      <c r="BQ25" s="17">
        <v>2767.06678559279</v>
      </c>
      <c r="BR25" s="17">
        <v>1.3981134687626399E-2</v>
      </c>
      <c r="BS25" s="17">
        <v>10.6661935201286</v>
      </c>
      <c r="BT25" s="17">
        <v>1931.1081325698101</v>
      </c>
      <c r="BU25" s="17">
        <v>19.456709665448798</v>
      </c>
      <c r="BV25" s="17">
        <v>4.6076054189908202</v>
      </c>
      <c r="BW25" s="5">
        <v>4.9889773114454901</v>
      </c>
      <c r="BX25" s="5">
        <v>0</v>
      </c>
      <c r="BY25" s="5">
        <v>153.21222996413599</v>
      </c>
      <c r="BZ25" s="5">
        <v>153.21222996413599</v>
      </c>
      <c r="CA25" s="17">
        <v>0</v>
      </c>
      <c r="CB25" s="17">
        <v>0</v>
      </c>
      <c r="CC25" s="17">
        <v>2.46996666879578</v>
      </c>
      <c r="CD25" s="5">
        <v>4.0941089302733203E-8</v>
      </c>
      <c r="CE25" s="5">
        <v>1.3583995661601501E-7</v>
      </c>
      <c r="CF25" s="5">
        <v>0</v>
      </c>
      <c r="CG25" s="17">
        <v>2.97323328174544E-2</v>
      </c>
      <c r="CH25" s="17">
        <v>0</v>
      </c>
      <c r="CI25" s="17">
        <v>0</v>
      </c>
      <c r="CJ25" s="17">
        <v>1.74361852032495E-2</v>
      </c>
      <c r="CK25" s="17">
        <v>0</v>
      </c>
      <c r="CL25" s="5">
        <v>1.18069776285983E-5</v>
      </c>
      <c r="CM25" s="5">
        <v>3.3602994978973399E-5</v>
      </c>
      <c r="CN25" s="5">
        <v>6.3756614141547798E-6</v>
      </c>
      <c r="CO25" s="5">
        <v>1.29442831396021E-5</v>
      </c>
      <c r="CP25" s="17">
        <v>2.4418863816977101</v>
      </c>
      <c r="CQ25" s="17">
        <v>0</v>
      </c>
      <c r="CR25" s="17">
        <v>0.10195348338884901</v>
      </c>
      <c r="CS25" s="17">
        <v>1.90192518615277E-4</v>
      </c>
      <c r="CT25" s="17">
        <v>0</v>
      </c>
      <c r="CU25" s="5">
        <v>1.3582894337979501E-5</v>
      </c>
      <c r="CV25" s="5">
        <v>1.9546916009413698E-5</v>
      </c>
      <c r="CW25" s="17">
        <v>8815.8116597705994</v>
      </c>
      <c r="CX25" s="17">
        <v>1577.2943939879899</v>
      </c>
      <c r="CY25" s="17">
        <v>175.25501786713801</v>
      </c>
      <c r="CZ25" s="17">
        <v>1752.5494118551301</v>
      </c>
      <c r="DA25" s="17">
        <v>0</v>
      </c>
      <c r="DB25" s="17">
        <v>16.819057639259199</v>
      </c>
      <c r="DC25" s="17">
        <v>0</v>
      </c>
      <c r="DD25" s="5">
        <v>9.0268831605460794E-6</v>
      </c>
      <c r="DE25" s="5">
        <v>3.1492174143090901E-9</v>
      </c>
      <c r="DF25" s="5">
        <v>1.0872869370635499E-7</v>
      </c>
      <c r="DG25" s="5">
        <v>9.9181137254253602E-8</v>
      </c>
      <c r="DH25" s="17">
        <v>9.1308885246118299E-2</v>
      </c>
      <c r="DI25" s="17">
        <v>0.17906764364490099</v>
      </c>
      <c r="DJ25" s="17">
        <v>4357.0041181215302</v>
      </c>
      <c r="DK25" s="17">
        <v>0.24226659325275399</v>
      </c>
      <c r="DL25" s="17">
        <v>0.63200183122516296</v>
      </c>
      <c r="DM25" s="17">
        <v>1.5308489040272899</v>
      </c>
      <c r="DN25" s="17">
        <v>0.35813297563341501</v>
      </c>
      <c r="DO25" s="17">
        <v>0.30748453292327299</v>
      </c>
      <c r="DP25" s="5">
        <v>9.3042422438642592E-9</v>
      </c>
      <c r="DQ25" s="17">
        <v>8.42667391436146E-2</v>
      </c>
      <c r="DR25" s="17">
        <v>27.854155961826901</v>
      </c>
      <c r="DS25" s="17">
        <v>27.8217203090108</v>
      </c>
      <c r="DT25" s="17">
        <v>3.2435652816129E-2</v>
      </c>
      <c r="DU25" s="17">
        <v>0</v>
      </c>
      <c r="DV25" s="17">
        <v>0</v>
      </c>
      <c r="DW25" s="17">
        <v>4.2479037398105097</v>
      </c>
      <c r="DX25" s="17">
        <v>0</v>
      </c>
      <c r="DY25" s="17">
        <v>4.1845642761950401</v>
      </c>
      <c r="DZ25" s="17">
        <v>1.0217341083681899</v>
      </c>
      <c r="EA25" s="17">
        <v>0.56272676747300598</v>
      </c>
      <c r="EB25" s="17">
        <v>10.4614034914598</v>
      </c>
      <c r="EC25" s="17">
        <v>1.4269811092995299E-2</v>
      </c>
      <c r="ED25" s="17">
        <v>1973.3490931229101</v>
      </c>
      <c r="EE25" s="17">
        <v>0.55826727555019096</v>
      </c>
      <c r="EF25" s="17">
        <v>3.4510514303036302</v>
      </c>
      <c r="EG25" s="17">
        <v>0</v>
      </c>
      <c r="EH25" s="17">
        <v>1067.7469651382601</v>
      </c>
      <c r="EI25" s="17">
        <v>371.42726882971499</v>
      </c>
      <c r="EJ25" s="17">
        <v>1.28273730050811E-2</v>
      </c>
      <c r="EK25" s="17">
        <v>0</v>
      </c>
      <c r="EL25" s="17">
        <v>0</v>
      </c>
      <c r="EM25" s="17">
        <v>145.28901295177101</v>
      </c>
      <c r="EN25" s="17">
        <v>29.504708177102199</v>
      </c>
      <c r="EO25" s="17">
        <v>0.17122914633654601</v>
      </c>
      <c r="EP25" s="17">
        <v>6884.96785119793</v>
      </c>
      <c r="EQ25" s="17">
        <v>13.9684118469668</v>
      </c>
      <c r="ER25" s="17">
        <v>143.54010911756399</v>
      </c>
      <c r="ES25" s="17"/>
      <c r="ET25" s="26">
        <f t="shared" si="0"/>
        <v>1.2804434022501234</v>
      </c>
      <c r="EU25" s="40">
        <f t="shared" si="1"/>
        <v>2.8559628940722386E-3</v>
      </c>
      <c r="EV25" s="40">
        <f t="shared" si="2"/>
        <v>-2.5139077804959322E-5</v>
      </c>
      <c r="EW25" s="40">
        <f t="shared" si="3"/>
        <v>2.8097572426210127E-3</v>
      </c>
      <c r="EX25" s="40">
        <f t="shared" si="4"/>
        <v>2.7721971358696698E-3</v>
      </c>
      <c r="EY25" s="40">
        <f t="shared" si="5"/>
        <v>2.7742858494684999E-3</v>
      </c>
      <c r="EZ25" s="40">
        <f t="shared" si="6"/>
        <v>3.037085943357457E-3</v>
      </c>
      <c r="FA25" s="40">
        <f t="shared" si="7"/>
        <v>2.9469786654443266E-3</v>
      </c>
      <c r="FB25" s="40">
        <f t="shared" si="8"/>
        <v>2.7381543088463058E-3</v>
      </c>
      <c r="FC25" s="40">
        <f t="shared" si="9"/>
        <v>2.8065694222351506E-3</v>
      </c>
      <c r="FD25" s="40">
        <f t="shared" si="10"/>
        <v>9.7068074933793168E-4</v>
      </c>
      <c r="FE25" s="40">
        <f t="shared" si="11"/>
        <v>2.9228017358791168E-3</v>
      </c>
      <c r="FF25" s="40">
        <f t="shared" si="12"/>
        <v>2.8033275697889118E-3</v>
      </c>
      <c r="FG25" s="40">
        <f t="shared" si="13"/>
        <v>9.483990947741158E-4</v>
      </c>
      <c r="FH25" s="40">
        <f t="shared" si="14"/>
        <v>2.7842079263589439E-3</v>
      </c>
      <c r="FI25" s="40">
        <f t="shared" si="15"/>
        <v>9.9496336030975943E-4</v>
      </c>
      <c r="FJ25" s="40">
        <f t="shared" si="16"/>
        <v>1.1685481227996684E-4</v>
      </c>
      <c r="FK25" s="40">
        <f t="shared" si="17"/>
        <v>2.8274705019537254E-3</v>
      </c>
      <c r="FL25" s="40">
        <f t="shared" si="18"/>
        <v>2.800891501103056E-3</v>
      </c>
      <c r="FM25" s="40">
        <f t="shared" si="19"/>
        <v>2.9963128118331833E-3</v>
      </c>
      <c r="FN25" s="40">
        <f t="shared" si="20"/>
        <v>9.8987038987143278E-4</v>
      </c>
      <c r="FO25" s="40">
        <f t="shared" si="21"/>
        <v>9.6487269314370961E-4</v>
      </c>
      <c r="FP25" s="40">
        <f t="shared" si="22"/>
        <v>9.6597398915514079E-4</v>
      </c>
      <c r="FQ25" s="40">
        <f t="shared" si="23"/>
        <v>2.8020689329581409E-3</v>
      </c>
      <c r="FR25" s="40">
        <f t="shared" si="24"/>
        <v>2.8175414700767399E-3</v>
      </c>
      <c r="FS25" s="40">
        <f t="shared" si="25"/>
        <v>0.22612477649421822</v>
      </c>
      <c r="FT25" s="40">
        <f t="shared" si="26"/>
        <v>1.0669551554850297E-3</v>
      </c>
      <c r="FU25" s="40">
        <f t="shared" si="27"/>
        <v>1.991981724779446E-3</v>
      </c>
      <c r="FV25" s="40">
        <f t="shared" si="28"/>
        <v>2.9415861679100508E-3</v>
      </c>
      <c r="FW25" s="40">
        <f t="shared" si="29"/>
        <v>2.7931815464220188E-3</v>
      </c>
      <c r="FX25" s="40">
        <f t="shared" si="30"/>
        <v>2.7787884692417435E-3</v>
      </c>
      <c r="FY25" s="40">
        <f t="shared" si="31"/>
        <v>2.5187683137334642E-5</v>
      </c>
      <c r="FZ25" s="40">
        <f t="shared" si="32"/>
        <v>-1.0115321460357918E-4</v>
      </c>
      <c r="GA25" s="40">
        <f t="shared" si="33"/>
        <v>-3.7047593845459782E-4</v>
      </c>
      <c r="GB25" s="40">
        <f t="shared" si="34"/>
        <v>-1.3753491611557381E-4</v>
      </c>
      <c r="GC25" s="40">
        <f t="shared" si="35"/>
        <v>2.8302821865238506E-3</v>
      </c>
      <c r="GD25" s="40">
        <f t="shared" si="36"/>
        <v>2.4745113250326466E-3</v>
      </c>
      <c r="GE25" s="40">
        <f t="shared" si="37"/>
        <v>2.9278996121815779E-3</v>
      </c>
      <c r="GF25" s="40">
        <f t="shared" si="38"/>
        <v>2.8933057537715587E-3</v>
      </c>
      <c r="GG25" s="40">
        <f t="shared" si="39"/>
        <v>2.8270743272843313E-3</v>
      </c>
      <c r="GH25" s="40">
        <f t="shared" si="40"/>
        <v>-2.2452912165874897E-4</v>
      </c>
      <c r="GI25" s="40">
        <f t="shared" si="41"/>
        <v>0</v>
      </c>
    </row>
    <row r="26" spans="1:191" x14ac:dyDescent="0.25">
      <c r="A26" s="17" t="s">
        <v>195</v>
      </c>
      <c r="B26" s="15">
        <v>568.45659172000001</v>
      </c>
      <c r="D26" s="15">
        <v>369.88591176</v>
      </c>
      <c r="E26" s="15">
        <v>7.9066051845</v>
      </c>
      <c r="F26" s="15">
        <v>7.9065987167999996</v>
      </c>
      <c r="G26" s="15">
        <v>1.2304438964</v>
      </c>
      <c r="H26" s="15">
        <v>854.62251767999999</v>
      </c>
      <c r="I26" s="17">
        <v>0.38833711659999998</v>
      </c>
      <c r="J26" s="17">
        <v>0.36584716179999999</v>
      </c>
      <c r="K26" s="5">
        <v>2.8279499999999999E-9</v>
      </c>
      <c r="L26" s="17">
        <v>1.3136717478</v>
      </c>
      <c r="M26" s="17">
        <v>8.82923075E-2</v>
      </c>
      <c r="N26" s="5">
        <v>8.6234160000000008E-9</v>
      </c>
      <c r="O26" s="17">
        <v>1.8432647999999999E-3</v>
      </c>
      <c r="P26" s="5">
        <v>7.416138E-8</v>
      </c>
      <c r="R26" s="17">
        <v>1.7087038000000001E-3</v>
      </c>
      <c r="S26" s="17">
        <v>2.8657968000000002E-3</v>
      </c>
      <c r="T26" s="17">
        <v>3.2876342099000002</v>
      </c>
      <c r="U26" s="5">
        <v>3.7588900000000001E-11</v>
      </c>
      <c r="V26" s="5">
        <v>9.0545859999999994E-9</v>
      </c>
      <c r="W26" s="5">
        <v>3.8969699999999996E-9</v>
      </c>
      <c r="X26" s="17">
        <v>6.0040285000000004E-3</v>
      </c>
      <c r="Y26" s="17">
        <v>0.40853949010000001</v>
      </c>
      <c r="Z26" s="17">
        <v>1.3368554E-2</v>
      </c>
      <c r="AA26" s="5">
        <v>6.6813160000000002E-9</v>
      </c>
      <c r="AB26" s="17">
        <v>1.748966E-3</v>
      </c>
      <c r="AC26" s="17">
        <v>0.50137463360000001</v>
      </c>
      <c r="AD26" s="17">
        <v>3.3936344000000001E-3</v>
      </c>
      <c r="AE26" s="17">
        <v>9.6600220000000005E-4</v>
      </c>
      <c r="AJ26" s="17">
        <v>1.8752504100000001E-2</v>
      </c>
      <c r="AK26" s="17">
        <v>0.31800317900000002</v>
      </c>
      <c r="AL26" s="17">
        <v>0.36252282390000001</v>
      </c>
      <c r="AM26" s="17">
        <v>1.2027545485</v>
      </c>
      <c r="AN26" s="17">
        <v>1.6001371E-3</v>
      </c>
      <c r="AR26" s="17" t="s">
        <v>195</v>
      </c>
      <c r="AS26" s="17">
        <v>0</v>
      </c>
      <c r="AT26" s="17">
        <v>0</v>
      </c>
      <c r="AU26" s="17">
        <v>0.36701052193241501</v>
      </c>
      <c r="AV26" s="17">
        <v>0.38958547417953998</v>
      </c>
      <c r="AW26" s="17">
        <v>0.38958547417953998</v>
      </c>
      <c r="AX26" s="17">
        <v>7.0958195765670598E-2</v>
      </c>
      <c r="AY26" s="17">
        <v>0</v>
      </c>
      <c r="AZ26" s="5">
        <v>1.1594437738719201E-9</v>
      </c>
      <c r="BA26" s="5">
        <v>1.66860122246289E-9</v>
      </c>
      <c r="BB26" s="5">
        <v>1.3179684799404601</v>
      </c>
      <c r="BC26" s="17">
        <v>0</v>
      </c>
      <c r="BD26" s="17">
        <v>2.8751684444174E-3</v>
      </c>
      <c r="BE26" s="5">
        <v>8.8573694424976701E-2</v>
      </c>
      <c r="BF26" s="5">
        <v>2.0697762859835601E-9</v>
      </c>
      <c r="BG26" s="5">
        <v>6.5541207140770497E-9</v>
      </c>
      <c r="BH26" s="17">
        <v>0</v>
      </c>
      <c r="BI26" s="17">
        <v>2910.0816974568402</v>
      </c>
      <c r="BJ26" s="17">
        <v>1.8490153039942699E-3</v>
      </c>
      <c r="BK26" s="17">
        <v>0</v>
      </c>
      <c r="BL26" s="5">
        <v>0</v>
      </c>
      <c r="BM26" s="5">
        <v>7.41714293115516E-8</v>
      </c>
      <c r="BN26" s="5">
        <v>6.0237262305229897E-3</v>
      </c>
      <c r="BO26" s="17">
        <v>3.4046442849914801E-3</v>
      </c>
      <c r="BP26" s="17">
        <v>9.6910397135093601E-4</v>
      </c>
      <c r="BQ26" s="17">
        <v>570.26444635526195</v>
      </c>
      <c r="BR26" s="5">
        <v>1.71432457800129E-3</v>
      </c>
      <c r="BS26" s="17">
        <v>6.2517136452156896E-2</v>
      </c>
      <c r="BT26" s="17">
        <v>427.95727108717699</v>
      </c>
      <c r="BU26" s="17">
        <v>5.5226372721255197E-2</v>
      </c>
      <c r="BV26" s="17">
        <v>0.36373941043695501</v>
      </c>
      <c r="BW26" s="17">
        <v>3.0934749636859198E-2</v>
      </c>
      <c r="BX26" s="17">
        <v>0</v>
      </c>
      <c r="BY26" s="17">
        <v>3.29818496783597</v>
      </c>
      <c r="BZ26" s="17">
        <v>3.29818496783597</v>
      </c>
      <c r="CA26" s="17">
        <v>0</v>
      </c>
      <c r="CB26" s="17">
        <v>0</v>
      </c>
      <c r="CC26" s="17">
        <v>1.2065647092140199</v>
      </c>
      <c r="CD26" s="5">
        <v>8.26651426114849E-12</v>
      </c>
      <c r="CE26" s="5">
        <v>2.7438521216730801E-11</v>
      </c>
      <c r="CF26" s="17">
        <v>0</v>
      </c>
      <c r="CG26" s="17">
        <v>1.1959797529732001E-3</v>
      </c>
      <c r="CH26" s="17">
        <v>0</v>
      </c>
      <c r="CI26" s="17">
        <v>0</v>
      </c>
      <c r="CJ26" s="17">
        <v>7.0128342762688998E-4</v>
      </c>
      <c r="CK26" s="17">
        <v>0</v>
      </c>
      <c r="CL26" s="5">
        <v>2.35408433781422E-9</v>
      </c>
      <c r="CM26" s="5">
        <v>6.7010587697107003E-9</v>
      </c>
      <c r="CN26" s="5">
        <v>1.2858788449985299E-9</v>
      </c>
      <c r="CO26" s="5">
        <v>2.6110550769688598E-9</v>
      </c>
      <c r="CP26" s="17">
        <v>0.40984103138262501</v>
      </c>
      <c r="CQ26" s="17">
        <v>0</v>
      </c>
      <c r="CR26" s="17">
        <v>1.41584618665445E-2</v>
      </c>
      <c r="CS26" s="17">
        <v>0</v>
      </c>
      <c r="CT26" s="17">
        <v>0</v>
      </c>
      <c r="CU26" s="5">
        <v>2.7391987301377299E-9</v>
      </c>
      <c r="CV26" s="5">
        <v>3.9434073535166402E-9</v>
      </c>
      <c r="CW26" s="17">
        <v>1285.3148356729801</v>
      </c>
      <c r="CX26" s="17">
        <v>333.95639982693598</v>
      </c>
      <c r="CY26" s="17">
        <v>37.106791561368503</v>
      </c>
      <c r="CZ26" s="17">
        <v>371.06319138830497</v>
      </c>
      <c r="DA26" s="17">
        <v>0</v>
      </c>
      <c r="DB26" s="17">
        <v>0.15590195250472599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1.88091182812767E-2</v>
      </c>
      <c r="DI26" s="17">
        <v>2.3183414959462498E-2</v>
      </c>
      <c r="DJ26" s="17">
        <v>468.34753673671702</v>
      </c>
      <c r="DK26" s="17">
        <v>3.1365543962918199E-2</v>
      </c>
      <c r="DL26" s="17">
        <v>8.1822715984060407E-2</v>
      </c>
      <c r="DM26" s="17">
        <v>0.19819456869326399</v>
      </c>
      <c r="DN26" s="17">
        <v>4.6366552136554301E-2</v>
      </c>
      <c r="DO26" s="17">
        <v>0.28400289323566702</v>
      </c>
      <c r="DP26" s="5">
        <v>1.8794402464767301E-12</v>
      </c>
      <c r="DQ26" s="17">
        <v>1.09096964235519E-2</v>
      </c>
      <c r="DR26" s="17">
        <v>7.9317126637345101</v>
      </c>
      <c r="DS26" s="17">
        <v>7.9317061950428904</v>
      </c>
      <c r="DT26" s="5">
        <v>6.4686916119644797E-6</v>
      </c>
      <c r="DU26" s="17">
        <v>0</v>
      </c>
      <c r="DV26" s="17">
        <v>0</v>
      </c>
      <c r="DW26" s="17">
        <v>3.3939282148624499</v>
      </c>
      <c r="DX26" s="17">
        <v>0</v>
      </c>
      <c r="DY26" s="17">
        <v>0.60238012265414398</v>
      </c>
      <c r="DZ26" s="17">
        <v>0.132281291577793</v>
      </c>
      <c r="EA26" s="17">
        <v>8.4762054961226296E-2</v>
      </c>
      <c r="EB26" s="17">
        <v>1.5059561807128601</v>
      </c>
      <c r="EC26" s="17">
        <v>1.7532967612868299E-3</v>
      </c>
      <c r="ED26" s="17">
        <v>376.47294553309399</v>
      </c>
      <c r="EE26" s="17">
        <v>7.2277969212453899E-2</v>
      </c>
      <c r="EF26" s="17">
        <v>1.4642749756664799</v>
      </c>
      <c r="EG26" s="17">
        <v>0</v>
      </c>
      <c r="EH26" s="17">
        <v>1.23439810554187</v>
      </c>
      <c r="EI26" s="17">
        <v>1.44254322908662</v>
      </c>
      <c r="EJ26" s="17">
        <v>1.60539932599966E-3</v>
      </c>
      <c r="EK26" s="17">
        <v>0</v>
      </c>
      <c r="EL26" s="17">
        <v>0</v>
      </c>
      <c r="EM26" s="17">
        <v>3.4683257231772902</v>
      </c>
      <c r="EN26" s="17">
        <v>0.502996321288117</v>
      </c>
      <c r="EO26" s="17">
        <v>6.7654008799748505E-2</v>
      </c>
      <c r="EP26" s="17">
        <v>857.34628328290205</v>
      </c>
      <c r="EQ26" s="17">
        <v>0.31905807818410797</v>
      </c>
      <c r="ER26" s="17">
        <v>1.5803646874088499</v>
      </c>
      <c r="ES26" s="17"/>
      <c r="ET26" s="26">
        <f t="shared" si="0"/>
        <v>1.4991781742510446</v>
      </c>
      <c r="EU26" s="40">
        <f t="shared" si="1"/>
        <v>3.180286167131697E-3</v>
      </c>
      <c r="EV26" s="40">
        <f t="shared" si="2"/>
        <v>0</v>
      </c>
      <c r="EW26" s="40">
        <f t="shared" si="3"/>
        <v>3.1828182444235652E-3</v>
      </c>
      <c r="EX26" s="40">
        <f t="shared" si="4"/>
        <v>3.1755068893196316E-3</v>
      </c>
      <c r="EY26" s="40">
        <f t="shared" si="5"/>
        <v>3.1755093615086698E-3</v>
      </c>
      <c r="EZ26" s="40">
        <f t="shared" si="6"/>
        <v>3.2136444038116468E-3</v>
      </c>
      <c r="FA26" s="40">
        <f t="shared" si="7"/>
        <v>3.1870978666653084E-3</v>
      </c>
      <c r="FB26" s="40">
        <f t="shared" si="8"/>
        <v>3.2146233933797634E-3</v>
      </c>
      <c r="FC26" s="40">
        <f t="shared" si="9"/>
        <v>3.1799074965928177E-3</v>
      </c>
      <c r="FD26" s="40">
        <f t="shared" si="10"/>
        <v>3.359194285964966E-5</v>
      </c>
      <c r="FE26" s="40">
        <f t="shared" si="11"/>
        <v>3.2707806555601357E-3</v>
      </c>
      <c r="FF26" s="40">
        <f t="shared" si="12"/>
        <v>3.186992535863908E-3</v>
      </c>
      <c r="FG26" s="40">
        <f t="shared" si="13"/>
        <v>5.5778366787436808E-5</v>
      </c>
      <c r="FH26" s="40">
        <f t="shared" si="14"/>
        <v>3.1197384088656401E-3</v>
      </c>
      <c r="FI26" s="40">
        <f t="shared" si="15"/>
        <v>1.3550599451627444E-4</v>
      </c>
      <c r="FJ26" s="40">
        <f t="shared" si="16"/>
        <v>0</v>
      </c>
      <c r="FK26" s="40">
        <f t="shared" si="17"/>
        <v>3.2894981571937325E-3</v>
      </c>
      <c r="FL26" s="40">
        <f t="shared" si="18"/>
        <v>3.2701705917878949E-3</v>
      </c>
      <c r="FM26" s="40">
        <f t="shared" si="19"/>
        <v>3.2092250117724459E-3</v>
      </c>
      <c r="FN26" s="40">
        <f t="shared" si="20"/>
        <v>-1.1770165245542312E-4</v>
      </c>
      <c r="FO26" s="40">
        <f t="shared" si="21"/>
        <v>6.1527663983809513E-5</v>
      </c>
      <c r="FP26" s="40">
        <f t="shared" si="22"/>
        <v>-9.2579703230700989E-6</v>
      </c>
      <c r="FQ26" s="40">
        <f t="shared" si="23"/>
        <v>3.2807523353677059E-3</v>
      </c>
      <c r="FR26" s="40">
        <f t="shared" si="24"/>
        <v>3.1858395924134826E-3</v>
      </c>
      <c r="FS26" s="40">
        <f t="shared" si="25"/>
        <v>5.9087008702998135E-2</v>
      </c>
      <c r="FT26" s="40">
        <f t="shared" si="26"/>
        <v>1.9308825602163266E-4</v>
      </c>
      <c r="FU26" s="40">
        <f t="shared" si="27"/>
        <v>2.4761838062202974E-3</v>
      </c>
      <c r="FV26" s="40">
        <f t="shared" si="28"/>
        <v>3.2344829184373612E-3</v>
      </c>
      <c r="FW26" s="40">
        <f t="shared" si="29"/>
        <v>3.2442755152057717E-3</v>
      </c>
      <c r="FX26" s="40">
        <f t="shared" si="30"/>
        <v>3.2109361147789938E-3</v>
      </c>
      <c r="FY26" s="40">
        <f t="shared" si="31"/>
        <v>0</v>
      </c>
      <c r="FZ26" s="40">
        <f t="shared" si="32"/>
        <v>0</v>
      </c>
      <c r="GA26" s="40">
        <f t="shared" si="33"/>
        <v>0</v>
      </c>
      <c r="GB26" s="40">
        <f t="shared" si="34"/>
        <v>0</v>
      </c>
      <c r="GC26" s="40">
        <f t="shared" si="35"/>
        <v>3.0190198052908825E-3</v>
      </c>
      <c r="GD26" s="40">
        <f t="shared" si="36"/>
        <v>3.3172598696189419E-3</v>
      </c>
      <c r="GE26" s="40">
        <f t="shared" si="37"/>
        <v>3.3558894964654386E-3</v>
      </c>
      <c r="GF26" s="40">
        <f t="shared" si="38"/>
        <v>3.1678622365400775E-3</v>
      </c>
      <c r="GG26" s="40">
        <f t="shared" si="39"/>
        <v>3.2886094570646332E-3</v>
      </c>
      <c r="GH26" s="40">
        <f t="shared" si="40"/>
        <v>0</v>
      </c>
      <c r="GI26" s="40">
        <f t="shared" si="41"/>
        <v>0</v>
      </c>
    </row>
    <row r="27" spans="1:191" x14ac:dyDescent="0.25">
      <c r="A27" s="17" t="s">
        <v>196</v>
      </c>
      <c r="B27" s="15">
        <v>3435.7310739</v>
      </c>
      <c r="C27" s="15">
        <v>2.3130072000000002E-2</v>
      </c>
      <c r="D27" s="15">
        <v>2054.6548051</v>
      </c>
      <c r="E27" s="15">
        <v>62.923567337999998</v>
      </c>
      <c r="F27" s="15">
        <v>62.879747878000003</v>
      </c>
      <c r="G27" s="15">
        <v>467.12057212000002</v>
      </c>
      <c r="H27" s="15">
        <v>29072.287542999999</v>
      </c>
      <c r="I27" s="17">
        <v>4.6899445313000001</v>
      </c>
      <c r="J27" s="17">
        <v>3.2434717023999999</v>
      </c>
      <c r="K27" s="17">
        <v>1.5875999999999998E-5</v>
      </c>
      <c r="L27" s="17">
        <v>389.02187880000002</v>
      </c>
      <c r="M27" s="17">
        <v>0.42135365200000002</v>
      </c>
      <c r="N27" s="17">
        <v>5.8424799999999997E-5</v>
      </c>
      <c r="O27" s="17">
        <v>1.68651792E-2</v>
      </c>
      <c r="P27" s="17">
        <v>5.0245279999999997E-4</v>
      </c>
      <c r="Q27" s="5">
        <v>2.1590207E-8</v>
      </c>
      <c r="R27" s="17">
        <v>1.56270682E-2</v>
      </c>
      <c r="S27" s="17">
        <v>2.6217378699999998E-2</v>
      </c>
      <c r="T27" s="17">
        <v>297.79945221999998</v>
      </c>
      <c r="U27" s="5">
        <v>2.1102223999999999E-7</v>
      </c>
      <c r="V27" s="17">
        <v>6.1346000000000005E-5</v>
      </c>
      <c r="W27" s="17">
        <v>3.4088599999999997E-5</v>
      </c>
      <c r="X27" s="17">
        <v>2.9003009699999999E-2</v>
      </c>
      <c r="Y27" s="17">
        <v>2.3798437964999999</v>
      </c>
      <c r="Z27" s="17">
        <v>8.7706244599999997E-2</v>
      </c>
      <c r="AA27" s="17">
        <v>5.9602699999999998E-5</v>
      </c>
      <c r="AB27" s="17">
        <v>1.5951829599999998E-2</v>
      </c>
      <c r="AC27" s="17">
        <v>242.70276643</v>
      </c>
      <c r="AD27" s="17">
        <v>2.6610129100000001E-2</v>
      </c>
      <c r="AE27" s="17">
        <v>8.8257291000000005E-3</v>
      </c>
      <c r="AF27" s="17">
        <v>1.0977401000000001E-3</v>
      </c>
      <c r="AG27" s="5">
        <v>3.8301806999999998E-7</v>
      </c>
      <c r="AH27" s="17">
        <v>1.32275E-5</v>
      </c>
      <c r="AI27" s="17">
        <v>1.20632E-5</v>
      </c>
      <c r="AJ27" s="17">
        <v>7.9680538400000001E-2</v>
      </c>
      <c r="AK27" s="17">
        <v>597.53445158</v>
      </c>
      <c r="AL27" s="17">
        <v>67.930910054999998</v>
      </c>
      <c r="AM27" s="17">
        <v>11.119950999</v>
      </c>
      <c r="AN27" s="17">
        <v>1.4234468700000001E-2</v>
      </c>
      <c r="AO27" s="5">
        <v>2.2852721999999999E-6</v>
      </c>
      <c r="AP27" s="5"/>
      <c r="AR27" s="17" t="s">
        <v>196</v>
      </c>
      <c r="AS27" s="17">
        <v>0</v>
      </c>
      <c r="AT27" s="17">
        <v>0</v>
      </c>
      <c r="AU27" s="17">
        <v>3.2525220098260901</v>
      </c>
      <c r="AV27" s="17">
        <v>4.7033886842811699</v>
      </c>
      <c r="AW27" s="17">
        <v>4.7033886842811699</v>
      </c>
      <c r="AX27" s="17">
        <v>35.4645557703195</v>
      </c>
      <c r="AY27" s="17">
        <v>0</v>
      </c>
      <c r="AZ27" s="5">
        <v>6.5362059557862802E-6</v>
      </c>
      <c r="BA27" s="5">
        <v>9.4063967107039593E-6</v>
      </c>
      <c r="BB27" s="17">
        <v>390.08628702230197</v>
      </c>
      <c r="BC27" s="5">
        <v>2.2853610319394599E-6</v>
      </c>
      <c r="BD27" s="17">
        <v>2.6291205535188399E-2</v>
      </c>
      <c r="BE27" s="17">
        <v>0.42254870237023501</v>
      </c>
      <c r="BF27" s="5">
        <v>1.40808412837513E-5</v>
      </c>
      <c r="BG27" s="5">
        <v>4.4589692289885597E-5</v>
      </c>
      <c r="BH27" s="5">
        <v>0</v>
      </c>
      <c r="BI27" s="17">
        <v>55103.503322602002</v>
      </c>
      <c r="BJ27" s="17">
        <v>1.6912482627422201E-2</v>
      </c>
      <c r="BK27" s="5">
        <v>6.2619531848520301E-9</v>
      </c>
      <c r="BL27" s="5">
        <v>1.5327347784630399E-8</v>
      </c>
      <c r="BM27" s="17">
        <v>5.0456402360047898E-4</v>
      </c>
      <c r="BN27" s="17">
        <v>2.9084445649721999E-2</v>
      </c>
      <c r="BO27" s="17">
        <v>2.6684439426232699E-2</v>
      </c>
      <c r="BP27" s="17">
        <v>8.85054443298499E-3</v>
      </c>
      <c r="BQ27" s="17">
        <v>3445.59016258866</v>
      </c>
      <c r="BR27" s="17">
        <v>1.5670888798891398E-2</v>
      </c>
      <c r="BS27" s="17">
        <v>41.694610777427201</v>
      </c>
      <c r="BT27" s="17">
        <v>13675.2371790739</v>
      </c>
      <c r="BU27" s="17">
        <v>81.524425091073496</v>
      </c>
      <c r="BV27" s="17">
        <v>68.130101316710594</v>
      </c>
      <c r="BW27" s="17">
        <v>15.6472778561506</v>
      </c>
      <c r="BX27" s="5">
        <v>0</v>
      </c>
      <c r="BY27" s="17">
        <v>298.66963778062097</v>
      </c>
      <c r="BZ27" s="17">
        <v>298.66963778062097</v>
      </c>
      <c r="CA27" s="17">
        <v>0</v>
      </c>
      <c r="CB27" s="17">
        <v>0</v>
      </c>
      <c r="CC27" s="17">
        <v>11.152079003013499</v>
      </c>
      <c r="CD27" s="5">
        <v>4.6617373817247897E-8</v>
      </c>
      <c r="CE27" s="5">
        <v>1.5468311833528901E-7</v>
      </c>
      <c r="CF27" s="5">
        <v>0</v>
      </c>
      <c r="CG27" s="17">
        <v>4.1108374260991898E-2</v>
      </c>
      <c r="CH27" s="17">
        <v>0</v>
      </c>
      <c r="CI27" s="17">
        <v>0</v>
      </c>
      <c r="CJ27" s="17">
        <v>2.4107751322560898E-2</v>
      </c>
      <c r="CK27" s="17">
        <v>0</v>
      </c>
      <c r="CL27" s="5">
        <v>1.6016483958619301E-5</v>
      </c>
      <c r="CM27" s="5">
        <v>4.5586523145774998E-5</v>
      </c>
      <c r="CN27" s="5">
        <v>1.1296358515627901E-5</v>
      </c>
      <c r="CO27" s="5">
        <v>2.2935892899463599E-5</v>
      </c>
      <c r="CP27" s="17">
        <v>2.38654148223804</v>
      </c>
      <c r="CQ27" s="17">
        <v>0</v>
      </c>
      <c r="CR27" s="17">
        <v>0.11365854575798801</v>
      </c>
      <c r="CS27" s="17">
        <v>2.31299430656371E-2</v>
      </c>
      <c r="CT27" s="17">
        <v>0</v>
      </c>
      <c r="CU27" s="5">
        <v>2.4540853298941199E-5</v>
      </c>
      <c r="CV27" s="5">
        <v>3.5310647773056297E-5</v>
      </c>
      <c r="CW27" s="17">
        <v>42833.269826408003</v>
      </c>
      <c r="CX27" s="17">
        <v>1854.52214920749</v>
      </c>
      <c r="CY27" s="17">
        <v>206.05705493014</v>
      </c>
      <c r="CZ27" s="17">
        <v>2060.5792041376299</v>
      </c>
      <c r="DA27" s="17">
        <v>0</v>
      </c>
      <c r="DB27" s="17">
        <v>28.774987985411499</v>
      </c>
      <c r="DC27" s="17">
        <v>0</v>
      </c>
      <c r="DD27" s="17">
        <v>1.09762754895638E-3</v>
      </c>
      <c r="DE27" s="5">
        <v>3.8304222402266299E-7</v>
      </c>
      <c r="DF27" s="5">
        <v>1.3227951520362399E-5</v>
      </c>
      <c r="DG27" s="5">
        <v>1.20630129466426E-5</v>
      </c>
      <c r="DH27" s="17">
        <v>7.9902787481318405E-2</v>
      </c>
      <c r="DI27" s="17">
        <v>0.336682295424858</v>
      </c>
      <c r="DJ27" s="17">
        <v>14545.170114660999</v>
      </c>
      <c r="DK27" s="17">
        <v>0.45551191259886298</v>
      </c>
      <c r="DL27" s="17">
        <v>1.18829301439066</v>
      </c>
      <c r="DM27" s="17">
        <v>2.87830816760638</v>
      </c>
      <c r="DN27" s="17">
        <v>0.67336500897722096</v>
      </c>
      <c r="DO27" s="17">
        <v>1.1845312073061101</v>
      </c>
      <c r="DP27" s="5">
        <v>1.0595713112540399E-8</v>
      </c>
      <c r="DQ27" s="17">
        <v>0.15843933835546201</v>
      </c>
      <c r="DR27" s="17">
        <v>63.106198786257501</v>
      </c>
      <c r="DS27" s="17">
        <v>63.062194970056801</v>
      </c>
      <c r="DT27" s="17">
        <v>4.4003816200664597E-2</v>
      </c>
      <c r="DU27" s="17">
        <v>0</v>
      </c>
      <c r="DV27" s="17">
        <v>0</v>
      </c>
      <c r="DW27" s="17">
        <v>15.049131534912901</v>
      </c>
      <c r="DX27" s="17">
        <v>0</v>
      </c>
      <c r="DY27" s="17">
        <v>8.0183484571504096</v>
      </c>
      <c r="DZ27" s="17">
        <v>1.92107292946863</v>
      </c>
      <c r="EA27" s="17">
        <v>1.0876081696125901</v>
      </c>
      <c r="EB27" s="17">
        <v>20.0459118393712</v>
      </c>
      <c r="EC27" s="17">
        <v>1.5983739837404299E-2</v>
      </c>
      <c r="ED27" s="17">
        <v>12692.7808331497</v>
      </c>
      <c r="EE27" s="17">
        <v>1.0496601469490701</v>
      </c>
      <c r="EF27" s="17">
        <v>9.0153309479323305</v>
      </c>
      <c r="EG27" s="17">
        <v>0</v>
      </c>
      <c r="EH27" s="17">
        <v>468.42488586202597</v>
      </c>
      <c r="EI27" s="17">
        <v>300.93360888717098</v>
      </c>
      <c r="EJ27" s="17">
        <v>1.42743924224219E-2</v>
      </c>
      <c r="EK27" s="17">
        <v>0</v>
      </c>
      <c r="EL27" s="17">
        <v>0</v>
      </c>
      <c r="EM27" s="17">
        <v>496.62517116446099</v>
      </c>
      <c r="EN27" s="17">
        <v>243.37507943302501</v>
      </c>
      <c r="EO27" s="17">
        <v>3.1814383360968201E-2</v>
      </c>
      <c r="EP27" s="17">
        <v>29159.054919591901</v>
      </c>
      <c r="EQ27" s="17">
        <v>599.124333925158</v>
      </c>
      <c r="ER27" s="17">
        <v>507.72250660974697</v>
      </c>
      <c r="ES27" s="17"/>
      <c r="ET27" s="26">
        <f t="shared" si="0"/>
        <v>1.4689526099019221</v>
      </c>
      <c r="EU27" s="40">
        <f t="shared" si="1"/>
        <v>2.8695752014923134E-3</v>
      </c>
      <c r="EV27" s="40">
        <f t="shared" si="2"/>
        <v>-5.5743174038354539E-6</v>
      </c>
      <c r="EW27" s="40">
        <f t="shared" si="3"/>
        <v>2.8834035882448596E-3</v>
      </c>
      <c r="EX27" s="40">
        <f t="shared" si="4"/>
        <v>2.9024331579371601E-3</v>
      </c>
      <c r="EY27" s="40">
        <f t="shared" si="5"/>
        <v>2.9015239121311914E-3</v>
      </c>
      <c r="EZ27" s="40">
        <f t="shared" si="6"/>
        <v>2.7922421316329544E-3</v>
      </c>
      <c r="FA27" s="40">
        <f t="shared" si="7"/>
        <v>2.9845390206590175E-3</v>
      </c>
      <c r="FB27" s="40">
        <f t="shared" si="8"/>
        <v>2.8665910420572023E-3</v>
      </c>
      <c r="FC27" s="40">
        <f t="shared" si="9"/>
        <v>2.7903149022059873E-3</v>
      </c>
      <c r="FD27" s="40">
        <f t="shared" si="10"/>
        <v>4.1951792951777514E-3</v>
      </c>
      <c r="FE27" s="40">
        <f t="shared" si="11"/>
        <v>2.7361140344735529E-3</v>
      </c>
      <c r="FF27" s="40">
        <f t="shared" si="12"/>
        <v>2.8362169511586066E-3</v>
      </c>
      <c r="FG27" s="40">
        <f t="shared" si="13"/>
        <v>4.2059805705265997E-3</v>
      </c>
      <c r="FH27" s="40">
        <f t="shared" si="14"/>
        <v>2.8047983873305264E-3</v>
      </c>
      <c r="FI27" s="40">
        <f t="shared" si="15"/>
        <v>4.2018346807481512E-3</v>
      </c>
      <c r="FJ27" s="40">
        <f t="shared" si="16"/>
        <v>-4.1964883318118479E-5</v>
      </c>
      <c r="FK27" s="40">
        <f t="shared" si="17"/>
        <v>2.8041471586716599E-3</v>
      </c>
      <c r="FL27" s="40">
        <f t="shared" si="18"/>
        <v>2.8159502913386279E-3</v>
      </c>
      <c r="FM27" s="40">
        <f t="shared" si="19"/>
        <v>2.9220522540724641E-3</v>
      </c>
      <c r="FN27" s="40">
        <f t="shared" si="20"/>
        <v>4.1415789401027603E-3</v>
      </c>
      <c r="FO27" s="40">
        <f t="shared" si="21"/>
        <v>4.1894680076010977E-3</v>
      </c>
      <c r="FP27" s="40">
        <f t="shared" si="22"/>
        <v>4.2140602750333064E-3</v>
      </c>
      <c r="FQ27" s="40">
        <f t="shared" si="23"/>
        <v>2.8078447914321181E-3</v>
      </c>
      <c r="FR27" s="40">
        <f t="shared" si="24"/>
        <v>2.8143383813216088E-3</v>
      </c>
      <c r="FS27" s="40">
        <f t="shared" si="25"/>
        <v>0.29590026658133767</v>
      </c>
      <c r="FT27" s="40">
        <f t="shared" si="26"/>
        <v>4.1743255254795813E-3</v>
      </c>
      <c r="FU27" s="40">
        <f t="shared" si="27"/>
        <v>2.0004123792985262E-3</v>
      </c>
      <c r="FV27" s="40">
        <f t="shared" si="28"/>
        <v>2.7701085278684619E-3</v>
      </c>
      <c r="FW27" s="40">
        <f t="shared" si="29"/>
        <v>2.7925578997923068E-3</v>
      </c>
      <c r="FX27" s="40">
        <f t="shared" si="30"/>
        <v>2.8117034529180694E-3</v>
      </c>
      <c r="FY27" s="40">
        <f t="shared" si="31"/>
        <v>-1.0252977332252957E-4</v>
      </c>
      <c r="FZ27" s="40">
        <f t="shared" si="32"/>
        <v>6.3062358031842441E-5</v>
      </c>
      <c r="GA27" s="40">
        <f t="shared" si="33"/>
        <v>3.4134973532366859E-5</v>
      </c>
      <c r="GB27" s="40">
        <f t="shared" si="34"/>
        <v>-1.5506114248327494E-5</v>
      </c>
      <c r="GC27" s="40">
        <f t="shared" si="35"/>
        <v>2.7892517518230543E-3</v>
      </c>
      <c r="GD27" s="40">
        <f t="shared" si="36"/>
        <v>2.6607375373152754E-3</v>
      </c>
      <c r="GE27" s="40">
        <f t="shared" si="37"/>
        <v>2.9322625230446772E-3</v>
      </c>
      <c r="GF27" s="40">
        <f t="shared" si="38"/>
        <v>2.8892217255623021E-3</v>
      </c>
      <c r="GG27" s="40">
        <f t="shared" si="39"/>
        <v>2.8047216417637758E-3</v>
      </c>
      <c r="GH27" s="40">
        <f t="shared" si="40"/>
        <v>3.8871491746127943E-5</v>
      </c>
      <c r="GI27" s="40">
        <f t="shared" si="41"/>
        <v>0</v>
      </c>
    </row>
    <row r="28" spans="1:191" x14ac:dyDescent="0.25">
      <c r="A28" s="17" t="s">
        <v>197</v>
      </c>
      <c r="B28" s="15">
        <v>456.77871727000002</v>
      </c>
      <c r="C28" s="15">
        <v>3.7377260000000001E-6</v>
      </c>
      <c r="D28" s="15">
        <v>292.50764385000002</v>
      </c>
      <c r="E28" s="15">
        <v>13.156275729000001</v>
      </c>
      <c r="F28" s="15">
        <v>13.152906896999999</v>
      </c>
      <c r="G28" s="15">
        <v>6.2825071299999993E-2</v>
      </c>
      <c r="H28" s="15">
        <v>1883.3222237</v>
      </c>
      <c r="I28" s="17">
        <v>0.35745948039999997</v>
      </c>
      <c r="J28" s="17">
        <v>0.29047813950000001</v>
      </c>
      <c r="K28" s="5">
        <v>1.4723296000000001E-6</v>
      </c>
      <c r="L28" s="17">
        <v>2.3614574591999999</v>
      </c>
      <c r="M28" s="17">
        <v>5.2523297900000002E-2</v>
      </c>
      <c r="N28" s="5">
        <v>4.4917003000000004E-6</v>
      </c>
      <c r="O28" s="17">
        <v>1.3938403E-3</v>
      </c>
      <c r="P28" s="17">
        <v>3.8628599999999998E-5</v>
      </c>
      <c r="Q28" s="17">
        <v>1.067427E-11</v>
      </c>
      <c r="R28" s="17">
        <v>1.2918311E-3</v>
      </c>
      <c r="S28" s="17">
        <v>2.1669262000000001E-3</v>
      </c>
      <c r="T28" s="17">
        <v>13.461108742</v>
      </c>
      <c r="U28" s="5">
        <v>1.9565881E-8</v>
      </c>
      <c r="V28" s="5">
        <v>4.7162848E-6</v>
      </c>
      <c r="W28" s="5">
        <v>2.0287691000000001E-6</v>
      </c>
      <c r="X28" s="17">
        <v>3.5784846E-3</v>
      </c>
      <c r="Y28" s="17">
        <v>0.25858298149999998</v>
      </c>
      <c r="Z28" s="17">
        <v>9.7209636000000002E-3</v>
      </c>
      <c r="AA28" s="5">
        <v>3.4782961000000001E-6</v>
      </c>
      <c r="AB28" s="17">
        <v>1.3206587E-3</v>
      </c>
      <c r="AC28" s="17">
        <v>2.1182500360000001</v>
      </c>
      <c r="AD28" s="17">
        <v>2.4015337999999998E-3</v>
      </c>
      <c r="AE28" s="17">
        <v>7.2999610000000004E-4</v>
      </c>
      <c r="AF28" s="17">
        <v>2.8604444999999998E-7</v>
      </c>
      <c r="AH28" s="17">
        <v>6.4708279999999996E-10</v>
      </c>
      <c r="AI28" s="17">
        <v>6.8282049999999998E-10</v>
      </c>
      <c r="AJ28" s="17">
        <v>1.0707481899999999E-2</v>
      </c>
      <c r="AK28" s="17">
        <v>0.85949260039999997</v>
      </c>
      <c r="AL28" s="17">
        <v>0.1379781732</v>
      </c>
      <c r="AM28" s="17">
        <v>2.6930188127000001</v>
      </c>
      <c r="AN28" s="17">
        <v>1.1949292E-3</v>
      </c>
      <c r="AR28" s="17" t="s">
        <v>197</v>
      </c>
      <c r="AS28" s="17">
        <v>0</v>
      </c>
      <c r="AT28" s="5">
        <v>0</v>
      </c>
      <c r="AU28" s="17">
        <v>0.29125715907567701</v>
      </c>
      <c r="AV28" s="17">
        <v>0.35845674100485497</v>
      </c>
      <c r="AW28" s="17">
        <v>0.35845674100485497</v>
      </c>
      <c r="AX28" s="17">
        <v>2.0716951464483699</v>
      </c>
      <c r="AY28" s="17">
        <v>0</v>
      </c>
      <c r="AZ28" s="5">
        <v>6.07444787998038E-7</v>
      </c>
      <c r="BA28" s="5">
        <v>8.7419203359844004E-7</v>
      </c>
      <c r="BB28" s="5">
        <v>2.36825350204517</v>
      </c>
      <c r="BC28" s="17">
        <v>0</v>
      </c>
      <c r="BD28" s="17">
        <v>2.17270593477624E-3</v>
      </c>
      <c r="BE28" s="5">
        <v>5.2666454116928697E-2</v>
      </c>
      <c r="BF28" s="5">
        <v>1.0847494171530601E-6</v>
      </c>
      <c r="BG28" s="5">
        <v>3.43556275732073E-6</v>
      </c>
      <c r="BH28" s="5">
        <v>0</v>
      </c>
      <c r="BI28" s="17">
        <v>6318.3276454508796</v>
      </c>
      <c r="BJ28" s="17">
        <v>1.3975378925254699E-3</v>
      </c>
      <c r="BK28" s="5">
        <v>3.09526722774296E-12</v>
      </c>
      <c r="BL28" s="5">
        <v>7.5792699394280096E-12</v>
      </c>
      <c r="BM28" s="5">
        <v>3.8874619380831699E-5</v>
      </c>
      <c r="BN28" s="5">
        <v>3.5882557591163798E-3</v>
      </c>
      <c r="BO28" s="17">
        <v>2.40784212935828E-3</v>
      </c>
      <c r="BP28" s="17">
        <v>7.3194071048077397E-4</v>
      </c>
      <c r="BQ28" s="17">
        <v>458.07569715107797</v>
      </c>
      <c r="BR28" s="5">
        <v>1.2952695457723799E-3</v>
      </c>
      <c r="BS28" s="17">
        <v>0.37332466567779898</v>
      </c>
      <c r="BT28" s="17">
        <v>905.04818817111004</v>
      </c>
      <c r="BU28" s="17">
        <v>0.58916684548746501</v>
      </c>
      <c r="BV28" s="17">
        <v>0.138374442726</v>
      </c>
      <c r="BW28" s="5">
        <v>0.914180313243807</v>
      </c>
      <c r="BX28" s="17">
        <v>0</v>
      </c>
      <c r="BY28" s="5">
        <v>13.501744548281501</v>
      </c>
      <c r="BZ28" s="5">
        <v>13.501744548281501</v>
      </c>
      <c r="CA28" s="17">
        <v>0</v>
      </c>
      <c r="CB28" s="17">
        <v>0</v>
      </c>
      <c r="CC28" s="17">
        <v>2.7010698069966499</v>
      </c>
      <c r="CD28" s="5">
        <v>4.33195330147655E-9</v>
      </c>
      <c r="CE28" s="5">
        <v>1.43736012256596E-8</v>
      </c>
      <c r="CF28" s="17">
        <v>0</v>
      </c>
      <c r="CG28" s="17">
        <v>2.02197985256537E-3</v>
      </c>
      <c r="CH28" s="17">
        <v>0</v>
      </c>
      <c r="CI28" s="17">
        <v>0</v>
      </c>
      <c r="CJ28" s="17">
        <v>1.18580127506769E-3</v>
      </c>
      <c r="CK28" s="17">
        <v>0</v>
      </c>
      <c r="CL28" s="5">
        <v>1.2341554368733999E-6</v>
      </c>
      <c r="CM28" s="5">
        <v>3.5121226651675302E-6</v>
      </c>
      <c r="CN28" s="5">
        <v>6.7372377188776099E-7</v>
      </c>
      <c r="CO28" s="5">
        <v>1.36794071771469E-6</v>
      </c>
      <c r="CP28" s="17">
        <v>0.25928031851809402</v>
      </c>
      <c r="CQ28" s="17">
        <v>0</v>
      </c>
      <c r="CR28" s="17">
        <v>1.10133464965357E-2</v>
      </c>
      <c r="CS28" s="5">
        <v>3.7376257323478601E-6</v>
      </c>
      <c r="CT28" s="17">
        <v>0</v>
      </c>
      <c r="CU28" s="5">
        <v>1.4350668276040599E-6</v>
      </c>
      <c r="CV28" s="5">
        <v>2.06524358317212E-6</v>
      </c>
      <c r="CW28" s="17">
        <v>2780.7797910018298</v>
      </c>
      <c r="CX28" s="17">
        <v>264.00535074852399</v>
      </c>
      <c r="CY28" s="17">
        <v>29.3339740577721</v>
      </c>
      <c r="CZ28" s="17">
        <v>293.33932480629602</v>
      </c>
      <c r="DA28" s="17">
        <v>0</v>
      </c>
      <c r="DB28" s="17">
        <v>1.6950198167057999</v>
      </c>
      <c r="DC28" s="17">
        <v>0</v>
      </c>
      <c r="DD28" s="5">
        <v>2.85959225516294E-7</v>
      </c>
      <c r="DE28" s="17">
        <v>0</v>
      </c>
      <c r="DF28" s="5">
        <v>6.4711793074179998E-10</v>
      </c>
      <c r="DG28" s="5">
        <v>6.8281499363415396E-10</v>
      </c>
      <c r="DH28" s="17">
        <v>1.0736690009512899E-2</v>
      </c>
      <c r="DI28" s="17">
        <v>2.6138910713911698E-2</v>
      </c>
      <c r="DJ28" s="17">
        <v>1046.1879445857201</v>
      </c>
      <c r="DK28" s="17">
        <v>3.5364383857757697E-2</v>
      </c>
      <c r="DL28" s="17">
        <v>9.2254730214895705E-2</v>
      </c>
      <c r="DM28" s="17">
        <v>0.22346247009154599</v>
      </c>
      <c r="DN28" s="17">
        <v>5.2277784465130997E-2</v>
      </c>
      <c r="DO28" s="17">
        <v>0.55986980252098395</v>
      </c>
      <c r="DP28" s="5">
        <v>9.8451341236902794E-10</v>
      </c>
      <c r="DQ28" s="17">
        <v>1.2300694018309299E-2</v>
      </c>
      <c r="DR28" s="17">
        <v>13.1955457808153</v>
      </c>
      <c r="DS28" s="17">
        <v>13.1921556138703</v>
      </c>
      <c r="DT28" s="17">
        <v>3.3901669450002001E-3</v>
      </c>
      <c r="DU28" s="17">
        <v>0</v>
      </c>
      <c r="DV28" s="17">
        <v>0</v>
      </c>
      <c r="DW28" s="17">
        <v>6.6177428633630404</v>
      </c>
      <c r="DX28" s="17">
        <v>0</v>
      </c>
      <c r="DY28" s="17">
        <v>0.73866612113295704</v>
      </c>
      <c r="DZ28" s="17">
        <v>0.14914572241604501</v>
      </c>
      <c r="EA28" s="17">
        <v>0.107253168361469</v>
      </c>
      <c r="EB28" s="17">
        <v>1.8466594458682599</v>
      </c>
      <c r="EC28" s="17">
        <v>1.3230801534537E-3</v>
      </c>
      <c r="ED28" s="17">
        <v>751.46915494378698</v>
      </c>
      <c r="EE28" s="17">
        <v>8.1491521233265404E-2</v>
      </c>
      <c r="EF28" s="17">
        <v>2.6495279956128002</v>
      </c>
      <c r="EG28" s="17">
        <v>0</v>
      </c>
      <c r="EH28" s="17">
        <v>6.3019879575610199E-2</v>
      </c>
      <c r="EI28" s="17">
        <v>20.9296253240969</v>
      </c>
      <c r="EJ28" s="17">
        <v>1.1980542860248399E-3</v>
      </c>
      <c r="EK28" s="17">
        <v>0</v>
      </c>
      <c r="EL28" s="17">
        <v>0</v>
      </c>
      <c r="EM28" s="17">
        <v>27.240105105153798</v>
      </c>
      <c r="EN28" s="17">
        <v>2.1242118210291401</v>
      </c>
      <c r="EO28" s="17">
        <v>6.2909273466757107E-2</v>
      </c>
      <c r="EP28" s="17">
        <v>1889.1598605576501</v>
      </c>
      <c r="EQ28" s="17">
        <v>0.86180286329810896</v>
      </c>
      <c r="ER28" s="17">
        <v>27.170068038694399</v>
      </c>
      <c r="ES28" s="17"/>
      <c r="ET28" s="26">
        <f t="shared" si="0"/>
        <v>1.4719663746089691</v>
      </c>
      <c r="EU28" s="40">
        <f t="shared" si="1"/>
        <v>2.8394052350545918E-3</v>
      </c>
      <c r="EV28" s="40">
        <f t="shared" si="2"/>
        <v>-2.6825843344323952E-5</v>
      </c>
      <c r="EW28" s="40">
        <f t="shared" si="3"/>
        <v>2.8432793938283859E-3</v>
      </c>
      <c r="EX28" s="40">
        <f t="shared" si="4"/>
        <v>2.9848912126960829E-3</v>
      </c>
      <c r="EY28" s="40">
        <f t="shared" si="5"/>
        <v>2.9840336571722204E-3</v>
      </c>
      <c r="EZ28" s="40">
        <f t="shared" si="6"/>
        <v>3.1008046879877713E-3</v>
      </c>
      <c r="FA28" s="40">
        <f t="shared" si="7"/>
        <v>3.0996484744821675E-3</v>
      </c>
      <c r="FB28" s="40">
        <f t="shared" si="8"/>
        <v>2.7898563600524924E-3</v>
      </c>
      <c r="FC28" s="40">
        <f t="shared" si="9"/>
        <v>2.6818526757914529E-3</v>
      </c>
      <c r="FD28" s="40">
        <f t="shared" si="10"/>
        <v>6.3214253088968346E-3</v>
      </c>
      <c r="FE28" s="40">
        <f t="shared" si="11"/>
        <v>2.8779018731391521E-3</v>
      </c>
      <c r="FF28" s="40">
        <f t="shared" si="12"/>
        <v>2.725575556989076E-3</v>
      </c>
      <c r="FG28" s="40">
        <f t="shared" si="13"/>
        <v>6.3699429086553506E-3</v>
      </c>
      <c r="FH28" s="40">
        <f t="shared" si="14"/>
        <v>2.6528093107007072E-3</v>
      </c>
      <c r="FI28" s="40">
        <f t="shared" si="15"/>
        <v>6.3688402072998003E-3</v>
      </c>
      <c r="FJ28" s="40">
        <f t="shared" si="16"/>
        <v>2.5029081236440955E-5</v>
      </c>
      <c r="FK28" s="40">
        <f t="shared" si="17"/>
        <v>2.6616836925352459E-3</v>
      </c>
      <c r="FL28" s="40">
        <f t="shared" si="18"/>
        <v>2.6672504011626603E-3</v>
      </c>
      <c r="FM28" s="40">
        <f t="shared" si="19"/>
        <v>3.0187562600034901E-3</v>
      </c>
      <c r="FN28" s="40">
        <f t="shared" si="20"/>
        <v>6.3471171834879256E-3</v>
      </c>
      <c r="FO28" s="40">
        <f t="shared" si="21"/>
        <v>6.3595188401111124E-3</v>
      </c>
      <c r="FP28" s="40">
        <f t="shared" si="22"/>
        <v>6.3562628208655835E-3</v>
      </c>
      <c r="FQ28" s="40">
        <f t="shared" si="23"/>
        <v>2.7305298774737757E-3</v>
      </c>
      <c r="FR28" s="40">
        <f t="shared" si="24"/>
        <v>2.6967630044672773E-3</v>
      </c>
      <c r="FS28" s="40">
        <f t="shared" si="25"/>
        <v>0.13294802343830397</v>
      </c>
      <c r="FT28" s="40">
        <f t="shared" si="26"/>
        <v>6.3290502427840742E-3</v>
      </c>
      <c r="FU28" s="40">
        <f t="shared" si="27"/>
        <v>1.8335194806197847E-3</v>
      </c>
      <c r="FV28" s="40">
        <f t="shared" si="28"/>
        <v>2.814485980322684E-3</v>
      </c>
      <c r="FW28" s="40">
        <f t="shared" si="29"/>
        <v>2.6267918270732817E-3</v>
      </c>
      <c r="FX28" s="40">
        <f t="shared" si="30"/>
        <v>2.6638642052662078E-3</v>
      </c>
      <c r="FY28" s="40">
        <f t="shared" si="31"/>
        <v>-2.9794139933839685E-4</v>
      </c>
      <c r="FZ28" s="40">
        <f t="shared" si="32"/>
        <v>0</v>
      </c>
      <c r="GA28" s="40">
        <f t="shared" si="33"/>
        <v>5.4290952873438272E-5</v>
      </c>
      <c r="GB28" s="40">
        <f t="shared" si="34"/>
        <v>-8.0641484050667468E-6</v>
      </c>
      <c r="GC28" s="40">
        <f t="shared" si="35"/>
        <v>2.7278224502905583E-3</v>
      </c>
      <c r="GD28" s="40">
        <f t="shared" si="36"/>
        <v>2.6879380893259676E-3</v>
      </c>
      <c r="GE28" s="40">
        <f t="shared" si="37"/>
        <v>2.8719725505106067E-3</v>
      </c>
      <c r="GF28" s="40">
        <f t="shared" si="38"/>
        <v>2.9895796712158607E-3</v>
      </c>
      <c r="GG28" s="40">
        <f t="shared" si="39"/>
        <v>2.6152896965275447E-3</v>
      </c>
      <c r="GH28" s="40">
        <f t="shared" si="40"/>
        <v>0</v>
      </c>
      <c r="GI28" s="40">
        <f t="shared" si="41"/>
        <v>0</v>
      </c>
    </row>
    <row r="29" spans="1:191" x14ac:dyDescent="0.25">
      <c r="A29" s="17" t="s">
        <v>198</v>
      </c>
      <c r="B29" s="15">
        <v>8.3625035000000008</v>
      </c>
      <c r="D29" s="15">
        <v>2.6094131279999999</v>
      </c>
      <c r="E29" s="15">
        <v>0.13156784890000001</v>
      </c>
      <c r="F29" s="15">
        <v>0.13156784890000001</v>
      </c>
      <c r="G29" s="15">
        <v>20.123306741</v>
      </c>
      <c r="H29" s="15">
        <v>122.33811303</v>
      </c>
      <c r="I29" s="17">
        <v>3.5714630000000002E-4</v>
      </c>
      <c r="J29" s="17">
        <v>3.8960820000000001E-4</v>
      </c>
      <c r="K29" s="5"/>
      <c r="L29" s="17">
        <v>0.64114599159999996</v>
      </c>
      <c r="M29" s="17">
        <v>1.8451999999999999E-5</v>
      </c>
      <c r="N29" s="5"/>
      <c r="O29" s="5">
        <v>3.8128571999999998E-7</v>
      </c>
      <c r="P29" s="5"/>
      <c r="R29" s="5">
        <v>3.5345468000000001E-7</v>
      </c>
      <c r="S29" s="5">
        <v>5.9280189000000004E-7</v>
      </c>
      <c r="T29" s="17">
        <v>1.8250864740999999</v>
      </c>
      <c r="U29" s="5"/>
      <c r="V29" s="5"/>
      <c r="W29" s="5"/>
      <c r="X29" s="5">
        <v>1.2544579999999999E-6</v>
      </c>
      <c r="Y29" s="17">
        <v>8.5163100000000005E-5</v>
      </c>
      <c r="Z29" s="17">
        <v>1.3215E-5</v>
      </c>
      <c r="AA29" s="5"/>
      <c r="AB29" s="5">
        <v>3.6180402999999998E-7</v>
      </c>
      <c r="AC29" s="17">
        <v>0.36631177840000001</v>
      </c>
      <c r="AD29" s="5">
        <v>7.0412626000000003E-7</v>
      </c>
      <c r="AE29" s="5">
        <v>1.9982711000000001E-7</v>
      </c>
      <c r="AJ29" s="5">
        <v>3.9241817999999997E-6</v>
      </c>
      <c r="AK29" s="17">
        <v>0.13156402740000001</v>
      </c>
      <c r="AL29" s="17">
        <v>9.8810485399999995E-2</v>
      </c>
      <c r="AM29" s="17">
        <v>3.1020824999999998E-2</v>
      </c>
      <c r="AN29" s="5">
        <v>3.3118986999999999E-7</v>
      </c>
      <c r="AQ29" s="5"/>
      <c r="AR29" s="17" t="s">
        <v>198</v>
      </c>
      <c r="AS29" s="17">
        <v>0</v>
      </c>
      <c r="AT29" s="17">
        <v>0</v>
      </c>
      <c r="AU29" s="17">
        <v>3.9085492256463498E-4</v>
      </c>
      <c r="AV29" s="17">
        <v>3.5830763966930601E-4</v>
      </c>
      <c r="AW29" s="17">
        <v>3.5830763966930601E-4</v>
      </c>
      <c r="AX29" s="17">
        <v>0.35492653972453198</v>
      </c>
      <c r="AY29" s="17">
        <v>0</v>
      </c>
      <c r="AZ29" s="17">
        <v>0</v>
      </c>
      <c r="BA29" s="17">
        <v>0</v>
      </c>
      <c r="BB29" s="17">
        <v>0.64325570359675299</v>
      </c>
      <c r="BC29" s="17">
        <v>0</v>
      </c>
      <c r="BD29" s="5">
        <v>5.9470487035169198E-7</v>
      </c>
      <c r="BE29" s="5">
        <v>1.85108494397064E-5</v>
      </c>
      <c r="BF29" s="5">
        <v>0</v>
      </c>
      <c r="BG29" s="17">
        <v>0</v>
      </c>
      <c r="BH29" s="17">
        <v>0</v>
      </c>
      <c r="BI29" s="5">
        <v>317.83085511995898</v>
      </c>
      <c r="BJ29" s="5">
        <v>3.82512380248791E-7</v>
      </c>
      <c r="BK29" s="17">
        <v>0</v>
      </c>
      <c r="BL29" s="17">
        <v>0</v>
      </c>
      <c r="BM29" s="17">
        <v>0</v>
      </c>
      <c r="BN29" s="5">
        <v>1.2584793215496199E-6</v>
      </c>
      <c r="BO29" s="5">
        <v>7.0643205095983405E-7</v>
      </c>
      <c r="BP29" s="5">
        <v>2.0047175465864001E-7</v>
      </c>
      <c r="BQ29" s="17">
        <v>8.3895482839773301</v>
      </c>
      <c r="BR29" s="5">
        <v>3.5459488979645899E-7</v>
      </c>
      <c r="BS29" s="5">
        <v>0.12059760151689</v>
      </c>
      <c r="BT29" s="17">
        <v>38.8468314687412</v>
      </c>
      <c r="BU29" s="5">
        <v>0.24537549379718501</v>
      </c>
      <c r="BV29" s="5">
        <v>9.9138403849270099E-2</v>
      </c>
      <c r="BW29" s="17">
        <v>0.15673338199480699</v>
      </c>
      <c r="BX29" s="17">
        <v>0</v>
      </c>
      <c r="BY29" s="17">
        <v>1.83099672338719</v>
      </c>
      <c r="BZ29" s="17">
        <v>1.83099672338719</v>
      </c>
      <c r="CA29" s="5">
        <v>0</v>
      </c>
      <c r="CB29" s="17">
        <v>0</v>
      </c>
      <c r="CC29" s="17">
        <v>3.1120223953769201E-2</v>
      </c>
      <c r="CD29" s="17">
        <v>0</v>
      </c>
      <c r="CE29" s="5">
        <v>0</v>
      </c>
      <c r="CF29" s="17">
        <v>0</v>
      </c>
      <c r="CG29" s="5">
        <v>2.32795221448768E-7</v>
      </c>
      <c r="CH29" s="17">
        <v>0</v>
      </c>
      <c r="CI29" s="17">
        <v>0</v>
      </c>
      <c r="CJ29" s="5">
        <v>1.3651832191864901E-7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5">
        <v>8.5437308572782996E-5</v>
      </c>
      <c r="CQ29" s="17">
        <v>0</v>
      </c>
      <c r="CR29" s="5">
        <v>1.34021964360852E-5</v>
      </c>
      <c r="CS29" s="17">
        <v>0</v>
      </c>
      <c r="CT29" s="17">
        <v>0</v>
      </c>
      <c r="CU29" s="17">
        <v>0</v>
      </c>
      <c r="CV29" s="17">
        <v>0</v>
      </c>
      <c r="CW29" s="17">
        <v>161.58876392356601</v>
      </c>
      <c r="CX29" s="17">
        <v>2.3560584070503801</v>
      </c>
      <c r="CY29" s="17">
        <v>0.26178799098309502</v>
      </c>
      <c r="CZ29" s="17">
        <v>2.6178463980334801</v>
      </c>
      <c r="DA29" s="17">
        <v>0</v>
      </c>
      <c r="DB29" s="17">
        <v>0.30216020336535598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5">
        <v>3.9367620364093296E-6</v>
      </c>
      <c r="DI29" s="5">
        <v>4.7461962003339802E-6</v>
      </c>
      <c r="DJ29" s="17">
        <v>73.251972678119799</v>
      </c>
      <c r="DK29" s="5">
        <v>6.4210409122725796E-6</v>
      </c>
      <c r="DL29" s="5">
        <v>1.6750911886770501E-5</v>
      </c>
      <c r="DM29" s="5">
        <v>4.05725954463533E-5</v>
      </c>
      <c r="DN29" s="5">
        <v>9.4925257802983802E-6</v>
      </c>
      <c r="DO29" s="17">
        <v>7.4109323897550896E-3</v>
      </c>
      <c r="DP29" s="17">
        <v>0</v>
      </c>
      <c r="DQ29" s="5">
        <v>2.2334737677540898E-6</v>
      </c>
      <c r="DR29" s="17">
        <v>0.13199217641925301</v>
      </c>
      <c r="DS29" s="17">
        <v>0.13199217641925301</v>
      </c>
      <c r="DT29" s="17">
        <v>0</v>
      </c>
      <c r="DU29" s="17">
        <v>0</v>
      </c>
      <c r="DV29" s="17">
        <v>0</v>
      </c>
      <c r="DW29" s="17">
        <v>8.6327391877070406E-2</v>
      </c>
      <c r="DX29" s="17">
        <v>0</v>
      </c>
      <c r="DY29" s="17">
        <v>1.9484859207328101E-3</v>
      </c>
      <c r="DZ29" s="5">
        <v>2.70814067692918E-5</v>
      </c>
      <c r="EA29" s="17">
        <v>3.75856412969791E-4</v>
      </c>
      <c r="EB29" s="17">
        <v>4.8711487734034503E-3</v>
      </c>
      <c r="EC29" s="5">
        <v>3.6268044610526099E-7</v>
      </c>
      <c r="ED29" s="17">
        <v>37.5679769957394</v>
      </c>
      <c r="EE29" s="5">
        <v>1.47974139784057E-5</v>
      </c>
      <c r="EF29" s="17">
        <v>3.09362654805799E-2</v>
      </c>
      <c r="EG29" s="17">
        <v>0</v>
      </c>
      <c r="EH29" s="17">
        <v>20.1885136989698</v>
      </c>
      <c r="EI29" s="17">
        <v>5.2370687367787196</v>
      </c>
      <c r="EJ29" s="5">
        <v>3.32254785187143E-7</v>
      </c>
      <c r="EK29" s="17">
        <v>0</v>
      </c>
      <c r="EL29" s="17">
        <v>0</v>
      </c>
      <c r="EM29" s="17">
        <v>3.9424342827052898</v>
      </c>
      <c r="EN29" s="17">
        <v>0.36751011942922301</v>
      </c>
      <c r="EO29" s="17">
        <v>3.9502176894459099E-3</v>
      </c>
      <c r="EP29" s="17">
        <v>122.740848007848</v>
      </c>
      <c r="EQ29" s="17">
        <v>0.13201015676130001</v>
      </c>
      <c r="ER29" s="17">
        <v>4.4360262077084602</v>
      </c>
      <c r="ES29" s="17"/>
      <c r="ET29" s="26">
        <f t="shared" si="0"/>
        <v>1.3165035645935417</v>
      </c>
      <c r="EU29" s="40">
        <f t="shared" si="1"/>
        <v>3.2340535316163804E-3</v>
      </c>
      <c r="EV29" s="40">
        <f t="shared" si="2"/>
        <v>0</v>
      </c>
      <c r="EW29" s="40">
        <f t="shared" si="3"/>
        <v>3.2318646453441758E-3</v>
      </c>
      <c r="EX29" s="40">
        <f t="shared" si="4"/>
        <v>3.2251611833793827E-3</v>
      </c>
      <c r="EY29" s="40">
        <f t="shared" si="5"/>
        <v>3.2251611833793827E-3</v>
      </c>
      <c r="EZ29" s="40">
        <f t="shared" si="6"/>
        <v>3.2403699257311522E-3</v>
      </c>
      <c r="FA29" s="40">
        <f t="shared" si="7"/>
        <v>3.2919829141817743E-3</v>
      </c>
      <c r="FB29" s="40">
        <f t="shared" si="8"/>
        <v>3.2517197274785866E-3</v>
      </c>
      <c r="FC29" s="40">
        <f t="shared" si="9"/>
        <v>3.1999392328882301E-3</v>
      </c>
      <c r="FD29" s="40">
        <f t="shared" si="10"/>
        <v>0</v>
      </c>
      <c r="FE29" s="40">
        <f t="shared" si="11"/>
        <v>3.2905329275913823E-3</v>
      </c>
      <c r="FF29" s="40">
        <f t="shared" si="12"/>
        <v>3.1893258024279967E-3</v>
      </c>
      <c r="FG29" s="40">
        <f t="shared" si="13"/>
        <v>0</v>
      </c>
      <c r="FH29" s="40">
        <f t="shared" si="14"/>
        <v>3.2171680827465013E-3</v>
      </c>
      <c r="FI29" s="40">
        <f t="shared" si="15"/>
        <v>0</v>
      </c>
      <c r="FJ29" s="40">
        <f t="shared" si="16"/>
        <v>0</v>
      </c>
      <c r="FK29" s="40">
        <f t="shared" si="17"/>
        <v>3.2259009739494136E-3</v>
      </c>
      <c r="FL29" s="40">
        <f t="shared" si="18"/>
        <v>3.2101455541782065E-3</v>
      </c>
      <c r="FM29" s="40">
        <f t="shared" si="19"/>
        <v>3.2383393176504635E-3</v>
      </c>
      <c r="FN29" s="40">
        <f t="shared" si="20"/>
        <v>0</v>
      </c>
      <c r="FO29" s="40">
        <f t="shared" si="21"/>
        <v>0</v>
      </c>
      <c r="FP29" s="40">
        <f t="shared" si="22"/>
        <v>0</v>
      </c>
      <c r="FQ29" s="40">
        <f t="shared" si="23"/>
        <v>3.2056246997667669E-3</v>
      </c>
      <c r="FR29" s="40">
        <f t="shared" si="24"/>
        <v>3.2198049716719019E-3</v>
      </c>
      <c r="FS29" s="40">
        <f t="shared" si="25"/>
        <v>1.4165451084767338E-2</v>
      </c>
      <c r="FT29" s="40">
        <f t="shared" si="26"/>
        <v>0</v>
      </c>
      <c r="FU29" s="40">
        <f t="shared" si="27"/>
        <v>2.4223503128503305E-3</v>
      </c>
      <c r="FV29" s="40">
        <f t="shared" si="28"/>
        <v>3.2713690901701141E-3</v>
      </c>
      <c r="FW29" s="40">
        <f t="shared" si="29"/>
        <v>3.2746839463621467E-3</v>
      </c>
      <c r="FX29" s="40">
        <f t="shared" si="30"/>
        <v>3.2260120192900963E-3</v>
      </c>
      <c r="FY29" s="40">
        <f t="shared" si="31"/>
        <v>0</v>
      </c>
      <c r="FZ29" s="40">
        <f t="shared" si="32"/>
        <v>0</v>
      </c>
      <c r="GA29" s="40">
        <f t="shared" si="33"/>
        <v>0</v>
      </c>
      <c r="GB29" s="40">
        <f t="shared" si="34"/>
        <v>0</v>
      </c>
      <c r="GC29" s="40">
        <f t="shared" si="35"/>
        <v>3.205824054667886E-3</v>
      </c>
      <c r="GD29" s="40">
        <f t="shared" si="36"/>
        <v>3.3909676536704077E-3</v>
      </c>
      <c r="GE29" s="40">
        <f t="shared" si="37"/>
        <v>3.3186604431972937E-3</v>
      </c>
      <c r="GF29" s="40">
        <f t="shared" si="38"/>
        <v>3.2042653207709033E-3</v>
      </c>
      <c r="GG29" s="40">
        <f t="shared" si="39"/>
        <v>3.21542197876707E-3</v>
      </c>
      <c r="GH29" s="40">
        <f t="shared" si="40"/>
        <v>0</v>
      </c>
      <c r="GI29" s="40">
        <f t="shared" si="41"/>
        <v>0</v>
      </c>
    </row>
    <row r="30" spans="1:191" x14ac:dyDescent="0.25">
      <c r="A30" s="17"/>
      <c r="K30" s="5"/>
      <c r="N30" s="5"/>
      <c r="O30" s="5"/>
      <c r="P30" s="5"/>
      <c r="R30" s="5"/>
      <c r="S30" s="5"/>
      <c r="U30" s="5"/>
      <c r="V30" s="5"/>
      <c r="W30" s="5"/>
      <c r="X30" s="5"/>
      <c r="AA30" s="5"/>
      <c r="AB30" s="5"/>
      <c r="AD30" s="5"/>
      <c r="AE30" s="5"/>
      <c r="AJ30" s="5"/>
      <c r="AN30" s="5"/>
      <c r="AQ30" s="5"/>
      <c r="AR30" s="17"/>
      <c r="AU30" s="17"/>
      <c r="AV30" s="17"/>
      <c r="AW30" s="17"/>
      <c r="AX30" s="17"/>
      <c r="BB30" s="17"/>
      <c r="BD30" s="17"/>
      <c r="BE30" s="17"/>
      <c r="BF30" s="5"/>
      <c r="BG30" s="17"/>
      <c r="BI30" s="5"/>
      <c r="BJ30" s="5"/>
      <c r="BM30" s="17"/>
      <c r="BN30" s="17"/>
      <c r="BO30" s="5"/>
      <c r="BP30" s="17"/>
      <c r="BQ30" s="17"/>
      <c r="BR30" s="17"/>
      <c r="BS30" s="5"/>
      <c r="BT30" s="17"/>
      <c r="BU30" s="5"/>
      <c r="BV30" s="5"/>
      <c r="BW30" s="17"/>
      <c r="BY30" s="17"/>
      <c r="BZ30" s="17"/>
      <c r="CA30" s="5"/>
      <c r="CD30" s="17"/>
      <c r="CE30" s="5"/>
      <c r="CF30" s="17"/>
      <c r="CG30" s="17"/>
      <c r="CH30" s="17"/>
      <c r="CL30" s="17"/>
      <c r="CM30" s="17"/>
      <c r="CN30" s="17"/>
      <c r="CO30" s="17"/>
      <c r="CP30" s="17"/>
      <c r="CR30" s="17"/>
      <c r="CU30" s="17"/>
      <c r="CV30" s="17"/>
      <c r="CX30" s="17"/>
      <c r="CY30" s="17"/>
      <c r="CZ30" s="17"/>
      <c r="DA30" s="17"/>
      <c r="DB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E30" s="17"/>
      <c r="EF30" s="17"/>
      <c r="EG30" s="17"/>
      <c r="EH30" s="17"/>
      <c r="EK30" s="17"/>
      <c r="EL30" s="17"/>
      <c r="EM30" s="17"/>
      <c r="EN30" s="17"/>
      <c r="EO30" s="17"/>
      <c r="EP30" s="17"/>
      <c r="ER30" s="17"/>
      <c r="ES30" s="17"/>
      <c r="ET30" s="26" t="e">
        <f t="shared" si="0"/>
        <v>#DIV/0!</v>
      </c>
      <c r="EU30" s="40">
        <f t="shared" si="1"/>
        <v>0</v>
      </c>
      <c r="EV30" s="40">
        <f t="shared" si="2"/>
        <v>0</v>
      </c>
      <c r="EW30" s="40">
        <f t="shared" si="3"/>
        <v>0</v>
      </c>
      <c r="EX30" s="40">
        <f t="shared" si="4"/>
        <v>0</v>
      </c>
      <c r="EY30" s="40">
        <f t="shared" si="5"/>
        <v>0</v>
      </c>
      <c r="EZ30" s="40">
        <f t="shared" si="6"/>
        <v>0</v>
      </c>
      <c r="FA30" s="40">
        <f t="shared" si="7"/>
        <v>0</v>
      </c>
      <c r="FB30" s="40">
        <f t="shared" si="8"/>
        <v>0</v>
      </c>
      <c r="FC30" s="40">
        <f t="shared" si="9"/>
        <v>0</v>
      </c>
      <c r="FD30" s="40">
        <f t="shared" si="10"/>
        <v>0</v>
      </c>
      <c r="FE30" s="40">
        <f t="shared" si="11"/>
        <v>0</v>
      </c>
      <c r="FF30" s="40">
        <f t="shared" si="12"/>
        <v>0</v>
      </c>
      <c r="FG30" s="40">
        <f t="shared" si="13"/>
        <v>0</v>
      </c>
      <c r="FH30" s="40">
        <f t="shared" si="14"/>
        <v>0</v>
      </c>
      <c r="FI30" s="40">
        <f t="shared" si="15"/>
        <v>0</v>
      </c>
      <c r="FJ30" s="40">
        <f t="shared" si="16"/>
        <v>0</v>
      </c>
      <c r="FK30" s="40">
        <f t="shared" si="17"/>
        <v>0</v>
      </c>
      <c r="FL30" s="40">
        <f t="shared" si="18"/>
        <v>0</v>
      </c>
      <c r="FM30" s="40">
        <f t="shared" si="19"/>
        <v>0</v>
      </c>
      <c r="FN30" s="40">
        <f t="shared" si="20"/>
        <v>0</v>
      </c>
      <c r="FO30" s="40">
        <f t="shared" si="21"/>
        <v>0</v>
      </c>
      <c r="FP30" s="40">
        <f t="shared" si="22"/>
        <v>0</v>
      </c>
      <c r="FQ30" s="40">
        <f t="shared" si="23"/>
        <v>0</v>
      </c>
      <c r="FR30" s="40">
        <f t="shared" si="24"/>
        <v>0</v>
      </c>
      <c r="FS30" s="40">
        <f t="shared" si="25"/>
        <v>0</v>
      </c>
      <c r="FT30" s="40">
        <f t="shared" si="26"/>
        <v>0</v>
      </c>
      <c r="FU30" s="40">
        <f t="shared" si="27"/>
        <v>0</v>
      </c>
      <c r="FV30" s="40">
        <f t="shared" si="28"/>
        <v>0</v>
      </c>
      <c r="FW30" s="40">
        <f t="shared" si="29"/>
        <v>0</v>
      </c>
      <c r="FX30" s="40">
        <f t="shared" si="30"/>
        <v>0</v>
      </c>
      <c r="FY30" s="40">
        <f t="shared" si="31"/>
        <v>0</v>
      </c>
      <c r="FZ30" s="40">
        <f t="shared" si="32"/>
        <v>0</v>
      </c>
      <c r="GA30" s="40">
        <f t="shared" si="33"/>
        <v>0</v>
      </c>
      <c r="GB30" s="40">
        <f t="shared" si="34"/>
        <v>0</v>
      </c>
      <c r="GC30" s="40">
        <f t="shared" si="35"/>
        <v>0</v>
      </c>
      <c r="GD30" s="40">
        <f t="shared" si="36"/>
        <v>0</v>
      </c>
      <c r="GE30" s="40">
        <f t="shared" si="37"/>
        <v>0</v>
      </c>
      <c r="GF30" s="40">
        <f t="shared" si="38"/>
        <v>0</v>
      </c>
      <c r="GG30" s="40">
        <f t="shared" si="39"/>
        <v>0</v>
      </c>
      <c r="GH30" s="40">
        <f t="shared" si="40"/>
        <v>0</v>
      </c>
      <c r="GI30" s="40">
        <f t="shared" si="41"/>
        <v>0</v>
      </c>
    </row>
    <row r="31" spans="1:191" x14ac:dyDescent="0.25">
      <c r="A31" s="17"/>
      <c r="K31" s="5"/>
      <c r="N31" s="5"/>
      <c r="O31" s="5"/>
      <c r="P31" s="5"/>
      <c r="R31" s="5"/>
      <c r="S31" s="5"/>
      <c r="U31" s="5"/>
      <c r="V31" s="5"/>
      <c r="W31" s="5"/>
      <c r="X31" s="5"/>
      <c r="AA31" s="5"/>
      <c r="AB31" s="5"/>
      <c r="AD31" s="5"/>
      <c r="AE31" s="5"/>
      <c r="AJ31" s="5"/>
      <c r="AN31" s="5"/>
      <c r="AQ31" s="5"/>
      <c r="AR31" s="17"/>
      <c r="AU31" s="17"/>
      <c r="AV31" s="17"/>
      <c r="AW31" s="17"/>
      <c r="AX31" s="17"/>
      <c r="BB31" s="17"/>
      <c r="BD31" s="17"/>
      <c r="BE31" s="17"/>
      <c r="BF31" s="5"/>
      <c r="BG31" s="17"/>
      <c r="BI31" s="5"/>
      <c r="BJ31" s="5"/>
      <c r="BM31" s="17"/>
      <c r="BN31" s="17"/>
      <c r="BO31" s="5"/>
      <c r="BP31" s="17"/>
      <c r="BQ31" s="17"/>
      <c r="BR31" s="17"/>
      <c r="BS31" s="5"/>
      <c r="BT31" s="17"/>
      <c r="BU31" s="5"/>
      <c r="BV31" s="5"/>
      <c r="BW31" s="17"/>
      <c r="BY31" s="17"/>
      <c r="BZ31" s="17"/>
      <c r="CA31" s="5"/>
      <c r="CD31" s="17"/>
      <c r="CE31" s="5"/>
      <c r="CF31" s="17"/>
      <c r="CG31" s="17"/>
      <c r="CH31" s="17"/>
      <c r="CL31" s="17"/>
      <c r="CM31" s="17"/>
      <c r="CN31" s="17"/>
      <c r="CO31" s="17"/>
      <c r="CP31" s="17"/>
      <c r="CR31" s="17"/>
      <c r="CU31" s="17"/>
      <c r="CV31" s="17"/>
      <c r="CX31" s="17"/>
      <c r="CY31" s="17"/>
      <c r="CZ31" s="17"/>
      <c r="DA31" s="17"/>
      <c r="DB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E31" s="17"/>
      <c r="EF31" s="17"/>
      <c r="EG31" s="17"/>
      <c r="EH31" s="17"/>
      <c r="EK31" s="17"/>
      <c r="EL31" s="17"/>
      <c r="EM31" s="17"/>
      <c r="EN31" s="17"/>
      <c r="EO31" s="17"/>
      <c r="EP31" s="17"/>
      <c r="ER31" s="17"/>
      <c r="ES31" s="17"/>
      <c r="ET31" s="26" t="e">
        <f t="shared" si="0"/>
        <v>#DIV/0!</v>
      </c>
      <c r="EU31" s="40">
        <f t="shared" si="1"/>
        <v>0</v>
      </c>
      <c r="EV31" s="40">
        <f t="shared" si="2"/>
        <v>0</v>
      </c>
      <c r="EW31" s="40">
        <f t="shared" si="3"/>
        <v>0</v>
      </c>
      <c r="EX31" s="40">
        <f t="shared" si="4"/>
        <v>0</v>
      </c>
      <c r="EY31" s="40">
        <f t="shared" si="5"/>
        <v>0</v>
      </c>
      <c r="EZ31" s="40">
        <f t="shared" si="6"/>
        <v>0</v>
      </c>
      <c r="FA31" s="40">
        <f t="shared" si="7"/>
        <v>0</v>
      </c>
      <c r="FB31" s="40">
        <f t="shared" si="8"/>
        <v>0</v>
      </c>
      <c r="FC31" s="40">
        <f t="shared" si="9"/>
        <v>0</v>
      </c>
      <c r="FD31" s="40">
        <f t="shared" si="10"/>
        <v>0</v>
      </c>
      <c r="FE31" s="40">
        <f t="shared" si="11"/>
        <v>0</v>
      </c>
      <c r="FF31" s="40">
        <f t="shared" si="12"/>
        <v>0</v>
      </c>
      <c r="FG31" s="40">
        <f t="shared" si="13"/>
        <v>0</v>
      </c>
      <c r="FH31" s="40">
        <f t="shared" si="14"/>
        <v>0</v>
      </c>
      <c r="FI31" s="40">
        <f t="shared" si="15"/>
        <v>0</v>
      </c>
      <c r="FJ31" s="40">
        <f t="shared" si="16"/>
        <v>0</v>
      </c>
      <c r="FK31" s="40">
        <f t="shared" si="17"/>
        <v>0</v>
      </c>
      <c r="FL31" s="40">
        <f t="shared" si="18"/>
        <v>0</v>
      </c>
      <c r="FM31" s="40">
        <f t="shared" si="19"/>
        <v>0</v>
      </c>
      <c r="FN31" s="40">
        <f t="shared" si="20"/>
        <v>0</v>
      </c>
      <c r="FO31" s="40">
        <f t="shared" si="21"/>
        <v>0</v>
      </c>
      <c r="FP31" s="40">
        <f t="shared" si="22"/>
        <v>0</v>
      </c>
      <c r="FQ31" s="40">
        <f t="shared" si="23"/>
        <v>0</v>
      </c>
      <c r="FR31" s="40">
        <f t="shared" si="24"/>
        <v>0</v>
      </c>
      <c r="FS31" s="40">
        <f t="shared" si="25"/>
        <v>0</v>
      </c>
      <c r="FT31" s="40">
        <f t="shared" si="26"/>
        <v>0</v>
      </c>
      <c r="FU31" s="40">
        <f t="shared" si="27"/>
        <v>0</v>
      </c>
      <c r="FV31" s="40">
        <f t="shared" si="28"/>
        <v>0</v>
      </c>
      <c r="FW31" s="40">
        <f t="shared" si="29"/>
        <v>0</v>
      </c>
      <c r="FX31" s="40">
        <f t="shared" si="30"/>
        <v>0</v>
      </c>
      <c r="FY31" s="40">
        <f t="shared" si="31"/>
        <v>0</v>
      </c>
      <c r="FZ31" s="40">
        <f t="shared" si="32"/>
        <v>0</v>
      </c>
      <c r="GA31" s="40">
        <f t="shared" si="33"/>
        <v>0</v>
      </c>
      <c r="GB31" s="40">
        <f t="shared" si="34"/>
        <v>0</v>
      </c>
      <c r="GC31" s="40">
        <f t="shared" si="35"/>
        <v>0</v>
      </c>
      <c r="GD31" s="40">
        <f t="shared" si="36"/>
        <v>0</v>
      </c>
      <c r="GE31" s="40">
        <f t="shared" si="37"/>
        <v>0</v>
      </c>
      <c r="GF31" s="40">
        <f t="shared" si="38"/>
        <v>0</v>
      </c>
      <c r="GG31" s="40">
        <f t="shared" si="39"/>
        <v>0</v>
      </c>
      <c r="GH31" s="40">
        <f t="shared" si="40"/>
        <v>0</v>
      </c>
      <c r="GI31" s="40">
        <f t="shared" si="41"/>
        <v>0</v>
      </c>
    </row>
    <row r="32" spans="1:191" x14ac:dyDescent="0.25">
      <c r="A32" s="17" t="s">
        <v>201</v>
      </c>
      <c r="B32" s="15">
        <v>81190.899867</v>
      </c>
      <c r="C32" s="15">
        <v>2.7430029139999998</v>
      </c>
      <c r="D32" s="15">
        <v>49623.382833000003</v>
      </c>
      <c r="E32" s="15">
        <v>1657.9750125</v>
      </c>
      <c r="F32" s="15">
        <v>1650.2918787000001</v>
      </c>
      <c r="G32" s="15">
        <v>76423.519883000001</v>
      </c>
      <c r="H32" s="15">
        <v>222555.21025999999</v>
      </c>
      <c r="I32" s="17">
        <v>1146.5802474</v>
      </c>
      <c r="J32" s="17">
        <v>1037.8447839999999</v>
      </c>
      <c r="K32" s="17">
        <v>2.7844111000000001E-3</v>
      </c>
      <c r="L32" s="17">
        <v>2858.9711344000002</v>
      </c>
      <c r="M32" s="17">
        <v>259.15760732000001</v>
      </c>
      <c r="N32" s="17">
        <v>1.02439877E-2</v>
      </c>
      <c r="O32" s="17">
        <v>5.3995969348999999</v>
      </c>
      <c r="P32" s="17">
        <v>8.8098286999999997E-2</v>
      </c>
      <c r="Q32" s="5">
        <v>2.5603905999999999E-6</v>
      </c>
      <c r="R32" s="17">
        <v>5.0054150640000001</v>
      </c>
      <c r="S32" s="17">
        <v>8.3949667042999998</v>
      </c>
      <c r="T32" s="17">
        <v>9842.5748808000008</v>
      </c>
      <c r="U32" s="17">
        <v>3.70101E-5</v>
      </c>
      <c r="V32" s="17">
        <v>1.07561879E-2</v>
      </c>
      <c r="W32" s="17">
        <v>5.9751685000000001E-3</v>
      </c>
      <c r="X32" s="17">
        <v>17.771390941</v>
      </c>
      <c r="Y32" s="17">
        <v>1198.3944901</v>
      </c>
      <c r="Z32" s="17">
        <v>40.040937569</v>
      </c>
      <c r="AA32" s="17">
        <v>1.0447170299999999E-2</v>
      </c>
      <c r="AB32" s="17">
        <v>5.1233339140999998</v>
      </c>
      <c r="AC32" s="17">
        <v>1456.5678536999999</v>
      </c>
      <c r="AD32" s="17">
        <v>9.9388372391999997</v>
      </c>
      <c r="AE32" s="17">
        <v>2.8297673194000001</v>
      </c>
      <c r="AF32" s="17">
        <v>0.13018140240000001</v>
      </c>
      <c r="AG32" s="17">
        <v>4.54222E-5</v>
      </c>
      <c r="AH32" s="17">
        <v>1.5686537E-3</v>
      </c>
      <c r="AI32" s="17">
        <v>1.4305756000000001E-3</v>
      </c>
      <c r="AJ32" s="17">
        <v>55.091670866000001</v>
      </c>
      <c r="AK32" s="17">
        <v>416.69707985000002</v>
      </c>
      <c r="AL32" s="17">
        <v>72.558576613</v>
      </c>
      <c r="AM32" s="17">
        <v>36.124362390999998</v>
      </c>
      <c r="AN32" s="17">
        <v>4.6871711396000002</v>
      </c>
      <c r="AO32" s="17">
        <v>2.7101129999999998E-4</v>
      </c>
      <c r="AR32" s="17" t="s">
        <v>201</v>
      </c>
      <c r="AS32" s="17">
        <v>0</v>
      </c>
      <c r="AT32" s="17">
        <v>0</v>
      </c>
      <c r="AU32" s="17">
        <v>1040.9021730285201</v>
      </c>
      <c r="AV32" s="17">
        <v>1149.9415797316999</v>
      </c>
      <c r="AW32" s="17">
        <v>1149.9415797316999</v>
      </c>
      <c r="AX32" s="17">
        <v>158.99612978456901</v>
      </c>
      <c r="AY32" s="17">
        <v>0</v>
      </c>
      <c r="AZ32" s="17">
        <v>1.1444010952562E-3</v>
      </c>
      <c r="BA32" s="17">
        <v>1.64681593059849E-3</v>
      </c>
      <c r="BB32" s="17">
        <v>2866.8688563972501</v>
      </c>
      <c r="BC32" s="17">
        <v>2.7127297110697698E-4</v>
      </c>
      <c r="BD32" s="17">
        <v>8.4198706998756201</v>
      </c>
      <c r="BE32" s="17">
        <v>259.92461816875903</v>
      </c>
      <c r="BF32" s="17">
        <v>2.4645635958486902E-3</v>
      </c>
      <c r="BG32" s="17">
        <v>7.8044310961931599E-3</v>
      </c>
      <c r="BH32" s="5">
        <v>0</v>
      </c>
      <c r="BI32" s="17">
        <v>1795575.2883848201</v>
      </c>
      <c r="BJ32" s="17">
        <v>5.4156003574907103</v>
      </c>
      <c r="BK32" s="5">
        <v>7.4324652193323202E-7</v>
      </c>
      <c r="BL32" s="5">
        <v>1.81966469793923E-6</v>
      </c>
      <c r="BM32" s="17">
        <v>8.8313464182766602E-2</v>
      </c>
      <c r="BN32" s="17">
        <v>17.8240010947397</v>
      </c>
      <c r="BO32" s="17">
        <v>9.9682680392144594</v>
      </c>
      <c r="BP32" s="17">
        <v>2.8381531931400299</v>
      </c>
      <c r="BQ32" s="17">
        <v>81425.882146243501</v>
      </c>
      <c r="BR32" s="17">
        <v>5.0202477174384796</v>
      </c>
      <c r="BS32" s="17">
        <v>637.83991595049997</v>
      </c>
      <c r="BT32" s="17">
        <v>76813.354251153607</v>
      </c>
      <c r="BU32" s="17">
        <v>936.72525755478205</v>
      </c>
      <c r="BV32" s="17">
        <v>72.760599536433901</v>
      </c>
      <c r="BW32" s="17">
        <v>66.879730472350005</v>
      </c>
      <c r="BX32" s="17">
        <v>0</v>
      </c>
      <c r="BY32" s="17">
        <v>9871.3954349735304</v>
      </c>
      <c r="BZ32" s="17">
        <v>9871.3954349735304</v>
      </c>
      <c r="CA32" s="17">
        <v>0</v>
      </c>
      <c r="CB32" s="17">
        <v>0</v>
      </c>
      <c r="CC32" s="17">
        <v>36.229536896765801</v>
      </c>
      <c r="CD32" s="5">
        <v>8.1620955184914699E-6</v>
      </c>
      <c r="CE32" s="5">
        <v>2.70842114217077E-5</v>
      </c>
      <c r="CF32" s="17">
        <v>0</v>
      </c>
      <c r="CG32" s="17">
        <v>4.82150275690379</v>
      </c>
      <c r="CH32" s="17">
        <v>5.0798864329434902E-2</v>
      </c>
      <c r="CI32" s="17">
        <v>0</v>
      </c>
      <c r="CJ32" s="17">
        <v>2.0832684380106801</v>
      </c>
      <c r="CK32" s="17">
        <v>0</v>
      </c>
      <c r="CL32" s="17">
        <v>2.8034454833358101E-3</v>
      </c>
      <c r="CM32" s="17">
        <v>7.9790204313342807E-3</v>
      </c>
      <c r="CN32" s="17">
        <v>1.9766267172627401E-3</v>
      </c>
      <c r="CO32" s="17">
        <v>4.0131487887255599E-3</v>
      </c>
      <c r="CP32" s="17">
        <v>1201.9396009726299</v>
      </c>
      <c r="CQ32" s="17">
        <v>0</v>
      </c>
      <c r="CR32" s="17">
        <v>42.377189630882697</v>
      </c>
      <c r="CS32" s="17">
        <v>2.74567849170786</v>
      </c>
      <c r="CT32" s="17">
        <v>0</v>
      </c>
      <c r="CU32" s="17">
        <v>4.2937964109856404E-3</v>
      </c>
      <c r="CV32" s="17">
        <v>6.1789323941643798E-3</v>
      </c>
      <c r="CW32" s="17">
        <v>299563.42170152703</v>
      </c>
      <c r="CX32" s="17">
        <v>44786.642411106899</v>
      </c>
      <c r="CY32" s="17">
        <v>4976.2984494893499</v>
      </c>
      <c r="CZ32" s="17">
        <v>49762.940860596202</v>
      </c>
      <c r="DA32" s="17">
        <v>0</v>
      </c>
      <c r="DB32" s="17">
        <v>778.09021323654497</v>
      </c>
      <c r="DC32" s="17">
        <v>0</v>
      </c>
      <c r="DD32" s="17">
        <v>0.13030650089562701</v>
      </c>
      <c r="DE32" s="5">
        <v>4.5466920650583799E-5</v>
      </c>
      <c r="DF32" s="17">
        <v>1.57031679007038E-3</v>
      </c>
      <c r="DG32" s="17">
        <v>1.4319333955918499E-3</v>
      </c>
      <c r="DH32" s="17">
        <v>55.254181717422497</v>
      </c>
      <c r="DI32" s="17">
        <v>11.108314541355901</v>
      </c>
      <c r="DJ32" s="17">
        <v>141778.10161697099</v>
      </c>
      <c r="DK32" s="17">
        <v>15.028874822886101</v>
      </c>
      <c r="DL32" s="17">
        <v>39.205852357347098</v>
      </c>
      <c r="DM32" s="17">
        <v>94.9652522649735</v>
      </c>
      <c r="DN32" s="17">
        <v>22.216641196779001</v>
      </c>
      <c r="DO32" s="17">
        <v>15.0767577874413</v>
      </c>
      <c r="DP32" s="5">
        <v>1.8550630931948799E-6</v>
      </c>
      <c r="DQ32" s="17">
        <v>5.2274448291142299</v>
      </c>
      <c r="DR32" s="17">
        <v>1662.71925472621</v>
      </c>
      <c r="DS32" s="17">
        <v>1655.0173552019701</v>
      </c>
      <c r="DT32" s="17">
        <v>7.7018995242425401</v>
      </c>
      <c r="DU32" s="17">
        <v>0</v>
      </c>
      <c r="DV32" s="17">
        <v>0</v>
      </c>
      <c r="DW32" s="17">
        <v>216.95498746451901</v>
      </c>
      <c r="DX32" s="17">
        <v>0</v>
      </c>
      <c r="DY32" s="17">
        <v>258.59389776396199</v>
      </c>
      <c r="DZ32" s="17">
        <v>63.382699620033399</v>
      </c>
      <c r="EA32" s="17">
        <v>34.713478651653098</v>
      </c>
      <c r="EB32" s="17">
        <v>646.48537819628802</v>
      </c>
      <c r="EC32" s="17">
        <v>5.1344290891115998</v>
      </c>
      <c r="ED32" s="17">
        <v>60351.2189313212</v>
      </c>
      <c r="EE32" s="17">
        <v>34.631851394698998</v>
      </c>
      <c r="EF32" s="17">
        <v>197.425924310917</v>
      </c>
      <c r="EG32" s="17">
        <v>0</v>
      </c>
      <c r="EH32" s="17">
        <v>76648.546531950095</v>
      </c>
      <c r="EI32" s="17">
        <v>13557.558347742201</v>
      </c>
      <c r="EJ32" s="17">
        <v>4.7010637254879999</v>
      </c>
      <c r="EK32" s="17">
        <v>0</v>
      </c>
      <c r="EL32" s="17">
        <v>0</v>
      </c>
      <c r="EM32" s="17">
        <v>1932.6328293101801</v>
      </c>
      <c r="EN32" s="17">
        <v>1460.5882994722999</v>
      </c>
      <c r="EO32" s="17">
        <v>0</v>
      </c>
      <c r="EP32" s="17">
        <v>223174.12275941501</v>
      </c>
      <c r="EQ32" s="17">
        <v>417.902888415429</v>
      </c>
      <c r="ER32" s="17">
        <v>1165.90376506292</v>
      </c>
      <c r="ES32" s="17"/>
      <c r="ET32" s="26">
        <f t="shared" si="0"/>
        <v>1.3422856467300235</v>
      </c>
      <c r="EU32" s="40">
        <f t="shared" si="1"/>
        <v>2.8941947881896686E-3</v>
      </c>
      <c r="EV32" s="40">
        <f t="shared" si="2"/>
        <v>9.7541919995940607E-4</v>
      </c>
      <c r="EW32" s="40">
        <f t="shared" si="3"/>
        <v>2.8123440932243541E-3</v>
      </c>
      <c r="EX32" s="40">
        <f t="shared" si="4"/>
        <v>2.8614678692028615E-3</v>
      </c>
      <c r="EY32" s="40">
        <f t="shared" si="5"/>
        <v>2.8634186248873883E-3</v>
      </c>
      <c r="EZ32" s="40">
        <f t="shared" si="6"/>
        <v>2.9444685261107639E-3</v>
      </c>
      <c r="FA32" s="40">
        <f t="shared" si="7"/>
        <v>2.7809391597346774E-3</v>
      </c>
      <c r="FB32" s="40">
        <f t="shared" si="8"/>
        <v>2.9316154183905937E-3</v>
      </c>
      <c r="FC32" s="40">
        <f t="shared" si="9"/>
        <v>2.9459020035121361E-3</v>
      </c>
      <c r="FD32" s="40">
        <f t="shared" si="10"/>
        <v>2.444296337810944E-3</v>
      </c>
      <c r="FE32" s="40">
        <f t="shared" si="11"/>
        <v>2.7624350250417293E-3</v>
      </c>
      <c r="FF32" s="40">
        <f t="shared" si="12"/>
        <v>2.9596308466142466E-3</v>
      </c>
      <c r="FG32" s="40">
        <f t="shared" si="13"/>
        <v>2.441138429114937E-3</v>
      </c>
      <c r="FH32" s="40">
        <f t="shared" si="14"/>
        <v>2.9638180004276185E-3</v>
      </c>
      <c r="FI32" s="40">
        <f t="shared" si="15"/>
        <v>2.4424672725657467E-3</v>
      </c>
      <c r="FJ32" s="40">
        <f t="shared" si="16"/>
        <v>9.8446692956225576E-4</v>
      </c>
      <c r="FK32" s="40">
        <f t="shared" si="17"/>
        <v>2.9633213727187327E-3</v>
      </c>
      <c r="FL32" s="40">
        <f t="shared" si="18"/>
        <v>2.9665389337237237E-3</v>
      </c>
      <c r="FM32" s="40">
        <f t="shared" si="19"/>
        <v>2.9281518832790579E-3</v>
      </c>
      <c r="FN32" s="40">
        <f t="shared" si="20"/>
        <v>2.4660844848852586E-3</v>
      </c>
      <c r="FO32" s="40">
        <f t="shared" si="21"/>
        <v>2.4430602100295124E-3</v>
      </c>
      <c r="FP32" s="40">
        <f t="shared" si="22"/>
        <v>2.4446182544140718E-3</v>
      </c>
      <c r="FQ32" s="40">
        <f t="shared" si="23"/>
        <v>2.9603846943867468E-3</v>
      </c>
      <c r="FR32" s="40">
        <f t="shared" si="24"/>
        <v>2.9582169326680787E-3</v>
      </c>
      <c r="FS32" s="40">
        <f t="shared" si="25"/>
        <v>5.8346587360917357E-2</v>
      </c>
      <c r="FT32" s="40">
        <f t="shared" si="26"/>
        <v>2.4464524283691396E-3</v>
      </c>
      <c r="FU32" s="40">
        <f t="shared" si="27"/>
        <v>2.1656162174135806E-3</v>
      </c>
      <c r="FV32" s="40">
        <f t="shared" si="28"/>
        <v>2.7602186620329615E-3</v>
      </c>
      <c r="FW32" s="40">
        <f t="shared" si="29"/>
        <v>2.9611914659776225E-3</v>
      </c>
      <c r="FX32" s="40">
        <f t="shared" si="30"/>
        <v>2.9634499213199682E-3</v>
      </c>
      <c r="FY32" s="40">
        <f t="shared" si="31"/>
        <v>9.6095520036433265E-4</v>
      </c>
      <c r="FZ32" s="40">
        <f t="shared" si="32"/>
        <v>9.8455492212615723E-4</v>
      </c>
      <c r="GA32" s="40">
        <f t="shared" si="33"/>
        <v>1.0602021787090605E-3</v>
      </c>
      <c r="GB32" s="40">
        <f t="shared" si="34"/>
        <v>9.4912536733450948E-4</v>
      </c>
      <c r="GC32" s="40">
        <f t="shared" si="35"/>
        <v>2.9498261509942748E-3</v>
      </c>
      <c r="GD32" s="40">
        <f t="shared" si="36"/>
        <v>2.8937293389793865E-3</v>
      </c>
      <c r="GE32" s="40">
        <f t="shared" si="37"/>
        <v>2.7842735189172068E-3</v>
      </c>
      <c r="GF32" s="40">
        <f t="shared" si="38"/>
        <v>2.9114563913245862E-3</v>
      </c>
      <c r="GG32" s="40">
        <f t="shared" si="39"/>
        <v>2.963959598280269E-3</v>
      </c>
      <c r="GH32" s="40">
        <f t="shared" si="40"/>
        <v>9.6553578015750783E-4</v>
      </c>
      <c r="GI32" s="40">
        <f t="shared" si="41"/>
        <v>0</v>
      </c>
    </row>
    <row r="33" spans="1:191" x14ac:dyDescent="0.25">
      <c r="A33" s="17" t="s">
        <v>202</v>
      </c>
      <c r="B33" s="15">
        <v>1040.4146593999999</v>
      </c>
      <c r="C33" s="15">
        <v>1.2743221900000001E-2</v>
      </c>
      <c r="D33" s="15">
        <v>734.30788547999998</v>
      </c>
      <c r="E33" s="15">
        <v>47.323282747</v>
      </c>
      <c r="F33" s="15">
        <v>47.299400296000002</v>
      </c>
      <c r="G33" s="15">
        <v>56.246926655999999</v>
      </c>
      <c r="H33" s="15">
        <v>5841.5021608999996</v>
      </c>
      <c r="I33" s="17">
        <v>1.0151998379</v>
      </c>
      <c r="J33" s="17">
        <v>0.74859811210000005</v>
      </c>
      <c r="K33" s="17">
        <v>9.8406115000000001E-6</v>
      </c>
      <c r="L33" s="17">
        <v>34.478011027000001</v>
      </c>
      <c r="M33" s="17">
        <v>0.1143627878</v>
      </c>
      <c r="N33" s="17">
        <v>3.1843600000000001E-5</v>
      </c>
      <c r="O33" s="17">
        <v>3.4115165E-3</v>
      </c>
      <c r="P33" s="17">
        <v>2.7385460000000001E-4</v>
      </c>
      <c r="Q33" s="5">
        <v>1.1894855E-8</v>
      </c>
      <c r="R33" s="17">
        <v>3.1615667E-3</v>
      </c>
      <c r="S33" s="17">
        <v>5.3035527999999998E-3</v>
      </c>
      <c r="T33" s="17">
        <v>10.254066862</v>
      </c>
      <c r="U33" s="5">
        <v>1.3080064E-7</v>
      </c>
      <c r="V33" s="17">
        <v>3.3435700000000002E-5</v>
      </c>
      <c r="W33" s="17">
        <v>1.5455E-5</v>
      </c>
      <c r="X33" s="17">
        <v>7.7279512999999999E-3</v>
      </c>
      <c r="Y33" s="17">
        <v>0.57913047159999997</v>
      </c>
      <c r="Z33" s="17">
        <v>2.6456334500000001E-2</v>
      </c>
      <c r="AA33" s="17">
        <v>2.6676999999999999E-5</v>
      </c>
      <c r="AB33" s="17">
        <v>3.2303905999999999E-3</v>
      </c>
      <c r="AC33" s="17">
        <v>25.334357744999998</v>
      </c>
      <c r="AD33" s="17">
        <v>5.7014357000000002E-3</v>
      </c>
      <c r="AE33" s="17">
        <v>1.7862037999999999E-3</v>
      </c>
      <c r="AF33" s="17">
        <v>6.0478590000000003E-4</v>
      </c>
      <c r="AG33" s="5">
        <v>2.1101891000000001E-7</v>
      </c>
      <c r="AH33" s="17">
        <v>7.2875220000000003E-6</v>
      </c>
      <c r="AI33" s="5">
        <v>6.6460504000000003E-6</v>
      </c>
      <c r="AJ33" s="17">
        <v>2.3452785600000001E-2</v>
      </c>
      <c r="AK33" s="17">
        <v>28.197893331</v>
      </c>
      <c r="AL33" s="17">
        <v>2.0639049411000001</v>
      </c>
      <c r="AM33" s="17">
        <v>10.055422417999999</v>
      </c>
      <c r="AN33" s="17">
        <v>2.9085246999999998E-3</v>
      </c>
      <c r="AO33" s="5">
        <v>1.259042E-6</v>
      </c>
      <c r="AP33" s="5"/>
      <c r="AR33" s="17" t="s">
        <v>202</v>
      </c>
      <c r="AS33" s="17">
        <v>0</v>
      </c>
      <c r="AT33" s="17">
        <v>0</v>
      </c>
      <c r="AU33" s="17">
        <v>0.75035115306390798</v>
      </c>
      <c r="AV33" s="17">
        <v>1.01765551389176</v>
      </c>
      <c r="AW33" s="17">
        <v>1.01765551389176</v>
      </c>
      <c r="AX33" s="17">
        <v>2.8187727418707301E-2</v>
      </c>
      <c r="AY33" s="17">
        <v>0</v>
      </c>
      <c r="AZ33" s="5">
        <v>4.0465162012158603E-6</v>
      </c>
      <c r="BA33" s="5">
        <v>5.8240255295226102E-6</v>
      </c>
      <c r="BB33" s="5">
        <v>34.557279556969704</v>
      </c>
      <c r="BC33" s="5">
        <v>1.2653394926856099E-6</v>
      </c>
      <c r="BD33" s="17">
        <v>5.3159545382721303E-3</v>
      </c>
      <c r="BE33" s="17">
        <v>0.114630046380732</v>
      </c>
      <c r="BF33" s="5">
        <v>7.6660667890231501E-6</v>
      </c>
      <c r="BG33" s="5">
        <v>2.4275574441817099E-5</v>
      </c>
      <c r="BH33" s="5">
        <v>0</v>
      </c>
      <c r="BI33" s="17">
        <v>19655.5473758476</v>
      </c>
      <c r="BJ33" s="17">
        <v>3.4194480345582502E-3</v>
      </c>
      <c r="BK33" s="5">
        <v>3.46644289753467E-9</v>
      </c>
      <c r="BL33" s="5">
        <v>8.4867893538803804E-9</v>
      </c>
      <c r="BM33" s="17">
        <v>2.7470860807332501E-4</v>
      </c>
      <c r="BN33" s="17">
        <v>7.7460031550131399E-3</v>
      </c>
      <c r="BO33" s="17">
        <v>5.7147164959572604E-3</v>
      </c>
      <c r="BP33" s="17">
        <v>1.79031207113213E-3</v>
      </c>
      <c r="BQ33" s="17">
        <v>1042.82921529346</v>
      </c>
      <c r="BR33" s="17">
        <v>3.1689006310759E-3</v>
      </c>
      <c r="BS33" s="17">
        <v>2.32713229231745</v>
      </c>
      <c r="BT33" s="17">
        <v>2953.8545556707099</v>
      </c>
      <c r="BU33" s="17">
        <v>3.9924323439343099</v>
      </c>
      <c r="BV33" s="17">
        <v>2.0686938398602002</v>
      </c>
      <c r="BW33" s="17">
        <v>1.0394120776770301E-2</v>
      </c>
      <c r="BX33" s="5">
        <v>0</v>
      </c>
      <c r="BY33" s="5">
        <v>10.279947528947901</v>
      </c>
      <c r="BZ33" s="5">
        <v>10.279947528947901</v>
      </c>
      <c r="CA33" s="17">
        <v>0</v>
      </c>
      <c r="CB33" s="17">
        <v>0</v>
      </c>
      <c r="CC33" s="17">
        <v>10.078547906501401</v>
      </c>
      <c r="CD33" s="5">
        <v>2.8863994106824901E-8</v>
      </c>
      <c r="CE33" s="5">
        <v>9.5766470997095603E-8</v>
      </c>
      <c r="CF33" s="5">
        <v>0</v>
      </c>
      <c r="CG33" s="17">
        <v>6.1463114893482596E-3</v>
      </c>
      <c r="CH33" s="17">
        <v>0</v>
      </c>
      <c r="CI33" s="17">
        <v>0</v>
      </c>
      <c r="CJ33" s="17">
        <v>3.6043892651692199E-3</v>
      </c>
      <c r="CK33" s="17">
        <v>0</v>
      </c>
      <c r="CL33" s="5">
        <v>8.7205652650782494E-6</v>
      </c>
      <c r="CM33" s="5">
        <v>2.4822012048259201E-5</v>
      </c>
      <c r="CN33" s="5">
        <v>5.1169863919707596E-6</v>
      </c>
      <c r="CO33" s="5">
        <v>1.0388571239603699E-5</v>
      </c>
      <c r="CP33" s="17">
        <v>0.58047526374597502</v>
      </c>
      <c r="CQ33" s="17">
        <v>0</v>
      </c>
      <c r="CR33" s="17">
        <v>3.03626318112011E-2</v>
      </c>
      <c r="CS33" s="17">
        <v>1.28061513362765E-2</v>
      </c>
      <c r="CT33" s="17">
        <v>0</v>
      </c>
      <c r="CU33" s="5">
        <v>1.09730198360863E-5</v>
      </c>
      <c r="CV33" s="5">
        <v>1.5791162772753099E-5</v>
      </c>
      <c r="CW33" s="17">
        <v>8808.6206492644797</v>
      </c>
      <c r="CX33" s="17">
        <v>662.428830170472</v>
      </c>
      <c r="CY33" s="17">
        <v>73.602868044996399</v>
      </c>
      <c r="CZ33" s="17">
        <v>736.03169821546805</v>
      </c>
      <c r="DA33" s="17">
        <v>0</v>
      </c>
      <c r="DB33" s="17">
        <v>0.734637737565767</v>
      </c>
      <c r="DC33" s="17">
        <v>0</v>
      </c>
      <c r="DD33" s="17">
        <v>6.07771725282051E-4</v>
      </c>
      <c r="DE33" s="5">
        <v>2.1207065196183701E-7</v>
      </c>
      <c r="DF33" s="5">
        <v>7.3241991435043303E-6</v>
      </c>
      <c r="DG33" s="5">
        <v>6.6791834521073496E-6</v>
      </c>
      <c r="DH33" s="17">
        <v>2.35092056400403E-2</v>
      </c>
      <c r="DI33" s="17">
        <v>0.26409772286799199</v>
      </c>
      <c r="DJ33" s="17">
        <v>3280.2865200893798</v>
      </c>
      <c r="DK33" s="17">
        <v>0.35730900879092897</v>
      </c>
      <c r="DL33" s="17">
        <v>0.93211133792996903</v>
      </c>
      <c r="DM33" s="17">
        <v>2.2577822488246602</v>
      </c>
      <c r="DN33" s="17">
        <v>0.52819560751114603</v>
      </c>
      <c r="DO33" s="17">
        <v>0.81310485093999496</v>
      </c>
      <c r="DP33" s="5">
        <v>6.5597983873190101E-9</v>
      </c>
      <c r="DQ33" s="17">
        <v>0.12428149901067501</v>
      </c>
      <c r="DR33" s="17">
        <v>47.432946347150697</v>
      </c>
      <c r="DS33" s="17">
        <v>47.408989012428499</v>
      </c>
      <c r="DT33" s="17">
        <v>2.3957334722245101E-2</v>
      </c>
      <c r="DU33" s="17">
        <v>0</v>
      </c>
      <c r="DV33" s="17">
        <v>0</v>
      </c>
      <c r="DW33" s="17">
        <v>10.453114786179199</v>
      </c>
      <c r="DX33" s="17">
        <v>0</v>
      </c>
      <c r="DY33" s="17">
        <v>6.2608740206242199</v>
      </c>
      <c r="DZ33" s="17">
        <v>1.5069078335730799</v>
      </c>
      <c r="EA33" s="17">
        <v>0.84747731928988801</v>
      </c>
      <c r="EB33" s="17">
        <v>15.6521841048959</v>
      </c>
      <c r="EC33" s="17">
        <v>3.2353324335058398E-3</v>
      </c>
      <c r="ED33" s="17">
        <v>2486.6968318397198</v>
      </c>
      <c r="EE33" s="17">
        <v>0.82337013861560704</v>
      </c>
      <c r="EF33" s="17">
        <v>6.5881785333752196</v>
      </c>
      <c r="EG33" s="17">
        <v>0</v>
      </c>
      <c r="EH33" s="17">
        <v>56.361303326650102</v>
      </c>
      <c r="EI33" s="17">
        <v>15.730488202042199</v>
      </c>
      <c r="EJ33" s="17">
        <v>2.9152569722845998E-3</v>
      </c>
      <c r="EK33" s="17">
        <v>0</v>
      </c>
      <c r="EL33" s="17">
        <v>0</v>
      </c>
      <c r="EM33" s="17">
        <v>20.323481885130199</v>
      </c>
      <c r="EN33" s="17">
        <v>25.392376282064401</v>
      </c>
      <c r="EO33" s="17">
        <v>0.28774742701883099</v>
      </c>
      <c r="EP33" s="17">
        <v>5855.6124639648997</v>
      </c>
      <c r="EQ33" s="17">
        <v>28.261114748167799</v>
      </c>
      <c r="ER33" s="17">
        <v>5.3662984436177101</v>
      </c>
      <c r="ES33" s="17"/>
      <c r="ET33" s="26">
        <f t="shared" si="0"/>
        <v>1.5043038970683633</v>
      </c>
      <c r="EU33" s="40">
        <f t="shared" si="1"/>
        <v>2.3207630454309485E-3</v>
      </c>
      <c r="EV33" s="40">
        <f t="shared" si="2"/>
        <v>4.9382673212728925E-3</v>
      </c>
      <c r="EW33" s="40">
        <f t="shared" si="3"/>
        <v>2.3475340106708189E-3</v>
      </c>
      <c r="EX33" s="40">
        <f t="shared" si="4"/>
        <v>2.3173286759707837E-3</v>
      </c>
      <c r="EY33" s="40">
        <f t="shared" si="5"/>
        <v>2.3169155579709348E-3</v>
      </c>
      <c r="EZ33" s="40">
        <f t="shared" si="6"/>
        <v>2.0334741371669548E-3</v>
      </c>
      <c r="FA33" s="40">
        <f t="shared" si="7"/>
        <v>2.4155264649814213E-3</v>
      </c>
      <c r="FB33" s="40">
        <f t="shared" si="8"/>
        <v>2.4189089675582562E-3</v>
      </c>
      <c r="FC33" s="40">
        <f t="shared" si="9"/>
        <v>2.341765141499262E-3</v>
      </c>
      <c r="FD33" s="40">
        <f t="shared" si="10"/>
        <v>3.041501103713898E-3</v>
      </c>
      <c r="FE33" s="40">
        <f t="shared" si="11"/>
        <v>2.2991039102466461E-3</v>
      </c>
      <c r="FF33" s="40">
        <f t="shared" si="12"/>
        <v>2.3369365671584005E-3</v>
      </c>
      <c r="FG33" s="40">
        <f t="shared" si="13"/>
        <v>3.0788362760569188E-3</v>
      </c>
      <c r="FH33" s="40">
        <f t="shared" si="14"/>
        <v>2.3249292677465223E-3</v>
      </c>
      <c r="FI33" s="40">
        <f t="shared" si="15"/>
        <v>3.1184726249805441E-3</v>
      </c>
      <c r="FJ33" s="40">
        <f t="shared" si="16"/>
        <v>4.9077732696238136E-3</v>
      </c>
      <c r="FK33" s="40">
        <f t="shared" si="17"/>
        <v>2.3197141707938553E-3</v>
      </c>
      <c r="FL33" s="40">
        <f t="shared" si="18"/>
        <v>2.3383831065338857E-3</v>
      </c>
      <c r="FM33" s="40">
        <f t="shared" si="19"/>
        <v>2.5239417000302729E-3</v>
      </c>
      <c r="FN33" s="40">
        <f t="shared" si="20"/>
        <v>2.9787582938394777E-3</v>
      </c>
      <c r="FO33" s="40">
        <f t="shared" si="21"/>
        <v>3.1965029395958308E-3</v>
      </c>
      <c r="FP33" s="40">
        <f t="shared" si="22"/>
        <v>3.2712799465841949E-3</v>
      </c>
      <c r="FQ33" s="40">
        <f t="shared" si="23"/>
        <v>2.3359172842018273E-3</v>
      </c>
      <c r="FR33" s="40">
        <f t="shared" si="24"/>
        <v>2.3220883927238495E-3</v>
      </c>
      <c r="FS33" s="40">
        <f t="shared" si="25"/>
        <v>0.14765073790555147</v>
      </c>
      <c r="FT33" s="40">
        <f t="shared" si="26"/>
        <v>3.2680814499156784E-3</v>
      </c>
      <c r="FU33" s="40">
        <f t="shared" si="27"/>
        <v>1.5297944173809598E-3</v>
      </c>
      <c r="FV33" s="40">
        <f t="shared" si="28"/>
        <v>2.2901128044524031E-3</v>
      </c>
      <c r="FW33" s="40">
        <f t="shared" si="29"/>
        <v>2.3293774859655496E-3</v>
      </c>
      <c r="FX33" s="40">
        <f t="shared" si="30"/>
        <v>2.3000013392257077E-3</v>
      </c>
      <c r="FY33" s="40">
        <f t="shared" si="31"/>
        <v>4.936995525277584E-3</v>
      </c>
      <c r="FZ33" s="40">
        <f t="shared" si="32"/>
        <v>4.9841123804354893E-3</v>
      </c>
      <c r="GA33" s="40">
        <f t="shared" si="33"/>
        <v>5.0328689922761087E-3</v>
      </c>
      <c r="GB33" s="40">
        <f t="shared" si="34"/>
        <v>4.9853747885133916E-3</v>
      </c>
      <c r="GC33" s="40">
        <f t="shared" si="35"/>
        <v>2.4056860878947759E-3</v>
      </c>
      <c r="GD33" s="40">
        <f t="shared" si="36"/>
        <v>2.2420617180750691E-3</v>
      </c>
      <c r="GE33" s="40">
        <f t="shared" si="37"/>
        <v>2.3203097511107825E-3</v>
      </c>
      <c r="GF33" s="40">
        <f t="shared" si="38"/>
        <v>2.299802787002259E-3</v>
      </c>
      <c r="GG33" s="40">
        <f t="shared" si="39"/>
        <v>2.3146691120071953E-3</v>
      </c>
      <c r="GH33" s="40">
        <f t="shared" si="40"/>
        <v>5.0018130337271616E-3</v>
      </c>
      <c r="GI33" s="40">
        <f t="shared" si="41"/>
        <v>0</v>
      </c>
    </row>
    <row r="34" spans="1:191" x14ac:dyDescent="0.25">
      <c r="A34" s="17"/>
      <c r="Q34" s="5"/>
      <c r="U34" s="5"/>
      <c r="AG34" s="5"/>
      <c r="AI34" s="5"/>
      <c r="AO34" s="5"/>
      <c r="AP34" s="5"/>
      <c r="AR34" s="17"/>
      <c r="AU34" s="17"/>
      <c r="AV34" s="17"/>
      <c r="AW34" s="17"/>
      <c r="AX34" s="17"/>
      <c r="BB34" s="5"/>
      <c r="BD34" s="17"/>
      <c r="BE34" s="17"/>
      <c r="BF34" s="17"/>
      <c r="BG34" s="17"/>
      <c r="BH34" s="5"/>
      <c r="BI34" s="17"/>
      <c r="BJ34" s="17"/>
      <c r="BL34" s="5"/>
      <c r="BM34" s="17"/>
      <c r="BN34" s="17"/>
      <c r="BO34" s="17"/>
      <c r="BP34" s="17"/>
      <c r="BQ34" s="17"/>
      <c r="BR34" s="17"/>
      <c r="BS34" s="17"/>
      <c r="BT34" s="17"/>
      <c r="BW34" s="17"/>
      <c r="BX34" s="5"/>
      <c r="BY34" s="5"/>
      <c r="BZ34" s="5"/>
      <c r="CD34" s="17"/>
      <c r="CE34" s="17"/>
      <c r="CF34" s="5"/>
      <c r="CG34" s="17"/>
      <c r="CH34" s="17"/>
      <c r="CL34" s="17"/>
      <c r="CM34" s="17"/>
      <c r="CN34" s="17"/>
      <c r="CO34" s="17"/>
      <c r="CP34" s="17"/>
      <c r="CR34" s="17"/>
      <c r="CU34" s="17"/>
      <c r="CV34" s="17"/>
      <c r="CX34" s="17"/>
      <c r="CY34" s="17"/>
      <c r="CZ34" s="17"/>
      <c r="DA34" s="17"/>
      <c r="DB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E34" s="17"/>
      <c r="EF34" s="17"/>
      <c r="EG34" s="17"/>
      <c r="EH34" s="17"/>
      <c r="EK34" s="17"/>
      <c r="EL34" s="17"/>
      <c r="EM34" s="17"/>
      <c r="EN34" s="17"/>
      <c r="EO34" s="17"/>
      <c r="EP34" s="17"/>
      <c r="ER34" s="17"/>
      <c r="ES34" s="17"/>
      <c r="ET34" s="26" t="e">
        <f t="shared" si="0"/>
        <v>#DIV/0!</v>
      </c>
      <c r="EU34" s="40">
        <f t="shared" si="1"/>
        <v>0</v>
      </c>
      <c r="EV34" s="40">
        <f t="shared" si="2"/>
        <v>0</v>
      </c>
      <c r="EW34" s="40">
        <f t="shared" si="3"/>
        <v>0</v>
      </c>
      <c r="EX34" s="40">
        <f t="shared" si="4"/>
        <v>0</v>
      </c>
      <c r="EY34" s="40">
        <f t="shared" si="5"/>
        <v>0</v>
      </c>
      <c r="EZ34" s="40">
        <f t="shared" si="6"/>
        <v>0</v>
      </c>
      <c r="FA34" s="40">
        <f t="shared" si="7"/>
        <v>0</v>
      </c>
      <c r="FB34" s="40">
        <f t="shared" si="8"/>
        <v>0</v>
      </c>
      <c r="FC34" s="40">
        <f t="shared" si="9"/>
        <v>0</v>
      </c>
      <c r="FD34" s="40">
        <f t="shared" si="10"/>
        <v>0</v>
      </c>
      <c r="FE34" s="40">
        <f t="shared" si="11"/>
        <v>0</v>
      </c>
      <c r="FF34" s="40">
        <f t="shared" si="12"/>
        <v>0</v>
      </c>
      <c r="FG34" s="40">
        <f t="shared" si="13"/>
        <v>0</v>
      </c>
      <c r="FH34" s="40">
        <f t="shared" si="14"/>
        <v>0</v>
      </c>
      <c r="FI34" s="40">
        <f t="shared" si="15"/>
        <v>0</v>
      </c>
      <c r="FJ34" s="40">
        <f t="shared" si="16"/>
        <v>0</v>
      </c>
      <c r="FK34" s="40">
        <f t="shared" si="17"/>
        <v>0</v>
      </c>
      <c r="FL34" s="40">
        <f t="shared" si="18"/>
        <v>0</v>
      </c>
      <c r="FM34" s="40">
        <f t="shared" si="19"/>
        <v>0</v>
      </c>
      <c r="FN34" s="40">
        <f t="shared" si="20"/>
        <v>0</v>
      </c>
      <c r="FO34" s="40">
        <f t="shared" si="21"/>
        <v>0</v>
      </c>
      <c r="FP34" s="40">
        <f t="shared" si="22"/>
        <v>0</v>
      </c>
      <c r="FQ34" s="40">
        <f t="shared" si="23"/>
        <v>0</v>
      </c>
      <c r="FR34" s="40">
        <f t="shared" si="24"/>
        <v>0</v>
      </c>
      <c r="FS34" s="40">
        <f t="shared" si="25"/>
        <v>0</v>
      </c>
      <c r="FT34" s="40">
        <f t="shared" si="26"/>
        <v>0</v>
      </c>
      <c r="FU34" s="40">
        <f t="shared" si="27"/>
        <v>0</v>
      </c>
      <c r="FV34" s="40">
        <f t="shared" si="28"/>
        <v>0</v>
      </c>
      <c r="FW34" s="40">
        <f t="shared" si="29"/>
        <v>0</v>
      </c>
      <c r="FX34" s="40">
        <f t="shared" si="30"/>
        <v>0</v>
      </c>
      <c r="FY34" s="40">
        <f t="shared" si="31"/>
        <v>0</v>
      </c>
      <c r="FZ34" s="40">
        <f t="shared" si="32"/>
        <v>0</v>
      </c>
      <c r="GA34" s="40">
        <f t="shared" si="33"/>
        <v>0</v>
      </c>
      <c r="GB34" s="40">
        <f t="shared" si="34"/>
        <v>0</v>
      </c>
      <c r="GC34" s="40">
        <f t="shared" si="35"/>
        <v>0</v>
      </c>
      <c r="GD34" s="40">
        <f t="shared" si="36"/>
        <v>0</v>
      </c>
      <c r="GE34" s="40">
        <f t="shared" si="37"/>
        <v>0</v>
      </c>
      <c r="GF34" s="40">
        <f t="shared" si="38"/>
        <v>0</v>
      </c>
      <c r="GG34" s="40">
        <f t="shared" si="39"/>
        <v>0</v>
      </c>
      <c r="GH34" s="40">
        <f t="shared" si="40"/>
        <v>0</v>
      </c>
      <c r="GI34" s="40">
        <f t="shared" si="41"/>
        <v>0</v>
      </c>
    </row>
    <row r="35" spans="1:191" x14ac:dyDescent="0.25">
      <c r="A35" s="17" t="s">
        <v>204</v>
      </c>
      <c r="B35" s="15">
        <v>43690.236410999998</v>
      </c>
      <c r="C35" s="15">
        <v>12.6276546</v>
      </c>
      <c r="D35" s="15">
        <v>39060.848421000002</v>
      </c>
      <c r="E35" s="15">
        <v>538.83238953</v>
      </c>
      <c r="F35" s="15">
        <v>529.13886203000004</v>
      </c>
      <c r="G35" s="15">
        <v>7360.3855143000001</v>
      </c>
      <c r="H35" s="15">
        <v>233556.62662</v>
      </c>
      <c r="I35" s="17">
        <v>132.34981973999999</v>
      </c>
      <c r="J35" s="17">
        <v>81.859120183000002</v>
      </c>
      <c r="K35" s="17">
        <v>3.5120241999999999E-3</v>
      </c>
      <c r="L35" s="17">
        <v>1979.2041044</v>
      </c>
      <c r="M35" s="17">
        <v>19.842533526</v>
      </c>
      <c r="N35" s="17">
        <v>1.29244892E-2</v>
      </c>
      <c r="O35" s="17">
        <v>0.38947994159999999</v>
      </c>
      <c r="P35" s="17">
        <v>0.1111505766</v>
      </c>
      <c r="Q35" s="5">
        <v>1.1787000000000001E-5</v>
      </c>
      <c r="R35" s="17">
        <v>0.36105065870000003</v>
      </c>
      <c r="S35" s="17">
        <v>0.60554173109999998</v>
      </c>
      <c r="T35" s="17">
        <v>9400.1791238999995</v>
      </c>
      <c r="U35" s="17">
        <v>4.6681499999999997E-5</v>
      </c>
      <c r="V35" s="17">
        <v>1.35707142E-2</v>
      </c>
      <c r="W35" s="17">
        <v>7.5409381000000001E-3</v>
      </c>
      <c r="X35" s="17">
        <v>1.2812626523999999</v>
      </c>
      <c r="Y35" s="17">
        <v>87.157892485999994</v>
      </c>
      <c r="Z35" s="17">
        <v>5.0384778756999999</v>
      </c>
      <c r="AA35" s="17">
        <v>1.31850756E-2</v>
      </c>
      <c r="AB35" s="17">
        <v>0.36957924209999998</v>
      </c>
      <c r="AC35" s="17">
        <v>1303.4436123999999</v>
      </c>
      <c r="AD35" s="17">
        <v>0.71923195279999996</v>
      </c>
      <c r="AE35" s="17">
        <v>0.2041214928</v>
      </c>
      <c r="AF35" s="17">
        <v>0.59930154449999995</v>
      </c>
      <c r="AG35" s="17">
        <v>2.0910530000000001E-4</v>
      </c>
      <c r="AH35" s="17">
        <v>7.2214343999999998E-3</v>
      </c>
      <c r="AI35" s="17">
        <v>6.5857805999999996E-3</v>
      </c>
      <c r="AJ35" s="17">
        <v>4.9677589443999999</v>
      </c>
      <c r="AK35" s="17">
        <v>2832.1504224</v>
      </c>
      <c r="AL35" s="17">
        <v>339.51058079000001</v>
      </c>
      <c r="AM35" s="17">
        <v>31.317426424000001</v>
      </c>
      <c r="AN35" s="17">
        <v>0.33830495220000001</v>
      </c>
      <c r="AO35" s="17">
        <v>1.2476239999999999E-3</v>
      </c>
      <c r="AR35" s="17" t="s">
        <v>204</v>
      </c>
      <c r="AS35" s="17">
        <v>0</v>
      </c>
      <c r="AT35" s="17">
        <v>0</v>
      </c>
      <c r="AU35" s="17">
        <v>82.116769086619797</v>
      </c>
      <c r="AV35" s="17">
        <v>132.87185786999501</v>
      </c>
      <c r="AW35" s="17">
        <v>132.87185786999501</v>
      </c>
      <c r="AX35" s="17">
        <v>84.221426628813205</v>
      </c>
      <c r="AY35" s="17">
        <v>0</v>
      </c>
      <c r="AZ35" s="17">
        <v>1.4477946945771799E-3</v>
      </c>
      <c r="BA35" s="17">
        <v>2.0834103077101099E-3</v>
      </c>
      <c r="BB35" s="17">
        <v>1985.27658405392</v>
      </c>
      <c r="BC35" s="17">
        <v>1.2546483154170301E-3</v>
      </c>
      <c r="BD35" s="17">
        <v>0.60731710885748802</v>
      </c>
      <c r="BE35" s="17">
        <v>19.903257313700401</v>
      </c>
      <c r="BF35" s="17">
        <v>3.1188437639511298E-3</v>
      </c>
      <c r="BG35" s="17">
        <v>9.8763158561924903E-3</v>
      </c>
      <c r="BH35" s="17">
        <v>0</v>
      </c>
      <c r="BI35" s="17">
        <v>150591.019307854</v>
      </c>
      <c r="BJ35" s="17">
        <v>0.39062281176665098</v>
      </c>
      <c r="BK35" s="5">
        <v>3.43719098089143E-6</v>
      </c>
      <c r="BL35" s="5">
        <v>8.4157909356966895E-6</v>
      </c>
      <c r="BM35" s="17">
        <v>0.11175764927991499</v>
      </c>
      <c r="BN35" s="17">
        <v>1.2850225016536301</v>
      </c>
      <c r="BO35" s="17">
        <v>0.72133932884687202</v>
      </c>
      <c r="BP35" s="17">
        <v>0.20472034990106699</v>
      </c>
      <c r="BQ35" s="17">
        <v>43825.299892568699</v>
      </c>
      <c r="BR35" s="17">
        <v>0.36211073792179099</v>
      </c>
      <c r="BS35" s="17">
        <v>2057.5847870603402</v>
      </c>
      <c r="BT35" s="17">
        <v>86966.496099913493</v>
      </c>
      <c r="BU35" s="17">
        <v>3985.2319742479399</v>
      </c>
      <c r="BV35" s="17">
        <v>340.54450416251501</v>
      </c>
      <c r="BW35" s="17">
        <v>37.110851275012998</v>
      </c>
      <c r="BX35" s="17">
        <v>0</v>
      </c>
      <c r="BY35" s="17">
        <v>9428.7424736274897</v>
      </c>
      <c r="BZ35" s="17">
        <v>9428.7424736274897</v>
      </c>
      <c r="CA35" s="17">
        <v>0</v>
      </c>
      <c r="CB35" s="17">
        <v>0</v>
      </c>
      <c r="CC35" s="17">
        <v>31.410126424610102</v>
      </c>
      <c r="CD35" s="5">
        <v>1.03260493143184E-5</v>
      </c>
      <c r="CE35" s="5">
        <v>3.4263783553100902E-5</v>
      </c>
      <c r="CF35" s="17">
        <v>0</v>
      </c>
      <c r="CG35" s="17">
        <v>0.24264456718069599</v>
      </c>
      <c r="CH35" s="17">
        <v>0</v>
      </c>
      <c r="CI35" s="17">
        <v>0</v>
      </c>
      <c r="CJ35" s="17">
        <v>0.14229371760255699</v>
      </c>
      <c r="CK35" s="17">
        <v>0</v>
      </c>
      <c r="CL35" s="17">
        <v>3.54767534736575E-3</v>
      </c>
      <c r="CM35" s="17">
        <v>1.00971895478871E-2</v>
      </c>
      <c r="CN35" s="17">
        <v>2.5021006961093899E-3</v>
      </c>
      <c r="CO35" s="17">
        <v>5.0800534620832399E-3</v>
      </c>
      <c r="CP35" s="17">
        <v>87.414295388214398</v>
      </c>
      <c r="CQ35" s="17">
        <v>0</v>
      </c>
      <c r="CR35" s="17">
        <v>5.2106451600198804</v>
      </c>
      <c r="CS35" s="17">
        <v>12.697877666628001</v>
      </c>
      <c r="CT35" s="17">
        <v>0</v>
      </c>
      <c r="CU35" s="17">
        <v>5.4354329050855001E-3</v>
      </c>
      <c r="CV35" s="17">
        <v>7.8217100150465603E-3</v>
      </c>
      <c r="CW35" s="17">
        <v>321242.537966787</v>
      </c>
      <c r="CX35" s="17">
        <v>35288.776148833997</v>
      </c>
      <c r="CY35" s="17">
        <v>3920.9791546134502</v>
      </c>
      <c r="CZ35" s="17">
        <v>39209.755303447499</v>
      </c>
      <c r="DA35" s="17">
        <v>0</v>
      </c>
      <c r="DB35" s="17">
        <v>173.507565415632</v>
      </c>
      <c r="DC35" s="17">
        <v>0</v>
      </c>
      <c r="DD35" s="17">
        <v>0.602633980334772</v>
      </c>
      <c r="DE35" s="17">
        <v>2.10266383064094E-4</v>
      </c>
      <c r="DF35" s="17">
        <v>7.2617383047559403E-3</v>
      </c>
      <c r="DG35" s="17">
        <v>6.6224004100596898E-3</v>
      </c>
      <c r="DH35" s="17">
        <v>4.9848442482183701</v>
      </c>
      <c r="DI35" s="17">
        <v>2.4570772477499099</v>
      </c>
      <c r="DJ35" s="17">
        <v>113979.48468869099</v>
      </c>
      <c r="DK35" s="17">
        <v>3.3242867377657199</v>
      </c>
      <c r="DL35" s="17">
        <v>8.67202520147492</v>
      </c>
      <c r="DM35" s="17">
        <v>21.005570553525398</v>
      </c>
      <c r="DN35" s="17">
        <v>4.9141530023093498</v>
      </c>
      <c r="DO35" s="17">
        <v>12.6638189283331</v>
      </c>
      <c r="DP35" s="5">
        <v>2.3468719279970499E-6</v>
      </c>
      <c r="DQ35" s="17">
        <v>1.15627333509703</v>
      </c>
      <c r="DR35" s="17">
        <v>541.23109087231296</v>
      </c>
      <c r="DS35" s="17">
        <v>531.48457862839302</v>
      </c>
      <c r="DT35" s="17">
        <v>9.7465122439193905</v>
      </c>
      <c r="DU35" s="17">
        <v>0</v>
      </c>
      <c r="DV35" s="17">
        <v>0</v>
      </c>
      <c r="DW35" s="17">
        <v>156.63655894993801</v>
      </c>
      <c r="DX35" s="17">
        <v>0</v>
      </c>
      <c r="DY35" s="17">
        <v>59.514729450993897</v>
      </c>
      <c r="DZ35" s="17">
        <v>14.0197759669747</v>
      </c>
      <c r="EA35" s="17">
        <v>8.1332264006789892</v>
      </c>
      <c r="EB35" s="17">
        <v>148.78698363068099</v>
      </c>
      <c r="EC35" s="17">
        <v>0.37036755488681999</v>
      </c>
      <c r="ED35" s="17">
        <v>98727.908014569897</v>
      </c>
      <c r="EE35" s="17">
        <v>7.6602834675396796</v>
      </c>
      <c r="EF35" s="17">
        <v>82.539815755330807</v>
      </c>
      <c r="EG35" s="17">
        <v>0</v>
      </c>
      <c r="EH35" s="17">
        <v>7382.7186492192805</v>
      </c>
      <c r="EI35" s="17">
        <v>787.70692647072894</v>
      </c>
      <c r="EJ35" s="17">
        <v>0.33929605282560898</v>
      </c>
      <c r="EK35" s="17">
        <v>0</v>
      </c>
      <c r="EL35" s="17">
        <v>0</v>
      </c>
      <c r="EM35" s="17">
        <v>1679.26905684229</v>
      </c>
      <c r="EN35" s="17">
        <v>1307.4593443164799</v>
      </c>
      <c r="EO35" s="17">
        <v>0</v>
      </c>
      <c r="EP35" s="17">
        <v>234288.105230024</v>
      </c>
      <c r="EQ35" s="17">
        <v>2840.72513187402</v>
      </c>
      <c r="ER35" s="17">
        <v>1675.17088169608</v>
      </c>
      <c r="ES35" s="17"/>
      <c r="ET35" s="26">
        <f t="shared" ref="ET35:ET51" si="42">CW35/EP35</f>
        <v>1.3711431813893888</v>
      </c>
      <c r="EU35" s="40">
        <f t="shared" ref="EU35:EU51" si="43">(BQ35-B35)/(B35+1E-50)</f>
        <v>3.091388206237665E-3</v>
      </c>
      <c r="EV35" s="40">
        <f t="shared" ref="EV35:EV51" si="44">(CS35-C35)/(C35+1E-50)</f>
        <v>5.5610538023427771E-3</v>
      </c>
      <c r="EW35" s="40">
        <f t="shared" ref="EW35:EW51" si="45">(CZ35-D35)/(D35+1E-50)</f>
        <v>3.8121773711254168E-3</v>
      </c>
      <c r="EX35" s="40">
        <f t="shared" ref="EX35:EX51" si="46">(DR35-E35)/(E35+1E-50)</f>
        <v>4.4516650983160901E-3</v>
      </c>
      <c r="EY35" s="40">
        <f t="shared" ref="EY35:EY51" si="47">(DS35-F35)/(F35+1E-50)</f>
        <v>4.4330831974688529E-3</v>
      </c>
      <c r="EZ35" s="40">
        <f t="shared" ref="EZ35:EZ51" si="48">(EH35-G35)/(G35+1E-50)</f>
        <v>3.0342343992567824E-3</v>
      </c>
      <c r="FA35" s="40">
        <f t="shared" ref="FA35:FA51" si="49">(EP35-H35)/(H35+1E-50)</f>
        <v>3.1319111797847975E-3</v>
      </c>
      <c r="FB35" s="40">
        <f t="shared" ref="FB35:FB51" si="50">(AW35-I35)/(I35+1E-50)</f>
        <v>3.9443811183163214E-3</v>
      </c>
      <c r="FC35" s="40">
        <f t="shared" ref="FC35:FC51" si="51">(AU35-J35)/(J35+1E-50)</f>
        <v>3.1474672955659555E-3</v>
      </c>
      <c r="FD35" s="40">
        <f t="shared" ref="FD35:FD51" si="52">(AZ35+BA35-K35)/(K35+1E-50)</f>
        <v>5.4614664350234659E-3</v>
      </c>
      <c r="FE35" s="40">
        <f t="shared" ref="FE35:FE51" si="53">(BB35-L35)/(L35+1E-50)</f>
        <v>3.0681422094973433E-3</v>
      </c>
      <c r="FF35" s="40">
        <f t="shared" ref="FF35:FF51" si="54">(BE35-M35)/(M35+1E-50)</f>
        <v>3.0602839914990157E-3</v>
      </c>
      <c r="FG35" s="40">
        <f t="shared" ref="FG35:FG51" si="55">(BF35+BG35-N35)/(N35+1E-50)</f>
        <v>5.4679468604159351E-3</v>
      </c>
      <c r="FH35" s="40">
        <f t="shared" ref="FH35:FH51" si="56">(BJ35-O35)/(O35+1E-50)</f>
        <v>2.9343492297858268E-3</v>
      </c>
      <c r="FI35" s="40">
        <f t="shared" ref="FI35:FI51" si="57">(BM35-P35)/(P35+1E-50)</f>
        <v>5.4617141762537602E-3</v>
      </c>
      <c r="FJ35" s="40">
        <f t="shared" ref="FJ35:FJ51" si="58">(BK35+BL35-Q35)/(Q35+1E-50)</f>
        <v>5.5978549748128114E-3</v>
      </c>
      <c r="FK35" s="40">
        <f t="shared" ref="FK35:FK51" si="59">(BR35-R35)/(R35+1E-50)</f>
        <v>2.9360955208000178E-3</v>
      </c>
      <c r="FL35" s="40">
        <f t="shared" ref="FL35:FL51" si="60">(BD35-S35)/(S35+1E-50)</f>
        <v>2.9318834133247387E-3</v>
      </c>
      <c r="FM35" s="40">
        <f t="shared" ref="FM35:FM51" si="61">(BZ35-T35)/(T35+1E-50)</f>
        <v>3.0385963236453468E-3</v>
      </c>
      <c r="FN35" s="40">
        <f t="shared" ref="FN35:FN51" si="62">(CD35+CE35+DP35-U35)/(U35+1E-50)</f>
        <v>5.4669364826827197E-3</v>
      </c>
      <c r="FO35" s="40">
        <f t="shared" ref="FO35:FO51" si="63">(CL35+CM35-V35)/(V35+1E-50)</f>
        <v>5.4640230543540839E-3</v>
      </c>
      <c r="FP35" s="40">
        <f t="shared" ref="FP35:FP51" si="64">(CO35+CN35-W35)/(W35+1E-50)</f>
        <v>5.4656406996139778E-3</v>
      </c>
      <c r="FQ35" s="40">
        <f t="shared" ref="FQ35:FQ51" si="65">(BN35-X35)/(X35+1E-50)</f>
        <v>2.9344875124451527E-3</v>
      </c>
      <c r="FR35" s="40">
        <f t="shared" ref="FR35:FR51" si="66">(CP35-Y35)/(Y35+1E-50)</f>
        <v>2.9418208139393642E-3</v>
      </c>
      <c r="FS35" s="40">
        <f t="shared" ref="FS35:FS51" si="67">(CR35-Z35)/(Z35+1E-50)</f>
        <v>3.4170495250207114E-2</v>
      </c>
      <c r="FT35" s="40">
        <f t="shared" ref="FT35:FT51" si="68">(CU35+CV35-AA35)/(AA35+1E-50)</f>
        <v>5.4658253254202096E-3</v>
      </c>
      <c r="FU35" s="40">
        <f t="shared" ref="FU35:FU51" si="69">(EC35-AB35)/(AB35+1E-50)</f>
        <v>2.1330007127584056E-3</v>
      </c>
      <c r="FV35" s="40">
        <f t="shared" ref="FV35:FV51" si="70">(EN35-AC35)/(AC35+1E-50)</f>
        <v>3.0808635511941811E-3</v>
      </c>
      <c r="FW35" s="40">
        <f t="shared" ref="FW35:FW51" si="71">(BO35-AD35)/(AD35+1E-50)</f>
        <v>2.9300367408149112E-3</v>
      </c>
      <c r="FX35" s="40">
        <f t="shared" ref="FX35:FX51" si="72">(BP35-AE35)/(AE35+1E-50)</f>
        <v>2.9338267756730627E-3</v>
      </c>
      <c r="FY35" s="40">
        <f t="shared" ref="FY35:FY51" si="73">(DD35-AF35)/(AF35+1E-50)</f>
        <v>5.5605326990310336E-3</v>
      </c>
      <c r="FZ35" s="40">
        <f t="shared" ref="FZ35:FZ51" si="74">(DE35-AG35)/(AG35+1E-50)</f>
        <v>5.5526237933423914E-3</v>
      </c>
      <c r="GA35" s="40">
        <f t="shared" ref="GA35:GA51" si="75">(DF35-AH35)/(AH35+1E-50)</f>
        <v>5.5811494674715204E-3</v>
      </c>
      <c r="GB35" s="40">
        <f t="shared" ref="GB35:GB51" si="76">(DG35-AI35)/(AI35+1E-50)</f>
        <v>5.5604357757818752E-3</v>
      </c>
      <c r="GC35" s="40">
        <f t="shared" ref="GC35:GC51" si="77">(DH35-AJ35)/(AJ35+1E-50)</f>
        <v>3.4392376944195305E-3</v>
      </c>
      <c r="GD35" s="40">
        <f t="shared" ref="GD35:GD51" si="78">(EQ35-AK35)/(AK35+1E-50)</f>
        <v>3.0276320799209758E-3</v>
      </c>
      <c r="GE35" s="40">
        <f t="shared" ref="GE35:GE51" si="79">(BV35-AL35)/(AL35+1E-50)</f>
        <v>3.045334758372451E-3</v>
      </c>
      <c r="GF35" s="40">
        <f t="shared" ref="GF35:GF51" si="80">(CC35-AM35)/(AM35+1E-50)</f>
        <v>2.9600133598162064E-3</v>
      </c>
      <c r="GG35" s="40">
        <f t="shared" ref="GG35:GG51" si="81">(EJ35-AN35)/(AN35+1E-50)</f>
        <v>2.929607205463119E-3</v>
      </c>
      <c r="GH35" s="40">
        <f t="shared" ref="GH35:GH51" si="82">(BC35-AO35)/(AO35+1E-50)</f>
        <v>5.6301541305955761E-3</v>
      </c>
      <c r="GI35" s="40">
        <f t="shared" si="41"/>
        <v>0</v>
      </c>
    </row>
    <row r="36" spans="1:191" x14ac:dyDescent="0.25">
      <c r="A36" s="17" t="s">
        <v>205</v>
      </c>
      <c r="B36" s="15">
        <v>1690.8553156</v>
      </c>
      <c r="C36" s="15">
        <v>4.2223801800000002E-2</v>
      </c>
      <c r="D36" s="15">
        <v>1572.4391787</v>
      </c>
      <c r="E36" s="15">
        <v>136.06686465000001</v>
      </c>
      <c r="F36" s="15">
        <v>135.61704717999999</v>
      </c>
      <c r="G36" s="15">
        <v>685.01770718</v>
      </c>
      <c r="H36" s="15">
        <v>17560.924242000001</v>
      </c>
      <c r="I36" s="17">
        <v>2.6683185910999998</v>
      </c>
      <c r="J36" s="17">
        <v>0.43507782379999999</v>
      </c>
      <c r="K36" s="17">
        <v>1.7411719999999999E-4</v>
      </c>
      <c r="L36" s="17">
        <v>170.44592738</v>
      </c>
      <c r="M36" s="17">
        <v>7.0177240500000002E-2</v>
      </c>
      <c r="N36" s="17">
        <v>5.9974710000000001E-4</v>
      </c>
      <c r="O36" s="17">
        <v>6.4119909999999999E-4</v>
      </c>
      <c r="P36" s="17">
        <v>5.1578249E-3</v>
      </c>
      <c r="Q36" s="5">
        <v>3.9412797999999999E-8</v>
      </c>
      <c r="R36" s="17">
        <v>5.9434090000000004E-4</v>
      </c>
      <c r="S36" s="17">
        <v>9.9687210000000003E-4</v>
      </c>
      <c r="T36" s="17">
        <v>34.878882891000003</v>
      </c>
      <c r="U36" s="5">
        <v>2.3143507000000001E-6</v>
      </c>
      <c r="V36" s="17">
        <v>6.2973450000000002E-4</v>
      </c>
      <c r="W36" s="17">
        <v>3.2348119999999999E-4</v>
      </c>
      <c r="X36" s="17">
        <v>1.9022449000000001E-3</v>
      </c>
      <c r="Y36" s="17">
        <v>0.1397998805</v>
      </c>
      <c r="Z36" s="17">
        <v>0.11380028339999999</v>
      </c>
      <c r="AA36" s="17">
        <v>5.6252910000000001E-4</v>
      </c>
      <c r="AB36" s="17">
        <v>6.0803300000000001E-4</v>
      </c>
      <c r="AC36" s="17">
        <v>113.19627215</v>
      </c>
      <c r="AD36" s="17">
        <v>1.1486075E-3</v>
      </c>
      <c r="AE36" s="17">
        <v>3.3594190000000001E-4</v>
      </c>
      <c r="AF36" s="17">
        <v>2.0039176999999998E-3</v>
      </c>
      <c r="AG36" s="5">
        <v>6.9919706000000004E-7</v>
      </c>
      <c r="AH36" s="17">
        <v>2.41467E-5</v>
      </c>
      <c r="AI36" s="17">
        <v>2.2021199999999998E-5</v>
      </c>
      <c r="AJ36" s="17">
        <v>9.0596800000000005E-3</v>
      </c>
      <c r="AK36" s="17">
        <v>24.247433900000001</v>
      </c>
      <c r="AL36" s="17">
        <v>7.1696542111000001</v>
      </c>
      <c r="AM36" s="17">
        <v>28.471561225999999</v>
      </c>
      <c r="AN36" s="17">
        <v>5.5370620000000001E-4</v>
      </c>
      <c r="AO36" s="5">
        <v>4.1717501000000003E-6</v>
      </c>
      <c r="AP36" s="5"/>
      <c r="AR36" s="17" t="s">
        <v>205</v>
      </c>
      <c r="AS36" s="17">
        <v>0</v>
      </c>
      <c r="AT36" s="17">
        <v>0</v>
      </c>
      <c r="AU36" s="17">
        <v>0.43612321736188597</v>
      </c>
      <c r="AV36" s="17">
        <v>2.6793634650852001</v>
      </c>
      <c r="AW36" s="17">
        <v>2.6793634650852001</v>
      </c>
      <c r="AX36" s="17">
        <v>7.6815363609774803</v>
      </c>
      <c r="AY36" s="17">
        <v>0</v>
      </c>
      <c r="AZ36" s="5">
        <v>7.1708393657302595E-5</v>
      </c>
      <c r="BA36" s="17">
        <v>1.03191627507068E-4</v>
      </c>
      <c r="BB36" s="17">
        <v>170.92961823932299</v>
      </c>
      <c r="BC36" s="5">
        <v>4.1841379117026802E-6</v>
      </c>
      <c r="BD36" s="17">
        <v>9.9919044424091495E-4</v>
      </c>
      <c r="BE36" s="17">
        <v>7.0429255721364395E-2</v>
      </c>
      <c r="BF36" s="17">
        <v>1.4457911726935499E-4</v>
      </c>
      <c r="BG36" s="17">
        <v>4.57836229655471E-4</v>
      </c>
      <c r="BH36" s="5">
        <v>0</v>
      </c>
      <c r="BI36" s="17">
        <v>101709.469389508</v>
      </c>
      <c r="BJ36" s="17">
        <v>6.4269533791322495E-4</v>
      </c>
      <c r="BK36" s="5">
        <v>1.1464591015062999E-8</v>
      </c>
      <c r="BL36" s="5">
        <v>2.80665266731703E-8</v>
      </c>
      <c r="BM36" s="17">
        <v>5.1808766667250797E-3</v>
      </c>
      <c r="BN36" s="17">
        <v>1.90663437826653E-3</v>
      </c>
      <c r="BO36" s="17">
        <v>1.15129220368858E-3</v>
      </c>
      <c r="BP36" s="17">
        <v>3.3672399036580199E-4</v>
      </c>
      <c r="BQ36" s="17">
        <v>1695.24087237509</v>
      </c>
      <c r="BR36" s="17">
        <v>5.9573192062053896E-4</v>
      </c>
      <c r="BS36" s="17">
        <v>25.708652866948899</v>
      </c>
      <c r="BT36" s="17">
        <v>11384.577722591701</v>
      </c>
      <c r="BU36" s="17">
        <v>44.331101196497997</v>
      </c>
      <c r="BV36" s="17">
        <v>7.1901086400829497</v>
      </c>
      <c r="BW36" s="17">
        <v>3.3919262970397202</v>
      </c>
      <c r="BX36" s="5">
        <v>0</v>
      </c>
      <c r="BY36" s="17">
        <v>35.0120573718348</v>
      </c>
      <c r="BZ36" s="17">
        <v>35.0120573718348</v>
      </c>
      <c r="CA36" s="17">
        <v>0</v>
      </c>
      <c r="CB36" s="17">
        <v>0</v>
      </c>
      <c r="CC36" s="17">
        <v>28.539767981911901</v>
      </c>
      <c r="CD36" s="5">
        <v>5.1142538813626703E-7</v>
      </c>
      <c r="CE36" s="5">
        <v>1.69705535459757E-6</v>
      </c>
      <c r="CF36" s="5">
        <v>0</v>
      </c>
      <c r="CG36" s="17">
        <v>6.3226587119774103E-4</v>
      </c>
      <c r="CH36" s="17">
        <v>0</v>
      </c>
      <c r="CI36" s="17">
        <v>0</v>
      </c>
      <c r="CJ36" s="17">
        <v>3.70775977801076E-4</v>
      </c>
      <c r="CK36" s="17">
        <v>0</v>
      </c>
      <c r="CL36" s="17">
        <v>1.6446528877792199E-4</v>
      </c>
      <c r="CM36" s="17">
        <v>4.6808276702105901E-4</v>
      </c>
      <c r="CN36" s="17">
        <v>1.07219729933806E-4</v>
      </c>
      <c r="CO36" s="17">
        <v>2.17698315117644E-4</v>
      </c>
      <c r="CP36" s="17">
        <v>0.14013957772321001</v>
      </c>
      <c r="CQ36" s="17">
        <v>0</v>
      </c>
      <c r="CR36" s="17">
        <v>0.114671755941953</v>
      </c>
      <c r="CS36" s="17">
        <v>4.2350883998302398E-2</v>
      </c>
      <c r="CT36" s="17">
        <v>0</v>
      </c>
      <c r="CU36" s="17">
        <v>2.31664134658311E-4</v>
      </c>
      <c r="CV36" s="17">
        <v>3.3337322707055299E-4</v>
      </c>
      <c r="CW36" s="17">
        <v>28996.563262598</v>
      </c>
      <c r="CX36" s="17">
        <v>1419.5688204176599</v>
      </c>
      <c r="CY36" s="17">
        <v>157.729669904594</v>
      </c>
      <c r="CZ36" s="17">
        <v>1577.29849032225</v>
      </c>
      <c r="DA36" s="17">
        <v>0</v>
      </c>
      <c r="DB36" s="17">
        <v>10.485426853582499</v>
      </c>
      <c r="DC36" s="17">
        <v>0</v>
      </c>
      <c r="DD36" s="17">
        <v>2.009984493681E-3</v>
      </c>
      <c r="DE36" s="5">
        <v>7.0124610481875201E-7</v>
      </c>
      <c r="DF36" s="5">
        <v>2.4218830602357799E-5</v>
      </c>
      <c r="DG36" s="5">
        <v>2.2088071297475101E-5</v>
      </c>
      <c r="DH36" s="17">
        <v>9.0828373771215404E-3</v>
      </c>
      <c r="DI36" s="17">
        <v>0.59927267155321196</v>
      </c>
      <c r="DJ36" s="17">
        <v>9424.2447399820994</v>
      </c>
      <c r="DK36" s="17">
        <v>0.81077964926227597</v>
      </c>
      <c r="DL36" s="17">
        <v>2.11507593398149</v>
      </c>
      <c r="DM36" s="17">
        <v>5.1231986885916303</v>
      </c>
      <c r="DN36" s="17">
        <v>1.1985441175592599</v>
      </c>
      <c r="DO36" s="17">
        <v>3.4464931279727899</v>
      </c>
      <c r="DP36" s="5">
        <v>1.16234852317884E-7</v>
      </c>
      <c r="DQ36" s="17">
        <v>0.28201026324873002</v>
      </c>
      <c r="DR36" s="17">
        <v>136.423602342127</v>
      </c>
      <c r="DS36" s="17">
        <v>135.97177680786501</v>
      </c>
      <c r="DT36" s="17">
        <v>0.45182553426257899</v>
      </c>
      <c r="DU36" s="17">
        <v>0</v>
      </c>
      <c r="DV36" s="17">
        <v>0</v>
      </c>
      <c r="DW36" s="17">
        <v>42.370460898052798</v>
      </c>
      <c r="DX36" s="17">
        <v>0</v>
      </c>
      <c r="DY36" s="17">
        <v>14.6042546827824</v>
      </c>
      <c r="DZ36" s="17">
        <v>3.41938768932466</v>
      </c>
      <c r="EA36" s="17">
        <v>2.0011125986209999</v>
      </c>
      <c r="EB36" s="17">
        <v>36.510710082507899</v>
      </c>
      <c r="EC36" s="17">
        <v>6.0895073797811896E-4</v>
      </c>
      <c r="ED36" s="17">
        <v>7658.2213779276099</v>
      </c>
      <c r="EE36" s="17">
        <v>1.8683195157900501</v>
      </c>
      <c r="EF36" s="17">
        <v>21.6221568886169</v>
      </c>
      <c r="EG36" s="17">
        <v>0</v>
      </c>
      <c r="EH36" s="17">
        <v>687.74936323873101</v>
      </c>
      <c r="EI36" s="17">
        <v>126.809399301285</v>
      </c>
      <c r="EJ36" s="17">
        <v>5.5499629636548205E-4</v>
      </c>
      <c r="EK36" s="17">
        <v>0</v>
      </c>
      <c r="EL36" s="17">
        <v>0</v>
      </c>
      <c r="EM36" s="17">
        <v>100.607813798157</v>
      </c>
      <c r="EN36" s="17">
        <v>113.519858413284</v>
      </c>
      <c r="EO36" s="17">
        <v>7.4242594658714606E-2</v>
      </c>
      <c r="EP36" s="17">
        <v>17612.245096523799</v>
      </c>
      <c r="EQ36" s="17">
        <v>24.317478931868099</v>
      </c>
      <c r="ER36" s="17">
        <v>99.332189312287298</v>
      </c>
      <c r="ES36" s="17"/>
      <c r="ET36" s="26">
        <f t="shared" si="42"/>
        <v>1.6463865398012869</v>
      </c>
      <c r="EU36" s="40">
        <f t="shared" si="43"/>
        <v>2.5936913316168425E-3</v>
      </c>
      <c r="EV36" s="40">
        <f t="shared" si="44"/>
        <v>3.0097289416131144E-3</v>
      </c>
      <c r="EW36" s="40">
        <f t="shared" si="45"/>
        <v>3.0903017986790775E-3</v>
      </c>
      <c r="EX36" s="40">
        <f t="shared" si="46"/>
        <v>2.6217822615712339E-3</v>
      </c>
      <c r="EY36" s="40">
        <f t="shared" si="47"/>
        <v>2.6156713720083117E-3</v>
      </c>
      <c r="EZ36" s="40">
        <f t="shared" si="48"/>
        <v>3.9877159817902578E-3</v>
      </c>
      <c r="FA36" s="40">
        <f t="shared" si="49"/>
        <v>2.9224460977432423E-3</v>
      </c>
      <c r="FB36" s="40">
        <f t="shared" si="50"/>
        <v>4.1392635879537445E-3</v>
      </c>
      <c r="FC36" s="40">
        <f t="shared" si="51"/>
        <v>2.4027737216193823E-3</v>
      </c>
      <c r="FD36" s="40">
        <f t="shared" si="52"/>
        <v>4.4959439065790866E-3</v>
      </c>
      <c r="FE36" s="40">
        <f t="shared" si="53"/>
        <v>2.8377965185676043E-3</v>
      </c>
      <c r="FF36" s="40">
        <f t="shared" si="54"/>
        <v>3.5911246946849292E-3</v>
      </c>
      <c r="FG36" s="40">
        <f t="shared" si="55"/>
        <v>4.4489534419191248E-3</v>
      </c>
      <c r="FH36" s="40">
        <f t="shared" si="56"/>
        <v>2.3334997089436899E-3</v>
      </c>
      <c r="FI36" s="40">
        <f t="shared" si="57"/>
        <v>4.4692805924993213E-3</v>
      </c>
      <c r="FJ36" s="40">
        <f t="shared" si="58"/>
        <v>3.0020626354237013E-3</v>
      </c>
      <c r="FK36" s="40">
        <f t="shared" si="59"/>
        <v>2.3404423631941101E-3</v>
      </c>
      <c r="FL36" s="40">
        <f t="shared" si="60"/>
        <v>2.3256185431560594E-3</v>
      </c>
      <c r="FM36" s="40">
        <f t="shared" si="61"/>
        <v>3.8181979982266031E-3</v>
      </c>
      <c r="FN36" s="40">
        <f t="shared" si="62"/>
        <v>4.4785325973807051E-3</v>
      </c>
      <c r="FO36" s="40">
        <f t="shared" si="63"/>
        <v>4.4678444629935397E-3</v>
      </c>
      <c r="FP36" s="40">
        <f t="shared" si="64"/>
        <v>4.4418193435970628E-3</v>
      </c>
      <c r="FQ36" s="40">
        <f t="shared" si="65"/>
        <v>2.3075253173394958E-3</v>
      </c>
      <c r="FR36" s="40">
        <f t="shared" si="66"/>
        <v>2.4298820713942308E-3</v>
      </c>
      <c r="FS36" s="40">
        <f t="shared" si="67"/>
        <v>7.6579118778627615E-3</v>
      </c>
      <c r="FT36" s="40">
        <f t="shared" si="68"/>
        <v>4.4589012885981804E-3</v>
      </c>
      <c r="FU36" s="40">
        <f t="shared" si="69"/>
        <v>1.5093555417534147E-3</v>
      </c>
      <c r="FV36" s="40">
        <f t="shared" si="70"/>
        <v>2.8586300338159999E-3</v>
      </c>
      <c r="FW36" s="40">
        <f t="shared" si="71"/>
        <v>2.337355178840499E-3</v>
      </c>
      <c r="FX36" s="40">
        <f t="shared" si="72"/>
        <v>2.3280524572909167E-3</v>
      </c>
      <c r="FY36" s="40">
        <f t="shared" si="73"/>
        <v>3.027466487770504E-3</v>
      </c>
      <c r="FZ36" s="40">
        <f t="shared" si="74"/>
        <v>2.9305684133625613E-3</v>
      </c>
      <c r="GA36" s="40">
        <f t="shared" si="75"/>
        <v>2.9871826111973108E-3</v>
      </c>
      <c r="GB36" s="40">
        <f t="shared" si="76"/>
        <v>3.0366781771703185E-3</v>
      </c>
      <c r="GC36" s="40">
        <f t="shared" si="77"/>
        <v>2.556092171195885E-3</v>
      </c>
      <c r="GD36" s="40">
        <f t="shared" si="78"/>
        <v>2.8887606068738617E-3</v>
      </c>
      <c r="GE36" s="40">
        <f t="shared" si="79"/>
        <v>2.8529170836833666E-3</v>
      </c>
      <c r="GF36" s="40">
        <f t="shared" si="80"/>
        <v>2.395609969207312E-3</v>
      </c>
      <c r="GG36" s="40">
        <f t="shared" si="81"/>
        <v>2.3299294201185343E-3</v>
      </c>
      <c r="GH36" s="40">
        <f t="shared" si="82"/>
        <v>2.9694520059290988E-3</v>
      </c>
      <c r="GI36" s="40">
        <f t="shared" si="41"/>
        <v>0</v>
      </c>
    </row>
    <row r="37" spans="1:191" x14ac:dyDescent="0.25">
      <c r="A37" s="17" t="s">
        <v>206</v>
      </c>
      <c r="B37" s="15">
        <v>42687.285245999999</v>
      </c>
      <c r="C37" s="15">
        <v>0.42069066020000001</v>
      </c>
      <c r="D37" s="15">
        <v>43631.869161000002</v>
      </c>
      <c r="E37" s="15">
        <v>975.02114905999997</v>
      </c>
      <c r="F37" s="15">
        <v>952.45598467000002</v>
      </c>
      <c r="G37" s="15">
        <v>451.95318073999999</v>
      </c>
      <c r="H37" s="15">
        <v>172916.34177</v>
      </c>
      <c r="I37" s="17">
        <v>454.66573374000001</v>
      </c>
      <c r="J37" s="17">
        <v>390.52475915999997</v>
      </c>
      <c r="K37" s="17">
        <v>2.0103142000000001E-3</v>
      </c>
      <c r="L37" s="17">
        <v>618.28147696999997</v>
      </c>
      <c r="M37" s="17">
        <v>94.786388048000006</v>
      </c>
      <c r="N37" s="17">
        <v>7.3748852000000004E-3</v>
      </c>
      <c r="O37" s="17">
        <v>2.0364504883999999</v>
      </c>
      <c r="P37" s="17">
        <v>6.3424020999999997E-2</v>
      </c>
      <c r="Q37" s="5">
        <v>3.9276992000000002E-7</v>
      </c>
      <c r="R37" s="17">
        <v>1.8877505988000001</v>
      </c>
      <c r="S37" s="17">
        <v>3.1661462908</v>
      </c>
      <c r="T37" s="17">
        <v>3293.1889894999999</v>
      </c>
      <c r="U37" s="17">
        <v>2.67208E-5</v>
      </c>
      <c r="V37" s="17">
        <v>7.7436299E-3</v>
      </c>
      <c r="W37" s="17">
        <v>4.2870970999999997E-3</v>
      </c>
      <c r="X37" s="17">
        <v>0.58812709090000004</v>
      </c>
      <c r="Y37" s="17">
        <v>439.51293365999999</v>
      </c>
      <c r="Z37" s="17">
        <v>15.243362619999999</v>
      </c>
      <c r="AA37" s="17">
        <v>7.4940555999999997E-3</v>
      </c>
      <c r="AB37" s="17">
        <v>1.9318511068999999</v>
      </c>
      <c r="AC37" s="17">
        <v>387.32902829</v>
      </c>
      <c r="AD37" s="17">
        <v>3.7110150911000002</v>
      </c>
      <c r="AE37" s="17">
        <v>1.0671453464</v>
      </c>
      <c r="AF37" s="17">
        <v>1.99670453E-2</v>
      </c>
      <c r="AG37" s="17">
        <v>6.9656043999999997E-6</v>
      </c>
      <c r="AH37" s="17">
        <v>2.405644E-4</v>
      </c>
      <c r="AI37" s="17">
        <v>2.1939020000000001E-4</v>
      </c>
      <c r="AJ37" s="17">
        <v>19.953236909000001</v>
      </c>
      <c r="AK37" s="17">
        <v>1432.1312539999999</v>
      </c>
      <c r="AL37" s="17">
        <v>101.69863365</v>
      </c>
      <c r="AM37" s="17">
        <v>78.109401109000004</v>
      </c>
      <c r="AN37" s="17">
        <v>1.7663893017000001</v>
      </c>
      <c r="AO37" s="17">
        <v>4.1560200000000002E-5</v>
      </c>
      <c r="AR37" s="17" t="s">
        <v>206</v>
      </c>
      <c r="AS37" s="17">
        <v>0</v>
      </c>
      <c r="AT37" s="17">
        <v>0</v>
      </c>
      <c r="AU37" s="17">
        <v>391.67106237174897</v>
      </c>
      <c r="AV37" s="17">
        <v>456.07226927997101</v>
      </c>
      <c r="AW37" s="17">
        <v>456.07226927997101</v>
      </c>
      <c r="AX37" s="17">
        <v>229.019418983751</v>
      </c>
      <c r="AY37" s="17">
        <v>0</v>
      </c>
      <c r="AZ37" s="17">
        <v>8.2865482686552295E-4</v>
      </c>
      <c r="BA37" s="17">
        <v>1.19244666641313E-3</v>
      </c>
      <c r="BB37" s="17">
        <v>620.10322995573597</v>
      </c>
      <c r="BC37" s="5">
        <v>4.1841483332600398E-5</v>
      </c>
      <c r="BD37" s="17">
        <v>3.1754432472225198</v>
      </c>
      <c r="BE37" s="17">
        <v>95.066130365074997</v>
      </c>
      <c r="BF37" s="17">
        <v>1.7795116751379201E-3</v>
      </c>
      <c r="BG37" s="17">
        <v>5.6351047946118999E-3</v>
      </c>
      <c r="BH37" s="5">
        <v>0</v>
      </c>
      <c r="BI37" s="17">
        <v>485684.05323932599</v>
      </c>
      <c r="BJ37" s="17">
        <v>2.0424254105469601</v>
      </c>
      <c r="BK37" s="5">
        <v>1.1467055231292301E-7</v>
      </c>
      <c r="BL37" s="5">
        <v>2.80764786565033E-7</v>
      </c>
      <c r="BM37" s="17">
        <v>6.3766228350203596E-2</v>
      </c>
      <c r="BN37" s="17">
        <v>0.58986419575917803</v>
      </c>
      <c r="BO37" s="17">
        <v>3.7219043323324099</v>
      </c>
      <c r="BP37" s="17">
        <v>1.07027655240937</v>
      </c>
      <c r="BQ37" s="17">
        <v>42816.739357992003</v>
      </c>
      <c r="BR37" s="17">
        <v>1.8932910957711999</v>
      </c>
      <c r="BS37" s="17">
        <v>228.152799212019</v>
      </c>
      <c r="BT37" s="17">
        <v>60772.180591048702</v>
      </c>
      <c r="BU37" s="17">
        <v>263.50310956587998</v>
      </c>
      <c r="BV37" s="17">
        <v>102.006590552864</v>
      </c>
      <c r="BW37" s="17">
        <v>100.60901912736399</v>
      </c>
      <c r="BX37" s="5">
        <v>0</v>
      </c>
      <c r="BY37" s="17">
        <v>3303.1715714995298</v>
      </c>
      <c r="BZ37" s="17">
        <v>3303.1715714995298</v>
      </c>
      <c r="CA37" s="17">
        <v>0</v>
      </c>
      <c r="CB37" s="17">
        <v>0</v>
      </c>
      <c r="CC37" s="17">
        <v>78.338026895924898</v>
      </c>
      <c r="CD37" s="5">
        <v>5.9102667289512701E-6</v>
      </c>
      <c r="CE37" s="5">
        <v>1.9611184617448901E-5</v>
      </c>
      <c r="CF37" s="17">
        <v>0</v>
      </c>
      <c r="CG37" s="17">
        <v>1.5724531690041901</v>
      </c>
      <c r="CH37" s="17">
        <v>0</v>
      </c>
      <c r="CI37" s="17">
        <v>0</v>
      </c>
      <c r="CJ37" s="17">
        <v>0.92212932263777403</v>
      </c>
      <c r="CK37" s="17">
        <v>0</v>
      </c>
      <c r="CL37" s="17">
        <v>2.02417249822252E-3</v>
      </c>
      <c r="CM37" s="17">
        <v>5.76110326206893E-3</v>
      </c>
      <c r="CN37" s="17">
        <v>1.42238535605196E-3</v>
      </c>
      <c r="CO37" s="17">
        <v>2.8878206266638E-3</v>
      </c>
      <c r="CP37" s="17">
        <v>440.80490496447402</v>
      </c>
      <c r="CQ37" s="17">
        <v>0</v>
      </c>
      <c r="CR37" s="17">
        <v>16.2739336886548</v>
      </c>
      <c r="CS37" s="17">
        <v>0.423541256082276</v>
      </c>
      <c r="CT37" s="17">
        <v>0</v>
      </c>
      <c r="CU37" s="17">
        <v>3.0891133464508299E-3</v>
      </c>
      <c r="CV37" s="17">
        <v>4.4453758321621097E-3</v>
      </c>
      <c r="CW37" s="17">
        <v>232993.16491796001</v>
      </c>
      <c r="CX37" s="17">
        <v>39401.273362456399</v>
      </c>
      <c r="CY37" s="17">
        <v>4377.9188326696303</v>
      </c>
      <c r="CZ37" s="17">
        <v>43779.192195126001</v>
      </c>
      <c r="DA37" s="17">
        <v>0</v>
      </c>
      <c r="DB37" s="17">
        <v>408.49826046385198</v>
      </c>
      <c r="DC37" s="17">
        <v>0</v>
      </c>
      <c r="DD37" s="17">
        <v>2.0102639368563199E-2</v>
      </c>
      <c r="DE37" s="5">
        <v>7.01291307157857E-6</v>
      </c>
      <c r="DF37" s="17">
        <v>2.4220008892748501E-4</v>
      </c>
      <c r="DG37" s="17">
        <v>2.2087480188905101E-4</v>
      </c>
      <c r="DH37" s="17">
        <v>20.011972180676</v>
      </c>
      <c r="DI37" s="17">
        <v>5.7482921756863199</v>
      </c>
      <c r="DJ37" s="17">
        <v>100815.02062014199</v>
      </c>
      <c r="DK37" s="17">
        <v>7.7771099545076199</v>
      </c>
      <c r="DL37" s="17">
        <v>20.2880849624277</v>
      </c>
      <c r="DM37" s="17">
        <v>49.142300322646399</v>
      </c>
      <c r="DN37" s="17">
        <v>11.496585764105401</v>
      </c>
      <c r="DO37" s="17">
        <v>13.4004337143912</v>
      </c>
      <c r="DP37" s="5">
        <v>1.3432527507619699E-6</v>
      </c>
      <c r="DQ37" s="17">
        <v>2.7050775494458099</v>
      </c>
      <c r="DR37" s="17">
        <v>978.34288673758203</v>
      </c>
      <c r="DS37" s="17">
        <v>955.69844090315996</v>
      </c>
      <c r="DT37" s="17">
        <v>22.644445834421798</v>
      </c>
      <c r="DU37" s="17">
        <v>0</v>
      </c>
      <c r="DV37" s="17">
        <v>0</v>
      </c>
      <c r="DW37" s="17">
        <v>177.47146357600599</v>
      </c>
      <c r="DX37" s="17">
        <v>0</v>
      </c>
      <c r="DY37" s="17">
        <v>135.206116274078</v>
      </c>
      <c r="DZ37" s="17">
        <v>32.799094801611503</v>
      </c>
      <c r="EA37" s="17">
        <v>18.236396379459499</v>
      </c>
      <c r="EB37" s="17">
        <v>338.01560527147097</v>
      </c>
      <c r="EC37" s="17">
        <v>1.9359796405576799</v>
      </c>
      <c r="ED37" s="17">
        <v>59661.738636426096</v>
      </c>
      <c r="EE37" s="17">
        <v>17.921138907301099</v>
      </c>
      <c r="EF37" s="17">
        <v>125.49074125001999</v>
      </c>
      <c r="EG37" s="17">
        <v>0</v>
      </c>
      <c r="EH37" s="17">
        <v>453.36219586699502</v>
      </c>
      <c r="EI37" s="17">
        <v>4848.4572120681996</v>
      </c>
      <c r="EJ37" s="17">
        <v>1.7715726982514599</v>
      </c>
      <c r="EK37" s="17">
        <v>0</v>
      </c>
      <c r="EL37" s="17">
        <v>0</v>
      </c>
      <c r="EM37" s="17">
        <v>2739.3492636642</v>
      </c>
      <c r="EN37" s="17">
        <v>388.48175416646899</v>
      </c>
      <c r="EO37" s="17">
        <v>14.3012098109365</v>
      </c>
      <c r="EP37" s="17">
        <v>173441.248049074</v>
      </c>
      <c r="EQ37" s="17">
        <v>1436.1576753679301</v>
      </c>
      <c r="ER37" s="17">
        <v>2891.0314694993799</v>
      </c>
      <c r="ES37" s="17"/>
      <c r="ET37" s="26">
        <f t="shared" si="42"/>
        <v>1.3433549835390726</v>
      </c>
      <c r="EU37" s="40">
        <f t="shared" si="43"/>
        <v>3.0326152447029556E-3</v>
      </c>
      <c r="EV37" s="40">
        <f t="shared" si="44"/>
        <v>6.7759904175690227E-3</v>
      </c>
      <c r="EW37" s="40">
        <f t="shared" si="45"/>
        <v>3.3765006395298368E-3</v>
      </c>
      <c r="EX37" s="40">
        <f t="shared" si="46"/>
        <v>3.4068365396837702E-3</v>
      </c>
      <c r="EY37" s="40">
        <f t="shared" si="47"/>
        <v>3.4043108399212426E-3</v>
      </c>
      <c r="EZ37" s="40">
        <f t="shared" si="48"/>
        <v>3.117613033916469E-3</v>
      </c>
      <c r="FA37" s="40">
        <f t="shared" si="49"/>
        <v>3.0356082814439189E-3</v>
      </c>
      <c r="FB37" s="40">
        <f t="shared" si="50"/>
        <v>3.0935595880540413E-3</v>
      </c>
      <c r="FC37" s="40">
        <f t="shared" si="51"/>
        <v>2.9352894659346145E-3</v>
      </c>
      <c r="FD37" s="40">
        <f t="shared" si="52"/>
        <v>5.3659737759664868E-3</v>
      </c>
      <c r="FE37" s="40">
        <f t="shared" si="53"/>
        <v>2.9464783494142946E-3</v>
      </c>
      <c r="FF37" s="40">
        <f t="shared" si="54"/>
        <v>2.951292087776663E-3</v>
      </c>
      <c r="FG37" s="40">
        <f t="shared" si="55"/>
        <v>5.3873746739568429E-3</v>
      </c>
      <c r="FH37" s="40">
        <f t="shared" si="56"/>
        <v>2.9339884180806441E-3</v>
      </c>
      <c r="FI37" s="40">
        <f t="shared" si="57"/>
        <v>5.3955480085943995E-3</v>
      </c>
      <c r="FJ37" s="40">
        <f t="shared" si="58"/>
        <v>6.7862092849574999E-3</v>
      </c>
      <c r="FK37" s="40">
        <f t="shared" si="59"/>
        <v>2.9349729645016752E-3</v>
      </c>
      <c r="FL37" s="40">
        <f t="shared" si="60"/>
        <v>2.93636350586022E-3</v>
      </c>
      <c r="FM37" s="40">
        <f t="shared" si="61"/>
        <v>3.031281238750141E-3</v>
      </c>
      <c r="FN37" s="40">
        <f t="shared" si="62"/>
        <v>5.3854711371718331E-3</v>
      </c>
      <c r="FO37" s="40">
        <f t="shared" si="63"/>
        <v>5.3780798965417931E-3</v>
      </c>
      <c r="FP37" s="40">
        <f t="shared" si="64"/>
        <v>5.3903334066682821E-3</v>
      </c>
      <c r="FQ37" s="40">
        <f t="shared" si="65"/>
        <v>2.9536215659097362E-3</v>
      </c>
      <c r="FR37" s="40">
        <f t="shared" si="66"/>
        <v>2.9395524125200826E-3</v>
      </c>
      <c r="FS37" s="40">
        <f t="shared" si="67"/>
        <v>6.7607856241813993E-2</v>
      </c>
      <c r="FT37" s="40">
        <f t="shared" si="68"/>
        <v>5.3954201531331031E-3</v>
      </c>
      <c r="FU37" s="40">
        <f t="shared" si="69"/>
        <v>2.137086881558344E-3</v>
      </c>
      <c r="FV37" s="40">
        <f t="shared" si="70"/>
        <v>2.9760895576510364E-3</v>
      </c>
      <c r="FW37" s="40">
        <f t="shared" si="71"/>
        <v>2.9343026005270215E-3</v>
      </c>
      <c r="FX37" s="40">
        <f t="shared" si="72"/>
        <v>2.9341888805804028E-3</v>
      </c>
      <c r="FY37" s="40">
        <f t="shared" si="73"/>
        <v>6.790893020270734E-3</v>
      </c>
      <c r="FZ37" s="40">
        <f t="shared" si="74"/>
        <v>6.7917540046589873E-3</v>
      </c>
      <c r="GA37" s="40">
        <f t="shared" si="75"/>
        <v>6.7993806543487452E-3</v>
      </c>
      <c r="GB37" s="40">
        <f t="shared" si="76"/>
        <v>6.7669471519283802E-3</v>
      </c>
      <c r="GC37" s="40">
        <f t="shared" si="77"/>
        <v>2.9436462837519176E-3</v>
      </c>
      <c r="GD37" s="40">
        <f t="shared" si="78"/>
        <v>2.8114890703517859E-3</v>
      </c>
      <c r="GE37" s="40">
        <f t="shared" si="79"/>
        <v>3.0281321568570783E-3</v>
      </c>
      <c r="GF37" s="40">
        <f t="shared" si="80"/>
        <v>2.9269944933498055E-3</v>
      </c>
      <c r="GG37" s="40">
        <f t="shared" si="81"/>
        <v>2.934458755196971E-3</v>
      </c>
      <c r="GH37" s="40">
        <f t="shared" si="82"/>
        <v>6.7680938157274467E-3</v>
      </c>
      <c r="GI37" s="40">
        <f t="shared" si="41"/>
        <v>0</v>
      </c>
    </row>
    <row r="38" spans="1:191" x14ac:dyDescent="0.25">
      <c r="A38" s="17" t="s">
        <v>207</v>
      </c>
      <c r="B38" s="15">
        <v>13.81380089</v>
      </c>
      <c r="D38" s="15">
        <v>9.9593609300000008</v>
      </c>
      <c r="E38" s="15">
        <v>0.177046809</v>
      </c>
      <c r="F38" s="15">
        <v>0.177046809</v>
      </c>
      <c r="G38" s="15">
        <v>3.9505864999999996E-3</v>
      </c>
      <c r="H38" s="15">
        <v>26.397591800000001</v>
      </c>
      <c r="I38" s="17">
        <v>2.43819565E-2</v>
      </c>
      <c r="J38" s="17">
        <v>1.83745266E-2</v>
      </c>
      <c r="K38" s="5"/>
      <c r="L38" s="17">
        <v>0.40685515849999998</v>
      </c>
      <c r="M38" s="17">
        <v>2.8489099E-3</v>
      </c>
      <c r="N38" s="5"/>
      <c r="O38" s="17">
        <v>9.7757999999999995E-5</v>
      </c>
      <c r="P38" s="5"/>
      <c r="R38" s="17">
        <v>9.0589100000000003E-5</v>
      </c>
      <c r="S38" s="17">
        <v>1.5197149999999999E-4</v>
      </c>
      <c r="T38" s="17">
        <v>0.16415061289999999</v>
      </c>
      <c r="U38" s="5"/>
      <c r="V38" s="5"/>
      <c r="W38" s="5"/>
      <c r="X38" s="17">
        <v>1.9681000000000001E-4</v>
      </c>
      <c r="Y38" s="17">
        <v>1.5293871000000001E-2</v>
      </c>
      <c r="Z38" s="17">
        <v>4.825521E-4</v>
      </c>
      <c r="AA38" s="5"/>
      <c r="AB38" s="17">
        <v>9.2519800000000001E-5</v>
      </c>
      <c r="AC38" s="17">
        <v>0.25003148530000002</v>
      </c>
      <c r="AD38" s="17">
        <v>1.5915769999999999E-4</v>
      </c>
      <c r="AE38" s="17">
        <v>5.1171999999999997E-5</v>
      </c>
      <c r="AJ38" s="17">
        <v>5.5531210000000001E-4</v>
      </c>
      <c r="AK38" s="17">
        <v>0.61775269570000002</v>
      </c>
      <c r="AL38" s="17">
        <v>1.9193847999999999E-2</v>
      </c>
      <c r="AM38" s="17">
        <v>1.78929959E-2</v>
      </c>
      <c r="AN38" s="17">
        <v>8.2958699999999996E-5</v>
      </c>
      <c r="AR38" s="17" t="s">
        <v>207</v>
      </c>
      <c r="AS38" s="17">
        <v>0</v>
      </c>
      <c r="AT38" s="17">
        <v>0</v>
      </c>
      <c r="AU38" s="17">
        <v>1.8426924637047599E-2</v>
      </c>
      <c r="AV38" s="17">
        <v>2.4451641621124599E-2</v>
      </c>
      <c r="AW38" s="17">
        <v>2.4451641621124599E-2</v>
      </c>
      <c r="AX38" s="17">
        <v>1.55024344979249E-4</v>
      </c>
      <c r="AY38" s="17">
        <v>0</v>
      </c>
      <c r="AZ38" s="17">
        <v>0</v>
      </c>
      <c r="BA38" s="17">
        <v>0</v>
      </c>
      <c r="BB38" s="17">
        <v>0.40832031721606998</v>
      </c>
      <c r="BC38" s="17">
        <v>0</v>
      </c>
      <c r="BD38" s="17">
        <v>1.52432521966302E-4</v>
      </c>
      <c r="BE38" s="17">
        <v>2.8565295352987498E-3</v>
      </c>
      <c r="BF38" s="17">
        <v>0</v>
      </c>
      <c r="BG38" s="17">
        <v>0</v>
      </c>
      <c r="BH38" s="17">
        <v>0</v>
      </c>
      <c r="BI38" s="17">
        <v>105.498503867458</v>
      </c>
      <c r="BJ38" s="5">
        <v>9.8020604762204304E-5</v>
      </c>
      <c r="BK38" s="17">
        <v>0</v>
      </c>
      <c r="BL38" s="17">
        <v>0</v>
      </c>
      <c r="BM38" s="17">
        <v>0</v>
      </c>
      <c r="BN38" s="17">
        <v>1.97381912961523E-4</v>
      </c>
      <c r="BO38" s="17">
        <v>1.5962332677458299E-4</v>
      </c>
      <c r="BP38" s="5">
        <v>5.1318570633332902E-5</v>
      </c>
      <c r="BQ38" s="17">
        <v>13.853346340603</v>
      </c>
      <c r="BR38" s="5">
        <v>9.0855987962763503E-5</v>
      </c>
      <c r="BS38" s="17">
        <v>8.0664129654921101E-3</v>
      </c>
      <c r="BT38" s="17">
        <v>15.178444791051501</v>
      </c>
      <c r="BU38" s="17">
        <v>4.0976664577787297E-3</v>
      </c>
      <c r="BV38" s="17">
        <v>1.9263262628350201E-2</v>
      </c>
      <c r="BW38" s="17">
        <v>0</v>
      </c>
      <c r="BX38" s="17">
        <v>0</v>
      </c>
      <c r="BY38" s="17">
        <v>0.16461904227031801</v>
      </c>
      <c r="BZ38" s="17">
        <v>0.16461904227031801</v>
      </c>
      <c r="CA38" s="17">
        <v>0</v>
      </c>
      <c r="CB38" s="17">
        <v>0</v>
      </c>
      <c r="CC38" s="17">
        <v>1.7944939094561699E-2</v>
      </c>
      <c r="CD38" s="17">
        <v>0</v>
      </c>
      <c r="CE38" s="17">
        <v>0</v>
      </c>
      <c r="CF38" s="17">
        <v>0</v>
      </c>
      <c r="CG38" s="17">
        <v>2.0487273650909E-4</v>
      </c>
      <c r="CH38" s="17">
        <v>0</v>
      </c>
      <c r="CI38" s="17">
        <v>0</v>
      </c>
      <c r="CJ38" s="17">
        <v>1.20155428188628E-4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1.53374578190776E-2</v>
      </c>
      <c r="CQ38" s="17">
        <v>0</v>
      </c>
      <c r="CR38" s="17">
        <v>6.1194655088543301E-4</v>
      </c>
      <c r="CS38" s="17">
        <v>0</v>
      </c>
      <c r="CT38" s="17">
        <v>0</v>
      </c>
      <c r="CU38" s="17">
        <v>0</v>
      </c>
      <c r="CV38" s="17">
        <v>0</v>
      </c>
      <c r="CW38" s="17">
        <v>41.658184493791303</v>
      </c>
      <c r="CX38" s="17">
        <v>8.9890450349157192</v>
      </c>
      <c r="CY38" s="17">
        <v>0.99878923262619401</v>
      </c>
      <c r="CZ38" s="17">
        <v>9.9878342675419098</v>
      </c>
      <c r="DA38" s="17">
        <v>0</v>
      </c>
      <c r="DB38" s="17">
        <v>1.73129381493301E-2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5.5690781924303998E-4</v>
      </c>
      <c r="DI38" s="17">
        <v>1.4212992939698001E-3</v>
      </c>
      <c r="DJ38" s="17">
        <v>14.5113132492269</v>
      </c>
      <c r="DK38" s="17">
        <v>1.9229319267845E-3</v>
      </c>
      <c r="DL38" s="17">
        <v>5.0163604997877798E-3</v>
      </c>
      <c r="DM38" s="17">
        <v>1.21507068569255E-2</v>
      </c>
      <c r="DN38" s="17">
        <v>2.8425952810066301E-3</v>
      </c>
      <c r="DO38" s="17">
        <v>0</v>
      </c>
      <c r="DP38" s="17">
        <v>0</v>
      </c>
      <c r="DQ38" s="17">
        <v>6.6884031371770695E-4</v>
      </c>
      <c r="DR38" s="17">
        <v>0.17755520847456599</v>
      </c>
      <c r="DS38" s="17">
        <v>0.17755520847456599</v>
      </c>
      <c r="DT38" s="17">
        <v>0</v>
      </c>
      <c r="DU38" s="17">
        <v>0</v>
      </c>
      <c r="DV38" s="17">
        <v>0</v>
      </c>
      <c r="DW38" s="17">
        <v>5.2929501700314397E-3</v>
      </c>
      <c r="DX38" s="17">
        <v>0</v>
      </c>
      <c r="DY38" s="17">
        <v>3.2608007187067599E-2</v>
      </c>
      <c r="DZ38" s="17">
        <v>8.1097725381261594E-3</v>
      </c>
      <c r="EA38" s="17">
        <v>4.3474756527058902E-3</v>
      </c>
      <c r="EB38" s="17">
        <v>8.1520274254975295E-2</v>
      </c>
      <c r="EC38" s="5">
        <v>9.2701865992052596E-5</v>
      </c>
      <c r="ED38" s="17">
        <v>11.1382514559212</v>
      </c>
      <c r="EE38" s="17">
        <v>4.4311920942255402E-3</v>
      </c>
      <c r="EF38" s="17">
        <v>1.7222802405242502E-2</v>
      </c>
      <c r="EG38" s="17">
        <v>0</v>
      </c>
      <c r="EH38" s="17">
        <v>3.9620125994146603E-3</v>
      </c>
      <c r="EI38" s="17">
        <v>0.123988807739413</v>
      </c>
      <c r="EJ38" s="5">
        <v>8.3185562536858794E-5</v>
      </c>
      <c r="EK38" s="17">
        <v>0</v>
      </c>
      <c r="EL38" s="17">
        <v>0</v>
      </c>
      <c r="EM38" s="17">
        <v>0.119987242064407</v>
      </c>
      <c r="EN38" s="17">
        <v>0.25091914268026799</v>
      </c>
      <c r="EO38" s="17">
        <v>0</v>
      </c>
      <c r="EP38" s="17">
        <v>26.4827759497785</v>
      </c>
      <c r="EQ38" s="17">
        <v>0.62005847388845903</v>
      </c>
      <c r="ER38" s="17">
        <v>3.92347249227002E-2</v>
      </c>
      <c r="ES38" s="17"/>
      <c r="ET38" s="26">
        <f t="shared" si="42"/>
        <v>1.5730293747449737</v>
      </c>
      <c r="EU38" s="40">
        <f t="shared" si="43"/>
        <v>2.8627494284812031E-3</v>
      </c>
      <c r="EV38" s="40">
        <f t="shared" si="44"/>
        <v>0</v>
      </c>
      <c r="EW38" s="40">
        <f t="shared" si="45"/>
        <v>2.8589522703349863E-3</v>
      </c>
      <c r="EX38" s="40">
        <f t="shared" si="46"/>
        <v>2.8715540112671011E-3</v>
      </c>
      <c r="EY38" s="40">
        <f t="shared" si="47"/>
        <v>2.8715540112671011E-3</v>
      </c>
      <c r="EZ38" s="40">
        <f t="shared" si="48"/>
        <v>2.8922539513210701E-3</v>
      </c>
      <c r="FA38" s="40">
        <f t="shared" si="49"/>
        <v>3.2269667030194347E-3</v>
      </c>
      <c r="FB38" s="40">
        <f t="shared" si="50"/>
        <v>2.8580610881083239E-3</v>
      </c>
      <c r="FC38" s="40">
        <f t="shared" si="51"/>
        <v>2.8516673211923587E-3</v>
      </c>
      <c r="FD38" s="40">
        <f t="shared" si="52"/>
        <v>0</v>
      </c>
      <c r="FE38" s="40">
        <f t="shared" si="53"/>
        <v>3.6011801385824214E-3</v>
      </c>
      <c r="FF38" s="40">
        <f t="shared" si="54"/>
        <v>2.674579248276594E-3</v>
      </c>
      <c r="FG38" s="40">
        <f t="shared" si="55"/>
        <v>0</v>
      </c>
      <c r="FH38" s="40">
        <f t="shared" si="56"/>
        <v>2.6862738824884858E-3</v>
      </c>
      <c r="FI38" s="40">
        <f t="shared" si="57"/>
        <v>0</v>
      </c>
      <c r="FJ38" s="40">
        <f t="shared" si="58"/>
        <v>0</v>
      </c>
      <c r="FK38" s="40">
        <f t="shared" si="59"/>
        <v>2.9461377004904509E-3</v>
      </c>
      <c r="FL38" s="40">
        <f t="shared" si="60"/>
        <v>3.0336080534969288E-3</v>
      </c>
      <c r="FM38" s="40">
        <f t="shared" si="61"/>
        <v>2.853655932453839E-3</v>
      </c>
      <c r="FN38" s="40">
        <f t="shared" si="62"/>
        <v>0</v>
      </c>
      <c r="FO38" s="40">
        <f t="shared" si="63"/>
        <v>0</v>
      </c>
      <c r="FP38" s="40">
        <f t="shared" si="64"/>
        <v>0</v>
      </c>
      <c r="FQ38" s="40">
        <f t="shared" si="65"/>
        <v>2.9059141381179601E-3</v>
      </c>
      <c r="FR38" s="40">
        <f t="shared" si="66"/>
        <v>2.8499533622062798E-3</v>
      </c>
      <c r="FS38" s="40">
        <f t="shared" si="67"/>
        <v>0.26814607352332115</v>
      </c>
      <c r="FT38" s="40">
        <f t="shared" si="68"/>
        <v>0</v>
      </c>
      <c r="FU38" s="40">
        <f t="shared" si="69"/>
        <v>1.9678597668022911E-3</v>
      </c>
      <c r="FV38" s="40">
        <f t="shared" si="70"/>
        <v>3.5501824068393433E-3</v>
      </c>
      <c r="FW38" s="40">
        <f t="shared" si="71"/>
        <v>2.925568631508264E-3</v>
      </c>
      <c r="FX38" s="40">
        <f t="shared" si="72"/>
        <v>2.8642740821719932E-3</v>
      </c>
      <c r="FY38" s="40">
        <f t="shared" si="73"/>
        <v>0</v>
      </c>
      <c r="FZ38" s="40">
        <f t="shared" si="74"/>
        <v>0</v>
      </c>
      <c r="GA38" s="40">
        <f t="shared" si="75"/>
        <v>0</v>
      </c>
      <c r="GB38" s="40">
        <f t="shared" si="76"/>
        <v>0</v>
      </c>
      <c r="GC38" s="40">
        <f t="shared" si="77"/>
        <v>2.8735538862559949E-3</v>
      </c>
      <c r="GD38" s="40">
        <f t="shared" si="78"/>
        <v>3.7325263078718551E-3</v>
      </c>
      <c r="GE38" s="40">
        <f t="shared" si="79"/>
        <v>3.6165040147344094E-3</v>
      </c>
      <c r="GF38" s="40">
        <f t="shared" si="80"/>
        <v>2.9029903573441732E-3</v>
      </c>
      <c r="GG38" s="40">
        <f t="shared" si="81"/>
        <v>2.7346443092622977E-3</v>
      </c>
      <c r="GH38" s="40">
        <f t="shared" si="82"/>
        <v>0</v>
      </c>
      <c r="GI38" s="40">
        <f t="shared" si="41"/>
        <v>0</v>
      </c>
    </row>
    <row r="39" spans="1:191" x14ac:dyDescent="0.25">
      <c r="A39" s="17" t="s">
        <v>208</v>
      </c>
      <c r="B39" s="15">
        <v>53904.804596000002</v>
      </c>
      <c r="C39" s="15">
        <v>0.1707971476</v>
      </c>
      <c r="D39" s="15">
        <v>45284.445135000002</v>
      </c>
      <c r="E39" s="15">
        <v>1045.2840839999999</v>
      </c>
      <c r="F39" s="15">
        <v>1011.8064644999999</v>
      </c>
      <c r="G39" s="15">
        <v>2516.6841853000001</v>
      </c>
      <c r="H39" s="15">
        <v>121464.59139</v>
      </c>
      <c r="I39" s="17">
        <v>112.44850280999999</v>
      </c>
      <c r="J39" s="17">
        <v>86.147002805</v>
      </c>
      <c r="K39" s="17">
        <v>6.7164630000000002E-4</v>
      </c>
      <c r="L39" s="17">
        <v>6862.9051347000004</v>
      </c>
      <c r="M39" s="17">
        <v>18.554868922000001</v>
      </c>
      <c r="N39" s="17">
        <v>3.7667081000000002E-3</v>
      </c>
      <c r="O39" s="17">
        <v>0.44749547610000001</v>
      </c>
      <c r="P39" s="17">
        <v>3.23936919E-2</v>
      </c>
      <c r="Q39" s="5">
        <v>1.5942653E-7</v>
      </c>
      <c r="R39" s="17">
        <v>0.41477256060000001</v>
      </c>
      <c r="S39" s="17">
        <v>0.69571006619999998</v>
      </c>
      <c r="T39" s="17">
        <v>640.60919232000003</v>
      </c>
      <c r="U39" s="5">
        <v>1.9170852000000001E-3</v>
      </c>
      <c r="V39" s="17">
        <v>3.9550452999999996E-3</v>
      </c>
      <c r="W39" s="17">
        <v>3.2066936999999998E-3</v>
      </c>
      <c r="X39" s="17">
        <v>1.1948637793000001</v>
      </c>
      <c r="Y39" s="17">
        <v>88.440959613999993</v>
      </c>
      <c r="Z39" s="17">
        <v>3.9398218000999998</v>
      </c>
      <c r="AA39" s="17">
        <v>2.3534943999999999E-3</v>
      </c>
      <c r="AB39" s="17">
        <v>0.42420067459999999</v>
      </c>
      <c r="AC39" s="17">
        <v>3664.7899111000002</v>
      </c>
      <c r="AD39" s="17">
        <v>0.7886224167</v>
      </c>
      <c r="AE39" s="17">
        <v>0.2344176882</v>
      </c>
      <c r="AF39" s="17">
        <v>8.1059381999999992E-3</v>
      </c>
      <c r="AG39" s="5">
        <v>2.8282834E-6</v>
      </c>
      <c r="AH39" s="17">
        <v>9.7674499999999995E-5</v>
      </c>
      <c r="AI39" s="17">
        <v>8.9076899999999994E-5</v>
      </c>
      <c r="AJ39" s="17">
        <v>3.8218568798999999</v>
      </c>
      <c r="AK39" s="17">
        <v>13075.174494000001</v>
      </c>
      <c r="AL39" s="17">
        <v>324.43296225</v>
      </c>
      <c r="AM39" s="17">
        <v>180.13370596999999</v>
      </c>
      <c r="AN39" s="17">
        <v>0.38524499719999999</v>
      </c>
      <c r="AO39" s="17">
        <v>1.68749E-5</v>
      </c>
      <c r="AP39" s="17">
        <v>0.2596433024</v>
      </c>
      <c r="AR39" s="17" t="s">
        <v>208</v>
      </c>
      <c r="AS39" s="17">
        <v>0</v>
      </c>
      <c r="AT39" s="17">
        <v>0</v>
      </c>
      <c r="AU39" s="17">
        <v>86.369174655763999</v>
      </c>
      <c r="AV39" s="17">
        <v>112.74427086258299</v>
      </c>
      <c r="AW39" s="17">
        <v>112.74427086258299</v>
      </c>
      <c r="AX39" s="17">
        <v>19.442339856847902</v>
      </c>
      <c r="AY39" s="17">
        <v>0</v>
      </c>
      <c r="AZ39" s="17">
        <v>2.76205841807349E-4</v>
      </c>
      <c r="BA39" s="17">
        <v>3.9746076246851501E-4</v>
      </c>
      <c r="BB39" s="17">
        <v>6880.7433923066401</v>
      </c>
      <c r="BC39" s="5">
        <v>1.6905264339392699E-5</v>
      </c>
      <c r="BD39" s="17">
        <v>0.69750800936008805</v>
      </c>
      <c r="BE39" s="17">
        <v>18.6029763871441</v>
      </c>
      <c r="BF39" s="17">
        <v>9.0673509570815102E-4</v>
      </c>
      <c r="BG39" s="17">
        <v>2.87140496480872E-3</v>
      </c>
      <c r="BH39" s="5">
        <v>0.26032217893104598</v>
      </c>
      <c r="BI39" s="17">
        <v>479510.39275040099</v>
      </c>
      <c r="BJ39" s="17">
        <v>0.44864778303705299</v>
      </c>
      <c r="BK39" s="5">
        <v>4.6319101396076797E-8</v>
      </c>
      <c r="BL39" s="5">
        <v>1.13398598962725E-7</v>
      </c>
      <c r="BM39" s="17">
        <v>3.2491493575849399E-2</v>
      </c>
      <c r="BN39" s="17">
        <v>1.1979510953378201</v>
      </c>
      <c r="BO39" s="17">
        <v>0.79065971900643195</v>
      </c>
      <c r="BP39" s="17">
        <v>0.23502433365300299</v>
      </c>
      <c r="BQ39" s="17">
        <v>54043.430567524803</v>
      </c>
      <c r="BR39" s="17">
        <v>0.41584431630220697</v>
      </c>
      <c r="BS39" s="17">
        <v>172.020425108918</v>
      </c>
      <c r="BT39" s="17">
        <v>79669.706981746902</v>
      </c>
      <c r="BU39" s="17">
        <v>229.518620106361</v>
      </c>
      <c r="BV39" s="17">
        <v>325.27443110862498</v>
      </c>
      <c r="BW39" s="17">
        <v>8.2712325929389703</v>
      </c>
      <c r="BX39" s="5">
        <v>0</v>
      </c>
      <c r="BY39" s="17">
        <v>642.23927896380201</v>
      </c>
      <c r="BZ39" s="17">
        <v>642.23927896380201</v>
      </c>
      <c r="CA39" s="17">
        <v>0</v>
      </c>
      <c r="CB39" s="17">
        <v>0</v>
      </c>
      <c r="CC39" s="17">
        <v>180.60306483877</v>
      </c>
      <c r="CD39" s="17">
        <v>4.2305961672940598E-4</v>
      </c>
      <c r="CE39" s="17">
        <v>1.40375666128438E-3</v>
      </c>
      <c r="CF39" s="17">
        <v>0</v>
      </c>
      <c r="CG39" s="17">
        <v>0.86970289483822805</v>
      </c>
      <c r="CH39" s="17">
        <v>6.9353862837271004E-4</v>
      </c>
      <c r="CI39" s="17">
        <v>0</v>
      </c>
      <c r="CJ39" s="17">
        <v>0.499704941388395</v>
      </c>
      <c r="CK39" s="17">
        <v>0</v>
      </c>
      <c r="CL39" s="17">
        <v>1.03143360064375E-3</v>
      </c>
      <c r="CM39" s="17">
        <v>2.9356038481676799E-3</v>
      </c>
      <c r="CN39" s="17">
        <v>1.06141738906617E-3</v>
      </c>
      <c r="CO39" s="17">
        <v>2.1550217981999298E-3</v>
      </c>
      <c r="CP39" s="17">
        <v>88.669713854233393</v>
      </c>
      <c r="CQ39" s="17">
        <v>0</v>
      </c>
      <c r="CR39" s="17">
        <v>4.4830579466457898</v>
      </c>
      <c r="CS39" s="17">
        <v>0.171110804962604</v>
      </c>
      <c r="CT39" s="17">
        <v>0</v>
      </c>
      <c r="CU39" s="17">
        <v>9.6783977248300905E-4</v>
      </c>
      <c r="CV39" s="17">
        <v>1.39273208992653E-3</v>
      </c>
      <c r="CW39" s="17">
        <v>201430.23083902401</v>
      </c>
      <c r="CX39" s="17">
        <v>40863.942297557798</v>
      </c>
      <c r="CY39" s="17">
        <v>4540.4366413091002</v>
      </c>
      <c r="CZ39" s="17">
        <v>45404.378938866903</v>
      </c>
      <c r="DA39" s="17">
        <v>0</v>
      </c>
      <c r="DB39" s="17">
        <v>124.778959192816</v>
      </c>
      <c r="DC39" s="17">
        <v>0</v>
      </c>
      <c r="DD39" s="17">
        <v>8.1203871516835006E-3</v>
      </c>
      <c r="DE39" s="5">
        <v>2.8334118575593699E-6</v>
      </c>
      <c r="DF39" s="5">
        <v>9.7846379294190306E-5</v>
      </c>
      <c r="DG39" s="5">
        <v>8.9239308321896894E-5</v>
      </c>
      <c r="DH39" s="17">
        <v>3.8317458248511498</v>
      </c>
      <c r="DI39" s="17">
        <v>6.9534801609374002</v>
      </c>
      <c r="DJ39" s="17">
        <v>61470.490855414901</v>
      </c>
      <c r="DK39" s="17">
        <v>9.4076818778970104</v>
      </c>
      <c r="DL39" s="17">
        <v>24.541668713437701</v>
      </c>
      <c r="DM39" s="17">
        <v>59.445489129119203</v>
      </c>
      <c r="DN39" s="17">
        <v>13.9069661161725</v>
      </c>
      <c r="DO39" s="17">
        <v>8.2262419025887699</v>
      </c>
      <c r="DP39" s="5">
        <v>9.6148977933607901E-5</v>
      </c>
      <c r="DQ39" s="17">
        <v>3.2722246238639201</v>
      </c>
      <c r="DR39" s="17">
        <v>1048.0947842528201</v>
      </c>
      <c r="DS39" s="17">
        <v>1014.5147699898</v>
      </c>
      <c r="DT39" s="17">
        <v>33.580014263022399</v>
      </c>
      <c r="DU39" s="17">
        <v>0</v>
      </c>
      <c r="DV39" s="17">
        <v>0</v>
      </c>
      <c r="DW39" s="17">
        <v>121.69969751021</v>
      </c>
      <c r="DX39" s="17">
        <v>0</v>
      </c>
      <c r="DY39" s="17">
        <v>161.571606517964</v>
      </c>
      <c r="DZ39" s="17">
        <v>39.675741990773602</v>
      </c>
      <c r="EA39" s="17">
        <v>21.670552903432</v>
      </c>
      <c r="EB39" s="17">
        <v>403.929284612289</v>
      </c>
      <c r="EC39" s="17">
        <v>0.42495677347253302</v>
      </c>
      <c r="ED39" s="17">
        <v>50895.828669706199</v>
      </c>
      <c r="EE39" s="17">
        <v>21.678494348451501</v>
      </c>
      <c r="EF39" s="17">
        <v>118.535639582664</v>
      </c>
      <c r="EG39" s="17">
        <v>0</v>
      </c>
      <c r="EH39" s="17">
        <v>2522.4161057054398</v>
      </c>
      <c r="EI39" s="17">
        <v>428.29741535746399</v>
      </c>
      <c r="EJ39" s="17">
        <v>0.386240906695348</v>
      </c>
      <c r="EK39" s="17">
        <v>0</v>
      </c>
      <c r="EL39" s="17">
        <v>0</v>
      </c>
      <c r="EM39" s="17">
        <v>624.19274817867597</v>
      </c>
      <c r="EN39" s="17">
        <v>3674.30475710673</v>
      </c>
      <c r="EO39" s="17">
        <v>2.8165881851743499</v>
      </c>
      <c r="EP39" s="17">
        <v>121772.81064292201</v>
      </c>
      <c r="EQ39" s="17">
        <v>13109.0942768689</v>
      </c>
      <c r="ER39" s="17">
        <v>340.96016983366297</v>
      </c>
      <c r="ES39" s="17"/>
      <c r="ET39" s="26">
        <f t="shared" si="42"/>
        <v>1.6541478329648134</v>
      </c>
      <c r="EU39" s="40">
        <f t="shared" si="43"/>
        <v>2.5716811806250068E-3</v>
      </c>
      <c r="EV39" s="40">
        <f t="shared" si="44"/>
        <v>1.836432089244079E-3</v>
      </c>
      <c r="EW39" s="40">
        <f t="shared" si="45"/>
        <v>2.6484547510598781E-3</v>
      </c>
      <c r="EX39" s="40">
        <f t="shared" si="46"/>
        <v>2.688934324977436E-3</v>
      </c>
      <c r="EY39" s="40">
        <f t="shared" si="47"/>
        <v>2.6767030897933827E-3</v>
      </c>
      <c r="EZ39" s="40">
        <f t="shared" si="48"/>
        <v>2.2775684128028373E-3</v>
      </c>
      <c r="FA39" s="40">
        <f t="shared" si="49"/>
        <v>2.5375234823156859E-3</v>
      </c>
      <c r="FB39" s="40">
        <f t="shared" si="50"/>
        <v>2.6302533621345597E-3</v>
      </c>
      <c r="FC39" s="40">
        <f t="shared" si="51"/>
        <v>2.5789852639087315E-3</v>
      </c>
      <c r="FD39" s="40">
        <f t="shared" si="52"/>
        <v>3.0079883948798394E-3</v>
      </c>
      <c r="FE39" s="40">
        <f t="shared" si="53"/>
        <v>2.5992283525013986E-3</v>
      </c>
      <c r="FF39" s="40">
        <f t="shared" si="54"/>
        <v>2.5927138233274951E-3</v>
      </c>
      <c r="FG39" s="40">
        <f t="shared" si="55"/>
        <v>3.0350003805367917E-3</v>
      </c>
      <c r="FH39" s="40">
        <f t="shared" si="56"/>
        <v>2.5750136003508586E-3</v>
      </c>
      <c r="FI39" s="40">
        <f t="shared" si="57"/>
        <v>3.0191580555657136E-3</v>
      </c>
      <c r="FJ39" s="40">
        <f t="shared" si="58"/>
        <v>1.8263607619246321E-3</v>
      </c>
      <c r="FK39" s="40">
        <f t="shared" si="59"/>
        <v>2.5839599916074266E-3</v>
      </c>
      <c r="FL39" s="40">
        <f t="shared" si="60"/>
        <v>2.5843282244118232E-3</v>
      </c>
      <c r="FM39" s="40">
        <f t="shared" si="61"/>
        <v>2.5445882815051859E-3</v>
      </c>
      <c r="FN39" s="40">
        <f t="shared" si="62"/>
        <v>3.0671855102704063E-3</v>
      </c>
      <c r="FO39" s="40">
        <f t="shared" si="63"/>
        <v>3.0321141483337227E-3</v>
      </c>
      <c r="FP39" s="40">
        <f t="shared" si="64"/>
        <v>3.0391076223151917E-3</v>
      </c>
      <c r="FQ39" s="40">
        <f t="shared" si="65"/>
        <v>2.5838226007893982E-3</v>
      </c>
      <c r="FR39" s="40">
        <f t="shared" si="66"/>
        <v>2.5865192014174901E-3</v>
      </c>
      <c r="FS39" s="40">
        <f t="shared" si="67"/>
        <v>0.13788343080187071</v>
      </c>
      <c r="FT39" s="40">
        <f t="shared" si="68"/>
        <v>3.0072144677885542E-3</v>
      </c>
      <c r="FU39" s="40">
        <f t="shared" si="69"/>
        <v>1.7824084632727E-3</v>
      </c>
      <c r="FV39" s="40">
        <f t="shared" si="70"/>
        <v>2.5962868916199139E-3</v>
      </c>
      <c r="FW39" s="40">
        <f t="shared" si="71"/>
        <v>2.5833684958602495E-3</v>
      </c>
      <c r="FX39" s="40">
        <f t="shared" si="72"/>
        <v>2.5878825854020399E-3</v>
      </c>
      <c r="FY39" s="40">
        <f t="shared" si="73"/>
        <v>1.7825144143711017E-3</v>
      </c>
      <c r="FZ39" s="40">
        <f t="shared" si="74"/>
        <v>1.8132756990936359E-3</v>
      </c>
      <c r="GA39" s="40">
        <f t="shared" si="75"/>
        <v>1.7597151169477295E-3</v>
      </c>
      <c r="GB39" s="40">
        <f t="shared" si="76"/>
        <v>1.823237246658784E-3</v>
      </c>
      <c r="GC39" s="40">
        <f t="shared" si="77"/>
        <v>2.5874712899789797E-3</v>
      </c>
      <c r="GD39" s="40">
        <f t="shared" si="78"/>
        <v>2.5942126343678719E-3</v>
      </c>
      <c r="GE39" s="40">
        <f t="shared" si="79"/>
        <v>2.5936601903494721E-3</v>
      </c>
      <c r="GF39" s="40">
        <f t="shared" si="80"/>
        <v>2.6056137925023863E-3</v>
      </c>
      <c r="GG39" s="40">
        <f t="shared" si="81"/>
        <v>2.5851328442585207E-3</v>
      </c>
      <c r="GH39" s="40">
        <f t="shared" si="82"/>
        <v>1.7993789232942986E-3</v>
      </c>
      <c r="GI39" s="40">
        <f t="shared" si="41"/>
        <v>2.6146506563844256E-3</v>
      </c>
    </row>
    <row r="40" spans="1:191" x14ac:dyDescent="0.25">
      <c r="A40" s="17"/>
      <c r="Q40" s="5"/>
      <c r="U40" s="5"/>
      <c r="AG40" s="5"/>
      <c r="AR40" s="17"/>
      <c r="AU40" s="17"/>
      <c r="AV40" s="17"/>
      <c r="AW40" s="17"/>
      <c r="AX40" s="17"/>
      <c r="BB40" s="17"/>
      <c r="BD40" s="17"/>
      <c r="BE40" s="17"/>
      <c r="BF40" s="17"/>
      <c r="BG40" s="17"/>
      <c r="BH40" s="5"/>
      <c r="BI40" s="17"/>
      <c r="BJ40" s="17"/>
      <c r="BM40" s="17"/>
      <c r="BN40" s="17"/>
      <c r="BO40" s="17"/>
      <c r="BP40" s="17"/>
      <c r="BQ40" s="17"/>
      <c r="BR40" s="17"/>
      <c r="BS40" s="17"/>
      <c r="BT40" s="17"/>
      <c r="BW40" s="17"/>
      <c r="BX40" s="5"/>
      <c r="BY40" s="17"/>
      <c r="BZ40" s="17"/>
      <c r="CD40" s="17"/>
      <c r="CE40" s="17"/>
      <c r="CF40" s="17"/>
      <c r="CG40" s="17"/>
      <c r="CH40" s="17"/>
      <c r="CL40" s="17"/>
      <c r="CM40" s="17"/>
      <c r="CN40" s="17"/>
      <c r="CO40" s="17"/>
      <c r="CP40" s="17"/>
      <c r="CR40" s="17"/>
      <c r="CU40" s="17"/>
      <c r="CV40" s="17"/>
      <c r="CX40" s="17"/>
      <c r="CY40" s="17"/>
      <c r="CZ40" s="17"/>
      <c r="DA40" s="17"/>
      <c r="DB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E40" s="17"/>
      <c r="EF40" s="17"/>
      <c r="EG40" s="17"/>
      <c r="EH40" s="17"/>
      <c r="EK40" s="17"/>
      <c r="EL40" s="17"/>
      <c r="EM40" s="17"/>
      <c r="EN40" s="17"/>
      <c r="EO40" s="17"/>
      <c r="EP40" s="17"/>
      <c r="ER40" s="17"/>
      <c r="ES40" s="17"/>
      <c r="ET40" s="26" t="e">
        <f t="shared" si="42"/>
        <v>#DIV/0!</v>
      </c>
      <c r="EU40" s="40">
        <f t="shared" si="43"/>
        <v>0</v>
      </c>
      <c r="EV40" s="40">
        <f t="shared" si="44"/>
        <v>0</v>
      </c>
      <c r="EW40" s="40">
        <f t="shared" si="45"/>
        <v>0</v>
      </c>
      <c r="EX40" s="40">
        <f t="shared" si="46"/>
        <v>0</v>
      </c>
      <c r="EY40" s="40">
        <f t="shared" si="47"/>
        <v>0</v>
      </c>
      <c r="EZ40" s="40">
        <f t="shared" si="48"/>
        <v>0</v>
      </c>
      <c r="FA40" s="40">
        <f t="shared" si="49"/>
        <v>0</v>
      </c>
      <c r="FB40" s="40">
        <f t="shared" si="50"/>
        <v>0</v>
      </c>
      <c r="FC40" s="40">
        <f t="shared" si="51"/>
        <v>0</v>
      </c>
      <c r="FD40" s="40">
        <f t="shared" si="52"/>
        <v>0</v>
      </c>
      <c r="FE40" s="40">
        <f t="shared" si="53"/>
        <v>0</v>
      </c>
      <c r="FF40" s="40">
        <f t="shared" si="54"/>
        <v>0</v>
      </c>
      <c r="FG40" s="40">
        <f t="shared" si="55"/>
        <v>0</v>
      </c>
      <c r="FH40" s="40">
        <f t="shared" si="56"/>
        <v>0</v>
      </c>
      <c r="FI40" s="40">
        <f t="shared" si="57"/>
        <v>0</v>
      </c>
      <c r="FJ40" s="40">
        <f t="shared" si="58"/>
        <v>0</v>
      </c>
      <c r="FK40" s="40">
        <f t="shared" si="59"/>
        <v>0</v>
      </c>
      <c r="FL40" s="40">
        <f t="shared" si="60"/>
        <v>0</v>
      </c>
      <c r="FM40" s="40">
        <f t="shared" si="61"/>
        <v>0</v>
      </c>
      <c r="FN40" s="40">
        <f t="shared" si="62"/>
        <v>0</v>
      </c>
      <c r="FO40" s="40">
        <f t="shared" si="63"/>
        <v>0</v>
      </c>
      <c r="FP40" s="40">
        <f t="shared" si="64"/>
        <v>0</v>
      </c>
      <c r="FQ40" s="40">
        <f t="shared" si="65"/>
        <v>0</v>
      </c>
      <c r="FR40" s="40">
        <f t="shared" si="66"/>
        <v>0</v>
      </c>
      <c r="FS40" s="40">
        <f t="shared" si="67"/>
        <v>0</v>
      </c>
      <c r="FT40" s="40">
        <f t="shared" si="68"/>
        <v>0</v>
      </c>
      <c r="FU40" s="40">
        <f t="shared" si="69"/>
        <v>0</v>
      </c>
      <c r="FV40" s="40">
        <f t="shared" si="70"/>
        <v>0</v>
      </c>
      <c r="FW40" s="40">
        <f t="shared" si="71"/>
        <v>0</v>
      </c>
      <c r="FX40" s="40">
        <f t="shared" si="72"/>
        <v>0</v>
      </c>
      <c r="FY40" s="40">
        <f t="shared" si="73"/>
        <v>0</v>
      </c>
      <c r="FZ40" s="40">
        <f t="shared" si="74"/>
        <v>0</v>
      </c>
      <c r="GA40" s="40">
        <f t="shared" si="75"/>
        <v>0</v>
      </c>
      <c r="GB40" s="40">
        <f t="shared" si="76"/>
        <v>0</v>
      </c>
      <c r="GC40" s="40">
        <f t="shared" si="77"/>
        <v>0</v>
      </c>
      <c r="GD40" s="40">
        <f t="shared" si="78"/>
        <v>0</v>
      </c>
      <c r="GE40" s="40">
        <f t="shared" si="79"/>
        <v>0</v>
      </c>
      <c r="GF40" s="40">
        <f t="shared" si="80"/>
        <v>0</v>
      </c>
      <c r="GG40" s="40">
        <f t="shared" si="81"/>
        <v>0</v>
      </c>
      <c r="GH40" s="40">
        <f t="shared" si="82"/>
        <v>0</v>
      </c>
      <c r="GI40" s="40">
        <f t="shared" si="41"/>
        <v>0</v>
      </c>
    </row>
    <row r="41" spans="1:191" x14ac:dyDescent="0.25">
      <c r="A41" s="17"/>
      <c r="Q41" s="5"/>
      <c r="U41" s="5"/>
      <c r="AG41" s="5"/>
      <c r="AR41" s="17"/>
      <c r="AU41" s="17"/>
      <c r="AV41" s="17"/>
      <c r="AW41" s="17"/>
      <c r="AX41" s="17"/>
      <c r="BB41" s="17"/>
      <c r="BD41" s="17"/>
      <c r="BE41" s="17"/>
      <c r="BF41" s="17"/>
      <c r="BG41" s="17"/>
      <c r="BH41" s="5"/>
      <c r="BI41" s="17"/>
      <c r="BJ41" s="17"/>
      <c r="BM41" s="17"/>
      <c r="BN41" s="17"/>
      <c r="BO41" s="17"/>
      <c r="BP41" s="17"/>
      <c r="BQ41" s="17"/>
      <c r="BR41" s="17"/>
      <c r="BS41" s="17"/>
      <c r="BT41" s="17"/>
      <c r="BW41" s="17"/>
      <c r="BX41" s="5"/>
      <c r="BY41" s="17"/>
      <c r="BZ41" s="17"/>
      <c r="CD41" s="17"/>
      <c r="CE41" s="17"/>
      <c r="CF41" s="17"/>
      <c r="CG41" s="17"/>
      <c r="CH41" s="17"/>
      <c r="CL41" s="17"/>
      <c r="CM41" s="17"/>
      <c r="CN41" s="17"/>
      <c r="CO41" s="17"/>
      <c r="CP41" s="17"/>
      <c r="CR41" s="17"/>
      <c r="CU41" s="17"/>
      <c r="CV41" s="17"/>
      <c r="CX41" s="17"/>
      <c r="CY41" s="17"/>
      <c r="CZ41" s="17"/>
      <c r="DA41" s="17"/>
      <c r="DB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E41" s="17"/>
      <c r="EF41" s="17"/>
      <c r="EG41" s="17"/>
      <c r="EH41" s="17"/>
      <c r="EK41" s="17"/>
      <c r="EL41" s="17"/>
      <c r="EM41" s="17"/>
      <c r="EN41" s="17"/>
      <c r="EO41" s="17"/>
      <c r="EP41" s="17"/>
      <c r="ER41" s="17"/>
      <c r="ES41" s="17"/>
      <c r="ET41" s="26" t="e">
        <f t="shared" si="42"/>
        <v>#DIV/0!</v>
      </c>
      <c r="EU41" s="40">
        <f t="shared" si="43"/>
        <v>0</v>
      </c>
      <c r="EV41" s="40">
        <f t="shared" si="44"/>
        <v>0</v>
      </c>
      <c r="EW41" s="40">
        <f t="shared" si="45"/>
        <v>0</v>
      </c>
      <c r="EX41" s="40">
        <f t="shared" si="46"/>
        <v>0</v>
      </c>
      <c r="EY41" s="40">
        <f t="shared" si="47"/>
        <v>0</v>
      </c>
      <c r="EZ41" s="40">
        <f t="shared" si="48"/>
        <v>0</v>
      </c>
      <c r="FA41" s="40">
        <f t="shared" si="49"/>
        <v>0</v>
      </c>
      <c r="FB41" s="40">
        <f t="shared" si="50"/>
        <v>0</v>
      </c>
      <c r="FC41" s="40">
        <f t="shared" si="51"/>
        <v>0</v>
      </c>
      <c r="FD41" s="40">
        <f t="shared" si="52"/>
        <v>0</v>
      </c>
      <c r="FE41" s="40">
        <f t="shared" si="53"/>
        <v>0</v>
      </c>
      <c r="FF41" s="40">
        <f t="shared" si="54"/>
        <v>0</v>
      </c>
      <c r="FG41" s="40">
        <f t="shared" si="55"/>
        <v>0</v>
      </c>
      <c r="FH41" s="40">
        <f t="shared" si="56"/>
        <v>0</v>
      </c>
      <c r="FI41" s="40">
        <f t="shared" si="57"/>
        <v>0</v>
      </c>
      <c r="FJ41" s="40">
        <f t="shared" si="58"/>
        <v>0</v>
      </c>
      <c r="FK41" s="40">
        <f t="shared" si="59"/>
        <v>0</v>
      </c>
      <c r="FL41" s="40">
        <f t="shared" si="60"/>
        <v>0</v>
      </c>
      <c r="FM41" s="40">
        <f t="shared" si="61"/>
        <v>0</v>
      </c>
      <c r="FN41" s="40">
        <f t="shared" si="62"/>
        <v>0</v>
      </c>
      <c r="FO41" s="40">
        <f t="shared" si="63"/>
        <v>0</v>
      </c>
      <c r="FP41" s="40">
        <f t="shared" si="64"/>
        <v>0</v>
      </c>
      <c r="FQ41" s="40">
        <f t="shared" si="65"/>
        <v>0</v>
      </c>
      <c r="FR41" s="40">
        <f t="shared" si="66"/>
        <v>0</v>
      </c>
      <c r="FS41" s="40">
        <f t="shared" si="67"/>
        <v>0</v>
      </c>
      <c r="FT41" s="40">
        <f t="shared" si="68"/>
        <v>0</v>
      </c>
      <c r="FU41" s="40">
        <f t="shared" si="69"/>
        <v>0</v>
      </c>
      <c r="FV41" s="40">
        <f t="shared" si="70"/>
        <v>0</v>
      </c>
      <c r="FW41" s="40">
        <f t="shared" si="71"/>
        <v>0</v>
      </c>
      <c r="FX41" s="40">
        <f t="shared" si="72"/>
        <v>0</v>
      </c>
      <c r="FY41" s="40">
        <f t="shared" si="73"/>
        <v>0</v>
      </c>
      <c r="FZ41" s="40">
        <f t="shared" si="74"/>
        <v>0</v>
      </c>
      <c r="GA41" s="40">
        <f t="shared" si="75"/>
        <v>0</v>
      </c>
      <c r="GB41" s="40">
        <f t="shared" si="76"/>
        <v>0</v>
      </c>
      <c r="GC41" s="40">
        <f t="shared" si="77"/>
        <v>0</v>
      </c>
      <c r="GD41" s="40">
        <f t="shared" si="78"/>
        <v>0</v>
      </c>
      <c r="GE41" s="40">
        <f t="shared" si="79"/>
        <v>0</v>
      </c>
      <c r="GF41" s="40">
        <f t="shared" si="80"/>
        <v>0</v>
      </c>
      <c r="GG41" s="40">
        <f t="shared" si="81"/>
        <v>0</v>
      </c>
      <c r="GH41" s="40">
        <f t="shared" si="82"/>
        <v>0</v>
      </c>
      <c r="GI41" s="40">
        <f t="shared" si="41"/>
        <v>0</v>
      </c>
    </row>
    <row r="42" spans="1:191" x14ac:dyDescent="0.25">
      <c r="A42" s="17" t="s">
        <v>211</v>
      </c>
      <c r="B42" s="15">
        <v>150.79046640000001</v>
      </c>
      <c r="D42" s="15">
        <v>181.05527745000001</v>
      </c>
      <c r="E42" s="15">
        <v>2.7774698036999999</v>
      </c>
      <c r="F42" s="15">
        <v>2.7774698036999999</v>
      </c>
      <c r="G42" s="15">
        <v>37.901335983000003</v>
      </c>
      <c r="H42" s="15">
        <v>1211.5060865999999</v>
      </c>
      <c r="I42" s="17">
        <v>0.69546416950000001</v>
      </c>
      <c r="J42" s="17">
        <v>0.65492034079999994</v>
      </c>
      <c r="K42" s="5"/>
      <c r="L42" s="17">
        <v>10.405171364999999</v>
      </c>
      <c r="M42" s="17">
        <v>0.16332367919999999</v>
      </c>
      <c r="N42" s="5"/>
      <c r="O42" s="17">
        <v>3.3872115E-3</v>
      </c>
      <c r="R42" s="17">
        <v>3.1399590999999999E-3</v>
      </c>
      <c r="S42" s="17">
        <v>5.2662433E-3</v>
      </c>
      <c r="T42" s="17">
        <v>19.230484825000001</v>
      </c>
      <c r="U42" s="5"/>
      <c r="V42" s="5"/>
      <c r="W42" s="5"/>
      <c r="X42" s="17">
        <v>1.1104542699999999E-2</v>
      </c>
      <c r="Y42" s="17">
        <v>0.75448262600000005</v>
      </c>
      <c r="Z42" s="17">
        <v>2.4099841800000001E-2</v>
      </c>
      <c r="AA42" s="5"/>
      <c r="AB42" s="17">
        <v>3.2140653E-3</v>
      </c>
      <c r="AC42" s="17">
        <v>6.943830546</v>
      </c>
      <c r="AD42" s="17">
        <v>6.2484293999999999E-3</v>
      </c>
      <c r="AE42" s="17">
        <v>1.7751755999999999E-3</v>
      </c>
      <c r="AJ42" s="17">
        <v>3.4717942799999998E-2</v>
      </c>
      <c r="AK42" s="17">
        <v>15.025031005000001</v>
      </c>
      <c r="AL42" s="17">
        <v>2.3659471554999998</v>
      </c>
      <c r="AM42" s="17">
        <v>0.4763360365</v>
      </c>
      <c r="AN42" s="17">
        <v>2.9415556E-3</v>
      </c>
      <c r="AR42" s="17" t="s">
        <v>211</v>
      </c>
      <c r="AS42" s="17">
        <v>0</v>
      </c>
      <c r="AT42" s="17">
        <v>0</v>
      </c>
      <c r="AU42" s="17">
        <v>0.65681169309501697</v>
      </c>
      <c r="AV42" s="17">
        <v>0.69746538732069596</v>
      </c>
      <c r="AW42" s="17">
        <v>0.69746538732069596</v>
      </c>
      <c r="AX42" s="17">
        <v>0.85081624803651101</v>
      </c>
      <c r="AY42" s="17">
        <v>0</v>
      </c>
      <c r="AZ42" s="17">
        <v>0</v>
      </c>
      <c r="BA42" s="17">
        <v>0</v>
      </c>
      <c r="BB42" s="17">
        <v>10.435270242829199</v>
      </c>
      <c r="BC42" s="17">
        <v>0</v>
      </c>
      <c r="BD42" s="17">
        <v>5.2813502576497503E-3</v>
      </c>
      <c r="BE42" s="17">
        <v>0.16379460450955399</v>
      </c>
      <c r="BF42" s="17">
        <v>0</v>
      </c>
      <c r="BG42" s="17">
        <v>0</v>
      </c>
      <c r="BH42" s="17">
        <v>0</v>
      </c>
      <c r="BI42" s="17">
        <v>2602.7790590074501</v>
      </c>
      <c r="BJ42" s="17">
        <v>3.3970018980957598E-3</v>
      </c>
      <c r="BK42" s="17">
        <v>0</v>
      </c>
      <c r="BL42" s="17">
        <v>0</v>
      </c>
      <c r="BM42" s="17">
        <v>0</v>
      </c>
      <c r="BN42" s="17">
        <v>1.1136857049028601E-2</v>
      </c>
      <c r="BO42" s="17">
        <v>6.26641924238163E-3</v>
      </c>
      <c r="BP42" s="17">
        <v>1.78029317338801E-3</v>
      </c>
      <c r="BQ42" s="17">
        <v>151.219823475917</v>
      </c>
      <c r="BR42" s="17">
        <v>3.1489698864796099E-3</v>
      </c>
      <c r="BS42" s="17">
        <v>4.4286705750961799</v>
      </c>
      <c r="BT42" s="17">
        <v>396.36669041802497</v>
      </c>
      <c r="BU42" s="17">
        <v>8.8818468258685996</v>
      </c>
      <c r="BV42" s="17">
        <v>2.3727653874568699</v>
      </c>
      <c r="BW42" s="17">
        <v>0.37499900074644299</v>
      </c>
      <c r="BX42" s="17">
        <v>0</v>
      </c>
      <c r="BY42" s="17">
        <v>19.285303395303899</v>
      </c>
      <c r="BZ42" s="17">
        <v>19.285303395303899</v>
      </c>
      <c r="CA42" s="17">
        <v>0</v>
      </c>
      <c r="CB42" s="17">
        <v>0</v>
      </c>
      <c r="CC42" s="17">
        <v>0.47769296458274602</v>
      </c>
      <c r="CD42" s="17">
        <v>0</v>
      </c>
      <c r="CE42" s="17">
        <v>0</v>
      </c>
      <c r="CF42" s="17">
        <v>0</v>
      </c>
      <c r="CG42" s="17">
        <v>2.1542311059894099E-3</v>
      </c>
      <c r="CH42" s="17">
        <v>0</v>
      </c>
      <c r="CI42" s="17">
        <v>0</v>
      </c>
      <c r="CJ42" s="17">
        <v>1.26333813123113E-3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0.75665960654486197</v>
      </c>
      <c r="CQ42" s="17">
        <v>0</v>
      </c>
      <c r="CR42" s="17">
        <v>2.5516173278394099E-2</v>
      </c>
      <c r="CS42" s="17">
        <v>0</v>
      </c>
      <c r="CT42" s="17">
        <v>0</v>
      </c>
      <c r="CU42" s="17">
        <v>0</v>
      </c>
      <c r="CV42" s="17">
        <v>0</v>
      </c>
      <c r="CW42" s="17">
        <v>1611.33946712081</v>
      </c>
      <c r="CX42" s="17">
        <v>163.41717547798899</v>
      </c>
      <c r="CY42" s="17">
        <v>18.157471232438699</v>
      </c>
      <c r="CZ42" s="17">
        <v>181.574646710428</v>
      </c>
      <c r="DA42" s="17">
        <v>0</v>
      </c>
      <c r="DB42" s="17">
        <v>1.4561238957985401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3.4817601737242E-2</v>
      </c>
      <c r="DI42" s="17">
        <v>1.19718845659925E-2</v>
      </c>
      <c r="DJ42" s="17">
        <v>769.70725328599303</v>
      </c>
      <c r="DK42" s="17">
        <v>1.61972865512547E-2</v>
      </c>
      <c r="DL42" s="17">
        <v>4.2253712197622202E-2</v>
      </c>
      <c r="DM42" s="17">
        <v>0.102348164156153</v>
      </c>
      <c r="DN42" s="17">
        <v>2.3943766927363101E-2</v>
      </c>
      <c r="DO42" s="17">
        <v>7.2745585520042594E-2</v>
      </c>
      <c r="DP42" s="17">
        <v>0</v>
      </c>
      <c r="DQ42" s="17">
        <v>5.6338810716667596E-3</v>
      </c>
      <c r="DR42" s="17">
        <v>2.7853909088002999</v>
      </c>
      <c r="DS42" s="17">
        <v>2.7853909088002999</v>
      </c>
      <c r="DT42" s="17">
        <v>0</v>
      </c>
      <c r="DU42" s="17">
        <v>0</v>
      </c>
      <c r="DV42" s="17">
        <v>0</v>
      </c>
      <c r="DW42" s="17">
        <v>0.89179450718430997</v>
      </c>
      <c r="DX42" s="17">
        <v>0</v>
      </c>
      <c r="DY42" s="17">
        <v>0.29272222699890199</v>
      </c>
      <c r="DZ42" s="17">
        <v>6.8310242122609999E-2</v>
      </c>
      <c r="EA42" s="17">
        <v>4.0166759260790198E-2</v>
      </c>
      <c r="EB42" s="17">
        <v>0.73180219690581505</v>
      </c>
      <c r="EC42" s="17">
        <v>3.22081091625193E-3</v>
      </c>
      <c r="ED42" s="17">
        <v>374.29285926640301</v>
      </c>
      <c r="EE42" s="17">
        <v>3.73241921989452E-2</v>
      </c>
      <c r="EF42" s="17">
        <v>0.44817650313883101</v>
      </c>
      <c r="EG42" s="17">
        <v>0</v>
      </c>
      <c r="EH42" s="17">
        <v>38.009158786355499</v>
      </c>
      <c r="EI42" s="17">
        <v>44.045036713130301</v>
      </c>
      <c r="EJ42" s="17">
        <v>2.9500861623042701E-3</v>
      </c>
      <c r="EK42" s="17">
        <v>0</v>
      </c>
      <c r="EL42" s="17">
        <v>0</v>
      </c>
      <c r="EM42" s="17">
        <v>13.3313546488264</v>
      </c>
      <c r="EN42" s="17">
        <v>6.9639995048704497</v>
      </c>
      <c r="EO42" s="17">
        <v>1.6205545421055199E-2</v>
      </c>
      <c r="EP42" s="17">
        <v>1214.9814782431299</v>
      </c>
      <c r="EQ42" s="17">
        <v>15.068683495436201</v>
      </c>
      <c r="ER42" s="17">
        <v>11.2296126847754</v>
      </c>
      <c r="ES42" s="17"/>
      <c r="ET42" s="26">
        <f t="shared" si="42"/>
        <v>1.3262255400393559</v>
      </c>
      <c r="EU42" s="40">
        <f t="shared" si="43"/>
        <v>2.8473754751711707E-3</v>
      </c>
      <c r="EV42" s="40">
        <f t="shared" si="44"/>
        <v>0</v>
      </c>
      <c r="EW42" s="40">
        <f t="shared" si="45"/>
        <v>2.8685673665128125E-3</v>
      </c>
      <c r="EX42" s="40">
        <f t="shared" si="46"/>
        <v>2.8519140297215847E-3</v>
      </c>
      <c r="EY42" s="40">
        <f t="shared" si="47"/>
        <v>2.8519140297215847E-3</v>
      </c>
      <c r="EZ42" s="40">
        <f t="shared" si="48"/>
        <v>2.8448285676224848E-3</v>
      </c>
      <c r="FA42" s="40">
        <f t="shared" si="49"/>
        <v>2.8686538859110872E-3</v>
      </c>
      <c r="FB42" s="40">
        <f t="shared" si="50"/>
        <v>2.877528287524459E-3</v>
      </c>
      <c r="FC42" s="40">
        <f t="shared" si="51"/>
        <v>2.8879119752284596E-3</v>
      </c>
      <c r="FD42" s="40">
        <f t="shared" si="52"/>
        <v>0</v>
      </c>
      <c r="FE42" s="40">
        <f t="shared" si="53"/>
        <v>2.8926844905643877E-3</v>
      </c>
      <c r="FF42" s="40">
        <f t="shared" si="54"/>
        <v>2.8833866090986547E-3</v>
      </c>
      <c r="FG42" s="40">
        <f t="shared" si="55"/>
        <v>0</v>
      </c>
      <c r="FH42" s="40">
        <f t="shared" si="56"/>
        <v>2.8904005834179203E-3</v>
      </c>
      <c r="FI42" s="40">
        <f t="shared" si="57"/>
        <v>0</v>
      </c>
      <c r="FJ42" s="40">
        <f t="shared" si="58"/>
        <v>0</v>
      </c>
      <c r="FK42" s="40">
        <f t="shared" si="59"/>
        <v>2.8697146022093104E-3</v>
      </c>
      <c r="FL42" s="40">
        <f t="shared" si="60"/>
        <v>2.8686402790676748E-3</v>
      </c>
      <c r="FM42" s="40">
        <f t="shared" si="61"/>
        <v>2.8506078137266865E-3</v>
      </c>
      <c r="FN42" s="40">
        <f t="shared" si="62"/>
        <v>0</v>
      </c>
      <c r="FO42" s="40">
        <f t="shared" si="63"/>
        <v>0</v>
      </c>
      <c r="FP42" s="40">
        <f t="shared" si="64"/>
        <v>0</v>
      </c>
      <c r="FQ42" s="40">
        <f t="shared" si="65"/>
        <v>2.9100116863526007E-3</v>
      </c>
      <c r="FR42" s="40">
        <f t="shared" si="66"/>
        <v>2.8853951964454227E-3</v>
      </c>
      <c r="FS42" s="40">
        <f t="shared" si="67"/>
        <v>5.8769326792597387E-2</v>
      </c>
      <c r="FT42" s="40">
        <f t="shared" si="68"/>
        <v>0</v>
      </c>
      <c r="FU42" s="40">
        <f t="shared" si="69"/>
        <v>2.0987800876136431E-3</v>
      </c>
      <c r="FV42" s="40">
        <f t="shared" si="70"/>
        <v>2.904586846818723E-3</v>
      </c>
      <c r="FW42" s="40">
        <f t="shared" si="71"/>
        <v>2.8790982869439322E-3</v>
      </c>
      <c r="FX42" s="40">
        <f t="shared" si="72"/>
        <v>2.8828547373060134E-3</v>
      </c>
      <c r="FY42" s="40">
        <f t="shared" si="73"/>
        <v>0</v>
      </c>
      <c r="FZ42" s="40">
        <f t="shared" si="74"/>
        <v>0</v>
      </c>
      <c r="GA42" s="40">
        <f t="shared" si="75"/>
        <v>0</v>
      </c>
      <c r="GB42" s="40">
        <f t="shared" si="76"/>
        <v>0</v>
      </c>
      <c r="GC42" s="40">
        <f t="shared" si="77"/>
        <v>2.8705311779591318E-3</v>
      </c>
      <c r="GD42" s="40">
        <f t="shared" si="78"/>
        <v>2.9053178274090286E-3</v>
      </c>
      <c r="GE42" s="40">
        <f t="shared" si="79"/>
        <v>2.8818192075930949E-3</v>
      </c>
      <c r="GF42" s="40">
        <f t="shared" si="80"/>
        <v>2.8486781993577169E-3</v>
      </c>
      <c r="GG42" s="40">
        <f t="shared" si="81"/>
        <v>2.9000173596140997E-3</v>
      </c>
      <c r="GH42" s="40">
        <f t="shared" si="82"/>
        <v>0</v>
      </c>
      <c r="GI42" s="40">
        <f t="shared" si="41"/>
        <v>0</v>
      </c>
    </row>
    <row r="43" spans="1:191" x14ac:dyDescent="0.25">
      <c r="A43" s="17" t="s">
        <v>212</v>
      </c>
      <c r="B43" s="15">
        <v>1154.9739288000001</v>
      </c>
      <c r="D43" s="15">
        <v>774.00808777999998</v>
      </c>
      <c r="E43" s="15">
        <v>13.816253174</v>
      </c>
      <c r="F43" s="15">
        <v>13.809190284</v>
      </c>
      <c r="G43" s="15">
        <v>14.873762984000001</v>
      </c>
      <c r="H43" s="15">
        <v>2184.5172207999999</v>
      </c>
      <c r="I43" s="17">
        <v>1.1486416738</v>
      </c>
      <c r="J43" s="17">
        <v>0.95591300020000003</v>
      </c>
      <c r="K43" s="5">
        <v>3.0500093999999998E-6</v>
      </c>
      <c r="L43" s="17">
        <v>10.971592552000001</v>
      </c>
      <c r="M43" s="17">
        <v>0.19917353099999999</v>
      </c>
      <c r="N43" s="17">
        <v>9.4173916000000007E-6</v>
      </c>
      <c r="O43" s="17">
        <v>4.9573254000000004E-3</v>
      </c>
      <c r="P43" s="17">
        <v>8.0989599999999994E-5</v>
      </c>
      <c r="R43" s="17">
        <v>4.5947460000000002E-3</v>
      </c>
      <c r="S43" s="17">
        <v>7.7069955000000001E-3</v>
      </c>
      <c r="T43" s="17">
        <v>9.3211314597000001</v>
      </c>
      <c r="U43" s="5">
        <v>4.0540499000000001E-8</v>
      </c>
      <c r="V43" s="17">
        <v>9.8882614999999995E-6</v>
      </c>
      <c r="W43" s="5">
        <v>4.2029722000000002E-6</v>
      </c>
      <c r="X43" s="17">
        <v>1.35733595E-2</v>
      </c>
      <c r="Y43" s="17">
        <v>0.96394457030000003</v>
      </c>
      <c r="Z43" s="17">
        <v>3.2326759500000003E-2</v>
      </c>
      <c r="AA43" s="17">
        <v>7.2059362999999999E-6</v>
      </c>
      <c r="AB43" s="17">
        <v>4.6986974999999997E-3</v>
      </c>
      <c r="AC43" s="17">
        <v>6.9229296375000002</v>
      </c>
      <c r="AD43" s="17">
        <v>8.6861712000000004E-3</v>
      </c>
      <c r="AE43" s="17">
        <v>2.5967192E-3</v>
      </c>
      <c r="AJ43" s="17">
        <v>4.1136969600000003E-2</v>
      </c>
      <c r="AK43" s="17">
        <v>7.1237988716</v>
      </c>
      <c r="AL43" s="17">
        <v>1.4843139094</v>
      </c>
      <c r="AM43" s="17">
        <v>1.6264602769000001</v>
      </c>
      <c r="AN43" s="17">
        <v>4.2631329999999997E-3</v>
      </c>
      <c r="AR43" s="17" t="s">
        <v>212</v>
      </c>
      <c r="AS43" s="17">
        <v>0</v>
      </c>
      <c r="AT43" s="17">
        <v>0</v>
      </c>
      <c r="AU43" s="17">
        <v>0.95852151108393402</v>
      </c>
      <c r="AV43" s="17">
        <v>1.15179727360022</v>
      </c>
      <c r="AW43" s="17">
        <v>1.15179727360022</v>
      </c>
      <c r="AX43" s="17">
        <v>1.13089400899849E-2</v>
      </c>
      <c r="AY43" s="17">
        <v>0</v>
      </c>
      <c r="AZ43" s="5">
        <v>1.2544795163059299E-6</v>
      </c>
      <c r="BA43" s="5">
        <v>1.8052139310063499E-6</v>
      </c>
      <c r="BB43" s="5">
        <v>11.0009025380262</v>
      </c>
      <c r="BC43" s="17">
        <v>0</v>
      </c>
      <c r="BD43" s="17">
        <v>7.7278843537386902E-3</v>
      </c>
      <c r="BE43" s="5">
        <v>0.199717455200254</v>
      </c>
      <c r="BF43" s="5">
        <v>2.2673886803683798E-6</v>
      </c>
      <c r="BG43" s="5">
        <v>7.1797340123568899E-6</v>
      </c>
      <c r="BH43" s="17">
        <v>0</v>
      </c>
      <c r="BI43" s="17">
        <v>7666.3189979540002</v>
      </c>
      <c r="BJ43" s="17">
        <v>4.9709640031218496E-3</v>
      </c>
      <c r="BK43" s="17">
        <v>0</v>
      </c>
      <c r="BL43" s="5">
        <v>0</v>
      </c>
      <c r="BM43" s="5">
        <v>8.1239175261936704E-5</v>
      </c>
      <c r="BN43" s="5">
        <v>1.3610759991964099E-2</v>
      </c>
      <c r="BO43" s="17">
        <v>8.7099402712709807E-3</v>
      </c>
      <c r="BP43" s="17">
        <v>2.60393668050066E-3</v>
      </c>
      <c r="BQ43" s="17">
        <v>1158.1365818306001</v>
      </c>
      <c r="BR43" s="5">
        <v>4.6074387671786697E-3</v>
      </c>
      <c r="BS43" s="17">
        <v>0.34757479327521901</v>
      </c>
      <c r="BT43" s="17">
        <v>1167.69163618429</v>
      </c>
      <c r="BU43" s="17">
        <v>0.23378797636493301</v>
      </c>
      <c r="BV43" s="17">
        <v>1.48834789965856</v>
      </c>
      <c r="BW43" s="17">
        <v>2.9194331364605099E-3</v>
      </c>
      <c r="BX43" s="17">
        <v>0</v>
      </c>
      <c r="BY43" s="17">
        <v>9.3467019760657397</v>
      </c>
      <c r="BZ43" s="17">
        <v>9.3467019760657397</v>
      </c>
      <c r="CA43" s="17">
        <v>0</v>
      </c>
      <c r="CB43" s="17">
        <v>0</v>
      </c>
      <c r="CC43" s="17">
        <v>1.63091425292085</v>
      </c>
      <c r="CD43" s="5">
        <v>8.9470235502130196E-9</v>
      </c>
      <c r="CE43" s="5">
        <v>2.9689115434007399E-8</v>
      </c>
      <c r="CF43" s="17">
        <v>0</v>
      </c>
      <c r="CG43" s="17">
        <v>6.2086446093473696E-3</v>
      </c>
      <c r="CH43" s="17">
        <v>0</v>
      </c>
      <c r="CI43" s="17">
        <v>0</v>
      </c>
      <c r="CJ43" s="17">
        <v>3.64102547773963E-3</v>
      </c>
      <c r="CK43" s="17">
        <v>0</v>
      </c>
      <c r="CL43" s="5">
        <v>2.5792247446772098E-6</v>
      </c>
      <c r="CM43" s="5">
        <v>7.3415190947822103E-6</v>
      </c>
      <c r="CN43" s="5">
        <v>1.39139536037302E-6</v>
      </c>
      <c r="CO43" s="5">
        <v>2.8248174297414499E-6</v>
      </c>
      <c r="CP43" s="17">
        <v>0.96658207347105496</v>
      </c>
      <c r="CQ43" s="17">
        <v>0</v>
      </c>
      <c r="CR43" s="17">
        <v>3.6297419533160902E-2</v>
      </c>
      <c r="CS43" s="17">
        <v>0</v>
      </c>
      <c r="CT43" s="17">
        <v>0</v>
      </c>
      <c r="CU43" s="5">
        <v>2.96410324244778E-6</v>
      </c>
      <c r="CV43" s="5">
        <v>4.2651719329574501E-6</v>
      </c>
      <c r="CW43" s="17">
        <v>3358.1249100238601</v>
      </c>
      <c r="CX43" s="17">
        <v>698.51920603405097</v>
      </c>
      <c r="CY43" s="17">
        <v>77.6133457336704</v>
      </c>
      <c r="CZ43" s="17">
        <v>776.13255176772202</v>
      </c>
      <c r="DA43" s="17">
        <v>0</v>
      </c>
      <c r="DB43" s="17">
        <v>0.605515722705952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4.12479805658163E-2</v>
      </c>
      <c r="DI43" s="17">
        <v>8.0052715995083804E-2</v>
      </c>
      <c r="DJ43" s="17">
        <v>1187.01256942184</v>
      </c>
      <c r="DK43" s="17">
        <v>0.108306650991804</v>
      </c>
      <c r="DL43" s="17">
        <v>0.28253989087121101</v>
      </c>
      <c r="DM43" s="17">
        <v>0.68437437369444798</v>
      </c>
      <c r="DN43" s="17">
        <v>0.160106708223791</v>
      </c>
      <c r="DO43" s="17">
        <v>0.21694381873598001</v>
      </c>
      <c r="DP43" s="5">
        <v>2.0334617525642498E-9</v>
      </c>
      <c r="DQ43" s="17">
        <v>3.7672366209758598E-2</v>
      </c>
      <c r="DR43" s="17">
        <v>13.854147233012</v>
      </c>
      <c r="DS43" s="17">
        <v>13.8470618160353</v>
      </c>
      <c r="DT43" s="17">
        <v>7.0854169766916197E-3</v>
      </c>
      <c r="DU43" s="17">
        <v>0</v>
      </c>
      <c r="DV43" s="17">
        <v>0</v>
      </c>
      <c r="DW43" s="17">
        <v>2.8247014660736198</v>
      </c>
      <c r="DX43" s="17">
        <v>0</v>
      </c>
      <c r="DY43" s="17">
        <v>1.89044853607588</v>
      </c>
      <c r="DZ43" s="17">
        <v>0.456774364324806</v>
      </c>
      <c r="EA43" s="17">
        <v>0.25544536053836903</v>
      </c>
      <c r="EB43" s="17">
        <v>4.7261271542188297</v>
      </c>
      <c r="EC43" s="17">
        <v>4.7077312942079E-3</v>
      </c>
      <c r="ED43" s="17">
        <v>965.87156369528896</v>
      </c>
      <c r="EE43" s="17">
        <v>0.24957827058427901</v>
      </c>
      <c r="EF43" s="17">
        <v>1.8739901394974501</v>
      </c>
      <c r="EG43" s="17">
        <v>0</v>
      </c>
      <c r="EH43" s="17">
        <v>14.914478358226701</v>
      </c>
      <c r="EI43" s="17">
        <v>1.2942743987051799</v>
      </c>
      <c r="EJ43" s="17">
        <v>4.2749473302666997E-3</v>
      </c>
      <c r="EK43" s="17">
        <v>0</v>
      </c>
      <c r="EL43" s="17">
        <v>0</v>
      </c>
      <c r="EM43" s="17">
        <v>7.6913368506619699</v>
      </c>
      <c r="EN43" s="17">
        <v>6.94146547105204</v>
      </c>
      <c r="EO43" s="17">
        <v>0.107021984793399</v>
      </c>
      <c r="EP43" s="17">
        <v>2190.52513401345</v>
      </c>
      <c r="EQ43" s="17">
        <v>7.1421038848891403</v>
      </c>
      <c r="ER43" s="17">
        <v>2.0638264040975001</v>
      </c>
      <c r="ES43" s="17"/>
      <c r="ET43" s="26">
        <f t="shared" si="42"/>
        <v>1.5330227706043937</v>
      </c>
      <c r="EU43" s="40">
        <f t="shared" si="43"/>
        <v>2.7382895420730298E-3</v>
      </c>
      <c r="EV43" s="40">
        <f t="shared" si="44"/>
        <v>0</v>
      </c>
      <c r="EW43" s="40">
        <f t="shared" si="45"/>
        <v>2.7447568329878802E-3</v>
      </c>
      <c r="EX43" s="40">
        <f t="shared" si="46"/>
        <v>2.742716026897284E-3</v>
      </c>
      <c r="EY43" s="40">
        <f t="shared" si="47"/>
        <v>2.7424875214573621E-3</v>
      </c>
      <c r="EZ43" s="40">
        <f t="shared" si="48"/>
        <v>2.7373956590876322E-3</v>
      </c>
      <c r="FA43" s="40">
        <f t="shared" si="49"/>
        <v>2.750224697816737E-3</v>
      </c>
      <c r="FB43" s="40">
        <f t="shared" si="50"/>
        <v>2.7472447432456675E-3</v>
      </c>
      <c r="FC43" s="40">
        <f t="shared" si="51"/>
        <v>2.7288162033451023E-3</v>
      </c>
      <c r="FD43" s="40">
        <f t="shared" si="52"/>
        <v>3.1750876939199675E-3</v>
      </c>
      <c r="FE43" s="40">
        <f t="shared" si="53"/>
        <v>2.6714431735670001E-3</v>
      </c>
      <c r="FF43" s="40">
        <f t="shared" si="54"/>
        <v>2.7309060472197433E-3</v>
      </c>
      <c r="FG43" s="40">
        <f t="shared" si="55"/>
        <v>3.157041141335588E-3</v>
      </c>
      <c r="FH43" s="40">
        <f t="shared" si="56"/>
        <v>2.7512019125977049E-3</v>
      </c>
      <c r="FI43" s="40">
        <f t="shared" si="57"/>
        <v>3.0815717318854428E-3</v>
      </c>
      <c r="FJ43" s="40">
        <f t="shared" si="58"/>
        <v>0</v>
      </c>
      <c r="FK43" s="40">
        <f t="shared" si="59"/>
        <v>2.7624524138373397E-3</v>
      </c>
      <c r="FL43" s="40">
        <f t="shared" si="60"/>
        <v>2.7103757539095673E-3</v>
      </c>
      <c r="FM43" s="40">
        <f t="shared" si="61"/>
        <v>2.7432845976149956E-3</v>
      </c>
      <c r="FN43" s="40">
        <f t="shared" si="62"/>
        <v>3.1845127704191296E-3</v>
      </c>
      <c r="FO43" s="40">
        <f t="shared" si="63"/>
        <v>3.2849393656731456E-3</v>
      </c>
      <c r="FP43" s="40">
        <f t="shared" si="64"/>
        <v>3.1502920991173669E-3</v>
      </c>
      <c r="FQ43" s="40">
        <f t="shared" si="65"/>
        <v>2.7554336834664699E-3</v>
      </c>
      <c r="FR43" s="40">
        <f t="shared" si="66"/>
        <v>2.7361564682439016E-3</v>
      </c>
      <c r="FS43" s="40">
        <f t="shared" si="67"/>
        <v>0.12282889143778541</v>
      </c>
      <c r="FT43" s="40">
        <f t="shared" si="68"/>
        <v>3.2388400942747466E-3</v>
      </c>
      <c r="FU43" s="40">
        <f t="shared" si="69"/>
        <v>1.9226166842833087E-3</v>
      </c>
      <c r="FV43" s="40">
        <f t="shared" si="70"/>
        <v>2.6774551414816116E-3</v>
      </c>
      <c r="FW43" s="40">
        <f t="shared" si="71"/>
        <v>2.7364267550909322E-3</v>
      </c>
      <c r="FX43" s="40">
        <f t="shared" si="72"/>
        <v>2.7794612912555175E-3</v>
      </c>
      <c r="FY43" s="40">
        <f t="shared" si="73"/>
        <v>0</v>
      </c>
      <c r="FZ43" s="40">
        <f t="shared" si="74"/>
        <v>0</v>
      </c>
      <c r="GA43" s="40">
        <f t="shared" si="75"/>
        <v>0</v>
      </c>
      <c r="GB43" s="40">
        <f t="shared" si="76"/>
        <v>0</v>
      </c>
      <c r="GC43" s="40">
        <f t="shared" si="77"/>
        <v>2.6985693621996076E-3</v>
      </c>
      <c r="GD43" s="40">
        <f t="shared" si="78"/>
        <v>2.569557846743216E-3</v>
      </c>
      <c r="GE43" s="40">
        <f t="shared" si="79"/>
        <v>2.7177473936026392E-3</v>
      </c>
      <c r="GF43" s="40">
        <f t="shared" si="80"/>
        <v>2.7384474641699496E-3</v>
      </c>
      <c r="GG43" s="40">
        <f t="shared" si="81"/>
        <v>2.7712788380517385E-3</v>
      </c>
      <c r="GH43" s="40">
        <f t="shared" si="82"/>
        <v>0</v>
      </c>
      <c r="GI43" s="40">
        <f t="shared" si="41"/>
        <v>0</v>
      </c>
    </row>
    <row r="44" spans="1:191" x14ac:dyDescent="0.25">
      <c r="A44" s="17" t="s">
        <v>213</v>
      </c>
      <c r="B44" s="15">
        <v>179669.88081</v>
      </c>
      <c r="D44" s="15">
        <v>231514.29295</v>
      </c>
      <c r="E44" s="15">
        <v>2761.8426168999999</v>
      </c>
      <c r="F44" s="15">
        <v>2757.6726168999999</v>
      </c>
      <c r="G44" s="15">
        <v>39509.192309999999</v>
      </c>
      <c r="H44" s="15">
        <v>1205544.4145</v>
      </c>
      <c r="I44" s="17">
        <v>632.24096059999999</v>
      </c>
      <c r="J44" s="17">
        <v>453.31374278999999</v>
      </c>
      <c r="K44" s="17">
        <v>4.2759412000000002E-3</v>
      </c>
      <c r="L44" s="17">
        <v>10736.497201</v>
      </c>
      <c r="M44" s="17">
        <v>78.131073150000006</v>
      </c>
      <c r="N44" s="17">
        <v>1.5645381399999998E-2</v>
      </c>
      <c r="O44" s="17">
        <v>2.4379134387999999</v>
      </c>
      <c r="P44" s="17">
        <v>0.13455022990000001</v>
      </c>
      <c r="Q44" s="17">
        <v>1.31208E-5</v>
      </c>
      <c r="R44" s="17">
        <v>2.2617296046000002</v>
      </c>
      <c r="S44" s="17">
        <v>3.7927818793000001</v>
      </c>
      <c r="T44" s="17">
        <v>7334.6890721999998</v>
      </c>
      <c r="U44" s="17">
        <v>1.6309110000000001E-4</v>
      </c>
      <c r="V44" s="17">
        <v>1.3789398E-2</v>
      </c>
      <c r="W44" s="17">
        <v>9.0102918000000004E-3</v>
      </c>
      <c r="X44" s="17">
        <v>5.7541089857000003</v>
      </c>
      <c r="Y44" s="17">
        <v>353.31184758000001</v>
      </c>
      <c r="Z44" s="17">
        <v>16.562102497000001</v>
      </c>
      <c r="AA44" s="17">
        <v>1.55565384E-2</v>
      </c>
      <c r="AB44" s="17">
        <v>2.3093749438</v>
      </c>
      <c r="AC44" s="17">
        <v>7423.3333917999998</v>
      </c>
      <c r="AD44" s="17">
        <v>3.9618186449000001</v>
      </c>
      <c r="AE44" s="17">
        <v>1.2772727873</v>
      </c>
      <c r="AF44" s="17">
        <v>0.66366609499999996</v>
      </c>
      <c r="AG44" s="17">
        <v>2.308589E-4</v>
      </c>
      <c r="AH44" s="17">
        <v>7.9772569999999998E-3</v>
      </c>
      <c r="AI44" s="17">
        <v>7.2757315999999999E-3</v>
      </c>
      <c r="AJ44" s="17">
        <v>16.066734888999999</v>
      </c>
      <c r="AK44" s="17">
        <v>3010.1074183999999</v>
      </c>
      <c r="AL44" s="17">
        <v>685.78675867000004</v>
      </c>
      <c r="AM44" s="17">
        <v>321.11986549</v>
      </c>
      <c r="AN44" s="17">
        <v>2.3136023054999999</v>
      </c>
      <c r="AO44" s="17">
        <v>1.3774167E-3</v>
      </c>
      <c r="AP44" s="17">
        <v>1.0984083632999999</v>
      </c>
      <c r="AR44" s="17" t="s">
        <v>213</v>
      </c>
      <c r="AS44" s="17">
        <v>0</v>
      </c>
      <c r="AT44" s="17">
        <v>0</v>
      </c>
      <c r="AU44" s="17">
        <v>454.61241142634299</v>
      </c>
      <c r="AV44" s="17">
        <v>634.27052649532902</v>
      </c>
      <c r="AW44" s="17">
        <v>634.27052649532902</v>
      </c>
      <c r="AX44" s="17">
        <v>1117.4177321678501</v>
      </c>
      <c r="AY44" s="17">
        <v>0</v>
      </c>
      <c r="AZ44" s="17">
        <v>1.7617414390229101E-3</v>
      </c>
      <c r="BA44" s="17">
        <v>2.5351995363900402E-3</v>
      </c>
      <c r="BB44" s="17">
        <v>10767.9526917722</v>
      </c>
      <c r="BC44" s="17">
        <v>1.3840467716218501E-3</v>
      </c>
      <c r="BD44" s="17">
        <v>3.80354603184949</v>
      </c>
      <c r="BE44" s="17">
        <v>78.357584085613496</v>
      </c>
      <c r="BF44" s="17">
        <v>3.7732976206617101E-3</v>
      </c>
      <c r="BG44" s="17">
        <v>1.1948857255907001E-2</v>
      </c>
      <c r="BH44" s="17">
        <v>1.10143768576818</v>
      </c>
      <c r="BI44" s="17">
        <v>1702088.1438607799</v>
      </c>
      <c r="BJ44" s="17">
        <v>2.4448292226317898</v>
      </c>
      <c r="BK44" s="5">
        <v>3.8235411804097198E-6</v>
      </c>
      <c r="BL44" s="5">
        <v>9.3609487709012008E-6</v>
      </c>
      <c r="BM44" s="17">
        <v>0.13521069743335001</v>
      </c>
      <c r="BN44" s="17">
        <v>5.77046664337675</v>
      </c>
      <c r="BO44" s="17">
        <v>3.9730566218968901</v>
      </c>
      <c r="BP44" s="17">
        <v>1.2808936484826601</v>
      </c>
      <c r="BQ44" s="17">
        <v>180187.82250584001</v>
      </c>
      <c r="BR44" s="17">
        <v>2.2681481415365501</v>
      </c>
      <c r="BS44" s="17">
        <v>3037.2249870956398</v>
      </c>
      <c r="BT44" s="17">
        <v>279014.80484490399</v>
      </c>
      <c r="BU44" s="17">
        <v>5524.2120458239497</v>
      </c>
      <c r="BV44" s="17">
        <v>687.91507413218403</v>
      </c>
      <c r="BW44" s="17">
        <v>492.096037528956</v>
      </c>
      <c r="BX44" s="17">
        <v>0</v>
      </c>
      <c r="BY44" s="17">
        <v>7357.8179220853999</v>
      </c>
      <c r="BZ44" s="17">
        <v>7357.8179220853999</v>
      </c>
      <c r="CA44" s="17">
        <v>0</v>
      </c>
      <c r="CB44" s="17">
        <v>0</v>
      </c>
      <c r="CC44" s="17">
        <v>322.03046836824598</v>
      </c>
      <c r="CD44" s="5">
        <v>3.6064725909578703E-5</v>
      </c>
      <c r="CE44" s="17">
        <v>1.1966919930017E-4</v>
      </c>
      <c r="CF44" s="17">
        <v>0</v>
      </c>
      <c r="CG44" s="17">
        <v>4.05254951718182</v>
      </c>
      <c r="CH44" s="17">
        <v>0</v>
      </c>
      <c r="CI44" s="17">
        <v>0</v>
      </c>
      <c r="CJ44" s="17">
        <v>2.3765268409288498</v>
      </c>
      <c r="CK44" s="17">
        <v>0</v>
      </c>
      <c r="CL44" s="17">
        <v>3.6025234291241501E-3</v>
      </c>
      <c r="CM44" s="17">
        <v>1.02532089835039E-2</v>
      </c>
      <c r="CN44" s="17">
        <v>2.98794697125723E-3</v>
      </c>
      <c r="CO44" s="17">
        <v>6.0664100458010196E-3</v>
      </c>
      <c r="CP44" s="17">
        <v>354.314892122076</v>
      </c>
      <c r="CQ44" s="17">
        <v>0</v>
      </c>
      <c r="CR44" s="17">
        <v>19.152306329720201</v>
      </c>
      <c r="CS44" s="17">
        <v>0</v>
      </c>
      <c r="CT44" s="17">
        <v>0</v>
      </c>
      <c r="CU44" s="17">
        <v>6.4093475535860903E-3</v>
      </c>
      <c r="CV44" s="17">
        <v>9.2231739951608594E-3</v>
      </c>
      <c r="CW44" s="17">
        <v>1483112.3658885099</v>
      </c>
      <c r="CX44" s="17">
        <v>208994.792450387</v>
      </c>
      <c r="CY44" s="17">
        <v>23221.619752145201</v>
      </c>
      <c r="CZ44" s="17">
        <v>232216.412202532</v>
      </c>
      <c r="DA44" s="17">
        <v>0</v>
      </c>
      <c r="DB44" s="17">
        <v>2961.4710889593798</v>
      </c>
      <c r="DC44" s="17">
        <v>0</v>
      </c>
      <c r="DD44" s="17">
        <v>0.666870530722248</v>
      </c>
      <c r="DE44" s="17">
        <v>2.31975336063241E-4</v>
      </c>
      <c r="DF44" s="17">
        <v>8.0158686874928498E-3</v>
      </c>
      <c r="DG44" s="17">
        <v>7.3106784929988797E-3</v>
      </c>
      <c r="DH44" s="17">
        <v>16.1144788561345</v>
      </c>
      <c r="DI44" s="17">
        <v>15.173584514199399</v>
      </c>
      <c r="DJ44" s="17">
        <v>820377.31298497005</v>
      </c>
      <c r="DK44" s="17">
        <v>20.529004173305299</v>
      </c>
      <c r="DL44" s="17">
        <v>53.553834818840699</v>
      </c>
      <c r="DM44" s="17">
        <v>129.75790771338799</v>
      </c>
      <c r="DN44" s="17">
        <v>30.3471809872627</v>
      </c>
      <c r="DO44" s="17">
        <v>49.106837399758597</v>
      </c>
      <c r="DP44" s="5">
        <v>8.1965716468636605E-6</v>
      </c>
      <c r="DQ44" s="17">
        <v>7.1405056202329096</v>
      </c>
      <c r="DR44" s="17">
        <v>2770.4803371887101</v>
      </c>
      <c r="DS44" s="17">
        <v>2766.2892853645599</v>
      </c>
      <c r="DT44" s="17">
        <v>4.1910518241593504</v>
      </c>
      <c r="DU44" s="17">
        <v>0</v>
      </c>
      <c r="DV44" s="17">
        <v>0</v>
      </c>
      <c r="DW44" s="17">
        <v>628.41826899372199</v>
      </c>
      <c r="DX44" s="17">
        <v>0</v>
      </c>
      <c r="DY44" s="17">
        <v>360.31043647161198</v>
      </c>
      <c r="DZ44" s="17">
        <v>86.578629411443004</v>
      </c>
      <c r="EA44" s="17">
        <v>48.807713330864097</v>
      </c>
      <c r="EB44" s="17">
        <v>900.779659213831</v>
      </c>
      <c r="EC44" s="17">
        <v>2.3140753688489801</v>
      </c>
      <c r="ED44" s="17">
        <v>319667.950613547</v>
      </c>
      <c r="EE44" s="17">
        <v>47.305862698567502</v>
      </c>
      <c r="EF44" s="17">
        <v>388.47985981697201</v>
      </c>
      <c r="EG44" s="5">
        <v>2.0056118652755499E-7</v>
      </c>
      <c r="EH44" s="17">
        <v>39625.0857507123</v>
      </c>
      <c r="EI44" s="17">
        <v>84359.314628698106</v>
      </c>
      <c r="EJ44" s="17">
        <v>2.3201893428404299</v>
      </c>
      <c r="EK44" s="17">
        <v>0</v>
      </c>
      <c r="EL44" s="17">
        <v>0</v>
      </c>
      <c r="EM44" s="17">
        <v>18252.9301364149</v>
      </c>
      <c r="EN44" s="17">
        <v>7445.53518251681</v>
      </c>
      <c r="EO44" s="17">
        <v>83.628733402024594</v>
      </c>
      <c r="EP44" s="17">
        <v>1209245.28986306</v>
      </c>
      <c r="EQ44" s="17">
        <v>3019.1644249112001</v>
      </c>
      <c r="ER44" s="17">
        <v>14688.3316458996</v>
      </c>
      <c r="ES44" s="17"/>
      <c r="ET44" s="26">
        <f t="shared" si="42"/>
        <v>1.2264776868028684</v>
      </c>
      <c r="EU44" s="40">
        <f t="shared" si="43"/>
        <v>2.882740799431661E-3</v>
      </c>
      <c r="EV44" s="40">
        <f t="shared" si="44"/>
        <v>0</v>
      </c>
      <c r="EW44" s="40">
        <f t="shared" si="45"/>
        <v>3.0327252956413764E-3</v>
      </c>
      <c r="EX44" s="40">
        <f t="shared" si="46"/>
        <v>3.1275208210109688E-3</v>
      </c>
      <c r="EY44" s="40">
        <f t="shared" si="47"/>
        <v>3.1246161751594423E-3</v>
      </c>
      <c r="EZ44" s="40">
        <f t="shared" si="48"/>
        <v>2.933328522713643E-3</v>
      </c>
      <c r="FA44" s="40">
        <f t="shared" si="49"/>
        <v>3.0698789016371329E-3</v>
      </c>
      <c r="FB44" s="40">
        <f t="shared" si="50"/>
        <v>3.2101145319704686E-3</v>
      </c>
      <c r="FC44" s="40">
        <f t="shared" si="51"/>
        <v>2.864834029407775E-3</v>
      </c>
      <c r="FD44" s="40">
        <f t="shared" si="52"/>
        <v>4.9111469102872223E-3</v>
      </c>
      <c r="FE44" s="40">
        <f t="shared" si="53"/>
        <v>2.929772176466428E-3</v>
      </c>
      <c r="FF44" s="40">
        <f t="shared" si="54"/>
        <v>2.8991146093516828E-3</v>
      </c>
      <c r="FG44" s="40">
        <f t="shared" si="55"/>
        <v>4.9071016299234342E-3</v>
      </c>
      <c r="FH44" s="40">
        <f t="shared" si="56"/>
        <v>2.8367634886963173E-3</v>
      </c>
      <c r="FI44" s="40">
        <f t="shared" si="57"/>
        <v>4.9087060931881834E-3</v>
      </c>
      <c r="FJ44" s="40">
        <f t="shared" si="58"/>
        <v>4.854121037659415E-3</v>
      </c>
      <c r="FK44" s="40">
        <f t="shared" si="59"/>
        <v>2.8378887217533144E-3</v>
      </c>
      <c r="FL44" s="40">
        <f t="shared" si="60"/>
        <v>2.8380626389927196E-3</v>
      </c>
      <c r="FM44" s="40">
        <f t="shared" si="61"/>
        <v>3.153351104283786E-3</v>
      </c>
      <c r="FN44" s="40">
        <f t="shared" si="62"/>
        <v>5.1467974439583838E-3</v>
      </c>
      <c r="FO44" s="40">
        <f t="shared" si="63"/>
        <v>4.8105372423110334E-3</v>
      </c>
      <c r="FP44" s="40">
        <f t="shared" si="64"/>
        <v>4.8905427300644389E-3</v>
      </c>
      <c r="FQ44" s="40">
        <f t="shared" si="65"/>
        <v>2.842778563527631E-3</v>
      </c>
      <c r="FR44" s="40">
        <f t="shared" si="66"/>
        <v>2.8389779424220392E-3</v>
      </c>
      <c r="FS44" s="40">
        <f t="shared" si="67"/>
        <v>0.15639341884216568</v>
      </c>
      <c r="FT44" s="40">
        <f t="shared" si="68"/>
        <v>4.8843223854318695E-3</v>
      </c>
      <c r="FU44" s="40">
        <f t="shared" si="69"/>
        <v>2.0353667825137858E-3</v>
      </c>
      <c r="FV44" s="40">
        <f t="shared" si="70"/>
        <v>2.9908114784841528E-3</v>
      </c>
      <c r="FW44" s="40">
        <f t="shared" si="71"/>
        <v>2.8365702734415937E-3</v>
      </c>
      <c r="FX44" s="40">
        <f t="shared" si="72"/>
        <v>2.8348378033748694E-3</v>
      </c>
      <c r="FY44" s="40">
        <f t="shared" si="73"/>
        <v>4.8283854582748349E-3</v>
      </c>
      <c r="FZ44" s="40">
        <f t="shared" si="74"/>
        <v>4.8360104948996898E-3</v>
      </c>
      <c r="GA44" s="40">
        <f t="shared" si="75"/>
        <v>4.8402210801093666E-3</v>
      </c>
      <c r="GB44" s="40">
        <f t="shared" si="76"/>
        <v>4.8032136038223035E-3</v>
      </c>
      <c r="GC44" s="40">
        <f t="shared" si="77"/>
        <v>2.9716035936578913E-3</v>
      </c>
      <c r="GD44" s="40">
        <f t="shared" si="78"/>
        <v>3.0088648849662405E-3</v>
      </c>
      <c r="GE44" s="40">
        <f t="shared" si="79"/>
        <v>3.1034653779428464E-3</v>
      </c>
      <c r="GF44" s="40">
        <f t="shared" si="80"/>
        <v>2.8357102007889909E-3</v>
      </c>
      <c r="GG44" s="40">
        <f t="shared" si="81"/>
        <v>2.847091449023446E-3</v>
      </c>
      <c r="GH44" s="40">
        <f t="shared" si="82"/>
        <v>4.8134102206326048E-3</v>
      </c>
      <c r="GI44" s="40">
        <f t="shared" si="41"/>
        <v>2.757920068160234E-3</v>
      </c>
    </row>
    <row r="45" spans="1:191" x14ac:dyDescent="0.25">
      <c r="A45" s="17" t="s">
        <v>214</v>
      </c>
      <c r="B45" s="15">
        <v>13165.816919999999</v>
      </c>
      <c r="D45" s="15">
        <v>12939.569321000001</v>
      </c>
      <c r="E45" s="15">
        <v>708.14323162000005</v>
      </c>
      <c r="F45" s="15">
        <v>708.03230248</v>
      </c>
      <c r="G45" s="15">
        <v>474.90099094999999</v>
      </c>
      <c r="H45" s="15">
        <v>63405.897077000001</v>
      </c>
      <c r="I45" s="17">
        <v>168.90314519</v>
      </c>
      <c r="J45" s="17">
        <v>96.786856193000006</v>
      </c>
      <c r="K45" s="17">
        <v>2.7623950000000002E-4</v>
      </c>
      <c r="L45" s="17">
        <v>779.98485988000004</v>
      </c>
      <c r="M45" s="17">
        <v>21.193070025000001</v>
      </c>
      <c r="N45" s="17">
        <v>8.4258650000000005E-4</v>
      </c>
      <c r="O45" s="17">
        <v>0.52427934430000001</v>
      </c>
      <c r="P45" s="17">
        <v>7.2462365999999999E-3</v>
      </c>
      <c r="Q45" s="5"/>
      <c r="R45" s="17">
        <v>0.48652041439999999</v>
      </c>
      <c r="S45" s="17">
        <v>0.81575569000000003</v>
      </c>
      <c r="T45" s="17">
        <v>940.91209876000005</v>
      </c>
      <c r="U45" s="5">
        <v>3.6707074E-6</v>
      </c>
      <c r="V45" s="17">
        <v>1.1387409999999999E-4</v>
      </c>
      <c r="W45" s="17">
        <v>3.806317E-4</v>
      </c>
      <c r="X45" s="17">
        <v>0.6578506717</v>
      </c>
      <c r="Y45" s="17">
        <v>87.613505145999994</v>
      </c>
      <c r="Z45" s="17">
        <v>6.0328925703999996</v>
      </c>
      <c r="AA45" s="17">
        <v>6.5258739999999997E-4</v>
      </c>
      <c r="AB45" s="17">
        <v>0.49714623679999997</v>
      </c>
      <c r="AC45" s="17">
        <v>772.39221476</v>
      </c>
      <c r="AD45" s="17">
        <v>0.89176443979999998</v>
      </c>
      <c r="AE45" s="17">
        <v>0.27482593509999997</v>
      </c>
      <c r="AG45" s="5"/>
      <c r="AH45" s="5"/>
      <c r="AI45" s="5"/>
      <c r="AJ45" s="17">
        <v>4.0993857341000002</v>
      </c>
      <c r="AK45" s="17">
        <v>412.04278331</v>
      </c>
      <c r="AL45" s="17">
        <v>93.058605176</v>
      </c>
      <c r="AM45" s="17">
        <v>80.472601553999993</v>
      </c>
      <c r="AN45" s="17">
        <v>0.5066952388</v>
      </c>
      <c r="AO45" s="5"/>
      <c r="AP45" s="5">
        <v>5.6248419999999999E-4</v>
      </c>
      <c r="AR45" s="17" t="s">
        <v>214</v>
      </c>
      <c r="AS45" s="17">
        <v>0</v>
      </c>
      <c r="AT45" s="17">
        <v>0</v>
      </c>
      <c r="AU45" s="17">
        <v>97.0816561715109</v>
      </c>
      <c r="AV45" s="17">
        <v>169.541962840803</v>
      </c>
      <c r="AW45" s="17">
        <v>169.541962840803</v>
      </c>
      <c r="AX45" s="17">
        <v>161.91080572896001</v>
      </c>
      <c r="AY45" s="17">
        <v>0</v>
      </c>
      <c r="AZ45" s="17">
        <v>1.1381561247154599E-4</v>
      </c>
      <c r="BA45" s="17">
        <v>1.6377576762181901E-4</v>
      </c>
      <c r="BB45" s="17">
        <v>782.28793180268099</v>
      </c>
      <c r="BC45" s="17">
        <v>0</v>
      </c>
      <c r="BD45" s="17">
        <v>0.81823337886286296</v>
      </c>
      <c r="BE45" s="17">
        <v>21.261060881349099</v>
      </c>
      <c r="BF45" s="17">
        <v>2.0318814836003699E-4</v>
      </c>
      <c r="BG45" s="17">
        <v>6.4347959181423799E-4</v>
      </c>
      <c r="BH45" s="17">
        <v>5.6404323852600002E-4</v>
      </c>
      <c r="BI45" s="17">
        <v>649205.45653960598</v>
      </c>
      <c r="BJ45" s="17">
        <v>0.52586989067232603</v>
      </c>
      <c r="BK45" s="17">
        <v>0</v>
      </c>
      <c r="BL45" s="5">
        <v>0</v>
      </c>
      <c r="BM45" s="17">
        <v>7.2815578335139897E-3</v>
      </c>
      <c r="BN45" s="17">
        <v>0.65970705311508204</v>
      </c>
      <c r="BO45" s="17">
        <v>0.89449041811918195</v>
      </c>
      <c r="BP45" s="17">
        <v>0.275659259777499</v>
      </c>
      <c r="BQ45" s="17">
        <v>13206.9038571008</v>
      </c>
      <c r="BR45" s="17">
        <v>0.48799507081495902</v>
      </c>
      <c r="BS45" s="17">
        <v>186.60232339391101</v>
      </c>
      <c r="BT45" s="17">
        <v>23832.1341676626</v>
      </c>
      <c r="BU45" s="17">
        <v>114.476482099485</v>
      </c>
      <c r="BV45" s="17">
        <v>93.328687370811906</v>
      </c>
      <c r="BW45" s="17">
        <v>70.913764007801404</v>
      </c>
      <c r="BX45" s="17">
        <v>0</v>
      </c>
      <c r="BY45" s="17">
        <v>944.12562505636402</v>
      </c>
      <c r="BZ45" s="17">
        <v>944.12562505636402</v>
      </c>
      <c r="CA45" s="17">
        <v>0</v>
      </c>
      <c r="CB45" s="17">
        <v>0</v>
      </c>
      <c r="CC45" s="17">
        <v>80.720204202318001</v>
      </c>
      <c r="CD45" s="5">
        <v>8.1153481862078703E-7</v>
      </c>
      <c r="CE45" s="5">
        <v>2.6926327018003799E-6</v>
      </c>
      <c r="CF45" s="17">
        <v>0</v>
      </c>
      <c r="CG45" s="17">
        <v>0.77785642057348203</v>
      </c>
      <c r="CH45" s="17">
        <v>7.55196562817509E-3</v>
      </c>
      <c r="CI45" s="17">
        <v>0</v>
      </c>
      <c r="CJ45" s="17">
        <v>0.34384335320383502</v>
      </c>
      <c r="CK45" s="17">
        <v>0</v>
      </c>
      <c r="CL45" s="5">
        <v>2.97549231964814E-5</v>
      </c>
      <c r="CM45" s="5">
        <v>8.4687676714230805E-5</v>
      </c>
      <c r="CN45" s="17">
        <v>1.2621409569161699E-4</v>
      </c>
      <c r="CO45" s="17">
        <v>2.5626890552643599E-4</v>
      </c>
      <c r="CP45" s="17">
        <v>87.888321925075701</v>
      </c>
      <c r="CQ45" s="17">
        <v>0</v>
      </c>
      <c r="CR45" s="17">
        <v>6.4236290450231301</v>
      </c>
      <c r="CS45" s="17">
        <v>0</v>
      </c>
      <c r="CT45" s="17">
        <v>0</v>
      </c>
      <c r="CU45" s="17">
        <v>2.68873555625369E-4</v>
      </c>
      <c r="CV45" s="17">
        <v>3.8691200729729899E-4</v>
      </c>
      <c r="CW45" s="17">
        <v>87413.587688839601</v>
      </c>
      <c r="CX45" s="17">
        <v>11682.3996166664</v>
      </c>
      <c r="CY45" s="17">
        <v>1298.043853679</v>
      </c>
      <c r="CZ45" s="17">
        <v>12980.443470345401</v>
      </c>
      <c r="DA45" s="17">
        <v>0</v>
      </c>
      <c r="DB45" s="17">
        <v>292.95931234822501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4.1121726011607098</v>
      </c>
      <c r="DI45" s="17">
        <v>3.40174795163058</v>
      </c>
      <c r="DJ45" s="17">
        <v>39672.791014164803</v>
      </c>
      <c r="DK45" s="17">
        <v>4.6023616208380904</v>
      </c>
      <c r="DL45" s="17">
        <v>12.0061446044632</v>
      </c>
      <c r="DM45" s="17">
        <v>29.081515654469499</v>
      </c>
      <c r="DN45" s="17">
        <v>6.8034833249006397</v>
      </c>
      <c r="DO45" s="17">
        <v>16.089814208678401</v>
      </c>
      <c r="DP45" s="5">
        <v>1.8442950591114201E-7</v>
      </c>
      <c r="DQ45" s="17">
        <v>1.60083075789392</v>
      </c>
      <c r="DR45" s="17">
        <v>710.35159832966701</v>
      </c>
      <c r="DS45" s="17">
        <v>710.24031922033396</v>
      </c>
      <c r="DT45" s="17">
        <v>0.11127910933271599</v>
      </c>
      <c r="DU45" s="17">
        <v>0</v>
      </c>
      <c r="DV45" s="17">
        <v>0</v>
      </c>
      <c r="DW45" s="17">
        <v>200.05452652953801</v>
      </c>
      <c r="DX45" s="17">
        <v>0</v>
      </c>
      <c r="DY45" s="17">
        <v>82.037877691980995</v>
      </c>
      <c r="DZ45" s="17">
        <v>19.409921087760399</v>
      </c>
      <c r="EA45" s="17">
        <v>11.189837503486</v>
      </c>
      <c r="EB45" s="17">
        <v>205.095239890431</v>
      </c>
      <c r="EC45" s="17">
        <v>0.49825833245932</v>
      </c>
      <c r="ED45" s="17">
        <v>16366.144652957501</v>
      </c>
      <c r="EE45" s="17">
        <v>10.6054257632125</v>
      </c>
      <c r="EF45" s="17">
        <v>108.26159263104999</v>
      </c>
      <c r="EG45" s="17">
        <v>0</v>
      </c>
      <c r="EH45" s="17">
        <v>476.35208177912898</v>
      </c>
      <c r="EI45" s="17">
        <v>4221.7664465152402</v>
      </c>
      <c r="EJ45" s="17">
        <v>0.50821889915453899</v>
      </c>
      <c r="EK45" s="17">
        <v>0</v>
      </c>
      <c r="EL45" s="17">
        <v>0</v>
      </c>
      <c r="EM45" s="17">
        <v>2492.8667371829501</v>
      </c>
      <c r="EN45" s="17">
        <v>774.633367842903</v>
      </c>
      <c r="EO45" s="17">
        <v>4.6531962109823397E-2</v>
      </c>
      <c r="EP45" s="17">
        <v>63588.016628140897</v>
      </c>
      <c r="EQ45" s="17">
        <v>413.22233974884398</v>
      </c>
      <c r="ER45" s="17">
        <v>2425.13115662269</v>
      </c>
      <c r="ES45" s="17"/>
      <c r="ET45" s="26">
        <f t="shared" si="42"/>
        <v>1.374686494784533</v>
      </c>
      <c r="EU45" s="40">
        <f t="shared" si="43"/>
        <v>3.1207282731075038E-3</v>
      </c>
      <c r="EV45" s="40">
        <f t="shared" si="44"/>
        <v>0</v>
      </c>
      <c r="EW45" s="40">
        <f t="shared" si="45"/>
        <v>3.1588492886748627E-3</v>
      </c>
      <c r="EX45" s="40">
        <f t="shared" si="46"/>
        <v>3.1185311262736225E-3</v>
      </c>
      <c r="EY45" s="40">
        <f t="shared" si="47"/>
        <v>3.1185254297014658E-3</v>
      </c>
      <c r="EZ45" s="40">
        <f t="shared" si="48"/>
        <v>3.0555649636068347E-3</v>
      </c>
      <c r="FA45" s="40">
        <f t="shared" si="49"/>
        <v>2.8722809633894056E-3</v>
      </c>
      <c r="FB45" s="40">
        <f t="shared" si="50"/>
        <v>3.782153672060886E-3</v>
      </c>
      <c r="FC45" s="40">
        <f t="shared" si="51"/>
        <v>3.0458679009373159E-3</v>
      </c>
      <c r="FD45" s="40">
        <f t="shared" si="52"/>
        <v>4.8938696072247465E-3</v>
      </c>
      <c r="FE45" s="40">
        <f t="shared" si="53"/>
        <v>2.9527136245122345E-3</v>
      </c>
      <c r="FF45" s="40">
        <f t="shared" si="54"/>
        <v>3.2081645683657051E-3</v>
      </c>
      <c r="FG45" s="40">
        <f t="shared" si="55"/>
        <v>4.8437046810920446E-3</v>
      </c>
      <c r="FH45" s="40">
        <f t="shared" si="56"/>
        <v>3.0337765346252063E-3</v>
      </c>
      <c r="FI45" s="40">
        <f t="shared" si="57"/>
        <v>4.874424541145935E-3</v>
      </c>
      <c r="FJ45" s="40">
        <f t="shared" si="58"/>
        <v>0</v>
      </c>
      <c r="FK45" s="40">
        <f t="shared" si="59"/>
        <v>3.0310268003402208E-3</v>
      </c>
      <c r="FL45" s="40">
        <f t="shared" si="60"/>
        <v>3.0372927743390005E-3</v>
      </c>
      <c r="FM45" s="40">
        <f t="shared" si="61"/>
        <v>3.4153310395295972E-3</v>
      </c>
      <c r="FN45" s="40">
        <f t="shared" si="62"/>
        <v>4.8736181838707569E-3</v>
      </c>
      <c r="FO45" s="40">
        <f t="shared" si="63"/>
        <v>4.9923548086193746E-3</v>
      </c>
      <c r="FP45" s="40">
        <f t="shared" si="64"/>
        <v>4.8637599497177338E-3</v>
      </c>
      <c r="FQ45" s="40">
        <f t="shared" si="65"/>
        <v>2.8218887582569939E-3</v>
      </c>
      <c r="FR45" s="40">
        <f t="shared" si="66"/>
        <v>3.1366942644030647E-3</v>
      </c>
      <c r="FS45" s="40">
        <f t="shared" si="67"/>
        <v>6.4767683174113522E-2</v>
      </c>
      <c r="FT45" s="40">
        <f t="shared" si="68"/>
        <v>4.9007426785561978E-3</v>
      </c>
      <c r="FU45" s="40">
        <f t="shared" si="69"/>
        <v>2.2369588201618319E-3</v>
      </c>
      <c r="FV45" s="40">
        <f t="shared" si="70"/>
        <v>2.9015738896324516E-3</v>
      </c>
      <c r="FW45" s="40">
        <f t="shared" si="71"/>
        <v>3.0568367581391156E-3</v>
      </c>
      <c r="FX45" s="40">
        <f t="shared" si="72"/>
        <v>3.0321908199668511E-3</v>
      </c>
      <c r="FY45" s="40">
        <f t="shared" si="73"/>
        <v>0</v>
      </c>
      <c r="FZ45" s="40">
        <f t="shared" si="74"/>
        <v>0</v>
      </c>
      <c r="GA45" s="40">
        <f t="shared" si="75"/>
        <v>0</v>
      </c>
      <c r="GB45" s="40">
        <f t="shared" si="76"/>
        <v>0</v>
      </c>
      <c r="GC45" s="40">
        <f t="shared" si="77"/>
        <v>3.119215387404116E-3</v>
      </c>
      <c r="GD45" s="40">
        <f t="shared" si="78"/>
        <v>2.8627037934469443E-3</v>
      </c>
      <c r="GE45" s="40">
        <f t="shared" si="79"/>
        <v>2.9022807111830683E-3</v>
      </c>
      <c r="GF45" s="40">
        <f t="shared" si="80"/>
        <v>3.0768565143486455E-3</v>
      </c>
      <c r="GG45" s="40">
        <f t="shared" si="81"/>
        <v>3.0070548090158837E-3</v>
      </c>
      <c r="GH45" s="40">
        <f t="shared" si="82"/>
        <v>0</v>
      </c>
      <c r="GI45" s="40">
        <f t="shared" si="41"/>
        <v>2.7717019002489918E-3</v>
      </c>
    </row>
    <row r="46" spans="1:191" x14ac:dyDescent="0.25">
      <c r="A46" s="17"/>
      <c r="Q46" s="5"/>
      <c r="U46" s="5"/>
      <c r="AG46" s="5"/>
      <c r="AH46" s="5"/>
      <c r="AI46" s="5"/>
      <c r="AO46" s="5"/>
      <c r="AP46" s="5"/>
      <c r="AR46" s="17"/>
      <c r="AU46" s="17"/>
      <c r="AV46" s="17"/>
      <c r="AW46" s="17"/>
      <c r="AX46" s="17"/>
      <c r="BB46" s="17"/>
      <c r="BD46" s="17"/>
      <c r="BE46" s="17"/>
      <c r="BF46" s="17"/>
      <c r="BG46" s="17"/>
      <c r="BI46" s="17"/>
      <c r="BJ46" s="17"/>
      <c r="BL46" s="5"/>
      <c r="BM46" s="17"/>
      <c r="BN46" s="17"/>
      <c r="BO46" s="17"/>
      <c r="BP46" s="17"/>
      <c r="BQ46" s="17"/>
      <c r="BR46" s="17"/>
      <c r="BS46" s="17"/>
      <c r="BT46" s="17"/>
      <c r="BW46" s="17"/>
      <c r="BY46" s="17"/>
      <c r="BZ46" s="17"/>
      <c r="CD46" s="17"/>
      <c r="CE46" s="17"/>
      <c r="CF46" s="17"/>
      <c r="CG46" s="17"/>
      <c r="CH46" s="17"/>
      <c r="CL46" s="17"/>
      <c r="CM46" s="17"/>
      <c r="CN46" s="17"/>
      <c r="CO46" s="17"/>
      <c r="CP46" s="17"/>
      <c r="CR46" s="17"/>
      <c r="CU46" s="17"/>
      <c r="CV46" s="17"/>
      <c r="CX46" s="17"/>
      <c r="CY46" s="17"/>
      <c r="CZ46" s="17"/>
      <c r="DA46" s="17"/>
      <c r="DB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E46" s="17"/>
      <c r="EF46" s="17"/>
      <c r="EG46" s="17"/>
      <c r="EH46" s="17"/>
      <c r="EK46" s="17"/>
      <c r="EL46" s="17"/>
      <c r="EM46" s="17"/>
      <c r="EN46" s="17"/>
      <c r="EO46" s="17"/>
      <c r="EP46" s="17"/>
      <c r="ER46" s="17"/>
      <c r="ES46" s="17"/>
      <c r="ET46" s="26" t="e">
        <f t="shared" si="42"/>
        <v>#DIV/0!</v>
      </c>
      <c r="EU46" s="40">
        <f t="shared" si="43"/>
        <v>0</v>
      </c>
      <c r="EV46" s="40">
        <f t="shared" si="44"/>
        <v>0</v>
      </c>
      <c r="EW46" s="40">
        <f t="shared" si="45"/>
        <v>0</v>
      </c>
      <c r="EX46" s="40">
        <f t="shared" si="46"/>
        <v>0</v>
      </c>
      <c r="EY46" s="40">
        <f t="shared" si="47"/>
        <v>0</v>
      </c>
      <c r="EZ46" s="40">
        <f t="shared" si="48"/>
        <v>0</v>
      </c>
      <c r="FA46" s="40">
        <f t="shared" si="49"/>
        <v>0</v>
      </c>
      <c r="FB46" s="40">
        <f t="shared" si="50"/>
        <v>0</v>
      </c>
      <c r="FC46" s="40">
        <f t="shared" si="51"/>
        <v>0</v>
      </c>
      <c r="FD46" s="40">
        <f t="shared" si="52"/>
        <v>0</v>
      </c>
      <c r="FE46" s="40">
        <f t="shared" si="53"/>
        <v>0</v>
      </c>
      <c r="FF46" s="40">
        <f t="shared" si="54"/>
        <v>0</v>
      </c>
      <c r="FG46" s="40">
        <f t="shared" si="55"/>
        <v>0</v>
      </c>
      <c r="FH46" s="40">
        <f t="shared" si="56"/>
        <v>0</v>
      </c>
      <c r="FI46" s="40">
        <f t="shared" si="57"/>
        <v>0</v>
      </c>
      <c r="FJ46" s="40">
        <f t="shared" si="58"/>
        <v>0</v>
      </c>
      <c r="FK46" s="40">
        <f t="shared" si="59"/>
        <v>0</v>
      </c>
      <c r="FL46" s="40">
        <f t="shared" si="60"/>
        <v>0</v>
      </c>
      <c r="FM46" s="40">
        <f t="shared" si="61"/>
        <v>0</v>
      </c>
      <c r="FN46" s="40">
        <f t="shared" si="62"/>
        <v>0</v>
      </c>
      <c r="FO46" s="40">
        <f t="shared" si="63"/>
        <v>0</v>
      </c>
      <c r="FP46" s="40">
        <f t="shared" si="64"/>
        <v>0</v>
      </c>
      <c r="FQ46" s="40">
        <f t="shared" si="65"/>
        <v>0</v>
      </c>
      <c r="FR46" s="40">
        <f t="shared" si="66"/>
        <v>0</v>
      </c>
      <c r="FS46" s="40">
        <f t="shared" si="67"/>
        <v>0</v>
      </c>
      <c r="FT46" s="40">
        <f t="shared" si="68"/>
        <v>0</v>
      </c>
      <c r="FU46" s="40">
        <f t="shared" si="69"/>
        <v>0</v>
      </c>
      <c r="FV46" s="40">
        <f t="shared" si="70"/>
        <v>0</v>
      </c>
      <c r="FW46" s="40">
        <f t="shared" si="71"/>
        <v>0</v>
      </c>
      <c r="FX46" s="40">
        <f t="shared" si="72"/>
        <v>0</v>
      </c>
      <c r="FY46" s="40">
        <f t="shared" si="73"/>
        <v>0</v>
      </c>
      <c r="FZ46" s="40">
        <f t="shared" si="74"/>
        <v>0</v>
      </c>
      <c r="GA46" s="40">
        <f t="shared" si="75"/>
        <v>0</v>
      </c>
      <c r="GB46" s="40">
        <f t="shared" si="76"/>
        <v>0</v>
      </c>
      <c r="GC46" s="40">
        <f t="shared" si="77"/>
        <v>0</v>
      </c>
      <c r="GD46" s="40">
        <f t="shared" si="78"/>
        <v>0</v>
      </c>
      <c r="GE46" s="40">
        <f t="shared" si="79"/>
        <v>0</v>
      </c>
      <c r="GF46" s="40">
        <f t="shared" si="80"/>
        <v>0</v>
      </c>
      <c r="GG46" s="40">
        <f t="shared" si="81"/>
        <v>0</v>
      </c>
      <c r="GH46" s="40">
        <f t="shared" si="82"/>
        <v>0</v>
      </c>
      <c r="GI46" s="40">
        <f t="shared" si="41"/>
        <v>0</v>
      </c>
    </row>
    <row r="47" spans="1:191" x14ac:dyDescent="0.25">
      <c r="A47" s="17" t="s">
        <v>216</v>
      </c>
      <c r="B47" s="15">
        <v>4994.4163312999999</v>
      </c>
      <c r="C47" s="15">
        <v>7.9882862999999995E-3</v>
      </c>
      <c r="D47" s="15">
        <v>3498.1605688999998</v>
      </c>
      <c r="E47" s="15">
        <v>80.246339816000003</v>
      </c>
      <c r="F47" s="15">
        <v>80.234252494000003</v>
      </c>
      <c r="G47" s="15">
        <v>173.39822867000001</v>
      </c>
      <c r="H47" s="15">
        <v>8684.8716483999997</v>
      </c>
      <c r="I47" s="17">
        <v>7.0211041709000002</v>
      </c>
      <c r="J47" s="17">
        <v>5.4570281226999997</v>
      </c>
      <c r="K47" s="17">
        <v>4.9234122000000004E-6</v>
      </c>
      <c r="L47" s="17">
        <v>130.93993008000001</v>
      </c>
      <c r="M47" s="17">
        <v>0.92274633149999996</v>
      </c>
      <c r="N47" s="17">
        <v>1.6116500000000001E-5</v>
      </c>
      <c r="O47" s="17">
        <v>2.85354063E-2</v>
      </c>
      <c r="P47" s="17">
        <v>1.3860169999999999E-4</v>
      </c>
      <c r="Q47" s="5">
        <v>7.4564751E-9</v>
      </c>
      <c r="R47" s="17">
        <v>2.64443948E-2</v>
      </c>
      <c r="S47" s="17">
        <v>4.4361052999999998E-2</v>
      </c>
      <c r="T47" s="17">
        <v>52.025721926000003</v>
      </c>
      <c r="U47" s="5">
        <v>6.5441593000000004E-8</v>
      </c>
      <c r="V47" s="17">
        <v>1.6922299999999999E-5</v>
      </c>
      <c r="W47" s="17">
        <v>7.9721062000000008E-6</v>
      </c>
      <c r="X47" s="17">
        <v>6.3426215800000005E-2</v>
      </c>
      <c r="Y47" s="17">
        <v>4.7776950710000001</v>
      </c>
      <c r="Z47" s="17">
        <v>0.15579041630000001</v>
      </c>
      <c r="AA47" s="17">
        <v>1.37807E-5</v>
      </c>
      <c r="AB47" s="17">
        <v>2.7018026600000002E-2</v>
      </c>
      <c r="AC47" s="17">
        <v>80.617642728999996</v>
      </c>
      <c r="AD47" s="17">
        <v>4.7481456200000001E-2</v>
      </c>
      <c r="AE47" s="17">
        <v>1.49399853E-2</v>
      </c>
      <c r="AF47" s="17">
        <v>3.7911960000000001E-4</v>
      </c>
      <c r="AG47" s="5">
        <v>1.3228048999999999E-7</v>
      </c>
      <c r="AH47" s="17">
        <v>4.5682979000000004E-6</v>
      </c>
      <c r="AI47" s="17">
        <v>4.1661806E-6</v>
      </c>
      <c r="AJ47" s="17">
        <v>0.1842912397</v>
      </c>
      <c r="AK47" s="17">
        <v>198.35853631000001</v>
      </c>
      <c r="AL47" s="17">
        <v>6.0789890033000002</v>
      </c>
      <c r="AM47" s="17">
        <v>11.020399469999999</v>
      </c>
      <c r="AN47" s="17">
        <v>2.4309154400000001E-2</v>
      </c>
      <c r="AO47" s="5">
        <v>7.8925007000000005E-7</v>
      </c>
      <c r="AP47" s="5"/>
      <c r="AR47" s="17" t="s">
        <v>216</v>
      </c>
      <c r="AS47" s="17">
        <v>0</v>
      </c>
      <c r="AT47" s="17">
        <v>0</v>
      </c>
      <c r="AU47" s="17">
        <v>5.4719307054644801</v>
      </c>
      <c r="AV47" s="17">
        <v>7.0404513116747296</v>
      </c>
      <c r="AW47" s="17">
        <v>7.0404513116747296</v>
      </c>
      <c r="AX47" s="17">
        <v>2.4699042281076</v>
      </c>
      <c r="AY47" s="17">
        <v>0</v>
      </c>
      <c r="AZ47" s="5">
        <v>2.0288065830012602E-6</v>
      </c>
      <c r="BA47" s="5">
        <v>2.91938094214522E-6</v>
      </c>
      <c r="BB47" s="5">
        <v>131.293593483796</v>
      </c>
      <c r="BC47" s="5">
        <v>7.9246529051957701E-7</v>
      </c>
      <c r="BD47" s="17">
        <v>4.4483156531966397E-2</v>
      </c>
      <c r="BE47" s="17">
        <v>0.92527637525272999</v>
      </c>
      <c r="BF47" s="5">
        <v>3.8873603509758097E-6</v>
      </c>
      <c r="BG47" s="5">
        <v>1.2309524518152301E-5</v>
      </c>
      <c r="BH47" s="5">
        <v>0</v>
      </c>
      <c r="BI47" s="17">
        <v>231877.936708419</v>
      </c>
      <c r="BJ47" s="17">
        <v>2.8614140315263398E-2</v>
      </c>
      <c r="BK47" s="5">
        <v>2.1712120460545402E-9</v>
      </c>
      <c r="BL47" s="5">
        <v>5.3161416910552898E-9</v>
      </c>
      <c r="BM47" s="17">
        <v>1.39289818705115E-4</v>
      </c>
      <c r="BN47" s="5">
        <v>6.3599508707154598E-2</v>
      </c>
      <c r="BO47" s="17">
        <v>4.7611657849683298E-2</v>
      </c>
      <c r="BP47" s="17">
        <v>1.4981252121948599E-2</v>
      </c>
      <c r="BQ47" s="17">
        <v>5008.1224294052499</v>
      </c>
      <c r="BR47" s="17">
        <v>2.65171696477653E-2</v>
      </c>
      <c r="BS47" s="17">
        <v>5.9802094699462396</v>
      </c>
      <c r="BT47" s="17">
        <v>17991.428421756798</v>
      </c>
      <c r="BU47" s="17">
        <v>8.7983136985772994</v>
      </c>
      <c r="BV47" s="17">
        <v>6.0954103126291503</v>
      </c>
      <c r="BW47" s="17">
        <v>0.99707395794936704</v>
      </c>
      <c r="BX47" s="5">
        <v>0</v>
      </c>
      <c r="BY47" s="5">
        <v>52.1746027200114</v>
      </c>
      <c r="BZ47" s="5">
        <v>52.1746027200114</v>
      </c>
      <c r="CA47" s="17">
        <v>0</v>
      </c>
      <c r="CB47" s="17">
        <v>0</v>
      </c>
      <c r="CC47" s="17">
        <v>11.0505565916847</v>
      </c>
      <c r="CD47" s="5">
        <v>1.4468980340614E-8</v>
      </c>
      <c r="CE47" s="5">
        <v>4.8012764343215698E-8</v>
      </c>
      <c r="CF47" s="5">
        <v>0</v>
      </c>
      <c r="CG47" s="17">
        <v>9.7764866632880906E-2</v>
      </c>
      <c r="CH47" s="17">
        <v>1.77134943260173E-3</v>
      </c>
      <c r="CI47" s="17">
        <v>0</v>
      </c>
      <c r="CJ47" s="17">
        <v>3.0989579277059101E-2</v>
      </c>
      <c r="CK47" s="17">
        <v>0</v>
      </c>
      <c r="CL47" s="5">
        <v>4.4216648202957503E-6</v>
      </c>
      <c r="CM47" s="5">
        <v>1.2585177224050199E-5</v>
      </c>
      <c r="CN47" s="5">
        <v>2.6436429173762699E-6</v>
      </c>
      <c r="CO47" s="5">
        <v>5.3672867166013501E-6</v>
      </c>
      <c r="CP47" s="17">
        <v>4.7907802049279899</v>
      </c>
      <c r="CQ47" s="17">
        <v>0</v>
      </c>
      <c r="CR47" s="17">
        <v>0.18924926723275301</v>
      </c>
      <c r="CS47" s="17">
        <v>8.0211831103909406E-3</v>
      </c>
      <c r="CT47" s="17">
        <v>0</v>
      </c>
      <c r="CU47" s="5">
        <v>5.6781703842105201E-6</v>
      </c>
      <c r="CV47" s="5">
        <v>8.1703775966313201E-6</v>
      </c>
      <c r="CW47" s="17">
        <v>26699.008374146299</v>
      </c>
      <c r="CX47" s="17">
        <v>3156.9935786416099</v>
      </c>
      <c r="CY47" s="17">
        <v>350.77686298384498</v>
      </c>
      <c r="CZ47" s="17">
        <v>3507.7704416254601</v>
      </c>
      <c r="DA47" s="17">
        <v>0</v>
      </c>
      <c r="DB47" s="17">
        <v>6.1197104562134497</v>
      </c>
      <c r="DC47" s="17">
        <v>0</v>
      </c>
      <c r="DD47" s="17">
        <v>3.8070966418095298E-4</v>
      </c>
      <c r="DE47" s="5">
        <v>1.3280559709430801E-7</v>
      </c>
      <c r="DF47" s="5">
        <v>4.5870288419671797E-6</v>
      </c>
      <c r="DG47" s="5">
        <v>4.1831579225846904E-6</v>
      </c>
      <c r="DH47" s="17">
        <v>0.18479590403721399</v>
      </c>
      <c r="DI47" s="17">
        <v>0.64151945060819904</v>
      </c>
      <c r="DJ47" s="17">
        <v>3467.74170127151</v>
      </c>
      <c r="DK47" s="17">
        <v>0.86794070812458002</v>
      </c>
      <c r="DL47" s="17">
        <v>2.2641891111515302</v>
      </c>
      <c r="DM47" s="17">
        <v>5.48438037114812</v>
      </c>
      <c r="DN47" s="17">
        <v>1.28303902059668</v>
      </c>
      <c r="DO47" s="17">
        <v>1.7665543191300499E-2</v>
      </c>
      <c r="DP47" s="5">
        <v>3.28865115715096E-9</v>
      </c>
      <c r="DQ47" s="17">
        <v>0.30189196437330901</v>
      </c>
      <c r="DR47" s="17">
        <v>80.466976658234003</v>
      </c>
      <c r="DS47" s="17">
        <v>80.454829257538407</v>
      </c>
      <c r="DT47" s="17">
        <v>1.21474006955582E-2</v>
      </c>
      <c r="DU47" s="17">
        <v>0</v>
      </c>
      <c r="DV47" s="17">
        <v>0</v>
      </c>
      <c r="DW47" s="17">
        <v>2.5947930365912102</v>
      </c>
      <c r="DX47" s="17">
        <v>0</v>
      </c>
      <c r="DY47" s="17">
        <v>14.722422516906599</v>
      </c>
      <c r="DZ47" s="17">
        <v>3.6604322203299202</v>
      </c>
      <c r="EA47" s="17">
        <v>1.9631576271653499</v>
      </c>
      <c r="EB47" s="17">
        <v>36.806044482657903</v>
      </c>
      <c r="EC47" s="17">
        <v>2.70712811493025E-2</v>
      </c>
      <c r="ED47" s="17">
        <v>4965.4324124311597</v>
      </c>
      <c r="EE47" s="17">
        <v>2.0000266362428798</v>
      </c>
      <c r="EF47" s="17">
        <v>7.8473265684507396</v>
      </c>
      <c r="EG47" s="17">
        <v>0</v>
      </c>
      <c r="EH47" s="17">
        <v>174.10381264416799</v>
      </c>
      <c r="EI47" s="17">
        <v>0.430364263556196</v>
      </c>
      <c r="EJ47" s="17">
        <v>2.43755550922083E-2</v>
      </c>
      <c r="EK47" s="17">
        <v>0</v>
      </c>
      <c r="EL47" s="17">
        <v>0</v>
      </c>
      <c r="EM47" s="17">
        <v>33.749620125876604</v>
      </c>
      <c r="EN47" s="17">
        <v>80.836359285999606</v>
      </c>
      <c r="EO47" s="17">
        <v>9.3450734145736304E-4</v>
      </c>
      <c r="EP47" s="17">
        <v>8709.3593739975804</v>
      </c>
      <c r="EQ47" s="17">
        <v>198.890089615839</v>
      </c>
      <c r="ER47" s="17">
        <v>8.5272731622237892</v>
      </c>
      <c r="ES47" s="17"/>
      <c r="ET47" s="26">
        <f t="shared" si="42"/>
        <v>3.0655536449509837</v>
      </c>
      <c r="EU47" s="40">
        <f t="shared" si="43"/>
        <v>2.7442842558706858E-3</v>
      </c>
      <c r="EV47" s="40">
        <f t="shared" si="44"/>
        <v>4.1181311179271487E-3</v>
      </c>
      <c r="EW47" s="40">
        <f t="shared" si="45"/>
        <v>2.7471216761448141E-3</v>
      </c>
      <c r="EX47" s="40">
        <f t="shared" si="46"/>
        <v>2.7494941543739879E-3</v>
      </c>
      <c r="EY47" s="40">
        <f t="shared" si="47"/>
        <v>2.7491595756425654E-3</v>
      </c>
      <c r="EZ47" s="40">
        <f t="shared" si="48"/>
        <v>4.0691532986233646E-3</v>
      </c>
      <c r="FA47" s="40">
        <f t="shared" si="49"/>
        <v>2.8195840524703731E-3</v>
      </c>
      <c r="FB47" s="40">
        <f t="shared" si="50"/>
        <v>2.755569537753977E-3</v>
      </c>
      <c r="FC47" s="40">
        <f t="shared" si="51"/>
        <v>2.7308971897155991E-3</v>
      </c>
      <c r="FD47" s="40">
        <f t="shared" si="52"/>
        <v>5.032145215564175E-3</v>
      </c>
      <c r="FE47" s="40">
        <f t="shared" si="53"/>
        <v>2.7009591618073615E-3</v>
      </c>
      <c r="FF47" s="40">
        <f t="shared" si="54"/>
        <v>2.7418627052325775E-3</v>
      </c>
      <c r="FG47" s="40">
        <f t="shared" si="55"/>
        <v>4.9877373578698647E-3</v>
      </c>
      <c r="FH47" s="40">
        <f t="shared" si="56"/>
        <v>2.7591692382315449E-3</v>
      </c>
      <c r="FI47" s="40">
        <f t="shared" si="57"/>
        <v>4.9647205273456963E-3</v>
      </c>
      <c r="FJ47" s="40">
        <f t="shared" si="58"/>
        <v>4.1411842319207977E-3</v>
      </c>
      <c r="FK47" s="40">
        <f t="shared" si="59"/>
        <v>2.7519952078956284E-3</v>
      </c>
      <c r="FL47" s="40">
        <f t="shared" si="60"/>
        <v>2.7524939943693377E-3</v>
      </c>
      <c r="FM47" s="40">
        <f t="shared" si="61"/>
        <v>2.8616766572343052E-3</v>
      </c>
      <c r="FN47" s="40">
        <f t="shared" si="62"/>
        <v>5.0243709834608937E-3</v>
      </c>
      <c r="FO47" s="40">
        <f t="shared" si="63"/>
        <v>4.9958956138320262E-3</v>
      </c>
      <c r="FP47" s="40">
        <f t="shared" si="64"/>
        <v>4.8699092816423427E-3</v>
      </c>
      <c r="FQ47" s="40">
        <f t="shared" si="65"/>
        <v>2.7321968521822641E-3</v>
      </c>
      <c r="FR47" s="40">
        <f t="shared" si="66"/>
        <v>2.7387963722119726E-3</v>
      </c>
      <c r="FS47" s="40">
        <f t="shared" si="67"/>
        <v>0.21476835178566112</v>
      </c>
      <c r="FT47" s="40">
        <f t="shared" si="68"/>
        <v>4.9234059838644045E-3</v>
      </c>
      <c r="FU47" s="40">
        <f t="shared" si="69"/>
        <v>1.9710747232182541E-3</v>
      </c>
      <c r="FV47" s="40">
        <f t="shared" si="70"/>
        <v>2.7130110679970598E-3</v>
      </c>
      <c r="FW47" s="40">
        <f t="shared" si="71"/>
        <v>2.7421578886474142E-3</v>
      </c>
      <c r="FX47" s="40">
        <f t="shared" si="72"/>
        <v>2.7621728616158232E-3</v>
      </c>
      <c r="FY47" s="40">
        <f t="shared" si="73"/>
        <v>4.194096482885528E-3</v>
      </c>
      <c r="FZ47" s="40">
        <f t="shared" si="74"/>
        <v>3.9696488447239437E-3</v>
      </c>
      <c r="GA47" s="40">
        <f t="shared" si="75"/>
        <v>4.1002015142618678E-3</v>
      </c>
      <c r="GB47" s="40">
        <f t="shared" si="76"/>
        <v>4.0750327973517143E-3</v>
      </c>
      <c r="GC47" s="40">
        <f t="shared" si="77"/>
        <v>2.7384065462662073E-3</v>
      </c>
      <c r="GD47" s="40">
        <f t="shared" si="78"/>
        <v>2.6797601743152196E-3</v>
      </c>
      <c r="GE47" s="40">
        <f t="shared" si="79"/>
        <v>2.7013224271726314E-3</v>
      </c>
      <c r="GF47" s="40">
        <f t="shared" si="80"/>
        <v>2.7364817189063774E-3</v>
      </c>
      <c r="GG47" s="40">
        <f t="shared" si="81"/>
        <v>2.731509747961402E-3</v>
      </c>
      <c r="GH47" s="40">
        <f t="shared" si="82"/>
        <v>4.073766530773913E-3</v>
      </c>
      <c r="GI47" s="40">
        <f t="shared" si="41"/>
        <v>0</v>
      </c>
    </row>
    <row r="48" spans="1:191" x14ac:dyDescent="0.25">
      <c r="A48" s="17"/>
      <c r="Q48" s="5"/>
      <c r="U48" s="5"/>
      <c r="AG48" s="5"/>
      <c r="AO48" s="5"/>
      <c r="AP48" s="5"/>
      <c r="AR48" s="17"/>
      <c r="AU48" s="17"/>
      <c r="AV48" s="17"/>
      <c r="AW48" s="17"/>
      <c r="AX48" s="17"/>
      <c r="BB48" s="5"/>
      <c r="BD48" s="17"/>
      <c r="BE48" s="17"/>
      <c r="BF48" s="17"/>
      <c r="BG48" s="17"/>
      <c r="BH48" s="5"/>
      <c r="BI48" s="17"/>
      <c r="BJ48" s="17"/>
      <c r="BL48" s="5"/>
      <c r="BM48" s="17"/>
      <c r="BN48" s="5"/>
      <c r="BO48" s="17"/>
      <c r="BP48" s="17"/>
      <c r="BQ48" s="17"/>
      <c r="BR48" s="17"/>
      <c r="BS48" s="17"/>
      <c r="BT48" s="17"/>
      <c r="BW48" s="17"/>
      <c r="BX48" s="5"/>
      <c r="BY48" s="5"/>
      <c r="BZ48" s="5"/>
      <c r="CD48" s="17"/>
      <c r="CE48" s="17"/>
      <c r="CF48" s="5"/>
      <c r="CG48" s="17"/>
      <c r="CH48" s="17"/>
      <c r="CL48" s="17"/>
      <c r="CM48" s="17"/>
      <c r="CN48" s="17"/>
      <c r="CO48" s="17"/>
      <c r="CP48" s="17"/>
      <c r="CR48" s="17"/>
      <c r="CU48" s="17"/>
      <c r="CV48" s="17"/>
      <c r="CX48" s="17"/>
      <c r="CY48" s="17"/>
      <c r="CZ48" s="17"/>
      <c r="DA48" s="17"/>
      <c r="DB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E48" s="17"/>
      <c r="EF48" s="17"/>
      <c r="EG48" s="17"/>
      <c r="EH48" s="17"/>
      <c r="EK48" s="17"/>
      <c r="EL48" s="17"/>
      <c r="EM48" s="17"/>
      <c r="EN48" s="17"/>
      <c r="EO48" s="17"/>
      <c r="EP48" s="17"/>
      <c r="ER48" s="17"/>
      <c r="ES48" s="17"/>
      <c r="ET48" s="26" t="e">
        <f t="shared" si="42"/>
        <v>#DIV/0!</v>
      </c>
      <c r="EU48" s="40">
        <f t="shared" si="43"/>
        <v>0</v>
      </c>
      <c r="EV48" s="40">
        <f t="shared" si="44"/>
        <v>0</v>
      </c>
      <c r="EW48" s="40">
        <f t="shared" si="45"/>
        <v>0</v>
      </c>
      <c r="EX48" s="40">
        <f t="shared" si="46"/>
        <v>0</v>
      </c>
      <c r="EY48" s="40">
        <f t="shared" si="47"/>
        <v>0</v>
      </c>
      <c r="EZ48" s="40">
        <f t="shared" si="48"/>
        <v>0</v>
      </c>
      <c r="FA48" s="40">
        <f t="shared" si="49"/>
        <v>0</v>
      </c>
      <c r="FB48" s="40">
        <f t="shared" si="50"/>
        <v>0</v>
      </c>
      <c r="FC48" s="40">
        <f t="shared" si="51"/>
        <v>0</v>
      </c>
      <c r="FD48" s="40">
        <f t="shared" si="52"/>
        <v>0</v>
      </c>
      <c r="FE48" s="40">
        <f t="shared" si="53"/>
        <v>0</v>
      </c>
      <c r="FF48" s="40">
        <f t="shared" si="54"/>
        <v>0</v>
      </c>
      <c r="FG48" s="40">
        <f t="shared" si="55"/>
        <v>0</v>
      </c>
      <c r="FH48" s="40">
        <f t="shared" si="56"/>
        <v>0</v>
      </c>
      <c r="FI48" s="40">
        <f t="shared" si="57"/>
        <v>0</v>
      </c>
      <c r="FJ48" s="40">
        <f t="shared" si="58"/>
        <v>0</v>
      </c>
      <c r="FK48" s="40">
        <f t="shared" si="59"/>
        <v>0</v>
      </c>
      <c r="FL48" s="40">
        <f t="shared" si="60"/>
        <v>0</v>
      </c>
      <c r="FM48" s="40">
        <f t="shared" si="61"/>
        <v>0</v>
      </c>
      <c r="FN48" s="40">
        <f t="shared" si="62"/>
        <v>0</v>
      </c>
      <c r="FO48" s="40">
        <f t="shared" si="63"/>
        <v>0</v>
      </c>
      <c r="FP48" s="40">
        <f t="shared" si="64"/>
        <v>0</v>
      </c>
      <c r="FQ48" s="40">
        <f t="shared" si="65"/>
        <v>0</v>
      </c>
      <c r="FR48" s="40">
        <f t="shared" si="66"/>
        <v>0</v>
      </c>
      <c r="FS48" s="40">
        <f t="shared" si="67"/>
        <v>0</v>
      </c>
      <c r="FT48" s="40">
        <f t="shared" si="68"/>
        <v>0</v>
      </c>
      <c r="FU48" s="40">
        <f t="shared" si="69"/>
        <v>0</v>
      </c>
      <c r="FV48" s="40">
        <f t="shared" si="70"/>
        <v>0</v>
      </c>
      <c r="FW48" s="40">
        <f t="shared" si="71"/>
        <v>0</v>
      </c>
      <c r="FX48" s="40">
        <f t="shared" si="72"/>
        <v>0</v>
      </c>
      <c r="FY48" s="40">
        <f t="shared" si="73"/>
        <v>0</v>
      </c>
      <c r="FZ48" s="40">
        <f t="shared" si="74"/>
        <v>0</v>
      </c>
      <c r="GA48" s="40">
        <f t="shared" si="75"/>
        <v>0</v>
      </c>
      <c r="GB48" s="40">
        <f t="shared" si="76"/>
        <v>0</v>
      </c>
      <c r="GC48" s="40">
        <f t="shared" si="77"/>
        <v>0</v>
      </c>
      <c r="GD48" s="40">
        <f t="shared" si="78"/>
        <v>0</v>
      </c>
      <c r="GE48" s="40">
        <f t="shared" si="79"/>
        <v>0</v>
      </c>
      <c r="GF48" s="40">
        <f t="shared" si="80"/>
        <v>0</v>
      </c>
      <c r="GG48" s="40">
        <f t="shared" si="81"/>
        <v>0</v>
      </c>
      <c r="GH48" s="40">
        <f t="shared" si="82"/>
        <v>0</v>
      </c>
      <c r="GI48" s="40">
        <f t="shared" si="41"/>
        <v>0</v>
      </c>
    </row>
    <row r="49" spans="1:191" x14ac:dyDescent="0.25">
      <c r="A49" s="17" t="s">
        <v>218</v>
      </c>
      <c r="B49" s="15">
        <v>31868.002764000001</v>
      </c>
      <c r="C49" s="15">
        <v>5.3255246000000001E-3</v>
      </c>
      <c r="D49" s="15">
        <v>20067.163713999998</v>
      </c>
      <c r="E49" s="15">
        <v>407.91447891000001</v>
      </c>
      <c r="F49" s="15">
        <v>407.83695719999997</v>
      </c>
      <c r="G49" s="15">
        <v>11.989863827000001</v>
      </c>
      <c r="H49" s="15">
        <v>152984.29615000001</v>
      </c>
      <c r="I49" s="17">
        <v>38.128598126999997</v>
      </c>
      <c r="J49" s="17">
        <v>29.774000633</v>
      </c>
      <c r="K49" s="17">
        <v>2.9893E-5</v>
      </c>
      <c r="L49" s="17">
        <v>2954.6169114999998</v>
      </c>
      <c r="M49" s="17">
        <v>5.1747943211000003</v>
      </c>
      <c r="N49" s="17">
        <v>1.0336029999999999E-4</v>
      </c>
      <c r="O49" s="17">
        <v>0.1566771975</v>
      </c>
      <c r="P49" s="17">
        <v>8.8889830000000005E-4</v>
      </c>
      <c r="Q49" s="5">
        <v>4.9709832999999999E-9</v>
      </c>
      <c r="R49" s="17">
        <v>0.1451502371</v>
      </c>
      <c r="S49" s="17">
        <v>0.2435311956</v>
      </c>
      <c r="T49" s="17">
        <v>1201.5649423</v>
      </c>
      <c r="U49" s="5">
        <v>3.9733525000000001E-7</v>
      </c>
      <c r="V49" s="17">
        <v>1.085283E-4</v>
      </c>
      <c r="W49" s="17">
        <v>5.6078300000000001E-5</v>
      </c>
      <c r="X49" s="17">
        <v>0.35535009760000003</v>
      </c>
      <c r="Y49" s="17">
        <v>26.601739044999999</v>
      </c>
      <c r="Z49" s="17">
        <v>0.86828270569999999</v>
      </c>
      <c r="AA49" s="17">
        <v>9.7557499999999996E-5</v>
      </c>
      <c r="AB49" s="17">
        <v>0.14897316720000001</v>
      </c>
      <c r="AC49" s="17">
        <v>1791.7280097</v>
      </c>
      <c r="AD49" s="17">
        <v>0.26187993189999997</v>
      </c>
      <c r="AE49" s="17">
        <v>8.2023183E-2</v>
      </c>
      <c r="AF49" s="5">
        <v>2.5274640000000001E-4</v>
      </c>
      <c r="AG49" s="5">
        <v>8.8187021999999995E-8</v>
      </c>
      <c r="AH49" s="5">
        <v>3.0455317000000001E-6</v>
      </c>
      <c r="AI49" s="5">
        <v>2.7774540000000001E-6</v>
      </c>
      <c r="AJ49" s="17">
        <v>1.0351731469000001</v>
      </c>
      <c r="AK49" s="17">
        <v>4950.4423041</v>
      </c>
      <c r="AL49" s="17">
        <v>158.75578044</v>
      </c>
      <c r="AM49" s="17">
        <v>52.097202033999999</v>
      </c>
      <c r="AN49" s="17">
        <v>0.13357180439999999</v>
      </c>
      <c r="AO49" s="5">
        <v>5.2616663000000001E-7</v>
      </c>
      <c r="AP49" s="5"/>
      <c r="AR49" s="17" t="s">
        <v>218</v>
      </c>
      <c r="AS49" s="17">
        <v>0</v>
      </c>
      <c r="AT49" s="17">
        <v>0</v>
      </c>
      <c r="AU49" s="17">
        <v>29.857632956535301</v>
      </c>
      <c r="AV49" s="17">
        <v>38.236413381695002</v>
      </c>
      <c r="AW49" s="17">
        <v>38.236413381695002</v>
      </c>
      <c r="AX49" s="17">
        <v>12.207280165761899</v>
      </c>
      <c r="AY49" s="17">
        <v>0</v>
      </c>
      <c r="AZ49" s="5">
        <v>1.23140453160049E-5</v>
      </c>
      <c r="BA49" s="5">
        <v>1.77213185844122E-5</v>
      </c>
      <c r="BB49" s="17">
        <v>2962.1757153654298</v>
      </c>
      <c r="BC49" s="5">
        <v>5.2846196033223605E-7</v>
      </c>
      <c r="BD49" s="17">
        <v>0.24421842985696099</v>
      </c>
      <c r="BE49" s="17">
        <v>5.1893377909435099</v>
      </c>
      <c r="BF49" s="5">
        <v>2.4923334490759901E-5</v>
      </c>
      <c r="BG49" s="5">
        <v>7.8928421545770594E-5</v>
      </c>
      <c r="BH49" s="5">
        <v>0</v>
      </c>
      <c r="BI49" s="17">
        <v>357355.108620685</v>
      </c>
      <c r="BJ49" s="17">
        <v>0.15711783008753799</v>
      </c>
      <c r="BK49" s="5">
        <v>1.44785639092357E-9</v>
      </c>
      <c r="BL49" s="5">
        <v>3.54460556556821E-9</v>
      </c>
      <c r="BM49" s="17">
        <v>8.9309762458814903E-4</v>
      </c>
      <c r="BN49" s="17">
        <v>0.35634890900946398</v>
      </c>
      <c r="BO49" s="17">
        <v>0.26261580141376301</v>
      </c>
      <c r="BP49" s="17">
        <v>8.2253397914978599E-2</v>
      </c>
      <c r="BQ49" s="17">
        <v>31953.8440771838</v>
      </c>
      <c r="BR49" s="17">
        <v>0.14555671619566399</v>
      </c>
      <c r="BS49" s="17">
        <v>806.61784851571895</v>
      </c>
      <c r="BT49" s="17">
        <v>53734.521243822201</v>
      </c>
      <c r="BU49" s="17">
        <v>1624.2504192405299</v>
      </c>
      <c r="BV49" s="17">
        <v>159.153883599794</v>
      </c>
      <c r="BW49" s="17">
        <v>5.3036794503539202</v>
      </c>
      <c r="BX49" s="5">
        <v>0</v>
      </c>
      <c r="BY49" s="5">
        <v>1204.1186234714501</v>
      </c>
      <c r="BZ49" s="5">
        <v>1204.1186234714501</v>
      </c>
      <c r="CA49" s="17">
        <v>0</v>
      </c>
      <c r="CB49" s="17">
        <v>0</v>
      </c>
      <c r="CC49" s="17">
        <v>52.243811712140598</v>
      </c>
      <c r="CD49" s="5">
        <v>8.7832459174038205E-8</v>
      </c>
      <c r="CE49" s="5">
        <v>2.9143244458704601E-7</v>
      </c>
      <c r="CF49" s="5">
        <v>0</v>
      </c>
      <c r="CG49" s="17">
        <v>0.26043857563247003</v>
      </c>
      <c r="CH49" s="17">
        <v>0</v>
      </c>
      <c r="CI49" s="17">
        <v>0</v>
      </c>
      <c r="CJ49" s="17">
        <v>0.15272958192973499</v>
      </c>
      <c r="CK49" s="17">
        <v>0</v>
      </c>
      <c r="CL49" s="5">
        <v>2.8352169182691499E-5</v>
      </c>
      <c r="CM49" s="5">
        <v>8.0693691584406694E-5</v>
      </c>
      <c r="CN49" s="5">
        <v>1.8593328483165002E-5</v>
      </c>
      <c r="CO49" s="5">
        <v>3.7752652325600601E-5</v>
      </c>
      <c r="CP49" s="17">
        <v>26.676576424898901</v>
      </c>
      <c r="CQ49" s="17">
        <v>0</v>
      </c>
      <c r="CR49" s="17">
        <v>1.03351620523337</v>
      </c>
      <c r="CS49" s="17">
        <v>5.3483780044864E-3</v>
      </c>
      <c r="CT49" s="17">
        <v>0</v>
      </c>
      <c r="CU49" s="5">
        <v>4.0189813985019603E-5</v>
      </c>
      <c r="CV49" s="5">
        <v>5.7833153987334399E-5</v>
      </c>
      <c r="CW49" s="17">
        <v>207090.94150905201</v>
      </c>
      <c r="CX49" s="17">
        <v>18110.6910179599</v>
      </c>
      <c r="CY49" s="17">
        <v>2012.29916599833</v>
      </c>
      <c r="CZ49" s="17">
        <v>20122.990183958202</v>
      </c>
      <c r="DA49" s="17">
        <v>0</v>
      </c>
      <c r="DB49" s="17">
        <v>204.70961555475199</v>
      </c>
      <c r="DC49" s="17">
        <v>0</v>
      </c>
      <c r="DD49" s="17">
        <v>2.5383322222038502E-4</v>
      </c>
      <c r="DE49" s="5">
        <v>8.8569403153711595E-8</v>
      </c>
      <c r="DF49" s="5">
        <v>3.0584856936567399E-6</v>
      </c>
      <c r="DG49" s="5">
        <v>2.78960199738752E-6</v>
      </c>
      <c r="DH49" s="17">
        <v>1.0380800668093</v>
      </c>
      <c r="DI49" s="17">
        <v>3.19295043359402</v>
      </c>
      <c r="DJ49" s="17">
        <v>96891.836205279804</v>
      </c>
      <c r="DK49" s="17">
        <v>4.3198685913016597</v>
      </c>
      <c r="DL49" s="17">
        <v>11.2692275028797</v>
      </c>
      <c r="DM49" s="17">
        <v>27.296569943727</v>
      </c>
      <c r="DN49" s="17">
        <v>6.3858990391155004</v>
      </c>
      <c r="DO49" s="17">
        <v>0.57021728159085405</v>
      </c>
      <c r="DP49" s="5">
        <v>1.99605993264879E-8</v>
      </c>
      <c r="DQ49" s="17">
        <v>1.5025643660333801</v>
      </c>
      <c r="DR49" s="17">
        <v>409.06570402277299</v>
      </c>
      <c r="DS49" s="17">
        <v>408.98781300363203</v>
      </c>
      <c r="DT49" s="17">
        <v>7.7891019141630394E-2</v>
      </c>
      <c r="DU49" s="17">
        <v>0</v>
      </c>
      <c r="DV49" s="17">
        <v>0</v>
      </c>
      <c r="DW49" s="17">
        <v>18.531606832454202</v>
      </c>
      <c r="DX49" s="17">
        <v>0</v>
      </c>
      <c r="DY49" s="17">
        <v>73.3955538637654</v>
      </c>
      <c r="DZ49" s="17">
        <v>18.218581210337401</v>
      </c>
      <c r="EA49" s="17">
        <v>9.7944790347062494</v>
      </c>
      <c r="EB49" s="17">
        <v>183.48889250924501</v>
      </c>
      <c r="EC49" s="17">
        <v>0.14927365422635899</v>
      </c>
      <c r="ED49" s="17">
        <v>48285.866485558297</v>
      </c>
      <c r="EE49" s="17">
        <v>9.9544690033455208</v>
      </c>
      <c r="EF49" s="17">
        <v>41.066933391535301</v>
      </c>
      <c r="EG49" s="17">
        <v>0</v>
      </c>
      <c r="EH49" s="17">
        <v>12.0201010223052</v>
      </c>
      <c r="EI49" s="17">
        <v>7708.6790060191297</v>
      </c>
      <c r="EJ49" s="17">
        <v>0.13394695729991099</v>
      </c>
      <c r="EK49" s="17">
        <v>0</v>
      </c>
      <c r="EL49" s="17">
        <v>0</v>
      </c>
      <c r="EM49" s="17">
        <v>1033.9966299022799</v>
      </c>
      <c r="EN49" s="17">
        <v>1796.30028585899</v>
      </c>
      <c r="EO49" s="17">
        <v>9.8494819052100696E-2</v>
      </c>
      <c r="EP49" s="17">
        <v>153360.65178469601</v>
      </c>
      <c r="EQ49" s="17">
        <v>4962.8888379751497</v>
      </c>
      <c r="ER49" s="17">
        <v>259.10850816961897</v>
      </c>
      <c r="ES49" s="17"/>
      <c r="ET49" s="26">
        <f t="shared" si="42"/>
        <v>1.3503525128452656</v>
      </c>
      <c r="EU49" s="40">
        <f t="shared" si="43"/>
        <v>2.6936521193217117E-3</v>
      </c>
      <c r="EV49" s="40">
        <f t="shared" si="44"/>
        <v>4.2912963891669686E-3</v>
      </c>
      <c r="EW49" s="40">
        <f t="shared" si="45"/>
        <v>2.7819810888000829E-3</v>
      </c>
      <c r="EX49" s="40">
        <f t="shared" si="46"/>
        <v>2.8222217457178735E-3</v>
      </c>
      <c r="EY49" s="40">
        <f t="shared" si="47"/>
        <v>2.821852662723954E-3</v>
      </c>
      <c r="EZ49" s="40">
        <f t="shared" si="48"/>
        <v>2.5218964736787074E-3</v>
      </c>
      <c r="FA49" s="40">
        <f t="shared" si="49"/>
        <v>2.4600932524929345E-3</v>
      </c>
      <c r="FB49" s="40">
        <f t="shared" si="50"/>
        <v>2.8276742390551698E-3</v>
      </c>
      <c r="FC49" s="40">
        <f t="shared" si="51"/>
        <v>2.8089044722665693E-3</v>
      </c>
      <c r="FD49" s="40">
        <f t="shared" si="52"/>
        <v>4.7624494168233295E-3</v>
      </c>
      <c r="FE49" s="40">
        <f t="shared" si="53"/>
        <v>2.5583025115741937E-3</v>
      </c>
      <c r="FF49" s="40">
        <f t="shared" si="54"/>
        <v>2.8104440372072868E-3</v>
      </c>
      <c r="FG49" s="40">
        <f t="shared" si="55"/>
        <v>4.754785314385679E-3</v>
      </c>
      <c r="FH49" s="40">
        <f t="shared" si="56"/>
        <v>2.8123593896807277E-3</v>
      </c>
      <c r="FI49" s="40">
        <f t="shared" si="57"/>
        <v>4.7241901443044491E-3</v>
      </c>
      <c r="FJ49" s="40">
        <f t="shared" si="58"/>
        <v>4.3208064070100229E-3</v>
      </c>
      <c r="FK49" s="40">
        <f t="shared" si="59"/>
        <v>2.8004025607202532E-3</v>
      </c>
      <c r="FL49" s="40">
        <f t="shared" si="60"/>
        <v>2.821955746851304E-3</v>
      </c>
      <c r="FM49" s="40">
        <f t="shared" si="61"/>
        <v>2.1252960048600447E-3</v>
      </c>
      <c r="FN49" s="40">
        <f t="shared" si="62"/>
        <v>4.757325426254227E-3</v>
      </c>
      <c r="FO49" s="40">
        <f t="shared" si="63"/>
        <v>4.7689014487299428E-3</v>
      </c>
      <c r="FP49" s="40">
        <f t="shared" si="64"/>
        <v>4.7733402896592931E-3</v>
      </c>
      <c r="FQ49" s="40">
        <f t="shared" si="65"/>
        <v>2.8107813004972452E-3</v>
      </c>
      <c r="FR49" s="40">
        <f t="shared" si="66"/>
        <v>2.8132514108309176E-3</v>
      </c>
      <c r="FS49" s="40">
        <f t="shared" si="67"/>
        <v>0.1902991945465049</v>
      </c>
      <c r="FT49" s="40">
        <f t="shared" si="68"/>
        <v>4.7712166912232635E-3</v>
      </c>
      <c r="FU49" s="40">
        <f t="shared" si="69"/>
        <v>2.0170546951960521E-3</v>
      </c>
      <c r="FV49" s="40">
        <f t="shared" si="70"/>
        <v>2.5518807175178176E-3</v>
      </c>
      <c r="FW49" s="40">
        <f t="shared" si="71"/>
        <v>2.809949996642077E-3</v>
      </c>
      <c r="FX49" s="40">
        <f t="shared" si="72"/>
        <v>2.8067054527571703E-3</v>
      </c>
      <c r="FY49" s="40">
        <f t="shared" si="73"/>
        <v>4.3000502495189165E-3</v>
      </c>
      <c r="FZ49" s="40">
        <f t="shared" si="74"/>
        <v>4.3360252454335106E-3</v>
      </c>
      <c r="GA49" s="40">
        <f t="shared" si="75"/>
        <v>4.2534423978380503E-3</v>
      </c>
      <c r="GB49" s="40">
        <f t="shared" si="76"/>
        <v>4.3737888683376578E-3</v>
      </c>
      <c r="GC49" s="40">
        <f t="shared" si="77"/>
        <v>2.8081484899460359E-3</v>
      </c>
      <c r="GD49" s="40">
        <f t="shared" si="78"/>
        <v>2.5142266307884038E-3</v>
      </c>
      <c r="GE49" s="40">
        <f t="shared" si="79"/>
        <v>2.5076451307199064E-3</v>
      </c>
      <c r="GF49" s="40">
        <f t="shared" si="80"/>
        <v>2.8141564693804117E-3</v>
      </c>
      <c r="GG49" s="40">
        <f t="shared" si="81"/>
        <v>2.8086234336368414E-3</v>
      </c>
      <c r="GH49" s="40">
        <f t="shared" si="82"/>
        <v>4.3623639382756657E-3</v>
      </c>
      <c r="GI49" s="40">
        <f t="shared" si="41"/>
        <v>0</v>
      </c>
    </row>
    <row r="50" spans="1:191" x14ac:dyDescent="0.25">
      <c r="A50" s="17"/>
      <c r="Q50" s="5"/>
      <c r="U50" s="5"/>
      <c r="AF50" s="5"/>
      <c r="AG50" s="5"/>
      <c r="AH50" s="5"/>
      <c r="AI50" s="5"/>
      <c r="AO50" s="5"/>
      <c r="AP50" s="5"/>
      <c r="AR50" s="17"/>
      <c r="AU50" s="17"/>
      <c r="AV50" s="17"/>
      <c r="AW50" s="17"/>
      <c r="AX50" s="17"/>
      <c r="BB50" s="17"/>
      <c r="BD50" s="17"/>
      <c r="BE50" s="17"/>
      <c r="BF50" s="17"/>
      <c r="BG50" s="17"/>
      <c r="BH50" s="5"/>
      <c r="BI50" s="17"/>
      <c r="BJ50" s="17"/>
      <c r="BL50" s="5"/>
      <c r="BM50" s="17"/>
      <c r="BN50" s="17"/>
      <c r="BO50" s="17"/>
      <c r="BP50" s="17"/>
      <c r="BQ50" s="17"/>
      <c r="BR50" s="17"/>
      <c r="BS50" s="17"/>
      <c r="BT50" s="17"/>
      <c r="BW50" s="17"/>
      <c r="BX50" s="5"/>
      <c r="BY50" s="5"/>
      <c r="BZ50" s="5"/>
      <c r="CD50" s="17"/>
      <c r="CE50" s="17"/>
      <c r="CF50" s="5"/>
      <c r="CG50" s="17"/>
      <c r="CH50" s="17"/>
      <c r="CL50" s="17"/>
      <c r="CM50" s="17"/>
      <c r="CN50" s="17"/>
      <c r="CO50" s="17"/>
      <c r="CP50" s="17"/>
      <c r="CR50" s="17"/>
      <c r="CU50" s="17"/>
      <c r="CV50" s="17"/>
      <c r="CX50" s="17"/>
      <c r="CY50" s="17"/>
      <c r="CZ50" s="17"/>
      <c r="DA50" s="17"/>
      <c r="DB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E50" s="17"/>
      <c r="EF50" s="17"/>
      <c r="EG50" s="17"/>
      <c r="EH50" s="17"/>
      <c r="EK50" s="17"/>
      <c r="EL50" s="17"/>
      <c r="EM50" s="17"/>
      <c r="EN50" s="17"/>
      <c r="EO50" s="17"/>
      <c r="EP50" s="17"/>
      <c r="ER50" s="17"/>
      <c r="ES50" s="17"/>
      <c r="ET50" s="26" t="e">
        <f t="shared" si="42"/>
        <v>#DIV/0!</v>
      </c>
      <c r="EU50" s="40">
        <f t="shared" si="43"/>
        <v>0</v>
      </c>
      <c r="EV50" s="40">
        <f t="shared" si="44"/>
        <v>0</v>
      </c>
      <c r="EW50" s="40">
        <f t="shared" si="45"/>
        <v>0</v>
      </c>
      <c r="EX50" s="40">
        <f t="shared" si="46"/>
        <v>0</v>
      </c>
      <c r="EY50" s="40">
        <f t="shared" si="47"/>
        <v>0</v>
      </c>
      <c r="EZ50" s="40">
        <f t="shared" si="48"/>
        <v>0</v>
      </c>
      <c r="FA50" s="40">
        <f t="shared" si="49"/>
        <v>0</v>
      </c>
      <c r="FB50" s="40">
        <f t="shared" si="50"/>
        <v>0</v>
      </c>
      <c r="FC50" s="40">
        <f t="shared" si="51"/>
        <v>0</v>
      </c>
      <c r="FD50" s="40">
        <f t="shared" si="52"/>
        <v>0</v>
      </c>
      <c r="FE50" s="40">
        <f t="shared" si="53"/>
        <v>0</v>
      </c>
      <c r="FF50" s="40">
        <f t="shared" si="54"/>
        <v>0</v>
      </c>
      <c r="FG50" s="40">
        <f t="shared" si="55"/>
        <v>0</v>
      </c>
      <c r="FH50" s="40">
        <f t="shared" si="56"/>
        <v>0</v>
      </c>
      <c r="FI50" s="40">
        <f t="shared" si="57"/>
        <v>0</v>
      </c>
      <c r="FJ50" s="40">
        <f t="shared" si="58"/>
        <v>0</v>
      </c>
      <c r="FK50" s="40">
        <f t="shared" si="59"/>
        <v>0</v>
      </c>
      <c r="FL50" s="40">
        <f t="shared" si="60"/>
        <v>0</v>
      </c>
      <c r="FM50" s="40">
        <f t="shared" si="61"/>
        <v>0</v>
      </c>
      <c r="FN50" s="40">
        <f t="shared" si="62"/>
        <v>0</v>
      </c>
      <c r="FO50" s="40">
        <f t="shared" si="63"/>
        <v>0</v>
      </c>
      <c r="FP50" s="40">
        <f t="shared" si="64"/>
        <v>0</v>
      </c>
      <c r="FQ50" s="40">
        <f t="shared" si="65"/>
        <v>0</v>
      </c>
      <c r="FR50" s="40">
        <f t="shared" si="66"/>
        <v>0</v>
      </c>
      <c r="FS50" s="40">
        <f t="shared" si="67"/>
        <v>0</v>
      </c>
      <c r="FT50" s="40">
        <f t="shared" si="68"/>
        <v>0</v>
      </c>
      <c r="FU50" s="40">
        <f t="shared" si="69"/>
        <v>0</v>
      </c>
      <c r="FV50" s="40">
        <f t="shared" si="70"/>
        <v>0</v>
      </c>
      <c r="FW50" s="40">
        <f t="shared" si="71"/>
        <v>0</v>
      </c>
      <c r="FX50" s="40">
        <f t="shared" si="72"/>
        <v>0</v>
      </c>
      <c r="FY50" s="40">
        <f t="shared" si="73"/>
        <v>0</v>
      </c>
      <c r="FZ50" s="40">
        <f t="shared" si="74"/>
        <v>0</v>
      </c>
      <c r="GA50" s="40">
        <f t="shared" si="75"/>
        <v>0</v>
      </c>
      <c r="GB50" s="40">
        <f t="shared" si="76"/>
        <v>0</v>
      </c>
      <c r="GC50" s="40">
        <f t="shared" si="77"/>
        <v>0</v>
      </c>
      <c r="GD50" s="40">
        <f t="shared" si="78"/>
        <v>0</v>
      </c>
      <c r="GE50" s="40">
        <f t="shared" si="79"/>
        <v>0</v>
      </c>
      <c r="GF50" s="40">
        <f t="shared" si="80"/>
        <v>0</v>
      </c>
      <c r="GG50" s="40">
        <f t="shared" si="81"/>
        <v>0</v>
      </c>
      <c r="GH50" s="40">
        <f t="shared" si="82"/>
        <v>0</v>
      </c>
      <c r="GI50" s="40">
        <f t="shared" si="41"/>
        <v>0</v>
      </c>
    </row>
    <row r="51" spans="1:191" x14ac:dyDescent="0.25">
      <c r="A51" s="17" t="s">
        <v>220</v>
      </c>
      <c r="B51" s="15">
        <v>477.02300000000002</v>
      </c>
      <c r="D51" s="15">
        <v>724.91899999999998</v>
      </c>
      <c r="E51" s="15">
        <v>42.273000000000003</v>
      </c>
      <c r="F51" s="15">
        <v>41.775460000000002</v>
      </c>
      <c r="G51" s="15">
        <v>21.373999999999999</v>
      </c>
      <c r="H51" s="15">
        <v>6203.9238183999996</v>
      </c>
      <c r="I51" s="17">
        <v>5.4118952567000003</v>
      </c>
      <c r="J51" s="17">
        <v>3.4387235722999998</v>
      </c>
      <c r="K51" s="17">
        <v>2.1058430000000001E-4</v>
      </c>
      <c r="L51" s="17">
        <v>29.443987360000001</v>
      </c>
      <c r="M51" s="17">
        <v>0.83919915</v>
      </c>
      <c r="N51" s="17">
        <v>7.2999999999999996E-4</v>
      </c>
      <c r="O51" s="17">
        <v>1.6589517799999998E-2</v>
      </c>
      <c r="P51" s="17">
        <v>6.2780020000000004E-3</v>
      </c>
      <c r="Q51" s="5">
        <v>4.6693626999999999E-7</v>
      </c>
      <c r="R51" s="17">
        <v>1.5378612999999999E-2</v>
      </c>
      <c r="S51" s="17">
        <v>2.5792447600000001E-2</v>
      </c>
      <c r="T51" s="17">
        <v>131.42416664999999</v>
      </c>
      <c r="U51" s="5">
        <v>3.4795400000000002E-5</v>
      </c>
      <c r="V51" s="17">
        <v>4.4898000000000003E-5</v>
      </c>
      <c r="W51" s="17">
        <v>3.9879629999999998E-4</v>
      </c>
      <c r="X51" s="17">
        <v>1.5782314700000001E-2</v>
      </c>
      <c r="Y51" s="17">
        <v>3.7118701712000002</v>
      </c>
      <c r="Z51" s="17">
        <v>0.2076440413</v>
      </c>
      <c r="AA51" s="17">
        <v>6.3767830000000002E-4</v>
      </c>
      <c r="AB51" s="17">
        <v>1.57418977E-2</v>
      </c>
      <c r="AC51" s="17">
        <v>58.471658064000003</v>
      </c>
      <c r="AD51" s="17">
        <v>3.0636095700000001E-2</v>
      </c>
      <c r="AE51" s="17">
        <v>8.6943565E-3</v>
      </c>
      <c r="AF51" s="17">
        <v>1.60291254E-2</v>
      </c>
      <c r="AG51" s="5">
        <v>5.5611099999999999E-6</v>
      </c>
      <c r="AH51" s="17">
        <v>1.9225779999999999E-4</v>
      </c>
      <c r="AI51" s="17">
        <v>1.7536449999999999E-4</v>
      </c>
      <c r="AJ51" s="17">
        <v>0.19636876910000001</v>
      </c>
      <c r="AK51" s="17">
        <v>51.490843863000002</v>
      </c>
      <c r="AL51" s="17">
        <v>6.1262791560999998</v>
      </c>
      <c r="AM51" s="17">
        <v>57.651867656</v>
      </c>
      <c r="AN51" s="17">
        <v>1.46096552E-2</v>
      </c>
      <c r="AO51" s="5">
        <v>3.3180299999999998E-5</v>
      </c>
      <c r="AP51" s="5">
        <v>6.7802586000000001E-3</v>
      </c>
      <c r="AR51" s="17" t="s">
        <v>220</v>
      </c>
      <c r="AS51" s="17">
        <v>0</v>
      </c>
      <c r="AT51" s="17">
        <v>0</v>
      </c>
      <c r="AU51" s="17">
        <v>3.44863323609392</v>
      </c>
      <c r="AV51" s="17">
        <v>5.4315114455742499</v>
      </c>
      <c r="AW51" s="17">
        <v>5.4315114455742499</v>
      </c>
      <c r="AX51" s="17">
        <v>2.7932358672382002E-2</v>
      </c>
      <c r="AY51" s="17">
        <v>0</v>
      </c>
      <c r="AZ51" s="5">
        <v>8.6774643608525896E-5</v>
      </c>
      <c r="BA51" s="17">
        <v>1.2487685989186301E-4</v>
      </c>
      <c r="BB51" s="17">
        <v>29.5250063676752</v>
      </c>
      <c r="BC51" s="5">
        <v>3.3312993461752603E-5</v>
      </c>
      <c r="BD51" s="17">
        <v>2.58651090024755E-2</v>
      </c>
      <c r="BE51" s="17">
        <v>0.84164778494752202</v>
      </c>
      <c r="BF51" s="17">
        <v>1.76059369004116E-4</v>
      </c>
      <c r="BG51" s="17">
        <v>5.5752194328609903E-4</v>
      </c>
      <c r="BH51" s="5">
        <v>6.7986752907015996E-3</v>
      </c>
      <c r="BI51" s="17">
        <v>16865.979890844501</v>
      </c>
      <c r="BJ51" s="17">
        <v>1.6636803417864901E-2</v>
      </c>
      <c r="BK51" s="5">
        <v>1.35956851138411E-7</v>
      </c>
      <c r="BL51" s="5">
        <v>3.3287323754250701E-7</v>
      </c>
      <c r="BM51" s="17">
        <v>6.3089110090179196E-3</v>
      </c>
      <c r="BN51" s="17">
        <v>1.5824725475784899E-2</v>
      </c>
      <c r="BO51" s="17">
        <v>3.0722855709965399E-2</v>
      </c>
      <c r="BP51" s="17">
        <v>8.7190364327562695E-3</v>
      </c>
      <c r="BQ51" s="17">
        <v>478.49549777388103</v>
      </c>
      <c r="BR51" s="17">
        <v>1.54218169495471E-2</v>
      </c>
      <c r="BS51" s="17">
        <v>8.2319824657164098</v>
      </c>
      <c r="BT51" s="17">
        <v>2541.8907935595998</v>
      </c>
      <c r="BU51" s="17">
        <v>6.5705525263999398</v>
      </c>
      <c r="BV51" s="17">
        <v>6.1431140359201404</v>
      </c>
      <c r="BW51" s="17">
        <v>0</v>
      </c>
      <c r="BX51" s="5">
        <v>0</v>
      </c>
      <c r="BY51" s="17">
        <v>131.83185851244201</v>
      </c>
      <c r="BZ51" s="17">
        <v>131.83185851244201</v>
      </c>
      <c r="CA51" s="17">
        <v>0</v>
      </c>
      <c r="CB51" s="17">
        <v>0</v>
      </c>
      <c r="CC51" s="17">
        <v>57.814809485325398</v>
      </c>
      <c r="CD51" s="5">
        <v>7.6783728178459106E-6</v>
      </c>
      <c r="CE51" s="5">
        <v>2.5477648943128201E-5</v>
      </c>
      <c r="CF51" s="17">
        <v>0</v>
      </c>
      <c r="CG51" s="17">
        <v>3.6915211021997699E-2</v>
      </c>
      <c r="CH51" s="17">
        <v>0</v>
      </c>
      <c r="CI51" s="17">
        <v>0</v>
      </c>
      <c r="CJ51" s="17">
        <v>2.1647860881002401E-2</v>
      </c>
      <c r="CK51" s="17">
        <v>0</v>
      </c>
      <c r="CL51" s="5">
        <v>1.17074201403241E-5</v>
      </c>
      <c r="CM51" s="5">
        <v>3.3319705848310997E-5</v>
      </c>
      <c r="CN51" s="17">
        <v>1.3221466751544501E-4</v>
      </c>
      <c r="CO51" s="17">
        <v>2.6845057334501702E-4</v>
      </c>
      <c r="CP51" s="17">
        <v>3.7223681479049699</v>
      </c>
      <c r="CQ51" s="17">
        <v>0</v>
      </c>
      <c r="CR51" s="17">
        <v>0.23149925006349401</v>
      </c>
      <c r="CS51" s="17">
        <v>0</v>
      </c>
      <c r="CT51" s="17">
        <v>0</v>
      </c>
      <c r="CU51" s="17">
        <v>2.6271247878877898E-4</v>
      </c>
      <c r="CV51" s="17">
        <v>3.7804892685615299E-4</v>
      </c>
      <c r="CW51" s="17">
        <v>8762.8408723612101</v>
      </c>
      <c r="CX51" s="17">
        <v>654.78139403760099</v>
      </c>
      <c r="CY51" s="17">
        <v>72.753633633492797</v>
      </c>
      <c r="CZ51" s="17">
        <v>727.53502767109399</v>
      </c>
      <c r="DA51" s="17">
        <v>0</v>
      </c>
      <c r="DB51" s="17">
        <v>13.2558412581337</v>
      </c>
      <c r="DC51" s="17">
        <v>0</v>
      </c>
      <c r="DD51" s="17">
        <v>1.60940855177059E-2</v>
      </c>
      <c r="DE51" s="5">
        <v>5.5836283448248997E-6</v>
      </c>
      <c r="DF51" s="17">
        <v>1.9302544293920299E-4</v>
      </c>
      <c r="DG51" s="17">
        <v>1.7607173835149399E-4</v>
      </c>
      <c r="DH51" s="17">
        <v>0.19695544826071801</v>
      </c>
      <c r="DI51" s="17">
        <v>0.187801698220319</v>
      </c>
      <c r="DJ51" s="17">
        <v>3899.4047299256199</v>
      </c>
      <c r="DK51" s="17">
        <v>0.25408452454571001</v>
      </c>
      <c r="DL51" s="17">
        <v>0.662835066386677</v>
      </c>
      <c r="DM51" s="17">
        <v>1.60552682870638</v>
      </c>
      <c r="DN51" s="17">
        <v>0.37560467633393502</v>
      </c>
      <c r="DO51" s="17">
        <v>1.0417430120647899</v>
      </c>
      <c r="DP51" s="5">
        <v>1.74510255555371E-6</v>
      </c>
      <c r="DQ51" s="17">
        <v>8.8377552428666295E-2</v>
      </c>
      <c r="DR51" s="17">
        <v>42.431875721942099</v>
      </c>
      <c r="DS51" s="17">
        <v>41.931786629077898</v>
      </c>
      <c r="DT51" s="17">
        <v>0.50008909286418701</v>
      </c>
      <c r="DU51" s="17">
        <v>0</v>
      </c>
      <c r="DV51" s="17">
        <v>0</v>
      </c>
      <c r="DW51" s="17">
        <v>12.8318282213661</v>
      </c>
      <c r="DX51" s="17">
        <v>0</v>
      </c>
      <c r="DY51" s="17">
        <v>4.5672344986965197</v>
      </c>
      <c r="DZ51" s="17">
        <v>1.07157962797003</v>
      </c>
      <c r="EA51" s="17">
        <v>0.62524805094881197</v>
      </c>
      <c r="EB51" s="17">
        <v>11.4180821016661</v>
      </c>
      <c r="EC51" s="17">
        <v>1.5774260552310699E-2</v>
      </c>
      <c r="ED51" s="17">
        <v>2073.40430966962</v>
      </c>
      <c r="EE51" s="17">
        <v>0.58550270529164306</v>
      </c>
      <c r="EF51" s="17">
        <v>6.6163380644521403</v>
      </c>
      <c r="EG51" s="17">
        <v>0</v>
      </c>
      <c r="EH51" s="17">
        <v>21.4693112691237</v>
      </c>
      <c r="EI51" s="17">
        <v>284.242779106537</v>
      </c>
      <c r="EJ51" s="17">
        <v>1.4651039607258101E-2</v>
      </c>
      <c r="EK51" s="17">
        <v>0</v>
      </c>
      <c r="EL51" s="17">
        <v>0</v>
      </c>
      <c r="EM51" s="17">
        <v>42.502974418811903</v>
      </c>
      <c r="EN51" s="17">
        <v>58.629005035985202</v>
      </c>
      <c r="EO51" s="17">
        <v>3.0819866905206699E-2</v>
      </c>
      <c r="EP51" s="17">
        <v>6221.1882656194603</v>
      </c>
      <c r="EQ51" s="17">
        <v>51.630272002888198</v>
      </c>
      <c r="ER51" s="17">
        <v>8.3228702696621593</v>
      </c>
      <c r="ES51" s="17"/>
      <c r="ET51" s="26">
        <f t="shared" si="42"/>
        <v>1.4085477722620681</v>
      </c>
      <c r="EU51" s="40">
        <f t="shared" si="43"/>
        <v>3.086848587764117E-3</v>
      </c>
      <c r="EV51" s="40">
        <f t="shared" si="44"/>
        <v>0</v>
      </c>
      <c r="EW51" s="40">
        <f t="shared" si="45"/>
        <v>3.6087172099144903E-3</v>
      </c>
      <c r="EX51" s="40">
        <f t="shared" si="46"/>
        <v>3.7583261642678664E-3</v>
      </c>
      <c r="EY51" s="40">
        <f t="shared" si="47"/>
        <v>3.7420684075745786E-3</v>
      </c>
      <c r="EZ51" s="40">
        <f t="shared" si="48"/>
        <v>4.4592153608918172E-3</v>
      </c>
      <c r="FA51" s="40">
        <f t="shared" si="49"/>
        <v>2.7828270824758706E-3</v>
      </c>
      <c r="FB51" s="40">
        <f t="shared" si="50"/>
        <v>3.6246431136974688E-3</v>
      </c>
      <c r="FC51" s="40">
        <f t="shared" si="51"/>
        <v>2.8817855188319526E-3</v>
      </c>
      <c r="FD51" s="40">
        <f t="shared" si="52"/>
        <v>5.0678208222972856E-3</v>
      </c>
      <c r="FE51" s="40">
        <f t="shared" si="53"/>
        <v>2.7516316552038708E-3</v>
      </c>
      <c r="FF51" s="40">
        <f t="shared" si="54"/>
        <v>2.9178234362153611E-3</v>
      </c>
      <c r="FG51" s="40">
        <f t="shared" si="55"/>
        <v>4.9059072468699569E-3</v>
      </c>
      <c r="FH51" s="40">
        <f t="shared" si="56"/>
        <v>2.850331060550939E-3</v>
      </c>
      <c r="FI51" s="40">
        <f t="shared" si="57"/>
        <v>4.9233831110469849E-3</v>
      </c>
      <c r="FJ51" s="40">
        <f t="shared" si="58"/>
        <v>4.0558397421515055E-3</v>
      </c>
      <c r="FK51" s="40">
        <f t="shared" si="59"/>
        <v>2.8093528036046561E-3</v>
      </c>
      <c r="FL51" s="40">
        <f t="shared" si="60"/>
        <v>2.8171580922587204E-3</v>
      </c>
      <c r="FM51" s="40">
        <f t="shared" si="61"/>
        <v>3.1021072671342034E-3</v>
      </c>
      <c r="FN51" s="40">
        <f t="shared" si="62"/>
        <v>3.0384567077204726E-3</v>
      </c>
      <c r="FO51" s="40">
        <f t="shared" si="63"/>
        <v>2.875985314158557E-3</v>
      </c>
      <c r="FP51" s="40">
        <f t="shared" si="64"/>
        <v>4.6864548654590148E-3</v>
      </c>
      <c r="FQ51" s="40">
        <f t="shared" si="65"/>
        <v>2.6872341979657646E-3</v>
      </c>
      <c r="FR51" s="40">
        <f t="shared" si="66"/>
        <v>2.8282176425302903E-3</v>
      </c>
      <c r="FS51" s="40">
        <f t="shared" si="67"/>
        <v>0.11488511114570571</v>
      </c>
      <c r="FT51" s="40">
        <f t="shared" si="68"/>
        <v>4.8348918960109018E-3</v>
      </c>
      <c r="FU51" s="40">
        <f t="shared" si="69"/>
        <v>2.0558418640148303E-3</v>
      </c>
      <c r="FV51" s="40">
        <f t="shared" si="70"/>
        <v>2.6909955557096535E-3</v>
      </c>
      <c r="FW51" s="40">
        <f t="shared" si="71"/>
        <v>2.831953876074302E-3</v>
      </c>
      <c r="FX51" s="40">
        <f t="shared" si="72"/>
        <v>2.8386152277364591E-3</v>
      </c>
      <c r="FY51" s="40">
        <f t="shared" si="73"/>
        <v>4.0526302018886132E-3</v>
      </c>
      <c r="FZ51" s="40">
        <f t="shared" si="74"/>
        <v>4.0492536247079833E-3</v>
      </c>
      <c r="GA51" s="40">
        <f t="shared" si="75"/>
        <v>3.9927791704836126E-3</v>
      </c>
      <c r="GB51" s="40">
        <f t="shared" si="76"/>
        <v>4.0329619249847995E-3</v>
      </c>
      <c r="GC51" s="40">
        <f t="shared" si="77"/>
        <v>2.987639854376421E-3</v>
      </c>
      <c r="GD51" s="40">
        <f t="shared" si="78"/>
        <v>2.7078239435960241E-3</v>
      </c>
      <c r="GE51" s="40">
        <f t="shared" si="79"/>
        <v>2.7479779146821724E-3</v>
      </c>
      <c r="GF51" s="40">
        <f t="shared" si="80"/>
        <v>2.8263061709925342E-3</v>
      </c>
      <c r="GG51" s="40">
        <f t="shared" si="81"/>
        <v>2.8326751515737837E-3</v>
      </c>
      <c r="GH51" s="40">
        <f t="shared" si="82"/>
        <v>3.9991640145690425E-3</v>
      </c>
      <c r="GI51" s="40">
        <f t="shared" si="41"/>
        <v>2.7162224611314203E-3</v>
      </c>
    </row>
    <row r="52" spans="1:191" x14ac:dyDescent="0.25">
      <c r="A52" s="17"/>
      <c r="Q52" s="5"/>
      <c r="U52" s="5"/>
      <c r="AG52" s="5"/>
      <c r="AO52" s="5"/>
      <c r="AP52" s="5"/>
      <c r="AR52" s="17"/>
      <c r="AU52" s="17"/>
      <c r="AV52" s="17"/>
      <c r="AW52" s="17"/>
      <c r="AX52" s="17"/>
      <c r="BB52" s="17"/>
      <c r="BD52" s="17"/>
      <c r="BE52" s="17"/>
      <c r="BF52" s="17"/>
      <c r="BG52" s="17"/>
      <c r="BH52" s="5"/>
      <c r="BI52" s="17"/>
      <c r="BJ52" s="17"/>
      <c r="BM52" s="17"/>
      <c r="BN52" s="17"/>
      <c r="BO52" s="17"/>
      <c r="BP52" s="17"/>
      <c r="BQ52" s="17"/>
      <c r="BR52" s="17"/>
      <c r="BS52" s="17"/>
      <c r="BT52" s="17"/>
      <c r="BW52" s="17"/>
      <c r="BX52" s="5"/>
      <c r="BY52" s="17"/>
      <c r="BZ52" s="17"/>
      <c r="CD52" s="17"/>
      <c r="CE52" s="17"/>
      <c r="CF52" s="17"/>
      <c r="CG52" s="17"/>
      <c r="CH52" s="17"/>
      <c r="CL52" s="17"/>
      <c r="CM52" s="17"/>
      <c r="CN52" s="17"/>
      <c r="CO52" s="17"/>
      <c r="CP52" s="17"/>
      <c r="CR52" s="17"/>
      <c r="CU52" s="17"/>
      <c r="CV52" s="17"/>
      <c r="CX52" s="17"/>
      <c r="CY52" s="17"/>
      <c r="CZ52" s="17"/>
      <c r="DA52" s="17"/>
      <c r="DB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E52" s="17"/>
      <c r="EF52" s="17"/>
      <c r="EG52" s="17"/>
      <c r="EH52" s="17"/>
      <c r="EK52" s="17"/>
      <c r="EL52" s="17"/>
      <c r="EM52" s="17"/>
      <c r="EN52" s="17"/>
      <c r="EO52" s="17"/>
      <c r="EP52" s="17"/>
      <c r="ER52" s="17"/>
      <c r="ES52" s="17"/>
      <c r="EU52" s="17"/>
      <c r="EV52" s="17"/>
      <c r="EW52" s="17"/>
      <c r="EX52" s="17"/>
      <c r="EY52" s="17"/>
      <c r="EZ52" s="17"/>
      <c r="FA52" s="17"/>
      <c r="FB52" s="17"/>
      <c r="FC52" s="17"/>
      <c r="FE52" s="17"/>
      <c r="FF52" s="17"/>
      <c r="FG52" s="17"/>
      <c r="FH52" s="17"/>
      <c r="FI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GA52" s="17"/>
      <c r="GB52" s="17"/>
      <c r="GC52" s="17"/>
      <c r="GD52" s="40"/>
      <c r="GE52" s="40"/>
      <c r="GF52" s="40"/>
      <c r="GG52" s="40"/>
      <c r="GH52" s="40"/>
      <c r="GI52" s="40"/>
    </row>
    <row r="53" spans="1:191" x14ac:dyDescent="0.25">
      <c r="A53" s="17"/>
      <c r="Q53" s="5"/>
      <c r="U53" s="5"/>
      <c r="AG53" s="5"/>
      <c r="AO53" s="5"/>
      <c r="AP53" s="5"/>
      <c r="AR53" s="17"/>
      <c r="AU53" s="17"/>
      <c r="AV53" s="17"/>
      <c r="AW53" s="17"/>
      <c r="AX53" s="17"/>
      <c r="BB53" s="17"/>
      <c r="BD53" s="17"/>
      <c r="BE53" s="17"/>
      <c r="BF53" s="17"/>
      <c r="BG53" s="17"/>
      <c r="BH53" s="5"/>
      <c r="BI53" s="17"/>
      <c r="BJ53" s="17"/>
      <c r="BM53" s="17"/>
      <c r="BN53" s="17"/>
      <c r="BO53" s="17"/>
      <c r="BP53" s="17"/>
      <c r="BQ53" s="17"/>
      <c r="BR53" s="17"/>
      <c r="BS53" s="17"/>
      <c r="BT53" s="17"/>
      <c r="BW53" s="17"/>
      <c r="BX53" s="5"/>
      <c r="BY53" s="17"/>
      <c r="BZ53" s="17"/>
      <c r="CD53" s="17"/>
      <c r="CE53" s="17"/>
      <c r="CF53" s="17"/>
      <c r="CG53" s="17"/>
      <c r="CH53" s="17"/>
      <c r="CL53" s="17"/>
      <c r="CM53" s="17"/>
      <c r="CN53" s="17"/>
      <c r="CO53" s="17"/>
      <c r="CP53" s="17"/>
      <c r="CR53" s="17"/>
      <c r="CU53" s="17"/>
      <c r="CV53" s="17"/>
      <c r="CX53" s="17"/>
      <c r="CY53" s="17"/>
      <c r="CZ53" s="17"/>
      <c r="DA53" s="17"/>
      <c r="DB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E53" s="17"/>
      <c r="EF53" s="17"/>
      <c r="EG53" s="17"/>
      <c r="EH53" s="17"/>
      <c r="EK53" s="17"/>
      <c r="EL53" s="17"/>
      <c r="EM53" s="17"/>
      <c r="EN53" s="17"/>
      <c r="EO53" s="17"/>
      <c r="EP53" s="17"/>
      <c r="ER53" s="17"/>
      <c r="ES53" s="17"/>
      <c r="EU53" s="17"/>
      <c r="EV53" s="17"/>
      <c r="EW53" s="17"/>
      <c r="EX53" s="17"/>
      <c r="EY53" s="17"/>
      <c r="EZ53" s="17"/>
      <c r="FA53" s="17"/>
      <c r="FB53" s="17"/>
      <c r="FC53" s="17"/>
      <c r="FE53" s="17"/>
      <c r="FF53" s="17"/>
      <c r="FG53" s="17"/>
      <c r="FH53" s="17"/>
      <c r="FI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GA53" s="17"/>
      <c r="GB53" s="17"/>
      <c r="GC53" s="17"/>
      <c r="GD53" s="40"/>
      <c r="GE53" s="40"/>
      <c r="GF53" s="40"/>
      <c r="GG53" s="40"/>
      <c r="GH53" s="40"/>
      <c r="GI53" s="40"/>
    </row>
    <row r="54" spans="1:191" x14ac:dyDescent="0.25">
      <c r="A54" s="17" t="s">
        <v>339</v>
      </c>
      <c r="Q54" s="5"/>
      <c r="U54" s="5"/>
      <c r="AG54" s="5"/>
      <c r="AO54" s="5"/>
      <c r="AP54" s="5"/>
      <c r="AR54" s="17"/>
      <c r="AU54" s="17"/>
      <c r="AV54" s="17"/>
      <c r="AW54" s="17"/>
      <c r="AX54" s="17"/>
      <c r="BB54" s="17"/>
      <c r="BD54" s="17"/>
      <c r="BE54" s="17"/>
      <c r="BF54" s="17"/>
      <c r="BG54" s="17"/>
      <c r="BH54" s="5"/>
      <c r="BI54" s="17"/>
      <c r="BJ54" s="17"/>
      <c r="BM54" s="17"/>
      <c r="BN54" s="17"/>
      <c r="BO54" s="17"/>
      <c r="BP54" s="17"/>
      <c r="BQ54" s="17"/>
      <c r="BR54" s="17"/>
      <c r="BS54" s="17"/>
      <c r="BT54" s="17"/>
      <c r="BW54" s="17"/>
      <c r="BX54" s="5"/>
      <c r="BY54" s="17"/>
      <c r="BZ54" s="17"/>
      <c r="CD54" s="17"/>
      <c r="CE54" s="17"/>
      <c r="CF54" s="17"/>
      <c r="CG54" s="17"/>
      <c r="CH54" s="17"/>
      <c r="CL54" s="17"/>
      <c r="CM54" s="17"/>
      <c r="CN54" s="17"/>
      <c r="CO54" s="17"/>
      <c r="CP54" s="17"/>
      <c r="CR54" s="17"/>
      <c r="CU54" s="17"/>
      <c r="CV54" s="17"/>
      <c r="CX54" s="17"/>
      <c r="CY54" s="17"/>
      <c r="CZ54" s="17"/>
      <c r="DA54" s="17"/>
      <c r="DB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E54" s="17"/>
      <c r="EF54" s="17"/>
      <c r="EG54" s="17"/>
      <c r="EH54" s="17"/>
      <c r="EK54" s="17"/>
      <c r="EL54" s="17"/>
      <c r="EM54" s="17"/>
      <c r="EN54" s="17"/>
      <c r="EO54" s="17"/>
      <c r="EP54" s="17"/>
      <c r="ER54" s="17"/>
      <c r="ES54" s="17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</row>
    <row r="55" spans="1:191" x14ac:dyDescent="0.25">
      <c r="A55" s="17" t="s">
        <v>340</v>
      </c>
      <c r="B55" s="15">
        <v>4579.6584568999997</v>
      </c>
      <c r="C55" s="15">
        <v>1.9019729999999999E-4</v>
      </c>
      <c r="D55" s="15">
        <v>2412.8767926</v>
      </c>
      <c r="E55" s="15">
        <v>34.377380752999997</v>
      </c>
      <c r="F55" s="15">
        <v>34.353891789000002</v>
      </c>
      <c r="G55" s="15">
        <v>3257.3300337000001</v>
      </c>
      <c r="H55" s="15">
        <v>9464.3583001000006</v>
      </c>
      <c r="I55" s="17">
        <v>4.1760061433000004</v>
      </c>
      <c r="J55" s="17">
        <v>3.2035341594000002</v>
      </c>
      <c r="K55" s="17">
        <v>9.9320108999999993E-6</v>
      </c>
      <c r="L55" s="17">
        <v>90.132537206999999</v>
      </c>
      <c r="M55" s="17">
        <v>0.56039080480000003</v>
      </c>
      <c r="N55" s="17">
        <v>3.1319000000000003E-5</v>
      </c>
      <c r="O55" s="17">
        <v>1.6922829800000001E-2</v>
      </c>
      <c r="P55" s="17">
        <v>2.6934300000000001E-4</v>
      </c>
      <c r="Q55" s="17">
        <v>1.775351E-10</v>
      </c>
      <c r="R55" s="17">
        <v>1.5682972999999999E-2</v>
      </c>
      <c r="S55" s="17">
        <v>2.63082857E-2</v>
      </c>
      <c r="T55" s="17">
        <v>478.72089719000002</v>
      </c>
      <c r="U55" s="5">
        <v>1.3201551E-7</v>
      </c>
      <c r="V55" s="17">
        <v>3.2884900000000001E-5</v>
      </c>
      <c r="W55" s="17">
        <v>1.4565E-5</v>
      </c>
      <c r="X55" s="17">
        <v>3.8404996099999998E-2</v>
      </c>
      <c r="Y55" s="17">
        <v>2.875038955</v>
      </c>
      <c r="Z55" s="17">
        <v>9.5842974400000003E-2</v>
      </c>
      <c r="AA55" s="17">
        <v>2.50549E-5</v>
      </c>
      <c r="AB55" s="17">
        <v>1.6024492800000002E-2</v>
      </c>
      <c r="AC55" s="17">
        <v>49.600608641000001</v>
      </c>
      <c r="AD55" s="17">
        <v>2.8294050899999999E-2</v>
      </c>
      <c r="AE55" s="17">
        <v>8.8604996999999998E-3</v>
      </c>
      <c r="AF55" s="17">
        <v>9.0266557999999992E-6</v>
      </c>
      <c r="AG55" s="17">
        <v>3.1495359999999998E-9</v>
      </c>
      <c r="AH55" s="17">
        <v>1.0876899E-7</v>
      </c>
      <c r="AI55" s="17">
        <v>9.9194780000000005E-8</v>
      </c>
      <c r="AJ55" s="17">
        <v>0.1118019626</v>
      </c>
      <c r="AK55" s="17">
        <v>134.18554452000001</v>
      </c>
      <c r="AL55" s="17">
        <v>8.1602099118000009</v>
      </c>
      <c r="AM55" s="17">
        <v>3.4131313490999999</v>
      </c>
      <c r="AN55" s="17">
        <v>1.4428844099999999E-2</v>
      </c>
      <c r="AO55" s="17">
        <v>1.8791670000000001E-8</v>
      </c>
      <c r="AR55" s="17" t="s">
        <v>340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5">
        <v>0</v>
      </c>
      <c r="BA55" s="5">
        <v>0</v>
      </c>
      <c r="BB55" s="5">
        <v>0</v>
      </c>
      <c r="BC55" s="5">
        <v>0</v>
      </c>
      <c r="BD55" s="17">
        <v>0</v>
      </c>
      <c r="BE55" s="17">
        <v>0</v>
      </c>
      <c r="BF55" s="5">
        <v>0</v>
      </c>
      <c r="BG55" s="5">
        <v>0</v>
      </c>
      <c r="BH55" s="5">
        <v>0</v>
      </c>
      <c r="BI55" s="17">
        <v>0</v>
      </c>
      <c r="BJ55" s="17">
        <v>0</v>
      </c>
      <c r="BK55" s="5">
        <v>0</v>
      </c>
      <c r="BL55" s="5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5">
        <v>0</v>
      </c>
      <c r="BX55" s="5">
        <v>0</v>
      </c>
      <c r="BY55" s="5">
        <v>0</v>
      </c>
      <c r="BZ55" s="5">
        <v>0</v>
      </c>
      <c r="CA55" s="17">
        <v>0</v>
      </c>
      <c r="CB55" s="17">
        <v>0</v>
      </c>
      <c r="CC55" s="17">
        <v>0</v>
      </c>
      <c r="CD55" s="5">
        <v>0</v>
      </c>
      <c r="CE55" s="5">
        <v>0</v>
      </c>
      <c r="CF55" s="5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5">
        <v>0</v>
      </c>
      <c r="CM55" s="5">
        <v>0</v>
      </c>
      <c r="CN55" s="5">
        <v>0</v>
      </c>
      <c r="CO55" s="5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5">
        <v>0</v>
      </c>
      <c r="CV55" s="5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5">
        <v>0</v>
      </c>
      <c r="DE55" s="5">
        <v>0</v>
      </c>
      <c r="DF55" s="5">
        <v>0</v>
      </c>
      <c r="DG55" s="5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5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/>
      <c r="EU55" s="40">
        <f>(BQ55-B55)/(B55+1E-50)</f>
        <v>-1</v>
      </c>
      <c r="EV55" s="40">
        <f>(CS55-C55)/(C55+1E-50)</f>
        <v>-1</v>
      </c>
      <c r="EW55" s="40">
        <f>(CZ55-D55)/(D55+1E-50)</f>
        <v>-1</v>
      </c>
      <c r="EX55" s="40">
        <f>(DR55-E55)/(E55+1E-50)</f>
        <v>-1</v>
      </c>
      <c r="EY55" s="40">
        <f>(DS55-F55)/(F55+1E-50)</f>
        <v>-1</v>
      </c>
      <c r="EZ55" s="40">
        <f>(EH55-G55)/(G55+1E-50)</f>
        <v>-1</v>
      </c>
      <c r="FA55" s="40">
        <f>(EP55-H55)/(H55+1E-50)</f>
        <v>-1</v>
      </c>
      <c r="FB55" s="40">
        <f>(AW55-I55)/(I55+1E-50)</f>
        <v>-1</v>
      </c>
      <c r="FC55" s="40">
        <f>(AU55-J55)/(J55+1E-50)</f>
        <v>-1</v>
      </c>
      <c r="FD55" s="40">
        <f>(AZ55+BA55-K55)/(K55+1E-50)</f>
        <v>-1</v>
      </c>
      <c r="FE55" s="40">
        <f>(BB55-L55)/(L55+1E-50)</f>
        <v>-1</v>
      </c>
      <c r="FF55" s="40">
        <f>(BE55-M55)/(M55+1E-50)</f>
        <v>-1</v>
      </c>
      <c r="FG55" s="40">
        <f>(BF55+BG55-N55)/(N55+1E-50)</f>
        <v>-1</v>
      </c>
      <c r="FH55" s="40">
        <f>(BJ55-O55)/(O55+1E-50)</f>
        <v>-1</v>
      </c>
      <c r="FI55" s="40">
        <f>(BM55-P55)/(P55+1E-50)</f>
        <v>-1</v>
      </c>
      <c r="FJ55" s="40">
        <f>(BK55+BL55-Q55)/(Q55+1E-50)</f>
        <v>-1</v>
      </c>
      <c r="FK55" s="40">
        <f>(BR55-R55)/(R55+1E-50)</f>
        <v>-1</v>
      </c>
      <c r="FL55" s="40">
        <f>(BD55-S55)/(S55+1E-50)</f>
        <v>-1</v>
      </c>
      <c r="FM55" s="40">
        <f>(BZ55-T55)/(T55+1E-50)</f>
        <v>-1</v>
      </c>
      <c r="FN55" s="40">
        <f>(CD55+CE55+DP55-U55)/(U55+1E-50)</f>
        <v>-1</v>
      </c>
      <c r="FO55" s="40">
        <f>(CL55+CM55-V55)/(V55+1E-50)</f>
        <v>-1</v>
      </c>
      <c r="FP55" s="40">
        <f>(CO55+CN55-W55)/(W55+1E-50)</f>
        <v>-1</v>
      </c>
      <c r="FQ55" s="40">
        <f>(BN55-X55)/(X55+1E-50)</f>
        <v>-1</v>
      </c>
      <c r="FR55" s="40">
        <f>(CP55-Y55)/(Y55+1E-50)</f>
        <v>-1</v>
      </c>
      <c r="FS55" s="40">
        <f>(CR55-Z55)/(Z55+1E-50)</f>
        <v>-1</v>
      </c>
      <c r="FT55" s="40">
        <f>(CU55+CV55-AA55)/(AA55+1E-50)</f>
        <v>-1</v>
      </c>
      <c r="FU55" s="40">
        <f>(EC55-AB55)/(AB55+1E-50)</f>
        <v>-1</v>
      </c>
      <c r="FV55" s="40">
        <f>(EN55-AC55)/(AC55+1E-50)</f>
        <v>-1</v>
      </c>
      <c r="FW55" s="40">
        <f>(BO55-AD55)/(AD55+1E-50)</f>
        <v>-1</v>
      </c>
      <c r="FX55" s="40">
        <f>(BP55-AE55)/(AE55+1E-50)</f>
        <v>-1</v>
      </c>
      <c r="FY55" s="40">
        <f t="shared" ref="FY55:GC55" si="83">(DD55-AF55)/(AF55+1E-50)</f>
        <v>-1</v>
      </c>
      <c r="FZ55" s="40">
        <f t="shared" si="83"/>
        <v>-1</v>
      </c>
      <c r="GA55" s="40">
        <f t="shared" si="83"/>
        <v>-1</v>
      </c>
      <c r="GB55" s="40">
        <f t="shared" si="83"/>
        <v>-1</v>
      </c>
      <c r="GC55" s="40">
        <f t="shared" si="83"/>
        <v>-1</v>
      </c>
      <c r="GD55" s="40">
        <f t="shared" ref="GD55" si="84">(EQ55-AK55)/(AK55+1E-50)</f>
        <v>-1</v>
      </c>
      <c r="GE55" s="40">
        <f t="shared" ref="GE55" si="85">(BV55-AL55)/(AL55+1E-50)</f>
        <v>-1</v>
      </c>
      <c r="GF55" s="40">
        <f t="shared" ref="GF55" si="86">(CC55-AM55)/(AM55+1E-50)</f>
        <v>-1</v>
      </c>
      <c r="GG55" s="40">
        <f t="shared" ref="GG55" si="87">(EJ55-AN55)/(AN55+1E-50)</f>
        <v>-1</v>
      </c>
      <c r="GH55" s="40">
        <f t="shared" ref="GH55" si="88">(BC55-AO55)/(AO55+1E-50)</f>
        <v>-1</v>
      </c>
      <c r="GI55" s="40">
        <f t="shared" ref="GI55" si="89">(BH55-AP55)/(AP55+1E-50)</f>
        <v>0</v>
      </c>
    </row>
    <row r="56" spans="1:191" x14ac:dyDescent="0.25">
      <c r="A56" s="17" t="s">
        <v>341</v>
      </c>
      <c r="AR56" s="17"/>
      <c r="AU56" s="17"/>
      <c r="AV56" s="17"/>
      <c r="AW56" s="17"/>
      <c r="AX56" s="17"/>
      <c r="BB56" s="17"/>
      <c r="BD56" s="17"/>
      <c r="BE56" s="17"/>
      <c r="BF56" s="17"/>
      <c r="BG56" s="17"/>
      <c r="BI56" s="17"/>
      <c r="BJ56" s="17"/>
      <c r="BM56" s="17"/>
      <c r="BN56" s="17"/>
      <c r="BO56" s="17"/>
      <c r="BP56" s="17"/>
      <c r="BQ56" s="17"/>
      <c r="BR56" s="17"/>
      <c r="BS56" s="17"/>
      <c r="BT56" s="17"/>
      <c r="BW56" s="17"/>
      <c r="BY56" s="17"/>
      <c r="BZ56" s="17"/>
      <c r="CD56" s="17"/>
      <c r="CE56" s="17"/>
      <c r="CF56" s="17"/>
      <c r="CG56" s="17"/>
      <c r="CH56" s="17"/>
      <c r="CL56" s="17"/>
      <c r="CM56" s="17"/>
      <c r="CN56" s="17"/>
      <c r="CO56" s="17"/>
      <c r="CP56" s="17"/>
      <c r="CR56" s="17"/>
      <c r="CU56" s="17"/>
      <c r="CV56" s="17"/>
      <c r="CX56" s="17"/>
      <c r="CY56" s="17"/>
      <c r="CZ56" s="17"/>
      <c r="DA56" s="17"/>
      <c r="DB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E56" s="17"/>
      <c r="EF56" s="17"/>
      <c r="EG56" s="17"/>
      <c r="EH56" s="17"/>
      <c r="EK56" s="17"/>
      <c r="EL56" s="17"/>
      <c r="EM56" s="17"/>
      <c r="EN56" s="17"/>
      <c r="EO56" s="17"/>
      <c r="EP56" s="17"/>
      <c r="ER56" s="17"/>
      <c r="ES56" s="17"/>
      <c r="EU56" s="17"/>
      <c r="EV56" s="17"/>
      <c r="EW56" s="17"/>
      <c r="EX56" s="17"/>
      <c r="EY56" s="17"/>
      <c r="EZ56" s="17"/>
      <c r="FA56" s="17"/>
      <c r="FB56" s="17"/>
      <c r="FC56" s="17"/>
      <c r="FE56" s="17"/>
      <c r="FF56" s="17"/>
      <c r="FG56" s="17"/>
      <c r="FH56" s="17"/>
      <c r="FI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GA56" s="17"/>
      <c r="GB56" s="17"/>
      <c r="GC56" s="17"/>
      <c r="GD56" s="17"/>
      <c r="GE56" s="17"/>
      <c r="GF56" s="17"/>
      <c r="GG56" s="17"/>
      <c r="GH56" s="17"/>
      <c r="GI56" s="17"/>
    </row>
    <row r="57" spans="1:191" x14ac:dyDescent="0.25">
      <c r="A57" s="17" t="s">
        <v>342</v>
      </c>
      <c r="AR57" s="17"/>
      <c r="AU57" s="17"/>
      <c r="AV57" s="17"/>
      <c r="AW57" s="17"/>
      <c r="AX57" s="17"/>
      <c r="BB57" s="17"/>
      <c r="BD57" s="17"/>
      <c r="BE57" s="17"/>
      <c r="BF57" s="17"/>
      <c r="BG57" s="17"/>
      <c r="BI57" s="17"/>
      <c r="BJ57" s="17"/>
      <c r="BM57" s="17"/>
      <c r="BN57" s="17"/>
      <c r="BO57" s="17"/>
      <c r="BP57" s="17"/>
      <c r="BQ57" s="17"/>
      <c r="BR57" s="17"/>
      <c r="BS57" s="17"/>
      <c r="BT57" s="17"/>
      <c r="BW57" s="17"/>
      <c r="BY57" s="17"/>
      <c r="BZ57" s="17"/>
      <c r="CD57" s="17"/>
      <c r="CE57" s="17"/>
      <c r="CF57" s="17"/>
      <c r="CG57" s="17"/>
      <c r="CH57" s="17"/>
      <c r="CL57" s="17"/>
      <c r="CM57" s="17"/>
      <c r="CN57" s="17"/>
      <c r="CO57" s="17"/>
      <c r="CP57" s="17"/>
      <c r="CR57" s="17"/>
      <c r="CU57" s="17"/>
      <c r="CV57" s="17"/>
      <c r="CX57" s="17"/>
      <c r="CY57" s="17"/>
      <c r="CZ57" s="17"/>
      <c r="DA57" s="17"/>
      <c r="DB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E57" s="17"/>
      <c r="EF57" s="17"/>
      <c r="EG57" s="17"/>
      <c r="EH57" s="17"/>
      <c r="EK57" s="17"/>
      <c r="EL57" s="17"/>
      <c r="EM57" s="17"/>
      <c r="EN57" s="17"/>
      <c r="EO57" s="17"/>
      <c r="EP57" s="17"/>
      <c r="ER57" s="17"/>
      <c r="ES57" s="17"/>
      <c r="EU57" s="17"/>
      <c r="EV57" s="17"/>
      <c r="EW57" s="17"/>
      <c r="EX57" s="17"/>
      <c r="EY57" s="17"/>
      <c r="EZ57" s="17"/>
      <c r="FA57" s="17"/>
      <c r="FB57" s="17"/>
      <c r="FC57" s="17"/>
      <c r="FE57" s="17"/>
      <c r="FF57" s="17"/>
      <c r="FG57" s="17"/>
      <c r="FH57" s="17"/>
      <c r="FI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GA57" s="17"/>
      <c r="GB57" s="17"/>
      <c r="GC57" s="17"/>
      <c r="GD57" s="17"/>
      <c r="GE57" s="17"/>
      <c r="GF57" s="17"/>
      <c r="GG57" s="17"/>
      <c r="GH57" s="17"/>
      <c r="GI57" s="17"/>
    </row>
    <row r="58" spans="1:191" x14ac:dyDescent="0.25">
      <c r="A58" s="17" t="s">
        <v>416</v>
      </c>
      <c r="AR58" s="17"/>
      <c r="AU58" s="17"/>
      <c r="AV58" s="17"/>
      <c r="AW58" s="17"/>
      <c r="AX58" s="17"/>
      <c r="BB58" s="17"/>
      <c r="BD58" s="17"/>
      <c r="BE58" s="17"/>
      <c r="BF58" s="17"/>
      <c r="BG58" s="17"/>
      <c r="BI58" s="17"/>
      <c r="BJ58" s="17"/>
      <c r="BM58" s="17"/>
      <c r="BN58" s="17"/>
      <c r="BO58" s="17"/>
      <c r="BP58" s="17"/>
      <c r="BQ58" s="17"/>
      <c r="BR58" s="17"/>
      <c r="BS58" s="17"/>
      <c r="BT58" s="17"/>
      <c r="BW58" s="17"/>
      <c r="BY58" s="17"/>
      <c r="BZ58" s="17"/>
      <c r="CD58" s="17"/>
      <c r="CE58" s="17"/>
      <c r="CF58" s="17"/>
      <c r="CG58" s="17"/>
      <c r="CH58" s="17"/>
      <c r="CL58" s="17"/>
      <c r="CM58" s="17"/>
      <c r="CN58" s="17"/>
      <c r="CO58" s="17"/>
      <c r="CP58" s="17"/>
      <c r="CR58" s="17"/>
      <c r="CU58" s="17"/>
      <c r="CV58" s="17"/>
      <c r="CX58" s="17"/>
      <c r="CY58" s="17"/>
      <c r="CZ58" s="17"/>
      <c r="DA58" s="17"/>
      <c r="DB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E58" s="17"/>
      <c r="EF58" s="17"/>
      <c r="EG58" s="17"/>
      <c r="EH58" s="17"/>
      <c r="EK58" s="17"/>
      <c r="EL58" s="17"/>
      <c r="EM58" s="17"/>
      <c r="EN58" s="17"/>
      <c r="EO58" s="17"/>
      <c r="EP58" s="17"/>
      <c r="ER58" s="17"/>
      <c r="ES58" s="17"/>
      <c r="EU58" s="17"/>
      <c r="EV58" s="17"/>
      <c r="EW58" s="17"/>
      <c r="EX58" s="17"/>
      <c r="EY58" s="17"/>
      <c r="EZ58" s="17"/>
      <c r="FA58" s="17"/>
      <c r="FB58" s="17"/>
      <c r="FC58" s="17"/>
      <c r="FE58" s="17"/>
      <c r="FF58" s="17"/>
      <c r="FG58" s="17"/>
      <c r="FH58" s="17"/>
      <c r="FI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GA58" s="17"/>
      <c r="GB58" s="17"/>
      <c r="GC58" s="17"/>
      <c r="GD58" s="17"/>
      <c r="GE58" s="17"/>
      <c r="GF58" s="17"/>
      <c r="GG58" s="17"/>
      <c r="GH58" s="17"/>
      <c r="GI58" s="17"/>
    </row>
    <row r="59" spans="1:191" x14ac:dyDescent="0.25">
      <c r="A59" s="17" t="s">
        <v>372</v>
      </c>
      <c r="AR59" s="17"/>
      <c r="AU59" s="17"/>
      <c r="AV59" s="17"/>
      <c r="AW59" s="17"/>
      <c r="AX59" s="17"/>
      <c r="BB59" s="17"/>
      <c r="BD59" s="17"/>
      <c r="BE59" s="17"/>
      <c r="BF59" s="17"/>
      <c r="BG59" s="17"/>
      <c r="BI59" s="17"/>
      <c r="BJ59" s="17"/>
      <c r="BM59" s="17"/>
      <c r="BN59" s="17"/>
      <c r="BO59" s="17"/>
      <c r="BP59" s="17"/>
      <c r="BQ59" s="17"/>
      <c r="BR59" s="17"/>
      <c r="BS59" s="17"/>
      <c r="BT59" s="17"/>
      <c r="BW59" s="17"/>
      <c r="BY59" s="17"/>
      <c r="BZ59" s="17"/>
      <c r="CD59" s="17"/>
      <c r="CE59" s="17"/>
      <c r="CF59" s="17"/>
      <c r="CG59" s="17"/>
      <c r="CH59" s="17"/>
      <c r="CL59" s="17"/>
      <c r="CM59" s="17"/>
      <c r="CN59" s="17"/>
      <c r="CO59" s="17"/>
      <c r="CP59" s="17"/>
      <c r="CR59" s="17"/>
      <c r="CU59" s="17"/>
      <c r="CV59" s="17"/>
      <c r="CX59" s="17"/>
      <c r="CY59" s="17"/>
      <c r="CZ59" s="17"/>
      <c r="DA59" s="17"/>
      <c r="DB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E59" s="17"/>
      <c r="EF59" s="17"/>
      <c r="EG59" s="17"/>
      <c r="EH59" s="17"/>
      <c r="EK59" s="17"/>
      <c r="EL59" s="17"/>
      <c r="EM59" s="17"/>
      <c r="EN59" s="17"/>
      <c r="EO59" s="17"/>
      <c r="EP59" s="17"/>
      <c r="ER59" s="17"/>
      <c r="ES59" s="17"/>
      <c r="EU59" s="17"/>
      <c r="EV59" s="17"/>
      <c r="EW59" s="17"/>
      <c r="EX59" s="17"/>
      <c r="EY59" s="17"/>
      <c r="EZ59" s="17"/>
      <c r="FA59" s="17"/>
      <c r="FB59" s="17"/>
      <c r="FC59" s="17"/>
      <c r="FE59" s="17"/>
      <c r="FF59" s="17"/>
      <c r="FG59" s="17"/>
      <c r="FH59" s="17"/>
      <c r="FI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GA59" s="17"/>
      <c r="GB59" s="17"/>
      <c r="GC59" s="17"/>
      <c r="GD59" s="17"/>
      <c r="GE59" s="17"/>
      <c r="GF59" s="17"/>
      <c r="GG59" s="17"/>
      <c r="GH59" s="17"/>
      <c r="GI59" s="17"/>
    </row>
    <row r="60" spans="1:191" s="17" customFormat="1" x14ac:dyDescent="0.25">
      <c r="B60" s="15"/>
      <c r="C60" s="15"/>
      <c r="D60" s="15"/>
      <c r="E60" s="15"/>
      <c r="F60" s="15"/>
      <c r="G60" s="15"/>
      <c r="H60" s="15"/>
    </row>
    <row r="61" spans="1:191" x14ac:dyDescent="0.25">
      <c r="A61" s="2" t="s">
        <v>348</v>
      </c>
      <c r="B61" s="1">
        <f>SUM(B3:B59)</f>
        <v>626375.08998379402</v>
      </c>
      <c r="C61" s="1">
        <f t="shared" ref="C61:AN61" si="90">SUM(C3:C59)</f>
        <v>16.127516722026002</v>
      </c>
      <c r="D61" s="1">
        <f t="shared" si="90"/>
        <v>573729.96353103349</v>
      </c>
      <c r="E61" s="1">
        <f t="shared" si="90"/>
        <v>10575.239267710798</v>
      </c>
      <c r="F61" s="1">
        <f t="shared" si="90"/>
        <v>10487.790232815098</v>
      </c>
      <c r="G61" s="1">
        <f t="shared" si="90"/>
        <v>139254.87105137412</v>
      </c>
      <c r="H61" s="1">
        <f t="shared" si="90"/>
        <v>2592706.6040822845</v>
      </c>
      <c r="I61" s="1">
        <f t="shared" si="90"/>
        <v>4176.9881602140995</v>
      </c>
      <c r="J61" s="1">
        <f t="shared" si="90"/>
        <v>2630.3526185764999</v>
      </c>
      <c r="K61" s="1">
        <f t="shared" si="90"/>
        <v>1.4833202925830003E-2</v>
      </c>
      <c r="L61" s="1">
        <f t="shared" si="90"/>
        <v>31143.510197540701</v>
      </c>
      <c r="M61" s="1">
        <f t="shared" si="90"/>
        <v>597.10066230210009</v>
      </c>
      <c r="N61" s="1">
        <f t="shared" si="90"/>
        <v>5.5524481058416009E-2</v>
      </c>
      <c r="O61" s="1">
        <f t="shared" si="90"/>
        <v>13.707534328463222</v>
      </c>
      <c r="P61" s="1">
        <f t="shared" si="90"/>
        <v>0.47750827344638008</v>
      </c>
      <c r="Q61" s="1">
        <f t="shared" si="90"/>
        <v>2.9245504098070004E-5</v>
      </c>
      <c r="R61" s="1">
        <f t="shared" si="90"/>
        <v>12.70899457411898</v>
      </c>
      <c r="S61" s="1">
        <f t="shared" si="90"/>
        <v>21.314786247274192</v>
      </c>
      <c r="T61" s="1">
        <f t="shared" si="90"/>
        <v>39685.842389934012</v>
      </c>
      <c r="U61" s="1">
        <f t="shared" si="90"/>
        <v>2.5433700019648004E-3</v>
      </c>
      <c r="V61" s="1">
        <f t="shared" si="90"/>
        <v>5.3873600781086009E-2</v>
      </c>
      <c r="W61" s="1">
        <f t="shared" si="90"/>
        <v>3.3082167634060002E-2</v>
      </c>
      <c r="X61" s="1">
        <f t="shared" si="90"/>
        <v>34.031947324645387</v>
      </c>
      <c r="Y61" s="1">
        <f t="shared" si="90"/>
        <v>2830.2562964024005</v>
      </c>
      <c r="Z61" s="1">
        <f t="shared" si="90"/>
        <v>106.22894319449996</v>
      </c>
      <c r="AA61" s="1">
        <f t="shared" si="90"/>
        <v>5.4213520577316002E-2</v>
      </c>
      <c r="AB61" s="1">
        <f t="shared" si="90"/>
        <v>13.000253753209732</v>
      </c>
      <c r="AC61" s="1">
        <f t="shared" si="90"/>
        <v>19321.113094702403</v>
      </c>
      <c r="AD61" s="1">
        <f t="shared" si="90"/>
        <v>24.398755696690962</v>
      </c>
      <c r="AE61" s="1">
        <f t="shared" si="90"/>
        <v>7.1828362258291101</v>
      </c>
      <c r="AF61" s="1">
        <f t="shared" si="90"/>
        <v>1.8336821698118497</v>
      </c>
      <c r="AG61" s="1"/>
      <c r="AH61" s="1">
        <f t="shared" si="90"/>
        <v>1.8926879181852801E-2</v>
      </c>
      <c r="AI61" s="1">
        <f t="shared" si="90"/>
        <v>1.7365788203460502E-2</v>
      </c>
      <c r="AJ61" s="1">
        <f t="shared" si="90"/>
        <v>126.31493880618181</v>
      </c>
      <c r="AK61" s="1">
        <f t="shared" si="90"/>
        <v>31562.452094861499</v>
      </c>
      <c r="AL61" s="1">
        <f t="shared" si="90"/>
        <v>2162.8477857427997</v>
      </c>
      <c r="AM61" s="1">
        <f t="shared" si="90"/>
        <v>2410.3943005095998</v>
      </c>
      <c r="AN61" s="1">
        <f t="shared" si="90"/>
        <v>17.473158525593071</v>
      </c>
      <c r="AO61" s="1"/>
      <c r="AP61" s="1"/>
      <c r="AQ61" s="1"/>
      <c r="AR61" s="17"/>
      <c r="AS61" s="1">
        <f t="shared" ref="AS61:DL61" si="91">SUM(AS3:AS59)</f>
        <v>0</v>
      </c>
      <c r="AT61" s="1">
        <f t="shared" si="91"/>
        <v>0</v>
      </c>
      <c r="AU61" s="1">
        <f t="shared" si="91"/>
        <v>2634.7716227992742</v>
      </c>
      <c r="AV61" s="1">
        <f t="shared" si="91"/>
        <v>4185.3691741813154</v>
      </c>
      <c r="AW61" s="1">
        <f t="shared" si="91"/>
        <v>4185.3691741813154</v>
      </c>
      <c r="AX61" s="1">
        <f t="shared" si="91"/>
        <v>2212.7484721555384</v>
      </c>
      <c r="AY61" s="1">
        <f t="shared" si="91"/>
        <v>0</v>
      </c>
      <c r="AZ61" s="1">
        <f t="shared" si="91"/>
        <v>6.1046653289369797E-3</v>
      </c>
      <c r="BA61" s="1">
        <f t="shared" si="91"/>
        <v>8.7847659601061421E-3</v>
      </c>
      <c r="BB61" s="1">
        <f t="shared" si="91"/>
        <v>31140.068102531182</v>
      </c>
      <c r="BC61" s="1"/>
      <c r="BD61" s="1">
        <f t="shared" si="91"/>
        <v>21.350134136596626</v>
      </c>
      <c r="BE61" s="1">
        <f t="shared" si="91"/>
        <v>598.28335787299397</v>
      </c>
      <c r="BF61" s="1">
        <f t="shared" si="91"/>
        <v>1.3377329747062478E-2</v>
      </c>
      <c r="BG61" s="1">
        <f t="shared" si="91"/>
        <v>4.2361694597506744E-2</v>
      </c>
      <c r="BH61" s="1"/>
      <c r="BI61" s="1">
        <f t="shared" si="91"/>
        <v>7372959.816827694</v>
      </c>
      <c r="BJ61" s="1">
        <f t="shared" si="91"/>
        <v>13.73023586068653</v>
      </c>
      <c r="BK61" s="1">
        <f t="shared" si="91"/>
        <v>8.52141516005002E-6</v>
      </c>
      <c r="BL61" s="1">
        <f t="shared" si="91"/>
        <v>2.0863265447786293E-5</v>
      </c>
      <c r="BM61" s="1">
        <f t="shared" si="91"/>
        <v>0.47935345489830955</v>
      </c>
      <c r="BN61" s="1">
        <f t="shared" si="91"/>
        <v>34.091718778678157</v>
      </c>
      <c r="BO61" s="1">
        <f t="shared" si="91"/>
        <v>24.441021245246901</v>
      </c>
      <c r="BP61" s="1">
        <f t="shared" si="91"/>
        <v>7.1947412190437117</v>
      </c>
      <c r="BQ61" s="1">
        <f t="shared" si="91"/>
        <v>623577.64297207585</v>
      </c>
      <c r="BR61" s="1">
        <f t="shared" si="91"/>
        <v>12.730053428727524</v>
      </c>
      <c r="BS61" s="1">
        <f t="shared" si="91"/>
        <v>9191.1385727046109</v>
      </c>
      <c r="BT61" s="1">
        <f t="shared" si="91"/>
        <v>880465.7875194496</v>
      </c>
      <c r="BU61" s="1">
        <f t="shared" si="91"/>
        <v>16684.174345876458</v>
      </c>
      <c r="BV61" s="1">
        <f t="shared" si="91"/>
        <v>2160.9516736172263</v>
      </c>
      <c r="BW61" s="1">
        <f t="shared" si="91"/>
        <v>965.55294580822181</v>
      </c>
      <c r="BX61" s="1">
        <f t="shared" si="91"/>
        <v>0</v>
      </c>
      <c r="BY61" s="1">
        <f t="shared" si="91"/>
        <v>39323.763343469538</v>
      </c>
      <c r="BZ61" s="1">
        <f t="shared" si="91"/>
        <v>39323.763343469538</v>
      </c>
      <c r="CA61" s="1"/>
      <c r="CB61" s="1"/>
      <c r="CC61" s="1">
        <f t="shared" si="91"/>
        <v>2413.6809585855212</v>
      </c>
      <c r="CD61" s="1">
        <f t="shared" si="91"/>
        <v>5.6136270266340287E-4</v>
      </c>
      <c r="CE61" s="1">
        <f t="shared" si="91"/>
        <v>1.862681972248089E-3</v>
      </c>
      <c r="CF61" s="1">
        <f t="shared" si="91"/>
        <v>0</v>
      </c>
      <c r="CG61" s="1">
        <f t="shared" si="91"/>
        <v>19.556500115140359</v>
      </c>
      <c r="CH61" s="1">
        <f t="shared" si="91"/>
        <v>1.6192112933353622</v>
      </c>
      <c r="CI61" s="1"/>
      <c r="CJ61" s="1">
        <f t="shared" si="91"/>
        <v>8.8866531650474805</v>
      </c>
      <c r="CK61" s="1">
        <f t="shared" si="91"/>
        <v>0</v>
      </c>
      <c r="CL61" s="1">
        <f t="shared" si="91"/>
        <v>1.4059794225024642E-2</v>
      </c>
      <c r="CM61" s="1">
        <f t="shared" si="91"/>
        <v>4.0016139749279284E-2</v>
      </c>
      <c r="CN61" s="1">
        <f t="shared" si="91"/>
        <v>1.096009629132776E-2</v>
      </c>
      <c r="CO61" s="1">
        <f t="shared" si="91"/>
        <v>2.2252304387181752E-2</v>
      </c>
      <c r="CP61" s="1">
        <f t="shared" si="91"/>
        <v>2835.5745913934502</v>
      </c>
      <c r="CQ61" s="1"/>
      <c r="CR61" s="1">
        <f t="shared" si="91"/>
        <v>114.53334797979156</v>
      </c>
      <c r="CS61" s="1">
        <f t="shared" si="91"/>
        <v>16.203840830565895</v>
      </c>
      <c r="CT61" s="1">
        <f t="shared" si="91"/>
        <v>0</v>
      </c>
      <c r="CU61" s="1">
        <f t="shared" si="91"/>
        <v>2.2316303225078778E-2</v>
      </c>
      <c r="CV61" s="1">
        <f t="shared" si="91"/>
        <v>3.2113773509957408E-2</v>
      </c>
      <c r="CW61" s="1"/>
      <c r="CX61" s="1">
        <f t="shared" si="91"/>
        <v>515742.2249755208</v>
      </c>
      <c r="CY61" s="1">
        <f t="shared" si="91"/>
        <v>57304.676802405709</v>
      </c>
      <c r="CZ61" s="1">
        <f t="shared" si="91"/>
        <v>573046.90177792625</v>
      </c>
      <c r="DA61" s="1">
        <f t="shared" si="91"/>
        <v>0</v>
      </c>
      <c r="DB61" s="1">
        <f t="shared" si="91"/>
        <v>5683.1858762731417</v>
      </c>
      <c r="DC61" s="1"/>
      <c r="DD61" s="1">
        <f t="shared" si="91"/>
        <v>1.8420850104492379</v>
      </c>
      <c r="DE61" s="1"/>
      <c r="DF61" s="1">
        <f t="shared" si="91"/>
        <v>1.90135454996249E-2</v>
      </c>
      <c r="DG61" s="1">
        <f t="shared" si="91"/>
        <v>1.744473128346101E-2</v>
      </c>
      <c r="DH61" s="1">
        <f t="shared" si="91"/>
        <v>126.57408929817821</v>
      </c>
      <c r="DI61" s="1">
        <f t="shared" si="91"/>
        <v>61.801722175110342</v>
      </c>
      <c r="DJ61" s="1">
        <f t="shared" si="91"/>
        <v>1596778.7869015587</v>
      </c>
      <c r="DK61" s="1">
        <f t="shared" si="91"/>
        <v>83.614147516420516</v>
      </c>
      <c r="DL61" s="1">
        <f t="shared" si="91"/>
        <v>218.12369034279854</v>
      </c>
      <c r="DM61" s="1">
        <f t="shared" ref="DM61:ER61" si="92">SUM(DM3:DM59)</f>
        <v>528.38284143359124</v>
      </c>
      <c r="DN61" s="1">
        <f t="shared" si="92"/>
        <v>123.60347236728865</v>
      </c>
      <c r="DO61" s="1">
        <f t="shared" si="92"/>
        <v>155.93826946123406</v>
      </c>
      <c r="DP61" s="1">
        <f t="shared" si="92"/>
        <v>1.2758257762323898E-4</v>
      </c>
      <c r="DQ61" s="1">
        <f t="shared" si="92"/>
        <v>29.083167682878187</v>
      </c>
      <c r="DR61" s="1">
        <f t="shared" si="92"/>
        <v>10573.191925949199</v>
      </c>
      <c r="DS61" s="1">
        <f t="shared" si="92"/>
        <v>10485.456108983879</v>
      </c>
      <c r="DT61" s="1">
        <f t="shared" si="92"/>
        <v>87.735816965335488</v>
      </c>
      <c r="DU61" s="1">
        <f t="shared" si="92"/>
        <v>0</v>
      </c>
      <c r="DV61" s="1">
        <f t="shared" si="92"/>
        <v>0</v>
      </c>
      <c r="DW61" s="1">
        <f t="shared" si="92"/>
        <v>2046.2497306060898</v>
      </c>
      <c r="DX61" s="1">
        <f t="shared" si="92"/>
        <v>0</v>
      </c>
      <c r="DY61" s="1">
        <f t="shared" si="92"/>
        <v>1456.590737226483</v>
      </c>
      <c r="DZ61" s="1">
        <f t="shared" si="92"/>
        <v>352.63322374838367</v>
      </c>
      <c r="EA61" s="1">
        <f t="shared" si="92"/>
        <v>196.64380951512385</v>
      </c>
      <c r="EB61" s="1">
        <f t="shared" si="92"/>
        <v>3641.4825405882762</v>
      </c>
      <c r="EC61" s="1">
        <f t="shared" si="92"/>
        <v>13.011453143758098</v>
      </c>
      <c r="ED61" s="1">
        <f t="shared" si="92"/>
        <v>814004.55804703652</v>
      </c>
      <c r="EE61" s="1">
        <f t="shared" si="92"/>
        <v>192.67595633680429</v>
      </c>
      <c r="EF61" s="1">
        <f t="shared" si="92"/>
        <v>1398.6327997828294</v>
      </c>
      <c r="EG61" s="1">
        <f t="shared" si="92"/>
        <v>2.0056118652755499E-7</v>
      </c>
      <c r="EH61" s="1">
        <f t="shared" si="92"/>
        <v>136397.65932832457</v>
      </c>
      <c r="EI61" s="1">
        <f t="shared" si="92"/>
        <v>121495.2695057199</v>
      </c>
      <c r="EJ61" s="1">
        <f t="shared" si="92"/>
        <v>17.508713084825789</v>
      </c>
      <c r="EK61" s="1">
        <f t="shared" si="92"/>
        <v>0</v>
      </c>
      <c r="EL61" s="1">
        <f t="shared" si="92"/>
        <v>0</v>
      </c>
      <c r="EM61" s="1">
        <f t="shared" si="92"/>
        <v>33277.450446127135</v>
      </c>
      <c r="EN61" s="1">
        <f t="shared" si="92"/>
        <v>19326.07568600637</v>
      </c>
      <c r="EO61" s="1">
        <f t="shared" si="92"/>
        <v>110.96348068082089</v>
      </c>
      <c r="EP61" s="1">
        <f t="shared" si="92"/>
        <v>2590861.1843650518</v>
      </c>
      <c r="EQ61" s="1">
        <f t="shared" si="92"/>
        <v>31512.946154254347</v>
      </c>
      <c r="ER61" s="1">
        <f t="shared" si="92"/>
        <v>27531.863314218481</v>
      </c>
      <c r="ES61" s="17"/>
      <c r="EU61" s="17"/>
      <c r="EV61" s="17"/>
      <c r="EW61" s="17"/>
      <c r="EX61" s="17"/>
      <c r="EY61" s="17"/>
      <c r="EZ61" s="17"/>
      <c r="FA61" s="17"/>
      <c r="FB61" s="17"/>
      <c r="FC61" s="17"/>
      <c r="FE61" s="17"/>
      <c r="FF61" s="17"/>
      <c r="FG61" s="17"/>
      <c r="FH61" s="17"/>
      <c r="FI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GA61" s="17"/>
      <c r="GB61" s="17"/>
      <c r="GC61" s="17"/>
      <c r="GD61" s="17"/>
      <c r="GE61" s="17"/>
      <c r="GF61" s="17"/>
      <c r="GG61" s="17"/>
      <c r="GH61" s="17"/>
      <c r="GI61" s="17"/>
    </row>
    <row r="62" spans="1:191" x14ac:dyDescent="0.25">
      <c r="A62" s="2" t="s">
        <v>222</v>
      </c>
      <c r="B62" s="1">
        <f>SUM(B2:B51)</f>
        <v>621795.43152689398</v>
      </c>
      <c r="C62" s="1">
        <f t="shared" ref="C62:AN62" si="93">SUM(C2:C51)</f>
        <v>16.127326524726001</v>
      </c>
      <c r="D62" s="1">
        <f t="shared" si="93"/>
        <v>571317.08673843346</v>
      </c>
      <c r="E62" s="1">
        <f t="shared" si="93"/>
        <v>10540.861886957799</v>
      </c>
      <c r="F62" s="1">
        <f t="shared" si="93"/>
        <v>10453.436341026098</v>
      </c>
      <c r="G62" s="1">
        <f t="shared" si="93"/>
        <v>135997.54101767411</v>
      </c>
      <c r="H62" s="1">
        <f t="shared" si="93"/>
        <v>2583242.2457821844</v>
      </c>
      <c r="I62" s="1">
        <f t="shared" si="93"/>
        <v>4172.8121540707998</v>
      </c>
      <c r="J62" s="1">
        <f t="shared" si="93"/>
        <v>2627.1490844170999</v>
      </c>
      <c r="K62" s="1">
        <f t="shared" si="93"/>
        <v>1.4823270914930003E-2</v>
      </c>
      <c r="L62" s="1">
        <f t="shared" si="93"/>
        <v>31053.377660333703</v>
      </c>
      <c r="M62" s="1">
        <f t="shared" si="93"/>
        <v>596.54027149730007</v>
      </c>
      <c r="N62" s="1">
        <f t="shared" si="93"/>
        <v>5.5493162058416007E-2</v>
      </c>
      <c r="O62" s="1">
        <f t="shared" si="93"/>
        <v>13.690611498663221</v>
      </c>
      <c r="P62" s="1">
        <f t="shared" si="93"/>
        <v>0.47723893044638011</v>
      </c>
      <c r="Q62" s="1">
        <f t="shared" si="93"/>
        <v>2.9245326562970003E-5</v>
      </c>
      <c r="R62" s="1">
        <f t="shared" si="93"/>
        <v>12.69331160111898</v>
      </c>
      <c r="S62" s="1">
        <f t="shared" si="93"/>
        <v>21.288477961574191</v>
      </c>
      <c r="T62" s="1">
        <f t="shared" si="93"/>
        <v>39207.121492744009</v>
      </c>
      <c r="U62" s="1">
        <f t="shared" si="93"/>
        <v>2.5432379864548005E-3</v>
      </c>
      <c r="V62" s="1">
        <f t="shared" si="93"/>
        <v>5.3840715881086007E-2</v>
      </c>
      <c r="W62" s="1">
        <f t="shared" si="93"/>
        <v>3.306760263406E-2</v>
      </c>
      <c r="X62" s="1">
        <f t="shared" si="93"/>
        <v>33.993542328545388</v>
      </c>
      <c r="Y62" s="1">
        <f t="shared" si="93"/>
        <v>2827.3812574474005</v>
      </c>
      <c r="Z62" s="1">
        <f t="shared" si="93"/>
        <v>106.13310022009996</v>
      </c>
      <c r="AA62" s="1">
        <f t="shared" si="93"/>
        <v>5.4188465677316E-2</v>
      </c>
      <c r="AB62" s="1">
        <f t="shared" si="93"/>
        <v>12.984229260409732</v>
      </c>
      <c r="AC62" s="1">
        <f t="shared" si="93"/>
        <v>19271.512486061401</v>
      </c>
      <c r="AD62" s="1">
        <f t="shared" si="93"/>
        <v>24.370461645790961</v>
      </c>
      <c r="AE62" s="1">
        <f t="shared" si="93"/>
        <v>7.1739757261291102</v>
      </c>
      <c r="AF62" s="1">
        <f t="shared" si="93"/>
        <v>1.8336731431560498</v>
      </c>
      <c r="AG62" s="1"/>
      <c r="AH62" s="1">
        <f t="shared" si="93"/>
        <v>1.8926770412862802E-2</v>
      </c>
      <c r="AI62" s="1">
        <f t="shared" si="93"/>
        <v>1.7365689008680501E-2</v>
      </c>
      <c r="AJ62" s="1">
        <f t="shared" si="93"/>
        <v>126.20313684358182</v>
      </c>
      <c r="AK62" s="1">
        <f t="shared" si="93"/>
        <v>31428.266550341497</v>
      </c>
      <c r="AL62" s="1">
        <f t="shared" si="93"/>
        <v>2154.6875758309998</v>
      </c>
      <c r="AM62" s="1">
        <f t="shared" si="93"/>
        <v>2406.9811691605</v>
      </c>
      <c r="AN62" s="1">
        <f t="shared" si="93"/>
        <v>17.458729681493072</v>
      </c>
      <c r="AO62" s="1"/>
      <c r="AP62" s="1"/>
      <c r="AQ62" s="1"/>
      <c r="AR62" s="17"/>
      <c r="AS62" s="1">
        <f t="shared" ref="AS62:DL62" si="94">SUM(AS2:AS51)</f>
        <v>0</v>
      </c>
      <c r="AT62" s="1">
        <f t="shared" si="94"/>
        <v>0</v>
      </c>
      <c r="AU62" s="1">
        <f t="shared" si="94"/>
        <v>2634.7716227992742</v>
      </c>
      <c r="AV62" s="1">
        <f t="shared" si="94"/>
        <v>4185.3691741813154</v>
      </c>
      <c r="AW62" s="1">
        <f t="shared" si="94"/>
        <v>4185.3691741813154</v>
      </c>
      <c r="AX62" s="1">
        <f t="shared" si="94"/>
        <v>2212.7484721555384</v>
      </c>
      <c r="AY62" s="1">
        <f t="shared" si="94"/>
        <v>0</v>
      </c>
      <c r="AZ62" s="1">
        <f t="shared" si="94"/>
        <v>6.1046653289369797E-3</v>
      </c>
      <c r="BA62" s="1">
        <f t="shared" si="94"/>
        <v>8.7847659601061421E-3</v>
      </c>
      <c r="BB62" s="1">
        <f t="shared" si="94"/>
        <v>31140.068102531182</v>
      </c>
      <c r="BC62" s="1"/>
      <c r="BD62" s="1">
        <f t="shared" si="94"/>
        <v>21.350134136596626</v>
      </c>
      <c r="BE62" s="1">
        <f t="shared" si="94"/>
        <v>598.28335787299397</v>
      </c>
      <c r="BF62" s="1">
        <f t="shared" si="94"/>
        <v>1.3377329747062478E-2</v>
      </c>
      <c r="BG62" s="1">
        <f t="shared" si="94"/>
        <v>4.2361694597506744E-2</v>
      </c>
      <c r="BH62" s="1"/>
      <c r="BI62" s="1">
        <f t="shared" si="94"/>
        <v>7372959.816827694</v>
      </c>
      <c r="BJ62" s="1">
        <f t="shared" si="94"/>
        <v>13.73023586068653</v>
      </c>
      <c r="BK62" s="1">
        <f t="shared" si="94"/>
        <v>8.52141516005002E-6</v>
      </c>
      <c r="BL62" s="1">
        <f t="shared" si="94"/>
        <v>2.0863265447786293E-5</v>
      </c>
      <c r="BM62" s="1">
        <f t="shared" si="94"/>
        <v>0.47935345489830955</v>
      </c>
      <c r="BN62" s="1">
        <f t="shared" si="94"/>
        <v>34.091718778678157</v>
      </c>
      <c r="BO62" s="1">
        <f t="shared" si="94"/>
        <v>24.441021245246901</v>
      </c>
      <c r="BP62" s="1">
        <f t="shared" si="94"/>
        <v>7.1947412190437117</v>
      </c>
      <c r="BQ62" s="1">
        <f t="shared" si="94"/>
        <v>623577.64297207585</v>
      </c>
      <c r="BR62" s="1">
        <f t="shared" si="94"/>
        <v>12.730053428727524</v>
      </c>
      <c r="BS62" s="1">
        <f t="shared" si="94"/>
        <v>9191.1385727046109</v>
      </c>
      <c r="BT62" s="1">
        <f t="shared" si="94"/>
        <v>880465.7875194496</v>
      </c>
      <c r="BU62" s="1">
        <f t="shared" si="94"/>
        <v>16684.174345876458</v>
      </c>
      <c r="BV62" s="1">
        <f t="shared" si="94"/>
        <v>2160.9516736172263</v>
      </c>
      <c r="BW62" s="1">
        <f t="shared" si="94"/>
        <v>965.55294580822181</v>
      </c>
      <c r="BX62" s="1">
        <f t="shared" si="94"/>
        <v>0</v>
      </c>
      <c r="BY62" s="1">
        <f t="shared" si="94"/>
        <v>39323.763343469538</v>
      </c>
      <c r="BZ62" s="1">
        <f t="shared" si="94"/>
        <v>39323.763343469538</v>
      </c>
      <c r="CA62" s="1"/>
      <c r="CB62" s="1"/>
      <c r="CC62" s="1">
        <f t="shared" si="94"/>
        <v>2413.6809585855212</v>
      </c>
      <c r="CD62" s="1">
        <f t="shared" si="94"/>
        <v>5.6136270266340287E-4</v>
      </c>
      <c r="CE62" s="1">
        <f t="shared" si="94"/>
        <v>1.862681972248089E-3</v>
      </c>
      <c r="CF62" s="1">
        <f t="shared" si="94"/>
        <v>0</v>
      </c>
      <c r="CG62" s="1">
        <f t="shared" si="94"/>
        <v>19.556500115140359</v>
      </c>
      <c r="CH62" s="1">
        <f t="shared" si="94"/>
        <v>1.6192112933353622</v>
      </c>
      <c r="CI62" s="1"/>
      <c r="CJ62" s="1">
        <f t="shared" si="94"/>
        <v>8.8866531650474805</v>
      </c>
      <c r="CK62" s="1">
        <f t="shared" si="94"/>
        <v>0</v>
      </c>
      <c r="CL62" s="1">
        <f t="shared" si="94"/>
        <v>1.4059794225024642E-2</v>
      </c>
      <c r="CM62" s="1">
        <f t="shared" si="94"/>
        <v>4.0016139749279284E-2</v>
      </c>
      <c r="CN62" s="1">
        <f t="shared" si="94"/>
        <v>1.096009629132776E-2</v>
      </c>
      <c r="CO62" s="1">
        <f t="shared" si="94"/>
        <v>2.2252304387181752E-2</v>
      </c>
      <c r="CP62" s="1">
        <f t="shared" si="94"/>
        <v>2835.5745913934502</v>
      </c>
      <c r="CQ62" s="1"/>
      <c r="CR62" s="1">
        <f t="shared" si="94"/>
        <v>114.53334797979156</v>
      </c>
      <c r="CS62" s="1">
        <f t="shared" si="94"/>
        <v>16.203840830565895</v>
      </c>
      <c r="CT62" s="1">
        <f t="shared" si="94"/>
        <v>0</v>
      </c>
      <c r="CU62" s="1">
        <f t="shared" si="94"/>
        <v>2.2316303225078778E-2</v>
      </c>
      <c r="CV62" s="1">
        <f t="shared" si="94"/>
        <v>3.2113773509957408E-2</v>
      </c>
      <c r="CW62" s="1"/>
      <c r="CX62" s="1">
        <f t="shared" si="94"/>
        <v>515742.2249755208</v>
      </c>
      <c r="CY62" s="1">
        <f t="shared" si="94"/>
        <v>57304.676802405709</v>
      </c>
      <c r="CZ62" s="1">
        <f t="shared" si="94"/>
        <v>573046.90177792625</v>
      </c>
      <c r="DA62" s="1">
        <f t="shared" si="94"/>
        <v>0</v>
      </c>
      <c r="DB62" s="1">
        <f t="shared" si="94"/>
        <v>5683.1858762731417</v>
      </c>
      <c r="DC62" s="1"/>
      <c r="DD62" s="1">
        <f t="shared" si="94"/>
        <v>1.8420850104492379</v>
      </c>
      <c r="DE62" s="1"/>
      <c r="DF62" s="1">
        <f t="shared" si="94"/>
        <v>1.90135454996249E-2</v>
      </c>
      <c r="DG62" s="1">
        <f t="shared" si="94"/>
        <v>1.744473128346101E-2</v>
      </c>
      <c r="DH62" s="1">
        <f t="shared" si="94"/>
        <v>126.57408929817821</v>
      </c>
      <c r="DI62" s="1">
        <f t="shared" si="94"/>
        <v>61.801722175110342</v>
      </c>
      <c r="DJ62" s="1">
        <f t="shared" si="94"/>
        <v>1596778.7869015587</v>
      </c>
      <c r="DK62" s="1">
        <f t="shared" si="94"/>
        <v>83.614147516420516</v>
      </c>
      <c r="DL62" s="1">
        <f t="shared" si="94"/>
        <v>218.12369034279854</v>
      </c>
      <c r="DM62" s="1">
        <f t="shared" ref="DM62:ER62" si="95">SUM(DM2:DM51)</f>
        <v>528.38284143359124</v>
      </c>
      <c r="DN62" s="1">
        <f t="shared" si="95"/>
        <v>123.60347236728865</v>
      </c>
      <c r="DO62" s="1">
        <f t="shared" si="95"/>
        <v>155.93826946123406</v>
      </c>
      <c r="DP62" s="1">
        <f t="shared" si="95"/>
        <v>1.2758257762323898E-4</v>
      </c>
      <c r="DQ62" s="1">
        <f t="shared" si="95"/>
        <v>29.083167682878187</v>
      </c>
      <c r="DR62" s="1">
        <f t="shared" si="95"/>
        <v>10573.191925949199</v>
      </c>
      <c r="DS62" s="1">
        <f t="shared" si="95"/>
        <v>10485.456108983879</v>
      </c>
      <c r="DT62" s="1">
        <f t="shared" si="95"/>
        <v>87.735816965335488</v>
      </c>
      <c r="DU62" s="1">
        <f t="shared" si="95"/>
        <v>0</v>
      </c>
      <c r="DV62" s="1">
        <f t="shared" si="95"/>
        <v>0</v>
      </c>
      <c r="DW62" s="1">
        <f t="shared" si="95"/>
        <v>2046.2497306060898</v>
      </c>
      <c r="DX62" s="1">
        <f t="shared" si="95"/>
        <v>0</v>
      </c>
      <c r="DY62" s="1">
        <f t="shared" si="95"/>
        <v>1456.590737226483</v>
      </c>
      <c r="DZ62" s="1">
        <f t="shared" si="95"/>
        <v>352.63322374838367</v>
      </c>
      <c r="EA62" s="1">
        <f t="shared" si="95"/>
        <v>196.64380951512385</v>
      </c>
      <c r="EB62" s="1">
        <f t="shared" si="95"/>
        <v>3641.4825405882762</v>
      </c>
      <c r="EC62" s="1">
        <f t="shared" si="95"/>
        <v>13.011453143758098</v>
      </c>
      <c r="ED62" s="1">
        <f t="shared" si="95"/>
        <v>814004.55804703652</v>
      </c>
      <c r="EE62" s="1">
        <f t="shared" si="95"/>
        <v>192.67595633680429</v>
      </c>
      <c r="EF62" s="1">
        <f t="shared" si="95"/>
        <v>1398.6327997828294</v>
      </c>
      <c r="EG62" s="1">
        <f t="shared" si="95"/>
        <v>2.0056118652755499E-7</v>
      </c>
      <c r="EH62" s="1">
        <f t="shared" si="95"/>
        <v>136397.65932832457</v>
      </c>
      <c r="EI62" s="1">
        <f t="shared" si="95"/>
        <v>121495.2695057199</v>
      </c>
      <c r="EJ62" s="1">
        <f t="shared" si="95"/>
        <v>17.508713084825789</v>
      </c>
      <c r="EK62" s="1">
        <f t="shared" si="95"/>
        <v>0</v>
      </c>
      <c r="EL62" s="1">
        <f t="shared" si="95"/>
        <v>0</v>
      </c>
      <c r="EM62" s="1">
        <f t="shared" si="95"/>
        <v>33277.450446127135</v>
      </c>
      <c r="EN62" s="1">
        <f t="shared" si="95"/>
        <v>19326.07568600637</v>
      </c>
      <c r="EO62" s="1">
        <f t="shared" si="95"/>
        <v>110.96348068082089</v>
      </c>
      <c r="EP62" s="1">
        <f t="shared" si="95"/>
        <v>2590861.1843650518</v>
      </c>
      <c r="EQ62" s="1">
        <f t="shared" si="95"/>
        <v>31512.946154254347</v>
      </c>
      <c r="ER62" s="1">
        <f t="shared" si="95"/>
        <v>27531.863314218481</v>
      </c>
      <c r="ES62" s="17"/>
      <c r="EU62" s="17"/>
      <c r="EV62" s="17"/>
      <c r="EW62" s="17"/>
      <c r="EX62" s="17"/>
      <c r="EY62" s="17"/>
      <c r="EZ62" s="17"/>
      <c r="FA62" s="17"/>
      <c r="FB62" s="17"/>
      <c r="FC62" s="17"/>
      <c r="FE62" s="17"/>
      <c r="FF62" s="17"/>
      <c r="FG62" s="17"/>
      <c r="FH62" s="17"/>
      <c r="FI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GA62" s="17"/>
      <c r="GB62" s="17"/>
      <c r="GC62" s="17"/>
      <c r="GD62" s="17"/>
      <c r="GE62" s="17"/>
      <c r="GF62" s="17"/>
      <c r="GG62" s="17"/>
      <c r="GH62" s="17"/>
      <c r="GI62" s="17"/>
    </row>
    <row r="63" spans="1:191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488887.94536330586</v>
      </c>
      <c r="C63" s="15">
        <f t="shared" ref="C63:AN63" si="96">+C3+C5+C8+C9+C11+C12+C14+C15+C16+C17+C18+C19+C20+C21+C22+C23+C24+C25+C26+C28+C30+C31+C33+C34+C35+C36+C37+C39+C40+C41+C42+C43+C44+C46+C47+C49+C50</f>
        <v>13.348548249526001</v>
      </c>
      <c r="D63" s="15">
        <f t="shared" si="96"/>
        <v>475454.98707440041</v>
      </c>
      <c r="E63" s="15">
        <f t="shared" si="96"/>
        <v>7773.9543077549997</v>
      </c>
      <c r="F63" s="15">
        <f t="shared" si="96"/>
        <v>7701.6079486202998</v>
      </c>
      <c r="G63" s="15">
        <f t="shared" si="96"/>
        <v>58438.021923624503</v>
      </c>
      <c r="H63" s="15">
        <f t="shared" si="96"/>
        <v>2179421.2121830215</v>
      </c>
      <c r="I63" s="15">
        <f t="shared" si="96"/>
        <v>1553.3272743678001</v>
      </c>
      <c r="J63" s="15">
        <f t="shared" si="96"/>
        <v>1179.9451339383002</v>
      </c>
      <c r="K63" s="15">
        <f t="shared" si="96"/>
        <v>1.141147226913E-2</v>
      </c>
      <c r="L63" s="15">
        <f t="shared" si="96"/>
        <v>26270.870207821201</v>
      </c>
      <c r="M63" s="15">
        <f t="shared" si="96"/>
        <v>241.99009856070006</v>
      </c>
      <c r="N63" s="15">
        <f t="shared" si="96"/>
        <v>4.2964808723416001E-2</v>
      </c>
      <c r="O63" s="15">
        <f t="shared" si="96"/>
        <v>6.1902555140774984</v>
      </c>
      <c r="P63" s="15">
        <f t="shared" si="96"/>
        <v>0.36949728220338002</v>
      </c>
      <c r="Q63" s="15">
        <f t="shared" si="96"/>
        <v>2.5580798015970005E-5</v>
      </c>
      <c r="R63" s="15">
        <f t="shared" si="96"/>
        <v>5.7398031253643005</v>
      </c>
      <c r="S63" s="15">
        <f t="shared" si="96"/>
        <v>9.626519487272299</v>
      </c>
      <c r="T63" s="15">
        <f t="shared" si="96"/>
        <v>24015.431390077698</v>
      </c>
      <c r="U63" s="15">
        <f t="shared" si="96"/>
        <v>2.1660935451118003E-3</v>
      </c>
      <c r="V63" s="15">
        <f t="shared" si="96"/>
        <v>4.2474799269085997E-2</v>
      </c>
      <c r="W63" s="15">
        <f t="shared" si="96"/>
        <v>2.5805623948159998E-2</v>
      </c>
      <c r="X63" s="15">
        <f t="shared" si="96"/>
        <v>10.9083162021874</v>
      </c>
      <c r="Y63" s="15">
        <f t="shared" si="96"/>
        <v>1122.7561967607999</v>
      </c>
      <c r="Z63" s="15">
        <f t="shared" si="96"/>
        <v>46.269862473499991</v>
      </c>
      <c r="AA63" s="15">
        <f t="shared" si="96"/>
        <v>4.1651627453816002E-2</v>
      </c>
      <c r="AB63" s="15">
        <f t="shared" si="96"/>
        <v>5.8680647299056998</v>
      </c>
      <c r="AC63" s="15">
        <f t="shared" si="96"/>
        <v>16204.073244543999</v>
      </c>
      <c r="AD63" s="15">
        <f t="shared" si="96"/>
        <v>10.6664649482647</v>
      </c>
      <c r="AE63" s="15">
        <f t="shared" si="96"/>
        <v>3.2431795953019997</v>
      </c>
      <c r="AF63" s="15">
        <f t="shared" si="96"/>
        <v>1.2971823141560499</v>
      </c>
      <c r="AG63" s="15"/>
      <c r="AH63" s="15">
        <f t="shared" si="96"/>
        <v>1.5610931912862797E-2</v>
      </c>
      <c r="AI63" s="15">
        <f t="shared" si="96"/>
        <v>1.42374672246805E-2</v>
      </c>
      <c r="AJ63" s="15">
        <f t="shared" si="96"/>
        <v>50.970044468199994</v>
      </c>
      <c r="AK63" s="15">
        <f t="shared" si="96"/>
        <v>29504.939071916597</v>
      </c>
      <c r="AL63" s="15">
        <f t="shared" si="96"/>
        <v>1872.4080573646002</v>
      </c>
      <c r="AM63" s="15">
        <f t="shared" si="96"/>
        <v>912.9260441248</v>
      </c>
      <c r="AN63" s="15">
        <f t="shared" si="96"/>
        <v>5.5544145782031995</v>
      </c>
      <c r="AO63" s="15"/>
      <c r="AP63" s="15"/>
      <c r="AQ63" s="15"/>
      <c r="AR63" s="17"/>
      <c r="AS63" s="15">
        <f t="shared" ref="AS63:DL63" si="97">+AS3+AS5+AS8+AS9+AS11+AS12+AS14+AS15+AS16+AS17+AS18+AS19+AS20+AS21+AS22+AS23+AS24+AS25+AS26+AS28+AS30+AS31+AS33+AS34+AS35+AS36+AS37+AS39+AS40+AS41+AS42+AS43+AS44+AS46+AS47+AS49+AS50</f>
        <v>0</v>
      </c>
      <c r="AT63" s="15">
        <f t="shared" si="97"/>
        <v>0</v>
      </c>
      <c r="AU63" s="15">
        <f t="shared" si="97"/>
        <v>1183.348635256194</v>
      </c>
      <c r="AV63" s="15">
        <f t="shared" si="97"/>
        <v>1558.2235152580786</v>
      </c>
      <c r="AW63" s="15">
        <f t="shared" si="97"/>
        <v>1558.2235152580786</v>
      </c>
      <c r="AX63" s="15">
        <f t="shared" si="97"/>
        <v>1841.9972595174754</v>
      </c>
      <c r="AY63" s="15">
        <f t="shared" si="97"/>
        <v>0</v>
      </c>
      <c r="AZ63" s="15">
        <f t="shared" si="97"/>
        <v>4.7018297400530174E-3</v>
      </c>
      <c r="BA63" s="15">
        <f t="shared" si="97"/>
        <v>6.7660588767230372E-3</v>
      </c>
      <c r="BB63" s="15">
        <f t="shared" si="97"/>
        <v>26344.196447576855</v>
      </c>
      <c r="BC63" s="15"/>
      <c r="BD63" s="15">
        <f t="shared" si="97"/>
        <v>9.654047091821722</v>
      </c>
      <c r="BE63" s="15">
        <f t="shared" si="97"/>
        <v>242.69272933818061</v>
      </c>
      <c r="BF63" s="15">
        <f t="shared" si="97"/>
        <v>1.0362072034458233E-2</v>
      </c>
      <c r="BG63" s="15">
        <f t="shared" si="97"/>
        <v>3.2813353215937174E-2</v>
      </c>
      <c r="BH63" s="15"/>
      <c r="BI63" s="15">
        <f t="shared" si="97"/>
        <v>4662151.6687477529</v>
      </c>
      <c r="BJ63" s="15">
        <f t="shared" si="97"/>
        <v>6.2079439760951427</v>
      </c>
      <c r="BK63" s="15">
        <f t="shared" si="97"/>
        <v>7.4568749861604672E-6</v>
      </c>
      <c r="BL63" s="15">
        <f t="shared" si="97"/>
        <v>1.8256965719594139E-5</v>
      </c>
      <c r="BM63" s="15">
        <f t="shared" si="97"/>
        <v>0.37130845730619177</v>
      </c>
      <c r="BN63" s="15">
        <f t="shared" si="97"/>
        <v>10.93921576991683</v>
      </c>
      <c r="BO63" s="15">
        <f t="shared" si="97"/>
        <v>10.696954094905424</v>
      </c>
      <c r="BP63" s="15">
        <f t="shared" si="97"/>
        <v>3.2524503602286163</v>
      </c>
      <c r="BQ63" s="15">
        <f t="shared" si="97"/>
        <v>490286.55242781196</v>
      </c>
      <c r="BR63" s="15">
        <f t="shared" si="97"/>
        <v>5.7562103604991499</v>
      </c>
      <c r="BS63" s="15">
        <f t="shared" si="97"/>
        <v>6532.8215991065235</v>
      </c>
      <c r="BT63" s="15">
        <f t="shared" si="97"/>
        <v>736574.53571557649</v>
      </c>
      <c r="BU63" s="15">
        <f t="shared" si="97"/>
        <v>11983.991539548437</v>
      </c>
      <c r="BV63" s="15">
        <f t="shared" si="97"/>
        <v>1877.8617524797419</v>
      </c>
      <c r="BW63" s="15">
        <f t="shared" si="97"/>
        <v>805.94792494371654</v>
      </c>
      <c r="BX63" s="15">
        <f t="shared" si="97"/>
        <v>0</v>
      </c>
      <c r="BY63" s="15">
        <f t="shared" si="97"/>
        <v>24087.674289029033</v>
      </c>
      <c r="BZ63" s="15">
        <f t="shared" si="97"/>
        <v>24087.674289029033</v>
      </c>
      <c r="CA63" s="15"/>
      <c r="CB63" s="15"/>
      <c r="CC63" s="15">
        <f t="shared" si="97"/>
        <v>915.47252582703732</v>
      </c>
      <c r="CD63" s="15">
        <f t="shared" si="97"/>
        <v>4.7812399051178832E-4</v>
      </c>
      <c r="CE63" s="15">
        <f t="shared" si="97"/>
        <v>1.5864698615710028E-3</v>
      </c>
      <c r="CF63" s="15">
        <f t="shared" si="97"/>
        <v>0</v>
      </c>
      <c r="CG63" s="15">
        <f t="shared" si="97"/>
        <v>10.973699991345574</v>
      </c>
      <c r="CH63" s="15">
        <f t="shared" si="97"/>
        <v>0.11065599121790261</v>
      </c>
      <c r="CI63" s="15"/>
      <c r="CJ63" s="15">
        <f t="shared" si="97"/>
        <v>4.7896676261098898</v>
      </c>
      <c r="CK63" s="15">
        <f t="shared" si="97"/>
        <v>0</v>
      </c>
      <c r="CL63" s="15">
        <f t="shared" si="97"/>
        <v>1.1097262628063717E-2</v>
      </c>
      <c r="CM63" s="15">
        <f t="shared" si="97"/>
        <v>3.1584331886991002E-2</v>
      </c>
      <c r="CN63" s="15">
        <f t="shared" si="97"/>
        <v>8.5570445896040771E-3</v>
      </c>
      <c r="CO63" s="15">
        <f t="shared" si="97"/>
        <v>1.7373354450867226E-2</v>
      </c>
      <c r="CP63" s="15">
        <f t="shared" si="97"/>
        <v>1125.9762421944306</v>
      </c>
      <c r="CQ63" s="15"/>
      <c r="CR63" s="15">
        <f t="shared" si="97"/>
        <v>51.52693455232864</v>
      </c>
      <c r="CS63" s="15">
        <f t="shared" si="97"/>
        <v>13.4223804584246</v>
      </c>
      <c r="CT63" s="15">
        <f t="shared" si="97"/>
        <v>0</v>
      </c>
      <c r="CU63" s="15">
        <f t="shared" si="97"/>
        <v>1.7162082894183639E-2</v>
      </c>
      <c r="CV63" s="15">
        <f t="shared" si="97"/>
        <v>2.4696673505955235E-2</v>
      </c>
      <c r="CW63" s="15"/>
      <c r="CX63" s="15">
        <f t="shared" si="97"/>
        <v>429214.71299682622</v>
      </c>
      <c r="CY63" s="15">
        <f t="shared" si="97"/>
        <v>47690.502757218666</v>
      </c>
      <c r="CZ63" s="15">
        <f t="shared" si="97"/>
        <v>476905.21575404465</v>
      </c>
      <c r="DA63" s="15">
        <f t="shared" si="97"/>
        <v>0</v>
      </c>
      <c r="DB63" s="15">
        <f t="shared" si="97"/>
        <v>4278.6626425947652</v>
      </c>
      <c r="DC63" s="15"/>
      <c r="DD63" s="15">
        <f t="shared" si="97"/>
        <v>1.3038904926459463</v>
      </c>
      <c r="DE63" s="15"/>
      <c r="DF63" s="15">
        <f t="shared" si="97"/>
        <v>1.5691907496645577E-2</v>
      </c>
      <c r="DG63" s="15">
        <f t="shared" si="97"/>
        <v>1.4310913355258505E-2</v>
      </c>
      <c r="DH63" s="15">
        <f t="shared" si="97"/>
        <v>51.121072019990166</v>
      </c>
      <c r="DI63" s="15">
        <f t="shared" si="97"/>
        <v>44.955198495469986</v>
      </c>
      <c r="DJ63" s="15">
        <f t="shared" si="97"/>
        <v>1352752.7313075638</v>
      </c>
      <c r="DK63" s="15">
        <f t="shared" si="97"/>
        <v>60.821816067787637</v>
      </c>
      <c r="DL63" s="15">
        <f t="shared" si="97"/>
        <v>158.66535715651031</v>
      </c>
      <c r="DM63" s="15">
        <f t="shared" ref="DM63:ER63" si="98">+DM3+DM5+DM8+DM9+DM11+DM12+DM14+DM15+DM16+DM17+DM18+DM19+DM20+DM21+DM22+DM23+DM24+DM25+DM26+DM28+DM30+DM31+DM33+DM34+DM35+DM36+DM37+DM39+DM40+DM41+DM42+DM43+DM44+DM46+DM47+DM49+DM50</f>
        <v>384.36160693211377</v>
      </c>
      <c r="DN63" s="15">
        <f t="shared" si="98"/>
        <v>89.910432300035595</v>
      </c>
      <c r="DO63" s="15">
        <f t="shared" si="98"/>
        <v>118.9726437240362</v>
      </c>
      <c r="DP63" s="15">
        <f t="shared" si="98"/>
        <v>1.0866370423525532E-4</v>
      </c>
      <c r="DQ63" s="15">
        <f t="shared" si="98"/>
        <v>21.155377705678838</v>
      </c>
      <c r="DR63" s="15">
        <f t="shared" si="98"/>
        <v>7798.1081218338231</v>
      </c>
      <c r="DS63" s="15">
        <f t="shared" si="98"/>
        <v>7725.4970268156203</v>
      </c>
      <c r="DT63" s="15">
        <f t="shared" si="98"/>
        <v>72.611095018215593</v>
      </c>
      <c r="DU63" s="15">
        <f t="shared" si="98"/>
        <v>0</v>
      </c>
      <c r="DV63" s="15">
        <f t="shared" si="98"/>
        <v>0</v>
      </c>
      <c r="DW63" s="15">
        <f t="shared" si="98"/>
        <v>1553.001821605149</v>
      </c>
      <c r="DX63" s="15">
        <f t="shared" si="98"/>
        <v>0</v>
      </c>
      <c r="DY63" s="15">
        <f t="shared" si="98"/>
        <v>1060.915369430455</v>
      </c>
      <c r="DZ63" s="15">
        <f t="shared" si="98"/>
        <v>256.50902982135904</v>
      </c>
      <c r="EA63" s="15">
        <f t="shared" si="98"/>
        <v>143.31092772068516</v>
      </c>
      <c r="EB63" s="15">
        <f t="shared" si="98"/>
        <v>2652.2928851776596</v>
      </c>
      <c r="EC63" s="15">
        <f t="shared" si="98"/>
        <v>5.8801507033918607</v>
      </c>
      <c r="ED63" s="15">
        <f t="shared" si="98"/>
        <v>697454.93265296298</v>
      </c>
      <c r="EE63" s="15">
        <f t="shared" si="98"/>
        <v>140.15440760581561</v>
      </c>
      <c r="EF63" s="15">
        <f t="shared" si="98"/>
        <v>1040.4701528723003</v>
      </c>
      <c r="EG63" s="15">
        <f t="shared" si="98"/>
        <v>2.0056118652755499E-7</v>
      </c>
      <c r="EH63" s="15">
        <f t="shared" si="98"/>
        <v>58609.77402919031</v>
      </c>
      <c r="EI63" s="15">
        <f t="shared" si="98"/>
        <v>101397.31687155063</v>
      </c>
      <c r="EJ63" s="15">
        <f t="shared" si="98"/>
        <v>5.5703109606229644</v>
      </c>
      <c r="EK63" s="15">
        <f t="shared" si="98"/>
        <v>0</v>
      </c>
      <c r="EL63" s="15">
        <f t="shared" si="98"/>
        <v>0</v>
      </c>
      <c r="EM63" s="15">
        <f t="shared" si="98"/>
        <v>27661.901681912292</v>
      </c>
      <c r="EN63" s="15">
        <f t="shared" si="98"/>
        <v>16250.02968098384</v>
      </c>
      <c r="EO63" s="15">
        <f t="shared" si="98"/>
        <v>107.8904828425033</v>
      </c>
      <c r="EP63" s="15">
        <f t="shared" si="98"/>
        <v>2185902.7259478332</v>
      </c>
      <c r="EQ63" s="15">
        <f t="shared" si="98"/>
        <v>29584.206473942664</v>
      </c>
      <c r="ER63" s="15">
        <f t="shared" si="98"/>
        <v>22947.346848015706</v>
      </c>
      <c r="ES63" s="17"/>
      <c r="EU63" s="17"/>
      <c r="EV63" s="17"/>
      <c r="EW63" s="17"/>
      <c r="EX63" s="17"/>
      <c r="EY63" s="17"/>
      <c r="EZ63" s="17"/>
      <c r="FA63" s="17"/>
      <c r="FB63" s="17"/>
      <c r="FC63" s="17"/>
      <c r="FE63" s="17"/>
      <c r="FF63" s="17"/>
      <c r="FG63" s="17"/>
      <c r="FH63" s="17"/>
      <c r="FI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GA63" s="17"/>
      <c r="GB63" s="17"/>
      <c r="GC63" s="17"/>
      <c r="GD63" s="17"/>
      <c r="GE63" s="17"/>
      <c r="GF63" s="17"/>
      <c r="GG63" s="17"/>
      <c r="GH63" s="17"/>
      <c r="GI63" s="1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V63"/>
  <sheetViews>
    <sheetView zoomScale="85" zoomScaleNormal="85" workbookViewId="0">
      <pane xSplit="1" ySplit="2" topLeftCell="B42" activePane="bottomRight" state="frozen"/>
      <selection pane="topRight" activeCell="AY55" sqref="AY55"/>
      <selection pane="bottomLeft" activeCell="AY55" sqref="AY55"/>
      <selection pane="bottomRight" activeCell="AC55" sqref="AC55:DL55"/>
    </sheetView>
  </sheetViews>
  <sheetFormatPr defaultRowHeight="15" x14ac:dyDescent="0.25"/>
  <cols>
    <col min="1" max="1" width="19.5703125" customWidth="1"/>
    <col min="2" max="2" width="9.28515625" style="15" customWidth="1"/>
    <col min="3" max="4" width="6.7109375" style="15" bestFit="1" customWidth="1"/>
    <col min="5" max="6" width="7.7109375" style="15" bestFit="1" customWidth="1"/>
    <col min="7" max="7" width="5.7109375" style="15" bestFit="1" customWidth="1"/>
    <col min="8" max="8" width="7.7109375" style="15" bestFit="1" customWidth="1"/>
    <col min="9" max="12" width="9" customWidth="1"/>
    <col min="13" max="28" width="9" style="17" customWidth="1"/>
    <col min="29" max="29" width="15.42578125" bestFit="1" customWidth="1"/>
    <col min="30" max="30" width="8.7109375" style="17" customWidth="1"/>
    <col min="31" max="31" width="9" style="17" customWidth="1"/>
    <col min="32" max="117" width="9" style="28" customWidth="1"/>
  </cols>
  <sheetData>
    <row r="1" spans="1:152" x14ac:dyDescent="0.25">
      <c r="A1" s="17"/>
      <c r="B1" s="15" t="s">
        <v>328</v>
      </c>
      <c r="I1" s="17"/>
      <c r="J1" s="17"/>
      <c r="K1" s="17"/>
      <c r="L1" s="17"/>
      <c r="AC1" s="17" t="s">
        <v>347</v>
      </c>
      <c r="DN1" s="17"/>
      <c r="DO1" s="17" t="s">
        <v>349</v>
      </c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</row>
    <row r="2" spans="1:152" x14ac:dyDescent="0.25">
      <c r="A2" s="17" t="s">
        <v>157</v>
      </c>
      <c r="B2" s="17" t="s">
        <v>50</v>
      </c>
      <c r="C2" s="17" t="s">
        <v>76</v>
      </c>
      <c r="D2" s="17" t="s">
        <v>158</v>
      </c>
      <c r="E2" s="17" t="s">
        <v>159</v>
      </c>
      <c r="F2" s="17" t="s">
        <v>160</v>
      </c>
      <c r="G2" s="17" t="s">
        <v>136</v>
      </c>
      <c r="H2" s="17" t="s">
        <v>161</v>
      </c>
      <c r="I2" s="17" t="s">
        <v>351</v>
      </c>
      <c r="J2" s="17" t="s">
        <v>402</v>
      </c>
      <c r="K2" s="17" t="s">
        <v>42</v>
      </c>
      <c r="L2" s="17" t="s">
        <v>405</v>
      </c>
      <c r="M2" s="17" t="s">
        <v>406</v>
      </c>
      <c r="N2" s="17" t="s">
        <v>408</v>
      </c>
      <c r="O2" s="17" t="s">
        <v>409</v>
      </c>
      <c r="P2" s="17" t="s">
        <v>411</v>
      </c>
      <c r="Q2" s="17" t="s">
        <v>412</v>
      </c>
      <c r="R2" s="17" t="s">
        <v>413</v>
      </c>
      <c r="S2" s="17" t="s">
        <v>356</v>
      </c>
      <c r="T2" s="17" t="s">
        <v>291</v>
      </c>
      <c r="U2" s="17" t="s">
        <v>397</v>
      </c>
      <c r="V2" s="17" t="s">
        <v>398</v>
      </c>
      <c r="W2" s="17" t="s">
        <v>399</v>
      </c>
      <c r="X2" s="17" t="s">
        <v>400</v>
      </c>
      <c r="Y2" s="17" t="s">
        <v>288</v>
      </c>
      <c r="Z2" s="17" t="s">
        <v>404</v>
      </c>
      <c r="AA2" s="17" t="s">
        <v>389</v>
      </c>
      <c r="AC2" s="17" t="s">
        <v>335</v>
      </c>
      <c r="AD2" s="17" t="s">
        <v>358</v>
      </c>
      <c r="AE2" s="17" t="s">
        <v>32</v>
      </c>
      <c r="AF2" s="17" t="s">
        <v>34</v>
      </c>
      <c r="AG2" s="17" t="s">
        <v>36</v>
      </c>
      <c r="AH2" s="17" t="s">
        <v>38</v>
      </c>
      <c r="AI2" s="17" t="s">
        <v>40</v>
      </c>
      <c r="AJ2" s="17" t="s">
        <v>360</v>
      </c>
      <c r="AK2" s="17" t="s">
        <v>279</v>
      </c>
      <c r="AL2" s="17" t="s">
        <v>280</v>
      </c>
      <c r="AM2" s="17" t="s">
        <v>44</v>
      </c>
      <c r="AN2" s="17" t="s">
        <v>379</v>
      </c>
      <c r="AO2" s="17" t="s">
        <v>380</v>
      </c>
      <c r="AP2" s="17" t="s">
        <v>46</v>
      </c>
      <c r="AQ2" s="17" t="s">
        <v>50</v>
      </c>
      <c r="AR2" s="17" t="s">
        <v>52</v>
      </c>
      <c r="AS2" s="17" t="s">
        <v>54</v>
      </c>
      <c r="AT2" s="17" t="s">
        <v>363</v>
      </c>
      <c r="AU2" s="17" t="s">
        <v>389</v>
      </c>
      <c r="AV2" s="17" t="s">
        <v>56</v>
      </c>
      <c r="AW2" s="17" t="s">
        <v>364</v>
      </c>
      <c r="AX2" s="17" t="s">
        <v>58</v>
      </c>
      <c r="AY2" s="17" t="s">
        <v>60</v>
      </c>
      <c r="AZ2" s="17" t="s">
        <v>365</v>
      </c>
      <c r="BA2" s="17" t="s">
        <v>366</v>
      </c>
      <c r="BB2" s="17" t="s">
        <v>390</v>
      </c>
      <c r="BC2" s="17" t="s">
        <v>287</v>
      </c>
      <c r="BD2" s="17" t="s">
        <v>64</v>
      </c>
      <c r="BE2" s="17" t="s">
        <v>66</v>
      </c>
      <c r="BF2" s="17" t="s">
        <v>68</v>
      </c>
      <c r="BG2" s="17" t="s">
        <v>367</v>
      </c>
      <c r="BH2" s="17" t="s">
        <v>368</v>
      </c>
      <c r="BI2" s="17" t="s">
        <v>70</v>
      </c>
      <c r="BJ2" s="17" t="s">
        <v>393</v>
      </c>
      <c r="BK2" s="17" t="s">
        <v>394</v>
      </c>
      <c r="BL2" s="17" t="s">
        <v>72</v>
      </c>
      <c r="BM2" s="17" t="s">
        <v>369</v>
      </c>
      <c r="BN2" s="17" t="s">
        <v>74</v>
      </c>
      <c r="BO2" s="17" t="s">
        <v>76</v>
      </c>
      <c r="BP2" s="17" t="s">
        <v>78</v>
      </c>
      <c r="BQ2" s="17" t="s">
        <v>395</v>
      </c>
      <c r="BR2" s="17" t="s">
        <v>396</v>
      </c>
      <c r="BS2" s="17" t="s">
        <v>370</v>
      </c>
      <c r="BT2" s="17" t="s">
        <v>80</v>
      </c>
      <c r="BU2" s="17" t="s">
        <v>82</v>
      </c>
      <c r="BV2" s="17" t="s">
        <v>158</v>
      </c>
      <c r="BW2" s="17" t="s">
        <v>86</v>
      </c>
      <c r="BX2" s="17" t="s">
        <v>88</v>
      </c>
      <c r="BY2" s="17" t="s">
        <v>371</v>
      </c>
      <c r="BZ2" s="17" t="s">
        <v>397</v>
      </c>
      <c r="CA2" s="17" t="s">
        <v>398</v>
      </c>
      <c r="CB2" s="17" t="s">
        <v>399</v>
      </c>
      <c r="CC2" s="17" t="s">
        <v>400</v>
      </c>
      <c r="CD2" s="17" t="s">
        <v>288</v>
      </c>
      <c r="CE2" s="17" t="s">
        <v>90</v>
      </c>
      <c r="CF2" s="17" t="s">
        <v>92</v>
      </c>
      <c r="CG2" s="17" t="s">
        <v>94</v>
      </c>
      <c r="CH2" s="17" t="s">
        <v>96</v>
      </c>
      <c r="CI2" s="17" t="s">
        <v>98</v>
      </c>
      <c r="CJ2" s="17" t="s">
        <v>100</v>
      </c>
      <c r="CK2" s="17" t="s">
        <v>102</v>
      </c>
      <c r="CL2" s="17" t="s">
        <v>401</v>
      </c>
      <c r="CM2" s="17" t="s">
        <v>104</v>
      </c>
      <c r="CN2" s="17" t="s">
        <v>159</v>
      </c>
      <c r="CO2" s="17" t="s">
        <v>160</v>
      </c>
      <c r="CP2" s="17" t="s">
        <v>106</v>
      </c>
      <c r="CQ2" s="17" t="s">
        <v>110</v>
      </c>
      <c r="CR2" s="17" t="s">
        <v>112</v>
      </c>
      <c r="CS2" s="17" t="s">
        <v>114</v>
      </c>
      <c r="CT2" s="17" t="s">
        <v>116</v>
      </c>
      <c r="CU2" s="17" t="s">
        <v>118</v>
      </c>
      <c r="CV2" s="17" t="s">
        <v>120</v>
      </c>
      <c r="CW2" s="17" t="s">
        <v>122</v>
      </c>
      <c r="CX2" s="17" t="s">
        <v>124</v>
      </c>
      <c r="CY2" s="17" t="s">
        <v>126</v>
      </c>
      <c r="CZ2" s="17" t="s">
        <v>128</v>
      </c>
      <c r="DA2" s="17" t="s">
        <v>130</v>
      </c>
      <c r="DB2" s="17" t="s">
        <v>132</v>
      </c>
      <c r="DC2" s="17" t="s">
        <v>136</v>
      </c>
      <c r="DD2" s="17" t="s">
        <v>138</v>
      </c>
      <c r="DE2" s="17" t="s">
        <v>140</v>
      </c>
      <c r="DF2" s="17" t="s">
        <v>142</v>
      </c>
      <c r="DG2" s="17" t="s">
        <v>144</v>
      </c>
      <c r="DH2" s="17" t="s">
        <v>290</v>
      </c>
      <c r="DI2" s="17" t="s">
        <v>148</v>
      </c>
      <c r="DJ2" s="17" t="s">
        <v>150</v>
      </c>
      <c r="DK2" s="17" t="s">
        <v>291</v>
      </c>
      <c r="DL2" s="17" t="s">
        <v>152</v>
      </c>
      <c r="DN2" s="28" t="s">
        <v>370</v>
      </c>
      <c r="DO2" s="17" t="s">
        <v>50</v>
      </c>
      <c r="DP2" s="17" t="s">
        <v>76</v>
      </c>
      <c r="DQ2" s="17" t="s">
        <v>158</v>
      </c>
      <c r="DR2" s="17" t="s">
        <v>159</v>
      </c>
      <c r="DS2" s="17" t="s">
        <v>160</v>
      </c>
      <c r="DT2" s="17" t="s">
        <v>136</v>
      </c>
      <c r="DU2" s="17" t="s">
        <v>161</v>
      </c>
      <c r="DV2" s="17" t="s">
        <v>351</v>
      </c>
      <c r="DW2" s="17" t="s">
        <v>402</v>
      </c>
      <c r="DX2" s="17" t="s">
        <v>42</v>
      </c>
      <c r="DY2" s="17" t="s">
        <v>405</v>
      </c>
      <c r="DZ2" s="17" t="s">
        <v>406</v>
      </c>
      <c r="EA2" s="17" t="s">
        <v>408</v>
      </c>
      <c r="EB2" s="17" t="s">
        <v>409</v>
      </c>
      <c r="EC2" s="17" t="s">
        <v>411</v>
      </c>
      <c r="ED2" s="17" t="s">
        <v>412</v>
      </c>
      <c r="EE2" s="17" t="s">
        <v>413</v>
      </c>
      <c r="EF2" s="17" t="s">
        <v>356</v>
      </c>
      <c r="EG2" s="17" t="s">
        <v>291</v>
      </c>
      <c r="EH2" s="17" t="s">
        <v>397</v>
      </c>
      <c r="EI2" s="17" t="s">
        <v>398</v>
      </c>
      <c r="EJ2" s="17" t="s">
        <v>399</v>
      </c>
      <c r="EK2" s="17" t="s">
        <v>400</v>
      </c>
      <c r="EL2" s="17" t="s">
        <v>288</v>
      </c>
      <c r="EM2" s="17" t="s">
        <v>404</v>
      </c>
      <c r="EN2" s="17" t="s">
        <v>389</v>
      </c>
      <c r="EO2" s="17"/>
      <c r="EP2" s="17"/>
      <c r="EQ2" s="17"/>
      <c r="ER2" s="17"/>
      <c r="ES2" s="17"/>
      <c r="ET2" s="17"/>
      <c r="EU2" s="17"/>
      <c r="EV2" s="17"/>
    </row>
    <row r="3" spans="1:152" x14ac:dyDescent="0.25">
      <c r="A3" s="15" t="s">
        <v>171</v>
      </c>
      <c r="B3" s="17">
        <v>14983.685801</v>
      </c>
      <c r="C3" s="17">
        <v>129.37190557</v>
      </c>
      <c r="D3" s="17">
        <v>249.39784492000001</v>
      </c>
      <c r="E3" s="17">
        <v>2275.7572439</v>
      </c>
      <c r="F3" s="17">
        <v>2272.5345917</v>
      </c>
      <c r="G3" s="17">
        <v>47.085379338999999</v>
      </c>
      <c r="H3" s="17">
        <v>2345.5028032</v>
      </c>
      <c r="I3" s="17">
        <v>273.53019748999998</v>
      </c>
      <c r="J3" s="17">
        <v>10.112910468999999</v>
      </c>
      <c r="K3" s="17">
        <v>65.221163419999996</v>
      </c>
      <c r="L3" s="17">
        <v>18.781123942000001</v>
      </c>
      <c r="M3" s="17">
        <v>5.8549959999999995E-4</v>
      </c>
      <c r="N3" s="17">
        <v>187.00861280000001</v>
      </c>
      <c r="O3" s="17">
        <v>4.0233064999999997E-3</v>
      </c>
      <c r="P3" s="17">
        <v>4.3312793E-3</v>
      </c>
      <c r="Q3" s="17">
        <v>36.780334750000002</v>
      </c>
      <c r="R3" s="17">
        <v>4.7283360000000002E-4</v>
      </c>
      <c r="S3" s="17">
        <v>25.362542179999998</v>
      </c>
      <c r="T3" s="17">
        <v>12.536799016</v>
      </c>
      <c r="U3" s="17">
        <v>3.4559447315999998</v>
      </c>
      <c r="V3" s="17">
        <v>6.5352070999999999E-3</v>
      </c>
      <c r="W3" s="17">
        <v>8.2159746899999997E-2</v>
      </c>
      <c r="X3" s="17">
        <v>5.3413162600000001E-2</v>
      </c>
      <c r="Y3" s="17">
        <v>9.4159476090999998</v>
      </c>
      <c r="Z3" s="17">
        <v>0.12060989</v>
      </c>
      <c r="AA3" s="17">
        <v>3.6759634780999999</v>
      </c>
      <c r="AC3" s="17" t="s">
        <v>171</v>
      </c>
      <c r="AD3" s="17">
        <v>0</v>
      </c>
      <c r="AE3" s="17">
        <v>130.91298977413899</v>
      </c>
      <c r="AF3" s="17">
        <v>10.1803370428475</v>
      </c>
      <c r="AG3" s="17">
        <v>275.35381597480301</v>
      </c>
      <c r="AH3" s="17">
        <v>275.35381597480301</v>
      </c>
      <c r="AI3" s="17">
        <v>168.80160947937199</v>
      </c>
      <c r="AJ3" s="17">
        <v>0</v>
      </c>
      <c r="AK3" s="17">
        <v>65.659022284540399</v>
      </c>
      <c r="AL3" s="17">
        <v>0.121423186718893</v>
      </c>
      <c r="AM3" s="17">
        <v>18.906344741616898</v>
      </c>
      <c r="AN3" s="17">
        <v>1.4156999138257301E-4</v>
      </c>
      <c r="AO3" s="17">
        <v>4.4830624551894002E-4</v>
      </c>
      <c r="AP3" s="17">
        <v>720.07653381334103</v>
      </c>
      <c r="AQ3" s="17">
        <v>15083.5436506115</v>
      </c>
      <c r="AR3" s="17">
        <v>195.75416598763499</v>
      </c>
      <c r="AS3" s="17">
        <v>74.806277909400194</v>
      </c>
      <c r="AT3" s="17">
        <v>122.695564278343</v>
      </c>
      <c r="AU3" s="17">
        <v>3.7004733922132198</v>
      </c>
      <c r="AV3" s="17">
        <v>0</v>
      </c>
      <c r="AW3" s="17">
        <v>0</v>
      </c>
      <c r="AX3" s="17">
        <v>188.255430064932</v>
      </c>
      <c r="AY3" s="17">
        <v>188.255430064932</v>
      </c>
      <c r="AZ3" s="17">
        <v>117.10715067890401</v>
      </c>
      <c r="BA3" s="17">
        <v>0</v>
      </c>
      <c r="BB3" s="17">
        <v>1.6202343965560199E-3</v>
      </c>
      <c r="BC3" s="17">
        <v>2.0252923511519098E-3</v>
      </c>
      <c r="BD3" s="17">
        <v>0</v>
      </c>
      <c r="BE3" s="17">
        <v>9.3852544948419503</v>
      </c>
      <c r="BF3" s="17">
        <v>7.1660436285968796</v>
      </c>
      <c r="BG3" s="17">
        <v>0</v>
      </c>
      <c r="BH3" s="17">
        <v>538.31976774976295</v>
      </c>
      <c r="BI3" s="17">
        <v>29.1213286070492</v>
      </c>
      <c r="BJ3" s="17">
        <v>1.44000962203519E-3</v>
      </c>
      <c r="BK3" s="17">
        <v>2.92365159595892E-3</v>
      </c>
      <c r="BL3" s="17">
        <v>0</v>
      </c>
      <c r="BM3" s="17">
        <v>164.823893219734</v>
      </c>
      <c r="BN3" s="17">
        <v>37.025825376096797</v>
      </c>
      <c r="BO3" s="17">
        <v>130.22240388322101</v>
      </c>
      <c r="BP3" s="17">
        <v>0</v>
      </c>
      <c r="BQ3" s="17">
        <v>1.9531082483109801E-4</v>
      </c>
      <c r="BR3" s="17">
        <v>2.8105735114866302E-4</v>
      </c>
      <c r="BS3" s="17">
        <v>2566.8848001234501</v>
      </c>
      <c r="BT3" s="17">
        <v>225.988247428032</v>
      </c>
      <c r="BU3" s="17">
        <v>25.109797827785901</v>
      </c>
      <c r="BV3" s="17">
        <v>251.09804525581799</v>
      </c>
      <c r="BW3" s="17">
        <v>0.16987924243576499</v>
      </c>
      <c r="BX3" s="17">
        <v>110.421198620364</v>
      </c>
      <c r="BY3" s="17">
        <v>0</v>
      </c>
      <c r="BZ3" s="17">
        <v>3.4790524484818399</v>
      </c>
      <c r="CA3" s="17">
        <v>6.5840708315298398E-3</v>
      </c>
      <c r="CB3" s="17">
        <v>8.2773917104129305E-2</v>
      </c>
      <c r="CC3" s="17">
        <v>5.3812272089933499E-2</v>
      </c>
      <c r="CD3" s="17">
        <v>9.4788249781466796</v>
      </c>
      <c r="CE3" s="17">
        <v>0.25162726698523402</v>
      </c>
      <c r="CF3" s="17">
        <v>230.71434242133901</v>
      </c>
      <c r="CG3" s="17">
        <v>0.22875201078060101</v>
      </c>
      <c r="CH3" s="17">
        <v>6.7824989343959503</v>
      </c>
      <c r="CI3" s="17">
        <v>127.623935237024</v>
      </c>
      <c r="CJ3" s="17">
        <v>0.20587683284004901</v>
      </c>
      <c r="CK3" s="17">
        <v>0</v>
      </c>
      <c r="CL3" s="17">
        <v>4.0505821127994799E-4</v>
      </c>
      <c r="CM3" s="17">
        <v>22.121467562845499</v>
      </c>
      <c r="CN3" s="17">
        <v>2290.7674471266</v>
      </c>
      <c r="CO3" s="17">
        <v>2287.5206814236299</v>
      </c>
      <c r="CP3" s="17">
        <v>3.2467657029668699</v>
      </c>
      <c r="CQ3" s="17">
        <v>0.25848991220092898</v>
      </c>
      <c r="CR3" s="17">
        <v>0</v>
      </c>
      <c r="CS3" s="17">
        <v>55.971437151187402</v>
      </c>
      <c r="CT3" s="17">
        <v>2.1502693818791099</v>
      </c>
      <c r="CU3" s="17">
        <v>845.761424086597</v>
      </c>
      <c r="CV3" s="17">
        <v>3.43128026334209</v>
      </c>
      <c r="CW3" s="17">
        <v>4.3462880133599997</v>
      </c>
      <c r="CX3" s="17">
        <v>1208.23074538269</v>
      </c>
      <c r="CY3" s="17">
        <v>29.538288177967601</v>
      </c>
      <c r="CZ3" s="17">
        <v>0.77775683956414599</v>
      </c>
      <c r="DA3" s="17">
        <v>9.3788325479367494</v>
      </c>
      <c r="DB3" s="17">
        <v>0</v>
      </c>
      <c r="DC3" s="17">
        <v>47.392054103187299</v>
      </c>
      <c r="DD3" s="17">
        <v>1.97202442464593</v>
      </c>
      <c r="DE3" s="17">
        <v>0</v>
      </c>
      <c r="DF3" s="17">
        <v>0</v>
      </c>
      <c r="DG3" s="17">
        <v>38.524905663625802</v>
      </c>
      <c r="DH3" s="17">
        <v>25.531627809217198</v>
      </c>
      <c r="DI3" s="17">
        <v>5.2148547590753802</v>
      </c>
      <c r="DJ3" s="17">
        <v>2361.2525521255302</v>
      </c>
      <c r="DK3" s="17">
        <v>12.6203848482617</v>
      </c>
      <c r="DL3" s="17">
        <v>13.650459418115201</v>
      </c>
      <c r="DN3" s="26">
        <f t="shared" ref="DN3:DN34" si="0">BS3/DJ3</f>
        <v>1.0870860881919708</v>
      </c>
      <c r="DO3" s="40">
        <f t="shared" ref="DO3:DO34" si="1">(AQ3-B3)/(B3+1E-50)</f>
        <v>6.6644383056161079E-3</v>
      </c>
      <c r="DP3" s="40">
        <f t="shared" ref="DP3:DP34" si="2">(BO3-C3)/(C3+1E-50)</f>
        <v>6.5740572458432714E-3</v>
      </c>
      <c r="DQ3" s="40">
        <f t="shared" ref="DQ3:DQ34" si="3">(BV3-D3)/(D3+1E-50)</f>
        <v>6.8172214413615307E-3</v>
      </c>
      <c r="DR3" s="40">
        <f t="shared" ref="DR3:DR34" si="4">(CN3-E3)/(E3+1E-50)</f>
        <v>6.5956961212948854E-3</v>
      </c>
      <c r="DS3" s="40">
        <f t="shared" ref="DS3:DS34" si="5">(CO3-F3)/(F3+1E-50)</f>
        <v>6.5944385526027823E-3</v>
      </c>
      <c r="DT3" s="40">
        <f t="shared" ref="DT3:DT34" si="6">(DC3-G3)/(G3+1E-50)</f>
        <v>6.5131632895922319E-3</v>
      </c>
      <c r="DU3" s="40">
        <f t="shared" ref="DU3:DU34" si="7">(DJ3-H3)/(H3+1E-50)</f>
        <v>6.7148710732908082E-3</v>
      </c>
      <c r="DV3" s="40">
        <f t="shared" ref="DV3:DV34" si="8">(AH3-I3)/(I3+1E-50)</f>
        <v>6.6669731588582821E-3</v>
      </c>
      <c r="DW3" s="40">
        <f t="shared" ref="DW3:DW34" si="9">(AF3-J3)/(J3+1E-50)</f>
        <v>6.6673757326527359E-3</v>
      </c>
      <c r="DX3" s="40">
        <f t="shared" ref="DX3:DX34" si="10">(AK3-K3)/(K3+1E-50)</f>
        <v>6.7134476231396588E-3</v>
      </c>
      <c r="DY3" s="40">
        <f t="shared" ref="DY3:DY34" si="11">(AM3-L3)/(L3+1E-50)</f>
        <v>6.6673751796540743E-3</v>
      </c>
      <c r="DZ3" s="40">
        <f t="shared" ref="DZ3:DZ34" si="12">(AN3+AO3-M3)/(M3+1E-50)</f>
        <v>7.4750467831455891E-3</v>
      </c>
      <c r="EA3" s="40">
        <f t="shared" ref="EA3:EA34" si="13">(AY3-N3)/(N3+1E-50)</f>
        <v>6.6671649303415986E-3</v>
      </c>
      <c r="EB3" s="40">
        <f t="shared" ref="EB3:EB34" si="14">(BB3+BC3+CL3-O3)/(O3+1E-50)</f>
        <v>6.7801095909243948E-3</v>
      </c>
      <c r="EC3" s="40">
        <f t="shared" ref="EC3:EC34" si="15">(BJ3+BK3-P3)/(P3+1E-50)</f>
        <v>7.4762941272593858E-3</v>
      </c>
      <c r="ED3" s="40">
        <f t="shared" ref="ED3:ED34" si="16">(BN3-Q3)/(Q3+1E-50)</f>
        <v>6.674507661918328E-3</v>
      </c>
      <c r="EE3" s="40">
        <f t="shared" ref="EE3:EE34" si="17">(BQ3+BR3-R3)/(R3+1E-50)</f>
        <v>7.4753062806049205E-3</v>
      </c>
      <c r="EF3" s="40">
        <f t="shared" ref="EF3:EF34" si="18">(DH3-S3)/(S3+1E-50)</f>
        <v>6.6667461020739078E-3</v>
      </c>
      <c r="EG3" s="40">
        <f t="shared" ref="EG3:EG34" si="19">(DK3-T3)/(T3+1E-50)</f>
        <v>6.6672387548867033E-3</v>
      </c>
      <c r="EH3" s="40">
        <f t="shared" ref="EH3:EH34" si="20">(BZ3-U3)/(U3+1E-50)</f>
        <v>6.6863676003122638E-3</v>
      </c>
      <c r="EI3" s="40">
        <f t="shared" ref="EI3:EI34" si="21">(CA3-V3)/(V3+1E-50)</f>
        <v>7.4769981703930793E-3</v>
      </c>
      <c r="EJ3" s="40">
        <f t="shared" ref="EJ3:EJ34" si="22">(CB3-W3)/(W3+1E-50)</f>
        <v>7.4753176257570473E-3</v>
      </c>
      <c r="EK3" s="40">
        <f t="shared" ref="EK3:EK34" si="23">(CC3-X3)/(X3+1E-50)</f>
        <v>7.4721186783554775E-3</v>
      </c>
      <c r="EL3" s="40">
        <f t="shared" ref="EL3:EL34" si="24">(CD3-Y3)/(Y3+1E-50)</f>
        <v>6.6777526444510146E-3</v>
      </c>
      <c r="EM3" s="40">
        <f t="shared" ref="EM3:EM34" si="25">(AL3-Z3)/(Z3+1E-50)</f>
        <v>6.743200900796823E-3</v>
      </c>
      <c r="EN3" s="40">
        <f t="shared" ref="EN3:EN34" si="26">(AU3-AA3)/(AA3+1E-50)</f>
        <v>6.6676163294985651E-3</v>
      </c>
      <c r="EO3" s="17"/>
      <c r="EP3" s="13"/>
      <c r="EQ3" s="13"/>
      <c r="ER3" s="13"/>
      <c r="ES3" s="13"/>
      <c r="ET3" s="13"/>
      <c r="EU3" s="13"/>
      <c r="EV3" s="13"/>
    </row>
    <row r="4" spans="1:152" x14ac:dyDescent="0.25">
      <c r="A4" s="15" t="s">
        <v>173</v>
      </c>
      <c r="B4" s="17">
        <v>16571.248769000002</v>
      </c>
      <c r="C4" s="17">
        <v>134.72679878</v>
      </c>
      <c r="D4" s="17">
        <v>278.26087066999997</v>
      </c>
      <c r="E4" s="17">
        <v>2416.7951121999999</v>
      </c>
      <c r="F4" s="17">
        <v>2412.0567193000002</v>
      </c>
      <c r="G4" s="17">
        <v>49.298236707999997</v>
      </c>
      <c r="H4" s="17">
        <v>2640.0992557</v>
      </c>
      <c r="I4" s="17">
        <v>302.00825517999999</v>
      </c>
      <c r="J4" s="17">
        <v>11.165804914000001</v>
      </c>
      <c r="K4" s="17">
        <v>73.372144140000003</v>
      </c>
      <c r="L4" s="17">
        <v>20.736483666000002</v>
      </c>
      <c r="M4" s="17">
        <v>7.179291E-4</v>
      </c>
      <c r="N4" s="17">
        <v>206.47863226999999</v>
      </c>
      <c r="O4" s="17">
        <v>4.2412392E-3</v>
      </c>
      <c r="P4" s="17">
        <v>5.3302304999999998E-3</v>
      </c>
      <c r="Q4" s="17">
        <v>40.733935430999999</v>
      </c>
      <c r="R4" s="17">
        <v>5.6976080000000005E-4</v>
      </c>
      <c r="S4" s="17">
        <v>28.003112162000001</v>
      </c>
      <c r="T4" s="17">
        <v>13.842042549</v>
      </c>
      <c r="U4" s="17">
        <v>3.8460753854999998</v>
      </c>
      <c r="V4" s="17">
        <v>8.5026848000000002E-3</v>
      </c>
      <c r="W4" s="17">
        <v>0.1029823941</v>
      </c>
      <c r="X4" s="17">
        <v>6.7406056300000003E-2</v>
      </c>
      <c r="Y4" s="17">
        <v>10.428021686999999</v>
      </c>
      <c r="Z4" s="17">
        <v>0.13123001770000001</v>
      </c>
      <c r="AA4" s="17">
        <v>4.0586781136000001</v>
      </c>
      <c r="AC4" s="17" t="s">
        <v>173</v>
      </c>
      <c r="AD4" s="17">
        <v>0</v>
      </c>
      <c r="AE4" s="17">
        <v>147.96488842415201</v>
      </c>
      <c r="AF4" s="17">
        <v>11.2280987204963</v>
      </c>
      <c r="AG4" s="17">
        <v>303.69335524898497</v>
      </c>
      <c r="AH4" s="17">
        <v>303.69335524898497</v>
      </c>
      <c r="AI4" s="17">
        <v>190.788202473685</v>
      </c>
      <c r="AJ4" s="17">
        <v>0</v>
      </c>
      <c r="AK4" s="17">
        <v>73.780869053671296</v>
      </c>
      <c r="AL4" s="17">
        <v>0.13196197030227</v>
      </c>
      <c r="AM4" s="17">
        <v>20.8521907955868</v>
      </c>
      <c r="AN4" s="17">
        <v>1.7326097105000601E-4</v>
      </c>
      <c r="AO4" s="17">
        <v>5.4866173512569099E-4</v>
      </c>
      <c r="AP4" s="17">
        <v>813.86672785143901</v>
      </c>
      <c r="AQ4" s="17">
        <v>16664.6653405953</v>
      </c>
      <c r="AR4" s="17">
        <v>221.250521411325</v>
      </c>
      <c r="AS4" s="17">
        <v>84.549975508806995</v>
      </c>
      <c r="AT4" s="17">
        <v>138.67708249268401</v>
      </c>
      <c r="AU4" s="17">
        <v>4.08134090952273</v>
      </c>
      <c r="AV4" s="17">
        <v>0</v>
      </c>
      <c r="AW4" s="17">
        <v>0</v>
      </c>
      <c r="AX4" s="17">
        <v>207.63067662895401</v>
      </c>
      <c r="AY4" s="17">
        <v>207.63067662895401</v>
      </c>
      <c r="AZ4" s="17">
        <v>132.36044744583899</v>
      </c>
      <c r="BA4" s="17">
        <v>0</v>
      </c>
      <c r="BB4" s="17">
        <v>1.70616506554088E-3</v>
      </c>
      <c r="BC4" s="17">
        <v>2.13272692760498E-3</v>
      </c>
      <c r="BD4" s="17">
        <v>0</v>
      </c>
      <c r="BE4" s="17">
        <v>10.6076935289822</v>
      </c>
      <c r="BF4" s="17">
        <v>8.0994096111401106</v>
      </c>
      <c r="BG4" s="17">
        <v>0</v>
      </c>
      <c r="BH4" s="17">
        <v>608.43780180735405</v>
      </c>
      <c r="BI4" s="17">
        <v>32.914427192823901</v>
      </c>
      <c r="BJ4" s="17">
        <v>1.7687620405540201E-3</v>
      </c>
      <c r="BK4" s="17">
        <v>3.59111580624679E-3</v>
      </c>
      <c r="BL4" s="17">
        <v>0</v>
      </c>
      <c r="BM4" s="17">
        <v>186.29262745089099</v>
      </c>
      <c r="BN4" s="17">
        <v>40.960867444293697</v>
      </c>
      <c r="BO4" s="17">
        <v>135.507031673142</v>
      </c>
      <c r="BP4" s="17">
        <v>0</v>
      </c>
      <c r="BQ4" s="17">
        <v>2.34899536683256E-4</v>
      </c>
      <c r="BR4" s="17">
        <v>3.3802782343623399E-4</v>
      </c>
      <c r="BS4" s="17">
        <v>2885.9016786542902</v>
      </c>
      <c r="BT4" s="17">
        <v>251.86579317867901</v>
      </c>
      <c r="BU4" s="17">
        <v>27.985115530680002</v>
      </c>
      <c r="BV4" s="17">
        <v>279.85090870935898</v>
      </c>
      <c r="BW4" s="17">
        <v>0.192006311163501</v>
      </c>
      <c r="BX4" s="17">
        <v>124.803708348363</v>
      </c>
      <c r="BY4" s="17">
        <v>0</v>
      </c>
      <c r="BZ4" s="17">
        <v>3.86751458474511</v>
      </c>
      <c r="CA4" s="17">
        <v>8.5500089110115297E-3</v>
      </c>
      <c r="CB4" s="17">
        <v>0.103554699089865</v>
      </c>
      <c r="CC4" s="17">
        <v>6.7778854479862594E-2</v>
      </c>
      <c r="CD4" s="17">
        <v>10.486072418573899</v>
      </c>
      <c r="CE4" s="17">
        <v>0.26682019409491903</v>
      </c>
      <c r="CF4" s="17">
        <v>260.76535138311402</v>
      </c>
      <c r="CG4" s="17">
        <v>0.24256343313657</v>
      </c>
      <c r="CH4" s="17">
        <v>7.1919873297067296</v>
      </c>
      <c r="CI4" s="17">
        <v>135.329588067483</v>
      </c>
      <c r="CJ4" s="17">
        <v>0.21830643471838701</v>
      </c>
      <c r="CK4" s="17">
        <v>0</v>
      </c>
      <c r="CL4" s="17">
        <v>4.26546268776489E-4</v>
      </c>
      <c r="CM4" s="17">
        <v>23.4570269025612</v>
      </c>
      <c r="CN4" s="17">
        <v>2430.3965817353501</v>
      </c>
      <c r="CO4" s="17">
        <v>2425.6313653738398</v>
      </c>
      <c r="CP4" s="17">
        <v>4.76521636151391</v>
      </c>
      <c r="CQ4" s="17">
        <v>0.27409711747879401</v>
      </c>
      <c r="CR4" s="17">
        <v>0</v>
      </c>
      <c r="CS4" s="17">
        <v>59.350755560332203</v>
      </c>
      <c r="CT4" s="17">
        <v>2.2801018444969801</v>
      </c>
      <c r="CU4" s="17">
        <v>896.823443266808</v>
      </c>
      <c r="CV4" s="17">
        <v>3.6384463586809699</v>
      </c>
      <c r="CW4" s="17">
        <v>4.6087145797163798</v>
      </c>
      <c r="CX4" s="17">
        <v>1281.1796920914601</v>
      </c>
      <c r="CY4" s="17">
        <v>33.385726626460503</v>
      </c>
      <c r="CZ4" s="17">
        <v>0.82471173321869296</v>
      </c>
      <c r="DA4" s="17">
        <v>9.9451104599392508</v>
      </c>
      <c r="DB4" s="17">
        <v>0</v>
      </c>
      <c r="DC4" s="17">
        <v>49.569273488428401</v>
      </c>
      <c r="DD4" s="17">
        <v>2.2288825554398302</v>
      </c>
      <c r="DE4" s="17">
        <v>0</v>
      </c>
      <c r="DF4" s="17">
        <v>0</v>
      </c>
      <c r="DG4" s="17">
        <v>43.542670709500797</v>
      </c>
      <c r="DH4" s="17">
        <v>28.159479791031298</v>
      </c>
      <c r="DI4" s="17">
        <v>5.8940815103146402</v>
      </c>
      <c r="DJ4" s="17">
        <v>2654.8225848972302</v>
      </c>
      <c r="DK4" s="17">
        <v>13.919303120687299</v>
      </c>
      <c r="DL4" s="17">
        <v>15.4284620086634</v>
      </c>
      <c r="DN4" s="26">
        <f t="shared" si="0"/>
        <v>1.0870412565689413</v>
      </c>
      <c r="DO4" s="40">
        <f t="shared" si="1"/>
        <v>5.6372680717975757E-3</v>
      </c>
      <c r="DP4" s="40">
        <f t="shared" si="2"/>
        <v>5.7912226832916016E-3</v>
      </c>
      <c r="DQ4" s="40">
        <f t="shared" si="3"/>
        <v>5.7141991812592547E-3</v>
      </c>
      <c r="DR4" s="40">
        <f t="shared" si="4"/>
        <v>5.6278951685601371E-3</v>
      </c>
      <c r="DS4" s="40">
        <f t="shared" si="5"/>
        <v>5.6278303761360601E-3</v>
      </c>
      <c r="DT4" s="40">
        <f t="shared" si="6"/>
        <v>5.497900098005333E-3</v>
      </c>
      <c r="DU4" s="40">
        <f t="shared" si="7"/>
        <v>5.576808964830547E-3</v>
      </c>
      <c r="DV4" s="40">
        <f t="shared" si="8"/>
        <v>5.579649033039322E-3</v>
      </c>
      <c r="DW4" s="40">
        <f t="shared" si="9"/>
        <v>5.5789803758969246E-3</v>
      </c>
      <c r="DX4" s="40">
        <f t="shared" si="10"/>
        <v>5.5705733894243631E-3</v>
      </c>
      <c r="DY4" s="40">
        <f t="shared" si="11"/>
        <v>5.579881885978316E-3</v>
      </c>
      <c r="DZ4" s="40">
        <f t="shared" si="12"/>
        <v>5.5626748876692316E-3</v>
      </c>
      <c r="EA4" s="40">
        <f t="shared" si="13"/>
        <v>5.5794846483075995E-3</v>
      </c>
      <c r="EB4" s="40">
        <f t="shared" si="14"/>
        <v>5.7056583656845189E-3</v>
      </c>
      <c r="EC4" s="40">
        <f t="shared" si="15"/>
        <v>5.5621134584724107E-3</v>
      </c>
      <c r="ED4" s="40">
        <f t="shared" si="16"/>
        <v>5.571080007187197E-3</v>
      </c>
      <c r="EE4" s="40">
        <f t="shared" si="17"/>
        <v>5.5577009149979017E-3</v>
      </c>
      <c r="EF4" s="40">
        <f t="shared" si="18"/>
        <v>5.5839375326106524E-3</v>
      </c>
      <c r="EG4" s="40">
        <f t="shared" si="19"/>
        <v>5.581587501541147E-3</v>
      </c>
      <c r="EH4" s="40">
        <f t="shared" si="20"/>
        <v>5.5743055182791278E-3</v>
      </c>
      <c r="EI4" s="40">
        <f t="shared" si="21"/>
        <v>5.5657844698099894E-3</v>
      </c>
      <c r="EJ4" s="40">
        <f t="shared" si="22"/>
        <v>5.5573090416724457E-3</v>
      </c>
      <c r="EK4" s="40">
        <f t="shared" si="23"/>
        <v>5.5306333039779193E-3</v>
      </c>
      <c r="EL4" s="40">
        <f t="shared" si="24"/>
        <v>5.5668019607466165E-3</v>
      </c>
      <c r="EM4" s="40">
        <f t="shared" si="25"/>
        <v>5.5776309041067193E-3</v>
      </c>
      <c r="EN4" s="40">
        <f t="shared" si="26"/>
        <v>5.583787452074703E-3</v>
      </c>
      <c r="EO4" s="17"/>
      <c r="EP4" s="13"/>
      <c r="EQ4" s="13"/>
      <c r="ER4" s="13"/>
      <c r="ES4" s="13"/>
      <c r="ET4" s="13"/>
      <c r="EU4" s="13"/>
      <c r="EV4" s="13"/>
    </row>
    <row r="5" spans="1:152" x14ac:dyDescent="0.25">
      <c r="A5" s="15" t="s">
        <v>174</v>
      </c>
      <c r="B5" s="17">
        <v>42662.747441</v>
      </c>
      <c r="C5" s="17">
        <v>345.12877394999998</v>
      </c>
      <c r="D5" s="17">
        <v>638.22468888000003</v>
      </c>
      <c r="E5" s="17">
        <v>6368.0152682999997</v>
      </c>
      <c r="F5" s="17">
        <v>6365.4675964999997</v>
      </c>
      <c r="G5" s="17">
        <v>148.28561084</v>
      </c>
      <c r="H5" s="17">
        <v>6743.8750364999996</v>
      </c>
      <c r="I5" s="17">
        <v>822.26851548000002</v>
      </c>
      <c r="J5" s="17">
        <v>30.400774386999998</v>
      </c>
      <c r="K5" s="17">
        <v>187.77490025</v>
      </c>
      <c r="L5" s="17">
        <v>56.458592770999999</v>
      </c>
      <c r="M5" s="17">
        <v>1.9623298999999999E-3</v>
      </c>
      <c r="N5" s="17">
        <v>562.17308217000004</v>
      </c>
      <c r="O5" s="17">
        <v>1.14271166E-2</v>
      </c>
      <c r="P5" s="17">
        <v>1.4516490700000001E-2</v>
      </c>
      <c r="Q5" s="17">
        <v>109.80946059</v>
      </c>
      <c r="R5" s="17">
        <v>1.5847245E-3</v>
      </c>
      <c r="S5" s="17">
        <v>76.243242342000002</v>
      </c>
      <c r="T5" s="17">
        <v>37.687304892</v>
      </c>
      <c r="U5" s="17">
        <v>10.204324503</v>
      </c>
      <c r="V5" s="17">
        <v>1.65205569E-2</v>
      </c>
      <c r="W5" s="17">
        <v>0.2484497484</v>
      </c>
      <c r="X5" s="17">
        <v>0.1568278256</v>
      </c>
      <c r="Y5" s="17">
        <v>28.173362763</v>
      </c>
      <c r="Z5" s="17">
        <v>0.36010716180000002</v>
      </c>
      <c r="AA5" s="17">
        <v>11.050439924000001</v>
      </c>
      <c r="AC5" s="17" t="s">
        <v>174</v>
      </c>
      <c r="AD5" s="17">
        <v>0</v>
      </c>
      <c r="AE5" s="17">
        <v>371.80515240668899</v>
      </c>
      <c r="AF5" s="17">
        <v>30.616460693554799</v>
      </c>
      <c r="AG5" s="17">
        <v>828.10253630671502</v>
      </c>
      <c r="AH5" s="17">
        <v>828.10253630671502</v>
      </c>
      <c r="AI5" s="17">
        <v>479.412334154929</v>
      </c>
      <c r="AJ5" s="17">
        <v>0</v>
      </c>
      <c r="AK5" s="17">
        <v>189.109554476581</v>
      </c>
      <c r="AL5" s="17">
        <v>0.36270738011072201</v>
      </c>
      <c r="AM5" s="17">
        <v>56.859161038026599</v>
      </c>
      <c r="AN5" s="17">
        <v>4.74678680848999E-4</v>
      </c>
      <c r="AO5" s="17">
        <v>1.50314391330764E-3</v>
      </c>
      <c r="AP5" s="17">
        <v>2045.08446475606</v>
      </c>
      <c r="AQ5" s="17">
        <v>42967.342715102102</v>
      </c>
      <c r="AR5" s="17">
        <v>555.96004373229096</v>
      </c>
      <c r="AS5" s="17">
        <v>212.45675769486499</v>
      </c>
      <c r="AT5" s="17">
        <v>348.46682630058302</v>
      </c>
      <c r="AU5" s="17">
        <v>11.1288410963821</v>
      </c>
      <c r="AV5" s="17">
        <v>0</v>
      </c>
      <c r="AW5" s="17">
        <v>0</v>
      </c>
      <c r="AX5" s="17">
        <v>566.16171580178195</v>
      </c>
      <c r="AY5" s="17">
        <v>566.16171580178195</v>
      </c>
      <c r="AZ5" s="17">
        <v>332.59521571261098</v>
      </c>
      <c r="BA5" s="17">
        <v>0</v>
      </c>
      <c r="BB5" s="17">
        <v>4.6045926630230299E-3</v>
      </c>
      <c r="BC5" s="17">
        <v>5.7557238636410397E-3</v>
      </c>
      <c r="BD5" s="17">
        <v>0</v>
      </c>
      <c r="BE5" s="17">
        <v>26.654999089096499</v>
      </c>
      <c r="BF5" s="17">
        <v>20.3522375205605</v>
      </c>
      <c r="BG5" s="17">
        <v>0</v>
      </c>
      <c r="BH5" s="17">
        <v>1528.8780361524</v>
      </c>
      <c r="BI5" s="17">
        <v>82.707285052244004</v>
      </c>
      <c r="BJ5" s="17">
        <v>4.8282679089601301E-3</v>
      </c>
      <c r="BK5" s="17">
        <v>9.8028366560734496E-3</v>
      </c>
      <c r="BL5" s="17">
        <v>0</v>
      </c>
      <c r="BM5" s="17">
        <v>468.11518378080598</v>
      </c>
      <c r="BN5" s="17">
        <v>110.5887422469</v>
      </c>
      <c r="BO5" s="17">
        <v>347.61362018551898</v>
      </c>
      <c r="BP5" s="17">
        <v>0</v>
      </c>
      <c r="BQ5" s="17">
        <v>6.5486641140230398E-4</v>
      </c>
      <c r="BR5" s="17">
        <v>9.4237230892926999E-4</v>
      </c>
      <c r="BS5" s="17">
        <v>7375.8659959104198</v>
      </c>
      <c r="BT5" s="17">
        <v>578.64567852929599</v>
      </c>
      <c r="BU5" s="17">
        <v>64.293993062495502</v>
      </c>
      <c r="BV5" s="17">
        <v>642.93967159179203</v>
      </c>
      <c r="BW5" s="17">
        <v>0.48247277879407102</v>
      </c>
      <c r="BX5" s="17">
        <v>313.60648090140899</v>
      </c>
      <c r="BY5" s="17">
        <v>0</v>
      </c>
      <c r="BZ5" s="17">
        <v>10.2767780646725</v>
      </c>
      <c r="CA5" s="17">
        <v>1.6651001894964299E-2</v>
      </c>
      <c r="CB5" s="17">
        <v>0.25041123838552798</v>
      </c>
      <c r="CC5" s="17">
        <v>0.15806554889389399</v>
      </c>
      <c r="CD5" s="17">
        <v>28.373443772813602</v>
      </c>
      <c r="CE5" s="17">
        <v>0.70512528469937197</v>
      </c>
      <c r="CF5" s="17">
        <v>655.25044390049402</v>
      </c>
      <c r="CG5" s="17">
        <v>0.64102279777553595</v>
      </c>
      <c r="CH5" s="17">
        <v>19.006327793889799</v>
      </c>
      <c r="CI5" s="17">
        <v>357.63546009909697</v>
      </c>
      <c r="CJ5" s="17">
        <v>0.57692072069092803</v>
      </c>
      <c r="CK5" s="17">
        <v>0</v>
      </c>
      <c r="CL5" s="17">
        <v>1.15114734172192E-3</v>
      </c>
      <c r="CM5" s="17">
        <v>61.990116631117097</v>
      </c>
      <c r="CN5" s="17">
        <v>6412.7963677626403</v>
      </c>
      <c r="CO5" s="17">
        <v>6410.2285379309596</v>
      </c>
      <c r="CP5" s="17">
        <v>2.56782983167821</v>
      </c>
      <c r="CQ5" s="17">
        <v>0.72435594503877299</v>
      </c>
      <c r="CR5" s="17">
        <v>0</v>
      </c>
      <c r="CS5" s="17">
        <v>156.84653447532699</v>
      </c>
      <c r="CT5" s="17">
        <v>6.0256147288590496</v>
      </c>
      <c r="CU5" s="17">
        <v>2370.04364297249</v>
      </c>
      <c r="CV5" s="17">
        <v>9.6153405541317394</v>
      </c>
      <c r="CW5" s="17">
        <v>12.1794329010069</v>
      </c>
      <c r="CX5" s="17">
        <v>3385.7772268059898</v>
      </c>
      <c r="CY5" s="17">
        <v>83.891489693657604</v>
      </c>
      <c r="CZ5" s="17">
        <v>2.1794769284104101</v>
      </c>
      <c r="DA5" s="17">
        <v>26.2819392924265</v>
      </c>
      <c r="DB5" s="17">
        <v>0</v>
      </c>
      <c r="DC5" s="17">
        <v>149.30910942663201</v>
      </c>
      <c r="DD5" s="17">
        <v>5.60072793735067</v>
      </c>
      <c r="DE5" s="17">
        <v>0</v>
      </c>
      <c r="DF5" s="17">
        <v>0</v>
      </c>
      <c r="DG5" s="17">
        <v>109.414336845298</v>
      </c>
      <c r="DH5" s="17">
        <v>76.784172854806897</v>
      </c>
      <c r="DI5" s="17">
        <v>14.8106701490633</v>
      </c>
      <c r="DJ5" s="17">
        <v>6791.81105154957</v>
      </c>
      <c r="DK5" s="17">
        <v>37.954696741204899</v>
      </c>
      <c r="DL5" s="17">
        <v>38.768587741042303</v>
      </c>
      <c r="DN5" s="26">
        <f t="shared" si="0"/>
        <v>1.0859939918716668</v>
      </c>
      <c r="DO5" s="40">
        <f t="shared" si="1"/>
        <v>7.1396075586397639E-3</v>
      </c>
      <c r="DP5" s="40">
        <f t="shared" si="2"/>
        <v>7.1997654877625165E-3</v>
      </c>
      <c r="DQ5" s="40">
        <f t="shared" si="3"/>
        <v>7.3876532731226296E-3</v>
      </c>
      <c r="DR5" s="40">
        <f t="shared" si="4"/>
        <v>7.0321909693843113E-3</v>
      </c>
      <c r="DS5" s="40">
        <f t="shared" si="5"/>
        <v>7.0318387066444906E-3</v>
      </c>
      <c r="DT5" s="40">
        <f t="shared" si="6"/>
        <v>6.9022110832881517E-3</v>
      </c>
      <c r="DU5" s="40">
        <f t="shared" si="7"/>
        <v>7.108081746788817E-3</v>
      </c>
      <c r="DV5" s="40">
        <f t="shared" si="8"/>
        <v>7.0950312664098411E-3</v>
      </c>
      <c r="DW5" s="40">
        <f t="shared" si="9"/>
        <v>7.09476356783309E-3</v>
      </c>
      <c r="DX5" s="40">
        <f t="shared" si="10"/>
        <v>7.1077349784452589E-3</v>
      </c>
      <c r="DY5" s="40">
        <f t="shared" si="11"/>
        <v>7.0949034923936671E-3</v>
      </c>
      <c r="DZ5" s="40">
        <f t="shared" si="12"/>
        <v>7.8950507540241077E-3</v>
      </c>
      <c r="EA5" s="40">
        <f t="shared" si="13"/>
        <v>7.0950277739832328E-3</v>
      </c>
      <c r="EB5" s="40">
        <f t="shared" si="14"/>
        <v>7.3813256080706323E-3</v>
      </c>
      <c r="EC5" s="40">
        <f t="shared" si="15"/>
        <v>7.8954250997852402E-3</v>
      </c>
      <c r="ED5" s="40">
        <f t="shared" si="16"/>
        <v>7.0966713861716525E-3</v>
      </c>
      <c r="EE5" s="40">
        <f t="shared" si="17"/>
        <v>7.8967797440967664E-3</v>
      </c>
      <c r="EF5" s="40">
        <f t="shared" si="18"/>
        <v>7.0947994365254518E-3</v>
      </c>
      <c r="EG5" s="40">
        <f t="shared" si="19"/>
        <v>7.0950111707685001E-3</v>
      </c>
      <c r="EH5" s="40">
        <f t="shared" si="20"/>
        <v>7.100280048052088E-3</v>
      </c>
      <c r="EI5" s="40">
        <f t="shared" si="21"/>
        <v>7.8959199592296327E-3</v>
      </c>
      <c r="EJ5" s="40">
        <f t="shared" si="22"/>
        <v>7.8949163690438078E-3</v>
      </c>
      <c r="EK5" s="40">
        <f t="shared" si="23"/>
        <v>7.8922429049732915E-3</v>
      </c>
      <c r="EL5" s="40">
        <f t="shared" si="24"/>
        <v>7.1017794892545552E-3</v>
      </c>
      <c r="EM5" s="40">
        <f t="shared" si="25"/>
        <v>7.2206792492678249E-3</v>
      </c>
      <c r="EN5" s="40">
        <f t="shared" si="26"/>
        <v>7.0948462614436629E-3</v>
      </c>
      <c r="EO5" s="17"/>
      <c r="EP5" s="13"/>
      <c r="EQ5" s="13"/>
      <c r="ER5" s="13"/>
      <c r="ES5" s="13"/>
      <c r="ET5" s="13"/>
      <c r="EU5" s="13"/>
      <c r="EV5" s="13"/>
    </row>
    <row r="6" spans="1:152" x14ac:dyDescent="0.25">
      <c r="A6" s="15" t="s">
        <v>175</v>
      </c>
      <c r="B6" s="17">
        <v>150384.61833</v>
      </c>
      <c r="C6" s="17">
        <v>1165.0675814000001</v>
      </c>
      <c r="D6" s="17">
        <v>2537.9191261999999</v>
      </c>
      <c r="E6" s="17">
        <v>21788.032266999999</v>
      </c>
      <c r="F6" s="17">
        <v>21144.820243999999</v>
      </c>
      <c r="G6" s="17">
        <v>484.28208919000002</v>
      </c>
      <c r="H6" s="17">
        <v>25340.767953999999</v>
      </c>
      <c r="I6" s="17">
        <v>2980.2741225</v>
      </c>
      <c r="J6" s="17">
        <v>110.18616839000001</v>
      </c>
      <c r="K6" s="17">
        <v>704.82226921999995</v>
      </c>
      <c r="L6" s="17">
        <v>204.6314533</v>
      </c>
      <c r="M6" s="17">
        <v>4.9655293999999999E-3</v>
      </c>
      <c r="N6" s="17">
        <v>2037.5695404000001</v>
      </c>
      <c r="O6" s="17">
        <v>3.2048237399999999E-2</v>
      </c>
      <c r="P6" s="17">
        <v>3.6732896299999998E-2</v>
      </c>
      <c r="Q6" s="17">
        <v>400.21351228999998</v>
      </c>
      <c r="R6" s="17">
        <v>4.0100272000000003E-3</v>
      </c>
      <c r="S6" s="17">
        <v>276.33983583000003</v>
      </c>
      <c r="T6" s="17">
        <v>136.59584685999999</v>
      </c>
      <c r="U6" s="17">
        <v>37.525297803000001</v>
      </c>
      <c r="V6" s="17">
        <v>0.1474192798</v>
      </c>
      <c r="W6" s="17">
        <v>2.1635212253999998</v>
      </c>
      <c r="X6" s="17">
        <v>1.3688420212000001</v>
      </c>
      <c r="Y6" s="17">
        <v>103.51724603</v>
      </c>
      <c r="Z6" s="17">
        <v>1.9440614076</v>
      </c>
      <c r="AA6" s="17">
        <v>40.051795927000001</v>
      </c>
      <c r="AC6" s="17" t="s">
        <v>175</v>
      </c>
      <c r="AD6" s="17">
        <v>0</v>
      </c>
      <c r="AE6" s="17">
        <v>1407.71914644963</v>
      </c>
      <c r="AF6" s="17">
        <v>110.665312814354</v>
      </c>
      <c r="AG6" s="17">
        <v>2993.2330782996</v>
      </c>
      <c r="AH6" s="17">
        <v>2993.2330782996</v>
      </c>
      <c r="AI6" s="17">
        <v>1815.13660917172</v>
      </c>
      <c r="AJ6" s="17">
        <v>0</v>
      </c>
      <c r="AK6" s="17">
        <v>707.88295774775497</v>
      </c>
      <c r="AL6" s="17">
        <v>1.95248154796579</v>
      </c>
      <c r="AM6" s="17">
        <v>205.52132142242701</v>
      </c>
      <c r="AN6" s="17">
        <v>1.1968758639940001E-3</v>
      </c>
      <c r="AO6" s="17">
        <v>3.7901077912057598E-3</v>
      </c>
      <c r="AP6" s="17">
        <v>7743.0469331350196</v>
      </c>
      <c r="AQ6" s="17">
        <v>151041.04533933001</v>
      </c>
      <c r="AR6" s="17">
        <v>2104.9596679689298</v>
      </c>
      <c r="AS6" s="17">
        <v>804.39830585596803</v>
      </c>
      <c r="AT6" s="17">
        <v>1319.3562142396199</v>
      </c>
      <c r="AU6" s="17">
        <v>40.225959740342702</v>
      </c>
      <c r="AV6" s="17">
        <v>0</v>
      </c>
      <c r="AW6" s="17">
        <v>0</v>
      </c>
      <c r="AX6" s="17">
        <v>2046.42951649061</v>
      </c>
      <c r="AY6" s="17">
        <v>2046.42951649061</v>
      </c>
      <c r="AZ6" s="17">
        <v>1259.26209380868</v>
      </c>
      <c r="BA6" s="17">
        <v>0</v>
      </c>
      <c r="BB6" s="17">
        <v>1.28749541191952E-2</v>
      </c>
      <c r="BC6" s="17">
        <v>1.6093636193500301E-2</v>
      </c>
      <c r="BD6" s="17">
        <v>0</v>
      </c>
      <c r="BE6" s="17">
        <v>100.920479550387</v>
      </c>
      <c r="BF6" s="17">
        <v>77.057046577692006</v>
      </c>
      <c r="BG6" s="17">
        <v>0</v>
      </c>
      <c r="BH6" s="17">
        <v>5788.59683513865</v>
      </c>
      <c r="BI6" s="17">
        <v>313.14394596688902</v>
      </c>
      <c r="BJ6" s="17">
        <v>1.2174212987273799E-2</v>
      </c>
      <c r="BK6" s="17">
        <v>2.4717355083571702E-2</v>
      </c>
      <c r="BL6" s="17">
        <v>0</v>
      </c>
      <c r="BM6" s="17">
        <v>1772.3653935181701</v>
      </c>
      <c r="BN6" s="17">
        <v>401.95217758552502</v>
      </c>
      <c r="BO6" s="17">
        <v>1170.73691467716</v>
      </c>
      <c r="BP6" s="17">
        <v>0</v>
      </c>
      <c r="BQ6" s="17">
        <v>1.65121509886076E-3</v>
      </c>
      <c r="BR6" s="17">
        <v>2.3761307339175502E-3</v>
      </c>
      <c r="BS6" s="17">
        <v>27658.840835917701</v>
      </c>
      <c r="BT6" s="17">
        <v>2294.00737123625</v>
      </c>
      <c r="BU6" s="17">
        <v>254.88967656749699</v>
      </c>
      <c r="BV6" s="17">
        <v>2548.89704780375</v>
      </c>
      <c r="BW6" s="17">
        <v>1.82672647476696</v>
      </c>
      <c r="BX6" s="17">
        <v>1187.3676221191099</v>
      </c>
      <c r="BY6" s="17">
        <v>0</v>
      </c>
      <c r="BZ6" s="17">
        <v>37.688313438269198</v>
      </c>
      <c r="CA6" s="17">
        <v>0.14806199916097401</v>
      </c>
      <c r="CB6" s="17">
        <v>2.1729636777404799</v>
      </c>
      <c r="CC6" s="17">
        <v>1.3747980240065001</v>
      </c>
      <c r="CD6" s="17">
        <v>103.966923177203</v>
      </c>
      <c r="CE6" s="17">
        <v>2.3360714133015801</v>
      </c>
      <c r="CF6" s="17">
        <v>2480.8903065729601</v>
      </c>
      <c r="CG6" s="17">
        <v>2.12370127015327</v>
      </c>
      <c r="CH6" s="17">
        <v>62.967704565981499</v>
      </c>
      <c r="CI6" s="17">
        <v>1184.84257768316</v>
      </c>
      <c r="CJ6" s="17">
        <v>1.91133013433753</v>
      </c>
      <c r="CK6" s="17">
        <v>0</v>
      </c>
      <c r="CL6" s="17">
        <v>3.2187280722668402E-3</v>
      </c>
      <c r="CM6" s="17">
        <v>205.37231600709799</v>
      </c>
      <c r="CN6" s="17">
        <v>21883.0484911479</v>
      </c>
      <c r="CO6" s="17">
        <v>21237.005697725701</v>
      </c>
      <c r="CP6" s="17">
        <v>646.04279342217899</v>
      </c>
      <c r="CQ6" s="17">
        <v>2.3997823478176898</v>
      </c>
      <c r="CR6" s="17">
        <v>0</v>
      </c>
      <c r="CS6" s="17">
        <v>519.63065345238294</v>
      </c>
      <c r="CT6" s="17">
        <v>19.962790155547101</v>
      </c>
      <c r="CU6" s="17">
        <v>7851.9221803028004</v>
      </c>
      <c r="CV6" s="17">
        <v>31.855505295909801</v>
      </c>
      <c r="CW6" s="17">
        <v>40.350341094969501</v>
      </c>
      <c r="CX6" s="17">
        <v>11217.0384246472</v>
      </c>
      <c r="CY6" s="17">
        <v>317.62777965699797</v>
      </c>
      <c r="CZ6" s="17">
        <v>7.2205773490214202</v>
      </c>
      <c r="DA6" s="17">
        <v>87.071742006040594</v>
      </c>
      <c r="DB6" s="17">
        <v>0</v>
      </c>
      <c r="DC6" s="17">
        <v>486.37421687556002</v>
      </c>
      <c r="DD6" s="17">
        <v>21.2053422799518</v>
      </c>
      <c r="DE6" s="17">
        <v>0</v>
      </c>
      <c r="DF6" s="17">
        <v>0</v>
      </c>
      <c r="DG6" s="17">
        <v>414.261420976414</v>
      </c>
      <c r="DH6" s="17">
        <v>277.54146718455399</v>
      </c>
      <c r="DI6" s="17">
        <v>56.075778679717502</v>
      </c>
      <c r="DJ6" s="17">
        <v>25450.821972725498</v>
      </c>
      <c r="DK6" s="17">
        <v>137.18975046977801</v>
      </c>
      <c r="DL6" s="17">
        <v>146.78451665150899</v>
      </c>
      <c r="DN6" s="26">
        <f t="shared" si="0"/>
        <v>1.0867562888757949</v>
      </c>
      <c r="DO6" s="40">
        <f t="shared" si="1"/>
        <v>4.3649877003349427E-3</v>
      </c>
      <c r="DP6" s="40">
        <f t="shared" si="2"/>
        <v>4.8660982141030679E-3</v>
      </c>
      <c r="DQ6" s="40">
        <f t="shared" si="3"/>
        <v>4.3255600584038894E-3</v>
      </c>
      <c r="DR6" s="40">
        <f t="shared" si="4"/>
        <v>4.3609364527980804E-3</v>
      </c>
      <c r="DS6" s="40">
        <f t="shared" si="5"/>
        <v>4.3597180142432544E-3</v>
      </c>
      <c r="DT6" s="40">
        <f t="shared" si="6"/>
        <v>4.3200600068841076E-3</v>
      </c>
      <c r="DU6" s="40">
        <f t="shared" si="7"/>
        <v>4.3429630437907601E-3</v>
      </c>
      <c r="DV6" s="40">
        <f t="shared" si="8"/>
        <v>4.3482429021426579E-3</v>
      </c>
      <c r="DW6" s="40">
        <f t="shared" si="9"/>
        <v>4.3484988302531346E-3</v>
      </c>
      <c r="DX6" s="40">
        <f t="shared" si="10"/>
        <v>4.3424969122246478E-3</v>
      </c>
      <c r="DY6" s="40">
        <f t="shared" si="11"/>
        <v>4.3486380420824757E-3</v>
      </c>
      <c r="DZ6" s="40">
        <f t="shared" si="12"/>
        <v>4.3206380370559294E-3</v>
      </c>
      <c r="EA6" s="40">
        <f t="shared" si="13"/>
        <v>4.348306114190654E-3</v>
      </c>
      <c r="EB6" s="40">
        <f t="shared" si="14"/>
        <v>4.3397389761703591E-3</v>
      </c>
      <c r="EC6" s="40">
        <f t="shared" si="15"/>
        <v>4.3196095823651295E-3</v>
      </c>
      <c r="ED6" s="40">
        <f t="shared" si="16"/>
        <v>4.3443443115563241E-3</v>
      </c>
      <c r="EE6" s="40">
        <f t="shared" si="17"/>
        <v>4.3188317471535998E-3</v>
      </c>
      <c r="EF6" s="40">
        <f t="shared" si="18"/>
        <v>4.3483826750667694E-3</v>
      </c>
      <c r="EG6" s="40">
        <f t="shared" si="19"/>
        <v>4.347889217940242E-3</v>
      </c>
      <c r="EH6" s="40">
        <f t="shared" si="20"/>
        <v>4.3441530064596712E-3</v>
      </c>
      <c r="EI6" s="40">
        <f t="shared" si="21"/>
        <v>4.3598053242830627E-3</v>
      </c>
      <c r="EJ6" s="40">
        <f t="shared" si="22"/>
        <v>4.3643908964814421E-3</v>
      </c>
      <c r="EK6" s="40">
        <f t="shared" si="23"/>
        <v>4.3511250489509691E-3</v>
      </c>
      <c r="EL6" s="40">
        <f t="shared" si="24"/>
        <v>4.3439829057342321E-3</v>
      </c>
      <c r="EM6" s="40">
        <f t="shared" si="25"/>
        <v>4.3312111093161817E-3</v>
      </c>
      <c r="EN6" s="40">
        <f t="shared" si="26"/>
        <v>4.3484645148032719E-3</v>
      </c>
      <c r="EO6" s="17"/>
      <c r="EP6" s="13"/>
      <c r="EQ6" s="13"/>
      <c r="ER6" s="13"/>
      <c r="ES6" s="13"/>
      <c r="ET6" s="13"/>
      <c r="EU6" s="13"/>
      <c r="EV6" s="13"/>
    </row>
    <row r="7" spans="1:152" x14ac:dyDescent="0.25">
      <c r="A7" s="15" t="s">
        <v>176</v>
      </c>
      <c r="B7" s="17">
        <v>57721.688707000001</v>
      </c>
      <c r="C7" s="17">
        <v>432.39266838999998</v>
      </c>
      <c r="D7" s="17">
        <v>947.13798711000004</v>
      </c>
      <c r="E7" s="17">
        <v>8970.0930687</v>
      </c>
      <c r="F7" s="17">
        <v>8953.9270854000006</v>
      </c>
      <c r="G7" s="17">
        <v>232.13117588</v>
      </c>
      <c r="H7" s="17">
        <v>9430.8990510000003</v>
      </c>
      <c r="I7" s="17">
        <v>1082.7239070999999</v>
      </c>
      <c r="J7" s="17">
        <v>40.030287135999998</v>
      </c>
      <c r="K7" s="17">
        <v>262.12534562000002</v>
      </c>
      <c r="L7" s="17">
        <v>74.341938713000005</v>
      </c>
      <c r="M7" s="17">
        <v>2.1942039999999999E-3</v>
      </c>
      <c r="N7" s="17">
        <v>740.24236704999998</v>
      </c>
      <c r="O7" s="17">
        <v>1.4693996399999999E-2</v>
      </c>
      <c r="P7" s="17">
        <v>1.6231797999999999E-2</v>
      </c>
      <c r="Q7" s="17">
        <v>145.95040247</v>
      </c>
      <c r="R7" s="17">
        <v>1.7719798E-3</v>
      </c>
      <c r="S7" s="17">
        <v>100.39340777</v>
      </c>
      <c r="T7" s="17">
        <v>49.624842708000003</v>
      </c>
      <c r="U7" s="17">
        <v>13.767988863999999</v>
      </c>
      <c r="V7" s="17">
        <v>2.7157823300000002E-2</v>
      </c>
      <c r="W7" s="17">
        <v>0.32123316299999999</v>
      </c>
      <c r="X7" s="17">
        <v>0.21289278079999999</v>
      </c>
      <c r="Y7" s="17">
        <v>37.331978542999998</v>
      </c>
      <c r="Z7" s="17">
        <v>0.64218233459999996</v>
      </c>
      <c r="AA7" s="17">
        <v>14.550693335</v>
      </c>
      <c r="AC7" s="17" t="s">
        <v>176</v>
      </c>
      <c r="AD7" s="17">
        <v>0</v>
      </c>
      <c r="AE7" s="17">
        <v>527.19783337988804</v>
      </c>
      <c r="AF7" s="17">
        <v>40.189457758918103</v>
      </c>
      <c r="AG7" s="17">
        <v>1087.0293576214401</v>
      </c>
      <c r="AH7" s="17">
        <v>1087.0293576214401</v>
      </c>
      <c r="AI7" s="17">
        <v>679.77826597317005</v>
      </c>
      <c r="AJ7" s="17">
        <v>0</v>
      </c>
      <c r="AK7" s="17">
        <v>263.166673800507</v>
      </c>
      <c r="AL7" s="17">
        <v>0.64473034046144795</v>
      </c>
      <c r="AM7" s="17">
        <v>74.637554970613706</v>
      </c>
      <c r="AN7" s="17">
        <v>5.2868179459763999E-4</v>
      </c>
      <c r="AO7" s="17">
        <v>1.6741615121673001E-3</v>
      </c>
      <c r="AP7" s="17">
        <v>2899.8097584675502</v>
      </c>
      <c r="AQ7" s="17">
        <v>57949.371661167199</v>
      </c>
      <c r="AR7" s="17">
        <v>788.31869502126301</v>
      </c>
      <c r="AS7" s="17">
        <v>301.251173614744</v>
      </c>
      <c r="AT7" s="17">
        <v>494.10568550165101</v>
      </c>
      <c r="AU7" s="17">
        <v>14.6085540167908</v>
      </c>
      <c r="AV7" s="17">
        <v>0</v>
      </c>
      <c r="AW7" s="17">
        <v>0</v>
      </c>
      <c r="AX7" s="17">
        <v>743.18609222038003</v>
      </c>
      <c r="AY7" s="17">
        <v>743.18609222038003</v>
      </c>
      <c r="AZ7" s="17">
        <v>471.60038614609402</v>
      </c>
      <c r="BA7" s="17">
        <v>0</v>
      </c>
      <c r="BB7" s="17">
        <v>5.9005241937730201E-3</v>
      </c>
      <c r="BC7" s="17">
        <v>7.3756481391387598E-3</v>
      </c>
      <c r="BD7" s="17">
        <v>0</v>
      </c>
      <c r="BE7" s="17">
        <v>37.7952331868253</v>
      </c>
      <c r="BF7" s="17">
        <v>28.858258282873901</v>
      </c>
      <c r="BG7" s="17">
        <v>0</v>
      </c>
      <c r="BH7" s="17">
        <v>2167.8600171068902</v>
      </c>
      <c r="BI7" s="17">
        <v>117.27405176756299</v>
      </c>
      <c r="BJ7" s="17">
        <v>5.3775731823193697E-3</v>
      </c>
      <c r="BK7" s="17">
        <v>1.0918107985831999E-2</v>
      </c>
      <c r="BL7" s="17">
        <v>0</v>
      </c>
      <c r="BM7" s="17">
        <v>663.75989782031195</v>
      </c>
      <c r="BN7" s="17">
        <v>146.530578314808</v>
      </c>
      <c r="BO7" s="17">
        <v>434.06653901686798</v>
      </c>
      <c r="BP7" s="17">
        <v>0</v>
      </c>
      <c r="BQ7" s="17">
        <v>7.2937147527538495E-4</v>
      </c>
      <c r="BR7" s="17">
        <v>1.0495802861609201E-3</v>
      </c>
      <c r="BS7" s="17">
        <v>10295.863727046801</v>
      </c>
      <c r="BT7" s="17">
        <v>855.74167047880496</v>
      </c>
      <c r="BU7" s="17">
        <v>95.082461718775406</v>
      </c>
      <c r="BV7" s="17">
        <v>950.82413219758098</v>
      </c>
      <c r="BW7" s="17">
        <v>0.68411811627999197</v>
      </c>
      <c r="BX7" s="17">
        <v>444.67537916843997</v>
      </c>
      <c r="BY7" s="17">
        <v>0</v>
      </c>
      <c r="BZ7" s="17">
        <v>13.822711250906</v>
      </c>
      <c r="CA7" s="17">
        <v>2.7264629946516E-2</v>
      </c>
      <c r="CB7" s="17">
        <v>0.32249698528562798</v>
      </c>
      <c r="CC7" s="17">
        <v>0.21372889455045599</v>
      </c>
      <c r="CD7" s="17">
        <v>37.480371732769797</v>
      </c>
      <c r="CE7" s="17">
        <v>0.98882825215656101</v>
      </c>
      <c r="CF7" s="17">
        <v>929.10661705040195</v>
      </c>
      <c r="CG7" s="17">
        <v>0.89893535765223098</v>
      </c>
      <c r="CH7" s="17">
        <v>26.653420040188099</v>
      </c>
      <c r="CI7" s="17">
        <v>501.52824978436502</v>
      </c>
      <c r="CJ7" s="17">
        <v>0.809041759608359</v>
      </c>
      <c r="CK7" s="17">
        <v>0</v>
      </c>
      <c r="CL7" s="17">
        <v>1.47512734871094E-3</v>
      </c>
      <c r="CM7" s="17">
        <v>86.931480943515396</v>
      </c>
      <c r="CN7" s="17">
        <v>9005.5790682680199</v>
      </c>
      <c r="CO7" s="17">
        <v>8989.3495265401798</v>
      </c>
      <c r="CP7" s="17">
        <v>16.229541727841902</v>
      </c>
      <c r="CQ7" s="17">
        <v>1.01579624335063</v>
      </c>
      <c r="CR7" s="17">
        <v>0</v>
      </c>
      <c r="CS7" s="17">
        <v>219.95300293384</v>
      </c>
      <c r="CT7" s="17">
        <v>8.4499905651990392</v>
      </c>
      <c r="CU7" s="17">
        <v>3323.6185627274799</v>
      </c>
      <c r="CV7" s="17">
        <v>13.4840268145711</v>
      </c>
      <c r="CW7" s="17">
        <v>17.0797635254333</v>
      </c>
      <c r="CX7" s="17">
        <v>4748.0257254559901</v>
      </c>
      <c r="CY7" s="17">
        <v>118.953205794287</v>
      </c>
      <c r="CZ7" s="17">
        <v>3.0563778113826698</v>
      </c>
      <c r="DA7" s="17">
        <v>36.856324325437299</v>
      </c>
      <c r="DB7" s="17">
        <v>0</v>
      </c>
      <c r="DC7" s="17">
        <v>233.061322033876</v>
      </c>
      <c r="DD7" s="17">
        <v>7.94150401419693</v>
      </c>
      <c r="DE7" s="17">
        <v>0</v>
      </c>
      <c r="DF7" s="17">
        <v>0</v>
      </c>
      <c r="DG7" s="17">
        <v>155.14308201026901</v>
      </c>
      <c r="DH7" s="17">
        <v>100.792635210516</v>
      </c>
      <c r="DI7" s="17">
        <v>21.0006617412329</v>
      </c>
      <c r="DJ7" s="17">
        <v>9468.3601089491094</v>
      </c>
      <c r="DK7" s="17">
        <v>49.822185759555602</v>
      </c>
      <c r="DL7" s="17">
        <v>54.971546547750201</v>
      </c>
      <c r="DN7" s="26">
        <f t="shared" si="0"/>
        <v>1.087396720084143</v>
      </c>
      <c r="DO7" s="40">
        <f t="shared" si="1"/>
        <v>3.9444957219275925E-3</v>
      </c>
      <c r="DP7" s="40">
        <f t="shared" si="2"/>
        <v>3.8711817966308208E-3</v>
      </c>
      <c r="DQ7" s="40">
        <f t="shared" si="3"/>
        <v>3.8918775698443537E-3</v>
      </c>
      <c r="DR7" s="40">
        <f t="shared" si="4"/>
        <v>3.9560347140481511E-3</v>
      </c>
      <c r="DS7" s="40">
        <f t="shared" si="5"/>
        <v>3.9560788023322154E-3</v>
      </c>
      <c r="DT7" s="40">
        <f t="shared" si="6"/>
        <v>4.0069850607090942E-3</v>
      </c>
      <c r="DU7" s="40">
        <f t="shared" si="7"/>
        <v>3.9721619059358846E-3</v>
      </c>
      <c r="DV7" s="40">
        <f t="shared" si="8"/>
        <v>3.9764989885298224E-3</v>
      </c>
      <c r="DW7" s="40">
        <f t="shared" si="9"/>
        <v>3.9762548386758651E-3</v>
      </c>
      <c r="DX7" s="40">
        <f t="shared" si="10"/>
        <v>3.9726344586935945E-3</v>
      </c>
      <c r="DY7" s="40">
        <f t="shared" si="11"/>
        <v>3.976439984366564E-3</v>
      </c>
      <c r="DZ7" s="40">
        <f t="shared" si="12"/>
        <v>3.9373306971185124E-3</v>
      </c>
      <c r="EA7" s="40">
        <f t="shared" si="13"/>
        <v>3.9767045246428233E-3</v>
      </c>
      <c r="EB7" s="40">
        <f t="shared" si="14"/>
        <v>3.8997751233096492E-3</v>
      </c>
      <c r="EC7" s="40">
        <f t="shared" si="15"/>
        <v>3.9356803326020028E-3</v>
      </c>
      <c r="ED7" s="40">
        <f t="shared" si="16"/>
        <v>3.975157553452114E-3</v>
      </c>
      <c r="EE7" s="40">
        <f t="shared" si="17"/>
        <v>3.9345603354536355E-3</v>
      </c>
      <c r="EF7" s="40">
        <f t="shared" si="18"/>
        <v>3.9766300336235745E-3</v>
      </c>
      <c r="EG7" s="40">
        <f t="shared" si="19"/>
        <v>3.97669878203534E-3</v>
      </c>
      <c r="EH7" s="40">
        <f t="shared" si="20"/>
        <v>3.9746100499170557E-3</v>
      </c>
      <c r="EI7" s="40">
        <f t="shared" si="21"/>
        <v>3.9328132205646224E-3</v>
      </c>
      <c r="EJ7" s="40">
        <f t="shared" si="22"/>
        <v>3.9342833530172953E-3</v>
      </c>
      <c r="EK7" s="40">
        <f t="shared" si="23"/>
        <v>3.927393626566798E-3</v>
      </c>
      <c r="EL7" s="40">
        <f t="shared" si="24"/>
        <v>3.9749618306159475E-3</v>
      </c>
      <c r="EM7" s="40">
        <f t="shared" si="25"/>
        <v>3.967729606008363E-3</v>
      </c>
      <c r="EN7" s="40">
        <f t="shared" si="26"/>
        <v>3.9764896736310482E-3</v>
      </c>
      <c r="EO7" s="17"/>
      <c r="EP7" s="13"/>
      <c r="EQ7" s="13"/>
      <c r="ER7" s="13"/>
      <c r="ES7" s="13"/>
      <c r="ET7" s="13"/>
      <c r="EU7" s="13"/>
      <c r="EV7" s="13"/>
    </row>
    <row r="8" spans="1:152" x14ac:dyDescent="0.25">
      <c r="A8" s="15" t="s">
        <v>177</v>
      </c>
      <c r="B8" s="17">
        <v>36029.195379999997</v>
      </c>
      <c r="C8" s="17">
        <v>268.54379770000003</v>
      </c>
      <c r="D8" s="17">
        <v>597.52856750000001</v>
      </c>
      <c r="E8" s="17">
        <v>5519.5375771999998</v>
      </c>
      <c r="F8" s="17">
        <v>5511.7785872000004</v>
      </c>
      <c r="G8" s="17">
        <v>143.84120207000001</v>
      </c>
      <c r="H8" s="17">
        <v>5477.1163134999997</v>
      </c>
      <c r="I8" s="17">
        <v>637.49119141999995</v>
      </c>
      <c r="J8" s="17">
        <v>23.569203766000001</v>
      </c>
      <c r="K8" s="17">
        <v>152.2930164</v>
      </c>
      <c r="L8" s="17">
        <v>43.771387732000001</v>
      </c>
      <c r="M8" s="17">
        <v>1.5053826E-3</v>
      </c>
      <c r="N8" s="17">
        <v>435.84334491999999</v>
      </c>
      <c r="O8" s="17">
        <v>1.0155257500000001E-2</v>
      </c>
      <c r="P8" s="17">
        <v>1.09181585E-2</v>
      </c>
      <c r="Q8" s="17">
        <v>85.746752389999997</v>
      </c>
      <c r="R8" s="17">
        <v>1.3289275000000001E-3</v>
      </c>
      <c r="S8" s="17">
        <v>59.110092533</v>
      </c>
      <c r="T8" s="17">
        <v>29.218328984999999</v>
      </c>
      <c r="U8" s="17">
        <v>8.0608654075999997</v>
      </c>
      <c r="V8" s="17">
        <v>1.8513170700000001E-2</v>
      </c>
      <c r="W8" s="17">
        <v>0.24272988400000001</v>
      </c>
      <c r="X8" s="17">
        <v>0.15738789440000001</v>
      </c>
      <c r="Y8" s="17">
        <v>21.990659830999999</v>
      </c>
      <c r="Z8" s="17">
        <v>0.39504664699999997</v>
      </c>
      <c r="AA8" s="17">
        <v>8.5672184589999993</v>
      </c>
      <c r="AC8" s="17" t="s">
        <v>177</v>
      </c>
      <c r="AD8" s="17">
        <v>0</v>
      </c>
      <c r="AE8" s="17">
        <v>305.71528001123801</v>
      </c>
      <c r="AF8" s="17">
        <v>23.712987993755899</v>
      </c>
      <c r="AG8" s="17">
        <v>641.38027719628201</v>
      </c>
      <c r="AH8" s="17">
        <v>641.38027719628201</v>
      </c>
      <c r="AI8" s="17">
        <v>394.19486690024598</v>
      </c>
      <c r="AJ8" s="17">
        <v>0</v>
      </c>
      <c r="AK8" s="17">
        <v>153.23678458654101</v>
      </c>
      <c r="AL8" s="17">
        <v>0.39770176221692299</v>
      </c>
      <c r="AM8" s="17">
        <v>44.038406350608099</v>
      </c>
      <c r="AN8" s="17">
        <v>3.6408144643044099E-4</v>
      </c>
      <c r="AO8" s="17">
        <v>1.1529221364991701E-3</v>
      </c>
      <c r="AP8" s="17">
        <v>1681.56261816454</v>
      </c>
      <c r="AQ8" s="17">
        <v>36252.6387023594</v>
      </c>
      <c r="AR8" s="17">
        <v>457.13598863595598</v>
      </c>
      <c r="AS8" s="17">
        <v>174.69164555204901</v>
      </c>
      <c r="AT8" s="17">
        <v>286.52541405512602</v>
      </c>
      <c r="AU8" s="17">
        <v>8.6194837288783503</v>
      </c>
      <c r="AV8" s="17">
        <v>0</v>
      </c>
      <c r="AW8" s="17">
        <v>0</v>
      </c>
      <c r="AX8" s="17">
        <v>438.50231807924399</v>
      </c>
      <c r="AY8" s="17">
        <v>438.50231807924399</v>
      </c>
      <c r="AZ8" s="17">
        <v>273.47489328365401</v>
      </c>
      <c r="BA8" s="17">
        <v>0</v>
      </c>
      <c r="BB8" s="17">
        <v>4.0887432359419497E-3</v>
      </c>
      <c r="BC8" s="17">
        <v>5.1109194154753401E-3</v>
      </c>
      <c r="BD8" s="17">
        <v>0</v>
      </c>
      <c r="BE8" s="17">
        <v>21.916956871493699</v>
      </c>
      <c r="BF8" s="17">
        <v>16.73454330141</v>
      </c>
      <c r="BG8" s="17">
        <v>0</v>
      </c>
      <c r="BH8" s="17">
        <v>1257.11467626273</v>
      </c>
      <c r="BI8" s="17">
        <v>68.005725935481706</v>
      </c>
      <c r="BJ8" s="17">
        <v>3.6307994697884101E-3</v>
      </c>
      <c r="BK8" s="17">
        <v>7.3716267905664197E-3</v>
      </c>
      <c r="BL8" s="17">
        <v>0</v>
      </c>
      <c r="BM8" s="17">
        <v>384.90590883961301</v>
      </c>
      <c r="BN8" s="17">
        <v>86.271239049479703</v>
      </c>
      <c r="BO8" s="17">
        <v>270.12603551645998</v>
      </c>
      <c r="BP8" s="17">
        <v>0</v>
      </c>
      <c r="BQ8" s="17">
        <v>5.4906780547517796E-4</v>
      </c>
      <c r="BR8" s="17">
        <v>7.9012085583425595E-4</v>
      </c>
      <c r="BS8" s="17">
        <v>5991.3555248378198</v>
      </c>
      <c r="BT8" s="17">
        <v>541.31339202036997</v>
      </c>
      <c r="BU8" s="17">
        <v>60.145913398038999</v>
      </c>
      <c r="BV8" s="17">
        <v>601.45930541840903</v>
      </c>
      <c r="BW8" s="17">
        <v>0.39671131098565299</v>
      </c>
      <c r="BX8" s="17">
        <v>257.86162017835301</v>
      </c>
      <c r="BY8" s="17">
        <v>0</v>
      </c>
      <c r="BZ8" s="17">
        <v>8.1103728552610495</v>
      </c>
      <c r="CA8" s="17">
        <v>1.86561796767803E-2</v>
      </c>
      <c r="CB8" s="17">
        <v>0.24460353067125201</v>
      </c>
      <c r="CC8" s="17">
        <v>0.15860218436708301</v>
      </c>
      <c r="CD8" s="17">
        <v>22.125371780177101</v>
      </c>
      <c r="CE8" s="17">
        <v>0.609974406212624</v>
      </c>
      <c r="CF8" s="17">
        <v>538.777085654855</v>
      </c>
      <c r="CG8" s="17">
        <v>0.554522036519563</v>
      </c>
      <c r="CH8" s="17">
        <v>16.441583811460699</v>
      </c>
      <c r="CI8" s="17">
        <v>309.37559560618803</v>
      </c>
      <c r="CJ8" s="17">
        <v>0.49907003444721798</v>
      </c>
      <c r="CK8" s="17">
        <v>0</v>
      </c>
      <c r="CL8" s="17">
        <v>1.0221877996219001E-3</v>
      </c>
      <c r="CM8" s="17">
        <v>53.625069550312197</v>
      </c>
      <c r="CN8" s="17">
        <v>5553.0419111492101</v>
      </c>
      <c r="CO8" s="17">
        <v>5545.2228837336297</v>
      </c>
      <c r="CP8" s="17">
        <v>7.8190274155767501</v>
      </c>
      <c r="CQ8" s="17">
        <v>0.62661026835761102</v>
      </c>
      <c r="CR8" s="17">
        <v>0</v>
      </c>
      <c r="CS8" s="17">
        <v>135.681421209565</v>
      </c>
      <c r="CT8" s="17">
        <v>5.2125096292376902</v>
      </c>
      <c r="CU8" s="17">
        <v>2050.22641600114</v>
      </c>
      <c r="CV8" s="17">
        <v>8.3178339919641502</v>
      </c>
      <c r="CW8" s="17">
        <v>10.5359221768437</v>
      </c>
      <c r="CX8" s="17">
        <v>2928.8955645210099</v>
      </c>
      <c r="CY8" s="17">
        <v>68.979434069760799</v>
      </c>
      <c r="CZ8" s="17">
        <v>1.8853763466106701</v>
      </c>
      <c r="DA8" s="17">
        <v>22.735414143752301</v>
      </c>
      <c r="DB8" s="17">
        <v>0</v>
      </c>
      <c r="DC8" s="17">
        <v>144.73574302925999</v>
      </c>
      <c r="DD8" s="17">
        <v>4.6051785593434396</v>
      </c>
      <c r="DE8" s="17">
        <v>0</v>
      </c>
      <c r="DF8" s="17">
        <v>0</v>
      </c>
      <c r="DG8" s="17">
        <v>89.965492125612698</v>
      </c>
      <c r="DH8" s="17">
        <v>59.470722241116697</v>
      </c>
      <c r="DI8" s="17">
        <v>12.1780164526463</v>
      </c>
      <c r="DJ8" s="17">
        <v>5511.07664776203</v>
      </c>
      <c r="DK8" s="17">
        <v>29.396591873170301</v>
      </c>
      <c r="DL8" s="17">
        <v>31.877306526713401</v>
      </c>
      <c r="DN8" s="26">
        <f t="shared" si="0"/>
        <v>1.0871479218622053</v>
      </c>
      <c r="DO8" s="40">
        <f t="shared" si="1"/>
        <v>6.2017294586444466E-3</v>
      </c>
      <c r="DP8" s="40">
        <f t="shared" si="2"/>
        <v>5.8919171845015997E-3</v>
      </c>
      <c r="DQ8" s="40">
        <f t="shared" si="3"/>
        <v>6.5783263465625389E-3</v>
      </c>
      <c r="DR8" s="40">
        <f t="shared" si="4"/>
        <v>6.0701342242164341E-3</v>
      </c>
      <c r="DS8" s="40">
        <f t="shared" si="5"/>
        <v>6.0677866508094102E-3</v>
      </c>
      <c r="DT8" s="40">
        <f t="shared" si="6"/>
        <v>6.2189480231447042E-3</v>
      </c>
      <c r="DU8" s="40">
        <f t="shared" si="7"/>
        <v>6.2004040663377639E-3</v>
      </c>
      <c r="DV8" s="40">
        <f t="shared" si="8"/>
        <v>6.1006110023562703E-3</v>
      </c>
      <c r="DW8" s="40">
        <f t="shared" si="9"/>
        <v>6.1005127361712262E-3</v>
      </c>
      <c r="DX8" s="40">
        <f t="shared" si="10"/>
        <v>6.1970549198538758E-3</v>
      </c>
      <c r="DY8" s="40">
        <f t="shared" si="11"/>
        <v>6.1003005032186511E-3</v>
      </c>
      <c r="DZ8" s="40">
        <f t="shared" si="12"/>
        <v>7.7196208655601114E-3</v>
      </c>
      <c r="EA8" s="40">
        <f t="shared" si="13"/>
        <v>6.100754296780783E-3</v>
      </c>
      <c r="EB8" s="40">
        <f t="shared" si="14"/>
        <v>6.5574852276457886E-3</v>
      </c>
      <c r="EC8" s="40">
        <f t="shared" si="15"/>
        <v>7.7181294221759242E-3</v>
      </c>
      <c r="ED8" s="40">
        <f t="shared" si="16"/>
        <v>6.1166941587967698E-3</v>
      </c>
      <c r="EE8" s="40">
        <f t="shared" si="17"/>
        <v>7.721385334740846E-3</v>
      </c>
      <c r="EF8" s="40">
        <f t="shared" si="18"/>
        <v>6.1009836503870245E-3</v>
      </c>
      <c r="EG8" s="40">
        <f t="shared" si="19"/>
        <v>6.1010637624697101E-3</v>
      </c>
      <c r="EH8" s="40">
        <f t="shared" si="20"/>
        <v>6.1417037945296548E-3</v>
      </c>
      <c r="EI8" s="40">
        <f t="shared" si="21"/>
        <v>7.7247155064744805E-3</v>
      </c>
      <c r="EJ8" s="40">
        <f t="shared" si="22"/>
        <v>7.7190605473696225E-3</v>
      </c>
      <c r="EK8" s="40">
        <f t="shared" si="23"/>
        <v>7.7152691553068024E-3</v>
      </c>
      <c r="EL8" s="40">
        <f t="shared" si="24"/>
        <v>6.1258711749613125E-3</v>
      </c>
      <c r="EM8" s="40">
        <f t="shared" si="25"/>
        <v>6.7210169661888588E-3</v>
      </c>
      <c r="EN8" s="40">
        <f t="shared" si="26"/>
        <v>6.1006113160853867E-3</v>
      </c>
      <c r="EO8" s="17"/>
      <c r="EP8" s="13"/>
      <c r="EQ8" s="13"/>
      <c r="ER8" s="13"/>
      <c r="ES8" s="13"/>
      <c r="ET8" s="13"/>
      <c r="EU8" s="13"/>
      <c r="EV8" s="13"/>
    </row>
    <row r="9" spans="1:152" x14ac:dyDescent="0.25">
      <c r="A9" s="15" t="s">
        <v>178</v>
      </c>
      <c r="B9" s="17">
        <v>4584.3134565999999</v>
      </c>
      <c r="C9" s="17">
        <v>39.401166873999998</v>
      </c>
      <c r="D9" s="17">
        <v>71.853099040000004</v>
      </c>
      <c r="E9" s="17">
        <v>694.40994446000002</v>
      </c>
      <c r="F9" s="17">
        <v>693.98748746000001</v>
      </c>
      <c r="G9" s="17">
        <v>15.657193475</v>
      </c>
      <c r="H9" s="17">
        <v>708.01919817999999</v>
      </c>
      <c r="I9" s="17">
        <v>85.501562699999994</v>
      </c>
      <c r="J9" s="17">
        <v>3.1611484432000001</v>
      </c>
      <c r="K9" s="17">
        <v>19.70819213</v>
      </c>
      <c r="L9" s="17">
        <v>5.8707043800000003</v>
      </c>
      <c r="M9" s="17">
        <v>1.7551050000000001E-4</v>
      </c>
      <c r="N9" s="17">
        <v>58.456165970000001</v>
      </c>
      <c r="O9" s="17">
        <v>1.2346108E-3</v>
      </c>
      <c r="P9" s="17">
        <v>1.2983526E-3</v>
      </c>
      <c r="Q9" s="17">
        <v>11.434964507</v>
      </c>
      <c r="R9" s="17">
        <v>1.417375E-4</v>
      </c>
      <c r="S9" s="17">
        <v>7.9279588219999999</v>
      </c>
      <c r="T9" s="17">
        <v>3.9188198068000002</v>
      </c>
      <c r="U9" s="17">
        <v>1.0651463670000001</v>
      </c>
      <c r="V9" s="17">
        <v>1.6045022999999999E-3</v>
      </c>
      <c r="W9" s="17">
        <v>2.2855829899999999E-2</v>
      </c>
      <c r="X9" s="17">
        <v>1.45729161E-2</v>
      </c>
      <c r="Y9" s="17">
        <v>2.9300887473000001</v>
      </c>
      <c r="Z9" s="17">
        <v>3.9545705600000002E-2</v>
      </c>
      <c r="AA9" s="17">
        <v>1.1490522367</v>
      </c>
      <c r="AC9" s="17" t="s">
        <v>178</v>
      </c>
      <c r="AD9" s="17">
        <v>0</v>
      </c>
      <c r="AE9" s="17">
        <v>39.114410547523399</v>
      </c>
      <c r="AF9" s="17">
        <v>3.1809533980429898</v>
      </c>
      <c r="AG9" s="17">
        <v>86.037228865563193</v>
      </c>
      <c r="AH9" s="17">
        <v>86.037228865563193</v>
      </c>
      <c r="AI9" s="17">
        <v>50.434787238380203</v>
      </c>
      <c r="AJ9" s="17">
        <v>0</v>
      </c>
      <c r="AK9" s="17">
        <v>19.832872271072301</v>
      </c>
      <c r="AL9" s="17">
        <v>3.9806669472841803E-2</v>
      </c>
      <c r="AM9" s="17">
        <v>5.9074792751882699</v>
      </c>
      <c r="AN9" s="5">
        <v>4.2508334860034002E-5</v>
      </c>
      <c r="AO9" s="17">
        <v>1.34610643584274E-4</v>
      </c>
      <c r="AP9" s="17">
        <v>215.145627536191</v>
      </c>
      <c r="AQ9" s="17">
        <v>4611.83189889603</v>
      </c>
      <c r="AR9" s="17">
        <v>58.487781445295099</v>
      </c>
      <c r="AS9" s="17">
        <v>22.350739521374301</v>
      </c>
      <c r="AT9" s="17">
        <v>36.6591629346715</v>
      </c>
      <c r="AU9" s="17">
        <v>1.15624998570412</v>
      </c>
      <c r="AV9" s="17">
        <v>0</v>
      </c>
      <c r="AW9" s="17">
        <v>0</v>
      </c>
      <c r="AX9" s="17">
        <v>58.822404378202798</v>
      </c>
      <c r="AY9" s="17">
        <v>58.822404378202798</v>
      </c>
      <c r="AZ9" s="17">
        <v>34.989398911644201</v>
      </c>
      <c r="BA9" s="17">
        <v>0</v>
      </c>
      <c r="BB9" s="17">
        <v>4.9689644427983203E-4</v>
      </c>
      <c r="BC9" s="17">
        <v>6.2111794622155296E-4</v>
      </c>
      <c r="BD9" s="17">
        <v>0</v>
      </c>
      <c r="BE9" s="17">
        <v>2.8041433302953598</v>
      </c>
      <c r="BF9" s="17">
        <v>2.1410826158431799</v>
      </c>
      <c r="BG9" s="17">
        <v>0</v>
      </c>
      <c r="BH9" s="17">
        <v>160.84005336896601</v>
      </c>
      <c r="BI9" s="17">
        <v>8.7009129831291201</v>
      </c>
      <c r="BJ9" s="17">
        <v>4.32385705341248E-4</v>
      </c>
      <c r="BK9" s="17">
        <v>8.7787374460556497E-4</v>
      </c>
      <c r="BL9" s="17">
        <v>0</v>
      </c>
      <c r="BM9" s="17">
        <v>49.246317037113698</v>
      </c>
      <c r="BN9" s="17">
        <v>11.5066997335351</v>
      </c>
      <c r="BO9" s="17">
        <v>39.607471695409302</v>
      </c>
      <c r="BP9" s="17">
        <v>0</v>
      </c>
      <c r="BQ9" s="5">
        <v>5.8645205310934302E-5</v>
      </c>
      <c r="BR9" s="5">
        <v>8.4391502725463904E-5</v>
      </c>
      <c r="BS9" s="17">
        <v>773.94830756681301</v>
      </c>
      <c r="BT9" s="17">
        <v>65.0601132470224</v>
      </c>
      <c r="BU9" s="17">
        <v>7.2289049616120202</v>
      </c>
      <c r="BV9" s="17">
        <v>72.289018208634403</v>
      </c>
      <c r="BW9" s="17">
        <v>5.0756748310057997E-2</v>
      </c>
      <c r="BX9" s="17">
        <v>32.991846715774599</v>
      </c>
      <c r="BY9" s="17">
        <v>0</v>
      </c>
      <c r="BZ9" s="17">
        <v>1.0718452633145299</v>
      </c>
      <c r="CA9" s="17">
        <v>1.61912380507614E-3</v>
      </c>
      <c r="CB9" s="17">
        <v>2.3064660305450301E-2</v>
      </c>
      <c r="CC9" s="17">
        <v>1.4706011185655799E-2</v>
      </c>
      <c r="CD9" s="17">
        <v>2.94851471177323</v>
      </c>
      <c r="CE9" s="17">
        <v>7.67797431615381E-2</v>
      </c>
      <c r="CF9" s="17">
        <v>68.933252950611006</v>
      </c>
      <c r="CG9" s="17">
        <v>6.9799634804367294E-2</v>
      </c>
      <c r="CH9" s="17">
        <v>2.0695587559318001</v>
      </c>
      <c r="CI9" s="17">
        <v>38.942224904512301</v>
      </c>
      <c r="CJ9" s="17">
        <v>6.2819738972756306E-2</v>
      </c>
      <c r="CK9" s="17">
        <v>0</v>
      </c>
      <c r="CL9" s="17">
        <v>1.24224051323599E-4</v>
      </c>
      <c r="CM9" s="17">
        <v>6.7499752751643696</v>
      </c>
      <c r="CN9" s="17">
        <v>698.42296495632104</v>
      </c>
      <c r="CO9" s="17">
        <v>697.996818366154</v>
      </c>
      <c r="CP9" s="17">
        <v>0.42614659016628298</v>
      </c>
      <c r="CQ9" s="17">
        <v>7.8873706686067302E-2</v>
      </c>
      <c r="CR9" s="17">
        <v>0</v>
      </c>
      <c r="CS9" s="17">
        <v>17.078703131114299</v>
      </c>
      <c r="CT9" s="17">
        <v>0.656116671902645</v>
      </c>
      <c r="CU9" s="17">
        <v>258.06926172721103</v>
      </c>
      <c r="CV9" s="17">
        <v>1.0469958497991001</v>
      </c>
      <c r="CW9" s="17">
        <v>1.32619484449147</v>
      </c>
      <c r="CX9" s="17">
        <v>368.67040824087599</v>
      </c>
      <c r="CY9" s="17">
        <v>8.8254935053996793</v>
      </c>
      <c r="CZ9" s="17">
        <v>0.23731901982506301</v>
      </c>
      <c r="DA9" s="17">
        <v>2.8617871217006399</v>
      </c>
      <c r="DB9" s="17">
        <v>0</v>
      </c>
      <c r="DC9" s="17">
        <v>15.7537964935487</v>
      </c>
      <c r="DD9" s="17">
        <v>0.58920369630357605</v>
      </c>
      <c r="DE9" s="17">
        <v>0</v>
      </c>
      <c r="DF9" s="17">
        <v>0</v>
      </c>
      <c r="DG9" s="17">
        <v>11.5105329556123</v>
      </c>
      <c r="DH9" s="17">
        <v>7.97762936000926</v>
      </c>
      <c r="DI9" s="17">
        <v>1.5581030494750201</v>
      </c>
      <c r="DJ9" s="17">
        <v>712.49956017791203</v>
      </c>
      <c r="DK9" s="17">
        <v>3.9433715734596499</v>
      </c>
      <c r="DL9" s="17">
        <v>4.0785104312670502</v>
      </c>
      <c r="DN9" s="26">
        <f t="shared" si="0"/>
        <v>1.0862439092222838</v>
      </c>
      <c r="DO9" s="40">
        <f t="shared" si="1"/>
        <v>6.0027401172605315E-3</v>
      </c>
      <c r="DP9" s="40">
        <f t="shared" si="2"/>
        <v>5.2360079098429093E-3</v>
      </c>
      <c r="DQ9" s="40">
        <f t="shared" si="3"/>
        <v>6.0668109581707335E-3</v>
      </c>
      <c r="DR9" s="40">
        <f t="shared" si="4"/>
        <v>5.7790366171119548E-3</v>
      </c>
      <c r="DS9" s="40">
        <f t="shared" si="5"/>
        <v>5.7772380318097316E-3</v>
      </c>
      <c r="DT9" s="40">
        <f t="shared" si="6"/>
        <v>6.1698808731556762E-3</v>
      </c>
      <c r="DU9" s="40">
        <f t="shared" si="7"/>
        <v>6.3280233211599965E-3</v>
      </c>
      <c r="DV9" s="40">
        <f t="shared" si="8"/>
        <v>6.2649868452427666E-3</v>
      </c>
      <c r="DW9" s="40">
        <f t="shared" si="9"/>
        <v>6.2651138340537255E-3</v>
      </c>
      <c r="DX9" s="40">
        <f t="shared" si="10"/>
        <v>6.3263104119281885E-3</v>
      </c>
      <c r="DY9" s="40">
        <f t="shared" si="11"/>
        <v>6.2641367726762615E-3</v>
      </c>
      <c r="DZ9" s="40">
        <f t="shared" si="12"/>
        <v>9.1645710331176265E-3</v>
      </c>
      <c r="EA9" s="40">
        <f t="shared" si="13"/>
        <v>6.2651801076169166E-3</v>
      </c>
      <c r="EB9" s="40">
        <f t="shared" si="14"/>
        <v>6.178175199005282E-3</v>
      </c>
      <c r="EC9" s="40">
        <f t="shared" si="15"/>
        <v>9.1707367835308484E-3</v>
      </c>
      <c r="ED9" s="40">
        <f t="shared" si="16"/>
        <v>6.2733230602672252E-3</v>
      </c>
      <c r="EE9" s="40">
        <f t="shared" si="17"/>
        <v>9.1662971083743532E-3</v>
      </c>
      <c r="EF9" s="40">
        <f t="shared" si="18"/>
        <v>6.2652366295628242E-3</v>
      </c>
      <c r="EG9" s="40">
        <f t="shared" si="19"/>
        <v>6.2650920098564185E-3</v>
      </c>
      <c r="EH9" s="40">
        <f t="shared" si="20"/>
        <v>6.2891791420153246E-3</v>
      </c>
      <c r="EI9" s="40">
        <f t="shared" si="21"/>
        <v>9.1127978290464397E-3</v>
      </c>
      <c r="EJ9" s="40">
        <f t="shared" si="22"/>
        <v>9.136855076537909E-3</v>
      </c>
      <c r="EK9" s="40">
        <f t="shared" si="23"/>
        <v>9.1330441170796219E-3</v>
      </c>
      <c r="EL9" s="40">
        <f t="shared" si="24"/>
        <v>6.2885346016256002E-3</v>
      </c>
      <c r="EM9" s="40">
        <f t="shared" si="25"/>
        <v>6.5990445456055227E-3</v>
      </c>
      <c r="EN9" s="40">
        <f t="shared" si="26"/>
        <v>6.2640746645177808E-3</v>
      </c>
      <c r="EO9" s="17"/>
      <c r="EP9" s="13"/>
      <c r="EQ9" s="13"/>
      <c r="ER9" s="13"/>
      <c r="ES9" s="13"/>
      <c r="ET9" s="13"/>
      <c r="EU9" s="13"/>
      <c r="EV9" s="13"/>
    </row>
    <row r="10" spans="1:152" x14ac:dyDescent="0.25">
      <c r="A10" s="15" t="s">
        <v>179</v>
      </c>
      <c r="B10" s="17">
        <v>66.1020501</v>
      </c>
      <c r="C10" s="17">
        <v>7.2501049999999997E-2</v>
      </c>
      <c r="D10" s="17">
        <v>3.6154996399999999</v>
      </c>
      <c r="E10" s="17">
        <v>14.585302069999999</v>
      </c>
      <c r="F10" s="17">
        <v>14.169442070000001</v>
      </c>
      <c r="G10" s="17">
        <v>2.5867999999999999E-2</v>
      </c>
      <c r="H10" s="17">
        <v>19.46365836</v>
      </c>
      <c r="I10" s="17">
        <v>0.19604060000000001</v>
      </c>
      <c r="J10" s="17">
        <v>7.2479889999999998E-3</v>
      </c>
      <c r="K10" s="17">
        <v>0.52682108999999999</v>
      </c>
      <c r="L10" s="17">
        <v>1.3460545000000001E-2</v>
      </c>
      <c r="M10" s="5">
        <v>6.9664080000000001E-7</v>
      </c>
      <c r="N10" s="17">
        <v>0.13403013</v>
      </c>
      <c r="O10" s="5">
        <v>2.7549419E-6</v>
      </c>
      <c r="P10" s="5">
        <v>5.1534550000000001E-6</v>
      </c>
      <c r="Q10" s="17">
        <v>7.0214840000000001E-2</v>
      </c>
      <c r="R10" s="5">
        <v>5.6258824999999996E-7</v>
      </c>
      <c r="S10" s="17">
        <v>1.8177476000000001E-2</v>
      </c>
      <c r="T10" s="17">
        <v>8.985191E-3</v>
      </c>
      <c r="U10" s="17">
        <v>1.31752455E-2</v>
      </c>
      <c r="V10" s="17">
        <v>2.7648709999999999E-4</v>
      </c>
      <c r="W10" s="17">
        <v>1.4413141E-3</v>
      </c>
      <c r="X10" s="17">
        <v>1.1740271E-3</v>
      </c>
      <c r="Y10" s="17">
        <v>1.55860957E-2</v>
      </c>
      <c r="Z10" s="17">
        <v>6.0599320000000005E-4</v>
      </c>
      <c r="AA10" s="17">
        <v>2.6345840000000001E-3</v>
      </c>
      <c r="AC10" s="17" t="s">
        <v>179</v>
      </c>
      <c r="AD10" s="17">
        <v>0</v>
      </c>
      <c r="AE10" s="17">
        <v>1.36489127627253</v>
      </c>
      <c r="AF10" s="17">
        <v>7.3174152134046402E-3</v>
      </c>
      <c r="AG10" s="17">
        <v>0.19791878472699601</v>
      </c>
      <c r="AH10" s="17">
        <v>0.19791878472699601</v>
      </c>
      <c r="AI10" s="17">
        <v>1.7599178632583199</v>
      </c>
      <c r="AJ10" s="17">
        <v>0</v>
      </c>
      <c r="AK10" s="17">
        <v>0.53186840767406596</v>
      </c>
      <c r="AL10" s="17">
        <v>6.1179593154198899E-4</v>
      </c>
      <c r="AM10" s="17">
        <v>1.35895312392166E-2</v>
      </c>
      <c r="AN10" s="5">
        <v>1.6879219563815501E-7</v>
      </c>
      <c r="AO10" s="5">
        <v>5.3451583855553205E-7</v>
      </c>
      <c r="AP10" s="17">
        <v>7.50747968185342</v>
      </c>
      <c r="AQ10" s="17">
        <v>66.735365866940001</v>
      </c>
      <c r="AR10" s="17">
        <v>2.0409230093546502</v>
      </c>
      <c r="AS10" s="17">
        <v>0.77992708926172705</v>
      </c>
      <c r="AT10" s="17">
        <v>1.2792174514413199</v>
      </c>
      <c r="AU10" s="17">
        <v>2.6598030840925399E-3</v>
      </c>
      <c r="AV10" s="17">
        <v>0</v>
      </c>
      <c r="AW10" s="17">
        <v>0</v>
      </c>
      <c r="AX10" s="17">
        <v>0.13531445400247999</v>
      </c>
      <c r="AY10" s="17">
        <v>0.13531445400247999</v>
      </c>
      <c r="AZ10" s="17">
        <v>1.2209512134512801</v>
      </c>
      <c r="BA10" s="17">
        <v>0</v>
      </c>
      <c r="BB10" s="5">
        <v>1.11253503325727E-6</v>
      </c>
      <c r="BC10" s="5">
        <v>1.3906570057192299E-6</v>
      </c>
      <c r="BD10" s="17">
        <v>0</v>
      </c>
      <c r="BE10" s="17">
        <v>9.7850360030644207E-2</v>
      </c>
      <c r="BF10" s="17">
        <v>7.4712742563303E-2</v>
      </c>
      <c r="BG10" s="17">
        <v>0</v>
      </c>
      <c r="BH10" s="17">
        <v>5.6124939844783199</v>
      </c>
      <c r="BI10" s="17">
        <v>0.30361748405672401</v>
      </c>
      <c r="BJ10" s="5">
        <v>1.71690519574287E-6</v>
      </c>
      <c r="BK10" s="5">
        <v>3.48588554704938E-6</v>
      </c>
      <c r="BL10" s="17">
        <v>0</v>
      </c>
      <c r="BM10" s="17">
        <v>1.7184496223224499</v>
      </c>
      <c r="BN10" s="17">
        <v>7.0887644287989202E-2</v>
      </c>
      <c r="BO10" s="17">
        <v>7.3195772560172401E-2</v>
      </c>
      <c r="BP10" s="17">
        <v>0</v>
      </c>
      <c r="BQ10" s="5">
        <v>2.3286452156946999E-7</v>
      </c>
      <c r="BR10" s="5">
        <v>3.3510882565298099E-7</v>
      </c>
      <c r="BS10" s="17">
        <v>21.795009253900801</v>
      </c>
      <c r="BT10" s="17">
        <v>3.28512753407519</v>
      </c>
      <c r="BU10" s="17">
        <v>0.36501404661673098</v>
      </c>
      <c r="BV10" s="17">
        <v>3.65014158069192</v>
      </c>
      <c r="BW10" s="17">
        <v>1.7711469212189301E-3</v>
      </c>
      <c r="BX10" s="17">
        <v>1.15124463632555</v>
      </c>
      <c r="BY10" s="17">
        <v>0</v>
      </c>
      <c r="BZ10" s="17">
        <v>1.33015957037428E-2</v>
      </c>
      <c r="CA10" s="17">
        <v>2.7913701668347599E-4</v>
      </c>
      <c r="CB10" s="17">
        <v>1.4551091368574199E-3</v>
      </c>
      <c r="CC10" s="17">
        <v>1.1852623749731301E-3</v>
      </c>
      <c r="CD10" s="17">
        <v>1.5735408141448502E-2</v>
      </c>
      <c r="CE10" s="17">
        <v>1.5735728875587601E-3</v>
      </c>
      <c r="CF10" s="17">
        <v>2.4054155087947802</v>
      </c>
      <c r="CG10" s="17">
        <v>1.4305149996968599E-3</v>
      </c>
      <c r="CH10" s="17">
        <v>4.2414849010951397E-2</v>
      </c>
      <c r="CI10" s="17">
        <v>0.79810683146215999</v>
      </c>
      <c r="CJ10" s="17">
        <v>1.28746805778314E-3</v>
      </c>
      <c r="CK10" s="17">
        <v>0</v>
      </c>
      <c r="CL10" s="5">
        <v>2.78133446871365E-7</v>
      </c>
      <c r="CM10" s="17">
        <v>0.13833862189079399</v>
      </c>
      <c r="CN10" s="17">
        <v>14.7250445449605</v>
      </c>
      <c r="CO10" s="17">
        <v>14.305200128000299</v>
      </c>
      <c r="CP10" s="17">
        <v>0.41984441696015601</v>
      </c>
      <c r="CQ10" s="17">
        <v>1.61648427828943E-3</v>
      </c>
      <c r="CR10" s="17">
        <v>0</v>
      </c>
      <c r="CS10" s="17">
        <v>0.35002272127515299</v>
      </c>
      <c r="CT10" s="17">
        <v>1.34468916483407E-2</v>
      </c>
      <c r="CU10" s="17">
        <v>5.2890383284556002</v>
      </c>
      <c r="CV10" s="17">
        <v>2.1457772009016898E-2</v>
      </c>
      <c r="CW10" s="17">
        <v>2.7179870588689099E-2</v>
      </c>
      <c r="CX10" s="17">
        <v>7.5557711073265104</v>
      </c>
      <c r="CY10" s="17">
        <v>0.30796474961327602</v>
      </c>
      <c r="CZ10" s="17">
        <v>4.8637705098739398E-3</v>
      </c>
      <c r="DA10" s="17">
        <v>5.8651323599927203E-2</v>
      </c>
      <c r="DB10" s="17">
        <v>0</v>
      </c>
      <c r="DC10" s="17">
        <v>2.6115839075822399E-2</v>
      </c>
      <c r="DD10" s="17">
        <v>2.0560285008341998E-2</v>
      </c>
      <c r="DE10" s="17">
        <v>0</v>
      </c>
      <c r="DF10" s="17">
        <v>0</v>
      </c>
      <c r="DG10" s="17">
        <v>0.40165895768505799</v>
      </c>
      <c r="DH10" s="17">
        <v>1.83516339920144E-2</v>
      </c>
      <c r="DI10" s="17">
        <v>5.4369930080193099E-2</v>
      </c>
      <c r="DJ10" s="17">
        <v>19.650142198118299</v>
      </c>
      <c r="DK10" s="17">
        <v>9.07130003102565E-3</v>
      </c>
      <c r="DL10" s="17">
        <v>0.14231862922760999</v>
      </c>
      <c r="DN10" s="26">
        <f t="shared" si="0"/>
        <v>1.1091527498456422</v>
      </c>
      <c r="DO10" s="40">
        <f t="shared" si="1"/>
        <v>9.5808793521821641E-3</v>
      </c>
      <c r="DP10" s="40">
        <f t="shared" si="2"/>
        <v>9.5822413630203048E-3</v>
      </c>
      <c r="DQ10" s="40">
        <f t="shared" si="3"/>
        <v>9.5815085441192469E-3</v>
      </c>
      <c r="DR10" s="40">
        <f t="shared" si="4"/>
        <v>9.5810477074679597E-3</v>
      </c>
      <c r="DS10" s="40">
        <f t="shared" si="5"/>
        <v>9.5810447108379913E-3</v>
      </c>
      <c r="DT10" s="40">
        <f t="shared" si="6"/>
        <v>9.5809137089222264E-3</v>
      </c>
      <c r="DU10" s="40">
        <f t="shared" si="7"/>
        <v>9.5811298507758619E-3</v>
      </c>
      <c r="DV10" s="40">
        <f t="shared" si="8"/>
        <v>9.5805905868274026E-3</v>
      </c>
      <c r="DW10" s="40">
        <f t="shared" si="9"/>
        <v>9.5786863645406124E-3</v>
      </c>
      <c r="DX10" s="40">
        <f t="shared" si="10"/>
        <v>9.5807054232888919E-3</v>
      </c>
      <c r="DY10" s="40">
        <f t="shared" si="11"/>
        <v>9.5825421048404049E-3</v>
      </c>
      <c r="DZ10" s="40">
        <f t="shared" si="12"/>
        <v>9.5705479691786909E-3</v>
      </c>
      <c r="EA10" s="40">
        <f t="shared" si="13"/>
        <v>9.5823528819974427E-3</v>
      </c>
      <c r="EB10" s="40">
        <f t="shared" si="14"/>
        <v>9.5768211474314899E-3</v>
      </c>
      <c r="EC10" s="40">
        <f t="shared" si="15"/>
        <v>9.5733333835747465E-3</v>
      </c>
      <c r="ED10" s="40">
        <f t="shared" si="16"/>
        <v>9.5820810527973994E-3</v>
      </c>
      <c r="EE10" s="40">
        <f t="shared" si="17"/>
        <v>9.5720044321064204E-3</v>
      </c>
      <c r="EF10" s="40">
        <f t="shared" si="18"/>
        <v>9.580977689883835E-3</v>
      </c>
      <c r="EG10" s="40">
        <f t="shared" si="19"/>
        <v>9.5834391306372831E-3</v>
      </c>
      <c r="EH10" s="40">
        <f t="shared" si="20"/>
        <v>9.58996959432744E-3</v>
      </c>
      <c r="EI10" s="40">
        <f t="shared" si="21"/>
        <v>9.5842326223393483E-3</v>
      </c>
      <c r="EJ10" s="40">
        <f t="shared" si="22"/>
        <v>9.571152365344884E-3</v>
      </c>
      <c r="EK10" s="40">
        <f t="shared" si="23"/>
        <v>9.5698599914176164E-3</v>
      </c>
      <c r="EL10" s="40">
        <f t="shared" si="24"/>
        <v>9.5798488808522732E-3</v>
      </c>
      <c r="EM10" s="40">
        <f t="shared" si="25"/>
        <v>9.5755720394039758E-3</v>
      </c>
      <c r="EN10" s="40">
        <f t="shared" si="26"/>
        <v>9.5723211302200743E-3</v>
      </c>
      <c r="EO10" s="17"/>
      <c r="EP10" s="13"/>
      <c r="EQ10" s="13"/>
      <c r="ER10" s="13"/>
      <c r="ES10" s="13"/>
      <c r="ET10" s="13"/>
      <c r="EU10" s="13"/>
      <c r="EV10" s="13"/>
    </row>
    <row r="11" spans="1:152" x14ac:dyDescent="0.25">
      <c r="A11" s="15" t="s">
        <v>180</v>
      </c>
      <c r="B11" s="17">
        <v>20485.725060000001</v>
      </c>
      <c r="C11" s="17">
        <v>227.02768072000001</v>
      </c>
      <c r="D11" s="17">
        <v>404.5197781</v>
      </c>
      <c r="E11" s="17">
        <v>3309.8852612000001</v>
      </c>
      <c r="F11" s="17">
        <v>3301.3914467999998</v>
      </c>
      <c r="G11" s="17">
        <v>52.541937032</v>
      </c>
      <c r="H11" s="17">
        <v>2870.4327609000002</v>
      </c>
      <c r="I11" s="17">
        <v>310.49826925999997</v>
      </c>
      <c r="J11" s="17">
        <v>11.47969264</v>
      </c>
      <c r="K11" s="17">
        <v>79.64943006</v>
      </c>
      <c r="L11" s="17">
        <v>21.319418561999999</v>
      </c>
      <c r="M11" s="17">
        <v>9.3003200000000004E-5</v>
      </c>
      <c r="N11" s="17">
        <v>212.28324782000001</v>
      </c>
      <c r="O11" s="17">
        <v>5.5219164999999997E-3</v>
      </c>
      <c r="P11" s="17">
        <v>6.8799889999999998E-4</v>
      </c>
      <c r="Q11" s="17">
        <v>42.264064689000001</v>
      </c>
      <c r="R11" s="17">
        <v>7.5106900000000004E-5</v>
      </c>
      <c r="S11" s="17">
        <v>28.790322494000002</v>
      </c>
      <c r="T11" s="17">
        <v>14.231171814</v>
      </c>
      <c r="U11" s="17">
        <v>4.0481169868000002</v>
      </c>
      <c r="V11" s="17">
        <v>6.2436501000000004E-3</v>
      </c>
      <c r="W11" s="17">
        <v>3.90785357E-2</v>
      </c>
      <c r="X11" s="17">
        <v>2.9994242500000001E-2</v>
      </c>
      <c r="Y11" s="17">
        <v>10.735376252</v>
      </c>
      <c r="Z11" s="17">
        <v>0.14285065690000001</v>
      </c>
      <c r="AA11" s="17">
        <v>4.1727772636999996</v>
      </c>
      <c r="AC11" s="17" t="s">
        <v>180</v>
      </c>
      <c r="AD11" s="17">
        <v>0</v>
      </c>
      <c r="AE11" s="17">
        <v>163.63892665149501</v>
      </c>
      <c r="AF11" s="17">
        <v>11.556198369992501</v>
      </c>
      <c r="AG11" s="17">
        <v>312.567760726595</v>
      </c>
      <c r="AH11" s="17">
        <v>312.567760726595</v>
      </c>
      <c r="AI11" s="17">
        <v>210.99897560556499</v>
      </c>
      <c r="AJ11" s="17">
        <v>0</v>
      </c>
      <c r="AK11" s="17">
        <v>80.266323456360894</v>
      </c>
      <c r="AL11" s="17">
        <v>0.14389274596795801</v>
      </c>
      <c r="AM11" s="17">
        <v>21.461499180860301</v>
      </c>
      <c r="AN11" s="5">
        <v>2.2691154711703701E-5</v>
      </c>
      <c r="AO11" s="5">
        <v>7.1855890806428699E-5</v>
      </c>
      <c r="AP11" s="17">
        <v>900.08315932443804</v>
      </c>
      <c r="AQ11" s="17">
        <v>20628.734335232301</v>
      </c>
      <c r="AR11" s="17">
        <v>244.68927383961</v>
      </c>
      <c r="AS11" s="17">
        <v>93.506515526478196</v>
      </c>
      <c r="AT11" s="17">
        <v>153.36740173548901</v>
      </c>
      <c r="AU11" s="17">
        <v>4.2005891478528099</v>
      </c>
      <c r="AV11" s="17">
        <v>0</v>
      </c>
      <c r="AW11" s="17">
        <v>0</v>
      </c>
      <c r="AX11" s="17">
        <v>213.698024478543</v>
      </c>
      <c r="AY11" s="17">
        <v>213.698024478543</v>
      </c>
      <c r="AZ11" s="17">
        <v>146.38185736229499</v>
      </c>
      <c r="BA11" s="17">
        <v>0</v>
      </c>
      <c r="BB11" s="17">
        <v>2.22313551000785E-3</v>
      </c>
      <c r="BC11" s="17">
        <v>2.7789119496989E-3</v>
      </c>
      <c r="BD11" s="17">
        <v>0</v>
      </c>
      <c r="BE11" s="17">
        <v>11.731405584329201</v>
      </c>
      <c r="BF11" s="17">
        <v>8.9574330149828203</v>
      </c>
      <c r="BG11" s="17">
        <v>0</v>
      </c>
      <c r="BH11" s="17">
        <v>672.890473568012</v>
      </c>
      <c r="BI11" s="17">
        <v>36.401162855068698</v>
      </c>
      <c r="BJ11" s="17">
        <v>2.3080748047535999E-4</v>
      </c>
      <c r="BK11" s="17">
        <v>4.6861070018144001E-4</v>
      </c>
      <c r="BL11" s="17">
        <v>0</v>
      </c>
      <c r="BM11" s="17">
        <v>206.02705241256899</v>
      </c>
      <c r="BN11" s="17">
        <v>42.553606450997002</v>
      </c>
      <c r="BO11" s="17">
        <v>228.44140260819401</v>
      </c>
      <c r="BP11" s="17">
        <v>0</v>
      </c>
      <c r="BQ11" s="5">
        <v>3.1304899076737298E-5</v>
      </c>
      <c r="BR11" s="5">
        <v>4.5048450867937602E-5</v>
      </c>
      <c r="BS11" s="17">
        <v>3149.80904743582</v>
      </c>
      <c r="BT11" s="17">
        <v>366.97352304052998</v>
      </c>
      <c r="BU11" s="17">
        <v>40.774831985867301</v>
      </c>
      <c r="BV11" s="17">
        <v>407.74835502639797</v>
      </c>
      <c r="BW11" s="17">
        <v>0.21234614252048301</v>
      </c>
      <c r="BX11" s="17">
        <v>138.02456307935799</v>
      </c>
      <c r="BY11" s="17">
        <v>0</v>
      </c>
      <c r="BZ11" s="17">
        <v>4.0770135475207896</v>
      </c>
      <c r="CA11" s="17">
        <v>6.34068394659449E-3</v>
      </c>
      <c r="CB11" s="17">
        <v>3.9694079993492497E-2</v>
      </c>
      <c r="CC11" s="17">
        <v>3.0464680767883501E-2</v>
      </c>
      <c r="CD11" s="17">
        <v>10.808588585111499</v>
      </c>
      <c r="CE11" s="17">
        <v>0.36573506206551099</v>
      </c>
      <c r="CF11" s="17">
        <v>288.38906830491101</v>
      </c>
      <c r="CG11" s="17">
        <v>0.33248639815775</v>
      </c>
      <c r="CH11" s="17">
        <v>9.8582245177600996</v>
      </c>
      <c r="CI11" s="17">
        <v>185.498785075868</v>
      </c>
      <c r="CJ11" s="17">
        <v>0.29923783168504697</v>
      </c>
      <c r="CK11" s="17">
        <v>0</v>
      </c>
      <c r="CL11" s="17">
        <v>5.5578579033910703E-4</v>
      </c>
      <c r="CM11" s="17">
        <v>32.153104473700203</v>
      </c>
      <c r="CN11" s="17">
        <v>3333.4894187991499</v>
      </c>
      <c r="CO11" s="17">
        <v>3324.8647296192498</v>
      </c>
      <c r="CP11" s="17">
        <v>8.6246891799004501</v>
      </c>
      <c r="CQ11" s="17">
        <v>0.37570950797656</v>
      </c>
      <c r="CR11" s="17">
        <v>0</v>
      </c>
      <c r="CS11" s="17">
        <v>81.353371962000907</v>
      </c>
      <c r="CT11" s="17">
        <v>3.1253744055803199</v>
      </c>
      <c r="CU11" s="17">
        <v>1229.29699455882</v>
      </c>
      <c r="CV11" s="17">
        <v>4.9872936874277203</v>
      </c>
      <c r="CW11" s="17">
        <v>6.3172405505706202</v>
      </c>
      <c r="CX11" s="17">
        <v>1756.13876794662</v>
      </c>
      <c r="CY11" s="17">
        <v>36.922329147351697</v>
      </c>
      <c r="CZ11" s="17">
        <v>1.1304539513242</v>
      </c>
      <c r="DA11" s="17">
        <v>13.6319496896832</v>
      </c>
      <c r="DB11" s="17">
        <v>0</v>
      </c>
      <c r="DC11" s="17">
        <v>52.8851101164177</v>
      </c>
      <c r="DD11" s="17">
        <v>2.4649948903488399</v>
      </c>
      <c r="DE11" s="17">
        <v>0</v>
      </c>
      <c r="DF11" s="17">
        <v>0</v>
      </c>
      <c r="DG11" s="17">
        <v>48.155476455502502</v>
      </c>
      <c r="DH11" s="17">
        <v>28.982208391601802</v>
      </c>
      <c r="DI11" s="17">
        <v>6.5184789085905503</v>
      </c>
      <c r="DJ11" s="17">
        <v>2892.7522379311799</v>
      </c>
      <c r="DK11" s="17">
        <v>14.3260170266645</v>
      </c>
      <c r="DL11" s="17">
        <v>17.0628374668064</v>
      </c>
      <c r="DN11" s="26">
        <f t="shared" si="0"/>
        <v>1.0888623664806083</v>
      </c>
      <c r="DO11" s="40">
        <f t="shared" si="1"/>
        <v>6.9809232923630695E-3</v>
      </c>
      <c r="DP11" s="40">
        <f t="shared" si="2"/>
        <v>6.2270903869981811E-3</v>
      </c>
      <c r="DQ11" s="40">
        <f t="shared" si="3"/>
        <v>7.9812585222961627E-3</v>
      </c>
      <c r="DR11" s="40">
        <f t="shared" si="4"/>
        <v>7.1314126431658124E-3</v>
      </c>
      <c r="DS11" s="40">
        <f t="shared" si="5"/>
        <v>7.1101180206916675E-3</v>
      </c>
      <c r="DT11" s="40">
        <f t="shared" si="6"/>
        <v>6.5314128827929294E-3</v>
      </c>
      <c r="DU11" s="40">
        <f t="shared" si="7"/>
        <v>7.7756487924774357E-3</v>
      </c>
      <c r="DV11" s="40">
        <f t="shared" si="8"/>
        <v>6.6650660292798865E-3</v>
      </c>
      <c r="DW11" s="40">
        <f t="shared" si="9"/>
        <v>6.6644406249975318E-3</v>
      </c>
      <c r="DX11" s="40">
        <f t="shared" si="10"/>
        <v>7.7451074778085308E-3</v>
      </c>
      <c r="DY11" s="40">
        <f t="shared" si="11"/>
        <v>6.664375880942079E-3</v>
      </c>
      <c r="DZ11" s="40">
        <f t="shared" si="12"/>
        <v>1.6599918262300561E-2</v>
      </c>
      <c r="EA11" s="40">
        <f t="shared" si="13"/>
        <v>6.664570441011027E-3</v>
      </c>
      <c r="EB11" s="40">
        <f t="shared" si="14"/>
        <v>6.5043993413984877E-3</v>
      </c>
      <c r="EC11" s="40">
        <f t="shared" si="15"/>
        <v>1.6597818189534933E-2</v>
      </c>
      <c r="ED11" s="40">
        <f t="shared" si="16"/>
        <v>6.8507788857411767E-3</v>
      </c>
      <c r="EE11" s="40">
        <f t="shared" si="17"/>
        <v>1.6595678222305763E-2</v>
      </c>
      <c r="EF11" s="40">
        <f t="shared" si="18"/>
        <v>6.664944362529796E-3</v>
      </c>
      <c r="EG11" s="40">
        <f t="shared" si="19"/>
        <v>6.6646101884031772E-3</v>
      </c>
      <c r="EH11" s="40">
        <f t="shared" si="20"/>
        <v>7.1382721435705983E-3</v>
      </c>
      <c r="EI11" s="40">
        <f t="shared" si="21"/>
        <v>1.5541205070811009E-2</v>
      </c>
      <c r="EJ11" s="40">
        <f t="shared" si="22"/>
        <v>1.5751467716649804E-2</v>
      </c>
      <c r="EK11" s="40">
        <f t="shared" si="23"/>
        <v>1.568428567194188E-2</v>
      </c>
      <c r="EL11" s="40">
        <f t="shared" si="24"/>
        <v>6.8197267979182054E-3</v>
      </c>
      <c r="EM11" s="40">
        <f t="shared" si="25"/>
        <v>7.2949546790498261E-3</v>
      </c>
      <c r="EN11" s="40">
        <f t="shared" si="26"/>
        <v>6.6650775718974141E-3</v>
      </c>
      <c r="EO11" s="17"/>
      <c r="EP11" s="13"/>
      <c r="EQ11" s="13"/>
      <c r="ER11" s="13"/>
      <c r="ES11" s="13"/>
      <c r="ET11" s="13"/>
      <c r="EU11" s="13"/>
      <c r="EV11" s="13"/>
    </row>
    <row r="12" spans="1:152" x14ac:dyDescent="0.25">
      <c r="A12" s="15" t="s">
        <v>181</v>
      </c>
      <c r="B12" s="17">
        <v>26709.976188000001</v>
      </c>
      <c r="C12" s="17">
        <v>239.99626441999999</v>
      </c>
      <c r="D12" s="17">
        <v>459.23362571000001</v>
      </c>
      <c r="E12" s="17">
        <v>4071.4301824999998</v>
      </c>
      <c r="F12" s="17">
        <v>4065.5951917000002</v>
      </c>
      <c r="G12" s="17">
        <v>81.207972318000003</v>
      </c>
      <c r="H12" s="17">
        <v>4118.3044513000004</v>
      </c>
      <c r="I12" s="17">
        <v>479.33155725</v>
      </c>
      <c r="J12" s="17">
        <v>17.721763589999998</v>
      </c>
      <c r="K12" s="17">
        <v>114.51074948</v>
      </c>
      <c r="L12" s="17">
        <v>32.911846648000001</v>
      </c>
      <c r="M12" s="17">
        <v>9.6007299999999998E-4</v>
      </c>
      <c r="N12" s="17">
        <v>327.71196836000001</v>
      </c>
      <c r="O12" s="17">
        <v>7.3021437000000003E-3</v>
      </c>
      <c r="P12" s="17">
        <v>7.1022157999999997E-3</v>
      </c>
      <c r="Q12" s="17">
        <v>64.473381429</v>
      </c>
      <c r="R12" s="17">
        <v>7.7532899999999995E-4</v>
      </c>
      <c r="S12" s="17">
        <v>44.445065528999997</v>
      </c>
      <c r="T12" s="17">
        <v>21.969357324000001</v>
      </c>
      <c r="U12" s="17">
        <v>6.0610174410999997</v>
      </c>
      <c r="V12" s="17">
        <v>1.10752327E-2</v>
      </c>
      <c r="W12" s="17">
        <v>0.13651709989999999</v>
      </c>
      <c r="X12" s="17">
        <v>8.9169994200000005E-2</v>
      </c>
      <c r="Y12" s="17">
        <v>16.497928570999999</v>
      </c>
      <c r="Z12" s="17">
        <v>0.2200480417</v>
      </c>
      <c r="AA12" s="17">
        <v>6.4417209739999999</v>
      </c>
      <c r="AC12" s="17" t="s">
        <v>181</v>
      </c>
      <c r="AD12" s="17">
        <v>0</v>
      </c>
      <c r="AE12" s="17">
        <v>229.96594191044099</v>
      </c>
      <c r="AF12" s="17">
        <v>17.838256604777701</v>
      </c>
      <c r="AG12" s="17">
        <v>482.48236181819601</v>
      </c>
      <c r="AH12" s="17">
        <v>482.48236181819601</v>
      </c>
      <c r="AI12" s="17">
        <v>296.522184646141</v>
      </c>
      <c r="AJ12" s="17">
        <v>0</v>
      </c>
      <c r="AK12" s="17">
        <v>115.269418483739</v>
      </c>
      <c r="AL12" s="17">
        <v>0.221510945916292</v>
      </c>
      <c r="AM12" s="17">
        <v>33.128182610542197</v>
      </c>
      <c r="AN12" s="17">
        <v>2.32149459209422E-4</v>
      </c>
      <c r="AO12" s="17">
        <v>7.3513961517011396E-4</v>
      </c>
      <c r="AP12" s="17">
        <v>1264.90900646617</v>
      </c>
      <c r="AQ12" s="17">
        <v>26884.619018564001</v>
      </c>
      <c r="AR12" s="17">
        <v>343.86795029865101</v>
      </c>
      <c r="AS12" s="17">
        <v>131.40704814716199</v>
      </c>
      <c r="AT12" s="17">
        <v>215.53095995933899</v>
      </c>
      <c r="AU12" s="17">
        <v>6.4840635263483701</v>
      </c>
      <c r="AV12" s="17">
        <v>0</v>
      </c>
      <c r="AW12" s="17">
        <v>0</v>
      </c>
      <c r="AX12" s="17">
        <v>329.86605943251402</v>
      </c>
      <c r="AY12" s="17">
        <v>329.86605943251402</v>
      </c>
      <c r="AZ12" s="17">
        <v>205.714045076095</v>
      </c>
      <c r="BA12" s="17">
        <v>0</v>
      </c>
      <c r="BB12" s="17">
        <v>2.9401848546674E-3</v>
      </c>
      <c r="BC12" s="17">
        <v>3.6752234304982799E-3</v>
      </c>
      <c r="BD12" s="17">
        <v>0</v>
      </c>
      <c r="BE12" s="17">
        <v>16.486432962560801</v>
      </c>
      <c r="BF12" s="17">
        <v>12.588100749027801</v>
      </c>
      <c r="BG12" s="17">
        <v>0</v>
      </c>
      <c r="BH12" s="17">
        <v>945.62916369244294</v>
      </c>
      <c r="BI12" s="17">
        <v>51.155460286069498</v>
      </c>
      <c r="BJ12" s="17">
        <v>2.3613500244536599E-3</v>
      </c>
      <c r="BK12" s="17">
        <v>4.7942450429824101E-3</v>
      </c>
      <c r="BL12" s="17">
        <v>0</v>
      </c>
      <c r="BM12" s="17">
        <v>289.53486547277799</v>
      </c>
      <c r="BN12" s="17">
        <v>64.897718724170105</v>
      </c>
      <c r="BO12" s="17">
        <v>241.527114317366</v>
      </c>
      <c r="BP12" s="17">
        <v>0</v>
      </c>
      <c r="BQ12" s="17">
        <v>3.2027389957384601E-4</v>
      </c>
      <c r="BR12" s="17">
        <v>4.6088149356305399E-4</v>
      </c>
      <c r="BS12" s="17">
        <v>4506.9092315459302</v>
      </c>
      <c r="BT12" s="17">
        <v>416.06091772483001</v>
      </c>
      <c r="BU12" s="17">
        <v>46.229008240943102</v>
      </c>
      <c r="BV12" s="17">
        <v>462.28992596577302</v>
      </c>
      <c r="BW12" s="17">
        <v>0.298415079318404</v>
      </c>
      <c r="BX12" s="17">
        <v>193.96933323700699</v>
      </c>
      <c r="BY12" s="17">
        <v>0</v>
      </c>
      <c r="BZ12" s="17">
        <v>6.1009929129218401</v>
      </c>
      <c r="CA12" s="17">
        <v>1.11582065841134E-2</v>
      </c>
      <c r="CB12" s="17">
        <v>0.13754198176832499</v>
      </c>
      <c r="CC12" s="17">
        <v>8.9838877338620005E-2</v>
      </c>
      <c r="CD12" s="17">
        <v>16.606571595420899</v>
      </c>
      <c r="CE12" s="17">
        <v>0.45010936022972198</v>
      </c>
      <c r="CF12" s="17">
        <v>405.2801412901</v>
      </c>
      <c r="CG12" s="17">
        <v>0.409190330329535</v>
      </c>
      <c r="CH12" s="17">
        <v>12.132495347365699</v>
      </c>
      <c r="CI12" s="17">
        <v>228.29297071049399</v>
      </c>
      <c r="CJ12" s="17">
        <v>0.36827133226409098</v>
      </c>
      <c r="CK12" s="17">
        <v>0</v>
      </c>
      <c r="CL12" s="17">
        <v>7.3504838881815701E-4</v>
      </c>
      <c r="CM12" s="17">
        <v>39.5707545999988</v>
      </c>
      <c r="CN12" s="17">
        <v>4097.7825094315403</v>
      </c>
      <c r="CO12" s="17">
        <v>4091.9040183729599</v>
      </c>
      <c r="CP12" s="17">
        <v>5.8784910585812096</v>
      </c>
      <c r="CQ12" s="17">
        <v>0.46238511564895701</v>
      </c>
      <c r="CR12" s="17">
        <v>0</v>
      </c>
      <c r="CS12" s="17">
        <v>100.121405081433</v>
      </c>
      <c r="CT12" s="17">
        <v>3.84639041981514</v>
      </c>
      <c r="CU12" s="17">
        <v>1512.8931349724601</v>
      </c>
      <c r="CV12" s="17">
        <v>6.1378538263970404</v>
      </c>
      <c r="CW12" s="17">
        <v>7.7746178780513304</v>
      </c>
      <c r="CX12" s="17">
        <v>2161.2763790406502</v>
      </c>
      <c r="CY12" s="17">
        <v>51.887872904223698</v>
      </c>
      <c r="CZ12" s="17">
        <v>1.39124744655169</v>
      </c>
      <c r="DA12" s="17">
        <v>16.7768129112584</v>
      </c>
      <c r="DB12" s="17">
        <v>0</v>
      </c>
      <c r="DC12" s="17">
        <v>81.730790127261699</v>
      </c>
      <c r="DD12" s="17">
        <v>3.4641185384664501</v>
      </c>
      <c r="DE12" s="17">
        <v>0</v>
      </c>
      <c r="DF12" s="17">
        <v>0</v>
      </c>
      <c r="DG12" s="17">
        <v>67.674065714522996</v>
      </c>
      <c r="DH12" s="17">
        <v>44.737210968878998</v>
      </c>
      <c r="DI12" s="17">
        <v>9.1605753406954396</v>
      </c>
      <c r="DJ12" s="17">
        <v>4145.5956651840497</v>
      </c>
      <c r="DK12" s="17">
        <v>22.113769214351599</v>
      </c>
      <c r="DL12" s="17">
        <v>23.9788297555579</v>
      </c>
      <c r="DN12" s="26">
        <f t="shared" si="0"/>
        <v>1.0871560073733915</v>
      </c>
      <c r="DO12" s="40">
        <f t="shared" si="1"/>
        <v>6.5384869434088836E-3</v>
      </c>
      <c r="DP12" s="40">
        <f t="shared" si="2"/>
        <v>6.3786405220332175E-3</v>
      </c>
      <c r="DQ12" s="40">
        <f t="shared" si="3"/>
        <v>6.6552187920642892E-3</v>
      </c>
      <c r="DR12" s="40">
        <f t="shared" si="4"/>
        <v>6.4724987904273305E-3</v>
      </c>
      <c r="DS12" s="40">
        <f t="shared" si="5"/>
        <v>6.4710885940316128E-3</v>
      </c>
      <c r="DT12" s="40">
        <f t="shared" si="6"/>
        <v>6.4380108792078724E-3</v>
      </c>
      <c r="DU12" s="40">
        <f t="shared" si="7"/>
        <v>6.6268082427549599E-3</v>
      </c>
      <c r="DV12" s="40">
        <f t="shared" si="8"/>
        <v>6.573330131386855E-3</v>
      </c>
      <c r="DW12" s="40">
        <f t="shared" si="9"/>
        <v>6.5734436748404231E-3</v>
      </c>
      <c r="DX12" s="40">
        <f t="shared" si="10"/>
        <v>6.6253081669988331E-3</v>
      </c>
      <c r="DY12" s="40">
        <f t="shared" si="11"/>
        <v>6.57319429249779E-3</v>
      </c>
      <c r="DZ12" s="40">
        <f t="shared" si="12"/>
        <v>7.5161726030582507E-3</v>
      </c>
      <c r="EA12" s="40">
        <f t="shared" si="13"/>
        <v>6.5731229875244657E-3</v>
      </c>
      <c r="EB12" s="40">
        <f t="shared" si="14"/>
        <v>6.6162726958983696E-3</v>
      </c>
      <c r="EC12" s="40">
        <f t="shared" si="15"/>
        <v>7.5158610973310499E-3</v>
      </c>
      <c r="ED12" s="40">
        <f t="shared" si="16"/>
        <v>6.5815889560158648E-3</v>
      </c>
      <c r="EE12" s="40">
        <f t="shared" si="17"/>
        <v>7.5147365014077844E-3</v>
      </c>
      <c r="EF12" s="40">
        <f t="shared" si="18"/>
        <v>6.5731805410069247E-3</v>
      </c>
      <c r="EG12" s="40">
        <f t="shared" si="19"/>
        <v>6.5733324931557527E-3</v>
      </c>
      <c r="EH12" s="40">
        <f t="shared" si="20"/>
        <v>6.5955051623453678E-3</v>
      </c>
      <c r="EI12" s="40">
        <f t="shared" si="21"/>
        <v>7.4918411523218487E-3</v>
      </c>
      <c r="EJ12" s="40">
        <f t="shared" si="22"/>
        <v>7.5073515997317241E-3</v>
      </c>
      <c r="EK12" s="40">
        <f t="shared" si="23"/>
        <v>7.501213212145745E-3</v>
      </c>
      <c r="EL12" s="40">
        <f t="shared" si="24"/>
        <v>6.5852524426534441E-3</v>
      </c>
      <c r="EM12" s="40">
        <f t="shared" si="25"/>
        <v>6.6481128620377956E-3</v>
      </c>
      <c r="EN12" s="40">
        <f t="shared" si="26"/>
        <v>6.5731739265442847E-3</v>
      </c>
      <c r="EO12" s="17"/>
      <c r="EP12" s="13"/>
      <c r="EQ12" s="13"/>
      <c r="ER12" s="13"/>
      <c r="ES12" s="13"/>
      <c r="ET12" s="13"/>
      <c r="EU12" s="13"/>
      <c r="EV12" s="13"/>
    </row>
    <row r="13" spans="1:152" x14ac:dyDescent="0.25">
      <c r="A13" s="15" t="s">
        <v>182</v>
      </c>
      <c r="B13" s="17">
        <v>47248.27362</v>
      </c>
      <c r="C13" s="17">
        <v>405.00377630999998</v>
      </c>
      <c r="D13" s="17">
        <v>1074.6759440000001</v>
      </c>
      <c r="E13" s="17">
        <v>6667.4051706999999</v>
      </c>
      <c r="F13" s="17">
        <v>6457.233757</v>
      </c>
      <c r="G13" s="17">
        <v>148.37211209</v>
      </c>
      <c r="H13" s="17">
        <v>8666.5842524</v>
      </c>
      <c r="I13" s="17">
        <v>1045.6448527</v>
      </c>
      <c r="J13" s="17">
        <v>38.659403990999998</v>
      </c>
      <c r="K13" s="17">
        <v>235.02462431000001</v>
      </c>
      <c r="L13" s="17">
        <v>71.796036329000003</v>
      </c>
      <c r="M13" s="17">
        <v>3.2436874E-3</v>
      </c>
      <c r="N13" s="17">
        <v>714.89212745999998</v>
      </c>
      <c r="O13" s="17">
        <v>1.5882063799999999E-2</v>
      </c>
      <c r="P13" s="17">
        <v>2.4593956199999999E-2</v>
      </c>
      <c r="Q13" s="17">
        <v>139.29658843000001</v>
      </c>
      <c r="R13" s="17">
        <v>2.3087025999999999E-3</v>
      </c>
      <c r="S13" s="17">
        <v>96.955339573000003</v>
      </c>
      <c r="T13" s="17">
        <v>47.925381219999998</v>
      </c>
      <c r="U13" s="17">
        <v>12.892605251999999</v>
      </c>
      <c r="V13" s="17">
        <v>1.6362775499999999E-2</v>
      </c>
      <c r="W13" s="17">
        <v>0.26441191019999999</v>
      </c>
      <c r="X13" s="17">
        <v>0.17332330839999999</v>
      </c>
      <c r="Y13" s="17">
        <v>35.724942935000001</v>
      </c>
      <c r="Z13" s="17">
        <v>1.0324798025999999</v>
      </c>
      <c r="AA13" s="17">
        <v>14.052387621999999</v>
      </c>
      <c r="AC13" s="17" t="s">
        <v>182</v>
      </c>
      <c r="AD13" s="17">
        <v>0</v>
      </c>
      <c r="AE13" s="17">
        <v>478.29888291499702</v>
      </c>
      <c r="AF13" s="17">
        <v>38.814747375999403</v>
      </c>
      <c r="AG13" s="17">
        <v>1049.84737032669</v>
      </c>
      <c r="AH13" s="17">
        <v>1049.84737032669</v>
      </c>
      <c r="AI13" s="17">
        <v>616.727375894293</v>
      </c>
      <c r="AJ13" s="17">
        <v>0</v>
      </c>
      <c r="AK13" s="17">
        <v>235.969411831196</v>
      </c>
      <c r="AL13" s="17">
        <v>1.0368586789463099</v>
      </c>
      <c r="AM13" s="17">
        <v>72.084628221391299</v>
      </c>
      <c r="AN13" s="17">
        <v>7.8169576669675903E-4</v>
      </c>
      <c r="AO13" s="17">
        <v>2.4753635688001801E-3</v>
      </c>
      <c r="AP13" s="17">
        <v>2630.8446877777001</v>
      </c>
      <c r="AQ13" s="17">
        <v>47436.265406143102</v>
      </c>
      <c r="AR13" s="17">
        <v>715.20051508249696</v>
      </c>
      <c r="AS13" s="17">
        <v>273.309294774553</v>
      </c>
      <c r="AT13" s="17">
        <v>448.27598343860399</v>
      </c>
      <c r="AU13" s="17">
        <v>14.1088757047565</v>
      </c>
      <c r="AV13" s="17">
        <v>0</v>
      </c>
      <c r="AW13" s="17">
        <v>0</v>
      </c>
      <c r="AX13" s="17">
        <v>717.76555375081102</v>
      </c>
      <c r="AY13" s="17">
        <v>717.76555375081102</v>
      </c>
      <c r="AZ13" s="17">
        <v>427.85835616106903</v>
      </c>
      <c r="BA13" s="17">
        <v>0</v>
      </c>
      <c r="BB13" s="17">
        <v>6.3785984642643302E-3</v>
      </c>
      <c r="BC13" s="17">
        <v>7.9732847642312102E-3</v>
      </c>
      <c r="BD13" s="17">
        <v>0</v>
      </c>
      <c r="BE13" s="17">
        <v>34.289602653303902</v>
      </c>
      <c r="BF13" s="17">
        <v>26.1815988325619</v>
      </c>
      <c r="BG13" s="17">
        <v>0</v>
      </c>
      <c r="BH13" s="17">
        <v>1966.78543358104</v>
      </c>
      <c r="BI13" s="17">
        <v>106.396597986468</v>
      </c>
      <c r="BJ13" s="17">
        <v>8.1494792285873308E-3</v>
      </c>
      <c r="BK13" s="17">
        <v>1.6545878519871899E-2</v>
      </c>
      <c r="BL13" s="17">
        <v>0</v>
      </c>
      <c r="BM13" s="17">
        <v>602.194463146104</v>
      </c>
      <c r="BN13" s="17">
        <v>139.85631701299999</v>
      </c>
      <c r="BO13" s="17">
        <v>406.59479038531202</v>
      </c>
      <c r="BP13" s="17">
        <v>0</v>
      </c>
      <c r="BQ13" s="17">
        <v>9.5046969635421605E-4</v>
      </c>
      <c r="BR13" s="17">
        <v>1.3677488159874701E-3</v>
      </c>
      <c r="BS13" s="17">
        <v>9452.3490945617505</v>
      </c>
      <c r="BT13" s="17">
        <v>971.16796241604504</v>
      </c>
      <c r="BU13" s="17">
        <v>107.907539803479</v>
      </c>
      <c r="BV13" s="17">
        <v>1079.0755022195201</v>
      </c>
      <c r="BW13" s="17">
        <v>0.62066441187237098</v>
      </c>
      <c r="BX13" s="17">
        <v>403.43081701317698</v>
      </c>
      <c r="BY13" s="17">
        <v>0</v>
      </c>
      <c r="BZ13" s="17">
        <v>12.944419234672001</v>
      </c>
      <c r="CA13" s="17">
        <v>1.6430251623503901E-2</v>
      </c>
      <c r="CB13" s="17">
        <v>0.26549982001790801</v>
      </c>
      <c r="CC13" s="17">
        <v>0.17403766142801599</v>
      </c>
      <c r="CD13" s="17">
        <v>35.868557856723797</v>
      </c>
      <c r="CE13" s="17">
        <v>0.71311260900477802</v>
      </c>
      <c r="CF13" s="17">
        <v>842.92960669369495</v>
      </c>
      <c r="CG13" s="17">
        <v>0.64828294039253298</v>
      </c>
      <c r="CH13" s="17">
        <v>19.221603251927601</v>
      </c>
      <c r="CI13" s="17">
        <v>361.68616543262902</v>
      </c>
      <c r="CJ13" s="17">
        <v>0.58345487134377105</v>
      </c>
      <c r="CK13" s="17">
        <v>0</v>
      </c>
      <c r="CL13" s="17">
        <v>1.5946534904898099E-3</v>
      </c>
      <c r="CM13" s="17">
        <v>62.6922168419892</v>
      </c>
      <c r="CN13" s="17">
        <v>6693.8319045654998</v>
      </c>
      <c r="CO13" s="17">
        <v>6482.8319066698195</v>
      </c>
      <c r="CP13" s="17">
        <v>210.99999789568801</v>
      </c>
      <c r="CQ13" s="17">
        <v>0.73256010474158995</v>
      </c>
      <c r="CR13" s="17">
        <v>0</v>
      </c>
      <c r="CS13" s="17">
        <v>158.62305869640599</v>
      </c>
      <c r="CT13" s="17">
        <v>6.0938627456362298</v>
      </c>
      <c r="CU13" s="17">
        <v>2396.88741788058</v>
      </c>
      <c r="CV13" s="17">
        <v>9.7242496709050492</v>
      </c>
      <c r="CW13" s="17">
        <v>12.317384558166101</v>
      </c>
      <c r="CX13" s="17">
        <v>3424.1247597788702</v>
      </c>
      <c r="CY13" s="17">
        <v>107.919964417562</v>
      </c>
      <c r="CZ13" s="17">
        <v>2.2041621850008499</v>
      </c>
      <c r="DA13" s="17">
        <v>26.579615102211701</v>
      </c>
      <c r="DB13" s="17">
        <v>0</v>
      </c>
      <c r="DC13" s="17">
        <v>148.97410585580599</v>
      </c>
      <c r="DD13" s="17">
        <v>7.2049110716418703</v>
      </c>
      <c r="DE13" s="17">
        <v>0</v>
      </c>
      <c r="DF13" s="17">
        <v>0</v>
      </c>
      <c r="DG13" s="17">
        <v>140.753204904955</v>
      </c>
      <c r="DH13" s="17">
        <v>97.345023074961304</v>
      </c>
      <c r="DI13" s="17">
        <v>19.052800580048601</v>
      </c>
      <c r="DJ13" s="17">
        <v>8701.4299954033595</v>
      </c>
      <c r="DK13" s="17">
        <v>48.1179863309994</v>
      </c>
      <c r="DL13" s="17">
        <v>49.872817474814198</v>
      </c>
      <c r="DN13" s="26">
        <f t="shared" si="0"/>
        <v>1.0862983555065171</v>
      </c>
      <c r="DO13" s="40">
        <f t="shared" si="1"/>
        <v>3.9788075148533275E-3</v>
      </c>
      <c r="DP13" s="40">
        <f t="shared" si="2"/>
        <v>3.9283931863742525E-3</v>
      </c>
      <c r="DQ13" s="40">
        <f t="shared" si="3"/>
        <v>4.0938463767455757E-3</v>
      </c>
      <c r="DR13" s="40">
        <f t="shared" si="4"/>
        <v>3.9635710128480845E-3</v>
      </c>
      <c r="DS13" s="40">
        <f t="shared" si="5"/>
        <v>3.9642594078415951E-3</v>
      </c>
      <c r="DT13" s="40">
        <f t="shared" si="6"/>
        <v>4.0573242324731936E-3</v>
      </c>
      <c r="DU13" s="40">
        <f t="shared" si="7"/>
        <v>4.0207008884393927E-3</v>
      </c>
      <c r="DV13" s="40">
        <f t="shared" si="8"/>
        <v>4.0190678659570815E-3</v>
      </c>
      <c r="DW13" s="40">
        <f t="shared" si="9"/>
        <v>4.018256076466397E-3</v>
      </c>
      <c r="DX13" s="40">
        <f t="shared" si="10"/>
        <v>4.0199512028569664E-3</v>
      </c>
      <c r="DY13" s="40">
        <f t="shared" si="11"/>
        <v>4.0196075876507229E-3</v>
      </c>
      <c r="DZ13" s="40">
        <f t="shared" si="12"/>
        <v>4.1224488823857989E-3</v>
      </c>
      <c r="EA13" s="40">
        <f t="shared" si="13"/>
        <v>4.0193844363908106E-3</v>
      </c>
      <c r="EB13" s="40">
        <f t="shared" si="14"/>
        <v>4.0594799137724496E-3</v>
      </c>
      <c r="EC13" s="40">
        <f t="shared" si="15"/>
        <v>4.123027122380188E-3</v>
      </c>
      <c r="ED13" s="40">
        <f t="shared" si="16"/>
        <v>4.0182504776939167E-3</v>
      </c>
      <c r="EE13" s="40">
        <f t="shared" si="17"/>
        <v>4.1217575367593949E-3</v>
      </c>
      <c r="EF13" s="40">
        <f t="shared" si="18"/>
        <v>4.0192062002722259E-3</v>
      </c>
      <c r="EG13" s="40">
        <f t="shared" si="19"/>
        <v>4.0188540204876859E-3</v>
      </c>
      <c r="EH13" s="40">
        <f t="shared" si="20"/>
        <v>4.0188915784855721E-3</v>
      </c>
      <c r="EI13" s="40">
        <f t="shared" si="21"/>
        <v>4.1237578248202386E-3</v>
      </c>
      <c r="EJ13" s="40">
        <f t="shared" si="22"/>
        <v>4.1144508849284703E-3</v>
      </c>
      <c r="EK13" s="40">
        <f t="shared" si="23"/>
        <v>4.1215058413690371E-3</v>
      </c>
      <c r="EL13" s="40">
        <f t="shared" si="24"/>
        <v>4.0200182260639742E-3</v>
      </c>
      <c r="EM13" s="40">
        <f t="shared" si="25"/>
        <v>4.2411254295561338E-3</v>
      </c>
      <c r="EN13" s="40">
        <f t="shared" si="26"/>
        <v>4.0198209924172694E-3</v>
      </c>
      <c r="EO13" s="17"/>
      <c r="EP13" s="13"/>
      <c r="EQ13" s="13"/>
      <c r="ER13" s="13"/>
      <c r="ES13" s="13"/>
      <c r="ET13" s="13"/>
      <c r="EU13" s="13"/>
      <c r="EV13" s="13"/>
    </row>
    <row r="14" spans="1:152" x14ac:dyDescent="0.25">
      <c r="A14" s="15" t="s">
        <v>183</v>
      </c>
      <c r="B14" s="17">
        <v>43458.878062999996</v>
      </c>
      <c r="C14" s="17">
        <v>333.35247227999997</v>
      </c>
      <c r="D14" s="17">
        <v>870.20839305000004</v>
      </c>
      <c r="E14" s="17">
        <v>7012.9572889999999</v>
      </c>
      <c r="F14" s="17">
        <v>6980.0483340999999</v>
      </c>
      <c r="G14" s="17">
        <v>152.10309787</v>
      </c>
      <c r="H14" s="17">
        <v>6876.9875775999999</v>
      </c>
      <c r="I14" s="17">
        <v>676.95710267000004</v>
      </c>
      <c r="J14" s="17">
        <v>25.028340977999999</v>
      </c>
      <c r="K14" s="17">
        <v>190.35932817</v>
      </c>
      <c r="L14" s="17">
        <v>46.481199943999997</v>
      </c>
      <c r="M14" s="17">
        <v>1.2560957000000001E-3</v>
      </c>
      <c r="N14" s="17">
        <v>462.82565321999999</v>
      </c>
      <c r="O14" s="17">
        <v>1.11808733E-2</v>
      </c>
      <c r="P14" s="17">
        <v>9.0481065999999995E-3</v>
      </c>
      <c r="Q14" s="17">
        <v>93.671232654999997</v>
      </c>
      <c r="R14" s="17">
        <v>1.1410774E-3</v>
      </c>
      <c r="S14" s="17">
        <v>62.76949123</v>
      </c>
      <c r="T14" s="17">
        <v>31.027187208000001</v>
      </c>
      <c r="U14" s="17">
        <v>9.1980923151000002</v>
      </c>
      <c r="V14" s="17">
        <v>3.3154257999999999E-2</v>
      </c>
      <c r="W14" s="17">
        <v>0.29628151279999998</v>
      </c>
      <c r="X14" s="17">
        <v>0.20703939220000001</v>
      </c>
      <c r="Y14" s="17">
        <v>23.843971278000001</v>
      </c>
      <c r="Z14" s="17">
        <v>0.41650596620000002</v>
      </c>
      <c r="AA14" s="17">
        <v>9.0976016360000003</v>
      </c>
      <c r="AC14" s="17" t="s">
        <v>183</v>
      </c>
      <c r="AD14" s="17">
        <v>0</v>
      </c>
      <c r="AE14" s="17">
        <v>400.18017275887598</v>
      </c>
      <c r="AF14" s="17">
        <v>25.165345093711402</v>
      </c>
      <c r="AG14" s="17">
        <v>680.66286812137196</v>
      </c>
      <c r="AH14" s="17">
        <v>680.66286812137196</v>
      </c>
      <c r="AI14" s="17">
        <v>515.99950785443798</v>
      </c>
      <c r="AJ14" s="17">
        <v>0</v>
      </c>
      <c r="AK14" s="17">
        <v>191.509029899029</v>
      </c>
      <c r="AL14" s="17">
        <v>0.41920043532919499</v>
      </c>
      <c r="AM14" s="17">
        <v>46.735620911568198</v>
      </c>
      <c r="AN14" s="17">
        <v>3.0399023337268502E-4</v>
      </c>
      <c r="AO14" s="17">
        <v>9.6263327999801605E-4</v>
      </c>
      <c r="AP14" s="17">
        <v>2201.1580033106102</v>
      </c>
      <c r="AQ14" s="17">
        <v>43710.100693264503</v>
      </c>
      <c r="AR14" s="17">
        <v>598.389087229094</v>
      </c>
      <c r="AS14" s="17">
        <v>228.670746703427</v>
      </c>
      <c r="AT14" s="17">
        <v>375.06059645189202</v>
      </c>
      <c r="AU14" s="17">
        <v>9.1473994337525202</v>
      </c>
      <c r="AV14" s="17">
        <v>0</v>
      </c>
      <c r="AW14" s="17">
        <v>0</v>
      </c>
      <c r="AX14" s="17">
        <v>465.359010617232</v>
      </c>
      <c r="AY14" s="17">
        <v>465.359010617232</v>
      </c>
      <c r="AZ14" s="17">
        <v>357.97768922527399</v>
      </c>
      <c r="BA14" s="17">
        <v>0</v>
      </c>
      <c r="BB14" s="17">
        <v>4.4987068957807203E-3</v>
      </c>
      <c r="BC14" s="17">
        <v>5.6233657977191997E-3</v>
      </c>
      <c r="BD14" s="17">
        <v>0</v>
      </c>
      <c r="BE14" s="17">
        <v>28.689221452358101</v>
      </c>
      <c r="BF14" s="17">
        <v>21.905447381892799</v>
      </c>
      <c r="BG14" s="17">
        <v>0</v>
      </c>
      <c r="BH14" s="17">
        <v>1645.5569475248501</v>
      </c>
      <c r="BI14" s="17">
        <v>89.0192406356242</v>
      </c>
      <c r="BJ14" s="17">
        <v>3.0108993156809198E-3</v>
      </c>
      <c r="BK14" s="17">
        <v>6.1130451080209603E-3</v>
      </c>
      <c r="BL14" s="17">
        <v>0</v>
      </c>
      <c r="BM14" s="17">
        <v>503.840269394713</v>
      </c>
      <c r="BN14" s="17">
        <v>94.193815198979195</v>
      </c>
      <c r="BO14" s="17">
        <v>334.98072408883297</v>
      </c>
      <c r="BP14" s="17">
        <v>0</v>
      </c>
      <c r="BQ14" s="17">
        <v>4.7176194102217198E-4</v>
      </c>
      <c r="BR14" s="17">
        <v>6.7888066127305897E-4</v>
      </c>
      <c r="BS14" s="17">
        <v>7547.3179686813501</v>
      </c>
      <c r="BT14" s="17">
        <v>788.23947781502795</v>
      </c>
      <c r="BU14" s="17">
        <v>87.582121988126303</v>
      </c>
      <c r="BV14" s="17">
        <v>875.82159980315396</v>
      </c>
      <c r="BW14" s="17">
        <v>0.51929322569318903</v>
      </c>
      <c r="BX14" s="17">
        <v>337.53985658786399</v>
      </c>
      <c r="BY14" s="17">
        <v>0</v>
      </c>
      <c r="BZ14" s="17">
        <v>9.2508363814682397</v>
      </c>
      <c r="CA14" s="17">
        <v>3.3430384372566999E-2</v>
      </c>
      <c r="CB14" s="17">
        <v>0.29875584224421597</v>
      </c>
      <c r="CC14" s="17">
        <v>0.20876712624634</v>
      </c>
      <c r="CD14" s="17">
        <v>23.9769089850124</v>
      </c>
      <c r="CE14" s="17">
        <v>0.77221191994284399</v>
      </c>
      <c r="CF14" s="17">
        <v>705.25694412342</v>
      </c>
      <c r="CG14" s="17">
        <v>0.70201095868775398</v>
      </c>
      <c r="CH14" s="17">
        <v>20.8146294874383</v>
      </c>
      <c r="CI14" s="17">
        <v>391.66165570645398</v>
      </c>
      <c r="CJ14" s="17">
        <v>0.63181004185668799</v>
      </c>
      <c r="CK14" s="17">
        <v>0</v>
      </c>
      <c r="CL14" s="17">
        <v>1.1246753068393401E-3</v>
      </c>
      <c r="CM14" s="17">
        <v>67.887971340498297</v>
      </c>
      <c r="CN14" s="17">
        <v>7053.2918167822199</v>
      </c>
      <c r="CO14" s="17">
        <v>7020.1098167168502</v>
      </c>
      <c r="CP14" s="17">
        <v>33.182000065369202</v>
      </c>
      <c r="CQ14" s="17">
        <v>0.79327234490676102</v>
      </c>
      <c r="CR14" s="17">
        <v>0</v>
      </c>
      <c r="CS14" s="17">
        <v>171.76924583994301</v>
      </c>
      <c r="CT14" s="17">
        <v>6.5989035318723301</v>
      </c>
      <c r="CU14" s="17">
        <v>2595.5339242530599</v>
      </c>
      <c r="CV14" s="17">
        <v>10.5301633142799</v>
      </c>
      <c r="CW14" s="17">
        <v>13.338208441603101</v>
      </c>
      <c r="CX14" s="17">
        <v>3707.9065215371702</v>
      </c>
      <c r="CY14" s="17">
        <v>90.293807887151402</v>
      </c>
      <c r="CZ14" s="17">
        <v>2.3868373443303401</v>
      </c>
      <c r="DA14" s="17">
        <v>28.7824506547948</v>
      </c>
      <c r="DB14" s="17">
        <v>0</v>
      </c>
      <c r="DC14" s="17">
        <v>152.99603771197701</v>
      </c>
      <c r="DD14" s="17">
        <v>6.0281579596438997</v>
      </c>
      <c r="DE14" s="17">
        <v>0</v>
      </c>
      <c r="DF14" s="17">
        <v>0</v>
      </c>
      <c r="DG14" s="17">
        <v>117.764461962148</v>
      </c>
      <c r="DH14" s="17">
        <v>63.113066482432103</v>
      </c>
      <c r="DI14" s="17">
        <v>15.940970186357699</v>
      </c>
      <c r="DJ14" s="17">
        <v>6918.6231445753601</v>
      </c>
      <c r="DK14" s="17">
        <v>31.197033707872698</v>
      </c>
      <c r="DL14" s="17">
        <v>41.727271265911199</v>
      </c>
      <c r="DN14" s="26">
        <f t="shared" si="0"/>
        <v>1.0908699333622365</v>
      </c>
      <c r="DO14" s="40">
        <f t="shared" si="1"/>
        <v>5.7806975573626825E-3</v>
      </c>
      <c r="DP14" s="40">
        <f t="shared" si="2"/>
        <v>4.8844749753808531E-3</v>
      </c>
      <c r="DQ14" s="40">
        <f t="shared" si="3"/>
        <v>6.4504167024638159E-3</v>
      </c>
      <c r="DR14" s="40">
        <f t="shared" si="4"/>
        <v>5.7514292644396557E-3</v>
      </c>
      <c r="DS14" s="40">
        <f t="shared" si="5"/>
        <v>5.7394276800542795E-3</v>
      </c>
      <c r="DT14" s="40">
        <f t="shared" si="6"/>
        <v>5.8706223244722588E-3</v>
      </c>
      <c r="DU14" s="40">
        <f t="shared" si="7"/>
        <v>6.0543321484216829E-3</v>
      </c>
      <c r="DV14" s="40">
        <f t="shared" si="8"/>
        <v>5.4741510750916621E-3</v>
      </c>
      <c r="DW14" s="40">
        <f t="shared" si="9"/>
        <v>5.4739591342402383E-3</v>
      </c>
      <c r="DX14" s="40">
        <f t="shared" si="10"/>
        <v>6.0396395599918587E-3</v>
      </c>
      <c r="DY14" s="40">
        <f t="shared" si="11"/>
        <v>5.4736316591379869E-3</v>
      </c>
      <c r="DZ14" s="40">
        <f t="shared" si="12"/>
        <v>8.3813784019012745E-3</v>
      </c>
      <c r="EA14" s="40">
        <f t="shared" si="13"/>
        <v>5.4736754101825918E-3</v>
      </c>
      <c r="EB14" s="40">
        <f t="shared" si="14"/>
        <v>5.8917312245422753E-3</v>
      </c>
      <c r="EC14" s="40">
        <f t="shared" si="15"/>
        <v>8.3816235876223531E-3</v>
      </c>
      <c r="ED14" s="40">
        <f t="shared" si="16"/>
        <v>5.5789011115495672E-3</v>
      </c>
      <c r="EE14" s="40">
        <f t="shared" si="17"/>
        <v>8.3826060311341898E-3</v>
      </c>
      <c r="EF14" s="40">
        <f t="shared" si="18"/>
        <v>5.4736026324185838E-3</v>
      </c>
      <c r="EG14" s="40">
        <f t="shared" si="19"/>
        <v>5.4741185120675282E-3</v>
      </c>
      <c r="EH14" s="40">
        <f t="shared" si="20"/>
        <v>5.7342397272587111E-3</v>
      </c>
      <c r="EI14" s="40">
        <f t="shared" si="21"/>
        <v>8.3285342283033331E-3</v>
      </c>
      <c r="EJ14" s="40">
        <f t="shared" si="22"/>
        <v>8.3512785554266111E-3</v>
      </c>
      <c r="EK14" s="40">
        <f t="shared" si="23"/>
        <v>8.3449532380340703E-3</v>
      </c>
      <c r="EL14" s="40">
        <f t="shared" si="24"/>
        <v>5.5753173606217146E-3</v>
      </c>
      <c r="EM14" s="40">
        <f t="shared" si="25"/>
        <v>6.4692209664557864E-3</v>
      </c>
      <c r="EN14" s="40">
        <f t="shared" si="26"/>
        <v>5.4737281038406537E-3</v>
      </c>
      <c r="EO14" s="17"/>
      <c r="EP14" s="13"/>
      <c r="EQ14" s="13"/>
      <c r="ER14" s="13"/>
      <c r="ES14" s="13"/>
      <c r="ET14" s="13"/>
      <c r="EU14" s="13"/>
      <c r="EV14" s="13"/>
    </row>
    <row r="15" spans="1:152" x14ac:dyDescent="0.25">
      <c r="A15" s="15" t="s">
        <v>184</v>
      </c>
      <c r="B15" s="17">
        <v>77732.979938999997</v>
      </c>
      <c r="C15" s="17">
        <v>588.35041998999998</v>
      </c>
      <c r="D15" s="17">
        <v>1219.2533426</v>
      </c>
      <c r="E15" s="17">
        <v>11981.772521999999</v>
      </c>
      <c r="F15" s="17">
        <v>11968.569922999999</v>
      </c>
      <c r="G15" s="17">
        <v>320.80429554</v>
      </c>
      <c r="H15" s="17">
        <v>11448.088760000001</v>
      </c>
      <c r="I15" s="17">
        <v>1348.5308699</v>
      </c>
      <c r="J15" s="17">
        <v>49.857657252999999</v>
      </c>
      <c r="K15" s="17">
        <v>318.42939989000001</v>
      </c>
      <c r="L15" s="17">
        <v>92.592796339000003</v>
      </c>
      <c r="M15" s="17">
        <v>2.9093023E-3</v>
      </c>
      <c r="N15" s="17">
        <v>921.97099056000002</v>
      </c>
      <c r="O15" s="17">
        <v>2.1544205899999998E-2</v>
      </c>
      <c r="P15" s="17">
        <v>2.09567438E-2</v>
      </c>
      <c r="Q15" s="17">
        <v>181.04591694000001</v>
      </c>
      <c r="R15" s="17">
        <v>2.6429029999999998E-3</v>
      </c>
      <c r="S15" s="17">
        <v>125.03985012</v>
      </c>
      <c r="T15" s="17">
        <v>61.807664437</v>
      </c>
      <c r="U15" s="17">
        <v>16.968680061000001</v>
      </c>
      <c r="V15" s="17">
        <v>3.5690681600000003E-2</v>
      </c>
      <c r="W15" s="17">
        <v>0.4807336807</v>
      </c>
      <c r="X15" s="17">
        <v>0.30962993529999999</v>
      </c>
      <c r="Y15" s="17">
        <v>46.432167622999998</v>
      </c>
      <c r="Z15" s="17">
        <v>0.78832093579999996</v>
      </c>
      <c r="AA15" s="17">
        <v>18.122864051000001</v>
      </c>
      <c r="AC15" s="17" t="s">
        <v>184</v>
      </c>
      <c r="AD15" s="17">
        <v>0</v>
      </c>
      <c r="AE15" s="17">
        <v>637.17649770232902</v>
      </c>
      <c r="AF15" s="17">
        <v>50.185217341571999</v>
      </c>
      <c r="AG15" s="17">
        <v>1357.3908158775801</v>
      </c>
      <c r="AH15" s="17">
        <v>1357.3908158775801</v>
      </c>
      <c r="AI15" s="17">
        <v>821.58711603710299</v>
      </c>
      <c r="AJ15" s="17">
        <v>0</v>
      </c>
      <c r="AK15" s="17">
        <v>320.556234009256</v>
      </c>
      <c r="AL15" s="17">
        <v>0.79413603532459998</v>
      </c>
      <c r="AM15" s="17">
        <v>93.201101752217099</v>
      </c>
      <c r="AN15" s="17">
        <v>7.0443746266196997E-4</v>
      </c>
      <c r="AO15" s="17">
        <v>2.2307164287262201E-3</v>
      </c>
      <c r="AP15" s="17">
        <v>3504.7386878248499</v>
      </c>
      <c r="AQ15" s="17">
        <v>78260.208293567397</v>
      </c>
      <c r="AR15" s="17">
        <v>952.76966169094396</v>
      </c>
      <c r="AS15" s="17">
        <v>364.09513302286001</v>
      </c>
      <c r="AT15" s="17">
        <v>597.18092070180205</v>
      </c>
      <c r="AU15" s="17">
        <v>18.2419326707825</v>
      </c>
      <c r="AV15" s="17">
        <v>0</v>
      </c>
      <c r="AW15" s="17">
        <v>0</v>
      </c>
      <c r="AX15" s="17">
        <v>928.02834254508105</v>
      </c>
      <c r="AY15" s="17">
        <v>928.02834254508105</v>
      </c>
      <c r="AZ15" s="17">
        <v>569.980884353703</v>
      </c>
      <c r="BA15" s="17">
        <v>0</v>
      </c>
      <c r="BB15" s="17">
        <v>8.68055382948053E-3</v>
      </c>
      <c r="BC15" s="17">
        <v>1.08506563433452E-2</v>
      </c>
      <c r="BD15" s="17">
        <v>0</v>
      </c>
      <c r="BE15" s="17">
        <v>45.679676477106597</v>
      </c>
      <c r="BF15" s="17">
        <v>34.878397790187002</v>
      </c>
      <c r="BG15" s="17">
        <v>0</v>
      </c>
      <c r="BH15" s="17">
        <v>2620.0970018141402</v>
      </c>
      <c r="BI15" s="17">
        <v>141.73860853875601</v>
      </c>
      <c r="BJ15" s="17">
        <v>6.9771806011012004E-3</v>
      </c>
      <c r="BK15" s="17">
        <v>1.4165785449098E-2</v>
      </c>
      <c r="BL15" s="17">
        <v>0</v>
      </c>
      <c r="BM15" s="17">
        <v>802.22678070709503</v>
      </c>
      <c r="BN15" s="17">
        <v>182.23857357709201</v>
      </c>
      <c r="BO15" s="17">
        <v>592.15601431901905</v>
      </c>
      <c r="BP15" s="17">
        <v>0</v>
      </c>
      <c r="BQ15" s="17">
        <v>1.09321919115395E-3</v>
      </c>
      <c r="BR15" s="17">
        <v>1.57316815208584E-3</v>
      </c>
      <c r="BS15" s="17">
        <v>12525.7018668739</v>
      </c>
      <c r="BT15" s="17">
        <v>1105.30302454714</v>
      </c>
      <c r="BU15" s="17">
        <v>122.811438625638</v>
      </c>
      <c r="BV15" s="17">
        <v>1228.11446317278</v>
      </c>
      <c r="BW15" s="17">
        <v>0.82683151828452806</v>
      </c>
      <c r="BX15" s="17">
        <v>537.43920206823304</v>
      </c>
      <c r="BY15" s="17">
        <v>0</v>
      </c>
      <c r="BZ15" s="17">
        <v>17.080945272540799</v>
      </c>
      <c r="CA15" s="17">
        <v>3.6007475552325897E-2</v>
      </c>
      <c r="CB15" s="17">
        <v>0.48500377674018802</v>
      </c>
      <c r="CC15" s="17">
        <v>0.312378876213181</v>
      </c>
      <c r="CD15" s="17">
        <v>46.738665427801401</v>
      </c>
      <c r="CE15" s="17">
        <v>1.3252334903024101</v>
      </c>
      <c r="CF15" s="17">
        <v>1122.92740290047</v>
      </c>
      <c r="CG15" s="17">
        <v>1.20475767092709</v>
      </c>
      <c r="CH15" s="17">
        <v>35.721066754851499</v>
      </c>
      <c r="CI15" s="17">
        <v>672.15086442125801</v>
      </c>
      <c r="CJ15" s="17">
        <v>1.0842819793096199</v>
      </c>
      <c r="CK15" s="17">
        <v>0</v>
      </c>
      <c r="CL15" s="17">
        <v>2.17013865440896E-3</v>
      </c>
      <c r="CM15" s="17">
        <v>116.50606224750101</v>
      </c>
      <c r="CN15" s="17">
        <v>12060.894583699501</v>
      </c>
      <c r="CO15" s="17">
        <v>12047.575277629299</v>
      </c>
      <c r="CP15" s="17">
        <v>13.31930607014</v>
      </c>
      <c r="CQ15" s="17">
        <v>1.3613758860651299</v>
      </c>
      <c r="CR15" s="17">
        <v>0</v>
      </c>
      <c r="CS15" s="17">
        <v>294.78211253492901</v>
      </c>
      <c r="CT15" s="17">
        <v>11.324719306646299</v>
      </c>
      <c r="CU15" s="17">
        <v>4454.3311279397203</v>
      </c>
      <c r="CV15" s="17">
        <v>18.0713592038007</v>
      </c>
      <c r="CW15" s="17">
        <v>22.8903889068932</v>
      </c>
      <c r="CX15" s="17">
        <v>6363.33068646417</v>
      </c>
      <c r="CY15" s="17">
        <v>143.767997368626</v>
      </c>
      <c r="CZ15" s="17">
        <v>4.0961760148150503</v>
      </c>
      <c r="DA15" s="17">
        <v>49.395064808170297</v>
      </c>
      <c r="DB15" s="17">
        <v>0</v>
      </c>
      <c r="DC15" s="17">
        <v>322.988782165489</v>
      </c>
      <c r="DD15" s="17">
        <v>9.5981807660210201</v>
      </c>
      <c r="DE15" s="17">
        <v>0</v>
      </c>
      <c r="DF15" s="17">
        <v>0</v>
      </c>
      <c r="DG15" s="17">
        <v>187.50744590622901</v>
      </c>
      <c r="DH15" s="17">
        <v>125.861405338136</v>
      </c>
      <c r="DI15" s="17">
        <v>25.381607427424299</v>
      </c>
      <c r="DJ15" s="17">
        <v>11524.5896820383</v>
      </c>
      <c r="DK15" s="17">
        <v>62.213739964869298</v>
      </c>
      <c r="DL15" s="17">
        <v>66.439188345338593</v>
      </c>
      <c r="DN15" s="26">
        <f t="shared" si="0"/>
        <v>1.086867490509956</v>
      </c>
      <c r="DO15" s="40">
        <f t="shared" si="1"/>
        <v>6.7825568372798257E-3</v>
      </c>
      <c r="DP15" s="40">
        <f t="shared" si="2"/>
        <v>6.4682444334513353E-3</v>
      </c>
      <c r="DQ15" s="40">
        <f t="shared" si="3"/>
        <v>7.2676614967354444E-3</v>
      </c>
      <c r="DR15" s="40">
        <f t="shared" si="4"/>
        <v>6.6035356249856793E-3</v>
      </c>
      <c r="DS15" s="40">
        <f t="shared" si="5"/>
        <v>6.6010688944111544E-3</v>
      </c>
      <c r="DT15" s="40">
        <f t="shared" si="6"/>
        <v>6.8094057837097275E-3</v>
      </c>
      <c r="DU15" s="40">
        <f t="shared" si="7"/>
        <v>6.6824186676117192E-3</v>
      </c>
      <c r="DV15" s="40">
        <f t="shared" si="8"/>
        <v>6.5700727920578409E-3</v>
      </c>
      <c r="DW15" s="40">
        <f t="shared" si="9"/>
        <v>6.5699053389093988E-3</v>
      </c>
      <c r="DX15" s="40">
        <f t="shared" si="10"/>
        <v>6.6791386724677241E-3</v>
      </c>
      <c r="DY15" s="40">
        <f t="shared" si="11"/>
        <v>6.5696840064098814E-3</v>
      </c>
      <c r="DZ15" s="40">
        <f t="shared" si="12"/>
        <v>8.8858388446570388E-3</v>
      </c>
      <c r="EA15" s="40">
        <f t="shared" si="13"/>
        <v>6.5700027952092345E-3</v>
      </c>
      <c r="EB15" s="40">
        <f t="shared" si="14"/>
        <v>7.2939762998965223E-3</v>
      </c>
      <c r="EC15" s="40">
        <f t="shared" si="15"/>
        <v>8.8860298134293848E-3</v>
      </c>
      <c r="ED15" s="40">
        <f t="shared" si="16"/>
        <v>6.5875920167106309E-3</v>
      </c>
      <c r="EE15" s="40">
        <f t="shared" si="17"/>
        <v>8.8858135314804042E-3</v>
      </c>
      <c r="EF15" s="40">
        <f t="shared" si="18"/>
        <v>6.5703471121211082E-3</v>
      </c>
      <c r="EG15" s="40">
        <f t="shared" si="19"/>
        <v>6.5699866119873721E-3</v>
      </c>
      <c r="EH15" s="40">
        <f t="shared" si="20"/>
        <v>6.6160250023702795E-3</v>
      </c>
      <c r="EI15" s="40">
        <f t="shared" si="21"/>
        <v>8.8760970125573175E-3</v>
      </c>
      <c r="EJ15" s="40">
        <f t="shared" si="22"/>
        <v>8.8824565692387121E-3</v>
      </c>
      <c r="EK15" s="40">
        <f t="shared" si="23"/>
        <v>8.8781496870370871E-3</v>
      </c>
      <c r="EL15" s="40">
        <f t="shared" si="24"/>
        <v>6.600979891569398E-3</v>
      </c>
      <c r="EM15" s="40">
        <f t="shared" si="25"/>
        <v>7.3765636056573455E-3</v>
      </c>
      <c r="EN15" s="40">
        <f t="shared" si="26"/>
        <v>6.5700774142224729E-3</v>
      </c>
      <c r="EO15" s="17"/>
      <c r="EP15" s="13"/>
      <c r="EQ15" s="13"/>
      <c r="ER15" s="13"/>
      <c r="ES15" s="13"/>
      <c r="ET15" s="13"/>
      <c r="EU15" s="13"/>
      <c r="EV15" s="13"/>
    </row>
    <row r="16" spans="1:152" x14ac:dyDescent="0.25">
      <c r="A16" s="15" t="s">
        <v>185</v>
      </c>
      <c r="B16" s="17">
        <v>32925.621324</v>
      </c>
      <c r="C16" s="17">
        <v>236.61798375999999</v>
      </c>
      <c r="D16" s="17">
        <v>491.73682861999998</v>
      </c>
      <c r="E16" s="17">
        <v>5175.1293198000003</v>
      </c>
      <c r="F16" s="17">
        <v>5167.7921065999999</v>
      </c>
      <c r="G16" s="17">
        <v>148.20557708999999</v>
      </c>
      <c r="H16" s="17">
        <v>4963.1034431999997</v>
      </c>
      <c r="I16" s="17">
        <v>576.03132224000001</v>
      </c>
      <c r="J16" s="17">
        <v>21.296928910999998</v>
      </c>
      <c r="K16" s="17">
        <v>137.98937710000001</v>
      </c>
      <c r="L16" s="17">
        <v>39.551438376999997</v>
      </c>
      <c r="M16" s="17">
        <v>1.0762193000000001E-3</v>
      </c>
      <c r="N16" s="17">
        <v>393.82424637000003</v>
      </c>
      <c r="O16" s="17">
        <v>8.4602445999999998E-3</v>
      </c>
      <c r="P16" s="17">
        <v>7.7523922000000004E-3</v>
      </c>
      <c r="Q16" s="17">
        <v>77.514626168000007</v>
      </c>
      <c r="R16" s="17">
        <v>9.7767189999999993E-4</v>
      </c>
      <c r="S16" s="17">
        <v>53.411357023000001</v>
      </c>
      <c r="T16" s="17">
        <v>26.401427591000001</v>
      </c>
      <c r="U16" s="17">
        <v>7.2921680725</v>
      </c>
      <c r="V16" s="17">
        <v>1.48027717E-2</v>
      </c>
      <c r="W16" s="17">
        <v>0.18583445379999999</v>
      </c>
      <c r="X16" s="17">
        <v>0.1211932278</v>
      </c>
      <c r="Y16" s="17">
        <v>19.849766068000001</v>
      </c>
      <c r="Z16" s="17">
        <v>0.33596692189999999</v>
      </c>
      <c r="AA16" s="17">
        <v>7.7412649222000001</v>
      </c>
      <c r="AC16" s="17" t="s">
        <v>185</v>
      </c>
      <c r="AD16" s="17">
        <v>0</v>
      </c>
      <c r="AE16" s="17">
        <v>277.019279122044</v>
      </c>
      <c r="AF16" s="17">
        <v>21.410331763790602</v>
      </c>
      <c r="AG16" s="17">
        <v>579.098525162805</v>
      </c>
      <c r="AH16" s="17">
        <v>579.098525162805</v>
      </c>
      <c r="AI16" s="17">
        <v>357.19360898503601</v>
      </c>
      <c r="AJ16" s="17">
        <v>0</v>
      </c>
      <c r="AK16" s="17">
        <v>138.73447931182</v>
      </c>
      <c r="AL16" s="17">
        <v>0.33790261369697799</v>
      </c>
      <c r="AM16" s="17">
        <v>39.762040415773399</v>
      </c>
      <c r="AN16" s="17">
        <v>2.5997208346908199E-4</v>
      </c>
      <c r="AO16" s="17">
        <v>8.2324557704988401E-4</v>
      </c>
      <c r="AP16" s="17">
        <v>1523.7222211892899</v>
      </c>
      <c r="AQ16" s="17">
        <v>33106.374640982802</v>
      </c>
      <c r="AR16" s="17">
        <v>414.22676880113897</v>
      </c>
      <c r="AS16" s="17">
        <v>158.29423431958099</v>
      </c>
      <c r="AT16" s="17">
        <v>259.63074250323803</v>
      </c>
      <c r="AU16" s="17">
        <v>7.7824850993876602</v>
      </c>
      <c r="AV16" s="17">
        <v>0</v>
      </c>
      <c r="AW16" s="17">
        <v>0</v>
      </c>
      <c r="AX16" s="17">
        <v>395.92131363147399</v>
      </c>
      <c r="AY16" s="17">
        <v>395.92131363147399</v>
      </c>
      <c r="AZ16" s="17">
        <v>247.805205923008</v>
      </c>
      <c r="BA16" s="17">
        <v>0</v>
      </c>
      <c r="BB16" s="17">
        <v>3.4036533241970199E-3</v>
      </c>
      <c r="BC16" s="17">
        <v>4.2545760531935203E-3</v>
      </c>
      <c r="BD16" s="17">
        <v>0</v>
      </c>
      <c r="BE16" s="17">
        <v>19.859721031364</v>
      </c>
      <c r="BF16" s="17">
        <v>15.1637502206365</v>
      </c>
      <c r="BG16" s="17">
        <v>0</v>
      </c>
      <c r="BH16" s="17">
        <v>1139.1145191666301</v>
      </c>
      <c r="BI16" s="17">
        <v>61.622353134090602</v>
      </c>
      <c r="BJ16" s="17">
        <v>2.5749296930185099E-3</v>
      </c>
      <c r="BK16" s="17">
        <v>5.2278704974619197E-3</v>
      </c>
      <c r="BL16" s="17">
        <v>0</v>
      </c>
      <c r="BM16" s="17">
        <v>348.77659373413002</v>
      </c>
      <c r="BN16" s="17">
        <v>77.928305837954099</v>
      </c>
      <c r="BO16" s="17">
        <v>237.90544372636199</v>
      </c>
      <c r="BP16" s="17">
        <v>0</v>
      </c>
      <c r="BQ16" s="17">
        <v>4.03451946321974E-4</v>
      </c>
      <c r="BR16" s="17">
        <v>5.8057723733086404E-4</v>
      </c>
      <c r="BS16" s="17">
        <v>5425.1215618644401</v>
      </c>
      <c r="BT16" s="17">
        <v>445.13751419059997</v>
      </c>
      <c r="BU16" s="17">
        <v>49.459715100007102</v>
      </c>
      <c r="BV16" s="17">
        <v>494.597229290607</v>
      </c>
      <c r="BW16" s="17">
        <v>0.35947379427860898</v>
      </c>
      <c r="BX16" s="17">
        <v>233.65731831036601</v>
      </c>
      <c r="BY16" s="17">
        <v>0</v>
      </c>
      <c r="BZ16" s="17">
        <v>7.3312253654800204</v>
      </c>
      <c r="CA16" s="17">
        <v>1.4899223165581E-2</v>
      </c>
      <c r="CB16" s="17">
        <v>0.18704340648734699</v>
      </c>
      <c r="CC16" s="17">
        <v>0.121981900660363</v>
      </c>
      <c r="CD16" s="17">
        <v>19.955801872164901</v>
      </c>
      <c r="CE16" s="17">
        <v>0.57152896057584701</v>
      </c>
      <c r="CF16" s="17">
        <v>488.20448219801898</v>
      </c>
      <c r="CG16" s="17">
        <v>0.519571939350848</v>
      </c>
      <c r="CH16" s="17">
        <v>15.405304435038</v>
      </c>
      <c r="CI16" s="17">
        <v>289.87629309347</v>
      </c>
      <c r="CJ16" s="17">
        <v>0.46761464839035</v>
      </c>
      <c r="CK16" s="17">
        <v>0</v>
      </c>
      <c r="CL16" s="17">
        <v>8.5091383201882701E-4</v>
      </c>
      <c r="CM16" s="17">
        <v>50.245192367598598</v>
      </c>
      <c r="CN16" s="17">
        <v>5203.1033313279504</v>
      </c>
      <c r="CO16" s="17">
        <v>5195.7181249697596</v>
      </c>
      <c r="CP16" s="17">
        <v>7.3852063581849299</v>
      </c>
      <c r="CQ16" s="17">
        <v>0.58711616461912397</v>
      </c>
      <c r="CR16" s="17">
        <v>0</v>
      </c>
      <c r="CS16" s="17">
        <v>127.129710102129</v>
      </c>
      <c r="CT16" s="17">
        <v>4.8839743262950703</v>
      </c>
      <c r="CU16" s="17">
        <v>1921.0045734001301</v>
      </c>
      <c r="CV16" s="17">
        <v>7.7935761409194404</v>
      </c>
      <c r="CW16" s="17">
        <v>9.8718673914361492</v>
      </c>
      <c r="CX16" s="17">
        <v>2744.29280962538</v>
      </c>
      <c r="CY16" s="17">
        <v>62.504654152290399</v>
      </c>
      <c r="CZ16" s="17">
        <v>1.7665441434767899</v>
      </c>
      <c r="DA16" s="17">
        <v>21.302448230956099</v>
      </c>
      <c r="DB16" s="17">
        <v>0</v>
      </c>
      <c r="DC16" s="17">
        <v>149.01767696776199</v>
      </c>
      <c r="DD16" s="17">
        <v>4.1729104620647002</v>
      </c>
      <c r="DE16" s="17">
        <v>0</v>
      </c>
      <c r="DF16" s="17">
        <v>0</v>
      </c>
      <c r="DG16" s="17">
        <v>81.520852219438495</v>
      </c>
      <c r="DH16" s="17">
        <v>53.695761473827297</v>
      </c>
      <c r="DI16" s="17">
        <v>11.0349183803039</v>
      </c>
      <c r="DJ16" s="17">
        <v>4989.9140377100503</v>
      </c>
      <c r="DK16" s="17">
        <v>26.5420093989114</v>
      </c>
      <c r="DL16" s="17">
        <v>28.885133248153299</v>
      </c>
      <c r="DN16" s="26">
        <f t="shared" si="0"/>
        <v>1.08721743919142</v>
      </c>
      <c r="DO16" s="40">
        <f t="shared" si="1"/>
        <v>5.4897465777220779E-3</v>
      </c>
      <c r="DP16" s="40">
        <f t="shared" si="2"/>
        <v>5.4410909344400019E-3</v>
      </c>
      <c r="DQ16" s="40">
        <f t="shared" si="3"/>
        <v>5.816933986080298E-3</v>
      </c>
      <c r="DR16" s="40">
        <f t="shared" si="4"/>
        <v>5.405471013240533E-3</v>
      </c>
      <c r="DS16" s="40">
        <f t="shared" si="5"/>
        <v>5.4038587067181485E-3</v>
      </c>
      <c r="DT16" s="40">
        <f t="shared" si="6"/>
        <v>5.479550052754324E-3</v>
      </c>
      <c r="DU16" s="40">
        <f t="shared" si="7"/>
        <v>5.4019818077304139E-3</v>
      </c>
      <c r="DV16" s="40">
        <f t="shared" si="8"/>
        <v>5.3247155222004806E-3</v>
      </c>
      <c r="DW16" s="40">
        <f t="shared" si="9"/>
        <v>5.3248453457545213E-3</v>
      </c>
      <c r="DX16" s="40">
        <f t="shared" si="10"/>
        <v>5.3997070461446629E-3</v>
      </c>
      <c r="DY16" s="40">
        <f t="shared" si="11"/>
        <v>5.3247630785501739E-3</v>
      </c>
      <c r="DZ16" s="40">
        <f t="shared" si="12"/>
        <v>6.5027272034294857E-3</v>
      </c>
      <c r="EA16" s="40">
        <f t="shared" si="13"/>
        <v>5.3248810371714916E-3</v>
      </c>
      <c r="EB16" s="40">
        <f t="shared" si="14"/>
        <v>5.7798103626184837E-3</v>
      </c>
      <c r="EC16" s="40">
        <f t="shared" si="15"/>
        <v>6.502249780452175E-3</v>
      </c>
      <c r="ED16" s="40">
        <f t="shared" si="16"/>
        <v>5.3367950076610151E-3</v>
      </c>
      <c r="EE16" s="40">
        <f t="shared" si="17"/>
        <v>6.5024714864344753E-3</v>
      </c>
      <c r="EF16" s="40">
        <f t="shared" si="18"/>
        <v>5.3247935772316284E-3</v>
      </c>
      <c r="EG16" s="40">
        <f t="shared" si="19"/>
        <v>5.3247805417659388E-3</v>
      </c>
      <c r="EH16" s="40">
        <f t="shared" si="20"/>
        <v>5.3560604461808867E-3</v>
      </c>
      <c r="EI16" s="40">
        <f t="shared" si="21"/>
        <v>6.515770663476487E-3</v>
      </c>
      <c r="EJ16" s="40">
        <f t="shared" si="22"/>
        <v>6.5055357745884149E-3</v>
      </c>
      <c r="EK16" s="40">
        <f t="shared" si="23"/>
        <v>6.5075654364493063E-3</v>
      </c>
      <c r="EL16" s="40">
        <f t="shared" si="24"/>
        <v>5.3419170685261455E-3</v>
      </c>
      <c r="EM16" s="40">
        <f t="shared" si="25"/>
        <v>5.7615546972036615E-3</v>
      </c>
      <c r="EN16" s="40">
        <f t="shared" si="26"/>
        <v>5.3247340844066755E-3</v>
      </c>
      <c r="EO16" s="17"/>
      <c r="EP16" s="13"/>
      <c r="EQ16" s="13"/>
      <c r="ER16" s="13"/>
      <c r="ES16" s="13"/>
      <c r="ET16" s="13"/>
      <c r="EU16" s="13"/>
      <c r="EV16" s="13"/>
    </row>
    <row r="17" spans="1:152" x14ac:dyDescent="0.25">
      <c r="A17" s="15" t="s">
        <v>186</v>
      </c>
      <c r="B17" s="17">
        <v>26512.225172999999</v>
      </c>
      <c r="C17" s="17">
        <v>216.55208784999999</v>
      </c>
      <c r="D17" s="17">
        <v>404.41603411</v>
      </c>
      <c r="E17" s="17">
        <v>4057.4897163000001</v>
      </c>
      <c r="F17" s="17">
        <v>4055.8432963</v>
      </c>
      <c r="G17" s="17">
        <v>104.45275005000001</v>
      </c>
      <c r="H17" s="17">
        <v>3782.5376829000002</v>
      </c>
      <c r="I17" s="17">
        <v>460.03899168999999</v>
      </c>
      <c r="J17" s="17">
        <v>17.008487751000001</v>
      </c>
      <c r="K17" s="17">
        <v>105.31208358000001</v>
      </c>
      <c r="L17" s="17">
        <v>31.587189663</v>
      </c>
      <c r="M17" s="17">
        <v>9.2895580000000003E-4</v>
      </c>
      <c r="N17" s="17">
        <v>314.52203960000003</v>
      </c>
      <c r="O17" s="17">
        <v>7.4886014999999998E-3</v>
      </c>
      <c r="P17" s="17">
        <v>6.6916008999999997E-3</v>
      </c>
      <c r="Q17" s="17">
        <v>61.459144053999999</v>
      </c>
      <c r="R17" s="17">
        <v>8.438931E-4</v>
      </c>
      <c r="S17" s="17">
        <v>42.656208839999998</v>
      </c>
      <c r="T17" s="17">
        <v>21.085122966</v>
      </c>
      <c r="U17" s="17">
        <v>5.7147867472999998</v>
      </c>
      <c r="V17" s="17">
        <v>9.7206389000000001E-3</v>
      </c>
      <c r="W17" s="17">
        <v>0.1451228846</v>
      </c>
      <c r="X17" s="17">
        <v>9.1800680199999998E-2</v>
      </c>
      <c r="Y17" s="17">
        <v>15.771359137999999</v>
      </c>
      <c r="Z17" s="17">
        <v>0.24795888290000001</v>
      </c>
      <c r="AA17" s="17">
        <v>6.1824499833999997</v>
      </c>
      <c r="AC17" s="17" t="s">
        <v>186</v>
      </c>
      <c r="AD17" s="17">
        <v>0</v>
      </c>
      <c r="AE17" s="17">
        <v>208.400327364324</v>
      </c>
      <c r="AF17" s="17">
        <v>17.105325525622199</v>
      </c>
      <c r="AG17" s="17">
        <v>462.658284281205</v>
      </c>
      <c r="AH17" s="17">
        <v>462.658284281205</v>
      </c>
      <c r="AI17" s="17">
        <v>268.715184379817</v>
      </c>
      <c r="AJ17" s="17">
        <v>0</v>
      </c>
      <c r="AK17" s="17">
        <v>105.911982388506</v>
      </c>
      <c r="AL17" s="17">
        <v>0.24939423871025099</v>
      </c>
      <c r="AM17" s="17">
        <v>31.7670403740163</v>
      </c>
      <c r="AN17" s="17">
        <v>2.2425721353373299E-4</v>
      </c>
      <c r="AO17" s="17">
        <v>7.1014789432034201E-4</v>
      </c>
      <c r="AP17" s="17">
        <v>1146.28927459701</v>
      </c>
      <c r="AQ17" s="17">
        <v>26666.143675435502</v>
      </c>
      <c r="AR17" s="17">
        <v>311.62090331331399</v>
      </c>
      <c r="AS17" s="17">
        <v>119.084024846773</v>
      </c>
      <c r="AT17" s="17">
        <v>195.31898455519701</v>
      </c>
      <c r="AU17" s="17">
        <v>6.2176504848420899</v>
      </c>
      <c r="AV17" s="17">
        <v>0</v>
      </c>
      <c r="AW17" s="17">
        <v>0</v>
      </c>
      <c r="AX17" s="17">
        <v>316.31288802844102</v>
      </c>
      <c r="AY17" s="17">
        <v>316.31288802844102</v>
      </c>
      <c r="AZ17" s="17">
        <v>186.422663519677</v>
      </c>
      <c r="BA17" s="17">
        <v>0</v>
      </c>
      <c r="BB17" s="17">
        <v>3.01332272019213E-3</v>
      </c>
      <c r="BC17" s="17">
        <v>3.7666387461156399E-3</v>
      </c>
      <c r="BD17" s="17">
        <v>0</v>
      </c>
      <c r="BE17" s="17">
        <v>14.940378147499199</v>
      </c>
      <c r="BF17" s="17">
        <v>11.4076236338762</v>
      </c>
      <c r="BG17" s="17">
        <v>0</v>
      </c>
      <c r="BH17" s="17">
        <v>856.95063773293703</v>
      </c>
      <c r="BI17" s="17">
        <v>46.358227274227403</v>
      </c>
      <c r="BJ17" s="17">
        <v>2.2211787148740301E-3</v>
      </c>
      <c r="BK17" s="17">
        <v>4.5096715360141504E-3</v>
      </c>
      <c r="BL17" s="17">
        <v>0</v>
      </c>
      <c r="BM17" s="17">
        <v>262.38303061841799</v>
      </c>
      <c r="BN17" s="17">
        <v>61.8090588789279</v>
      </c>
      <c r="BO17" s="17">
        <v>217.85703714038399</v>
      </c>
      <c r="BP17" s="17">
        <v>0</v>
      </c>
      <c r="BQ17" s="17">
        <v>3.4802562237007802E-4</v>
      </c>
      <c r="BR17" s="17">
        <v>5.0081588691898503E-4</v>
      </c>
      <c r="BS17" s="17">
        <v>4131.4664866262101</v>
      </c>
      <c r="BT17" s="17">
        <v>366.16216245661002</v>
      </c>
      <c r="BU17" s="17">
        <v>40.684685723639603</v>
      </c>
      <c r="BV17" s="17">
        <v>406.84684818024903</v>
      </c>
      <c r="BW17" s="17">
        <v>0.27043044939198002</v>
      </c>
      <c r="BX17" s="17">
        <v>175.77935837414</v>
      </c>
      <c r="BY17" s="17">
        <v>0</v>
      </c>
      <c r="BZ17" s="17">
        <v>5.7473270215644998</v>
      </c>
      <c r="CA17" s="17">
        <v>9.7776445748458292E-3</v>
      </c>
      <c r="CB17" s="17">
        <v>0.14597396090208201</v>
      </c>
      <c r="CC17" s="17">
        <v>9.2338817215524796E-2</v>
      </c>
      <c r="CD17" s="17">
        <v>15.861178979017501</v>
      </c>
      <c r="CE17" s="17">
        <v>0.44871653720024002</v>
      </c>
      <c r="CF17" s="17">
        <v>367.27405679213899</v>
      </c>
      <c r="CG17" s="17">
        <v>0.40792402742549699</v>
      </c>
      <c r="CH17" s="17">
        <v>12.0949542958713</v>
      </c>
      <c r="CI17" s="17">
        <v>227.586533528442</v>
      </c>
      <c r="CJ17" s="17">
        <v>0.36713191993915201</v>
      </c>
      <c r="CK17" s="17">
        <v>0</v>
      </c>
      <c r="CL17" s="17">
        <v>7.5332805039765897E-4</v>
      </c>
      <c r="CM17" s="17">
        <v>39.448298708532398</v>
      </c>
      <c r="CN17" s="17">
        <v>4080.8972349595801</v>
      </c>
      <c r="CO17" s="17">
        <v>4079.2411884813901</v>
      </c>
      <c r="CP17" s="17">
        <v>1.65604647819353</v>
      </c>
      <c r="CQ17" s="17">
        <v>0.460954352067108</v>
      </c>
      <c r="CR17" s="17">
        <v>0</v>
      </c>
      <c r="CS17" s="17">
        <v>99.811586150564594</v>
      </c>
      <c r="CT17" s="17">
        <v>3.8344876522429301</v>
      </c>
      <c r="CU17" s="17">
        <v>1508.21142839663</v>
      </c>
      <c r="CV17" s="17">
        <v>6.1188617062671904</v>
      </c>
      <c r="CW17" s="17">
        <v>7.7505598255041699</v>
      </c>
      <c r="CX17" s="17">
        <v>2154.58791688575</v>
      </c>
      <c r="CY17" s="17">
        <v>47.021952599967499</v>
      </c>
      <c r="CZ17" s="17">
        <v>1.38694181517551</v>
      </c>
      <c r="DA17" s="17">
        <v>16.724892679773099</v>
      </c>
      <c r="DB17" s="17">
        <v>0</v>
      </c>
      <c r="DC17" s="17">
        <v>105.039403767919</v>
      </c>
      <c r="DD17" s="17">
        <v>3.1392626924093099</v>
      </c>
      <c r="DE17" s="17">
        <v>0</v>
      </c>
      <c r="DF17" s="17">
        <v>0</v>
      </c>
      <c r="DG17" s="17">
        <v>61.327755841220601</v>
      </c>
      <c r="DH17" s="17">
        <v>42.899078191029702</v>
      </c>
      <c r="DI17" s="17">
        <v>8.3015230790079197</v>
      </c>
      <c r="DJ17" s="17">
        <v>3804.0845876640301</v>
      </c>
      <c r="DK17" s="17">
        <v>21.205172923372299</v>
      </c>
      <c r="DL17" s="17">
        <v>21.730161635366599</v>
      </c>
      <c r="DN17" s="26">
        <f t="shared" si="0"/>
        <v>1.086060625471847</v>
      </c>
      <c r="DO17" s="40">
        <f t="shared" si="1"/>
        <v>5.8055671084241249E-3</v>
      </c>
      <c r="DP17" s="40">
        <f t="shared" si="2"/>
        <v>6.0260295956504764E-3</v>
      </c>
      <c r="DQ17" s="40">
        <f t="shared" si="3"/>
        <v>6.0106767912863051E-3</v>
      </c>
      <c r="DR17" s="40">
        <f t="shared" si="4"/>
        <v>5.7689656157465909E-3</v>
      </c>
      <c r="DS17" s="40">
        <f t="shared" si="5"/>
        <v>5.7689339730494739E-3</v>
      </c>
      <c r="DT17" s="40">
        <f t="shared" si="6"/>
        <v>5.6164506692085118E-3</v>
      </c>
      <c r="DU17" s="40">
        <f t="shared" si="7"/>
        <v>5.6964150975781763E-3</v>
      </c>
      <c r="DV17" s="40">
        <f t="shared" si="8"/>
        <v>5.6936317106138605E-3</v>
      </c>
      <c r="DW17" s="40">
        <f t="shared" si="9"/>
        <v>5.6934970374720546E-3</v>
      </c>
      <c r="DX17" s="40">
        <f t="shared" si="10"/>
        <v>5.6963910323765124E-3</v>
      </c>
      <c r="DY17" s="40">
        <f t="shared" si="11"/>
        <v>5.6937864031307043E-3</v>
      </c>
      <c r="DZ17" s="40">
        <f t="shared" si="12"/>
        <v>5.8660571946210468E-3</v>
      </c>
      <c r="EA17" s="40">
        <f t="shared" si="13"/>
        <v>5.6938726161083787E-3</v>
      </c>
      <c r="EB17" s="40">
        <f t="shared" si="14"/>
        <v>5.9674715907140873E-3</v>
      </c>
      <c r="EC17" s="40">
        <f t="shared" si="15"/>
        <v>5.8654650022807505E-3</v>
      </c>
      <c r="ED17" s="40">
        <f t="shared" si="16"/>
        <v>5.6934542501999984E-3</v>
      </c>
      <c r="EE17" s="40">
        <f t="shared" si="17"/>
        <v>5.8637868813752568E-3</v>
      </c>
      <c r="EF17" s="40">
        <f t="shared" si="18"/>
        <v>5.6936459576303914E-3</v>
      </c>
      <c r="EG17" s="40">
        <f t="shared" si="19"/>
        <v>5.6935858313883463E-3</v>
      </c>
      <c r="EH17" s="40">
        <f t="shared" si="20"/>
        <v>5.6940487376670613E-3</v>
      </c>
      <c r="EI17" s="40">
        <f t="shared" si="21"/>
        <v>5.8643958933428872E-3</v>
      </c>
      <c r="EJ17" s="40">
        <f t="shared" si="22"/>
        <v>5.864521673668582E-3</v>
      </c>
      <c r="EK17" s="40">
        <f t="shared" si="23"/>
        <v>5.862015557536117E-3</v>
      </c>
      <c r="EL17" s="40">
        <f t="shared" si="24"/>
        <v>5.695123687918982E-3</v>
      </c>
      <c r="EM17" s="40">
        <f t="shared" si="25"/>
        <v>5.7886847749263537E-3</v>
      </c>
      <c r="EN17" s="40">
        <f t="shared" si="26"/>
        <v>5.6936168568454629E-3</v>
      </c>
      <c r="EO17" s="17"/>
      <c r="EP17" s="13"/>
      <c r="EQ17" s="13"/>
      <c r="ER17" s="13"/>
      <c r="ES17" s="13"/>
      <c r="ET17" s="13"/>
      <c r="EU17" s="13"/>
      <c r="EV17" s="13"/>
    </row>
    <row r="18" spans="1:152" x14ac:dyDescent="0.25">
      <c r="A18" s="15" t="s">
        <v>187</v>
      </c>
      <c r="B18" s="17">
        <v>59742.028392</v>
      </c>
      <c r="C18" s="17">
        <v>466.99560661999999</v>
      </c>
      <c r="D18" s="17">
        <v>869.46832107</v>
      </c>
      <c r="E18" s="17">
        <v>8897.6054703999998</v>
      </c>
      <c r="F18" s="17">
        <v>8895.9300535999992</v>
      </c>
      <c r="G18" s="17">
        <v>218.50115108</v>
      </c>
      <c r="H18" s="17">
        <v>9518.6978299999992</v>
      </c>
      <c r="I18" s="17">
        <v>1170.8331532</v>
      </c>
      <c r="J18" s="17">
        <v>43.287844298000003</v>
      </c>
      <c r="K18" s="17">
        <v>265.10756429000003</v>
      </c>
      <c r="L18" s="17">
        <v>80.391715313999995</v>
      </c>
      <c r="M18" s="17">
        <v>2.8589178000000002E-3</v>
      </c>
      <c r="N18" s="17">
        <v>800.48166495999999</v>
      </c>
      <c r="O18" s="17">
        <v>1.59332638E-2</v>
      </c>
      <c r="P18" s="17">
        <v>2.1149070999999998E-2</v>
      </c>
      <c r="Q18" s="17">
        <v>156.15132659</v>
      </c>
      <c r="R18" s="17">
        <v>2.3087846000000001E-3</v>
      </c>
      <c r="S18" s="17">
        <v>108.56317987</v>
      </c>
      <c r="T18" s="17">
        <v>53.663177330000003</v>
      </c>
      <c r="U18" s="17">
        <v>14.479494932</v>
      </c>
      <c r="V18" s="17">
        <v>2.2740785600000001E-2</v>
      </c>
      <c r="W18" s="17">
        <v>0.35532632780000001</v>
      </c>
      <c r="X18" s="17">
        <v>0.22325696480000001</v>
      </c>
      <c r="Y18" s="17">
        <v>40.080991279999999</v>
      </c>
      <c r="Z18" s="17">
        <v>0.53524048290000004</v>
      </c>
      <c r="AA18" s="17">
        <v>15.734787575</v>
      </c>
      <c r="AC18" s="17" t="s">
        <v>187</v>
      </c>
      <c r="AD18" s="17">
        <v>0</v>
      </c>
      <c r="AE18" s="17">
        <v>523.763347567913</v>
      </c>
      <c r="AF18" s="17">
        <v>43.622394444584899</v>
      </c>
      <c r="AG18" s="17">
        <v>1179.8822200751199</v>
      </c>
      <c r="AH18" s="17">
        <v>1179.8822200751199</v>
      </c>
      <c r="AI18" s="17">
        <v>675.34979311387406</v>
      </c>
      <c r="AJ18" s="17">
        <v>0</v>
      </c>
      <c r="AK18" s="17">
        <v>267.16079905886602</v>
      </c>
      <c r="AL18" s="17">
        <v>0.53956670769020598</v>
      </c>
      <c r="AM18" s="17">
        <v>81.013021661984894</v>
      </c>
      <c r="AN18" s="17">
        <v>6.9293950580917899E-4</v>
      </c>
      <c r="AO18" s="17">
        <v>2.19430061193031E-3</v>
      </c>
      <c r="AP18" s="17">
        <v>2880.9169554486698</v>
      </c>
      <c r="AQ18" s="17">
        <v>60196.956123436801</v>
      </c>
      <c r="AR18" s="17">
        <v>783.18280699072102</v>
      </c>
      <c r="AS18" s="17">
        <v>299.28853343749802</v>
      </c>
      <c r="AT18" s="17">
        <v>490.88646843323602</v>
      </c>
      <c r="AU18" s="17">
        <v>15.856396034818101</v>
      </c>
      <c r="AV18" s="17">
        <v>0</v>
      </c>
      <c r="AW18" s="17">
        <v>0</v>
      </c>
      <c r="AX18" s="17">
        <v>806.66852584172898</v>
      </c>
      <c r="AY18" s="17">
        <v>806.66852584172898</v>
      </c>
      <c r="AZ18" s="17">
        <v>468.52785109201898</v>
      </c>
      <c r="BA18" s="17">
        <v>0</v>
      </c>
      <c r="BB18" s="17">
        <v>6.4243324434230002E-3</v>
      </c>
      <c r="BC18" s="17">
        <v>8.0304244389131797E-3</v>
      </c>
      <c r="BD18" s="17">
        <v>0</v>
      </c>
      <c r="BE18" s="17">
        <v>37.5489785329288</v>
      </c>
      <c r="BF18" s="17">
        <v>28.670259658583401</v>
      </c>
      <c r="BG18" s="17">
        <v>0</v>
      </c>
      <c r="BH18" s="17">
        <v>2153.7362675698</v>
      </c>
      <c r="BI18" s="17">
        <v>116.510038715077</v>
      </c>
      <c r="BJ18" s="17">
        <v>7.0483342653372702E-3</v>
      </c>
      <c r="BK18" s="17">
        <v>1.4310259118921699E-2</v>
      </c>
      <c r="BL18" s="17">
        <v>0</v>
      </c>
      <c r="BM18" s="17">
        <v>659.43555645889603</v>
      </c>
      <c r="BN18" s="17">
        <v>157.35852041467399</v>
      </c>
      <c r="BO18" s="17">
        <v>470.35989859620599</v>
      </c>
      <c r="BP18" s="17">
        <v>0</v>
      </c>
      <c r="BQ18" s="17">
        <v>9.5598032506401601E-4</v>
      </c>
      <c r="BR18" s="17">
        <v>1.37567767077751E-3</v>
      </c>
      <c r="BS18" s="17">
        <v>10415.326100960599</v>
      </c>
      <c r="BT18" s="17">
        <v>788.69093224248604</v>
      </c>
      <c r="BU18" s="17">
        <v>87.632337743238693</v>
      </c>
      <c r="BV18" s="17">
        <v>876.32326998572501</v>
      </c>
      <c r="BW18" s="17">
        <v>0.67966067244448403</v>
      </c>
      <c r="BX18" s="17">
        <v>441.77848102109198</v>
      </c>
      <c r="BY18" s="17">
        <v>0</v>
      </c>
      <c r="BZ18" s="17">
        <v>14.5914976859394</v>
      </c>
      <c r="CA18" s="17">
        <v>2.2966128139992398E-2</v>
      </c>
      <c r="CB18" s="17">
        <v>0.35884708062642501</v>
      </c>
      <c r="CC18" s="17">
        <v>0.22546872988922501</v>
      </c>
      <c r="CD18" s="17">
        <v>40.391443968628202</v>
      </c>
      <c r="CE18" s="17">
        <v>0.98574788990117701</v>
      </c>
      <c r="CF18" s="17">
        <v>923.05341749761101</v>
      </c>
      <c r="CG18" s="17">
        <v>0.89613436178949202</v>
      </c>
      <c r="CH18" s="17">
        <v>26.570383074124798</v>
      </c>
      <c r="CI18" s="17">
        <v>499.96572305538501</v>
      </c>
      <c r="CJ18" s="17">
        <v>0.80652091844551999</v>
      </c>
      <c r="CK18" s="17">
        <v>0</v>
      </c>
      <c r="CL18" s="17">
        <v>1.60608179445206E-3</v>
      </c>
      <c r="CM18" s="17">
        <v>86.660675635068898</v>
      </c>
      <c r="CN18" s="17">
        <v>8963.0361339605097</v>
      </c>
      <c r="CO18" s="17">
        <v>8961.3439969798892</v>
      </c>
      <c r="CP18" s="17">
        <v>1.69213698062523</v>
      </c>
      <c r="CQ18" s="17">
        <v>1.0126318873217699</v>
      </c>
      <c r="CR18" s="17">
        <v>0</v>
      </c>
      <c r="CS18" s="17">
        <v>219.26769250704001</v>
      </c>
      <c r="CT18" s="17">
        <v>8.4236620679354193</v>
      </c>
      <c r="CU18" s="17">
        <v>3313.2636143454702</v>
      </c>
      <c r="CV18" s="17">
        <v>13.442014797863701</v>
      </c>
      <c r="CW18" s="17">
        <v>17.0265570972844</v>
      </c>
      <c r="CX18" s="17">
        <v>4733.2342696473097</v>
      </c>
      <c r="CY18" s="17">
        <v>118.17818277748</v>
      </c>
      <c r="CZ18" s="17">
        <v>3.04685720376769</v>
      </c>
      <c r="DA18" s="17">
        <v>36.741512491167697</v>
      </c>
      <c r="DB18" s="17">
        <v>0</v>
      </c>
      <c r="DC18" s="17">
        <v>220.13950419021401</v>
      </c>
      <c r="DD18" s="17">
        <v>7.8897634505522296</v>
      </c>
      <c r="DE18" s="17">
        <v>0</v>
      </c>
      <c r="DF18" s="17">
        <v>0</v>
      </c>
      <c r="DG18" s="17">
        <v>154.13230804339901</v>
      </c>
      <c r="DH18" s="17">
        <v>109.40223496103501</v>
      </c>
      <c r="DI18" s="17">
        <v>20.863838191253102</v>
      </c>
      <c r="DJ18" s="17">
        <v>9592.4254891780602</v>
      </c>
      <c r="DK18" s="17">
        <v>54.077907432017497</v>
      </c>
      <c r="DL18" s="17">
        <v>54.613435413314598</v>
      </c>
      <c r="DN18" s="26">
        <f t="shared" si="0"/>
        <v>1.0857865002663734</v>
      </c>
      <c r="DO18" s="40">
        <f t="shared" si="1"/>
        <v>7.6148691914471375E-3</v>
      </c>
      <c r="DP18" s="40">
        <f t="shared" si="2"/>
        <v>7.2041191148583331E-3</v>
      </c>
      <c r="DQ18" s="40">
        <f t="shared" si="3"/>
        <v>7.8840697810462473E-3</v>
      </c>
      <c r="DR18" s="40">
        <f t="shared" si="4"/>
        <v>7.3537384612276319E-3</v>
      </c>
      <c r="DS18" s="40">
        <f t="shared" si="5"/>
        <v>7.3532438975752032E-3</v>
      </c>
      <c r="DT18" s="40">
        <f t="shared" si="6"/>
        <v>7.4981440697955912E-3</v>
      </c>
      <c r="DU18" s="40">
        <f t="shared" si="7"/>
        <v>7.7455614722524513E-3</v>
      </c>
      <c r="DV18" s="40">
        <f t="shared" si="8"/>
        <v>7.7287415806325272E-3</v>
      </c>
      <c r="DW18" s="40">
        <f t="shared" si="9"/>
        <v>7.7285009685814374E-3</v>
      </c>
      <c r="DX18" s="40">
        <f t="shared" si="10"/>
        <v>7.7449120486806121E-3</v>
      </c>
      <c r="DY18" s="40">
        <f t="shared" si="11"/>
        <v>7.7284872646161788E-3</v>
      </c>
      <c r="DZ18" s="40">
        <f t="shared" si="12"/>
        <v>9.906656896357318E-3</v>
      </c>
      <c r="EA18" s="40">
        <f t="shared" si="13"/>
        <v>7.7289226631295132E-3</v>
      </c>
      <c r="EB18" s="40">
        <f t="shared" si="14"/>
        <v>8.0068263721484109E-3</v>
      </c>
      <c r="EC18" s="40">
        <f t="shared" si="15"/>
        <v>9.9069308651416436E-3</v>
      </c>
      <c r="ED18" s="40">
        <f t="shared" si="16"/>
        <v>7.7309226315039354E-3</v>
      </c>
      <c r="EE18" s="40">
        <f t="shared" si="17"/>
        <v>9.9071155626756467E-3</v>
      </c>
      <c r="EF18" s="40">
        <f t="shared" si="18"/>
        <v>7.7287261854317602E-3</v>
      </c>
      <c r="EG18" s="40">
        <f t="shared" si="19"/>
        <v>7.7283925897105206E-3</v>
      </c>
      <c r="EH18" s="40">
        <f t="shared" si="20"/>
        <v>7.7352666281108777E-3</v>
      </c>
      <c r="EI18" s="40">
        <f t="shared" si="21"/>
        <v>9.9091800941299903E-3</v>
      </c>
      <c r="EJ18" s="40">
        <f t="shared" si="22"/>
        <v>9.908505368075908E-3</v>
      </c>
      <c r="EK18" s="40">
        <f t="shared" si="23"/>
        <v>9.9068133941817016E-3</v>
      </c>
      <c r="EL18" s="40">
        <f t="shared" si="24"/>
        <v>7.7456339954125779E-3</v>
      </c>
      <c r="EM18" s="40">
        <f t="shared" si="25"/>
        <v>8.0827682666414127E-3</v>
      </c>
      <c r="EN18" s="40">
        <f t="shared" si="26"/>
        <v>7.7286368969680993E-3</v>
      </c>
      <c r="EO18" s="17"/>
      <c r="EP18" s="13"/>
      <c r="EQ18" s="13"/>
      <c r="ER18" s="13"/>
      <c r="ES18" s="13"/>
      <c r="ET18" s="13"/>
      <c r="EU18" s="13"/>
      <c r="EV18" s="13"/>
    </row>
    <row r="19" spans="1:152" x14ac:dyDescent="0.25">
      <c r="A19" s="15" t="s">
        <v>188</v>
      </c>
      <c r="B19" s="17">
        <v>5372.8094601000003</v>
      </c>
      <c r="C19" s="17">
        <v>48.019275039</v>
      </c>
      <c r="D19" s="17">
        <v>101.16682537</v>
      </c>
      <c r="E19" s="17">
        <v>838.16010003999997</v>
      </c>
      <c r="F19" s="17">
        <v>835.58112447999997</v>
      </c>
      <c r="G19" s="17">
        <v>15.248340351</v>
      </c>
      <c r="H19" s="17">
        <v>848.83455895999998</v>
      </c>
      <c r="I19" s="17">
        <v>91.461267554000003</v>
      </c>
      <c r="J19" s="17">
        <v>3.3814904599000002</v>
      </c>
      <c r="K19" s="17">
        <v>23.551167047</v>
      </c>
      <c r="L19" s="17">
        <v>6.2799094514</v>
      </c>
      <c r="M19" s="17">
        <v>1.6943930000000001E-4</v>
      </c>
      <c r="N19" s="17">
        <v>62.530729284000003</v>
      </c>
      <c r="O19" s="17">
        <v>1.4109931E-3</v>
      </c>
      <c r="P19" s="17">
        <v>1.2534404999999999E-3</v>
      </c>
      <c r="Q19" s="17">
        <v>12.457584896</v>
      </c>
      <c r="R19" s="17">
        <v>1.368346E-4</v>
      </c>
      <c r="S19" s="17">
        <v>8.4805625862999996</v>
      </c>
      <c r="T19" s="17">
        <v>4.1919736907000003</v>
      </c>
      <c r="U19" s="17">
        <v>1.1944171724999999</v>
      </c>
      <c r="V19" s="17">
        <v>2.9649549E-3</v>
      </c>
      <c r="W19" s="17">
        <v>2.91450103E-2</v>
      </c>
      <c r="X19" s="17">
        <v>1.9888862600000001E-2</v>
      </c>
      <c r="Y19" s="17">
        <v>3.1778420234999998</v>
      </c>
      <c r="Z19" s="17">
        <v>4.16001831E-2</v>
      </c>
      <c r="AA19" s="17">
        <v>1.2291448033000001</v>
      </c>
      <c r="AC19" s="17" t="s">
        <v>188</v>
      </c>
      <c r="AD19" s="17">
        <v>0</v>
      </c>
      <c r="AE19" s="17">
        <v>48.455531345279702</v>
      </c>
      <c r="AF19" s="17">
        <v>3.4085486028854701</v>
      </c>
      <c r="AG19" s="17">
        <v>92.193111239591005</v>
      </c>
      <c r="AH19" s="17">
        <v>92.193111239591005</v>
      </c>
      <c r="AI19" s="17">
        <v>62.479437788063599</v>
      </c>
      <c r="AJ19" s="17">
        <v>0</v>
      </c>
      <c r="AK19" s="17">
        <v>23.747172208490301</v>
      </c>
      <c r="AL19" s="17">
        <v>4.1943014885652802E-2</v>
      </c>
      <c r="AM19" s="17">
        <v>6.3301605458764998</v>
      </c>
      <c r="AN19" s="5">
        <v>4.1072026411702099E-5</v>
      </c>
      <c r="AO19" s="17">
        <v>1.3006143990023999E-4</v>
      </c>
      <c r="AP19" s="17">
        <v>266.52571881121401</v>
      </c>
      <c r="AQ19" s="17">
        <v>5415.8395958839701</v>
      </c>
      <c r="AR19" s="17">
        <v>72.455536717065897</v>
      </c>
      <c r="AS19" s="17">
        <v>27.688438939367501</v>
      </c>
      <c r="AT19" s="17">
        <v>45.413954411757302</v>
      </c>
      <c r="AU19" s="17">
        <v>1.2389804492032399</v>
      </c>
      <c r="AV19" s="17">
        <v>0</v>
      </c>
      <c r="AW19" s="17">
        <v>0</v>
      </c>
      <c r="AX19" s="17">
        <v>63.031091422837299</v>
      </c>
      <c r="AY19" s="17">
        <v>63.031091422837299</v>
      </c>
      <c r="AZ19" s="17">
        <v>43.345491054108898</v>
      </c>
      <c r="BA19" s="17">
        <v>0</v>
      </c>
      <c r="BB19" s="17">
        <v>5.6890485604685099E-4</v>
      </c>
      <c r="BC19" s="17">
        <v>7.1112878094366303E-4</v>
      </c>
      <c r="BD19" s="17">
        <v>0</v>
      </c>
      <c r="BE19" s="17">
        <v>3.47381520406294</v>
      </c>
      <c r="BF19" s="17">
        <v>2.65240698959827</v>
      </c>
      <c r="BG19" s="17">
        <v>0</v>
      </c>
      <c r="BH19" s="17">
        <v>199.251146082579</v>
      </c>
      <c r="BI19" s="17">
        <v>10.7788331811504</v>
      </c>
      <c r="BJ19" s="17">
        <v>4.1777197675115798E-4</v>
      </c>
      <c r="BK19" s="17">
        <v>8.4820373456351197E-4</v>
      </c>
      <c r="BL19" s="17">
        <v>0</v>
      </c>
      <c r="BM19" s="17">
        <v>61.007169919922703</v>
      </c>
      <c r="BN19" s="17">
        <v>12.5579589876769</v>
      </c>
      <c r="BO19" s="17">
        <v>48.379753820508498</v>
      </c>
      <c r="BP19" s="17">
        <v>0</v>
      </c>
      <c r="BQ19" s="5">
        <v>5.66630266345894E-5</v>
      </c>
      <c r="BR19" s="5">
        <v>8.1539613814161303E-5</v>
      </c>
      <c r="BS19" s="17">
        <v>932.02020058190897</v>
      </c>
      <c r="BT19" s="17">
        <v>91.8169473656354</v>
      </c>
      <c r="BU19" s="17">
        <v>10.2018864855494</v>
      </c>
      <c r="BV19" s="17">
        <v>102.018833851184</v>
      </c>
      <c r="BW19" s="17">
        <v>6.2878272068386698E-2</v>
      </c>
      <c r="BX19" s="17">
        <v>40.870772390300502</v>
      </c>
      <c r="BY19" s="17">
        <v>0</v>
      </c>
      <c r="BZ19" s="17">
        <v>1.20414026282104</v>
      </c>
      <c r="CA19" s="17">
        <v>2.9954995595488899E-3</v>
      </c>
      <c r="CB19" s="17">
        <v>2.9440846688766599E-2</v>
      </c>
      <c r="CC19" s="17">
        <v>2.00913613204084E-2</v>
      </c>
      <c r="CD19" s="17">
        <v>3.2034445991152798</v>
      </c>
      <c r="CE19" s="17">
        <v>9.2644818165533993E-2</v>
      </c>
      <c r="CF19" s="17">
        <v>85.395551034711204</v>
      </c>
      <c r="CG19" s="17">
        <v>8.4222513595352599E-2</v>
      </c>
      <c r="CH19" s="17">
        <v>2.49719769116553</v>
      </c>
      <c r="CI19" s="17">
        <v>46.988912841041198</v>
      </c>
      <c r="CJ19" s="17">
        <v>7.5800287191476898E-2</v>
      </c>
      <c r="CK19" s="17">
        <v>0</v>
      </c>
      <c r="CL19" s="17">
        <v>1.4222567990729499E-4</v>
      </c>
      <c r="CM19" s="17">
        <v>8.1447378791646692</v>
      </c>
      <c r="CN19" s="17">
        <v>844.83147864823798</v>
      </c>
      <c r="CO19" s="17">
        <v>842.22533785794701</v>
      </c>
      <c r="CP19" s="17">
        <v>2.6061407902908398</v>
      </c>
      <c r="CQ19" s="17">
        <v>9.5171465207096601E-2</v>
      </c>
      <c r="CR19" s="17">
        <v>0</v>
      </c>
      <c r="CS19" s="17">
        <v>20.6077162627248</v>
      </c>
      <c r="CT19" s="17">
        <v>0.79169196186885804</v>
      </c>
      <c r="CU19" s="17">
        <v>311.39464944327801</v>
      </c>
      <c r="CV19" s="17">
        <v>1.2633376343502101</v>
      </c>
      <c r="CW19" s="17">
        <v>1.6002282634875999</v>
      </c>
      <c r="CX19" s="17">
        <v>444.84954584775898</v>
      </c>
      <c r="CY19" s="17">
        <v>10.9331584499269</v>
      </c>
      <c r="CZ19" s="17">
        <v>0.28635661717400501</v>
      </c>
      <c r="DA19" s="17">
        <v>3.45312433177356</v>
      </c>
      <c r="DB19" s="17">
        <v>0</v>
      </c>
      <c r="DC19" s="17">
        <v>15.366715622290901</v>
      </c>
      <c r="DD19" s="17">
        <v>0.72991517839798203</v>
      </c>
      <c r="DE19" s="17">
        <v>0</v>
      </c>
      <c r="DF19" s="17">
        <v>0</v>
      </c>
      <c r="DG19" s="17">
        <v>14.2594331731901</v>
      </c>
      <c r="DH19" s="17">
        <v>8.5484247300108596</v>
      </c>
      <c r="DI19" s="17">
        <v>1.9302016694462401</v>
      </c>
      <c r="DJ19" s="17">
        <v>855.90678137689599</v>
      </c>
      <c r="DK19" s="17">
        <v>4.2255161661988803</v>
      </c>
      <c r="DL19" s="17">
        <v>5.0525187268588398</v>
      </c>
      <c r="DN19" s="26">
        <f t="shared" si="0"/>
        <v>1.0889272299987733</v>
      </c>
      <c r="DO19" s="40">
        <f t="shared" si="1"/>
        <v>8.0088706110878847E-3</v>
      </c>
      <c r="DP19" s="40">
        <f t="shared" si="2"/>
        <v>7.5069600949978126E-3</v>
      </c>
      <c r="DQ19" s="40">
        <f t="shared" si="3"/>
        <v>8.4218169154555208E-3</v>
      </c>
      <c r="DR19" s="40">
        <f t="shared" si="4"/>
        <v>7.9595516511936307E-3</v>
      </c>
      <c r="DS19" s="40">
        <f t="shared" si="5"/>
        <v>7.9516077892279775E-3</v>
      </c>
      <c r="DT19" s="40">
        <f t="shared" si="6"/>
        <v>7.7631577316634361E-3</v>
      </c>
      <c r="DU19" s="40">
        <f t="shared" si="7"/>
        <v>8.3316852998550905E-3</v>
      </c>
      <c r="DV19" s="40">
        <f t="shared" si="8"/>
        <v>8.0016787998144854E-3</v>
      </c>
      <c r="DW19" s="40">
        <f t="shared" si="9"/>
        <v>8.0018392204099596E-3</v>
      </c>
      <c r="DX19" s="40">
        <f t="shared" si="10"/>
        <v>8.3225243614952465E-3</v>
      </c>
      <c r="DY19" s="40">
        <f t="shared" si="11"/>
        <v>8.0018820120562641E-3</v>
      </c>
      <c r="DZ19" s="40">
        <f t="shared" si="12"/>
        <v>9.998662128219862E-3</v>
      </c>
      <c r="EA19" s="40">
        <f t="shared" si="13"/>
        <v>8.0018599585616225E-3</v>
      </c>
      <c r="EB19" s="40">
        <f t="shared" si="14"/>
        <v>7.9846009862195415E-3</v>
      </c>
      <c r="EC19" s="40">
        <f t="shared" si="15"/>
        <v>1.0000643281168837E-2</v>
      </c>
      <c r="ED19" s="40">
        <f t="shared" si="16"/>
        <v>8.0572673206608797E-3</v>
      </c>
      <c r="EE19" s="40">
        <f t="shared" si="17"/>
        <v>9.9977670030146158E-3</v>
      </c>
      <c r="EF19" s="40">
        <f t="shared" si="18"/>
        <v>8.0020804068457047E-3</v>
      </c>
      <c r="EG19" s="40">
        <f t="shared" si="19"/>
        <v>8.0015949463840483E-3</v>
      </c>
      <c r="EH19" s="40">
        <f t="shared" si="20"/>
        <v>8.1404475294749919E-3</v>
      </c>
      <c r="EI19" s="40">
        <f t="shared" si="21"/>
        <v>1.0301896851412433E-2</v>
      </c>
      <c r="EJ19" s="40">
        <f t="shared" si="22"/>
        <v>1.0150498686445806E-2</v>
      </c>
      <c r="EK19" s="40">
        <f t="shared" si="23"/>
        <v>1.018151336660139E-2</v>
      </c>
      <c r="EL19" s="40">
        <f t="shared" si="24"/>
        <v>8.0565916826419014E-3</v>
      </c>
      <c r="EM19" s="40">
        <f t="shared" si="25"/>
        <v>8.241112420796089E-3</v>
      </c>
      <c r="EN19" s="40">
        <f t="shared" si="26"/>
        <v>8.002023745968043E-3</v>
      </c>
      <c r="EO19" s="17"/>
      <c r="EP19" s="13"/>
      <c r="EQ19" s="13"/>
      <c r="ER19" s="13"/>
      <c r="ES19" s="13"/>
      <c r="ET19" s="13"/>
      <c r="EU19" s="13"/>
      <c r="EV19" s="13"/>
    </row>
    <row r="20" spans="1:152" x14ac:dyDescent="0.25">
      <c r="A20" s="15" t="s">
        <v>189</v>
      </c>
      <c r="B20" s="17">
        <v>113307.69184</v>
      </c>
      <c r="C20" s="17">
        <v>754.29954325999995</v>
      </c>
      <c r="D20" s="17">
        <v>1434.0625064000001</v>
      </c>
      <c r="E20" s="17">
        <v>17683.266328999998</v>
      </c>
      <c r="F20" s="17">
        <v>17683.266328999998</v>
      </c>
      <c r="G20" s="17">
        <v>584.72209683000005</v>
      </c>
      <c r="H20" s="17">
        <v>17277.573224</v>
      </c>
      <c r="I20" s="17">
        <v>2141.4092006999999</v>
      </c>
      <c r="J20" s="17">
        <v>79.171843046999996</v>
      </c>
      <c r="K20" s="17">
        <v>481.31450689000002</v>
      </c>
      <c r="L20" s="17">
        <v>147.03339088999999</v>
      </c>
      <c r="M20" s="17">
        <v>3.9598862999999998E-3</v>
      </c>
      <c r="N20" s="17">
        <v>1464.0507531000001</v>
      </c>
      <c r="O20" s="17">
        <v>2.8362879600000002E-2</v>
      </c>
      <c r="P20" s="17">
        <v>2.8720054200000001E-2</v>
      </c>
      <c r="Q20" s="17">
        <v>285.26994310999999</v>
      </c>
      <c r="R20" s="17">
        <v>3.4957237999999999E-3</v>
      </c>
      <c r="S20" s="17">
        <v>198.55795559000001</v>
      </c>
      <c r="T20" s="17">
        <v>98.147923053</v>
      </c>
      <c r="U20" s="17">
        <v>26.403174423999999</v>
      </c>
      <c r="V20" s="17">
        <v>3.5387847299999997E-2</v>
      </c>
      <c r="W20" s="17">
        <v>0.57194324320000001</v>
      </c>
      <c r="X20" s="17">
        <v>0.35971939159999999</v>
      </c>
      <c r="Y20" s="17">
        <v>73.186792007999998</v>
      </c>
      <c r="Z20" s="17">
        <v>1.3104096940000001</v>
      </c>
      <c r="AA20" s="17">
        <v>28.778332117000001</v>
      </c>
      <c r="AC20" s="17" t="s">
        <v>189</v>
      </c>
      <c r="AD20" s="17">
        <v>0</v>
      </c>
      <c r="AE20" s="17">
        <v>946.01400030951197</v>
      </c>
      <c r="AF20" s="17">
        <v>79.572703836338405</v>
      </c>
      <c r="AG20" s="17">
        <v>2152.2513235898</v>
      </c>
      <c r="AH20" s="17">
        <v>2152.2513235898</v>
      </c>
      <c r="AI20" s="17">
        <v>1219.8073601712899</v>
      </c>
      <c r="AJ20" s="17">
        <v>0</v>
      </c>
      <c r="AK20" s="17">
        <v>483.751452167845</v>
      </c>
      <c r="AL20" s="17">
        <v>1.3175933648901099</v>
      </c>
      <c r="AM20" s="17">
        <v>147.77784747325299</v>
      </c>
      <c r="AN20" s="17">
        <v>9.5615358085726697E-4</v>
      </c>
      <c r="AO20" s="17">
        <v>3.0278175033758201E-3</v>
      </c>
      <c r="AP20" s="17">
        <v>5203.4748272220004</v>
      </c>
      <c r="AQ20" s="17">
        <v>113894.91999492901</v>
      </c>
      <c r="AR20" s="17">
        <v>1414.5746464813501</v>
      </c>
      <c r="AS20" s="17">
        <v>540.571032945561</v>
      </c>
      <c r="AT20" s="17">
        <v>886.63221321999299</v>
      </c>
      <c r="AU20" s="17">
        <v>28.9240525038051</v>
      </c>
      <c r="AV20" s="17">
        <v>0</v>
      </c>
      <c r="AW20" s="17">
        <v>0</v>
      </c>
      <c r="AX20" s="17">
        <v>1471.46402747549</v>
      </c>
      <c r="AY20" s="17">
        <v>1471.46402747549</v>
      </c>
      <c r="AZ20" s="17">
        <v>846.24884307768696</v>
      </c>
      <c r="BA20" s="17">
        <v>0</v>
      </c>
      <c r="BB20" s="17">
        <v>1.1407707979293E-2</v>
      </c>
      <c r="BC20" s="17">
        <v>1.42595122732276E-2</v>
      </c>
      <c r="BD20" s="17">
        <v>0</v>
      </c>
      <c r="BE20" s="17">
        <v>67.820456740716594</v>
      </c>
      <c r="BF20" s="17">
        <v>51.783843433539197</v>
      </c>
      <c r="BG20" s="17">
        <v>0</v>
      </c>
      <c r="BH20" s="17">
        <v>3890.04781055585</v>
      </c>
      <c r="BI20" s="17">
        <v>210.43883274324401</v>
      </c>
      <c r="BJ20" s="17">
        <v>9.5352456709491395E-3</v>
      </c>
      <c r="BK20" s="17">
        <v>1.9359444059260201E-2</v>
      </c>
      <c r="BL20" s="17">
        <v>0</v>
      </c>
      <c r="BM20" s="17">
        <v>1191.06347651795</v>
      </c>
      <c r="BN20" s="17">
        <v>286.714299522793</v>
      </c>
      <c r="BO20" s="17">
        <v>758.23226530421005</v>
      </c>
      <c r="BP20" s="17">
        <v>0</v>
      </c>
      <c r="BQ20" s="17">
        <v>1.4419602159647701E-3</v>
      </c>
      <c r="BR20" s="17">
        <v>2.0750186652116098E-3</v>
      </c>
      <c r="BS20" s="17">
        <v>18849.8018021682</v>
      </c>
      <c r="BT20" s="17">
        <v>1297.73088908877</v>
      </c>
      <c r="BU20" s="17">
        <v>144.192392463499</v>
      </c>
      <c r="BV20" s="17">
        <v>1441.9232815522701</v>
      </c>
      <c r="BW20" s="17">
        <v>1.22759449273913</v>
      </c>
      <c r="BX20" s="17">
        <v>797.93432860166297</v>
      </c>
      <c r="BY20" s="17">
        <v>0</v>
      </c>
      <c r="BZ20" s="17">
        <v>26.536855117092902</v>
      </c>
      <c r="CA20" s="17">
        <v>3.5603120494620097E-2</v>
      </c>
      <c r="CB20" s="17">
        <v>0.57542221704459395</v>
      </c>
      <c r="CC20" s="17">
        <v>0.36190472500590298</v>
      </c>
      <c r="CD20" s="17">
        <v>73.557777853469801</v>
      </c>
      <c r="CE20" s="17">
        <v>1.95504997569404</v>
      </c>
      <c r="CF20" s="17">
        <v>1667.2067153243199</v>
      </c>
      <c r="CG20" s="17">
        <v>1.7773165680649401</v>
      </c>
      <c r="CH20" s="17">
        <v>52.6974679695982</v>
      </c>
      <c r="CI20" s="17">
        <v>991.59010356211695</v>
      </c>
      <c r="CJ20" s="17">
        <v>1.59958516223262</v>
      </c>
      <c r="CK20" s="17">
        <v>0</v>
      </c>
      <c r="CL20" s="17">
        <v>2.85192625759905E-3</v>
      </c>
      <c r="CM20" s="17">
        <v>171.875414187844</v>
      </c>
      <c r="CN20" s="17">
        <v>17773.1757204614</v>
      </c>
      <c r="CO20" s="17">
        <v>17773.1757204614</v>
      </c>
      <c r="CP20" s="17">
        <v>0</v>
      </c>
      <c r="CQ20" s="17">
        <v>2.00836939146921</v>
      </c>
      <c r="CR20" s="17">
        <v>0</v>
      </c>
      <c r="CS20" s="17">
        <v>434.87718965811803</v>
      </c>
      <c r="CT20" s="17">
        <v>16.706783525962098</v>
      </c>
      <c r="CU20" s="17">
        <v>6571.2458856793201</v>
      </c>
      <c r="CV20" s="17">
        <v>26.659772130271101</v>
      </c>
      <c r="CW20" s="17">
        <v>33.769039468245097</v>
      </c>
      <c r="CX20" s="17">
        <v>9387.5008353312696</v>
      </c>
      <c r="CY20" s="17">
        <v>213.45186180720299</v>
      </c>
      <c r="CZ20" s="17">
        <v>6.0428784415527099</v>
      </c>
      <c r="DA20" s="17">
        <v>72.870029409657306</v>
      </c>
      <c r="DB20" s="17">
        <v>0</v>
      </c>
      <c r="DC20" s="17">
        <v>587.76982980979597</v>
      </c>
      <c r="DD20" s="17">
        <v>14.2503908865793</v>
      </c>
      <c r="DE20" s="17">
        <v>0</v>
      </c>
      <c r="DF20" s="17">
        <v>0</v>
      </c>
      <c r="DG20" s="17">
        <v>278.39151994383002</v>
      </c>
      <c r="DH20" s="17">
        <v>199.56335285974501</v>
      </c>
      <c r="DI20" s="17">
        <v>37.6839865076142</v>
      </c>
      <c r="DJ20" s="17">
        <v>17365.046430000399</v>
      </c>
      <c r="DK20" s="17">
        <v>98.6448297116806</v>
      </c>
      <c r="DL20" s="17">
        <v>98.6420373574949</v>
      </c>
      <c r="DN20" s="26">
        <f t="shared" si="0"/>
        <v>1.0855025282053201</v>
      </c>
      <c r="DO20" s="40">
        <f t="shared" si="1"/>
        <v>5.1825974511794061E-3</v>
      </c>
      <c r="DP20" s="40">
        <f t="shared" si="2"/>
        <v>5.2137404554340591E-3</v>
      </c>
      <c r="DQ20" s="40">
        <f t="shared" si="3"/>
        <v>5.4814731695365798E-3</v>
      </c>
      <c r="DR20" s="40">
        <f t="shared" si="4"/>
        <v>5.0844334857951951E-3</v>
      </c>
      <c r="DS20" s="40">
        <f t="shared" si="5"/>
        <v>5.0844334857951951E-3</v>
      </c>
      <c r="DT20" s="40">
        <f t="shared" si="6"/>
        <v>5.2122760475768314E-3</v>
      </c>
      <c r="DU20" s="40">
        <f t="shared" si="7"/>
        <v>5.0628178428953957E-3</v>
      </c>
      <c r="DV20" s="40">
        <f t="shared" si="8"/>
        <v>5.063078502817636E-3</v>
      </c>
      <c r="DW20" s="40">
        <f t="shared" si="9"/>
        <v>5.0631736474852605E-3</v>
      </c>
      <c r="DX20" s="40">
        <f t="shared" si="10"/>
        <v>5.0631037356244184E-3</v>
      </c>
      <c r="DY20" s="40">
        <f t="shared" si="11"/>
        <v>5.06318040240225E-3</v>
      </c>
      <c r="DZ20" s="40">
        <f t="shared" si="12"/>
        <v>6.0821908530775395E-3</v>
      </c>
      <c r="EA20" s="40">
        <f t="shared" si="13"/>
        <v>5.0635364653806763E-3</v>
      </c>
      <c r="EB20" s="40">
        <f t="shared" si="14"/>
        <v>5.5095572919065814E-3</v>
      </c>
      <c r="EC20" s="40">
        <f t="shared" si="15"/>
        <v>6.0806128356588407E-3</v>
      </c>
      <c r="ED20" s="40">
        <f t="shared" si="16"/>
        <v>5.063121607017918E-3</v>
      </c>
      <c r="EE20" s="40">
        <f t="shared" si="17"/>
        <v>6.0803090840242657E-3</v>
      </c>
      <c r="EF20" s="40">
        <f t="shared" si="18"/>
        <v>5.0634952739996809E-3</v>
      </c>
      <c r="EG20" s="40">
        <f t="shared" si="19"/>
        <v>5.0628341713585788E-3</v>
      </c>
      <c r="EH20" s="40">
        <f t="shared" si="20"/>
        <v>5.0630538186873814E-3</v>
      </c>
      <c r="EI20" s="40">
        <f t="shared" si="21"/>
        <v>6.0832520496407749E-3</v>
      </c>
      <c r="EJ20" s="40">
        <f t="shared" si="22"/>
        <v>6.0827256654510413E-3</v>
      </c>
      <c r="EK20" s="40">
        <f t="shared" si="23"/>
        <v>6.0751059212649618E-3</v>
      </c>
      <c r="EL20" s="40">
        <f t="shared" si="24"/>
        <v>5.0690272833553273E-3</v>
      </c>
      <c r="EM20" s="40">
        <f t="shared" si="25"/>
        <v>5.4820037756145058E-3</v>
      </c>
      <c r="EN20" s="40">
        <f t="shared" si="26"/>
        <v>5.0635452469122988E-3</v>
      </c>
      <c r="EO20" s="17"/>
      <c r="EP20" s="13"/>
      <c r="EQ20" s="13"/>
      <c r="ER20" s="13"/>
      <c r="ES20" s="13"/>
      <c r="ET20" s="13"/>
      <c r="EU20" s="13"/>
      <c r="EV20" s="13"/>
    </row>
    <row r="21" spans="1:152" x14ac:dyDescent="0.25">
      <c r="A21" s="15" t="s">
        <v>190</v>
      </c>
      <c r="B21" s="17">
        <v>36719.612433000002</v>
      </c>
      <c r="C21" s="17">
        <v>312.03189329999998</v>
      </c>
      <c r="D21" s="17">
        <v>577.27771921999999</v>
      </c>
      <c r="E21" s="17">
        <v>5525.8625062999999</v>
      </c>
      <c r="F21" s="17">
        <v>5523.6868537999999</v>
      </c>
      <c r="G21" s="17">
        <v>126.79179698</v>
      </c>
      <c r="H21" s="17">
        <v>5691.6882828999996</v>
      </c>
      <c r="I21" s="17">
        <v>693.84156313000005</v>
      </c>
      <c r="J21" s="17">
        <v>25.652597395000001</v>
      </c>
      <c r="K21" s="17">
        <v>158.47711849999999</v>
      </c>
      <c r="L21" s="17">
        <v>47.640529151000003</v>
      </c>
      <c r="M21" s="17">
        <v>1.5030155999999999E-3</v>
      </c>
      <c r="N21" s="17">
        <v>474.36951779999998</v>
      </c>
      <c r="O21" s="17">
        <v>1.00733222E-2</v>
      </c>
      <c r="P21" s="17">
        <v>1.1118676799999999E-2</v>
      </c>
      <c r="Q21" s="17">
        <v>92.661467690999999</v>
      </c>
      <c r="R21" s="17">
        <v>1.2137947E-3</v>
      </c>
      <c r="S21" s="17">
        <v>64.335083080000004</v>
      </c>
      <c r="T21" s="17">
        <v>31.801071005000001</v>
      </c>
      <c r="U21" s="17">
        <v>8.6112203409999992</v>
      </c>
      <c r="V21" s="17">
        <v>1.27999446E-2</v>
      </c>
      <c r="W21" s="17">
        <v>0.19102760969999999</v>
      </c>
      <c r="X21" s="17">
        <v>0.121129498</v>
      </c>
      <c r="Y21" s="17">
        <v>23.758608176999999</v>
      </c>
      <c r="Z21" s="17">
        <v>0.33914345400000001</v>
      </c>
      <c r="AA21" s="17">
        <v>9.3245152457000007</v>
      </c>
      <c r="AC21" s="17" t="s">
        <v>190</v>
      </c>
      <c r="AD21" s="17">
        <v>0</v>
      </c>
      <c r="AE21" s="17">
        <v>313.689485801807</v>
      </c>
      <c r="AF21" s="17">
        <v>25.823448975132901</v>
      </c>
      <c r="AG21" s="17">
        <v>698.46263512180997</v>
      </c>
      <c r="AH21" s="17">
        <v>698.46263512180997</v>
      </c>
      <c r="AI21" s="17">
        <v>404.47681082288102</v>
      </c>
      <c r="AJ21" s="17">
        <v>0</v>
      </c>
      <c r="AK21" s="17">
        <v>159.53891057446199</v>
      </c>
      <c r="AL21" s="17">
        <v>0.34155128415906</v>
      </c>
      <c r="AM21" s="17">
        <v>47.957809144253503</v>
      </c>
      <c r="AN21" s="17">
        <v>3.6404108960134902E-4</v>
      </c>
      <c r="AO21" s="17">
        <v>1.15279407786724E-3</v>
      </c>
      <c r="AP21" s="17">
        <v>1725.42326619101</v>
      </c>
      <c r="AQ21" s="17">
        <v>36955.774103221796</v>
      </c>
      <c r="AR21" s="17">
        <v>469.05968170782501</v>
      </c>
      <c r="AS21" s="17">
        <v>179.24824649906</v>
      </c>
      <c r="AT21" s="17">
        <v>293.99905852871098</v>
      </c>
      <c r="AU21" s="17">
        <v>9.3866160066820097</v>
      </c>
      <c r="AV21" s="17">
        <v>0</v>
      </c>
      <c r="AW21" s="17">
        <v>0</v>
      </c>
      <c r="AX21" s="17">
        <v>477.52884977068499</v>
      </c>
      <c r="AY21" s="17">
        <v>477.52884977068499</v>
      </c>
      <c r="AZ21" s="17">
        <v>280.60807546418698</v>
      </c>
      <c r="BA21" s="17">
        <v>0</v>
      </c>
      <c r="BB21" s="17">
        <v>4.0562312825574397E-3</v>
      </c>
      <c r="BC21" s="17">
        <v>5.0702714674799197E-3</v>
      </c>
      <c r="BD21" s="17">
        <v>0</v>
      </c>
      <c r="BE21" s="17">
        <v>22.4886420984407</v>
      </c>
      <c r="BF21" s="17">
        <v>17.171035034866801</v>
      </c>
      <c r="BG21" s="17">
        <v>0</v>
      </c>
      <c r="BH21" s="17">
        <v>1289.9042194137901</v>
      </c>
      <c r="BI21" s="17">
        <v>69.779535261519001</v>
      </c>
      <c r="BJ21" s="17">
        <v>3.70290076390152E-3</v>
      </c>
      <c r="BK21" s="17">
        <v>7.5180090505244197E-3</v>
      </c>
      <c r="BL21" s="17">
        <v>0</v>
      </c>
      <c r="BM21" s="17">
        <v>394.94559740101801</v>
      </c>
      <c r="BN21" s="17">
        <v>93.279183878604201</v>
      </c>
      <c r="BO21" s="17">
        <v>313.837152513511</v>
      </c>
      <c r="BP21" s="17">
        <v>0</v>
      </c>
      <c r="BQ21" s="17">
        <v>5.0223185083527605E-4</v>
      </c>
      <c r="BR21" s="17">
        <v>7.2272253502868701E-4</v>
      </c>
      <c r="BS21" s="17">
        <v>6222.6508647201699</v>
      </c>
      <c r="BT21" s="17">
        <v>522.96481412687399</v>
      </c>
      <c r="BU21" s="17">
        <v>58.107187440058901</v>
      </c>
      <c r="BV21" s="17">
        <v>581.07200156693295</v>
      </c>
      <c r="BW21" s="17">
        <v>0.40705880275981998</v>
      </c>
      <c r="BX21" s="17">
        <v>264.58767877202501</v>
      </c>
      <c r="BY21" s="17">
        <v>0</v>
      </c>
      <c r="BZ21" s="17">
        <v>8.6687128532401303</v>
      </c>
      <c r="CA21" s="17">
        <v>1.2917565587116099E-2</v>
      </c>
      <c r="CB21" s="17">
        <v>0.19278399929884199</v>
      </c>
      <c r="CC21" s="17">
        <v>0.122242689143157</v>
      </c>
      <c r="CD21" s="17">
        <v>23.917328744779201</v>
      </c>
      <c r="CE21" s="17">
        <v>0.61137764646696402</v>
      </c>
      <c r="CF21" s="17">
        <v>552.83017866462899</v>
      </c>
      <c r="CG21" s="17">
        <v>0.55579785608240895</v>
      </c>
      <c r="CH21" s="17">
        <v>16.479408360371401</v>
      </c>
      <c r="CI21" s="17">
        <v>310.08736097716297</v>
      </c>
      <c r="CJ21" s="17">
        <v>0.50021796162867405</v>
      </c>
      <c r="CK21" s="17">
        <v>0</v>
      </c>
      <c r="CL21" s="17">
        <v>1.01405361167806E-3</v>
      </c>
      <c r="CM21" s="17">
        <v>53.748438684735397</v>
      </c>
      <c r="CN21" s="17">
        <v>5560.1754360566501</v>
      </c>
      <c r="CO21" s="17">
        <v>5557.9798520303202</v>
      </c>
      <c r="CP21" s="17">
        <v>2.1955840263253901</v>
      </c>
      <c r="CQ21" s="17">
        <v>0.62805183002379505</v>
      </c>
      <c r="CR21" s="17">
        <v>0</v>
      </c>
      <c r="CS21" s="17">
        <v>135.99358761545801</v>
      </c>
      <c r="CT21" s="17">
        <v>5.2245020676059797</v>
      </c>
      <c r="CU21" s="17">
        <v>2054.9429620313899</v>
      </c>
      <c r="CV21" s="17">
        <v>8.3369691533720403</v>
      </c>
      <c r="CW21" s="17">
        <v>10.5601628339338</v>
      </c>
      <c r="CX21" s="17">
        <v>2935.6335820264198</v>
      </c>
      <c r="CY21" s="17">
        <v>70.778636175947895</v>
      </c>
      <c r="CZ21" s="17">
        <v>1.8897126018402099</v>
      </c>
      <c r="DA21" s="17">
        <v>22.787720383830099</v>
      </c>
      <c r="DB21" s="17">
        <v>0</v>
      </c>
      <c r="DC21" s="17">
        <v>127.619179255418</v>
      </c>
      <c r="DD21" s="17">
        <v>4.7252975237007</v>
      </c>
      <c r="DE21" s="17">
        <v>0</v>
      </c>
      <c r="DF21" s="17">
        <v>0</v>
      </c>
      <c r="DG21" s="17">
        <v>92.312116130648803</v>
      </c>
      <c r="DH21" s="17">
        <v>64.763547889966702</v>
      </c>
      <c r="DI21" s="17">
        <v>12.495664514987901</v>
      </c>
      <c r="DJ21" s="17">
        <v>5729.8290515066701</v>
      </c>
      <c r="DK21" s="17">
        <v>32.012877865431697</v>
      </c>
      <c r="DL21" s="17">
        <v>32.708781266691602</v>
      </c>
      <c r="DN21" s="26">
        <f t="shared" si="0"/>
        <v>1.086009863258296</v>
      </c>
      <c r="DO21" s="40">
        <f t="shared" si="1"/>
        <v>6.4314859164895568E-3</v>
      </c>
      <c r="DP21" s="40">
        <f t="shared" si="2"/>
        <v>5.7854958171707563E-3</v>
      </c>
      <c r="DQ21" s="40">
        <f t="shared" si="3"/>
        <v>6.572715732143063E-3</v>
      </c>
      <c r="DR21" s="40">
        <f t="shared" si="4"/>
        <v>6.2095156579683704E-3</v>
      </c>
      <c r="DS21" s="40">
        <f t="shared" si="5"/>
        <v>6.2083530688798183E-3</v>
      </c>
      <c r="DT21" s="40">
        <f t="shared" si="6"/>
        <v>6.5255189619917884E-3</v>
      </c>
      <c r="DU21" s="40">
        <f t="shared" si="7"/>
        <v>6.7011344808288013E-3</v>
      </c>
      <c r="DV21" s="40">
        <f t="shared" si="8"/>
        <v>6.6601256502474707E-3</v>
      </c>
      <c r="DW21" s="40">
        <f t="shared" si="9"/>
        <v>6.660205884890304E-3</v>
      </c>
      <c r="DX21" s="40">
        <f t="shared" si="10"/>
        <v>6.6999708507572663E-3</v>
      </c>
      <c r="DY21" s="40">
        <f t="shared" si="11"/>
        <v>6.659875507424755E-3</v>
      </c>
      <c r="DZ21" s="40">
        <f t="shared" si="12"/>
        <v>9.194560235162583E-3</v>
      </c>
      <c r="EA21" s="40">
        <f t="shared" si="13"/>
        <v>6.6600653122425449E-3</v>
      </c>
      <c r="EB21" s="40">
        <f t="shared" si="14"/>
        <v>6.6744774346064219E-3</v>
      </c>
      <c r="EC21" s="40">
        <f t="shared" si="15"/>
        <v>9.1947105096120609E-3</v>
      </c>
      <c r="ED21" s="40">
        <f t="shared" si="16"/>
        <v>6.6663760352265551E-3</v>
      </c>
      <c r="EE21" s="40">
        <f t="shared" si="17"/>
        <v>9.1940472832539259E-3</v>
      </c>
      <c r="EF21" s="40">
        <f t="shared" si="18"/>
        <v>6.6598936296376051E-3</v>
      </c>
      <c r="EG21" s="40">
        <f t="shared" si="19"/>
        <v>6.6603687780953944E-3</v>
      </c>
      <c r="EH21" s="40">
        <f t="shared" si="20"/>
        <v>6.6764651191650514E-3</v>
      </c>
      <c r="EI21" s="40">
        <f t="shared" si="21"/>
        <v>9.1891793903623228E-3</v>
      </c>
      <c r="EJ21" s="40">
        <f t="shared" si="22"/>
        <v>9.1944279761461151E-3</v>
      </c>
      <c r="EK21" s="40">
        <f t="shared" si="23"/>
        <v>9.1900912786495627E-3</v>
      </c>
      <c r="EL21" s="40">
        <f t="shared" si="24"/>
        <v>6.6805499125514737E-3</v>
      </c>
      <c r="EM21" s="40">
        <f t="shared" si="25"/>
        <v>7.0997394484871501E-3</v>
      </c>
      <c r="EN21" s="40">
        <f t="shared" si="26"/>
        <v>6.6599452460165973E-3</v>
      </c>
      <c r="EO21" s="17"/>
      <c r="EP21" s="13"/>
      <c r="EQ21" s="13"/>
      <c r="ER21" s="13"/>
      <c r="ES21" s="13"/>
      <c r="ET21" s="13"/>
      <c r="EU21" s="13"/>
      <c r="EV21" s="13"/>
    </row>
    <row r="22" spans="1:152" x14ac:dyDescent="0.25">
      <c r="A22" s="15" t="s">
        <v>191</v>
      </c>
      <c r="B22" s="17">
        <v>49837.160004999998</v>
      </c>
      <c r="C22" s="17">
        <v>389.38014742000001</v>
      </c>
      <c r="D22" s="17">
        <v>855.52289909000001</v>
      </c>
      <c r="E22" s="17">
        <v>7641.0922389999996</v>
      </c>
      <c r="F22" s="17">
        <v>7630.6460213999999</v>
      </c>
      <c r="G22" s="17">
        <v>192.50098496999999</v>
      </c>
      <c r="H22" s="17">
        <v>7489.3346880999998</v>
      </c>
      <c r="I22" s="17">
        <v>872.56714887999999</v>
      </c>
      <c r="J22" s="17">
        <v>32.260411408000003</v>
      </c>
      <c r="K22" s="17">
        <v>208.24940126000001</v>
      </c>
      <c r="L22" s="17">
        <v>59.912180851000002</v>
      </c>
      <c r="M22" s="17">
        <v>1.9741827999999999E-3</v>
      </c>
      <c r="N22" s="17">
        <v>596.56152182999995</v>
      </c>
      <c r="O22" s="17">
        <v>1.43406756E-2</v>
      </c>
      <c r="P22" s="17">
        <v>1.4318247799999999E-2</v>
      </c>
      <c r="Q22" s="17">
        <v>117.34760398</v>
      </c>
      <c r="R22" s="17">
        <v>1.7427768E-3</v>
      </c>
      <c r="S22" s="17">
        <v>80.907033878999997</v>
      </c>
      <c r="T22" s="17">
        <v>39.992651987999999</v>
      </c>
      <c r="U22" s="17">
        <v>11.028828626999999</v>
      </c>
      <c r="V22" s="17">
        <v>2.4455145500000001E-2</v>
      </c>
      <c r="W22" s="17">
        <v>0.3192032521</v>
      </c>
      <c r="X22" s="17">
        <v>0.20744302479999999</v>
      </c>
      <c r="Y22" s="17">
        <v>30.086046708000001</v>
      </c>
      <c r="Z22" s="17">
        <v>0.56031409610000005</v>
      </c>
      <c r="AA22" s="17">
        <v>11.726402411</v>
      </c>
      <c r="AC22" s="17" t="s">
        <v>191</v>
      </c>
      <c r="AD22" s="17">
        <v>0</v>
      </c>
      <c r="AE22" s="17">
        <v>417.69159765789999</v>
      </c>
      <c r="AF22" s="17">
        <v>32.440422751004398</v>
      </c>
      <c r="AG22" s="17">
        <v>877.43608576575298</v>
      </c>
      <c r="AH22" s="17">
        <v>877.43608576575298</v>
      </c>
      <c r="AI22" s="17">
        <v>538.57912407706795</v>
      </c>
      <c r="AJ22" s="17">
        <v>0</v>
      </c>
      <c r="AK22" s="17">
        <v>209.428498177324</v>
      </c>
      <c r="AL22" s="17">
        <v>0.563754371972643</v>
      </c>
      <c r="AM22" s="17">
        <v>60.246527713603001</v>
      </c>
      <c r="AN22" s="17">
        <v>4.7715964269691398E-4</v>
      </c>
      <c r="AO22" s="17">
        <v>1.5110031453341899E-3</v>
      </c>
      <c r="AP22" s="17">
        <v>2297.47942449947</v>
      </c>
      <c r="AQ22" s="17">
        <v>50117.507406008699</v>
      </c>
      <c r="AR22" s="17">
        <v>624.57405608802696</v>
      </c>
      <c r="AS22" s="17">
        <v>238.677168289284</v>
      </c>
      <c r="AT22" s="17">
        <v>391.47313873425998</v>
      </c>
      <c r="AU22" s="17">
        <v>11.7918286583762</v>
      </c>
      <c r="AV22" s="17">
        <v>0</v>
      </c>
      <c r="AW22" s="17">
        <v>0</v>
      </c>
      <c r="AX22" s="17">
        <v>599.89039145091704</v>
      </c>
      <c r="AY22" s="17">
        <v>599.89039145091704</v>
      </c>
      <c r="AZ22" s="17">
        <v>373.64242593705501</v>
      </c>
      <c r="BA22" s="17">
        <v>0</v>
      </c>
      <c r="BB22" s="17">
        <v>5.7700688933647101E-3</v>
      </c>
      <c r="BC22" s="17">
        <v>7.2125903071758998E-3</v>
      </c>
      <c r="BD22" s="17">
        <v>0</v>
      </c>
      <c r="BE22" s="17">
        <v>29.944633507076301</v>
      </c>
      <c r="BF22" s="17">
        <v>22.864027423868301</v>
      </c>
      <c r="BG22" s="17">
        <v>0</v>
      </c>
      <c r="BH22" s="17">
        <v>1717.5660325322999</v>
      </c>
      <c r="BI22" s="17">
        <v>92.914579764330298</v>
      </c>
      <c r="BJ22" s="17">
        <v>4.7584765150217399E-3</v>
      </c>
      <c r="BK22" s="17">
        <v>9.6611586931331494E-3</v>
      </c>
      <c r="BL22" s="17">
        <v>0</v>
      </c>
      <c r="BM22" s="17">
        <v>525.88758594690705</v>
      </c>
      <c r="BN22" s="17">
        <v>118.003996229503</v>
      </c>
      <c r="BO22" s="17">
        <v>391.42755233023001</v>
      </c>
      <c r="BP22" s="17">
        <v>0</v>
      </c>
      <c r="BQ22" s="17">
        <v>7.1959867548515404E-4</v>
      </c>
      <c r="BR22" s="17">
        <v>1.03551592192661E-3</v>
      </c>
      <c r="BS22" s="17">
        <v>8187.9026691358404</v>
      </c>
      <c r="BT22" s="17">
        <v>774.50685006828803</v>
      </c>
      <c r="BU22" s="17">
        <v>86.056376075001197</v>
      </c>
      <c r="BV22" s="17">
        <v>860.56322614328894</v>
      </c>
      <c r="BW22" s="17">
        <v>0.542017092611771</v>
      </c>
      <c r="BX22" s="17">
        <v>352.31025118513202</v>
      </c>
      <c r="BY22" s="17">
        <v>0</v>
      </c>
      <c r="BZ22" s="17">
        <v>11.0907401589378</v>
      </c>
      <c r="CA22" s="17">
        <v>2.4627840197471499E-2</v>
      </c>
      <c r="CB22" s="17">
        <v>0.32146015711637099</v>
      </c>
      <c r="CC22" s="17">
        <v>0.20890887332623301</v>
      </c>
      <c r="CD22" s="17">
        <v>30.254565867998199</v>
      </c>
      <c r="CE22" s="17">
        <v>0.84400153177135795</v>
      </c>
      <c r="CF22" s="17">
        <v>736.11836346205996</v>
      </c>
      <c r="CG22" s="17">
        <v>0.76727412986325805</v>
      </c>
      <c r="CH22" s="17">
        <v>22.749671529291099</v>
      </c>
      <c r="CI22" s="17">
        <v>428.07286939488603</v>
      </c>
      <c r="CJ22" s="17">
        <v>0.69054673997034699</v>
      </c>
      <c r="CK22" s="17">
        <v>0</v>
      </c>
      <c r="CL22" s="17">
        <v>1.44251623637957E-3</v>
      </c>
      <c r="CM22" s="17">
        <v>74.199230203321207</v>
      </c>
      <c r="CN22" s="17">
        <v>7683.2605794986603</v>
      </c>
      <c r="CO22" s="17">
        <v>7672.7412582074203</v>
      </c>
      <c r="CP22" s="17">
        <v>10.519321291247101</v>
      </c>
      <c r="CQ22" s="17">
        <v>0.86701985350286803</v>
      </c>
      <c r="CR22" s="17">
        <v>0</v>
      </c>
      <c r="CS22" s="17">
        <v>187.73791414761001</v>
      </c>
      <c r="CT22" s="17">
        <v>7.2123753255399903</v>
      </c>
      <c r="CU22" s="17">
        <v>2836.8302222479401</v>
      </c>
      <c r="CV22" s="17">
        <v>11.5091153730496</v>
      </c>
      <c r="CW22" s="17">
        <v>14.578210273318</v>
      </c>
      <c r="CX22" s="17">
        <v>4052.6158362296501</v>
      </c>
      <c r="CY22" s="17">
        <v>94.244989405290397</v>
      </c>
      <c r="CZ22" s="17">
        <v>2.60873273125106</v>
      </c>
      <c r="DA22" s="17">
        <v>31.458238496447802</v>
      </c>
      <c r="DB22" s="17">
        <v>0</v>
      </c>
      <c r="DC22" s="17">
        <v>193.604707661612</v>
      </c>
      <c r="DD22" s="17">
        <v>6.2919462566159297</v>
      </c>
      <c r="DE22" s="17">
        <v>0</v>
      </c>
      <c r="DF22" s="17">
        <v>0</v>
      </c>
      <c r="DG22" s="17">
        <v>122.917765223026</v>
      </c>
      <c r="DH22" s="17">
        <v>81.358511659882893</v>
      </c>
      <c r="DI22" s="17">
        <v>16.6385269983498</v>
      </c>
      <c r="DJ22" s="17">
        <v>7531.7598435820601</v>
      </c>
      <c r="DK22" s="17">
        <v>40.215809922260902</v>
      </c>
      <c r="DL22" s="17">
        <v>43.553201432248798</v>
      </c>
      <c r="DN22" s="26">
        <f t="shared" si="0"/>
        <v>1.0871168012762502</v>
      </c>
      <c r="DO22" s="40">
        <f t="shared" si="1"/>
        <v>5.6252683937161509E-3</v>
      </c>
      <c r="DP22" s="40">
        <f t="shared" si="2"/>
        <v>5.2581132443344433E-3</v>
      </c>
      <c r="DQ22" s="40">
        <f t="shared" si="3"/>
        <v>5.891516239542172E-3</v>
      </c>
      <c r="DR22" s="40">
        <f t="shared" si="4"/>
        <v>5.5186273349030115E-3</v>
      </c>
      <c r="DS22" s="40">
        <f t="shared" si="5"/>
        <v>5.5166019612710544E-3</v>
      </c>
      <c r="DT22" s="40">
        <f t="shared" si="6"/>
        <v>5.7335950347683368E-3</v>
      </c>
      <c r="DU22" s="40">
        <f t="shared" si="7"/>
        <v>5.6647428975861811E-3</v>
      </c>
      <c r="DV22" s="40">
        <f t="shared" si="8"/>
        <v>5.5800139760047154E-3</v>
      </c>
      <c r="DW22" s="40">
        <f t="shared" si="9"/>
        <v>5.5799456717329854E-3</v>
      </c>
      <c r="DX22" s="40">
        <f t="shared" si="10"/>
        <v>5.6619462538184326E-3</v>
      </c>
      <c r="DY22" s="40">
        <f t="shared" si="11"/>
        <v>5.5806157922127821E-3</v>
      </c>
      <c r="DZ22" s="40">
        <f t="shared" si="12"/>
        <v>7.0814050406598026E-3</v>
      </c>
      <c r="EA22" s="40">
        <f t="shared" si="13"/>
        <v>5.5800944229616369E-3</v>
      </c>
      <c r="EB22" s="40">
        <f t="shared" si="14"/>
        <v>5.8923191122305998E-3</v>
      </c>
      <c r="EC22" s="40">
        <f t="shared" si="15"/>
        <v>7.080992700439907E-3</v>
      </c>
      <c r="ED22" s="40">
        <f t="shared" si="16"/>
        <v>5.5935718092281744E-3</v>
      </c>
      <c r="EE22" s="40">
        <f t="shared" si="17"/>
        <v>7.0793904370106808E-3</v>
      </c>
      <c r="EF22" s="40">
        <f t="shared" si="18"/>
        <v>5.5802043312835007E-3</v>
      </c>
      <c r="EG22" s="40">
        <f t="shared" si="19"/>
        <v>5.5799733993100401E-3</v>
      </c>
      <c r="EH22" s="40">
        <f t="shared" si="20"/>
        <v>5.6136090270034033E-3</v>
      </c>
      <c r="EI22" s="40">
        <f t="shared" si="21"/>
        <v>7.0616916784035583E-3</v>
      </c>
      <c r="EJ22" s="40">
        <f t="shared" si="22"/>
        <v>7.0704324016847677E-3</v>
      </c>
      <c r="EK22" s="40">
        <f t="shared" si="23"/>
        <v>7.0662704983514169E-3</v>
      </c>
      <c r="EL22" s="40">
        <f t="shared" si="24"/>
        <v>5.6012397253038812E-3</v>
      </c>
      <c r="EM22" s="40">
        <f t="shared" si="25"/>
        <v>6.1399059859257223E-3</v>
      </c>
      <c r="EN22" s="40">
        <f t="shared" si="26"/>
        <v>5.5793963982360513E-3</v>
      </c>
      <c r="EO22" s="17"/>
      <c r="EP22" s="13"/>
      <c r="EQ22" s="13"/>
      <c r="ER22" s="13"/>
      <c r="ES22" s="13"/>
      <c r="ET22" s="13"/>
      <c r="EU22" s="13"/>
      <c r="EV22" s="13"/>
    </row>
    <row r="23" spans="1:152" x14ac:dyDescent="0.25">
      <c r="A23" s="15" t="s">
        <v>192</v>
      </c>
      <c r="B23" s="17">
        <v>183408.75487999999</v>
      </c>
      <c r="C23" s="17">
        <v>1353.0140222</v>
      </c>
      <c r="D23" s="17">
        <v>2711.6899093000002</v>
      </c>
      <c r="E23" s="17">
        <v>28338.394124999999</v>
      </c>
      <c r="F23" s="17">
        <v>28328.184451000001</v>
      </c>
      <c r="G23" s="17">
        <v>836.68631486000004</v>
      </c>
      <c r="H23" s="17">
        <v>26880.239600000001</v>
      </c>
      <c r="I23" s="17">
        <v>3277.1668328000001</v>
      </c>
      <c r="J23" s="17">
        <v>121.162845</v>
      </c>
      <c r="K23" s="17">
        <v>748.44521890999999</v>
      </c>
      <c r="L23" s="17">
        <v>225.01671296999999</v>
      </c>
      <c r="M23" s="17">
        <v>6.5769864999999997E-3</v>
      </c>
      <c r="N23" s="17">
        <v>2240.5511999999999</v>
      </c>
      <c r="O23" s="17">
        <v>5.0609747599999998E-2</v>
      </c>
      <c r="P23" s="17">
        <v>4.7376383600000002E-2</v>
      </c>
      <c r="Q23" s="17">
        <v>437.65351633</v>
      </c>
      <c r="R23" s="17">
        <v>5.9747443000000003E-3</v>
      </c>
      <c r="S23" s="17">
        <v>303.86872160000001</v>
      </c>
      <c r="T23" s="17">
        <v>150.2034439</v>
      </c>
      <c r="U23" s="17">
        <v>40.670971823999999</v>
      </c>
      <c r="V23" s="17">
        <v>6.7878286600000004E-2</v>
      </c>
      <c r="W23" s="17">
        <v>1.0227486267999999</v>
      </c>
      <c r="X23" s="17">
        <v>0.64974127569999995</v>
      </c>
      <c r="Y23" s="17">
        <v>112.31269265</v>
      </c>
      <c r="Z23" s="17">
        <v>2.1086944889999999</v>
      </c>
      <c r="AA23" s="17">
        <v>44.041731554999998</v>
      </c>
      <c r="AC23" s="17" t="s">
        <v>192</v>
      </c>
      <c r="AD23" s="17">
        <v>0</v>
      </c>
      <c r="AE23" s="17">
        <v>1479.7124645571801</v>
      </c>
      <c r="AF23" s="17">
        <v>121.831069784143</v>
      </c>
      <c r="AG23" s="17">
        <v>3295.2407915539202</v>
      </c>
      <c r="AH23" s="17">
        <v>3295.2407915539202</v>
      </c>
      <c r="AI23" s="17">
        <v>1907.9676074572101</v>
      </c>
      <c r="AJ23" s="17">
        <v>0</v>
      </c>
      <c r="AK23" s="17">
        <v>752.59390158218105</v>
      </c>
      <c r="AL23" s="17">
        <v>2.1214463541134201</v>
      </c>
      <c r="AM23" s="17">
        <v>226.25770468550701</v>
      </c>
      <c r="AN23" s="17">
        <v>1.58902443341986E-3</v>
      </c>
      <c r="AO23" s="17">
        <v>5.0319200691336299E-3</v>
      </c>
      <c r="AP23" s="17">
        <v>8139.03900107139</v>
      </c>
      <c r="AQ23" s="17">
        <v>184446.570497307</v>
      </c>
      <c r="AR23" s="17">
        <v>2212.6131644327702</v>
      </c>
      <c r="AS23" s="17">
        <v>845.53652030191802</v>
      </c>
      <c r="AT23" s="17">
        <v>1386.8306108911599</v>
      </c>
      <c r="AU23" s="17">
        <v>44.284625710278398</v>
      </c>
      <c r="AV23" s="17">
        <v>0</v>
      </c>
      <c r="AW23" s="17">
        <v>0</v>
      </c>
      <c r="AX23" s="17">
        <v>2252.9081361488602</v>
      </c>
      <c r="AY23" s="17">
        <v>2252.9081361488602</v>
      </c>
      <c r="AZ23" s="17">
        <v>1323.66420968998</v>
      </c>
      <c r="BA23" s="17">
        <v>0</v>
      </c>
      <c r="BB23" s="17">
        <v>2.0365716598179501E-2</v>
      </c>
      <c r="BC23" s="17">
        <v>2.5457193928980899E-2</v>
      </c>
      <c r="BD23" s="17">
        <v>0</v>
      </c>
      <c r="BE23" s="17">
        <v>106.081708052433</v>
      </c>
      <c r="BF23" s="17">
        <v>80.997932576533699</v>
      </c>
      <c r="BG23" s="17">
        <v>0</v>
      </c>
      <c r="BH23" s="17">
        <v>6084.63932822885</v>
      </c>
      <c r="BI23" s="17">
        <v>329.158981614178</v>
      </c>
      <c r="BJ23" s="17">
        <v>1.57386917252159E-2</v>
      </c>
      <c r="BK23" s="17">
        <v>3.19543287266323E-2</v>
      </c>
      <c r="BL23" s="17">
        <v>0</v>
      </c>
      <c r="BM23" s="17">
        <v>1863.00779638683</v>
      </c>
      <c r="BN23" s="17">
        <v>440.06884414521602</v>
      </c>
      <c r="BO23" s="17">
        <v>1360.6586290425801</v>
      </c>
      <c r="BP23" s="17">
        <v>0</v>
      </c>
      <c r="BQ23" s="17">
        <v>2.4660145486841102E-3</v>
      </c>
      <c r="BR23" s="17">
        <v>3.5486592135220399E-3</v>
      </c>
      <c r="BS23" s="17">
        <v>29353.847629314801</v>
      </c>
      <c r="BT23" s="17">
        <v>2455.2301097822301</v>
      </c>
      <c r="BU23" s="17">
        <v>272.80339215242702</v>
      </c>
      <c r="BV23" s="17">
        <v>2728.0335019346599</v>
      </c>
      <c r="BW23" s="17">
        <v>1.92014744950462</v>
      </c>
      <c r="BX23" s="17">
        <v>1248.0928311912201</v>
      </c>
      <c r="BY23" s="17">
        <v>0</v>
      </c>
      <c r="BZ23" s="17">
        <v>40.895724081541204</v>
      </c>
      <c r="CA23" s="17">
        <v>6.8335599081337906E-2</v>
      </c>
      <c r="CB23" s="17">
        <v>1.02960313219148</v>
      </c>
      <c r="CC23" s="17">
        <v>0.65409960519027399</v>
      </c>
      <c r="CD23" s="17">
        <v>112.933349335758</v>
      </c>
      <c r="CE23" s="17">
        <v>3.1334086825730099</v>
      </c>
      <c r="CF23" s="17">
        <v>2607.7695387075501</v>
      </c>
      <c r="CG23" s="17">
        <v>2.8485538937482402</v>
      </c>
      <c r="CH23" s="17">
        <v>84.459613946989805</v>
      </c>
      <c r="CI23" s="17">
        <v>1589.24728803937</v>
      </c>
      <c r="CJ23" s="17">
        <v>2.56369811626073</v>
      </c>
      <c r="CK23" s="17">
        <v>0</v>
      </c>
      <c r="CL23" s="17">
        <v>5.0914381042455499E-3</v>
      </c>
      <c r="CM23" s="17">
        <v>275.469368558783</v>
      </c>
      <c r="CN23" s="17">
        <v>28495.8175296261</v>
      </c>
      <c r="CO23" s="17">
        <v>28485.533489888901</v>
      </c>
      <c r="CP23" s="17">
        <v>10.2840397372222</v>
      </c>
      <c r="CQ23" s="17">
        <v>3.2188655081378101</v>
      </c>
      <c r="CR23" s="17">
        <v>0</v>
      </c>
      <c r="CS23" s="17">
        <v>696.98891265067198</v>
      </c>
      <c r="CT23" s="17">
        <v>26.776397020232899</v>
      </c>
      <c r="CU23" s="17">
        <v>10531.9113653775</v>
      </c>
      <c r="CV23" s="17">
        <v>42.728301560541603</v>
      </c>
      <c r="CW23" s="17">
        <v>54.122513201937799</v>
      </c>
      <c r="CX23" s="17">
        <v>15045.5894330263</v>
      </c>
      <c r="CY23" s="17">
        <v>333.87175819382799</v>
      </c>
      <c r="CZ23" s="17">
        <v>9.6850831968121103</v>
      </c>
      <c r="DA23" s="17">
        <v>116.79068710902401</v>
      </c>
      <c r="DB23" s="17">
        <v>0</v>
      </c>
      <c r="DC23" s="17">
        <v>841.39517949877904</v>
      </c>
      <c r="DD23" s="17">
        <v>22.289814000431601</v>
      </c>
      <c r="DE23" s="17">
        <v>0</v>
      </c>
      <c r="DF23" s="17">
        <v>0</v>
      </c>
      <c r="DG23" s="17">
        <v>435.44766960849</v>
      </c>
      <c r="DH23" s="17">
        <v>305.54465413820202</v>
      </c>
      <c r="DI23" s="17">
        <v>58.943594867831798</v>
      </c>
      <c r="DJ23" s="17">
        <v>27029.258955891</v>
      </c>
      <c r="DK23" s="17">
        <v>151.031808792774</v>
      </c>
      <c r="DL23" s="17">
        <v>154.291435847218</v>
      </c>
      <c r="DN23" s="26">
        <f t="shared" si="0"/>
        <v>1.086002678697825</v>
      </c>
      <c r="DO23" s="40">
        <f t="shared" si="1"/>
        <v>5.658484612613068E-3</v>
      </c>
      <c r="DP23" s="40">
        <f t="shared" si="2"/>
        <v>5.6500573661091361E-3</v>
      </c>
      <c r="DQ23" s="40">
        <f t="shared" si="3"/>
        <v>6.0270876026819126E-3</v>
      </c>
      <c r="DR23" s="40">
        <f t="shared" si="4"/>
        <v>5.5551279275639206E-3</v>
      </c>
      <c r="DS23" s="40">
        <f t="shared" si="5"/>
        <v>5.5545048840341723E-3</v>
      </c>
      <c r="DT23" s="40">
        <f t="shared" si="6"/>
        <v>5.6279928990674646E-3</v>
      </c>
      <c r="DU23" s="40">
        <f t="shared" si="7"/>
        <v>5.5438254311914528E-3</v>
      </c>
      <c r="DV23" s="40">
        <f t="shared" si="8"/>
        <v>5.515117073999494E-3</v>
      </c>
      <c r="DW23" s="40">
        <f t="shared" si="9"/>
        <v>5.5150965144718468E-3</v>
      </c>
      <c r="DX23" s="40">
        <f t="shared" si="10"/>
        <v>5.5430679057887457E-3</v>
      </c>
      <c r="DY23" s="40">
        <f t="shared" si="11"/>
        <v>5.5151090740200937E-3</v>
      </c>
      <c r="DZ23" s="40">
        <f t="shared" si="12"/>
        <v>6.6836084509966079E-3</v>
      </c>
      <c r="EA23" s="40">
        <f t="shared" si="13"/>
        <v>5.5151322357017835E-3</v>
      </c>
      <c r="EB23" s="40">
        <f t="shared" si="14"/>
        <v>6.0186237997748044E-3</v>
      </c>
      <c r="EC23" s="40">
        <f t="shared" si="15"/>
        <v>6.6834322881537591E-3</v>
      </c>
      <c r="ED23" s="40">
        <f t="shared" si="16"/>
        <v>5.5188127710478823E-3</v>
      </c>
      <c r="EE23" s="40">
        <f t="shared" si="17"/>
        <v>6.6830411815532037E-3</v>
      </c>
      <c r="EF23" s="40">
        <f t="shared" si="18"/>
        <v>5.5153176983056915E-3</v>
      </c>
      <c r="EG23" s="40">
        <f t="shared" si="19"/>
        <v>5.5149527285506175E-3</v>
      </c>
      <c r="EH23" s="40">
        <f t="shared" si="20"/>
        <v>5.5261098385797174E-3</v>
      </c>
      <c r="EI23" s="40">
        <f t="shared" si="21"/>
        <v>6.7372425593592022E-3</v>
      </c>
      <c r="EJ23" s="40">
        <f t="shared" si="22"/>
        <v>6.7020431138848612E-3</v>
      </c>
      <c r="EK23" s="40">
        <f t="shared" si="23"/>
        <v>6.7077922448109568E-3</v>
      </c>
      <c r="EL23" s="40">
        <f t="shared" si="24"/>
        <v>5.5261491031307133E-3</v>
      </c>
      <c r="EM23" s="40">
        <f t="shared" si="25"/>
        <v>6.0472795750831938E-3</v>
      </c>
      <c r="EN23" s="40">
        <f t="shared" si="26"/>
        <v>5.5150909535668377E-3</v>
      </c>
      <c r="EO23" s="17"/>
      <c r="EP23" s="13"/>
      <c r="EQ23" s="13"/>
      <c r="ER23" s="13"/>
      <c r="ES23" s="13"/>
      <c r="ET23" s="13"/>
      <c r="EU23" s="13"/>
      <c r="EV23" s="13"/>
    </row>
    <row r="24" spans="1:152" x14ac:dyDescent="0.25">
      <c r="A24" s="15" t="s">
        <v>193</v>
      </c>
      <c r="B24" s="17">
        <v>226249.46687</v>
      </c>
      <c r="C24" s="17">
        <v>1849.6863648999999</v>
      </c>
      <c r="D24" s="17">
        <v>2673.0190372000002</v>
      </c>
      <c r="E24" s="17">
        <v>35348.214422999998</v>
      </c>
      <c r="F24" s="17">
        <v>34119.075315000002</v>
      </c>
      <c r="G24" s="17">
        <v>1056.9580615</v>
      </c>
      <c r="H24" s="17">
        <v>34368.786467999998</v>
      </c>
      <c r="I24" s="17">
        <v>921.74152838999998</v>
      </c>
      <c r="J24" s="17">
        <v>91.774942077000006</v>
      </c>
      <c r="K24" s="17">
        <v>1779.7812712</v>
      </c>
      <c r="L24" s="17">
        <v>168.19855340999999</v>
      </c>
      <c r="M24" s="17">
        <v>5.0378790999999999E-3</v>
      </c>
      <c r="N24" s="17">
        <v>1555.0639686</v>
      </c>
      <c r="O24" s="17">
        <v>5.0008186699999999E-2</v>
      </c>
      <c r="P24" s="17">
        <v>3.7618486999999999E-2</v>
      </c>
      <c r="Q24" s="17">
        <v>213.85396279</v>
      </c>
      <c r="R24" s="17">
        <v>3.8602705E-3</v>
      </c>
      <c r="S24" s="17">
        <v>430.13091306000001</v>
      </c>
      <c r="T24" s="17">
        <v>224.29564096999999</v>
      </c>
      <c r="U24" s="17">
        <v>51.330298122000002</v>
      </c>
      <c r="V24" s="17">
        <v>2.90098297E-2</v>
      </c>
      <c r="W24" s="17">
        <v>0.46886152800000003</v>
      </c>
      <c r="X24" s="17">
        <v>0.29160303360000001</v>
      </c>
      <c r="Y24" s="17">
        <v>150.99780630000001</v>
      </c>
      <c r="Z24" s="17">
        <v>1.7402222992</v>
      </c>
      <c r="AA24" s="17">
        <v>57.246085473000001</v>
      </c>
      <c r="AC24" s="17" t="s">
        <v>193</v>
      </c>
      <c r="AD24" s="17">
        <v>0</v>
      </c>
      <c r="AE24" s="17">
        <v>2189.6965219768899</v>
      </c>
      <c r="AF24" s="17">
        <v>92.043248111201805</v>
      </c>
      <c r="AG24" s="17">
        <v>924.70410602481195</v>
      </c>
      <c r="AH24" s="17">
        <v>924.70410602481195</v>
      </c>
      <c r="AI24" s="17">
        <v>2823.4337330266699</v>
      </c>
      <c r="AJ24" s="17">
        <v>0</v>
      </c>
      <c r="AK24" s="17">
        <v>1787.93524694083</v>
      </c>
      <c r="AL24" s="17">
        <v>1.74750202592149</v>
      </c>
      <c r="AM24" s="17">
        <v>168.848100326939</v>
      </c>
      <c r="AN24" s="17">
        <v>1.2161965067416199E-3</v>
      </c>
      <c r="AO24" s="17">
        <v>3.8512926965029101E-3</v>
      </c>
      <c r="AP24" s="17">
        <v>12044.248192974401</v>
      </c>
      <c r="AQ24" s="17">
        <v>227155.67114006501</v>
      </c>
      <c r="AR24" s="17">
        <v>3274.2518313410401</v>
      </c>
      <c r="AS24" s="17">
        <v>1251.2353425691899</v>
      </c>
      <c r="AT24" s="17">
        <v>2052.2489842836799</v>
      </c>
      <c r="AU24" s="17">
        <v>57.482099787730697</v>
      </c>
      <c r="AV24" s="17">
        <v>0</v>
      </c>
      <c r="AW24" s="17">
        <v>0</v>
      </c>
      <c r="AX24" s="17">
        <v>1560.2295668655399</v>
      </c>
      <c r="AY24" s="17">
        <v>1560.2295668655399</v>
      </c>
      <c r="AZ24" s="17">
        <v>1958.7745646968399</v>
      </c>
      <c r="BA24" s="17">
        <v>0</v>
      </c>
      <c r="BB24" s="17">
        <v>2.00796413286779E-2</v>
      </c>
      <c r="BC24" s="17">
        <v>2.5099644408170099E-2</v>
      </c>
      <c r="BD24" s="17">
        <v>0</v>
      </c>
      <c r="BE24" s="17">
        <v>156.98095501910899</v>
      </c>
      <c r="BF24" s="17">
        <v>119.861764878419</v>
      </c>
      <c r="BG24" s="17">
        <v>0</v>
      </c>
      <c r="BH24" s="17">
        <v>9004.1228354076302</v>
      </c>
      <c r="BI24" s="17">
        <v>487.09349737592402</v>
      </c>
      <c r="BJ24" s="17">
        <v>1.2487052638695499E-2</v>
      </c>
      <c r="BK24" s="17">
        <v>2.5352512858723399E-2</v>
      </c>
      <c r="BL24" s="17">
        <v>0</v>
      </c>
      <c r="BM24" s="17">
        <v>2756.9021400274401</v>
      </c>
      <c r="BN24" s="17">
        <v>214.509572458505</v>
      </c>
      <c r="BO24" s="17">
        <v>1856.25886504186</v>
      </c>
      <c r="BP24" s="17">
        <v>0</v>
      </c>
      <c r="BQ24" s="17">
        <v>1.5920021705185801E-3</v>
      </c>
      <c r="BR24" s="17">
        <v>2.2909314598484301E-3</v>
      </c>
      <c r="BS24" s="17">
        <v>37950.3215972486</v>
      </c>
      <c r="BT24" s="17">
        <v>2414.3775141277602</v>
      </c>
      <c r="BU24" s="17">
        <v>268.26428390989702</v>
      </c>
      <c r="BV24" s="17">
        <v>2682.64179803766</v>
      </c>
      <c r="BW24" s="17">
        <v>2.84145741009756</v>
      </c>
      <c r="BX24" s="17">
        <v>1846.9430020413099</v>
      </c>
      <c r="BY24" s="17">
        <v>0</v>
      </c>
      <c r="BZ24" s="17">
        <v>51.539722313519299</v>
      </c>
      <c r="CA24" s="17">
        <v>2.91792635823294E-2</v>
      </c>
      <c r="CB24" s="17">
        <v>0.47159915263299901</v>
      </c>
      <c r="CC24" s="17">
        <v>0.29330587640146399</v>
      </c>
      <c r="CD24" s="17">
        <v>151.63150442478599</v>
      </c>
      <c r="CE24" s="17">
        <v>3.7678219100844901</v>
      </c>
      <c r="CF24" s="17">
        <v>3859.00864392212</v>
      </c>
      <c r="CG24" s="17">
        <v>3.4252919928129302</v>
      </c>
      <c r="CH24" s="17">
        <v>101.559937856115</v>
      </c>
      <c r="CI24" s="17">
        <v>1911.0180555013501</v>
      </c>
      <c r="CJ24" s="17">
        <v>3.0827638626079499</v>
      </c>
      <c r="CK24" s="17">
        <v>0</v>
      </c>
      <c r="CL24" s="17">
        <v>5.0199198840368796E-3</v>
      </c>
      <c r="CM24" s="17">
        <v>331.242955097361</v>
      </c>
      <c r="CN24" s="17">
        <v>35486.718637100799</v>
      </c>
      <c r="CO24" s="17">
        <v>34252.927513967101</v>
      </c>
      <c r="CP24" s="17">
        <v>1233.79112313365</v>
      </c>
      <c r="CQ24" s="17">
        <v>3.8705805075039801</v>
      </c>
      <c r="CR24" s="17">
        <v>0</v>
      </c>
      <c r="CS24" s="17">
        <v>838.10638068310197</v>
      </c>
      <c r="CT24" s="17">
        <v>32.197753480271302</v>
      </c>
      <c r="CU24" s="17">
        <v>12664.279904539801</v>
      </c>
      <c r="CV24" s="17">
        <v>51.379383723275801</v>
      </c>
      <c r="CW24" s="17">
        <v>65.080555950550206</v>
      </c>
      <c r="CX24" s="17">
        <v>18091.833130508101</v>
      </c>
      <c r="CY24" s="17">
        <v>494.06743900033899</v>
      </c>
      <c r="CZ24" s="17">
        <v>11.645989853116999</v>
      </c>
      <c r="DA24" s="17">
        <v>140.43700850102201</v>
      </c>
      <c r="DB24" s="17">
        <v>0</v>
      </c>
      <c r="DC24" s="17">
        <v>1061.70104167771</v>
      </c>
      <c r="DD24" s="17">
        <v>32.984743029112401</v>
      </c>
      <c r="DE24" s="17">
        <v>0</v>
      </c>
      <c r="DF24" s="17">
        <v>0</v>
      </c>
      <c r="DG24" s="17">
        <v>644.38097433509597</v>
      </c>
      <c r="DH24" s="17">
        <v>431.96334636308501</v>
      </c>
      <c r="DI24" s="17">
        <v>87.225453367932602</v>
      </c>
      <c r="DJ24" s="17">
        <v>34510.467421859903</v>
      </c>
      <c r="DK24" s="17">
        <v>225.27006235539699</v>
      </c>
      <c r="DL24" s="17">
        <v>228.322320657685</v>
      </c>
      <c r="DN24" s="26">
        <f t="shared" si="0"/>
        <v>1.0996756761749855</v>
      </c>
      <c r="DO24" s="40">
        <f t="shared" si="1"/>
        <v>4.0053321786861868E-3</v>
      </c>
      <c r="DP24" s="40">
        <f t="shared" si="2"/>
        <v>3.5533051800462124E-3</v>
      </c>
      <c r="DQ24" s="40">
        <f t="shared" si="3"/>
        <v>3.5999597098791006E-3</v>
      </c>
      <c r="DR24" s="40">
        <f t="shared" si="4"/>
        <v>3.918280353382749E-3</v>
      </c>
      <c r="DS24" s="40">
        <f t="shared" si="5"/>
        <v>3.9230898765961753E-3</v>
      </c>
      <c r="DT24" s="40">
        <f t="shared" si="6"/>
        <v>4.4873872961231241E-3</v>
      </c>
      <c r="DU24" s="40">
        <f t="shared" si="7"/>
        <v>4.1223728976238511E-3</v>
      </c>
      <c r="DV24" s="40">
        <f t="shared" si="8"/>
        <v>3.2141088836332237E-3</v>
      </c>
      <c r="DW24" s="40">
        <f t="shared" si="9"/>
        <v>2.9235216948073732E-3</v>
      </c>
      <c r="DX24" s="40">
        <f t="shared" si="10"/>
        <v>4.5814482221920756E-3</v>
      </c>
      <c r="DY24" s="40">
        <f t="shared" si="11"/>
        <v>3.861786583596137E-3</v>
      </c>
      <c r="DZ24" s="40">
        <f t="shared" si="12"/>
        <v>5.8774938137221948E-3</v>
      </c>
      <c r="EA24" s="40">
        <f t="shared" si="13"/>
        <v>3.3217914952980952E-3</v>
      </c>
      <c r="EB24" s="40">
        <f t="shared" si="14"/>
        <v>3.819752994260905E-3</v>
      </c>
      <c r="EC24" s="40">
        <f t="shared" si="15"/>
        <v>5.8768577646117794E-3</v>
      </c>
      <c r="ED24" s="40">
        <f t="shared" si="16"/>
        <v>3.0656886594559044E-3</v>
      </c>
      <c r="EE24" s="40">
        <f t="shared" si="17"/>
        <v>5.8708658802563655E-3</v>
      </c>
      <c r="EF24" s="40">
        <f t="shared" si="18"/>
        <v>4.2601757917115493E-3</v>
      </c>
      <c r="EG24" s="40">
        <f t="shared" si="19"/>
        <v>4.3443616700840149E-3</v>
      </c>
      <c r="EH24" s="40">
        <f t="shared" si="20"/>
        <v>4.0799332788121513E-3</v>
      </c>
      <c r="EI24" s="40">
        <f t="shared" si="21"/>
        <v>5.8405679758058212E-3</v>
      </c>
      <c r="EJ24" s="40">
        <f t="shared" si="22"/>
        <v>5.8388766608272035E-3</v>
      </c>
      <c r="EK24" s="40">
        <f t="shared" si="23"/>
        <v>5.8395922032821691E-3</v>
      </c>
      <c r="EL24" s="40">
        <f t="shared" si="24"/>
        <v>4.1967372925071399E-3</v>
      </c>
      <c r="EM24" s="40">
        <f t="shared" si="25"/>
        <v>4.183216549308949E-3</v>
      </c>
      <c r="EN24" s="40">
        <f t="shared" si="26"/>
        <v>4.1228026821504039E-3</v>
      </c>
      <c r="EO24" s="17"/>
      <c r="EP24" s="13"/>
      <c r="EQ24" s="13"/>
      <c r="ER24" s="13"/>
      <c r="ES24" s="13"/>
      <c r="ET24" s="13"/>
      <c r="EU24" s="13"/>
      <c r="EV24" s="13"/>
    </row>
    <row r="25" spans="1:152" x14ac:dyDescent="0.25">
      <c r="A25" s="15" t="s">
        <v>194</v>
      </c>
      <c r="B25" s="17">
        <v>10741.636329000001</v>
      </c>
      <c r="C25" s="17">
        <v>95.318676384</v>
      </c>
      <c r="D25" s="17">
        <v>176.69611785999999</v>
      </c>
      <c r="E25" s="17">
        <v>1630.2706304999999</v>
      </c>
      <c r="F25" s="17">
        <v>1628.4882846</v>
      </c>
      <c r="G25" s="17">
        <v>33.575968664000001</v>
      </c>
      <c r="H25" s="17">
        <v>1654.7964172</v>
      </c>
      <c r="I25" s="17">
        <v>195.59904299999999</v>
      </c>
      <c r="J25" s="17">
        <v>7.2316565497000003</v>
      </c>
      <c r="K25" s="17">
        <v>46.032950921999998</v>
      </c>
      <c r="L25" s="17">
        <v>13.430219204</v>
      </c>
      <c r="M25" s="17">
        <v>3.9949199999999999E-4</v>
      </c>
      <c r="N25" s="17">
        <v>133.72820024000001</v>
      </c>
      <c r="O25" s="17">
        <v>2.9096471E-3</v>
      </c>
      <c r="P25" s="17">
        <v>2.9552736999999998E-3</v>
      </c>
      <c r="Q25" s="17">
        <v>26.245925729</v>
      </c>
      <c r="R25" s="17">
        <v>3.2261889999999997E-4</v>
      </c>
      <c r="S25" s="17">
        <v>18.136529117999999</v>
      </c>
      <c r="T25" s="17">
        <v>8.9649547525000006</v>
      </c>
      <c r="U25" s="17">
        <v>2.4578084049000002</v>
      </c>
      <c r="V25" s="17">
        <v>4.1874060999999999E-3</v>
      </c>
      <c r="W25" s="17">
        <v>5.4700242900000001E-2</v>
      </c>
      <c r="X25" s="17">
        <v>3.5316961000000001E-2</v>
      </c>
      <c r="Y25" s="17">
        <v>6.7202516417</v>
      </c>
      <c r="Z25" s="17">
        <v>8.5154506199999994E-2</v>
      </c>
      <c r="AA25" s="17">
        <v>2.6286491887999999</v>
      </c>
      <c r="AC25" s="17" t="s">
        <v>194</v>
      </c>
      <c r="AD25" s="17">
        <v>0</v>
      </c>
      <c r="AE25" s="17">
        <v>92.0442449426275</v>
      </c>
      <c r="AF25" s="17">
        <v>7.2821542908338204</v>
      </c>
      <c r="AG25" s="17">
        <v>196.96499029004701</v>
      </c>
      <c r="AH25" s="17">
        <v>196.96499029004701</v>
      </c>
      <c r="AI25" s="17">
        <v>118.683512663486</v>
      </c>
      <c r="AJ25" s="17">
        <v>0</v>
      </c>
      <c r="AK25" s="17">
        <v>46.3567356788122</v>
      </c>
      <c r="AL25" s="17">
        <v>8.57556674723641E-2</v>
      </c>
      <c r="AM25" s="17">
        <v>13.5240055973432</v>
      </c>
      <c r="AN25" s="5">
        <v>9.6653094847137005E-5</v>
      </c>
      <c r="AO25" s="17">
        <v>3.0606810442489597E-4</v>
      </c>
      <c r="AP25" s="17">
        <v>506.28191672720902</v>
      </c>
      <c r="AQ25" s="17">
        <v>10816.312427286601</v>
      </c>
      <c r="AR25" s="17">
        <v>137.633731150377</v>
      </c>
      <c r="AS25" s="17">
        <v>52.595877046898501</v>
      </c>
      <c r="AT25" s="17">
        <v>86.266586456429494</v>
      </c>
      <c r="AU25" s="17">
        <v>2.6470052537559798</v>
      </c>
      <c r="AV25" s="17">
        <v>0</v>
      </c>
      <c r="AW25" s="17">
        <v>0</v>
      </c>
      <c r="AX25" s="17">
        <v>134.66204354645299</v>
      </c>
      <c r="AY25" s="17">
        <v>134.66204354645299</v>
      </c>
      <c r="AZ25" s="17">
        <v>82.337394975929598</v>
      </c>
      <c r="BA25" s="17">
        <v>0</v>
      </c>
      <c r="BB25" s="17">
        <v>1.17208921462377E-3</v>
      </c>
      <c r="BC25" s="17">
        <v>1.4651154156097401E-3</v>
      </c>
      <c r="BD25" s="17">
        <v>0</v>
      </c>
      <c r="BE25" s="17">
        <v>6.5987206223942101</v>
      </c>
      <c r="BF25" s="17">
        <v>5.0384079247103797</v>
      </c>
      <c r="BG25" s="17">
        <v>0</v>
      </c>
      <c r="BH25" s="17">
        <v>378.48978329691101</v>
      </c>
      <c r="BI25" s="17">
        <v>20.475054342664599</v>
      </c>
      <c r="BJ25" s="17">
        <v>9.8312475317493099E-4</v>
      </c>
      <c r="BK25" s="17">
        <v>1.99603796750387E-3</v>
      </c>
      <c r="BL25" s="17">
        <v>0</v>
      </c>
      <c r="BM25" s="17">
        <v>115.88680168233</v>
      </c>
      <c r="BN25" s="17">
        <v>26.4294170632466</v>
      </c>
      <c r="BO25" s="17">
        <v>95.966479187486499</v>
      </c>
      <c r="BP25" s="17">
        <v>0</v>
      </c>
      <c r="BQ25" s="17">
        <v>1.33342932336954E-4</v>
      </c>
      <c r="BR25" s="17">
        <v>1.9188404716711499E-4</v>
      </c>
      <c r="BS25" s="17">
        <v>1811.0401555250501</v>
      </c>
      <c r="BT25" s="17">
        <v>160.15580436537101</v>
      </c>
      <c r="BU25" s="17">
        <v>17.795086351890699</v>
      </c>
      <c r="BV25" s="17">
        <v>177.95089071726201</v>
      </c>
      <c r="BW25" s="17">
        <v>0.119441122875777</v>
      </c>
      <c r="BX25" s="17">
        <v>77.636544848029899</v>
      </c>
      <c r="BY25" s="17">
        <v>0</v>
      </c>
      <c r="BZ25" s="17">
        <v>2.4750243540620702</v>
      </c>
      <c r="CA25" s="17">
        <v>4.2212905106714903E-3</v>
      </c>
      <c r="CB25" s="17">
        <v>5.5142445590166497E-2</v>
      </c>
      <c r="CC25" s="17">
        <v>3.56024823447324E-2</v>
      </c>
      <c r="CD25" s="17">
        <v>6.7672705260646904</v>
      </c>
      <c r="CE25" s="17">
        <v>0.18036322473365399</v>
      </c>
      <c r="CF25" s="17">
        <v>162.21407165246401</v>
      </c>
      <c r="CG25" s="17">
        <v>0.16396652425910899</v>
      </c>
      <c r="CH25" s="17">
        <v>4.8616070825686002</v>
      </c>
      <c r="CI25" s="17">
        <v>91.479192868047804</v>
      </c>
      <c r="CJ25" s="17">
        <v>0.147569902467523</v>
      </c>
      <c r="CK25" s="17">
        <v>0</v>
      </c>
      <c r="CL25" s="17">
        <v>2.93023407243285E-4</v>
      </c>
      <c r="CM25" s="17">
        <v>15.856380567469699</v>
      </c>
      <c r="CN25" s="17">
        <v>1641.46210236812</v>
      </c>
      <c r="CO25" s="17">
        <v>1639.66529338346</v>
      </c>
      <c r="CP25" s="17">
        <v>1.7968089846558299</v>
      </c>
      <c r="CQ25" s="17">
        <v>0.18528222577533701</v>
      </c>
      <c r="CR25" s="17">
        <v>0</v>
      </c>
      <c r="CS25" s="17">
        <v>40.1196037301101</v>
      </c>
      <c r="CT25" s="17">
        <v>1.5412855468289199</v>
      </c>
      <c r="CU25" s="17">
        <v>606.230835570473</v>
      </c>
      <c r="CV25" s="17">
        <v>2.45949780805458</v>
      </c>
      <c r="CW25" s="17">
        <v>3.11536411437578</v>
      </c>
      <c r="CX25" s="17">
        <v>866.04423102233795</v>
      </c>
      <c r="CY25" s="17">
        <v>20.768204358719299</v>
      </c>
      <c r="CZ25" s="17">
        <v>0.557486100277231</v>
      </c>
      <c r="DA25" s="17">
        <v>6.7226270956861001</v>
      </c>
      <c r="DB25" s="17">
        <v>0</v>
      </c>
      <c r="DC25" s="17">
        <v>33.804559780155003</v>
      </c>
      <c r="DD25" s="17">
        <v>1.3865179627837501</v>
      </c>
      <c r="DE25" s="17">
        <v>0</v>
      </c>
      <c r="DF25" s="17">
        <v>0</v>
      </c>
      <c r="DG25" s="17">
        <v>27.086651453604201</v>
      </c>
      <c r="DH25" s="17">
        <v>18.2631823904694</v>
      </c>
      <c r="DI25" s="17">
        <v>3.6665352507138</v>
      </c>
      <c r="DJ25" s="17">
        <v>1666.4385694759001</v>
      </c>
      <c r="DK25" s="17">
        <v>9.0275559387022497</v>
      </c>
      <c r="DL25" s="17">
        <v>9.5975678125175694</v>
      </c>
      <c r="DN25" s="26">
        <f t="shared" si="0"/>
        <v>1.0867728272123631</v>
      </c>
      <c r="DO25" s="40">
        <f t="shared" si="1"/>
        <v>6.9520225782538567E-3</v>
      </c>
      <c r="DP25" s="40">
        <f t="shared" si="2"/>
        <v>6.7961791755979314E-3</v>
      </c>
      <c r="DQ25" s="40">
        <f t="shared" si="3"/>
        <v>7.1013040493408492E-3</v>
      </c>
      <c r="DR25" s="40">
        <f t="shared" si="4"/>
        <v>6.8647938929548551E-3</v>
      </c>
      <c r="DS25" s="40">
        <f t="shared" si="5"/>
        <v>6.8634259694446411E-3</v>
      </c>
      <c r="DT25" s="40">
        <f t="shared" si="6"/>
        <v>6.8081763609726077E-3</v>
      </c>
      <c r="DU25" s="40">
        <f t="shared" si="7"/>
        <v>7.0353985269071542E-3</v>
      </c>
      <c r="DV25" s="40">
        <f t="shared" si="8"/>
        <v>6.9834047707841686E-3</v>
      </c>
      <c r="DW25" s="40">
        <f t="shared" si="9"/>
        <v>6.9828732582598889E-3</v>
      </c>
      <c r="DX25" s="40">
        <f t="shared" si="10"/>
        <v>7.0337606068495463E-3</v>
      </c>
      <c r="DY25" s="40">
        <f t="shared" si="11"/>
        <v>6.983236231562516E-3</v>
      </c>
      <c r="DZ25" s="40">
        <f t="shared" si="12"/>
        <v>8.0832639252675989E-3</v>
      </c>
      <c r="EA25" s="40">
        <f t="shared" si="13"/>
        <v>6.9831442042667929E-3</v>
      </c>
      <c r="EB25" s="40">
        <f t="shared" si="14"/>
        <v>7.0733449004159489E-3</v>
      </c>
      <c r="EC25" s="40">
        <f t="shared" si="15"/>
        <v>8.0835222398524878E-3</v>
      </c>
      <c r="ED25" s="40">
        <f t="shared" si="16"/>
        <v>6.9912311777920845E-3</v>
      </c>
      <c r="EE25" s="40">
        <f t="shared" si="17"/>
        <v>8.0840877706451503E-3</v>
      </c>
      <c r="EF25" s="40">
        <f t="shared" si="18"/>
        <v>6.9833247390042848E-3</v>
      </c>
      <c r="EG25" s="40">
        <f t="shared" si="19"/>
        <v>6.9828780992778443E-3</v>
      </c>
      <c r="EH25" s="40">
        <f t="shared" si="20"/>
        <v>7.0045936565875204E-3</v>
      </c>
      <c r="EI25" s="40">
        <f t="shared" si="21"/>
        <v>8.0919810169571057E-3</v>
      </c>
      <c r="EJ25" s="40">
        <f t="shared" si="22"/>
        <v>8.0841083461897396E-3</v>
      </c>
      <c r="EK25" s="40">
        <f t="shared" si="23"/>
        <v>8.0845388914521626E-3</v>
      </c>
      <c r="EL25" s="40">
        <f t="shared" si="24"/>
        <v>6.996595793070058E-3</v>
      </c>
      <c r="EM25" s="40">
        <f t="shared" si="25"/>
        <v>7.0596530846198059E-3</v>
      </c>
      <c r="EN25" s="40">
        <f t="shared" si="26"/>
        <v>6.9830790027784811E-3</v>
      </c>
      <c r="EO25" s="17"/>
      <c r="EP25" s="13"/>
      <c r="EQ25" s="13"/>
      <c r="ER25" s="13"/>
      <c r="ES25" s="13"/>
      <c r="ET25" s="13"/>
      <c r="EU25" s="13"/>
      <c r="EV25" s="13"/>
    </row>
    <row r="26" spans="1:152" x14ac:dyDescent="0.25">
      <c r="A26" s="15" t="s">
        <v>195</v>
      </c>
      <c r="B26" s="17">
        <v>119888.06374</v>
      </c>
      <c r="C26" s="17">
        <v>938.23237949999998</v>
      </c>
      <c r="D26" s="17">
        <v>1816.5815909999999</v>
      </c>
      <c r="E26" s="17">
        <v>18169.953003999999</v>
      </c>
      <c r="F26" s="17">
        <v>18167.286809000001</v>
      </c>
      <c r="G26" s="17">
        <v>487.94624212999997</v>
      </c>
      <c r="H26" s="17">
        <v>17150.902666000002</v>
      </c>
      <c r="I26" s="17">
        <v>2111.5002605999998</v>
      </c>
      <c r="J26" s="17">
        <v>78.066037542000004</v>
      </c>
      <c r="K26" s="17">
        <v>477.68692723999999</v>
      </c>
      <c r="L26" s="17">
        <v>144.97978265</v>
      </c>
      <c r="M26" s="17">
        <v>4.7993315999999998E-3</v>
      </c>
      <c r="N26" s="17">
        <v>1443.6018294</v>
      </c>
      <c r="O26" s="17">
        <v>3.4738674300000001E-2</v>
      </c>
      <c r="P26" s="17">
        <v>3.4571300800000003E-2</v>
      </c>
      <c r="Q26" s="17">
        <v>281.56828523000001</v>
      </c>
      <c r="R26" s="17">
        <v>4.3598659E-3</v>
      </c>
      <c r="S26" s="17">
        <v>195.78465181999999</v>
      </c>
      <c r="T26" s="17">
        <v>96.777082281999995</v>
      </c>
      <c r="U26" s="17">
        <v>26.103374109000001</v>
      </c>
      <c r="V26" s="17">
        <v>4.6411888200000001E-2</v>
      </c>
      <c r="W26" s="17">
        <v>0.73071600989999996</v>
      </c>
      <c r="X26" s="17">
        <v>0.45924469070000001</v>
      </c>
      <c r="Y26" s="17">
        <v>72.348335636000002</v>
      </c>
      <c r="Z26" s="17">
        <v>1.2198150984</v>
      </c>
      <c r="AA26" s="17">
        <v>28.37638183</v>
      </c>
      <c r="AC26" s="17" t="s">
        <v>195</v>
      </c>
      <c r="AD26" s="17">
        <v>0</v>
      </c>
      <c r="AE26" s="17">
        <v>942.56956869046599</v>
      </c>
      <c r="AF26" s="17">
        <v>78.595238696660502</v>
      </c>
      <c r="AG26" s="17">
        <v>2125.8139985491398</v>
      </c>
      <c r="AH26" s="17">
        <v>2125.8139985491398</v>
      </c>
      <c r="AI26" s="17">
        <v>1215.36600289904</v>
      </c>
      <c r="AJ26" s="17">
        <v>0</v>
      </c>
      <c r="AK26" s="17">
        <v>480.927195864422</v>
      </c>
      <c r="AL26" s="17">
        <v>1.22858848474378</v>
      </c>
      <c r="AM26" s="17">
        <v>145.96260518843999</v>
      </c>
      <c r="AN26" s="17">
        <v>1.16072504880151E-3</v>
      </c>
      <c r="AO26" s="17">
        <v>3.6756339734232801E-3</v>
      </c>
      <c r="AP26" s="17">
        <v>5184.5273588140599</v>
      </c>
      <c r="AQ26" s="17">
        <v>120722.991074612</v>
      </c>
      <c r="AR26" s="17">
        <v>1409.42341800074</v>
      </c>
      <c r="AS26" s="17">
        <v>538.60259414698703</v>
      </c>
      <c r="AT26" s="17">
        <v>883.40428456065899</v>
      </c>
      <c r="AU26" s="17">
        <v>28.568743744433199</v>
      </c>
      <c r="AV26" s="17">
        <v>0</v>
      </c>
      <c r="AW26" s="17">
        <v>0</v>
      </c>
      <c r="AX26" s="17">
        <v>1453.3878219692999</v>
      </c>
      <c r="AY26" s="17">
        <v>1453.3878219692999</v>
      </c>
      <c r="AZ26" s="17">
        <v>843.16745639225803</v>
      </c>
      <c r="BA26" s="17">
        <v>0</v>
      </c>
      <c r="BB26" s="17">
        <v>1.3997615673572101E-2</v>
      </c>
      <c r="BC26" s="17">
        <v>1.7496999509416598E-2</v>
      </c>
      <c r="BD26" s="17">
        <v>0</v>
      </c>
      <c r="BE26" s="17">
        <v>67.5735363275315</v>
      </c>
      <c r="BF26" s="17">
        <v>51.595278932873001</v>
      </c>
      <c r="BG26" s="17">
        <v>0</v>
      </c>
      <c r="BH26" s="17">
        <v>3875.8844167162702</v>
      </c>
      <c r="BI26" s="17">
        <v>209.67260926812699</v>
      </c>
      <c r="BJ26" s="17">
        <v>1.14965454934991E-2</v>
      </c>
      <c r="BK26" s="17">
        <v>2.3341470452873402E-2</v>
      </c>
      <c r="BL26" s="17">
        <v>0</v>
      </c>
      <c r="BM26" s="17">
        <v>1186.7268117783101</v>
      </c>
      <c r="BN26" s="17">
        <v>283.47710905508001</v>
      </c>
      <c r="BO26" s="17">
        <v>944.94820473962102</v>
      </c>
      <c r="BP26" s="17">
        <v>0</v>
      </c>
      <c r="BQ26" s="17">
        <v>1.8013355281590801E-3</v>
      </c>
      <c r="BR26" s="17">
        <v>2.5921694575141698E-3</v>
      </c>
      <c r="BS26" s="17">
        <v>18748.018418329299</v>
      </c>
      <c r="BT26" s="17">
        <v>1646.9607881415</v>
      </c>
      <c r="BU26" s="17">
        <v>182.995721830908</v>
      </c>
      <c r="BV26" s="17">
        <v>1829.95650997241</v>
      </c>
      <c r="BW26" s="17">
        <v>1.22312444043207</v>
      </c>
      <c r="BX26" s="17">
        <v>795.02880262745896</v>
      </c>
      <c r="BY26" s="17">
        <v>0</v>
      </c>
      <c r="BZ26" s="17">
        <v>26.280371137996699</v>
      </c>
      <c r="CA26" s="17">
        <v>4.6769600044411198E-2</v>
      </c>
      <c r="CB26" s="17">
        <v>0.73635152327819298</v>
      </c>
      <c r="CC26" s="17">
        <v>0.46278506095341898</v>
      </c>
      <c r="CD26" s="17">
        <v>72.839330949904905</v>
      </c>
      <c r="CE26" s="17">
        <v>2.0120894643648102</v>
      </c>
      <c r="CF26" s="17">
        <v>1661.1358957017501</v>
      </c>
      <c r="CG26" s="17">
        <v>1.8291724931717199</v>
      </c>
      <c r="CH26" s="17">
        <v>54.234959063915802</v>
      </c>
      <c r="CI26" s="17">
        <v>1020.52058380135</v>
      </c>
      <c r="CJ26" s="17">
        <v>1.6462549110778799</v>
      </c>
      <c r="CK26" s="17">
        <v>0</v>
      </c>
      <c r="CL26" s="17">
        <v>3.49939839654442E-3</v>
      </c>
      <c r="CM26" s="17">
        <v>176.89011754648701</v>
      </c>
      <c r="CN26" s="17">
        <v>18294.410556243402</v>
      </c>
      <c r="CO26" s="17">
        <v>18291.724441433998</v>
      </c>
      <c r="CP26" s="17">
        <v>2.6861148094412899</v>
      </c>
      <c r="CQ26" s="17">
        <v>2.0669648628816901</v>
      </c>
      <c r="CR26" s="17">
        <v>0</v>
      </c>
      <c r="CS26" s="17">
        <v>447.56498805852198</v>
      </c>
      <c r="CT26" s="17">
        <v>17.194217542958899</v>
      </c>
      <c r="CU26" s="17">
        <v>6762.9699066190997</v>
      </c>
      <c r="CV26" s="17">
        <v>27.437586796375399</v>
      </c>
      <c r="CW26" s="17">
        <v>34.754277196869197</v>
      </c>
      <c r="CX26" s="17">
        <v>9661.3880683909301</v>
      </c>
      <c r="CY26" s="17">
        <v>212.67468719486999</v>
      </c>
      <c r="CZ26" s="17">
        <v>6.2191850962054698</v>
      </c>
      <c r="DA26" s="17">
        <v>74.996069589816599</v>
      </c>
      <c r="DB26" s="17">
        <v>0</v>
      </c>
      <c r="DC26" s="17">
        <v>491.239486169808</v>
      </c>
      <c r="DD26" s="17">
        <v>14.198503104823599</v>
      </c>
      <c r="DE26" s="17">
        <v>0</v>
      </c>
      <c r="DF26" s="17">
        <v>0</v>
      </c>
      <c r="DG26" s="17">
        <v>277.378184260794</v>
      </c>
      <c r="DH26" s="17">
        <v>197.11188031350099</v>
      </c>
      <c r="DI26" s="17">
        <v>37.546770707439997</v>
      </c>
      <c r="DJ26" s="17">
        <v>17267.243995704001</v>
      </c>
      <c r="DK26" s="17">
        <v>97.433129685774006</v>
      </c>
      <c r="DL26" s="17">
        <v>98.282868302507595</v>
      </c>
      <c r="DN26" s="26">
        <f t="shared" si="0"/>
        <v>1.0857562690950395</v>
      </c>
      <c r="DO26" s="40">
        <f t="shared" si="1"/>
        <v>6.9642240316992766E-3</v>
      </c>
      <c r="DP26" s="40">
        <f t="shared" si="2"/>
        <v>7.1579550933853061E-3</v>
      </c>
      <c r="DQ26" s="40">
        <f t="shared" si="3"/>
        <v>7.362685518049002E-3</v>
      </c>
      <c r="DR26" s="40">
        <f t="shared" si="4"/>
        <v>6.8496353411593262E-3</v>
      </c>
      <c r="DS26" s="40">
        <f t="shared" si="5"/>
        <v>6.8495441142235637E-3</v>
      </c>
      <c r="DT26" s="40">
        <f t="shared" si="6"/>
        <v>6.7491943895955555E-3</v>
      </c>
      <c r="DU26" s="40">
        <f t="shared" si="7"/>
        <v>6.7833939687987482E-3</v>
      </c>
      <c r="DV26" s="40">
        <f t="shared" si="8"/>
        <v>6.7789420708253252E-3</v>
      </c>
      <c r="DW26" s="40">
        <f t="shared" si="9"/>
        <v>6.7788909405807202E-3</v>
      </c>
      <c r="DX26" s="40">
        <f t="shared" si="10"/>
        <v>6.7832474360221204E-3</v>
      </c>
      <c r="DY26" s="40">
        <f t="shared" si="11"/>
        <v>6.7790316723860119E-3</v>
      </c>
      <c r="DZ26" s="40">
        <f t="shared" si="12"/>
        <v>7.7151206273786323E-3</v>
      </c>
      <c r="EA26" s="40">
        <f t="shared" si="13"/>
        <v>6.7788723801820074E-3</v>
      </c>
      <c r="EB26" s="40">
        <f t="shared" si="14"/>
        <v>7.350288538014795E-3</v>
      </c>
      <c r="EC26" s="40">
        <f t="shared" si="15"/>
        <v>7.7149294414891713E-3</v>
      </c>
      <c r="ED26" s="40">
        <f t="shared" si="16"/>
        <v>6.7792572005073741E-3</v>
      </c>
      <c r="EE26" s="40">
        <f t="shared" si="17"/>
        <v>7.7156239308300706E-3</v>
      </c>
      <c r="EF26" s="40">
        <f t="shared" si="18"/>
        <v>6.7790221611509181E-3</v>
      </c>
      <c r="EG26" s="40">
        <f t="shared" si="19"/>
        <v>6.7789541522066728E-3</v>
      </c>
      <c r="EH26" s="40">
        <f t="shared" si="20"/>
        <v>6.7806187911804428E-3</v>
      </c>
      <c r="EI26" s="40">
        <f t="shared" si="21"/>
        <v>7.7073322867135009E-3</v>
      </c>
      <c r="EJ26" s="40">
        <f t="shared" si="22"/>
        <v>7.7123168260186956E-3</v>
      </c>
      <c r="EK26" s="40">
        <f t="shared" si="23"/>
        <v>7.7091152605870883E-3</v>
      </c>
      <c r="EL26" s="40">
        <f t="shared" si="24"/>
        <v>6.7865460841449966E-3</v>
      </c>
      <c r="EM26" s="40">
        <f t="shared" si="25"/>
        <v>7.1923903510358435E-3</v>
      </c>
      <c r="EN26" s="40">
        <f t="shared" si="26"/>
        <v>6.7789443906421873E-3</v>
      </c>
      <c r="EO26" s="17"/>
      <c r="EP26" s="13"/>
      <c r="EQ26" s="13"/>
      <c r="ER26" s="13"/>
      <c r="ES26" s="13"/>
      <c r="ET26" s="13"/>
      <c r="EU26" s="13"/>
      <c r="EV26" s="13"/>
    </row>
    <row r="27" spans="1:152" x14ac:dyDescent="0.25">
      <c r="A27" s="15" t="s">
        <v>196</v>
      </c>
      <c r="B27" s="17">
        <v>67200.894973999995</v>
      </c>
      <c r="C27" s="17">
        <v>454.02971547999999</v>
      </c>
      <c r="D27" s="17">
        <v>846.91020849999995</v>
      </c>
      <c r="E27" s="17">
        <v>10446.436114</v>
      </c>
      <c r="F27" s="17">
        <v>10443.471557000001</v>
      </c>
      <c r="G27" s="17">
        <v>327.82118623999997</v>
      </c>
      <c r="H27" s="17">
        <v>10929.951674</v>
      </c>
      <c r="I27" s="17">
        <v>1338.875855</v>
      </c>
      <c r="J27" s="17">
        <v>49.500688392999997</v>
      </c>
      <c r="K27" s="17">
        <v>304.37422256000002</v>
      </c>
      <c r="L27" s="17">
        <v>91.929862970000002</v>
      </c>
      <c r="M27" s="17">
        <v>2.5107508999999998E-3</v>
      </c>
      <c r="N27" s="17">
        <v>915.36980960999995</v>
      </c>
      <c r="O27" s="17">
        <v>1.5680294899999999E-2</v>
      </c>
      <c r="P27" s="17">
        <v>1.8573479800000001E-2</v>
      </c>
      <c r="Q27" s="17">
        <v>178.67394614</v>
      </c>
      <c r="R27" s="17">
        <v>2.0276145999999998E-3</v>
      </c>
      <c r="S27" s="17">
        <v>124.14457461000001</v>
      </c>
      <c r="T27" s="17">
        <v>61.365126169</v>
      </c>
      <c r="U27" s="17">
        <v>16.584779618999999</v>
      </c>
      <c r="V27" s="17">
        <v>2.09451485E-2</v>
      </c>
      <c r="W27" s="17">
        <v>0.31692273380000002</v>
      </c>
      <c r="X27" s="17">
        <v>0.201237208</v>
      </c>
      <c r="Y27" s="17">
        <v>45.781377085000003</v>
      </c>
      <c r="Z27" s="17">
        <v>0.72729967939999995</v>
      </c>
      <c r="AA27" s="17">
        <v>17.993105437000001</v>
      </c>
      <c r="AC27" s="17" t="s">
        <v>196</v>
      </c>
      <c r="AD27" s="17">
        <v>0</v>
      </c>
      <c r="AE27" s="17">
        <v>599.86546569084703</v>
      </c>
      <c r="AF27" s="17">
        <v>49.695129917603303</v>
      </c>
      <c r="AG27" s="17">
        <v>1344.1347873932</v>
      </c>
      <c r="AH27" s="17">
        <v>1344.1347873932</v>
      </c>
      <c r="AI27" s="17">
        <v>773.47694431364505</v>
      </c>
      <c r="AJ27" s="17">
        <v>0</v>
      </c>
      <c r="AK27" s="17">
        <v>305.568273348346</v>
      </c>
      <c r="AL27" s="17">
        <v>0.73010037524097904</v>
      </c>
      <c r="AM27" s="17">
        <v>92.290958461183607</v>
      </c>
      <c r="AN27" s="17">
        <v>6.0481032413752401E-4</v>
      </c>
      <c r="AO27" s="17">
        <v>1.9152315801080201E-3</v>
      </c>
      <c r="AP27" s="17">
        <v>3299.5080985403301</v>
      </c>
      <c r="AQ27" s="17">
        <v>67461.885439684294</v>
      </c>
      <c r="AR27" s="17">
        <v>896.977684895219</v>
      </c>
      <c r="AS27" s="17">
        <v>342.77475008911699</v>
      </c>
      <c r="AT27" s="17">
        <v>562.21160635468698</v>
      </c>
      <c r="AU27" s="17">
        <v>18.063796052345399</v>
      </c>
      <c r="AV27" s="17">
        <v>0</v>
      </c>
      <c r="AW27" s="17">
        <v>0</v>
      </c>
      <c r="AX27" s="17">
        <v>918.96535277881503</v>
      </c>
      <c r="AY27" s="17">
        <v>918.96535277881503</v>
      </c>
      <c r="AZ27" s="17">
        <v>536.604236838421</v>
      </c>
      <c r="BA27" s="17">
        <v>0</v>
      </c>
      <c r="BB27" s="17">
        <v>6.2957766496933402E-3</v>
      </c>
      <c r="BC27" s="17">
        <v>7.8697595613193699E-3</v>
      </c>
      <c r="BD27" s="17">
        <v>0</v>
      </c>
      <c r="BE27" s="17">
        <v>43.004786211462203</v>
      </c>
      <c r="BF27" s="17">
        <v>32.835992313741201</v>
      </c>
      <c r="BG27" s="17">
        <v>0</v>
      </c>
      <c r="BH27" s="17">
        <v>2466.6706213420498</v>
      </c>
      <c r="BI27" s="17">
        <v>133.438752583347</v>
      </c>
      <c r="BJ27" s="17">
        <v>6.1519268565044596E-3</v>
      </c>
      <c r="BK27" s="17">
        <v>1.2490293610064001E-2</v>
      </c>
      <c r="BL27" s="17">
        <v>0</v>
      </c>
      <c r="BM27" s="17">
        <v>755.25097388429697</v>
      </c>
      <c r="BN27" s="17">
        <v>179.375332471457</v>
      </c>
      <c r="BO27" s="17">
        <v>455.75324175179202</v>
      </c>
      <c r="BP27" s="17">
        <v>0</v>
      </c>
      <c r="BQ27" s="17">
        <v>8.3439616790511304E-4</v>
      </c>
      <c r="BR27" s="17">
        <v>1.2007186929497201E-3</v>
      </c>
      <c r="BS27" s="17">
        <v>11913.4380214619</v>
      </c>
      <c r="BT27" s="17">
        <v>765.08314612829804</v>
      </c>
      <c r="BU27" s="17">
        <v>85.009266952826493</v>
      </c>
      <c r="BV27" s="17">
        <v>850.09241308112405</v>
      </c>
      <c r="BW27" s="17">
        <v>0.77841427313534195</v>
      </c>
      <c r="BX27" s="17">
        <v>505.968130290293</v>
      </c>
      <c r="BY27" s="17">
        <v>0</v>
      </c>
      <c r="BZ27" s="17">
        <v>16.649873658802701</v>
      </c>
      <c r="CA27" s="17">
        <v>2.1022471776952201E-2</v>
      </c>
      <c r="CB27" s="17">
        <v>0.31809451209096101</v>
      </c>
      <c r="CC27" s="17">
        <v>0.20197943200860699</v>
      </c>
      <c r="CD27" s="17">
        <v>45.960949243737403</v>
      </c>
      <c r="CE27" s="17">
        <v>1.1532822745085001</v>
      </c>
      <c r="CF27" s="17">
        <v>1057.1719275084399</v>
      </c>
      <c r="CG27" s="17">
        <v>1.04843848222799</v>
      </c>
      <c r="CH27" s="17">
        <v>31.086200020502901</v>
      </c>
      <c r="CI27" s="17">
        <v>584.93841499473604</v>
      </c>
      <c r="CJ27" s="17">
        <v>0.94359458170053501</v>
      </c>
      <c r="CK27" s="17">
        <v>0</v>
      </c>
      <c r="CL27" s="17">
        <v>1.57395434172743E-3</v>
      </c>
      <c r="CM27" s="17">
        <v>101.389163732865</v>
      </c>
      <c r="CN27" s="17">
        <v>10487.357775377501</v>
      </c>
      <c r="CO27" s="17">
        <v>10484.382491172501</v>
      </c>
      <c r="CP27" s="17">
        <v>2.9752842049535602</v>
      </c>
      <c r="CQ27" s="17">
        <v>1.1847348872611401</v>
      </c>
      <c r="CR27" s="17">
        <v>0</v>
      </c>
      <c r="CS27" s="17">
        <v>256.53376682043898</v>
      </c>
      <c r="CT27" s="17">
        <v>9.8553171557069295</v>
      </c>
      <c r="CU27" s="17">
        <v>3876.3750433042801</v>
      </c>
      <c r="CV27" s="17">
        <v>15.726574429250901</v>
      </c>
      <c r="CW27" s="17">
        <v>19.920314111454601</v>
      </c>
      <c r="CX27" s="17">
        <v>5537.6769694494496</v>
      </c>
      <c r="CY27" s="17">
        <v>135.34923012682901</v>
      </c>
      <c r="CZ27" s="17">
        <v>3.5646913358355699</v>
      </c>
      <c r="DA27" s="17">
        <v>42.985985592354297</v>
      </c>
      <c r="DB27" s="17">
        <v>0</v>
      </c>
      <c r="DC27" s="17">
        <v>329.11347480568998</v>
      </c>
      <c r="DD27" s="17">
        <v>9.03613352581913</v>
      </c>
      <c r="DE27" s="17">
        <v>0</v>
      </c>
      <c r="DF27" s="17">
        <v>0</v>
      </c>
      <c r="DG27" s="17">
        <v>176.52739033165099</v>
      </c>
      <c r="DH27" s="17">
        <v>124.632346714384</v>
      </c>
      <c r="DI27" s="17">
        <v>23.895307308442199</v>
      </c>
      <c r="DJ27" s="17">
        <v>10972.842429824101</v>
      </c>
      <c r="DK27" s="17">
        <v>61.606223824560701</v>
      </c>
      <c r="DL27" s="17">
        <v>62.548715221416401</v>
      </c>
      <c r="DN27" s="26">
        <f t="shared" si="0"/>
        <v>1.0857203224828298</v>
      </c>
      <c r="DO27" s="40">
        <f t="shared" si="1"/>
        <v>3.8837349678940473E-3</v>
      </c>
      <c r="DP27" s="40">
        <f t="shared" si="2"/>
        <v>3.7960649116763512E-3</v>
      </c>
      <c r="DQ27" s="40">
        <f t="shared" si="3"/>
        <v>3.7574285316034151E-3</v>
      </c>
      <c r="DR27" s="40">
        <f t="shared" si="4"/>
        <v>3.9172844146013255E-3</v>
      </c>
      <c r="DS27" s="40">
        <f t="shared" si="5"/>
        <v>3.9173692338998305E-3</v>
      </c>
      <c r="DT27" s="40">
        <f t="shared" si="6"/>
        <v>3.9420532288108679E-3</v>
      </c>
      <c r="DU27" s="40">
        <f t="shared" si="7"/>
        <v>3.9241487156918223E-3</v>
      </c>
      <c r="DV27" s="40">
        <f t="shared" si="8"/>
        <v>3.9278715599811789E-3</v>
      </c>
      <c r="DW27" s="40">
        <f t="shared" si="9"/>
        <v>3.9280569809369038E-3</v>
      </c>
      <c r="DX27" s="40">
        <f t="shared" si="10"/>
        <v>3.9229694890164282E-3</v>
      </c>
      <c r="DY27" s="40">
        <f t="shared" si="11"/>
        <v>3.9279454958117688E-3</v>
      </c>
      <c r="DZ27" s="40">
        <f t="shared" si="12"/>
        <v>3.7004882664959985E-3</v>
      </c>
      <c r="EA27" s="40">
        <f t="shared" si="13"/>
        <v>3.9279678344941171E-3</v>
      </c>
      <c r="EB27" s="40">
        <f t="shared" si="14"/>
        <v>3.7751619543929106E-3</v>
      </c>
      <c r="EC27" s="40">
        <f t="shared" si="15"/>
        <v>3.7010117279400621E-3</v>
      </c>
      <c r="ED27" s="40">
        <f t="shared" si="16"/>
        <v>3.9255098273109738E-3</v>
      </c>
      <c r="EE27" s="40">
        <f t="shared" si="17"/>
        <v>3.6990564453585452E-3</v>
      </c>
      <c r="EF27" s="40">
        <f t="shared" si="18"/>
        <v>3.9290650108257082E-3</v>
      </c>
      <c r="EG27" s="40">
        <f t="shared" si="19"/>
        <v>3.9289034442252435E-3</v>
      </c>
      <c r="EH27" s="40">
        <f t="shared" si="20"/>
        <v>3.9249264264041347E-3</v>
      </c>
      <c r="EI27" s="40">
        <f t="shared" si="21"/>
        <v>3.6917034487581419E-3</v>
      </c>
      <c r="EJ27" s="40">
        <f t="shared" si="22"/>
        <v>3.6973626880943862E-3</v>
      </c>
      <c r="EK27" s="40">
        <f t="shared" si="23"/>
        <v>3.6883040466700861E-3</v>
      </c>
      <c r="EL27" s="40">
        <f t="shared" si="24"/>
        <v>3.9223843879575247E-3</v>
      </c>
      <c r="EM27" s="40">
        <f t="shared" si="25"/>
        <v>3.8508140733536037E-3</v>
      </c>
      <c r="EN27" s="40">
        <f t="shared" si="26"/>
        <v>3.9287612465180354E-3</v>
      </c>
      <c r="EO27" s="17"/>
      <c r="EP27" s="13"/>
      <c r="EQ27" s="13"/>
      <c r="ER27" s="13"/>
      <c r="ES27" s="13"/>
      <c r="ET27" s="13"/>
      <c r="EU27" s="13"/>
      <c r="EV27" s="13"/>
    </row>
    <row r="28" spans="1:152" x14ac:dyDescent="0.25">
      <c r="A28" s="15" t="s">
        <v>197</v>
      </c>
      <c r="B28" s="17">
        <v>15160.474314999999</v>
      </c>
      <c r="C28" s="17">
        <v>110.0421927</v>
      </c>
      <c r="D28" s="17">
        <v>243.11431820000001</v>
      </c>
      <c r="E28" s="17">
        <v>2376.2083544000002</v>
      </c>
      <c r="F28" s="17">
        <v>2371.7927936000001</v>
      </c>
      <c r="G28" s="17">
        <v>64.924250330000007</v>
      </c>
      <c r="H28" s="17">
        <v>2294.4657065000001</v>
      </c>
      <c r="I28" s="17">
        <v>260.84700329999998</v>
      </c>
      <c r="J28" s="17">
        <v>9.6439910392999995</v>
      </c>
      <c r="K28" s="17">
        <v>63.755238937999998</v>
      </c>
      <c r="L28" s="17">
        <v>17.910268059</v>
      </c>
      <c r="M28" s="17">
        <v>5.2601660000000001E-4</v>
      </c>
      <c r="N28" s="17">
        <v>178.33729342999999</v>
      </c>
      <c r="O28" s="17">
        <v>4.0141483999999996E-3</v>
      </c>
      <c r="P28" s="17">
        <v>3.7890853999999999E-3</v>
      </c>
      <c r="Q28" s="17">
        <v>35.217215295999999</v>
      </c>
      <c r="R28" s="17">
        <v>4.778502E-4</v>
      </c>
      <c r="S28" s="17">
        <v>24.186518342999999</v>
      </c>
      <c r="T28" s="17">
        <v>11.955484165</v>
      </c>
      <c r="U28" s="17">
        <v>3.3304229320999998</v>
      </c>
      <c r="V28" s="17">
        <v>7.7759667999999999E-3</v>
      </c>
      <c r="W28" s="17">
        <v>9.3533663200000006E-2</v>
      </c>
      <c r="X28" s="17">
        <v>6.1507593999999999E-2</v>
      </c>
      <c r="Y28" s="17">
        <v>9.0166225293999993</v>
      </c>
      <c r="Z28" s="17">
        <v>0.1585178166</v>
      </c>
      <c r="AA28" s="17">
        <v>3.5055136968</v>
      </c>
      <c r="AC28" s="17" t="s">
        <v>197</v>
      </c>
      <c r="AD28" s="17">
        <v>0</v>
      </c>
      <c r="AE28" s="17">
        <v>128.74269535900601</v>
      </c>
      <c r="AF28" s="17">
        <v>9.69286752905907</v>
      </c>
      <c r="AG28" s="17">
        <v>262.16900593083699</v>
      </c>
      <c r="AH28" s="17">
        <v>262.16900593083699</v>
      </c>
      <c r="AI28" s="17">
        <v>166.00311815425101</v>
      </c>
      <c r="AJ28" s="17">
        <v>0</v>
      </c>
      <c r="AK28" s="17">
        <v>64.078110789286896</v>
      </c>
      <c r="AL28" s="17">
        <v>0.15931991343790999</v>
      </c>
      <c r="AM28" s="17">
        <v>18.001043085903699</v>
      </c>
      <c r="AN28" s="17">
        <v>1.26865718864641E-4</v>
      </c>
      <c r="AO28" s="17">
        <v>4.0174161298925701E-4</v>
      </c>
      <c r="AP28" s="17">
        <v>708.13888816311396</v>
      </c>
      <c r="AQ28" s="17">
        <v>15238.6199622656</v>
      </c>
      <c r="AR28" s="17">
        <v>192.50890747537599</v>
      </c>
      <c r="AS28" s="17">
        <v>73.566067729509797</v>
      </c>
      <c r="AT28" s="17">
        <v>120.661444404791</v>
      </c>
      <c r="AU28" s="17">
        <v>3.52327913561964</v>
      </c>
      <c r="AV28" s="17">
        <v>0</v>
      </c>
      <c r="AW28" s="17">
        <v>0</v>
      </c>
      <c r="AX28" s="17">
        <v>179.241137692308</v>
      </c>
      <c r="AY28" s="17">
        <v>179.241137692308</v>
      </c>
      <c r="AZ28" s="17">
        <v>115.165683534639</v>
      </c>
      <c r="BA28" s="17">
        <v>0</v>
      </c>
      <c r="BB28" s="17">
        <v>1.6141166069917E-3</v>
      </c>
      <c r="BC28" s="17">
        <v>2.01764424424019E-3</v>
      </c>
      <c r="BD28" s="17">
        <v>0</v>
      </c>
      <c r="BE28" s="17">
        <v>9.2296560476510194</v>
      </c>
      <c r="BF28" s="17">
        <v>7.0472414385524198</v>
      </c>
      <c r="BG28" s="17">
        <v>0</v>
      </c>
      <c r="BH28" s="17">
        <v>529.39528570699395</v>
      </c>
      <c r="BI28" s="17">
        <v>28.6385558580069</v>
      </c>
      <c r="BJ28" s="17">
        <v>1.25655827608183E-3</v>
      </c>
      <c r="BK28" s="17">
        <v>2.55119782231816E-3</v>
      </c>
      <c r="BL28" s="17">
        <v>0</v>
      </c>
      <c r="BM28" s="17">
        <v>162.09140177905499</v>
      </c>
      <c r="BN28" s="17">
        <v>35.3956776754627</v>
      </c>
      <c r="BO28" s="17">
        <v>110.64250655401</v>
      </c>
      <c r="BP28" s="17">
        <v>0</v>
      </c>
      <c r="BQ28" s="17">
        <v>1.96883410732441E-4</v>
      </c>
      <c r="BR28" s="17">
        <v>2.8332065979041701E-4</v>
      </c>
      <c r="BS28" s="17">
        <v>2508.3261364330301</v>
      </c>
      <c r="BT28" s="17">
        <v>219.96257506175601</v>
      </c>
      <c r="BU28" s="17">
        <v>24.4402921675733</v>
      </c>
      <c r="BV28" s="17">
        <v>244.40286722933001</v>
      </c>
      <c r="BW28" s="17">
        <v>0.16706290190032599</v>
      </c>
      <c r="BX28" s="17">
        <v>108.590567804042</v>
      </c>
      <c r="BY28" s="17">
        <v>0</v>
      </c>
      <c r="BZ28" s="17">
        <v>3.3472994120151802</v>
      </c>
      <c r="CA28" s="17">
        <v>7.8145315010328398E-3</v>
      </c>
      <c r="CB28" s="17">
        <v>9.3995997079858506E-2</v>
      </c>
      <c r="CC28" s="17">
        <v>6.1811717875487698E-2</v>
      </c>
      <c r="CD28" s="17">
        <v>9.0623051092687792</v>
      </c>
      <c r="CE28" s="17">
        <v>0.26223844317311201</v>
      </c>
      <c r="CF28" s="17">
        <v>226.88950561859801</v>
      </c>
      <c r="CG28" s="17">
        <v>0.238398546790346</v>
      </c>
      <c r="CH28" s="17">
        <v>7.0685184566543704</v>
      </c>
      <c r="CI28" s="17">
        <v>133.00584485634101</v>
      </c>
      <c r="CJ28" s="17">
        <v>0.21455870914973199</v>
      </c>
      <c r="CK28" s="17">
        <v>0</v>
      </c>
      <c r="CL28" s="17">
        <v>4.0352841849236902E-4</v>
      </c>
      <c r="CM28" s="17">
        <v>23.054334127548302</v>
      </c>
      <c r="CN28" s="17">
        <v>2388.4232968732499</v>
      </c>
      <c r="CO28" s="17">
        <v>2383.9855752794601</v>
      </c>
      <c r="CP28" s="17">
        <v>4.4377215937950902</v>
      </c>
      <c r="CQ28" s="17">
        <v>0.26939036084150397</v>
      </c>
      <c r="CR28" s="17">
        <v>0</v>
      </c>
      <c r="CS28" s="17">
        <v>58.331763874733298</v>
      </c>
      <c r="CT28" s="17">
        <v>2.2409452969350201</v>
      </c>
      <c r="CU28" s="17">
        <v>881.42728562531295</v>
      </c>
      <c r="CV28" s="17">
        <v>3.5759796578426601</v>
      </c>
      <c r="CW28" s="17">
        <v>4.5295712143609004</v>
      </c>
      <c r="CX28" s="17">
        <v>1259.1818499093299</v>
      </c>
      <c r="CY28" s="17">
        <v>29.048583419318401</v>
      </c>
      <c r="CZ28" s="17">
        <v>0.810555043568842</v>
      </c>
      <c r="DA28" s="17">
        <v>9.7743411568753906</v>
      </c>
      <c r="DB28" s="17">
        <v>0</v>
      </c>
      <c r="DC28" s="17">
        <v>65.245955049080393</v>
      </c>
      <c r="DD28" s="17">
        <v>1.93933021693493</v>
      </c>
      <c r="DE28" s="17">
        <v>0</v>
      </c>
      <c r="DF28" s="17">
        <v>0</v>
      </c>
      <c r="DG28" s="17">
        <v>37.886233546689098</v>
      </c>
      <c r="DH28" s="17">
        <v>24.3091014632152</v>
      </c>
      <c r="DI28" s="17">
        <v>5.1284002763828704</v>
      </c>
      <c r="DJ28" s="17">
        <v>2306.08467250891</v>
      </c>
      <c r="DK28" s="17">
        <v>12.0160767894796</v>
      </c>
      <c r="DL28" s="17">
        <v>13.4241582230145</v>
      </c>
      <c r="DN28" s="26">
        <f t="shared" si="0"/>
        <v>1.0876990625431333</v>
      </c>
      <c r="DO28" s="40">
        <f t="shared" si="1"/>
        <v>5.1545648006726579E-3</v>
      </c>
      <c r="DP28" s="40">
        <f t="shared" si="2"/>
        <v>5.4553061810262964E-3</v>
      </c>
      <c r="DQ28" s="40">
        <f t="shared" si="3"/>
        <v>5.3001774591900589E-3</v>
      </c>
      <c r="DR28" s="40">
        <f t="shared" si="4"/>
        <v>5.1405182759463996E-3</v>
      </c>
      <c r="DS28" s="40">
        <f t="shared" si="5"/>
        <v>5.1407448881541449E-3</v>
      </c>
      <c r="DT28" s="40">
        <f t="shared" si="6"/>
        <v>4.9550779168833067E-3</v>
      </c>
      <c r="DU28" s="40">
        <f t="shared" si="7"/>
        <v>5.0639092037830218E-3</v>
      </c>
      <c r="DV28" s="40">
        <f t="shared" si="8"/>
        <v>5.0681150793845647E-3</v>
      </c>
      <c r="DW28" s="40">
        <f t="shared" si="9"/>
        <v>5.0680770606168265E-3</v>
      </c>
      <c r="DX28" s="40">
        <f t="shared" si="10"/>
        <v>5.0642403144450752E-3</v>
      </c>
      <c r="DY28" s="40">
        <f t="shared" si="11"/>
        <v>5.0683231878310515E-3</v>
      </c>
      <c r="DZ28" s="40">
        <f t="shared" si="12"/>
        <v>4.9251902960819631E-3</v>
      </c>
      <c r="EA28" s="40">
        <f t="shared" si="13"/>
        <v>5.0681730384272384E-3</v>
      </c>
      <c r="EB28" s="40">
        <f t="shared" si="14"/>
        <v>5.2665889791866805E-3</v>
      </c>
      <c r="EC28" s="40">
        <f t="shared" si="15"/>
        <v>4.9274947458271406E-3</v>
      </c>
      <c r="ED28" s="40">
        <f t="shared" si="16"/>
        <v>5.0674756071065856E-3</v>
      </c>
      <c r="EE28" s="40">
        <f t="shared" si="17"/>
        <v>4.9259590617686828E-3</v>
      </c>
      <c r="EF28" s="40">
        <f t="shared" si="18"/>
        <v>5.0682416740100095E-3</v>
      </c>
      <c r="EG28" s="40">
        <f t="shared" si="19"/>
        <v>5.0681865864526648E-3</v>
      </c>
      <c r="EH28" s="40">
        <f t="shared" si="20"/>
        <v>5.0673683971239362E-3</v>
      </c>
      <c r="EI28" s="40">
        <f t="shared" si="21"/>
        <v>4.9594734680245677E-3</v>
      </c>
      <c r="EJ28" s="40">
        <f t="shared" si="22"/>
        <v>4.942967740608077E-3</v>
      </c>
      <c r="EK28" s="40">
        <f t="shared" si="23"/>
        <v>4.9444931220639131E-3</v>
      </c>
      <c r="EL28" s="40">
        <f t="shared" si="24"/>
        <v>5.0664846753676598E-3</v>
      </c>
      <c r="EM28" s="40">
        <f t="shared" si="25"/>
        <v>5.0599790932900944E-3</v>
      </c>
      <c r="EN28" s="40">
        <f t="shared" si="26"/>
        <v>5.0678560565480396E-3</v>
      </c>
      <c r="EO28" s="17"/>
      <c r="EP28" s="13"/>
      <c r="EQ28" s="13"/>
      <c r="ER28" s="13"/>
      <c r="ES28" s="13"/>
      <c r="ET28" s="13"/>
      <c r="EU28" s="13"/>
      <c r="EV28" s="13"/>
    </row>
    <row r="29" spans="1:152" x14ac:dyDescent="0.25">
      <c r="A29" s="15" t="s">
        <v>198</v>
      </c>
      <c r="B29" s="17">
        <v>11597.550026999999</v>
      </c>
      <c r="C29" s="17">
        <v>99.411163076999998</v>
      </c>
      <c r="D29" s="17">
        <v>196.11444344</v>
      </c>
      <c r="E29" s="17">
        <v>1761.8790143000001</v>
      </c>
      <c r="F29" s="17">
        <v>1751.3444325999999</v>
      </c>
      <c r="G29" s="17">
        <v>37.775891467000001</v>
      </c>
      <c r="H29" s="17">
        <v>1786.7772808</v>
      </c>
      <c r="I29" s="17">
        <v>207.77554196</v>
      </c>
      <c r="J29" s="17">
        <v>7.6818432862000003</v>
      </c>
      <c r="K29" s="17">
        <v>49.680614599999998</v>
      </c>
      <c r="L29" s="17">
        <v>14.266279861999999</v>
      </c>
      <c r="M29" s="17">
        <v>4.5041070000000001E-4</v>
      </c>
      <c r="N29" s="17">
        <v>142.05309686999999</v>
      </c>
      <c r="O29" s="17">
        <v>2.7937691999999998E-3</v>
      </c>
      <c r="P29" s="17">
        <v>2.9584874999999998E-3</v>
      </c>
      <c r="Q29" s="17">
        <v>27.951240724000002</v>
      </c>
      <c r="R29" s="17">
        <v>7.5618620000000001E-4</v>
      </c>
      <c r="S29" s="17">
        <v>19.265582419000001</v>
      </c>
      <c r="T29" s="17">
        <v>9.5230534513999991</v>
      </c>
      <c r="U29" s="17">
        <v>2.6282406707999999</v>
      </c>
      <c r="V29" s="17">
        <v>5.0290548999999997E-3</v>
      </c>
      <c r="W29" s="17">
        <v>6.2592126100000006E-2</v>
      </c>
      <c r="X29" s="17">
        <v>4.0869996200000001E-2</v>
      </c>
      <c r="Y29" s="17">
        <v>7.1547941712999998</v>
      </c>
      <c r="Z29" s="17">
        <v>0.1030576827</v>
      </c>
      <c r="AA29" s="17">
        <v>2.7922911553</v>
      </c>
      <c r="AC29" s="17" t="s">
        <v>198</v>
      </c>
      <c r="AD29" s="17">
        <v>0</v>
      </c>
      <c r="AE29" s="17">
        <v>99.536997779174996</v>
      </c>
      <c r="AF29" s="17">
        <v>7.7129409633965196</v>
      </c>
      <c r="AG29" s="17">
        <v>208.61596596817699</v>
      </c>
      <c r="AH29" s="17">
        <v>208.61596596817699</v>
      </c>
      <c r="AI29" s="17">
        <v>128.34429887177299</v>
      </c>
      <c r="AJ29" s="17">
        <v>0</v>
      </c>
      <c r="AK29" s="17">
        <v>49.879704281992197</v>
      </c>
      <c r="AL29" s="17">
        <v>0.103474755328975</v>
      </c>
      <c r="AM29" s="17">
        <v>14.324056891262099</v>
      </c>
      <c r="AN29" s="17">
        <v>1.0850227349438E-4</v>
      </c>
      <c r="AO29" s="17">
        <v>3.4359659700722501E-4</v>
      </c>
      <c r="AP29" s="17">
        <v>547.49448000023096</v>
      </c>
      <c r="AQ29" s="17">
        <v>11644.811669042099</v>
      </c>
      <c r="AR29" s="17">
        <v>148.83658031653701</v>
      </c>
      <c r="AS29" s="17">
        <v>56.877498925392302</v>
      </c>
      <c r="AT29" s="17">
        <v>93.289087687305695</v>
      </c>
      <c r="AU29" s="17">
        <v>2.8035999574787902</v>
      </c>
      <c r="AV29" s="17">
        <v>0</v>
      </c>
      <c r="AW29" s="17">
        <v>0</v>
      </c>
      <c r="AX29" s="17">
        <v>142.62773728410599</v>
      </c>
      <c r="AY29" s="17">
        <v>142.62773728410599</v>
      </c>
      <c r="AZ29" s="17">
        <v>89.039700794788303</v>
      </c>
      <c r="BA29" s="17">
        <v>0</v>
      </c>
      <c r="BB29" s="17">
        <v>1.1220169971938199E-3</v>
      </c>
      <c r="BC29" s="17">
        <v>1.4025204314437299E-3</v>
      </c>
      <c r="BD29" s="17">
        <v>0</v>
      </c>
      <c r="BE29" s="17">
        <v>7.1358675266615998</v>
      </c>
      <c r="BF29" s="17">
        <v>5.4485233934761697</v>
      </c>
      <c r="BG29" s="17">
        <v>0</v>
      </c>
      <c r="BH29" s="17">
        <v>409.29912936227299</v>
      </c>
      <c r="BI29" s="17">
        <v>22.141729166738799</v>
      </c>
      <c r="BJ29" s="17">
        <v>9.7986274301272596E-4</v>
      </c>
      <c r="BK29" s="17">
        <v>1.9894187875350599E-3</v>
      </c>
      <c r="BL29" s="17">
        <v>0</v>
      </c>
      <c r="BM29" s="17">
        <v>125.32058989998301</v>
      </c>
      <c r="BN29" s="17">
        <v>28.064156571983698</v>
      </c>
      <c r="BO29" s="17">
        <v>99.830879778766104</v>
      </c>
      <c r="BP29" s="17">
        <v>0</v>
      </c>
      <c r="BQ29" s="17">
        <v>3.1132567196216797E-4</v>
      </c>
      <c r="BR29" s="17">
        <v>4.4800511323820301E-4</v>
      </c>
      <c r="BS29" s="17">
        <v>1949.6300970033601</v>
      </c>
      <c r="BT29" s="17">
        <v>177.22043432155499</v>
      </c>
      <c r="BU29" s="17">
        <v>19.6911731083296</v>
      </c>
      <c r="BV29" s="17">
        <v>196.91160742988399</v>
      </c>
      <c r="BW29" s="17">
        <v>0.12916395424146501</v>
      </c>
      <c r="BX29" s="17">
        <v>83.956201051273993</v>
      </c>
      <c r="BY29" s="17">
        <v>0</v>
      </c>
      <c r="BZ29" s="17">
        <v>2.6388347352017498</v>
      </c>
      <c r="CA29" s="17">
        <v>5.0475746112340902E-3</v>
      </c>
      <c r="CB29" s="17">
        <v>6.2823273511303596E-2</v>
      </c>
      <c r="CC29" s="17">
        <v>4.1019821436733703E-2</v>
      </c>
      <c r="CD29" s="17">
        <v>7.1836319207482404</v>
      </c>
      <c r="CE29" s="17">
        <v>0.193437487700965</v>
      </c>
      <c r="CF29" s="17">
        <v>175.41839554879499</v>
      </c>
      <c r="CG29" s="17">
        <v>0.175852239653433</v>
      </c>
      <c r="CH29" s="17">
        <v>5.2140255382309002</v>
      </c>
      <c r="CI29" s="17">
        <v>98.110343388614098</v>
      </c>
      <c r="CJ29" s="17">
        <v>0.15826697788212901</v>
      </c>
      <c r="CK29" s="17">
        <v>0</v>
      </c>
      <c r="CL29" s="17">
        <v>2.8050769710698497E-4</v>
      </c>
      <c r="CM29" s="17">
        <v>17.005786507603101</v>
      </c>
      <c r="CN29" s="17">
        <v>1769.1035926865</v>
      </c>
      <c r="CO29" s="17">
        <v>1758.5236473340301</v>
      </c>
      <c r="CP29" s="17">
        <v>10.5799453524694</v>
      </c>
      <c r="CQ29" s="17">
        <v>0.19871278933183401</v>
      </c>
      <c r="CR29" s="17">
        <v>0</v>
      </c>
      <c r="CS29" s="17">
        <v>43.027827243175302</v>
      </c>
      <c r="CT29" s="17">
        <v>1.6530102307687999</v>
      </c>
      <c r="CU29" s="17">
        <v>650.17591460396704</v>
      </c>
      <c r="CV29" s="17">
        <v>2.6377867563947799</v>
      </c>
      <c r="CW29" s="17">
        <v>3.3411940002314799</v>
      </c>
      <c r="CX29" s="17">
        <v>928.82364313783899</v>
      </c>
      <c r="CY29" s="17">
        <v>22.458738138034601</v>
      </c>
      <c r="CZ29" s="17">
        <v>0.59789855795675595</v>
      </c>
      <c r="DA29" s="17">
        <v>7.2099478746892798</v>
      </c>
      <c r="DB29" s="17">
        <v>0</v>
      </c>
      <c r="DC29" s="17">
        <v>37.929873905763401</v>
      </c>
      <c r="DD29" s="17">
        <v>1.4993839198894701</v>
      </c>
      <c r="DE29" s="17">
        <v>0</v>
      </c>
      <c r="DF29" s="17">
        <v>0</v>
      </c>
      <c r="DG29" s="17">
        <v>29.291410605869402</v>
      </c>
      <c r="DH29" s="17">
        <v>19.343642602483701</v>
      </c>
      <c r="DI29" s="17">
        <v>3.9649914615671502</v>
      </c>
      <c r="DJ29" s="17">
        <v>1793.9426499446099</v>
      </c>
      <c r="DK29" s="17">
        <v>9.5615993396561301</v>
      </c>
      <c r="DL29" s="17">
        <v>10.3788117743941</v>
      </c>
      <c r="DN29" s="26">
        <f t="shared" si="0"/>
        <v>1.0867850747979915</v>
      </c>
      <c r="DO29" s="40">
        <f t="shared" si="1"/>
        <v>4.0751401746119834E-3</v>
      </c>
      <c r="DP29" s="40">
        <f t="shared" si="2"/>
        <v>4.2220278766984124E-3</v>
      </c>
      <c r="DQ29" s="40">
        <f t="shared" si="3"/>
        <v>4.0647898028370938E-3</v>
      </c>
      <c r="DR29" s="40">
        <f t="shared" si="4"/>
        <v>4.1004963041518429E-3</v>
      </c>
      <c r="DS29" s="40">
        <f t="shared" si="5"/>
        <v>4.0992591750625192E-3</v>
      </c>
      <c r="DT29" s="40">
        <f t="shared" si="6"/>
        <v>4.0762092642582584E-3</v>
      </c>
      <c r="DU29" s="40">
        <f t="shared" si="7"/>
        <v>4.0102195285367436E-3</v>
      </c>
      <c r="DV29" s="40">
        <f t="shared" si="8"/>
        <v>4.0448649549848859E-3</v>
      </c>
      <c r="DW29" s="40">
        <f t="shared" si="9"/>
        <v>4.0482051036350173E-3</v>
      </c>
      <c r="DX29" s="40">
        <f t="shared" si="10"/>
        <v>4.007391687787183E-3</v>
      </c>
      <c r="DY29" s="40">
        <f t="shared" si="11"/>
        <v>4.0499015735697367E-3</v>
      </c>
      <c r="DZ29" s="40">
        <f t="shared" si="12"/>
        <v>3.7480692656834814E-3</v>
      </c>
      <c r="EA29" s="40">
        <f t="shared" si="13"/>
        <v>4.0452508728611699E-3</v>
      </c>
      <c r="EB29" s="40">
        <f t="shared" si="14"/>
        <v>4.0360978081278552E-3</v>
      </c>
      <c r="EC29" s="40">
        <f t="shared" si="15"/>
        <v>3.6484962494471441E-3</v>
      </c>
      <c r="ED29" s="40">
        <f t="shared" si="16"/>
        <v>4.0397436771650299E-3</v>
      </c>
      <c r="EE29" s="40">
        <f t="shared" si="17"/>
        <v>4.1584800150690033E-3</v>
      </c>
      <c r="EF29" s="40">
        <f t="shared" si="18"/>
        <v>4.051794634908931E-3</v>
      </c>
      <c r="EG29" s="40">
        <f t="shared" si="19"/>
        <v>4.0476395992993432E-3</v>
      </c>
      <c r="EH29" s="40">
        <f t="shared" si="20"/>
        <v>4.0308577975567356E-3</v>
      </c>
      <c r="EI29" s="40">
        <f t="shared" si="21"/>
        <v>3.6825430627314385E-3</v>
      </c>
      <c r="EJ29" s="40">
        <f t="shared" si="22"/>
        <v>3.6929151589178782E-3</v>
      </c>
      <c r="EK29" s="40">
        <f t="shared" si="23"/>
        <v>3.6658979854199583E-3</v>
      </c>
      <c r="EL29" s="40">
        <f t="shared" si="24"/>
        <v>4.0305491336029399E-3</v>
      </c>
      <c r="EM29" s="40">
        <f t="shared" si="25"/>
        <v>4.0469824087651599E-3</v>
      </c>
      <c r="EN29" s="40">
        <f t="shared" si="26"/>
        <v>4.0500082369007663E-3</v>
      </c>
      <c r="EO29" s="17"/>
      <c r="EP29" s="13"/>
      <c r="EQ29" s="13"/>
      <c r="ER29" s="13"/>
      <c r="ES29" s="13"/>
      <c r="ET29" s="13"/>
      <c r="EU29" s="13"/>
      <c r="EV29" s="13"/>
    </row>
    <row r="30" spans="1:152" x14ac:dyDescent="0.25">
      <c r="A30" s="15" t="s">
        <v>199</v>
      </c>
      <c r="B30" s="17">
        <v>69644.690017000001</v>
      </c>
      <c r="C30" s="17">
        <v>477.23753790000001</v>
      </c>
      <c r="D30" s="17">
        <v>917.91640050000001</v>
      </c>
      <c r="E30" s="17">
        <v>10775.960343999999</v>
      </c>
      <c r="F30" s="17">
        <v>10775.960343999999</v>
      </c>
      <c r="G30" s="17">
        <v>342.86087924999998</v>
      </c>
      <c r="H30" s="17">
        <v>10544.417208000001</v>
      </c>
      <c r="I30" s="17">
        <v>1306.8914738000001</v>
      </c>
      <c r="J30" s="17">
        <v>48.318168335000003</v>
      </c>
      <c r="K30" s="17">
        <v>293.74376404999998</v>
      </c>
      <c r="L30" s="17">
        <v>89.733747164999997</v>
      </c>
      <c r="M30" s="17">
        <v>2.5961157000000002E-3</v>
      </c>
      <c r="N30" s="17">
        <v>893.50253900999996</v>
      </c>
      <c r="O30" s="17">
        <v>1.8047105399999999E-2</v>
      </c>
      <c r="P30" s="17">
        <v>1.8828971100000001E-2</v>
      </c>
      <c r="Q30" s="17">
        <v>174.09880949000001</v>
      </c>
      <c r="R30" s="17">
        <v>2.2918091000000002E-3</v>
      </c>
      <c r="S30" s="17">
        <v>121.17890985</v>
      </c>
      <c r="T30" s="17">
        <v>59.899202791999997</v>
      </c>
      <c r="U30" s="17">
        <v>16.113728420000001</v>
      </c>
      <c r="V30" s="17">
        <v>2.32003956E-2</v>
      </c>
      <c r="W30" s="17">
        <v>0.37496802400000001</v>
      </c>
      <c r="X30" s="17">
        <v>0.23560687450000001</v>
      </c>
      <c r="Y30" s="17">
        <v>44.686350623999999</v>
      </c>
      <c r="Z30" s="17">
        <v>0.791257451</v>
      </c>
      <c r="AA30" s="17">
        <v>17.563274155999999</v>
      </c>
      <c r="AC30" s="17" t="s">
        <v>199</v>
      </c>
      <c r="AD30" s="17">
        <v>0</v>
      </c>
      <c r="AE30" s="17">
        <v>577.471435012386</v>
      </c>
      <c r="AF30" s="17">
        <v>48.573238590119203</v>
      </c>
      <c r="AG30" s="17">
        <v>1313.79003243681</v>
      </c>
      <c r="AH30" s="17">
        <v>1313.79003243681</v>
      </c>
      <c r="AI30" s="17">
        <v>744.60189086459798</v>
      </c>
      <c r="AJ30" s="17">
        <v>0</v>
      </c>
      <c r="AK30" s="17">
        <v>295.29419735305498</v>
      </c>
      <c r="AL30" s="17">
        <v>0.79578218547674395</v>
      </c>
      <c r="AM30" s="17">
        <v>90.207373864205394</v>
      </c>
      <c r="AN30" s="17">
        <v>6.2703383653830199E-4</v>
      </c>
      <c r="AO30" s="17">
        <v>1.9855979151992098E-3</v>
      </c>
      <c r="AP30" s="17">
        <v>3176.3352394009999</v>
      </c>
      <c r="AQ30" s="17">
        <v>70020.942287625905</v>
      </c>
      <c r="AR30" s="17">
        <v>863.49268159840506</v>
      </c>
      <c r="AS30" s="17">
        <v>329.97846847473301</v>
      </c>
      <c r="AT30" s="17">
        <v>541.22359406203805</v>
      </c>
      <c r="AU30" s="17">
        <v>17.655976663810499</v>
      </c>
      <c r="AV30" s="17">
        <v>0</v>
      </c>
      <c r="AW30" s="17">
        <v>0</v>
      </c>
      <c r="AX30" s="17">
        <v>898.21899470564301</v>
      </c>
      <c r="AY30" s="17">
        <v>898.21899470564301</v>
      </c>
      <c r="AZ30" s="17">
        <v>516.57217994585801</v>
      </c>
      <c r="BA30" s="17">
        <v>0</v>
      </c>
      <c r="BB30" s="17">
        <v>7.2603660005996504E-3</v>
      </c>
      <c r="BC30" s="17">
        <v>9.0754672407579503E-3</v>
      </c>
      <c r="BD30" s="17">
        <v>0</v>
      </c>
      <c r="BE30" s="17">
        <v>41.399358311537299</v>
      </c>
      <c r="BF30" s="17">
        <v>31.6101824991933</v>
      </c>
      <c r="BG30" s="17">
        <v>0</v>
      </c>
      <c r="BH30" s="17">
        <v>2374.5865802082499</v>
      </c>
      <c r="BI30" s="17">
        <v>128.457317816299</v>
      </c>
      <c r="BJ30" s="17">
        <v>6.2530850697487201E-3</v>
      </c>
      <c r="BK30" s="17">
        <v>1.2695660182873301E-2</v>
      </c>
      <c r="BL30" s="17">
        <v>0</v>
      </c>
      <c r="BM30" s="17">
        <v>727.05594775449299</v>
      </c>
      <c r="BN30" s="17">
        <v>175.017847779189</v>
      </c>
      <c r="BO30" s="17">
        <v>479.82682305152701</v>
      </c>
      <c r="BP30" s="17">
        <v>0</v>
      </c>
      <c r="BQ30" s="17">
        <v>9.4561881225990198E-4</v>
      </c>
      <c r="BR30" s="17">
        <v>1.36076889245302E-3</v>
      </c>
      <c r="BS30" s="17">
        <v>11507.210621538001</v>
      </c>
      <c r="BT30" s="17">
        <v>830.84778808071098</v>
      </c>
      <c r="BU30" s="17">
        <v>92.3164261600445</v>
      </c>
      <c r="BV30" s="17">
        <v>923.16421424075497</v>
      </c>
      <c r="BW30" s="17">
        <v>0.74935527812898095</v>
      </c>
      <c r="BX30" s="17">
        <v>487.07985287840899</v>
      </c>
      <c r="BY30" s="17">
        <v>0</v>
      </c>
      <c r="BZ30" s="17">
        <v>16.198789708714301</v>
      </c>
      <c r="CA30" s="17">
        <v>2.3348143395316202E-2</v>
      </c>
      <c r="CB30" s="17">
        <v>0.37735310292917101</v>
      </c>
      <c r="CC30" s="17">
        <v>0.23710483204744701</v>
      </c>
      <c r="CD30" s="17">
        <v>44.922548881209401</v>
      </c>
      <c r="CE30" s="17">
        <v>1.19162856032672</v>
      </c>
      <c r="CF30" s="17">
        <v>1017.70607441789</v>
      </c>
      <c r="CG30" s="17">
        <v>1.08329839723981</v>
      </c>
      <c r="CH30" s="17">
        <v>32.119802256430603</v>
      </c>
      <c r="CI30" s="17">
        <v>604.38723667168199</v>
      </c>
      <c r="CJ30" s="17">
        <v>0.97496873471232404</v>
      </c>
      <c r="CK30" s="17">
        <v>0</v>
      </c>
      <c r="CL30" s="17">
        <v>1.8150943941974301E-3</v>
      </c>
      <c r="CM30" s="17">
        <v>104.760390251161</v>
      </c>
      <c r="CN30" s="17">
        <v>10832.985480367701</v>
      </c>
      <c r="CO30" s="17">
        <v>10832.985480367701</v>
      </c>
      <c r="CP30" s="17">
        <v>0</v>
      </c>
      <c r="CQ30" s="17">
        <v>1.2241271778082701</v>
      </c>
      <c r="CR30" s="17">
        <v>0</v>
      </c>
      <c r="CS30" s="17">
        <v>265.06324751842197</v>
      </c>
      <c r="CT30" s="17">
        <v>10.1830064176546</v>
      </c>
      <c r="CU30" s="17">
        <v>4005.2619809630801</v>
      </c>
      <c r="CV30" s="17">
        <v>16.249478408483299</v>
      </c>
      <c r="CW30" s="17">
        <v>20.582674228519998</v>
      </c>
      <c r="CX30" s="17">
        <v>5721.8051795389001</v>
      </c>
      <c r="CY30" s="17">
        <v>130.296550251073</v>
      </c>
      <c r="CZ30" s="17">
        <v>3.6832154555024599</v>
      </c>
      <c r="DA30" s="17">
        <v>44.415245787793999</v>
      </c>
      <c r="DB30" s="17">
        <v>0</v>
      </c>
      <c r="DC30" s="17">
        <v>344.71657057821699</v>
      </c>
      <c r="DD30" s="17">
        <v>8.6988085069565209</v>
      </c>
      <c r="DE30" s="17">
        <v>0</v>
      </c>
      <c r="DF30" s="17">
        <v>0</v>
      </c>
      <c r="DG30" s="17">
        <v>169.93766702291501</v>
      </c>
      <c r="DH30" s="17">
        <v>121.818575801487</v>
      </c>
      <c r="DI30" s="17">
        <v>23.003291041406001</v>
      </c>
      <c r="DJ30" s="17">
        <v>10600.0763190529</v>
      </c>
      <c r="DK30" s="17">
        <v>60.2153928527433</v>
      </c>
      <c r="DL30" s="17">
        <v>60.213655156203501</v>
      </c>
      <c r="DN30" s="26">
        <f t="shared" si="0"/>
        <v>1.0855780916269999</v>
      </c>
      <c r="DO30" s="40">
        <f t="shared" si="1"/>
        <v>5.4024545235833842E-3</v>
      </c>
      <c r="DP30" s="40">
        <f t="shared" si="2"/>
        <v>5.4255689167300265E-3</v>
      </c>
      <c r="DQ30" s="40">
        <f t="shared" si="3"/>
        <v>5.7170933408493595E-3</v>
      </c>
      <c r="DR30" s="40">
        <f t="shared" si="4"/>
        <v>5.2918843933434613E-3</v>
      </c>
      <c r="DS30" s="40">
        <f t="shared" si="5"/>
        <v>5.2918843933434613E-3</v>
      </c>
      <c r="DT30" s="40">
        <f t="shared" si="6"/>
        <v>5.4123740575952742E-3</v>
      </c>
      <c r="DU30" s="40">
        <f t="shared" si="7"/>
        <v>5.2785383919246448E-3</v>
      </c>
      <c r="DV30" s="40">
        <f t="shared" si="8"/>
        <v>5.2786009971824074E-3</v>
      </c>
      <c r="DW30" s="40">
        <f t="shared" si="9"/>
        <v>5.2789719459302494E-3</v>
      </c>
      <c r="DX30" s="40">
        <f t="shared" si="10"/>
        <v>5.278182868219434E-3</v>
      </c>
      <c r="DY30" s="40">
        <f t="shared" si="11"/>
        <v>5.2781335246649737E-3</v>
      </c>
      <c r="DZ30" s="40">
        <f t="shared" si="12"/>
        <v>6.3618319235586003E-3</v>
      </c>
      <c r="EA30" s="40">
        <f t="shared" si="13"/>
        <v>5.2786147657385256E-3</v>
      </c>
      <c r="EB30" s="40">
        <f t="shared" si="14"/>
        <v>5.75284696652981E-3</v>
      </c>
      <c r="EC30" s="40">
        <f t="shared" si="15"/>
        <v>6.3611629114465398E-3</v>
      </c>
      <c r="ED30" s="40">
        <f t="shared" si="16"/>
        <v>5.2788315548003674E-3</v>
      </c>
      <c r="EE30" s="40">
        <f t="shared" si="17"/>
        <v>6.3611776011019252E-3</v>
      </c>
      <c r="EF30" s="40">
        <f t="shared" si="18"/>
        <v>5.2786904278872239E-3</v>
      </c>
      <c r="EG30" s="40">
        <f t="shared" si="19"/>
        <v>5.2787023199836677E-3</v>
      </c>
      <c r="EH30" s="40">
        <f t="shared" si="20"/>
        <v>5.278808634302406E-3</v>
      </c>
      <c r="EI30" s="40">
        <f t="shared" si="21"/>
        <v>6.3683308622634839E-3</v>
      </c>
      <c r="EJ30" s="40">
        <f t="shared" si="22"/>
        <v>6.3607528549447798E-3</v>
      </c>
      <c r="EK30" s="40">
        <f t="shared" si="23"/>
        <v>6.3578685920176684E-3</v>
      </c>
      <c r="EL30" s="40">
        <f t="shared" si="24"/>
        <v>5.2856913556629873E-3</v>
      </c>
      <c r="EM30" s="40">
        <f t="shared" si="25"/>
        <v>5.7184099448612359E-3</v>
      </c>
      <c r="EN30" s="40">
        <f t="shared" si="26"/>
        <v>5.278201944984795E-3</v>
      </c>
      <c r="EO30" s="17"/>
      <c r="EP30" s="13"/>
      <c r="EQ30" s="13"/>
      <c r="ER30" s="13"/>
      <c r="ES30" s="13"/>
      <c r="ET30" s="13"/>
      <c r="EU30" s="13"/>
      <c r="EV30" s="13"/>
    </row>
    <row r="31" spans="1:152" x14ac:dyDescent="0.25">
      <c r="A31" s="15" t="s">
        <v>200</v>
      </c>
      <c r="B31" s="17">
        <v>21537.610236</v>
      </c>
      <c r="C31" s="17">
        <v>188.99618548999999</v>
      </c>
      <c r="D31" s="17">
        <v>429.67592643</v>
      </c>
      <c r="E31" s="17">
        <v>3406.4519746999999</v>
      </c>
      <c r="F31" s="17">
        <v>3395.6659282000001</v>
      </c>
      <c r="G31" s="17">
        <v>69.586987597000004</v>
      </c>
      <c r="H31" s="17">
        <v>3254.6216184999998</v>
      </c>
      <c r="I31" s="17">
        <v>345.89887571000003</v>
      </c>
      <c r="J31" s="17">
        <v>12.788510126</v>
      </c>
      <c r="K31" s="17">
        <v>90.267209733000001</v>
      </c>
      <c r="L31" s="17">
        <v>23.750088928</v>
      </c>
      <c r="M31" s="17">
        <v>5.8799899999999997E-4</v>
      </c>
      <c r="N31" s="17">
        <v>236.48600017000001</v>
      </c>
      <c r="O31" s="17">
        <v>6.0353743999999997E-3</v>
      </c>
      <c r="P31" s="17">
        <v>4.2646079999999996E-3</v>
      </c>
      <c r="Q31" s="17">
        <v>47.223040728000001</v>
      </c>
      <c r="R31" s="17">
        <v>5.1907600000000004E-4</v>
      </c>
      <c r="S31" s="17">
        <v>32.072769354999998</v>
      </c>
      <c r="T31" s="17">
        <v>15.853689769000001</v>
      </c>
      <c r="U31" s="17">
        <v>4.5438974702000001</v>
      </c>
      <c r="V31" s="17">
        <v>1.2289058E-2</v>
      </c>
      <c r="W31" s="17">
        <v>0.1200991325</v>
      </c>
      <c r="X31" s="17">
        <v>8.2558145999999999E-2</v>
      </c>
      <c r="Y31" s="17">
        <v>12.045556911</v>
      </c>
      <c r="Z31" s="17">
        <v>0.22018835619999999</v>
      </c>
      <c r="AA31" s="17">
        <v>4.6485222114999996</v>
      </c>
      <c r="AC31" s="17" t="s">
        <v>200</v>
      </c>
      <c r="AD31" s="17">
        <v>0</v>
      </c>
      <c r="AE31" s="17">
        <v>185.912500416407</v>
      </c>
      <c r="AF31" s="17">
        <v>12.8538141095862</v>
      </c>
      <c r="AG31" s="17">
        <v>347.66551752991302</v>
      </c>
      <c r="AH31" s="17">
        <v>347.66551752991302</v>
      </c>
      <c r="AI31" s="17">
        <v>239.71891506617101</v>
      </c>
      <c r="AJ31" s="17">
        <v>0</v>
      </c>
      <c r="AK31" s="17">
        <v>90.766236142507907</v>
      </c>
      <c r="AL31" s="17">
        <v>0.221551438309322</v>
      </c>
      <c r="AM31" s="17">
        <v>23.871377759511802</v>
      </c>
      <c r="AN31" s="17">
        <v>1.42281424461713E-4</v>
      </c>
      <c r="AO31" s="17">
        <v>4.5055717410340701E-4</v>
      </c>
      <c r="AP31" s="17">
        <v>1022.59663885621</v>
      </c>
      <c r="AQ31" s="17">
        <v>21649.443406123599</v>
      </c>
      <c r="AR31" s="17">
        <v>277.99475340417001</v>
      </c>
      <c r="AS31" s="17">
        <v>106.23404186184401</v>
      </c>
      <c r="AT31" s="17">
        <v>174.24273464950701</v>
      </c>
      <c r="AU31" s="17">
        <v>4.6722613399825601</v>
      </c>
      <c r="AV31" s="17">
        <v>0</v>
      </c>
      <c r="AW31" s="17">
        <v>0</v>
      </c>
      <c r="AX31" s="17">
        <v>237.693605721285</v>
      </c>
      <c r="AY31" s="17">
        <v>237.693605721285</v>
      </c>
      <c r="AZ31" s="17">
        <v>166.30646836348001</v>
      </c>
      <c r="BA31" s="17">
        <v>0</v>
      </c>
      <c r="BB31" s="17">
        <v>2.4270302933954899E-3</v>
      </c>
      <c r="BC31" s="17">
        <v>3.0337854427139399E-3</v>
      </c>
      <c r="BD31" s="17">
        <v>0</v>
      </c>
      <c r="BE31" s="17">
        <v>13.328204647522901</v>
      </c>
      <c r="BF31" s="17">
        <v>10.1766554353506</v>
      </c>
      <c r="BG31" s="17">
        <v>0</v>
      </c>
      <c r="BH31" s="17">
        <v>764.479665521637</v>
      </c>
      <c r="BI31" s="17">
        <v>41.355851463862599</v>
      </c>
      <c r="BJ31" s="17">
        <v>1.41890692126192E-3</v>
      </c>
      <c r="BK31" s="17">
        <v>2.8808093395834302E-3</v>
      </c>
      <c r="BL31" s="17">
        <v>0</v>
      </c>
      <c r="BM31" s="17">
        <v>234.070103851921</v>
      </c>
      <c r="BN31" s="17">
        <v>47.467674294131399</v>
      </c>
      <c r="BO31" s="17">
        <v>189.816191909823</v>
      </c>
      <c r="BP31" s="17">
        <v>0</v>
      </c>
      <c r="BQ31" s="17">
        <v>2.1457283948588199E-4</v>
      </c>
      <c r="BR31" s="17">
        <v>3.0877635097361597E-4</v>
      </c>
      <c r="BS31" s="17">
        <v>3564.7479864658799</v>
      </c>
      <c r="BT31" s="17">
        <v>388.93527610079701</v>
      </c>
      <c r="BU31" s="17">
        <v>43.215028019399298</v>
      </c>
      <c r="BV31" s="17">
        <v>432.15030412019701</v>
      </c>
      <c r="BW31" s="17">
        <v>0.24124917436600801</v>
      </c>
      <c r="BX31" s="17">
        <v>156.811579095404</v>
      </c>
      <c r="BY31" s="17">
        <v>0</v>
      </c>
      <c r="BZ31" s="17">
        <v>4.5679509701165104</v>
      </c>
      <c r="CA31" s="17">
        <v>1.2389635424249699E-2</v>
      </c>
      <c r="CB31" s="17">
        <v>0.121084820941157</v>
      </c>
      <c r="CC31" s="17">
        <v>8.3235416460588602E-2</v>
      </c>
      <c r="CD31" s="17">
        <v>12.1079761130145</v>
      </c>
      <c r="CE31" s="17">
        <v>0.37544119263777598</v>
      </c>
      <c r="CF31" s="17">
        <v>327.64260808077699</v>
      </c>
      <c r="CG31" s="17">
        <v>0.34131013865486298</v>
      </c>
      <c r="CH31" s="17">
        <v>10.119851246037699</v>
      </c>
      <c r="CI31" s="17">
        <v>190.42166930873799</v>
      </c>
      <c r="CJ31" s="17">
        <v>0.307179203067589</v>
      </c>
      <c r="CK31" s="17">
        <v>0</v>
      </c>
      <c r="CL31" s="17">
        <v>6.0675718087130001E-4</v>
      </c>
      <c r="CM31" s="17">
        <v>33.006398021542097</v>
      </c>
      <c r="CN31" s="17">
        <v>3423.97583996207</v>
      </c>
      <c r="CO31" s="17">
        <v>3413.1018872211198</v>
      </c>
      <c r="CP31" s="17">
        <v>10.873952740951401</v>
      </c>
      <c r="CQ31" s="17">
        <v>0.38568046621874602</v>
      </c>
      <c r="CR31" s="17">
        <v>0</v>
      </c>
      <c r="CS31" s="17">
        <v>83.5123420396949</v>
      </c>
      <c r="CT31" s="17">
        <v>3.2083149155228599</v>
      </c>
      <c r="CU31" s="17">
        <v>1261.9207808645999</v>
      </c>
      <c r="CV31" s="17">
        <v>5.1196559057824498</v>
      </c>
      <c r="CW31" s="17">
        <v>6.4848937111986702</v>
      </c>
      <c r="CX31" s="17">
        <v>1802.74420041297</v>
      </c>
      <c r="CY31" s="17">
        <v>41.947973235401498</v>
      </c>
      <c r="CZ31" s="17">
        <v>1.16045505214844</v>
      </c>
      <c r="DA31" s="17">
        <v>13.9937147422949</v>
      </c>
      <c r="DB31" s="17">
        <v>0</v>
      </c>
      <c r="DC31" s="17">
        <v>69.962331534383694</v>
      </c>
      <c r="DD31" s="17">
        <v>2.8005142897733402</v>
      </c>
      <c r="DE31" s="17">
        <v>0</v>
      </c>
      <c r="DF31" s="17">
        <v>0</v>
      </c>
      <c r="DG31" s="17">
        <v>54.7100557405846</v>
      </c>
      <c r="DH31" s="17">
        <v>32.236563072840902</v>
      </c>
      <c r="DI31" s="17">
        <v>7.4057270559609103</v>
      </c>
      <c r="DJ31" s="17">
        <v>3272.6523198478299</v>
      </c>
      <c r="DK31" s="17">
        <v>15.934647805951601</v>
      </c>
      <c r="DL31" s="17">
        <v>19.3853184716844</v>
      </c>
      <c r="DN31" s="26">
        <f t="shared" si="0"/>
        <v>1.0892534977964392</v>
      </c>
      <c r="DO31" s="40">
        <f t="shared" si="1"/>
        <v>5.1924595578700669E-3</v>
      </c>
      <c r="DP31" s="40">
        <f t="shared" si="2"/>
        <v>4.3387458730822061E-3</v>
      </c>
      <c r="DQ31" s="40">
        <f t="shared" si="3"/>
        <v>5.7587068252940897E-3</v>
      </c>
      <c r="DR31" s="40">
        <f t="shared" si="4"/>
        <v>5.144315960483605E-3</v>
      </c>
      <c r="DS31" s="40">
        <f t="shared" si="5"/>
        <v>5.1347686697679135E-3</v>
      </c>
      <c r="DT31" s="40">
        <f t="shared" si="6"/>
        <v>5.3938811025622179E-3</v>
      </c>
      <c r="DU31" s="40">
        <f t="shared" si="7"/>
        <v>5.5400299823916439E-3</v>
      </c>
      <c r="DV31" s="40">
        <f t="shared" si="8"/>
        <v>5.1073939349665157E-3</v>
      </c>
      <c r="DW31" s="40">
        <f t="shared" si="9"/>
        <v>5.1064575109051498E-3</v>
      </c>
      <c r="DX31" s="40">
        <f t="shared" si="10"/>
        <v>5.5283243049604408E-3</v>
      </c>
      <c r="DY31" s="40">
        <f t="shared" si="11"/>
        <v>5.1068790470425928E-3</v>
      </c>
      <c r="DZ31" s="40">
        <f t="shared" si="12"/>
        <v>8.2306238022855065E-3</v>
      </c>
      <c r="EA31" s="40">
        <f t="shared" si="13"/>
        <v>5.1064568321883205E-3</v>
      </c>
      <c r="EB31" s="40">
        <f t="shared" si="14"/>
        <v>5.3349659601448591E-3</v>
      </c>
      <c r="EC31" s="40">
        <f t="shared" si="15"/>
        <v>8.2324708027913408E-3</v>
      </c>
      <c r="ED31" s="40">
        <f t="shared" si="16"/>
        <v>5.1803857261217678E-3</v>
      </c>
      <c r="EE31" s="40">
        <f t="shared" si="17"/>
        <v>8.232302128200782E-3</v>
      </c>
      <c r="EF31" s="40">
        <f t="shared" si="18"/>
        <v>5.1069402840752372E-3</v>
      </c>
      <c r="EG31" s="40">
        <f t="shared" si="19"/>
        <v>5.1065738090765251E-3</v>
      </c>
      <c r="EH31" s="40">
        <f t="shared" si="20"/>
        <v>5.2935833333078207E-3</v>
      </c>
      <c r="EI31" s="40">
        <f t="shared" si="21"/>
        <v>8.1843070681006519E-3</v>
      </c>
      <c r="EJ31" s="40">
        <f t="shared" si="22"/>
        <v>8.2072902662889621E-3</v>
      </c>
      <c r="EK31" s="40">
        <f t="shared" si="23"/>
        <v>8.2035570492171982E-3</v>
      </c>
      <c r="EL31" s="40">
        <f t="shared" si="24"/>
        <v>5.181927450568796E-3</v>
      </c>
      <c r="EM31" s="40">
        <f t="shared" si="25"/>
        <v>6.1905276593459185E-3</v>
      </c>
      <c r="EN31" s="40">
        <f t="shared" si="26"/>
        <v>5.1068118861155943E-3</v>
      </c>
      <c r="EO31" s="17"/>
      <c r="EP31" s="13"/>
      <c r="EQ31" s="13"/>
      <c r="ER31" s="13"/>
      <c r="ES31" s="13"/>
      <c r="ET31" s="13"/>
      <c r="EU31" s="13"/>
      <c r="EV31" s="13"/>
    </row>
    <row r="32" spans="1:152" x14ac:dyDescent="0.25">
      <c r="A32" s="15" t="s">
        <v>201</v>
      </c>
      <c r="B32" s="17">
        <v>50492.643660000002</v>
      </c>
      <c r="C32" s="17">
        <v>402.6493686</v>
      </c>
      <c r="D32" s="17">
        <v>745.06113577999997</v>
      </c>
      <c r="E32" s="17">
        <v>7585.6749054000002</v>
      </c>
      <c r="F32" s="17">
        <v>7582.9801201999999</v>
      </c>
      <c r="G32" s="17">
        <v>185.11799403000001</v>
      </c>
      <c r="H32" s="17">
        <v>7985.7598005</v>
      </c>
      <c r="I32" s="17">
        <v>975.40569613000002</v>
      </c>
      <c r="J32" s="17">
        <v>36.062531649</v>
      </c>
      <c r="K32" s="17">
        <v>222.36565992999999</v>
      </c>
      <c r="L32" s="17">
        <v>66.973277280000005</v>
      </c>
      <c r="M32" s="17">
        <v>2.2278039999999999E-3</v>
      </c>
      <c r="N32" s="17">
        <v>666.87044532000004</v>
      </c>
      <c r="O32" s="17">
        <v>1.3360844300000001E-2</v>
      </c>
      <c r="P32" s="17">
        <v>1.6480354999999999E-2</v>
      </c>
      <c r="Q32" s="17">
        <v>130.22536998999999</v>
      </c>
      <c r="R32" s="17">
        <v>1.7991141999999999E-3</v>
      </c>
      <c r="S32" s="17">
        <v>90.442542423999996</v>
      </c>
      <c r="T32" s="17">
        <v>44.706083032999999</v>
      </c>
      <c r="U32" s="17">
        <v>12.096279862999999</v>
      </c>
      <c r="V32" s="17">
        <v>1.8626711800000001E-2</v>
      </c>
      <c r="W32" s="17">
        <v>0.28141710889999999</v>
      </c>
      <c r="X32" s="17">
        <v>0.1777650321</v>
      </c>
      <c r="Y32" s="17">
        <v>33.403491019000001</v>
      </c>
      <c r="Z32" s="17">
        <v>0.45111122910000001</v>
      </c>
      <c r="AA32" s="17">
        <v>13.108446253</v>
      </c>
      <c r="AC32" s="17" t="s">
        <v>201</v>
      </c>
      <c r="AD32" s="17">
        <v>0</v>
      </c>
      <c r="AE32" s="17">
        <v>439.05675057182998</v>
      </c>
      <c r="AF32" s="17">
        <v>36.237427951453903</v>
      </c>
      <c r="AG32" s="17">
        <v>980.13586916559302</v>
      </c>
      <c r="AH32" s="17">
        <v>980.13586916559302</v>
      </c>
      <c r="AI32" s="17">
        <v>566.12767693649005</v>
      </c>
      <c r="AJ32" s="17">
        <v>0</v>
      </c>
      <c r="AK32" s="17">
        <v>223.443844174785</v>
      </c>
      <c r="AL32" s="17">
        <v>0.45329840593309501</v>
      </c>
      <c r="AM32" s="17">
        <v>67.298074308297601</v>
      </c>
      <c r="AN32" s="17">
        <v>5.3726794486383704E-4</v>
      </c>
      <c r="AO32" s="17">
        <v>1.7013476635030301E-3</v>
      </c>
      <c r="AP32" s="17">
        <v>2414.9962082123502</v>
      </c>
      <c r="AQ32" s="17">
        <v>50739.557829814097</v>
      </c>
      <c r="AR32" s="17">
        <v>656.521898044517</v>
      </c>
      <c r="AS32" s="17">
        <v>250.88571751108699</v>
      </c>
      <c r="AT32" s="17">
        <v>411.49704296799001</v>
      </c>
      <c r="AU32" s="17">
        <v>13.172012627614</v>
      </c>
      <c r="AV32" s="17">
        <v>0</v>
      </c>
      <c r="AW32" s="17">
        <v>0</v>
      </c>
      <c r="AX32" s="17">
        <v>670.10447124952702</v>
      </c>
      <c r="AY32" s="17">
        <v>670.10447124952702</v>
      </c>
      <c r="AZ32" s="17">
        <v>392.754540614235</v>
      </c>
      <c r="BA32" s="17">
        <v>0</v>
      </c>
      <c r="BB32" s="17">
        <v>5.3708159616505996E-3</v>
      </c>
      <c r="BC32" s="17">
        <v>6.7134908664745604E-3</v>
      </c>
      <c r="BD32" s="17">
        <v>0</v>
      </c>
      <c r="BE32" s="17">
        <v>31.4763133512593</v>
      </c>
      <c r="BF32" s="17">
        <v>24.033519582613401</v>
      </c>
      <c r="BG32" s="17">
        <v>0</v>
      </c>
      <c r="BH32" s="17">
        <v>1805.42026686552</v>
      </c>
      <c r="BI32" s="17">
        <v>97.667261386550706</v>
      </c>
      <c r="BJ32" s="17">
        <v>5.4649044750519401E-3</v>
      </c>
      <c r="BK32" s="17">
        <v>1.1095416105491101E-2</v>
      </c>
      <c r="BL32" s="17">
        <v>0</v>
      </c>
      <c r="BM32" s="17">
        <v>552.78725325319601</v>
      </c>
      <c r="BN32" s="17">
        <v>130.85651795102001</v>
      </c>
      <c r="BO32" s="17">
        <v>404.66463057502</v>
      </c>
      <c r="BP32" s="17">
        <v>0</v>
      </c>
      <c r="BQ32" s="17">
        <v>7.4121786509366897E-4</v>
      </c>
      <c r="BR32" s="17">
        <v>1.0666285646565999E-3</v>
      </c>
      <c r="BS32" s="17">
        <v>8712.7470278829496</v>
      </c>
      <c r="BT32" s="17">
        <v>673.89299457905497</v>
      </c>
      <c r="BU32" s="17">
        <v>74.877023389474004</v>
      </c>
      <c r="BV32" s="17">
        <v>748.77001796852903</v>
      </c>
      <c r="BW32" s="17">
        <v>0.56974165577065805</v>
      </c>
      <c r="BX32" s="17">
        <v>370.33114541030199</v>
      </c>
      <c r="BY32" s="17">
        <v>0</v>
      </c>
      <c r="BZ32" s="17">
        <v>12.1549126914675</v>
      </c>
      <c r="CA32" s="17">
        <v>1.87171564733737E-2</v>
      </c>
      <c r="CB32" s="17">
        <v>0.28278293410913902</v>
      </c>
      <c r="CC32" s="17">
        <v>0.17862432986715701</v>
      </c>
      <c r="CD32" s="17">
        <v>33.5653382827537</v>
      </c>
      <c r="CE32" s="17">
        <v>0.83820163979783602</v>
      </c>
      <c r="CF32" s="17">
        <v>773.77124858554805</v>
      </c>
      <c r="CG32" s="17">
        <v>0.76200158046043498</v>
      </c>
      <c r="CH32" s="17">
        <v>22.5933299506715</v>
      </c>
      <c r="CI32" s="17">
        <v>425.13122299420701</v>
      </c>
      <c r="CJ32" s="17">
        <v>0.68580095050072398</v>
      </c>
      <c r="CK32" s="17">
        <v>0</v>
      </c>
      <c r="CL32" s="17">
        <v>1.3427087208783199E-3</v>
      </c>
      <c r="CM32" s="17">
        <v>73.689316797896794</v>
      </c>
      <c r="CN32" s="17">
        <v>7622.7202603512897</v>
      </c>
      <c r="CO32" s="17">
        <v>7620.0122896057401</v>
      </c>
      <c r="CP32" s="17">
        <v>2.70797074554627</v>
      </c>
      <c r="CQ32" s="17">
        <v>0.86106195741772595</v>
      </c>
      <c r="CR32" s="17">
        <v>0</v>
      </c>
      <c r="CS32" s="17">
        <v>186.44778400656901</v>
      </c>
      <c r="CT32" s="17">
        <v>7.1628163725149703</v>
      </c>
      <c r="CU32" s="17">
        <v>2817.3357094749099</v>
      </c>
      <c r="CV32" s="17">
        <v>11.430015273400601</v>
      </c>
      <c r="CW32" s="17">
        <v>14.4780214484366</v>
      </c>
      <c r="CX32" s="17">
        <v>4024.76415455502</v>
      </c>
      <c r="CY32" s="17">
        <v>99.065657451701199</v>
      </c>
      <c r="CZ32" s="17">
        <v>2.5908017959952998</v>
      </c>
      <c r="DA32" s="17">
        <v>31.242050807938799</v>
      </c>
      <c r="DB32" s="17">
        <v>0</v>
      </c>
      <c r="DC32" s="17">
        <v>186.005438111079</v>
      </c>
      <c r="DD32" s="17">
        <v>6.6137864092198697</v>
      </c>
      <c r="DE32" s="17">
        <v>0</v>
      </c>
      <c r="DF32" s="17">
        <v>0</v>
      </c>
      <c r="DG32" s="17">
        <v>129.20508996533499</v>
      </c>
      <c r="DH32" s="17">
        <v>90.8811590775708</v>
      </c>
      <c r="DI32" s="17">
        <v>17.489593303862101</v>
      </c>
      <c r="DJ32" s="17">
        <v>8024.4790445609096</v>
      </c>
      <c r="DK32" s="17">
        <v>44.922853085451003</v>
      </c>
      <c r="DL32" s="17">
        <v>45.780959836763699</v>
      </c>
      <c r="DN32" s="26">
        <f t="shared" si="0"/>
        <v>1.0857710487497074</v>
      </c>
      <c r="DO32" s="40">
        <f t="shared" si="1"/>
        <v>4.8901018428888429E-3</v>
      </c>
      <c r="DP32" s="40">
        <f t="shared" si="2"/>
        <v>5.0050046819320806E-3</v>
      </c>
      <c r="DQ32" s="40">
        <f t="shared" si="3"/>
        <v>4.9779568553743629E-3</v>
      </c>
      <c r="DR32" s="40">
        <f t="shared" si="4"/>
        <v>4.8835938019065484E-3</v>
      </c>
      <c r="DS32" s="40">
        <f t="shared" si="5"/>
        <v>4.883590464267693E-3</v>
      </c>
      <c r="DT32" s="40">
        <f t="shared" si="6"/>
        <v>4.7939374328741817E-3</v>
      </c>
      <c r="DU32" s="40">
        <f t="shared" si="7"/>
        <v>4.8485360226443817E-3</v>
      </c>
      <c r="DV32" s="40">
        <f t="shared" si="8"/>
        <v>4.8494416778170736E-3</v>
      </c>
      <c r="DW32" s="40">
        <f t="shared" si="9"/>
        <v>4.8498065570155863E-3</v>
      </c>
      <c r="DX32" s="40">
        <f t="shared" si="10"/>
        <v>4.8486994130497296E-3</v>
      </c>
      <c r="DY32" s="40">
        <f t="shared" si="11"/>
        <v>4.8496511069585748E-3</v>
      </c>
      <c r="DZ32" s="40">
        <f t="shared" si="12"/>
        <v>4.8530339145037866E-3</v>
      </c>
      <c r="EA32" s="40">
        <f t="shared" si="13"/>
        <v>4.849556540138948E-3</v>
      </c>
      <c r="EB32" s="40">
        <f t="shared" si="14"/>
        <v>4.9526248130501438E-3</v>
      </c>
      <c r="EC32" s="40">
        <f t="shared" si="15"/>
        <v>4.8521758507654731E-3</v>
      </c>
      <c r="ED32" s="40">
        <f t="shared" si="16"/>
        <v>4.8465822064355461E-3</v>
      </c>
      <c r="EE32" s="40">
        <f t="shared" si="17"/>
        <v>4.853627274060174E-3</v>
      </c>
      <c r="EF32" s="40">
        <f t="shared" si="18"/>
        <v>4.8496718669687926E-3</v>
      </c>
      <c r="EG32" s="40">
        <f t="shared" si="19"/>
        <v>4.8487820391465318E-3</v>
      </c>
      <c r="EH32" s="40">
        <f t="shared" si="20"/>
        <v>4.8471785649442344E-3</v>
      </c>
      <c r="EI32" s="40">
        <f t="shared" si="21"/>
        <v>4.8556435695590186E-3</v>
      </c>
      <c r="EJ32" s="40">
        <f t="shared" si="22"/>
        <v>4.8533836996540432E-3</v>
      </c>
      <c r="EK32" s="40">
        <f t="shared" si="23"/>
        <v>4.8338965037489703E-3</v>
      </c>
      <c r="EL32" s="40">
        <f t="shared" si="24"/>
        <v>4.8452200298956909E-3</v>
      </c>
      <c r="EM32" s="40">
        <f t="shared" si="25"/>
        <v>4.8484202830831168E-3</v>
      </c>
      <c r="EN32" s="40">
        <f t="shared" si="26"/>
        <v>4.849268432515581E-3</v>
      </c>
      <c r="EO32" s="17"/>
      <c r="EP32" s="13"/>
      <c r="EQ32" s="13"/>
      <c r="ER32" s="13"/>
      <c r="ES32" s="13"/>
      <c r="ET32" s="13"/>
      <c r="EU32" s="13"/>
      <c r="EV32" s="13"/>
    </row>
    <row r="33" spans="1:152" x14ac:dyDescent="0.25">
      <c r="A33" s="15" t="s">
        <v>202</v>
      </c>
      <c r="B33" s="17">
        <v>179515.36335999999</v>
      </c>
      <c r="C33" s="17">
        <v>1293.6358239000001</v>
      </c>
      <c r="D33" s="17">
        <v>2677.8719962999999</v>
      </c>
      <c r="E33" s="17">
        <v>27562.552</v>
      </c>
      <c r="F33" s="17">
        <v>27551.268840000001</v>
      </c>
      <c r="G33" s="17">
        <v>810.36627067999996</v>
      </c>
      <c r="H33" s="17">
        <v>27056.154719999999</v>
      </c>
      <c r="I33" s="17">
        <v>3293.2480894</v>
      </c>
      <c r="J33" s="17">
        <v>121.75743109</v>
      </c>
      <c r="K33" s="17">
        <v>753.30613740000001</v>
      </c>
      <c r="L33" s="17">
        <v>226.12095171000001</v>
      </c>
      <c r="M33" s="17">
        <v>7.1303601999999997E-3</v>
      </c>
      <c r="N33" s="17">
        <v>2251.5461951000002</v>
      </c>
      <c r="O33" s="17">
        <v>4.9473889600000001E-2</v>
      </c>
      <c r="P33" s="17">
        <v>5.1714699199999999E-2</v>
      </c>
      <c r="Q33" s="17">
        <v>439.90977836000002</v>
      </c>
      <c r="R33" s="17">
        <v>6.294567E-3</v>
      </c>
      <c r="S33" s="17">
        <v>305.35989533999998</v>
      </c>
      <c r="T33" s="17">
        <v>150.94052546</v>
      </c>
      <c r="U33" s="17">
        <v>40.897023974</v>
      </c>
      <c r="V33" s="17">
        <v>7.1079628800000003E-2</v>
      </c>
      <c r="W33" s="17">
        <v>1.0666612704</v>
      </c>
      <c r="X33" s="17">
        <v>0.67842668149999996</v>
      </c>
      <c r="Y33" s="17">
        <v>112.91419397999999</v>
      </c>
      <c r="Z33" s="17">
        <v>2.1167095291</v>
      </c>
      <c r="AA33" s="17">
        <v>44.257859791000001</v>
      </c>
      <c r="AC33" s="17" t="s">
        <v>202</v>
      </c>
      <c r="AD33" s="17">
        <v>0</v>
      </c>
      <c r="AE33" s="17">
        <v>1490.98575990771</v>
      </c>
      <c r="AF33" s="17">
        <v>122.500754258678</v>
      </c>
      <c r="AG33" s="17">
        <v>3313.35300851089</v>
      </c>
      <c r="AH33" s="17">
        <v>3313.35300851089</v>
      </c>
      <c r="AI33" s="17">
        <v>1922.50434601443</v>
      </c>
      <c r="AJ33" s="17">
        <v>0</v>
      </c>
      <c r="AK33" s="17">
        <v>757.92803391535301</v>
      </c>
      <c r="AL33" s="17">
        <v>2.13111765550939</v>
      </c>
      <c r="AM33" s="17">
        <v>227.50141401200599</v>
      </c>
      <c r="AN33" s="17">
        <v>1.7240797028483701E-3</v>
      </c>
      <c r="AO33" s="17">
        <v>5.4595781636281402E-3</v>
      </c>
      <c r="AP33" s="17">
        <v>8201.0503051905598</v>
      </c>
      <c r="AQ33" s="17">
        <v>180641.035599775</v>
      </c>
      <c r="AR33" s="17">
        <v>2229.4709822192899</v>
      </c>
      <c r="AS33" s="17">
        <v>851.97870127591</v>
      </c>
      <c r="AT33" s="17">
        <v>1397.3963015382701</v>
      </c>
      <c r="AU33" s="17">
        <v>44.528046679032798</v>
      </c>
      <c r="AV33" s="17">
        <v>0</v>
      </c>
      <c r="AW33" s="17">
        <v>0</v>
      </c>
      <c r="AX33" s="17">
        <v>2265.2918989964601</v>
      </c>
      <c r="AY33" s="17">
        <v>2265.2918989964601</v>
      </c>
      <c r="AZ33" s="17">
        <v>1333.74902106487</v>
      </c>
      <c r="BA33" s="17">
        <v>0</v>
      </c>
      <c r="BB33" s="17">
        <v>1.9923408170710099E-2</v>
      </c>
      <c r="BC33" s="17">
        <v>2.4904239721089402E-2</v>
      </c>
      <c r="BD33" s="17">
        <v>0</v>
      </c>
      <c r="BE33" s="17">
        <v>106.88991489915701</v>
      </c>
      <c r="BF33" s="17">
        <v>81.615059171966095</v>
      </c>
      <c r="BG33" s="17">
        <v>0</v>
      </c>
      <c r="BH33" s="17">
        <v>6130.9967878545704</v>
      </c>
      <c r="BI33" s="17">
        <v>331.66693038096798</v>
      </c>
      <c r="BJ33" s="17">
        <v>1.7193419272004001E-2</v>
      </c>
      <c r="BK33" s="17">
        <v>3.49078586880349E-2</v>
      </c>
      <c r="BL33" s="17">
        <v>0</v>
      </c>
      <c r="BM33" s="17">
        <v>1877.20181234752</v>
      </c>
      <c r="BN33" s="17">
        <v>442.59743992533902</v>
      </c>
      <c r="BO33" s="17">
        <v>1301.8180914142499</v>
      </c>
      <c r="BP33" s="17">
        <v>0</v>
      </c>
      <c r="BQ33" s="17">
        <v>2.6000616847689198E-3</v>
      </c>
      <c r="BR33" s="17">
        <v>3.74155415183948E-3</v>
      </c>
      <c r="BS33" s="17">
        <v>29564.197595414</v>
      </c>
      <c r="BT33" s="17">
        <v>2426.4839664654401</v>
      </c>
      <c r="BU33" s="17">
        <v>269.60933488903498</v>
      </c>
      <c r="BV33" s="17">
        <v>2696.09330135448</v>
      </c>
      <c r="BW33" s="17">
        <v>1.93477693366695</v>
      </c>
      <c r="BX33" s="17">
        <v>1257.6016366251999</v>
      </c>
      <c r="BY33" s="17">
        <v>0</v>
      </c>
      <c r="BZ33" s="17">
        <v>41.147201349816299</v>
      </c>
      <c r="CA33" s="17">
        <v>7.1613991477497405E-2</v>
      </c>
      <c r="CB33" s="17">
        <v>1.07464975556064</v>
      </c>
      <c r="CC33" s="17">
        <v>0.68351258491629396</v>
      </c>
      <c r="CD33" s="17">
        <v>113.605089860551</v>
      </c>
      <c r="CE33" s="17">
        <v>3.0492139547031099</v>
      </c>
      <c r="CF33" s="17">
        <v>2627.6369636148002</v>
      </c>
      <c r="CG33" s="17">
        <v>2.77201345205498</v>
      </c>
      <c r="CH33" s="17">
        <v>82.190167437329805</v>
      </c>
      <c r="CI33" s="17">
        <v>1546.54423289387</v>
      </c>
      <c r="CJ33" s="17">
        <v>2.4948116194807701</v>
      </c>
      <c r="CK33" s="17">
        <v>0</v>
      </c>
      <c r="CL33" s="17">
        <v>4.9808617774651899E-3</v>
      </c>
      <c r="CM33" s="17">
        <v>268.06749946592902</v>
      </c>
      <c r="CN33" s="17">
        <v>27731.502137324602</v>
      </c>
      <c r="CO33" s="17">
        <v>27720.129907489802</v>
      </c>
      <c r="CP33" s="17">
        <v>11.3722298348407</v>
      </c>
      <c r="CQ33" s="17">
        <v>3.13237501426936</v>
      </c>
      <c r="CR33" s="17">
        <v>0</v>
      </c>
      <c r="CS33" s="17">
        <v>678.26077825348602</v>
      </c>
      <c r="CT33" s="17">
        <v>26.056923082316999</v>
      </c>
      <c r="CU33" s="17">
        <v>10248.9189480983</v>
      </c>
      <c r="CV33" s="17">
        <v>41.5801888045184</v>
      </c>
      <c r="CW33" s="17">
        <v>52.668238634646301</v>
      </c>
      <c r="CX33" s="17">
        <v>14641.317147870801</v>
      </c>
      <c r="CY33" s="17">
        <v>336.41544031086499</v>
      </c>
      <c r="CZ33" s="17">
        <v>9.4248417589001896</v>
      </c>
      <c r="DA33" s="17">
        <v>113.652527149078</v>
      </c>
      <c r="DB33" s="17">
        <v>0</v>
      </c>
      <c r="DC33" s="17">
        <v>815.36747747780805</v>
      </c>
      <c r="DD33" s="17">
        <v>22.459637621540999</v>
      </c>
      <c r="DE33" s="17">
        <v>0</v>
      </c>
      <c r="DF33" s="17">
        <v>0</v>
      </c>
      <c r="DG33" s="17">
        <v>438.76542069572099</v>
      </c>
      <c r="DH33" s="17">
        <v>307.22405612148202</v>
      </c>
      <c r="DI33" s="17">
        <v>59.392671512369397</v>
      </c>
      <c r="DJ33" s="17">
        <v>27222.188629415901</v>
      </c>
      <c r="DK33" s="17">
        <v>151.86200364414199</v>
      </c>
      <c r="DL33" s="17">
        <v>155.46695018908301</v>
      </c>
      <c r="DN33" s="26">
        <f t="shared" si="0"/>
        <v>1.0860330885910972</v>
      </c>
      <c r="DO33" s="40">
        <f t="shared" si="1"/>
        <v>6.2706178385277828E-3</v>
      </c>
      <c r="DP33" s="40">
        <f t="shared" si="2"/>
        <v>6.3250161777232269E-3</v>
      </c>
      <c r="DQ33" s="40">
        <f t="shared" si="3"/>
        <v>6.8043973273018265E-3</v>
      </c>
      <c r="DR33" s="40">
        <f t="shared" si="4"/>
        <v>6.1296986332978936E-3</v>
      </c>
      <c r="DS33" s="40">
        <f t="shared" si="5"/>
        <v>6.1289760725880566E-3</v>
      </c>
      <c r="DT33" s="40">
        <f t="shared" si="6"/>
        <v>6.171538696460613E-3</v>
      </c>
      <c r="DU33" s="40">
        <f t="shared" si="7"/>
        <v>6.1366410391336867E-3</v>
      </c>
      <c r="DV33" s="40">
        <f t="shared" si="8"/>
        <v>6.1048905412264152E-3</v>
      </c>
      <c r="DW33" s="40">
        <f t="shared" si="9"/>
        <v>6.104951147733708E-3</v>
      </c>
      <c r="DX33" s="40">
        <f t="shared" si="10"/>
        <v>6.1354823568878052E-3</v>
      </c>
      <c r="DY33" s="40">
        <f t="shared" si="11"/>
        <v>6.1049729870959624E-3</v>
      </c>
      <c r="DZ33" s="40">
        <f t="shared" si="12"/>
        <v>7.4747509216308823E-3</v>
      </c>
      <c r="EA33" s="40">
        <f t="shared" si="13"/>
        <v>6.1050063846677461E-3</v>
      </c>
      <c r="EB33" s="40">
        <f t="shared" si="14"/>
        <v>6.763569065826835E-3</v>
      </c>
      <c r="EC33" s="40">
        <f t="shared" si="15"/>
        <v>7.4752201215336168E-3</v>
      </c>
      <c r="ED33" s="40">
        <f t="shared" si="16"/>
        <v>6.109574502659843E-3</v>
      </c>
      <c r="EE33" s="40">
        <f t="shared" si="17"/>
        <v>7.4745151824422238E-3</v>
      </c>
      <c r="EF33" s="40">
        <f t="shared" si="18"/>
        <v>6.1047989926981414E-3</v>
      </c>
      <c r="EG33" s="40">
        <f t="shared" si="19"/>
        <v>6.1049090781533392E-3</v>
      </c>
      <c r="EH33" s="40">
        <f t="shared" si="20"/>
        <v>6.1172513671251061E-3</v>
      </c>
      <c r="EI33" s="40">
        <f t="shared" si="21"/>
        <v>7.5178034342436228E-3</v>
      </c>
      <c r="EJ33" s="40">
        <f t="shared" si="22"/>
        <v>7.4892427261789426E-3</v>
      </c>
      <c r="EK33" s="40">
        <f t="shared" si="23"/>
        <v>7.4966146747782389E-3</v>
      </c>
      <c r="EL33" s="40">
        <f t="shared" si="24"/>
        <v>6.1187690953485125E-3</v>
      </c>
      <c r="EM33" s="40">
        <f t="shared" si="25"/>
        <v>6.8068510163112501E-3</v>
      </c>
      <c r="EN33" s="40">
        <f t="shared" si="26"/>
        <v>6.1048340183801645E-3</v>
      </c>
      <c r="EO33" s="17"/>
      <c r="EP33" s="13"/>
      <c r="EQ33" s="13"/>
      <c r="ER33" s="13"/>
      <c r="ES33" s="13"/>
      <c r="ET33" s="13"/>
      <c r="EU33" s="13"/>
      <c r="EV33" s="13"/>
    </row>
    <row r="34" spans="1:152" x14ac:dyDescent="0.25">
      <c r="A34" s="15" t="s">
        <v>203</v>
      </c>
      <c r="B34" s="17">
        <v>58431.268153999998</v>
      </c>
      <c r="C34" s="17">
        <v>470.19037508000002</v>
      </c>
      <c r="D34" s="17">
        <v>923.61074799000005</v>
      </c>
      <c r="E34" s="17">
        <v>8758.2523497999991</v>
      </c>
      <c r="F34" s="17">
        <v>8749.6879458999992</v>
      </c>
      <c r="G34" s="17">
        <v>197.38440911999999</v>
      </c>
      <c r="H34" s="17">
        <v>9343.1580207999996</v>
      </c>
      <c r="I34" s="17">
        <v>1112.361701</v>
      </c>
      <c r="J34" s="17">
        <v>41.126055184999998</v>
      </c>
      <c r="K34" s="17">
        <v>259.96244347999999</v>
      </c>
      <c r="L34" s="17">
        <v>76.376956882000002</v>
      </c>
      <c r="M34" s="17">
        <v>2.7020663E-3</v>
      </c>
      <c r="N34" s="17">
        <v>760.50559876</v>
      </c>
      <c r="O34" s="17">
        <v>1.5690161800000001E-2</v>
      </c>
      <c r="P34" s="17">
        <v>1.9988749900000002E-2</v>
      </c>
      <c r="Q34" s="17">
        <v>149.09255562000001</v>
      </c>
      <c r="R34" s="17">
        <v>2.1821156999999999E-3</v>
      </c>
      <c r="S34" s="17">
        <v>103.14153349</v>
      </c>
      <c r="T34" s="17">
        <v>50.983236648000002</v>
      </c>
      <c r="U34" s="17">
        <v>13.936769553</v>
      </c>
      <c r="V34" s="17">
        <v>2.60458818E-2</v>
      </c>
      <c r="W34" s="17">
        <v>0.35859552379999998</v>
      </c>
      <c r="X34" s="17">
        <v>0.22974701689999999</v>
      </c>
      <c r="Y34" s="17">
        <v>38.226510738000002</v>
      </c>
      <c r="Z34" s="17">
        <v>0.50769230610000005</v>
      </c>
      <c r="AA34" s="17">
        <v>14.948995331000001</v>
      </c>
      <c r="AC34" s="17" t="s">
        <v>203</v>
      </c>
      <c r="AD34" s="17">
        <v>0</v>
      </c>
      <c r="AE34" s="17">
        <v>518.66754396370095</v>
      </c>
      <c r="AF34" s="17">
        <v>41.414554121820302</v>
      </c>
      <c r="AG34" s="17">
        <v>1120.16478561855</v>
      </c>
      <c r="AH34" s="17">
        <v>1120.16478561855</v>
      </c>
      <c r="AI34" s="17">
        <v>668.77941653661503</v>
      </c>
      <c r="AJ34" s="17">
        <v>0</v>
      </c>
      <c r="AK34" s="17">
        <v>261.80600558594801</v>
      </c>
      <c r="AL34" s="17">
        <v>0.51137003320651497</v>
      </c>
      <c r="AM34" s="17">
        <v>76.912732887543996</v>
      </c>
      <c r="AN34" s="17">
        <v>6.5424896907246004E-4</v>
      </c>
      <c r="AO34" s="17">
        <v>2.0717892766392702E-3</v>
      </c>
      <c r="AP34" s="17">
        <v>2852.8889562960599</v>
      </c>
      <c r="AQ34" s="17">
        <v>58833.388946355997</v>
      </c>
      <c r="AR34" s="17">
        <v>775.56338086096696</v>
      </c>
      <c r="AS34" s="17">
        <v>296.37668069515797</v>
      </c>
      <c r="AT34" s="17">
        <v>486.11061285248098</v>
      </c>
      <c r="AU34" s="17">
        <v>15.0538560636978</v>
      </c>
      <c r="AV34" s="17">
        <v>0</v>
      </c>
      <c r="AW34" s="17">
        <v>0</v>
      </c>
      <c r="AX34" s="17">
        <v>765.84050139226599</v>
      </c>
      <c r="AY34" s="17">
        <v>765.84050139226599</v>
      </c>
      <c r="AZ34" s="17">
        <v>463.96945188344102</v>
      </c>
      <c r="BA34" s="17">
        <v>0</v>
      </c>
      <c r="BB34" s="17">
        <v>6.3205203163372399E-3</v>
      </c>
      <c r="BC34" s="17">
        <v>7.90063702618766E-3</v>
      </c>
      <c r="BD34" s="17">
        <v>0</v>
      </c>
      <c r="BE34" s="17">
        <v>37.1836637397681</v>
      </c>
      <c r="BF34" s="17">
        <v>28.391331920406799</v>
      </c>
      <c r="BG34" s="17">
        <v>0</v>
      </c>
      <c r="BH34" s="17">
        <v>2132.7827412588899</v>
      </c>
      <c r="BI34" s="17">
        <v>115.376561363856</v>
      </c>
      <c r="BJ34" s="17">
        <v>6.6548158759679602E-3</v>
      </c>
      <c r="BK34" s="17">
        <v>1.3511287759343399E-2</v>
      </c>
      <c r="BL34" s="17">
        <v>0</v>
      </c>
      <c r="BM34" s="17">
        <v>653.01991567109906</v>
      </c>
      <c r="BN34" s="17">
        <v>150.140236603278</v>
      </c>
      <c r="BO34" s="17">
        <v>473.18855701901998</v>
      </c>
      <c r="BP34" s="17">
        <v>0</v>
      </c>
      <c r="BQ34" s="17">
        <v>9.0260564655059302E-4</v>
      </c>
      <c r="BR34" s="17">
        <v>1.29886995777156E-3</v>
      </c>
      <c r="BS34" s="17">
        <v>10224.3044256463</v>
      </c>
      <c r="BT34" s="17">
        <v>837.13875000248004</v>
      </c>
      <c r="BU34" s="17">
        <v>93.015407408984899</v>
      </c>
      <c r="BV34" s="17">
        <v>930.15415741146398</v>
      </c>
      <c r="BW34" s="17">
        <v>0.67304850898766799</v>
      </c>
      <c r="BX34" s="17">
        <v>437.480444690399</v>
      </c>
      <c r="BY34" s="17">
        <v>0</v>
      </c>
      <c r="BZ34" s="17">
        <v>14.0349804057185</v>
      </c>
      <c r="CA34" s="17">
        <v>2.62777713553764E-2</v>
      </c>
      <c r="CB34" s="17">
        <v>0.36178193073042397</v>
      </c>
      <c r="CC34" s="17">
        <v>0.23178822483689901</v>
      </c>
      <c r="CD34" s="17">
        <v>38.495520249047303</v>
      </c>
      <c r="CE34" s="17">
        <v>0.96891319191785497</v>
      </c>
      <c r="CF34" s="17">
        <v>914.07300470632697</v>
      </c>
      <c r="CG34" s="17">
        <v>0.88083023927864701</v>
      </c>
      <c r="CH34" s="17">
        <v>26.116610302639401</v>
      </c>
      <c r="CI34" s="17">
        <v>491.42715755661698</v>
      </c>
      <c r="CJ34" s="17">
        <v>0.79274693873906599</v>
      </c>
      <c r="CK34" s="17">
        <v>0</v>
      </c>
      <c r="CL34" s="17">
        <v>1.58012900686188E-3</v>
      </c>
      <c r="CM34" s="17">
        <v>85.180651318418995</v>
      </c>
      <c r="CN34" s="17">
        <v>8816.9406690674205</v>
      </c>
      <c r="CO34" s="17">
        <v>8808.2989100032592</v>
      </c>
      <c r="CP34" s="17">
        <v>8.6417590641600093</v>
      </c>
      <c r="CQ34" s="17">
        <v>0.99533782332159304</v>
      </c>
      <c r="CR34" s="17">
        <v>0</v>
      </c>
      <c r="CS34" s="17">
        <v>215.52294827405601</v>
      </c>
      <c r="CT34" s="17">
        <v>8.2798019443663602</v>
      </c>
      <c r="CU34" s="17">
        <v>3256.6783687913698</v>
      </c>
      <c r="CV34" s="17">
        <v>13.212450387848101</v>
      </c>
      <c r="CW34" s="17">
        <v>16.735769781687299</v>
      </c>
      <c r="CX34" s="17">
        <v>4652.3984754928697</v>
      </c>
      <c r="CY34" s="17">
        <v>117.02844596536799</v>
      </c>
      <c r="CZ34" s="17">
        <v>2.99482178145582</v>
      </c>
      <c r="DA34" s="17">
        <v>36.114026178673498</v>
      </c>
      <c r="DB34" s="17">
        <v>0</v>
      </c>
      <c r="DC34" s="17">
        <v>198.72648853056401</v>
      </c>
      <c r="DD34" s="17">
        <v>7.8130063431995396</v>
      </c>
      <c r="DE34" s="17">
        <v>0</v>
      </c>
      <c r="DF34" s="17">
        <v>0</v>
      </c>
      <c r="DG34" s="17">
        <v>152.63281038590401</v>
      </c>
      <c r="DH34" s="17">
        <v>103.865060982111</v>
      </c>
      <c r="DI34" s="17">
        <v>20.660860401981498</v>
      </c>
      <c r="DJ34" s="17">
        <v>9409.4405192325703</v>
      </c>
      <c r="DK34" s="17">
        <v>51.340877355728097</v>
      </c>
      <c r="DL34" s="17">
        <v>54.082107346497502</v>
      </c>
      <c r="DN34" s="26">
        <f t="shared" si="0"/>
        <v>1.0866006756457174</v>
      </c>
      <c r="DO34" s="40">
        <f t="shared" si="1"/>
        <v>6.8819453190059133E-3</v>
      </c>
      <c r="DP34" s="40">
        <f t="shared" si="2"/>
        <v>6.3765276745825243E-3</v>
      </c>
      <c r="DQ34" s="40">
        <f t="shared" si="3"/>
        <v>7.0845964446645659E-3</v>
      </c>
      <c r="DR34" s="40">
        <f t="shared" si="4"/>
        <v>6.7009166810272957E-3</v>
      </c>
      <c r="DS34" s="40">
        <f t="shared" si="5"/>
        <v>6.6986347931098861E-3</v>
      </c>
      <c r="DT34" s="40">
        <f t="shared" si="6"/>
        <v>6.7993182265378791E-3</v>
      </c>
      <c r="DU34" s="40">
        <f t="shared" si="7"/>
        <v>7.0942285558063742E-3</v>
      </c>
      <c r="DV34" s="40">
        <f t="shared" si="8"/>
        <v>7.0148806917166356E-3</v>
      </c>
      <c r="DW34" s="40">
        <f t="shared" si="9"/>
        <v>7.0149917253801812E-3</v>
      </c>
      <c r="DX34" s="40">
        <f t="shared" si="10"/>
        <v>7.0916478598565605E-3</v>
      </c>
      <c r="DY34" s="40">
        <f t="shared" si="11"/>
        <v>7.0148907133306066E-3</v>
      </c>
      <c r="DZ34" s="40">
        <f t="shared" si="12"/>
        <v>8.8717089257691721E-3</v>
      </c>
      <c r="EA34" s="40">
        <f t="shared" si="13"/>
        <v>7.0149419556733332E-3</v>
      </c>
      <c r="EB34" s="40">
        <f t="shared" si="14"/>
        <v>7.0824348915749409E-3</v>
      </c>
      <c r="EC34" s="40">
        <f t="shared" si="15"/>
        <v>8.8726776911325772E-3</v>
      </c>
      <c r="ED34" s="40">
        <f t="shared" si="16"/>
        <v>7.0270509410829624E-3</v>
      </c>
      <c r="EE34" s="40">
        <f t="shared" si="17"/>
        <v>8.872079662023984E-3</v>
      </c>
      <c r="EF34" s="40">
        <f t="shared" si="18"/>
        <v>7.014899503905013E-3</v>
      </c>
      <c r="EG34" s="40">
        <f t="shared" si="19"/>
        <v>7.0148686360838267E-3</v>
      </c>
      <c r="EH34" s="40">
        <f t="shared" si="20"/>
        <v>7.0468878993094567E-3</v>
      </c>
      <c r="EI34" s="40">
        <f t="shared" si="21"/>
        <v>8.9031178578258055E-3</v>
      </c>
      <c r="EJ34" s="40">
        <f t="shared" si="22"/>
        <v>8.8857967234447412E-3</v>
      </c>
      <c r="EK34" s="40">
        <f t="shared" si="23"/>
        <v>8.8845895125919255E-3</v>
      </c>
      <c r="EL34" s="40">
        <f t="shared" si="24"/>
        <v>7.0372499570013191E-3</v>
      </c>
      <c r="EM34" s="40">
        <f t="shared" si="25"/>
        <v>7.2440079597946997E-3</v>
      </c>
      <c r="EN34" s="40">
        <f t="shared" si="26"/>
        <v>7.0145672251531264E-3</v>
      </c>
      <c r="EO34" s="17"/>
      <c r="EP34" s="13"/>
      <c r="EQ34" s="13"/>
      <c r="ER34" s="13"/>
      <c r="ES34" s="13"/>
      <c r="ET34" s="13"/>
      <c r="EU34" s="13"/>
      <c r="EV34" s="13"/>
    </row>
    <row r="35" spans="1:152" x14ac:dyDescent="0.25">
      <c r="A35" s="15" t="s">
        <v>204</v>
      </c>
      <c r="B35" s="17">
        <v>3714.0864044</v>
      </c>
      <c r="C35" s="17">
        <v>22.858988165</v>
      </c>
      <c r="D35" s="17">
        <v>55.858290168000003</v>
      </c>
      <c r="E35" s="17">
        <v>609.16123416000005</v>
      </c>
      <c r="F35" s="17">
        <v>607.31318471999998</v>
      </c>
      <c r="G35" s="17">
        <v>18.973192453999999</v>
      </c>
      <c r="H35" s="17">
        <v>600.46434609000005</v>
      </c>
      <c r="I35" s="17">
        <v>64.573305259999998</v>
      </c>
      <c r="J35" s="17">
        <v>2.3873935819000001</v>
      </c>
      <c r="K35" s="17">
        <v>16.659189559000001</v>
      </c>
      <c r="L35" s="17">
        <v>4.4337322233999998</v>
      </c>
      <c r="M35" s="17">
        <v>9.577E-5</v>
      </c>
      <c r="N35" s="17">
        <v>44.147834566</v>
      </c>
      <c r="O35" s="17">
        <v>8.1499049999999998E-4</v>
      </c>
      <c r="P35" s="17">
        <v>6.8986579999999996E-4</v>
      </c>
      <c r="Q35" s="17">
        <v>8.7981702521000003</v>
      </c>
      <c r="R35" s="17">
        <v>8.7000499999999995E-5</v>
      </c>
      <c r="S35" s="17">
        <v>5.9874318223999996</v>
      </c>
      <c r="T35" s="17">
        <v>2.9596093786000002</v>
      </c>
      <c r="U35" s="17">
        <v>0.84398513770000005</v>
      </c>
      <c r="V35" s="17">
        <v>2.0966955000000002E-3</v>
      </c>
      <c r="W35" s="17">
        <v>2.04341182E-2</v>
      </c>
      <c r="X35" s="17">
        <v>1.4037683699999999E-2</v>
      </c>
      <c r="Y35" s="17">
        <v>2.2440095148000001</v>
      </c>
      <c r="Z35" s="17">
        <v>4.0855072200000002E-2</v>
      </c>
      <c r="AA35" s="17">
        <v>0.86779854059999995</v>
      </c>
      <c r="AC35" s="17" t="s">
        <v>204</v>
      </c>
      <c r="AD35" s="17">
        <v>0</v>
      </c>
      <c r="AE35" s="17">
        <v>34.131110464114599</v>
      </c>
      <c r="AF35" s="17">
        <v>2.3962453719114598</v>
      </c>
      <c r="AG35" s="17">
        <v>64.812731647121893</v>
      </c>
      <c r="AH35" s="17">
        <v>64.812731647121893</v>
      </c>
      <c r="AI35" s="17">
        <v>44.009286617470501</v>
      </c>
      <c r="AJ35" s="17">
        <v>0</v>
      </c>
      <c r="AK35" s="17">
        <v>16.7198323880808</v>
      </c>
      <c r="AL35" s="17">
        <v>4.0996755845424497E-2</v>
      </c>
      <c r="AM35" s="17">
        <v>4.4501740620212598</v>
      </c>
      <c r="AN35" s="5">
        <v>2.30587976567183E-5</v>
      </c>
      <c r="AO35" s="5">
        <v>7.3019511021280101E-5</v>
      </c>
      <c r="AP35" s="17">
        <v>187.73546037328001</v>
      </c>
      <c r="AQ35" s="17">
        <v>3727.2345018447099</v>
      </c>
      <c r="AR35" s="17">
        <v>51.036248212176403</v>
      </c>
      <c r="AS35" s="17">
        <v>19.5031867693361</v>
      </c>
      <c r="AT35" s="17">
        <v>31.988697780197398</v>
      </c>
      <c r="AU35" s="17">
        <v>0.87101668915556296</v>
      </c>
      <c r="AV35" s="17">
        <v>0</v>
      </c>
      <c r="AW35" s="17">
        <v>0</v>
      </c>
      <c r="AX35" s="17">
        <v>44.311536767061398</v>
      </c>
      <c r="AY35" s="17">
        <v>44.311536767061398</v>
      </c>
      <c r="AZ35" s="17">
        <v>30.531694602063698</v>
      </c>
      <c r="BA35" s="17">
        <v>0</v>
      </c>
      <c r="BB35" s="17">
        <v>3.2706988321277698E-4</v>
      </c>
      <c r="BC35" s="17">
        <v>4.0883917273313198E-4</v>
      </c>
      <c r="BD35" s="17">
        <v>0</v>
      </c>
      <c r="BE35" s="17">
        <v>2.4468860478058998</v>
      </c>
      <c r="BF35" s="17">
        <v>1.8683030537302201</v>
      </c>
      <c r="BG35" s="17">
        <v>0</v>
      </c>
      <c r="BH35" s="17">
        <v>140.34862093392599</v>
      </c>
      <c r="BI35" s="17">
        <v>7.5923984460360296</v>
      </c>
      <c r="BJ35" s="17">
        <v>2.2838865174115499E-4</v>
      </c>
      <c r="BK35" s="17">
        <v>4.6369903622017501E-4</v>
      </c>
      <c r="BL35" s="17">
        <v>0</v>
      </c>
      <c r="BM35" s="17">
        <v>42.972227408144903</v>
      </c>
      <c r="BN35" s="17">
        <v>8.8306914071087093</v>
      </c>
      <c r="BO35" s="17">
        <v>22.934637244002001</v>
      </c>
      <c r="BP35" s="17">
        <v>0</v>
      </c>
      <c r="BQ35" s="5">
        <v>3.57851702576762E-5</v>
      </c>
      <c r="BR35" s="5">
        <v>5.1495654745834597E-5</v>
      </c>
      <c r="BS35" s="17">
        <v>656.233723727795</v>
      </c>
      <c r="BT35" s="17">
        <v>50.434881922871199</v>
      </c>
      <c r="BU35" s="17">
        <v>5.6038782229423996</v>
      </c>
      <c r="BV35" s="17">
        <v>56.038760145813697</v>
      </c>
      <c r="BW35" s="17">
        <v>4.4290200266515603E-2</v>
      </c>
      <c r="BX35" s="17">
        <v>28.788564018403001</v>
      </c>
      <c r="BY35" s="17">
        <v>0</v>
      </c>
      <c r="BZ35" s="17">
        <v>0.84708988636529403</v>
      </c>
      <c r="CA35" s="17">
        <v>2.10342183920794E-3</v>
      </c>
      <c r="CB35" s="17">
        <v>2.04997472294857E-2</v>
      </c>
      <c r="CC35" s="17">
        <v>1.4082681578804299E-2</v>
      </c>
      <c r="CD35" s="17">
        <v>2.25230407720586</v>
      </c>
      <c r="CE35" s="17">
        <v>6.7043864977926207E-2</v>
      </c>
      <c r="CF35" s="17">
        <v>60.150936173114602</v>
      </c>
      <c r="CG35" s="17">
        <v>6.09489738807409E-2</v>
      </c>
      <c r="CH35" s="17">
        <v>1.8071370548454799</v>
      </c>
      <c r="CI35" s="17">
        <v>34.004270635537402</v>
      </c>
      <c r="CJ35" s="17">
        <v>5.4854056427299798E-2</v>
      </c>
      <c r="CK35" s="17">
        <v>0</v>
      </c>
      <c r="CL35" s="5">
        <v>8.1767700039131906E-5</v>
      </c>
      <c r="CM35" s="17">
        <v>5.8940685337610201</v>
      </c>
      <c r="CN35" s="17">
        <v>611.34358839710001</v>
      </c>
      <c r="CO35" s="17">
        <v>609.48963781153805</v>
      </c>
      <c r="CP35" s="17">
        <v>1.85395058556248</v>
      </c>
      <c r="CQ35" s="17">
        <v>6.8872323781808506E-2</v>
      </c>
      <c r="CR35" s="17">
        <v>0</v>
      </c>
      <c r="CS35" s="17">
        <v>14.9130984009876</v>
      </c>
      <c r="CT35" s="17">
        <v>0.57292002943170295</v>
      </c>
      <c r="CU35" s="17">
        <v>225.345647195445</v>
      </c>
      <c r="CV35" s="17">
        <v>0.91423438119016498</v>
      </c>
      <c r="CW35" s="17">
        <v>1.15803027607378</v>
      </c>
      <c r="CX35" s="17">
        <v>321.92237813455898</v>
      </c>
      <c r="CY35" s="17">
        <v>7.7011045076203803</v>
      </c>
      <c r="CZ35" s="17">
        <v>0.20722653825845799</v>
      </c>
      <c r="DA35" s="17">
        <v>2.4989074123800501</v>
      </c>
      <c r="DB35" s="17">
        <v>0</v>
      </c>
      <c r="DC35" s="17">
        <v>19.0425709596168</v>
      </c>
      <c r="DD35" s="17">
        <v>0.51413816738203799</v>
      </c>
      <c r="DE35" s="17">
        <v>0</v>
      </c>
      <c r="DF35" s="17">
        <v>0</v>
      </c>
      <c r="DG35" s="17">
        <v>10.0440585705279</v>
      </c>
      <c r="DH35" s="17">
        <v>6.0096339717291603</v>
      </c>
      <c r="DI35" s="17">
        <v>1.3595958422857499</v>
      </c>
      <c r="DJ35" s="17">
        <v>602.64898363619295</v>
      </c>
      <c r="DK35" s="17">
        <v>2.9705829807344002</v>
      </c>
      <c r="DL35" s="17">
        <v>3.5588916844335801</v>
      </c>
      <c r="DN35" s="26">
        <f t="shared" ref="DN35:DN51" si="27">BS35/DJ35</f>
        <v>1.0889153413456183</v>
      </c>
      <c r="DO35" s="40">
        <f t="shared" ref="DO35:DO51" si="28">(AQ35-B35)/(B35+1E-50)</f>
        <v>3.5400623499587066E-3</v>
      </c>
      <c r="DP35" s="40">
        <f t="shared" ref="DP35:DP51" si="29">(BO35-C35)/(C35+1E-50)</f>
        <v>3.3093800327448435E-3</v>
      </c>
      <c r="DQ35" s="40">
        <f t="shared" ref="DQ35:DQ51" si="30">(BV35-D35)/(D35+1E-50)</f>
        <v>3.2308539568774858E-3</v>
      </c>
      <c r="DR35" s="40">
        <f t="shared" ref="DR35:DR51" si="31">(CN35-E35)/(E35+1E-50)</f>
        <v>3.5825560044202491E-3</v>
      </c>
      <c r="DS35" s="40">
        <f t="shared" ref="DS35:DS51" si="32">(CO35-F35)/(F35+1E-50)</f>
        <v>3.5837408873998218E-3</v>
      </c>
      <c r="DT35" s="40">
        <f t="shared" ref="DT35:DT51" si="33">(DC35-G35)/(G35+1E-50)</f>
        <v>3.6566595624329804E-3</v>
      </c>
      <c r="DU35" s="40">
        <f t="shared" ref="DU35:DU51" si="34">(DJ35-H35)/(H35+1E-50)</f>
        <v>3.6382469007834486E-3</v>
      </c>
      <c r="DV35" s="40">
        <f t="shared" ref="DV35:DV51" si="35">(AH35-I35)/(I35+1E-50)</f>
        <v>3.7078230107296098E-3</v>
      </c>
      <c r="DW35" s="40">
        <f t="shared" ref="DW35:DW51" si="36">(AF35-J35)/(J35+1E-50)</f>
        <v>3.7077212901004274E-3</v>
      </c>
      <c r="DX35" s="40">
        <f t="shared" ref="DX35:DX51" si="37">(AK35-K35)/(K35+1E-50)</f>
        <v>3.6402028361599676E-3</v>
      </c>
      <c r="DY35" s="40">
        <f t="shared" ref="DY35:DY51" si="38">(AM35-L35)/(L35+1E-50)</f>
        <v>3.7083517435907583E-3</v>
      </c>
      <c r="DZ35" s="40">
        <f t="shared" ref="DZ35:DZ51" si="39">(AN35+AO35-M35)/(M35+1E-50)</f>
        <v>3.2192615432640919E-3</v>
      </c>
      <c r="EA35" s="40">
        <f t="shared" ref="EA35:EA51" si="40">(AY35-N35)/(N35+1E-50)</f>
        <v>3.708045992984469E-3</v>
      </c>
      <c r="EB35" s="40">
        <f t="shared" ref="EB35:EB51" si="41">(BB35+BC35+CL35-O35)/(O35+1E-50)</f>
        <v>3.2960580338554845E-3</v>
      </c>
      <c r="EC35" s="40">
        <f t="shared" ref="EC35:EC51" si="42">(BJ35+BK35-P35)/(P35+1E-50)</f>
        <v>3.2207538934819883E-3</v>
      </c>
      <c r="ED35" s="40">
        <f t="shared" ref="ED35:ED51" si="43">(BN35-Q35)/(Q35+1E-50)</f>
        <v>3.6963543642437083E-3</v>
      </c>
      <c r="EE35" s="40">
        <f t="shared" ref="EE35:EE51" si="44">(BQ35+BR35-R35)/(R35+1E-50)</f>
        <v>3.2221079592738228E-3</v>
      </c>
      <c r="EF35" s="40">
        <f t="shared" ref="EF35:EF51" si="45">(DH35-S35)/(S35+1E-50)</f>
        <v>3.7081256184160021E-3</v>
      </c>
      <c r="EG35" s="40">
        <f t="shared" ref="EG35:EG51" si="46">(DK35-T35)/(T35+1E-50)</f>
        <v>3.7077873227955912E-3</v>
      </c>
      <c r="EH35" s="40">
        <f t="shared" ref="EH35:EH51" si="47">(BZ35-U35)/(U35+1E-50)</f>
        <v>3.6786769418178781E-3</v>
      </c>
      <c r="EI35" s="40">
        <f t="shared" ref="EI35:EI51" si="48">(CA35-V35)/(V35+1E-50)</f>
        <v>3.2080667926934624E-3</v>
      </c>
      <c r="EJ35" s="40">
        <f t="shared" ref="EJ35:EJ51" si="49">(CB35-W35)/(W35+1E-50)</f>
        <v>3.2117377830230853E-3</v>
      </c>
      <c r="EK35" s="40">
        <f t="shared" ref="EK35:EK51" si="50">(CC35-X35)/(X35+1E-50)</f>
        <v>3.2055059628035296E-3</v>
      </c>
      <c r="EL35" s="40">
        <f t="shared" ref="EL35:EL51" si="51">(CD35-Y35)/(Y35+1E-50)</f>
        <v>3.696313385105753E-3</v>
      </c>
      <c r="EM35" s="40">
        <f t="shared" ref="EM35:EM51" si="52">(AL35-Z35)/(Z35+1E-50)</f>
        <v>3.4679572888992516E-3</v>
      </c>
      <c r="EN35" s="40">
        <f t="shared" ref="EN35:EN51" si="53">(AU35-AA35)/(AA35+1E-50)</f>
        <v>3.7084051251549391E-3</v>
      </c>
      <c r="EO35" s="17"/>
      <c r="EP35" s="13"/>
      <c r="EQ35" s="13"/>
      <c r="ER35" s="13"/>
      <c r="ES35" s="13"/>
      <c r="ET35" s="13"/>
      <c r="EU35" s="13"/>
      <c r="EV35" s="13"/>
    </row>
    <row r="36" spans="1:152" x14ac:dyDescent="0.25">
      <c r="A36" s="15" t="s">
        <v>205</v>
      </c>
      <c r="B36" s="17">
        <v>121344.04948</v>
      </c>
      <c r="C36" s="17">
        <v>936.71665540000004</v>
      </c>
      <c r="D36" s="17">
        <v>1976.644859</v>
      </c>
      <c r="E36" s="17">
        <v>18645.538661999999</v>
      </c>
      <c r="F36" s="17">
        <v>18624.981601</v>
      </c>
      <c r="G36" s="17">
        <v>488.87077191999998</v>
      </c>
      <c r="H36" s="17">
        <v>17777.107656</v>
      </c>
      <c r="I36" s="17">
        <v>2093.7638409000001</v>
      </c>
      <c r="J36" s="17">
        <v>77.410284966000006</v>
      </c>
      <c r="K36" s="17">
        <v>494.46950522999998</v>
      </c>
      <c r="L36" s="17">
        <v>143.76195784000001</v>
      </c>
      <c r="M36" s="17">
        <v>4.6121990999999996E-3</v>
      </c>
      <c r="N36" s="17">
        <v>1431.4757754</v>
      </c>
      <c r="O36" s="17">
        <v>3.4574789500000001E-2</v>
      </c>
      <c r="P36" s="17">
        <v>3.3223319100000002E-2</v>
      </c>
      <c r="Q36" s="17">
        <v>281.10268755999999</v>
      </c>
      <c r="R36" s="17">
        <v>4.1898687999999996E-3</v>
      </c>
      <c r="S36" s="17">
        <v>194.14009537000001</v>
      </c>
      <c r="T36" s="17">
        <v>95.964166874</v>
      </c>
      <c r="U36" s="17">
        <v>26.347521577999998</v>
      </c>
      <c r="V36" s="17">
        <v>5.6337945899999999E-2</v>
      </c>
      <c r="W36" s="17">
        <v>0.76090322909999997</v>
      </c>
      <c r="X36" s="17">
        <v>0.4905918916</v>
      </c>
      <c r="Y36" s="17">
        <v>72.104516661999995</v>
      </c>
      <c r="Z36" s="17">
        <v>1.2903866065</v>
      </c>
      <c r="AA36" s="17">
        <v>28.138023087000001</v>
      </c>
      <c r="AC36" s="17" t="s">
        <v>205</v>
      </c>
      <c r="AD36" s="17">
        <v>0</v>
      </c>
      <c r="AE36" s="17">
        <v>989.61012586019001</v>
      </c>
      <c r="AF36" s="17">
        <v>77.930430001780906</v>
      </c>
      <c r="AG36" s="17">
        <v>2107.8320771921399</v>
      </c>
      <c r="AH36" s="17">
        <v>2107.8320771921399</v>
      </c>
      <c r="AI36" s="17">
        <v>1276.02123002088</v>
      </c>
      <c r="AJ36" s="17">
        <v>0</v>
      </c>
      <c r="AK36" s="17">
        <v>497.84129995569299</v>
      </c>
      <c r="AL36" s="17">
        <v>1.3000574616313201</v>
      </c>
      <c r="AM36" s="17">
        <v>144.72790414625501</v>
      </c>
      <c r="AN36" s="17">
        <v>1.11665521348897E-3</v>
      </c>
      <c r="AO36" s="17">
        <v>3.5360785440676301E-3</v>
      </c>
      <c r="AP36" s="17">
        <v>5443.2708754917903</v>
      </c>
      <c r="AQ36" s="17">
        <v>122183.163648958</v>
      </c>
      <c r="AR36" s="17">
        <v>1479.76342824739</v>
      </c>
      <c r="AS36" s="17">
        <v>565.48246818203802</v>
      </c>
      <c r="AT36" s="17">
        <v>927.49213200950396</v>
      </c>
      <c r="AU36" s="17">
        <v>28.327087967428898</v>
      </c>
      <c r="AV36" s="17">
        <v>0</v>
      </c>
      <c r="AW36" s="17">
        <v>0</v>
      </c>
      <c r="AX36" s="17">
        <v>1441.0939787355101</v>
      </c>
      <c r="AY36" s="17">
        <v>1441.0939787355101</v>
      </c>
      <c r="AZ36" s="17">
        <v>885.24749166049105</v>
      </c>
      <c r="BA36" s="17">
        <v>0</v>
      </c>
      <c r="BB36" s="17">
        <v>1.3932255018919801E-2</v>
      </c>
      <c r="BC36" s="17">
        <v>1.7415238818849599E-2</v>
      </c>
      <c r="BD36" s="17">
        <v>0</v>
      </c>
      <c r="BE36" s="17">
        <v>70.945908851014707</v>
      </c>
      <c r="BF36" s="17">
        <v>54.170250184941601</v>
      </c>
      <c r="BG36" s="17">
        <v>0</v>
      </c>
      <c r="BH36" s="17">
        <v>4069.3183197425701</v>
      </c>
      <c r="BI36" s="17">
        <v>220.13675325396201</v>
      </c>
      <c r="BJ36" s="17">
        <v>1.1060054806395599E-2</v>
      </c>
      <c r="BK36" s="17">
        <v>2.2455258054751698E-2</v>
      </c>
      <c r="BL36" s="17">
        <v>0</v>
      </c>
      <c r="BM36" s="17">
        <v>1245.9523833072999</v>
      </c>
      <c r="BN36" s="17">
        <v>282.995940044831</v>
      </c>
      <c r="BO36" s="17">
        <v>942.955658868147</v>
      </c>
      <c r="BP36" s="17">
        <v>0</v>
      </c>
      <c r="BQ36" s="17">
        <v>1.7329447784476099E-3</v>
      </c>
      <c r="BR36" s="17">
        <v>2.4937484736850799E-3</v>
      </c>
      <c r="BS36" s="17">
        <v>19453.201166234001</v>
      </c>
      <c r="BT36" s="17">
        <v>1792.12065442175</v>
      </c>
      <c r="BU36" s="17">
        <v>199.124490184471</v>
      </c>
      <c r="BV36" s="17">
        <v>1991.24514460622</v>
      </c>
      <c r="BW36" s="17">
        <v>1.2841664578958001</v>
      </c>
      <c r="BX36" s="17">
        <v>834.70635965539998</v>
      </c>
      <c r="BY36" s="17">
        <v>0</v>
      </c>
      <c r="BZ36" s="17">
        <v>26.525656853472</v>
      </c>
      <c r="CA36" s="17">
        <v>5.6833056185726101E-2</v>
      </c>
      <c r="CB36" s="17">
        <v>0.76759073147241097</v>
      </c>
      <c r="CC36" s="17">
        <v>0.49490306136017498</v>
      </c>
      <c r="CD36" s="17">
        <v>72.591039687252305</v>
      </c>
      <c r="CE36" s="17">
        <v>2.06257530666843</v>
      </c>
      <c r="CF36" s="17">
        <v>1744.0381099091801</v>
      </c>
      <c r="CG36" s="17">
        <v>1.87506807982936</v>
      </c>
      <c r="CH36" s="17">
        <v>55.595780875896303</v>
      </c>
      <c r="CI36" s="17">
        <v>1046.12666329028</v>
      </c>
      <c r="CJ36" s="17">
        <v>1.68756175450431</v>
      </c>
      <c r="CK36" s="17">
        <v>0</v>
      </c>
      <c r="CL36" s="17">
        <v>3.4830597139502901E-3</v>
      </c>
      <c r="CM36" s="17">
        <v>181.32850743861499</v>
      </c>
      <c r="CN36" s="17">
        <v>18771.4225385469</v>
      </c>
      <c r="CO36" s="17">
        <v>18750.6848145273</v>
      </c>
      <c r="CP36" s="17">
        <v>20.737724019577001</v>
      </c>
      <c r="CQ36" s="17">
        <v>2.1188272105358799</v>
      </c>
      <c r="CR36" s="17">
        <v>0</v>
      </c>
      <c r="CS36" s="17">
        <v>458.79496924001103</v>
      </c>
      <c r="CT36" s="17">
        <v>17.625643345072898</v>
      </c>
      <c r="CU36" s="17">
        <v>6932.66122560448</v>
      </c>
      <c r="CV36" s="17">
        <v>28.126027154329002</v>
      </c>
      <c r="CW36" s="17">
        <v>35.626302164056902</v>
      </c>
      <c r="CX36" s="17">
        <v>9903.8026227616192</v>
      </c>
      <c r="CY36" s="17">
        <v>223.28859071087399</v>
      </c>
      <c r="CZ36" s="17">
        <v>6.3752340461978498</v>
      </c>
      <c r="DA36" s="17">
        <v>76.877806255284199</v>
      </c>
      <c r="DB36" s="17">
        <v>0</v>
      </c>
      <c r="DC36" s="17">
        <v>492.247858828353</v>
      </c>
      <c r="DD36" s="17">
        <v>14.907105744011901</v>
      </c>
      <c r="DE36" s="17">
        <v>0</v>
      </c>
      <c r="DF36" s="17">
        <v>0</v>
      </c>
      <c r="DG36" s="17">
        <v>291.22111626419502</v>
      </c>
      <c r="DH36" s="17">
        <v>195.44453693691301</v>
      </c>
      <c r="DI36" s="17">
        <v>39.420609585866103</v>
      </c>
      <c r="DJ36" s="17">
        <v>17898.382040333501</v>
      </c>
      <c r="DK36" s="17">
        <v>96.608953602948006</v>
      </c>
      <c r="DL36" s="17">
        <v>103.18787096729601</v>
      </c>
      <c r="DN36" s="26">
        <f t="shared" si="27"/>
        <v>1.0868692556900819</v>
      </c>
      <c r="DO36" s="40">
        <f t="shared" si="28"/>
        <v>6.9151653711400128E-3</v>
      </c>
      <c r="DP36" s="40">
        <f t="shared" si="29"/>
        <v>6.6605023324612074E-3</v>
      </c>
      <c r="DQ36" s="40">
        <f t="shared" si="30"/>
        <v>7.3863979863365231E-3</v>
      </c>
      <c r="DR36" s="40">
        <f t="shared" si="31"/>
        <v>6.7514207462107201E-3</v>
      </c>
      <c r="DS36" s="40">
        <f t="shared" si="32"/>
        <v>6.7491724942456361E-3</v>
      </c>
      <c r="DT36" s="40">
        <f t="shared" si="33"/>
        <v>6.9079337574013454E-3</v>
      </c>
      <c r="DU36" s="40">
        <f t="shared" si="34"/>
        <v>6.8219412674012485E-3</v>
      </c>
      <c r="DV36" s="40">
        <f t="shared" si="35"/>
        <v>6.7191132148373377E-3</v>
      </c>
      <c r="DW36" s="40">
        <f t="shared" si="36"/>
        <v>6.7193272316379733E-3</v>
      </c>
      <c r="DX36" s="40">
        <f t="shared" si="37"/>
        <v>6.8190144994374003E-3</v>
      </c>
      <c r="DY36" s="40">
        <f t="shared" si="38"/>
        <v>6.7190675528365912E-3</v>
      </c>
      <c r="DZ36" s="40">
        <f t="shared" si="39"/>
        <v>8.78857496776329E-3</v>
      </c>
      <c r="EA36" s="40">
        <f t="shared" si="40"/>
        <v>6.7190821533968719E-3</v>
      </c>
      <c r="EB36" s="40">
        <f t="shared" si="41"/>
        <v>7.3974145734044053E-3</v>
      </c>
      <c r="EC36" s="40">
        <f t="shared" si="42"/>
        <v>8.7888196922292234E-3</v>
      </c>
      <c r="ED36" s="40">
        <f t="shared" si="43"/>
        <v>6.7350920806365615E-3</v>
      </c>
      <c r="EE36" s="40">
        <f t="shared" si="44"/>
        <v>8.7889272649039046E-3</v>
      </c>
      <c r="EF36" s="40">
        <f t="shared" si="45"/>
        <v>6.71907348364562E-3</v>
      </c>
      <c r="EG36" s="40">
        <f t="shared" si="46"/>
        <v>6.7190363856813803E-3</v>
      </c>
      <c r="EH36" s="40">
        <f t="shared" si="47"/>
        <v>6.7609879337092397E-3</v>
      </c>
      <c r="EI36" s="40">
        <f t="shared" si="48"/>
        <v>8.7882204048568714E-3</v>
      </c>
      <c r="EJ36" s="40">
        <f t="shared" si="49"/>
        <v>8.7888999765725964E-3</v>
      </c>
      <c r="EK36" s="40">
        <f t="shared" si="50"/>
        <v>8.7876906120781511E-3</v>
      </c>
      <c r="EL36" s="40">
        <f t="shared" si="51"/>
        <v>6.7474694759130727E-3</v>
      </c>
      <c r="EM36" s="40">
        <f t="shared" si="52"/>
        <v>7.4945408473751423E-3</v>
      </c>
      <c r="EN36" s="40">
        <f t="shared" si="53"/>
        <v>6.7191955825868753E-3</v>
      </c>
      <c r="EO36" s="17"/>
      <c r="EP36" s="13"/>
      <c r="EQ36" s="13"/>
      <c r="ER36" s="13"/>
      <c r="ES36" s="13"/>
      <c r="ET36" s="13"/>
      <c r="EU36" s="13"/>
      <c r="EV36" s="13"/>
    </row>
    <row r="37" spans="1:152" x14ac:dyDescent="0.25">
      <c r="A37" s="15" t="s">
        <v>206</v>
      </c>
      <c r="B37" s="17">
        <v>27350.31004</v>
      </c>
      <c r="C37" s="17">
        <v>227.99302086</v>
      </c>
      <c r="D37" s="17">
        <v>422.76293738999999</v>
      </c>
      <c r="E37" s="17">
        <v>4114.1372484000003</v>
      </c>
      <c r="F37" s="17">
        <v>4111.3905653000002</v>
      </c>
      <c r="G37" s="17">
        <v>92.768429181000002</v>
      </c>
      <c r="H37" s="17">
        <v>4287.5706633999998</v>
      </c>
      <c r="I37" s="17">
        <v>516.76980710999999</v>
      </c>
      <c r="J37" s="17">
        <v>19.105926534000002</v>
      </c>
      <c r="K37" s="17">
        <v>119.34044539999999</v>
      </c>
      <c r="L37" s="17">
        <v>35.482425962000001</v>
      </c>
      <c r="M37" s="17">
        <v>1.1602043000000001E-3</v>
      </c>
      <c r="N37" s="17">
        <v>353.30799363</v>
      </c>
      <c r="O37" s="17">
        <v>7.3266089E-3</v>
      </c>
      <c r="P37" s="17">
        <v>8.5827032999999994E-3</v>
      </c>
      <c r="Q37" s="17">
        <v>69.133261318999999</v>
      </c>
      <c r="R37" s="17">
        <v>9.3694959999999995E-4</v>
      </c>
      <c r="S37" s="17">
        <v>47.916428537000002</v>
      </c>
      <c r="T37" s="17">
        <v>23.685277117999998</v>
      </c>
      <c r="U37" s="17">
        <v>6.4427301192000002</v>
      </c>
      <c r="V37" s="17">
        <v>1.0576543000000001E-2</v>
      </c>
      <c r="W37" s="17">
        <v>0.15093778499999999</v>
      </c>
      <c r="X37" s="17">
        <v>9.6075009399999994E-2</v>
      </c>
      <c r="Y37" s="17">
        <v>17.723291048</v>
      </c>
      <c r="Z37" s="17">
        <v>0.22831165070000001</v>
      </c>
      <c r="AA37" s="17">
        <v>6.9448528403000003</v>
      </c>
      <c r="AC37" s="17" t="s">
        <v>206</v>
      </c>
      <c r="AD37" s="17">
        <v>0</v>
      </c>
      <c r="AE37" s="17">
        <v>237.05238785057699</v>
      </c>
      <c r="AF37" s="17">
        <v>19.231141461775099</v>
      </c>
      <c r="AG37" s="17">
        <v>520.156698908669</v>
      </c>
      <c r="AH37" s="17">
        <v>520.156698908669</v>
      </c>
      <c r="AI37" s="17">
        <v>305.65957235253501</v>
      </c>
      <c r="AJ37" s="17">
        <v>0</v>
      </c>
      <c r="AK37" s="17">
        <v>120.12427729757199</v>
      </c>
      <c r="AL37" s="17">
        <v>0.229832426802732</v>
      </c>
      <c r="AM37" s="17">
        <v>35.7149894189576</v>
      </c>
      <c r="AN37" s="17">
        <v>2.8044245902467498E-4</v>
      </c>
      <c r="AO37" s="17">
        <v>8.8806712425690498E-4</v>
      </c>
      <c r="AP37" s="17">
        <v>1303.8874325694901</v>
      </c>
      <c r="AQ37" s="17">
        <v>27530.700107201901</v>
      </c>
      <c r="AR37" s="17">
        <v>354.46423120193401</v>
      </c>
      <c r="AS37" s="17">
        <v>135.45632773752899</v>
      </c>
      <c r="AT37" s="17">
        <v>222.172508675193</v>
      </c>
      <c r="AU37" s="17">
        <v>6.99036777001887</v>
      </c>
      <c r="AV37" s="17">
        <v>0</v>
      </c>
      <c r="AW37" s="17">
        <v>0</v>
      </c>
      <c r="AX37" s="17">
        <v>355.62355561694898</v>
      </c>
      <c r="AY37" s="17">
        <v>355.62355561694898</v>
      </c>
      <c r="AZ37" s="17">
        <v>212.053185989258</v>
      </c>
      <c r="BA37" s="17">
        <v>0</v>
      </c>
      <c r="BB37" s="17">
        <v>2.9504898967626101E-3</v>
      </c>
      <c r="BC37" s="17">
        <v>3.6881275037698902E-3</v>
      </c>
      <c r="BD37" s="17">
        <v>0</v>
      </c>
      <c r="BE37" s="17">
        <v>16.994474670904101</v>
      </c>
      <c r="BF37" s="17">
        <v>12.9760061168781</v>
      </c>
      <c r="BG37" s="17">
        <v>0</v>
      </c>
      <c r="BH37" s="17">
        <v>974.76926225439399</v>
      </c>
      <c r="BI37" s="17">
        <v>52.7318127707698</v>
      </c>
      <c r="BJ37" s="17">
        <v>2.8525661521618998E-3</v>
      </c>
      <c r="BK37" s="17">
        <v>5.7915691643490603E-3</v>
      </c>
      <c r="BL37" s="17">
        <v>0</v>
      </c>
      <c r="BM37" s="17">
        <v>298.45695958683598</v>
      </c>
      <c r="BN37" s="17">
        <v>69.586515217795494</v>
      </c>
      <c r="BO37" s="17">
        <v>229.50903232879699</v>
      </c>
      <c r="BP37" s="17">
        <v>0</v>
      </c>
      <c r="BQ37" s="17">
        <v>3.86899802236037E-4</v>
      </c>
      <c r="BR37" s="17">
        <v>5.5675814757739602E-4</v>
      </c>
      <c r="BS37" s="17">
        <v>4688.1090420476503</v>
      </c>
      <c r="BT37" s="17">
        <v>383.06770719445302</v>
      </c>
      <c r="BU37" s="17">
        <v>42.563090159383101</v>
      </c>
      <c r="BV37" s="17">
        <v>425.63079735383599</v>
      </c>
      <c r="BW37" s="17">
        <v>0.30761086883743</v>
      </c>
      <c r="BX37" s="17">
        <v>199.94648091681901</v>
      </c>
      <c r="BY37" s="17">
        <v>0</v>
      </c>
      <c r="BZ37" s="17">
        <v>6.4849929868507497</v>
      </c>
      <c r="CA37" s="17">
        <v>1.06520943726711E-2</v>
      </c>
      <c r="CB37" s="17">
        <v>0.15201763943074001</v>
      </c>
      <c r="CC37" s="17">
        <v>9.6761560158308099E-2</v>
      </c>
      <c r="CD37" s="17">
        <v>17.839546308111299</v>
      </c>
      <c r="CE37" s="17">
        <v>0.45520213512128099</v>
      </c>
      <c r="CF37" s="17">
        <v>417.76889116941999</v>
      </c>
      <c r="CG37" s="17">
        <v>0.41382011745123598</v>
      </c>
      <c r="CH37" s="17">
        <v>12.269766191350101</v>
      </c>
      <c r="CI37" s="17">
        <v>230.87591946626</v>
      </c>
      <c r="CJ37" s="17">
        <v>0.37243820099538599</v>
      </c>
      <c r="CK37" s="17">
        <v>0</v>
      </c>
      <c r="CL37" s="17">
        <v>7.3762344487618295E-4</v>
      </c>
      <c r="CM37" s="17">
        <v>40.0184642951548</v>
      </c>
      <c r="CN37" s="17">
        <v>4140.9672422384001</v>
      </c>
      <c r="CO37" s="17">
        <v>4138.2011038649098</v>
      </c>
      <c r="CP37" s="17">
        <v>2.7661383734971299</v>
      </c>
      <c r="CQ37" s="17">
        <v>0.46761663010301102</v>
      </c>
      <c r="CR37" s="17">
        <v>0</v>
      </c>
      <c r="CS37" s="17">
        <v>101.254208687092</v>
      </c>
      <c r="CT37" s="17">
        <v>3.8899074329932599</v>
      </c>
      <c r="CU37" s="17">
        <v>1530.0103718954699</v>
      </c>
      <c r="CV37" s="17">
        <v>6.20730207510044</v>
      </c>
      <c r="CW37" s="17">
        <v>7.86258283933266</v>
      </c>
      <c r="CX37" s="17">
        <v>2185.7298919073801</v>
      </c>
      <c r="CY37" s="17">
        <v>53.486806270317402</v>
      </c>
      <c r="CZ37" s="17">
        <v>1.4069882430154801</v>
      </c>
      <c r="DA37" s="17">
        <v>16.966623748077801</v>
      </c>
      <c r="DB37" s="17">
        <v>0</v>
      </c>
      <c r="DC37" s="17">
        <v>93.363554030545004</v>
      </c>
      <c r="DD37" s="17">
        <v>3.57086499793951</v>
      </c>
      <c r="DE37" s="17">
        <v>0</v>
      </c>
      <c r="DF37" s="17">
        <v>0</v>
      </c>
      <c r="DG37" s="17">
        <v>69.759417434410096</v>
      </c>
      <c r="DH37" s="17">
        <v>48.230477995386401</v>
      </c>
      <c r="DI37" s="17">
        <v>9.4428592720269808</v>
      </c>
      <c r="DJ37" s="17">
        <v>4315.7339539785098</v>
      </c>
      <c r="DK37" s="17">
        <v>23.840498788047999</v>
      </c>
      <c r="DL37" s="17">
        <v>24.717733032122499</v>
      </c>
      <c r="DN37" s="26">
        <f t="shared" si="27"/>
        <v>1.0862831425755199</v>
      </c>
      <c r="DO37" s="40">
        <f t="shared" si="28"/>
        <v>6.595540121412855E-3</v>
      </c>
      <c r="DP37" s="40">
        <f t="shared" si="29"/>
        <v>6.6493766479277542E-3</v>
      </c>
      <c r="DQ37" s="40">
        <f t="shared" si="30"/>
        <v>6.7836125407331723E-3</v>
      </c>
      <c r="DR37" s="40">
        <f t="shared" si="31"/>
        <v>6.521414386171499E-3</v>
      </c>
      <c r="DS37" s="40">
        <f t="shared" si="32"/>
        <v>6.5210390837566433E-3</v>
      </c>
      <c r="DT37" s="40">
        <f t="shared" si="33"/>
        <v>6.4151657498032729E-3</v>
      </c>
      <c r="DU37" s="40">
        <f t="shared" si="34"/>
        <v>6.5685892523988827E-3</v>
      </c>
      <c r="DV37" s="40">
        <f t="shared" si="35"/>
        <v>6.5539661026443752E-3</v>
      </c>
      <c r="DW37" s="40">
        <f t="shared" si="36"/>
        <v>6.5537218282646905E-3</v>
      </c>
      <c r="DX37" s="40">
        <f t="shared" si="37"/>
        <v>6.5680322789544408E-3</v>
      </c>
      <c r="DY37" s="40">
        <f t="shared" si="38"/>
        <v>6.5543279708851947E-3</v>
      </c>
      <c r="DZ37" s="40">
        <f t="shared" si="39"/>
        <v>7.1584662128729845E-3</v>
      </c>
      <c r="EA37" s="40">
        <f t="shared" si="40"/>
        <v>6.5539473453689783E-3</v>
      </c>
      <c r="EB37" s="40">
        <f t="shared" si="41"/>
        <v>6.7742042855164913E-3</v>
      </c>
      <c r="EC37" s="40">
        <f t="shared" si="42"/>
        <v>7.1576535228662927E-3</v>
      </c>
      <c r="ED37" s="40">
        <f t="shared" si="43"/>
        <v>6.5562348737470393E-3</v>
      </c>
      <c r="EE37" s="40">
        <f t="shared" si="44"/>
        <v>7.1597765914336491E-3</v>
      </c>
      <c r="EF37" s="40">
        <f t="shared" si="45"/>
        <v>6.5541082249879652E-3</v>
      </c>
      <c r="EG37" s="40">
        <f t="shared" si="46"/>
        <v>6.5535087166042529E-3</v>
      </c>
      <c r="EH37" s="40">
        <f t="shared" si="47"/>
        <v>6.5597761925184151E-3</v>
      </c>
      <c r="EI37" s="40">
        <f t="shared" si="48"/>
        <v>7.1432955618011412E-3</v>
      </c>
      <c r="EJ37" s="40">
        <f t="shared" si="49"/>
        <v>7.154301560341688E-3</v>
      </c>
      <c r="EK37" s="40">
        <f t="shared" si="50"/>
        <v>7.1459868970682079E-3</v>
      </c>
      <c r="EL37" s="40">
        <f t="shared" si="51"/>
        <v>6.5594623366757509E-3</v>
      </c>
      <c r="EM37" s="40">
        <f t="shared" si="52"/>
        <v>6.660965824868398E-3</v>
      </c>
      <c r="EN37" s="40">
        <f t="shared" si="53"/>
        <v>6.5537644591621893E-3</v>
      </c>
      <c r="EO37" s="17"/>
      <c r="EP37" s="13"/>
      <c r="EQ37" s="13"/>
      <c r="ER37" s="13"/>
      <c r="ES37" s="13"/>
      <c r="ET37" s="13"/>
      <c r="EU37" s="13"/>
      <c r="EV37" s="13"/>
    </row>
    <row r="38" spans="1:152" x14ac:dyDescent="0.25">
      <c r="A38" s="15" t="s">
        <v>207</v>
      </c>
      <c r="B38" s="17">
        <v>96468.661558000007</v>
      </c>
      <c r="C38" s="17">
        <v>966.88948995999999</v>
      </c>
      <c r="D38" s="17">
        <v>1572.9582906999999</v>
      </c>
      <c r="E38" s="17">
        <v>14640.326892999999</v>
      </c>
      <c r="F38" s="17">
        <v>14640.056173000001</v>
      </c>
      <c r="G38" s="17">
        <v>298.98296937999999</v>
      </c>
      <c r="H38" s="17">
        <v>13901.389448</v>
      </c>
      <c r="I38" s="17">
        <v>1721.5162748</v>
      </c>
      <c r="J38" s="17">
        <v>63.647639089999998</v>
      </c>
      <c r="K38" s="17">
        <v>387.25153031999997</v>
      </c>
      <c r="L38" s="17">
        <v>118.20273861</v>
      </c>
      <c r="M38" s="17">
        <v>2.6885937000000002E-3</v>
      </c>
      <c r="N38" s="17">
        <v>1176.9767377999999</v>
      </c>
      <c r="O38" s="17">
        <v>2.7431983300000001E-2</v>
      </c>
      <c r="P38" s="17">
        <v>2.0018334200000001E-2</v>
      </c>
      <c r="Q38" s="17">
        <v>229.36223536</v>
      </c>
      <c r="R38" s="17">
        <v>2.1041167999999999E-3</v>
      </c>
      <c r="S38" s="17">
        <v>159.62428502</v>
      </c>
      <c r="T38" s="17">
        <v>78.902861788999999</v>
      </c>
      <c r="U38" s="17">
        <v>21.232987638000001</v>
      </c>
      <c r="V38" s="17">
        <v>2.1781933199999999E-2</v>
      </c>
      <c r="W38" s="17">
        <v>0.35005096140000003</v>
      </c>
      <c r="X38" s="17">
        <v>0.218664727</v>
      </c>
      <c r="Y38" s="17">
        <v>58.753076710000002</v>
      </c>
      <c r="Z38" s="17">
        <v>0.74672912130000002</v>
      </c>
      <c r="AA38" s="17">
        <v>23.135411764000001</v>
      </c>
      <c r="AC38" s="17" t="s">
        <v>207</v>
      </c>
      <c r="AD38" s="17">
        <v>0</v>
      </c>
      <c r="AE38" s="17">
        <v>760.722940978824</v>
      </c>
      <c r="AF38" s="17">
        <v>63.9175655421313</v>
      </c>
      <c r="AG38" s="17">
        <v>1728.8171531215601</v>
      </c>
      <c r="AH38" s="17">
        <v>1728.8171531215601</v>
      </c>
      <c r="AI38" s="17">
        <v>980.88985894193002</v>
      </c>
      <c r="AJ38" s="17">
        <v>0</v>
      </c>
      <c r="AK38" s="17">
        <v>388.893350825472</v>
      </c>
      <c r="AL38" s="17">
        <v>0.74993291431063303</v>
      </c>
      <c r="AM38" s="17">
        <v>118.70410482871701</v>
      </c>
      <c r="AN38" s="17">
        <v>6.4936866477510095E-4</v>
      </c>
      <c r="AO38" s="17">
        <v>2.0563277652297998E-3</v>
      </c>
      <c r="AP38" s="17">
        <v>4184.2960108799598</v>
      </c>
      <c r="AQ38" s="17">
        <v>96852.679835314702</v>
      </c>
      <c r="AR38" s="17">
        <v>1137.50843666843</v>
      </c>
      <c r="AS38" s="17">
        <v>434.69199523035201</v>
      </c>
      <c r="AT38" s="17">
        <v>712.972169187605</v>
      </c>
      <c r="AU38" s="17">
        <v>23.233528774584698</v>
      </c>
      <c r="AV38" s="17">
        <v>0</v>
      </c>
      <c r="AW38" s="17">
        <v>0</v>
      </c>
      <c r="AX38" s="17">
        <v>1181.96837841263</v>
      </c>
      <c r="AY38" s="17">
        <v>1181.96837841263</v>
      </c>
      <c r="AZ38" s="17">
        <v>680.498055027806</v>
      </c>
      <c r="BA38" s="17">
        <v>0</v>
      </c>
      <c r="BB38" s="17">
        <v>1.1016661331441399E-2</v>
      </c>
      <c r="BC38" s="17">
        <v>1.37708816223819E-2</v>
      </c>
      <c r="BD38" s="17">
        <v>0</v>
      </c>
      <c r="BE38" s="17">
        <v>54.536783727341103</v>
      </c>
      <c r="BF38" s="17">
        <v>41.641196176268203</v>
      </c>
      <c r="BG38" s="17">
        <v>0</v>
      </c>
      <c r="BH38" s="17">
        <v>3128.12384125477</v>
      </c>
      <c r="BI38" s="17">
        <v>169.22116456777599</v>
      </c>
      <c r="BJ38" s="17">
        <v>6.6480774024923204E-3</v>
      </c>
      <c r="BK38" s="17">
        <v>1.34976125642178E-2</v>
      </c>
      <c r="BL38" s="17">
        <v>0</v>
      </c>
      <c r="BM38" s="17">
        <v>957.77543050517204</v>
      </c>
      <c r="BN38" s="17">
        <v>230.33436266526701</v>
      </c>
      <c r="BO38" s="17">
        <v>970.30650724383599</v>
      </c>
      <c r="BP38" s="17">
        <v>0</v>
      </c>
      <c r="BQ38" s="17">
        <v>8.6817623123949296E-4</v>
      </c>
      <c r="BR38" s="17">
        <v>1.2493227574485899E-3</v>
      </c>
      <c r="BS38" s="17">
        <v>15154.358043287701</v>
      </c>
      <c r="BT38" s="17">
        <v>1421.1141293584001</v>
      </c>
      <c r="BU38" s="17">
        <v>157.90149119815601</v>
      </c>
      <c r="BV38" s="17">
        <v>1579.0156205565499</v>
      </c>
      <c r="BW38" s="17">
        <v>0.98715115022540001</v>
      </c>
      <c r="BX38" s="17">
        <v>641.64673269571199</v>
      </c>
      <c r="BY38" s="17">
        <v>0</v>
      </c>
      <c r="BZ38" s="17">
        <v>21.322993637747501</v>
      </c>
      <c r="CA38" s="17">
        <v>2.1920397578984601E-2</v>
      </c>
      <c r="CB38" s="17">
        <v>0.35227573127237299</v>
      </c>
      <c r="CC38" s="17">
        <v>0.22005551688060901</v>
      </c>
      <c r="CD38" s="17">
        <v>59.0026459617387</v>
      </c>
      <c r="CE38" s="17">
        <v>1.6166386405198401</v>
      </c>
      <c r="CF38" s="17">
        <v>1340.65883496946</v>
      </c>
      <c r="CG38" s="17">
        <v>1.4696718500636501</v>
      </c>
      <c r="CH38" s="17">
        <v>43.575752460633701</v>
      </c>
      <c r="CI38" s="17">
        <v>819.94981938634305</v>
      </c>
      <c r="CJ38" s="17">
        <v>1.32270430143796</v>
      </c>
      <c r="CK38" s="17">
        <v>0</v>
      </c>
      <c r="CL38" s="17">
        <v>2.7541698650220101E-3</v>
      </c>
      <c r="CM38" s="17">
        <v>142.124572926139</v>
      </c>
      <c r="CN38" s="17">
        <v>14696.9861357468</v>
      </c>
      <c r="CO38" s="17">
        <v>14696.7136839881</v>
      </c>
      <c r="CP38" s="17">
        <v>0.27245175867921101</v>
      </c>
      <c r="CQ38" s="17">
        <v>1.6607292245793299</v>
      </c>
      <c r="CR38" s="17">
        <v>0</v>
      </c>
      <c r="CS38" s="17">
        <v>359.60164636760902</v>
      </c>
      <c r="CT38" s="17">
        <v>13.8149116766701</v>
      </c>
      <c r="CU38" s="17">
        <v>5433.79261991765</v>
      </c>
      <c r="CV38" s="17">
        <v>22.045068699328102</v>
      </c>
      <c r="CW38" s="17">
        <v>27.923755350893099</v>
      </c>
      <c r="CX38" s="17">
        <v>7762.5623775745798</v>
      </c>
      <c r="CY38" s="17">
        <v>171.64406712961701</v>
      </c>
      <c r="CZ38" s="17">
        <v>4.9968821350661603</v>
      </c>
      <c r="DA38" s="17">
        <v>60.256533476633699</v>
      </c>
      <c r="DB38" s="17">
        <v>0</v>
      </c>
      <c r="DC38" s="17">
        <v>300.25766579121102</v>
      </c>
      <c r="DD38" s="17">
        <v>11.459232853511599</v>
      </c>
      <c r="DE38" s="17">
        <v>0</v>
      </c>
      <c r="DF38" s="17">
        <v>0</v>
      </c>
      <c r="DG38" s="17">
        <v>223.86437351291499</v>
      </c>
      <c r="DH38" s="17">
        <v>160.30130290316899</v>
      </c>
      <c r="DI38" s="17">
        <v>30.3030126137336</v>
      </c>
      <c r="DJ38" s="17">
        <v>13960.329548658699</v>
      </c>
      <c r="DK38" s="17">
        <v>79.237504530564294</v>
      </c>
      <c r="DL38" s="17">
        <v>79.321503428704204</v>
      </c>
      <c r="DN38" s="26">
        <f t="shared" si="27"/>
        <v>1.0855301080441702</v>
      </c>
      <c r="DO38" s="40">
        <f t="shared" si="28"/>
        <v>3.9807567671477579E-3</v>
      </c>
      <c r="DP38" s="40">
        <f t="shared" si="29"/>
        <v>3.5340308477004589E-3</v>
      </c>
      <c r="DQ38" s="40">
        <f t="shared" si="30"/>
        <v>3.8509157505088073E-3</v>
      </c>
      <c r="DR38" s="40">
        <f t="shared" si="31"/>
        <v>3.8700804402045791E-3</v>
      </c>
      <c r="DS38" s="40">
        <f t="shared" si="32"/>
        <v>3.8700337156212902E-3</v>
      </c>
      <c r="DT38" s="40">
        <f t="shared" si="33"/>
        <v>4.2634415393437725E-3</v>
      </c>
      <c r="DU38" s="40">
        <f t="shared" si="34"/>
        <v>4.2398711926727051E-3</v>
      </c>
      <c r="DV38" s="40">
        <f t="shared" si="35"/>
        <v>4.2409580603054364E-3</v>
      </c>
      <c r="DW38" s="40">
        <f t="shared" si="36"/>
        <v>4.2409499549483001E-3</v>
      </c>
      <c r="DX38" s="40">
        <f t="shared" si="37"/>
        <v>4.2396746737587594E-3</v>
      </c>
      <c r="DY38" s="40">
        <f t="shared" si="38"/>
        <v>4.2415787029370404E-3</v>
      </c>
      <c r="DZ38" s="40">
        <f t="shared" si="39"/>
        <v>6.3612177641048755E-3</v>
      </c>
      <c r="EA38" s="40">
        <f t="shared" si="40"/>
        <v>4.241069897405525E-3</v>
      </c>
      <c r="EB38" s="40">
        <f t="shared" si="41"/>
        <v>4.0000578027950991E-3</v>
      </c>
      <c r="EC38" s="40">
        <f t="shared" si="42"/>
        <v>6.361956266576773E-3</v>
      </c>
      <c r="ED38" s="40">
        <f t="shared" si="43"/>
        <v>4.2383930542932973E-3</v>
      </c>
      <c r="EE38" s="40">
        <f t="shared" si="44"/>
        <v>6.360002775550818E-3</v>
      </c>
      <c r="EF38" s="40">
        <f t="shared" si="45"/>
        <v>4.2413213195232778E-3</v>
      </c>
      <c r="EG38" s="40">
        <f t="shared" si="46"/>
        <v>4.241199038625341E-3</v>
      </c>
      <c r="EH38" s="40">
        <f t="shared" si="47"/>
        <v>4.238970100769973E-3</v>
      </c>
      <c r="EI38" s="40">
        <f t="shared" si="48"/>
        <v>6.3568452677378508E-3</v>
      </c>
      <c r="EJ38" s="40">
        <f t="shared" si="49"/>
        <v>6.3555599546854056E-3</v>
      </c>
      <c r="EK38" s="40">
        <f t="shared" si="50"/>
        <v>6.360375995205691E-3</v>
      </c>
      <c r="EL38" s="40">
        <f t="shared" si="51"/>
        <v>4.2477648101826269E-3</v>
      </c>
      <c r="EM38" s="40">
        <f t="shared" si="52"/>
        <v>4.2904353389291135E-3</v>
      </c>
      <c r="EN38" s="40">
        <f t="shared" si="53"/>
        <v>4.2409882990443841E-3</v>
      </c>
      <c r="EO38" s="17"/>
      <c r="EP38" s="13"/>
      <c r="EQ38" s="13"/>
      <c r="ER38" s="13"/>
      <c r="ES38" s="13"/>
      <c r="ET38" s="13"/>
      <c r="EU38" s="13"/>
      <c r="EV38" s="13"/>
    </row>
    <row r="39" spans="1:152" x14ac:dyDescent="0.25">
      <c r="A39" s="15" t="s">
        <v>208</v>
      </c>
      <c r="B39" s="17">
        <v>189473.73021000001</v>
      </c>
      <c r="C39" s="17">
        <v>1407.9733025999999</v>
      </c>
      <c r="D39" s="17">
        <v>2823.7140189000002</v>
      </c>
      <c r="E39" s="17">
        <v>29015.630846</v>
      </c>
      <c r="F39" s="17">
        <v>28999.872336</v>
      </c>
      <c r="G39" s="17">
        <v>809.36935618999996</v>
      </c>
      <c r="H39" s="17">
        <v>28391.513518</v>
      </c>
      <c r="I39" s="17">
        <v>3434.9037953000002</v>
      </c>
      <c r="J39" s="17">
        <v>126.99468117000001</v>
      </c>
      <c r="K39" s="17">
        <v>790.34062831999995</v>
      </c>
      <c r="L39" s="17">
        <v>235.84725323000001</v>
      </c>
      <c r="M39" s="17">
        <v>7.4996986999999998E-3</v>
      </c>
      <c r="N39" s="17">
        <v>2348.3938533</v>
      </c>
      <c r="O39" s="17">
        <v>5.1957664200000003E-2</v>
      </c>
      <c r="P39" s="17">
        <v>5.43934207E-2</v>
      </c>
      <c r="Q39" s="17">
        <v>459.25510990999999</v>
      </c>
      <c r="R39" s="17">
        <v>6.6206130999999996E-3</v>
      </c>
      <c r="S39" s="17">
        <v>318.49458449999997</v>
      </c>
      <c r="T39" s="17">
        <v>157.43305355999999</v>
      </c>
      <c r="U39" s="17">
        <v>42.759382930000001</v>
      </c>
      <c r="V39" s="17">
        <v>7.7298931299999998E-2</v>
      </c>
      <c r="W39" s="17">
        <v>1.1345998772999999</v>
      </c>
      <c r="X39" s="17">
        <v>0.72160125389999996</v>
      </c>
      <c r="Y39" s="17">
        <v>117.86333261999999</v>
      </c>
      <c r="Z39" s="17">
        <v>1.9958051673999999</v>
      </c>
      <c r="AA39" s="17">
        <v>46.16156557</v>
      </c>
      <c r="AC39" s="17" t="s">
        <v>208</v>
      </c>
      <c r="AD39" s="17">
        <v>0</v>
      </c>
      <c r="AE39" s="17">
        <v>1567.5101579128</v>
      </c>
      <c r="AF39" s="17">
        <v>127.78247605419701</v>
      </c>
      <c r="AG39" s="17">
        <v>3456.21101729987</v>
      </c>
      <c r="AH39" s="17">
        <v>3456.21101729987</v>
      </c>
      <c r="AI39" s="17">
        <v>2021.1759374814201</v>
      </c>
      <c r="AJ39" s="17">
        <v>0</v>
      </c>
      <c r="AK39" s="17">
        <v>795.27501767612205</v>
      </c>
      <c r="AL39" s="17">
        <v>2.0092972880993401</v>
      </c>
      <c r="AM39" s="17">
        <v>237.310238940434</v>
      </c>
      <c r="AN39" s="17">
        <v>1.81383083913534E-3</v>
      </c>
      <c r="AO39" s="17">
        <v>5.7437839574397704E-3</v>
      </c>
      <c r="AP39" s="17">
        <v>8621.9640075271709</v>
      </c>
      <c r="AQ39" s="17">
        <v>190676.68238190399</v>
      </c>
      <c r="AR39" s="17">
        <v>2343.8971510071901</v>
      </c>
      <c r="AS39" s="17">
        <v>895.70604801388697</v>
      </c>
      <c r="AT39" s="17">
        <v>1469.1174569181901</v>
      </c>
      <c r="AU39" s="17">
        <v>46.447915716405902</v>
      </c>
      <c r="AV39" s="17">
        <v>0</v>
      </c>
      <c r="AW39" s="17">
        <v>0</v>
      </c>
      <c r="AX39" s="17">
        <v>2362.96160095188</v>
      </c>
      <c r="AY39" s="17">
        <v>2362.96160095188</v>
      </c>
      <c r="AZ39" s="17">
        <v>1402.20279519982</v>
      </c>
      <c r="BA39" s="17">
        <v>0</v>
      </c>
      <c r="BB39" s="17">
        <v>2.09238931922704E-2</v>
      </c>
      <c r="BC39" s="17">
        <v>2.61548411141336E-2</v>
      </c>
      <c r="BD39" s="17">
        <v>0</v>
      </c>
      <c r="BE39" s="17">
        <v>112.376001774172</v>
      </c>
      <c r="BF39" s="17">
        <v>85.803913373193197</v>
      </c>
      <c r="BG39" s="17">
        <v>0</v>
      </c>
      <c r="BH39" s="17">
        <v>6445.6674697847002</v>
      </c>
      <c r="BI39" s="17">
        <v>348.68952688705599</v>
      </c>
      <c r="BJ39" s="17">
        <v>1.8088441407728299E-2</v>
      </c>
      <c r="BK39" s="17">
        <v>3.6725002303003199E-2</v>
      </c>
      <c r="BL39" s="17">
        <v>0</v>
      </c>
      <c r="BM39" s="17">
        <v>1973.5482604589699</v>
      </c>
      <c r="BN39" s="17">
        <v>462.106776368086</v>
      </c>
      <c r="BO39" s="17">
        <v>1416.8165241163499</v>
      </c>
      <c r="BP39" s="17">
        <v>0</v>
      </c>
      <c r="BQ39" s="17">
        <v>2.7354086929909502E-3</v>
      </c>
      <c r="BR39" s="17">
        <v>3.9363239013266299E-3</v>
      </c>
      <c r="BS39" s="17">
        <v>31031.275881611698</v>
      </c>
      <c r="BT39" s="17">
        <v>2558.52142576497</v>
      </c>
      <c r="BU39" s="17">
        <v>284.280220092241</v>
      </c>
      <c r="BV39" s="17">
        <v>2842.8016458572101</v>
      </c>
      <c r="BW39" s="17">
        <v>2.0340787329492001</v>
      </c>
      <c r="BX39" s="17">
        <v>1322.1478465145501</v>
      </c>
      <c r="BY39" s="17">
        <v>0</v>
      </c>
      <c r="BZ39" s="17">
        <v>43.025316930316201</v>
      </c>
      <c r="CA39" s="17">
        <v>7.7897990630397998E-2</v>
      </c>
      <c r="CB39" s="17">
        <v>1.14337218856322</v>
      </c>
      <c r="CC39" s="17">
        <v>0.72718201719331999</v>
      </c>
      <c r="CD39" s="17">
        <v>118.596340544532</v>
      </c>
      <c r="CE39" s="17">
        <v>3.209768880515</v>
      </c>
      <c r="CF39" s="17">
        <v>2762.4997887739701</v>
      </c>
      <c r="CG39" s="17">
        <v>2.9179719598979199</v>
      </c>
      <c r="CH39" s="17">
        <v>86.517850615916203</v>
      </c>
      <c r="CI39" s="17">
        <v>1627.9766720426301</v>
      </c>
      <c r="CJ39" s="17">
        <v>2.6261744186246401</v>
      </c>
      <c r="CK39" s="17">
        <v>0</v>
      </c>
      <c r="CL39" s="17">
        <v>5.2309747643093703E-3</v>
      </c>
      <c r="CM39" s="17">
        <v>282.18242678803102</v>
      </c>
      <c r="CN39" s="17">
        <v>29195.598067447299</v>
      </c>
      <c r="CO39" s="17">
        <v>29179.7144590797</v>
      </c>
      <c r="CP39" s="17">
        <v>15.8836083675876</v>
      </c>
      <c r="CQ39" s="17">
        <v>3.29730769664401</v>
      </c>
      <c r="CR39" s="17">
        <v>0</v>
      </c>
      <c r="CS39" s="17">
        <v>713.97423567960197</v>
      </c>
      <c r="CT39" s="17">
        <v>27.428931338370901</v>
      </c>
      <c r="CU39" s="17">
        <v>10788.5702612366</v>
      </c>
      <c r="CV39" s="17">
        <v>43.769576450999502</v>
      </c>
      <c r="CW39" s="17">
        <v>55.441457911892201</v>
      </c>
      <c r="CX39" s="17">
        <v>15412.2438808071</v>
      </c>
      <c r="CY39" s="17">
        <v>353.68183645036601</v>
      </c>
      <c r="CZ39" s="17">
        <v>9.9211049504786697</v>
      </c>
      <c r="DA39" s="17">
        <v>119.63683830233001</v>
      </c>
      <c r="DB39" s="17">
        <v>0</v>
      </c>
      <c r="DC39" s="17">
        <v>814.45681519266702</v>
      </c>
      <c r="DD39" s="17">
        <v>23.612366428331899</v>
      </c>
      <c r="DE39" s="17">
        <v>0</v>
      </c>
      <c r="DF39" s="17">
        <v>0</v>
      </c>
      <c r="DG39" s="17">
        <v>461.284846704176</v>
      </c>
      <c r="DH39" s="17">
        <v>320.47026267480601</v>
      </c>
      <c r="DI39" s="17">
        <v>62.440980170506798</v>
      </c>
      <c r="DJ39" s="17">
        <v>28568.8001210006</v>
      </c>
      <c r="DK39" s="17">
        <v>158.409636900213</v>
      </c>
      <c r="DL39" s="17">
        <v>163.44624056849801</v>
      </c>
      <c r="DN39" s="26">
        <f t="shared" si="27"/>
        <v>1.0861945811578191</v>
      </c>
      <c r="DO39" s="40">
        <f t="shared" si="28"/>
        <v>6.3489126992470404E-3</v>
      </c>
      <c r="DP39" s="40">
        <f t="shared" si="29"/>
        <v>6.2808161916279885E-3</v>
      </c>
      <c r="DQ39" s="40">
        <f t="shared" si="30"/>
        <v>6.7597592495027914E-3</v>
      </c>
      <c r="DR39" s="40">
        <f t="shared" si="31"/>
        <v>6.2024231836444481E-3</v>
      </c>
      <c r="DS39" s="40">
        <f t="shared" si="32"/>
        <v>6.2014798201868665E-3</v>
      </c>
      <c r="DT39" s="40">
        <f t="shared" si="33"/>
        <v>6.2857074631730639E-3</v>
      </c>
      <c r="DU39" s="40">
        <f t="shared" si="34"/>
        <v>6.2443519570804986E-3</v>
      </c>
      <c r="DV39" s="40">
        <f t="shared" si="35"/>
        <v>6.2031495697272964E-3</v>
      </c>
      <c r="DW39" s="40">
        <f t="shared" si="36"/>
        <v>6.2033691249039425E-3</v>
      </c>
      <c r="DX39" s="40">
        <f t="shared" si="37"/>
        <v>6.2433704902795642E-3</v>
      </c>
      <c r="DY39" s="40">
        <f t="shared" si="38"/>
        <v>6.203106843085779E-3</v>
      </c>
      <c r="DZ39" s="40">
        <f t="shared" si="39"/>
        <v>7.7224564468317408E-3</v>
      </c>
      <c r="EA39" s="40">
        <f t="shared" si="40"/>
        <v>6.2032812900651643E-3</v>
      </c>
      <c r="EB39" s="40">
        <f t="shared" si="41"/>
        <v>6.7756100304710246E-3</v>
      </c>
      <c r="EC39" s="40">
        <f t="shared" si="42"/>
        <v>7.7219451420068082E-3</v>
      </c>
      <c r="ED39" s="40">
        <f t="shared" si="43"/>
        <v>6.2093298398897614E-3</v>
      </c>
      <c r="EE39" s="40">
        <f t="shared" si="44"/>
        <v>7.7212629020083409E-3</v>
      </c>
      <c r="EF39" s="40">
        <f t="shared" si="45"/>
        <v>6.2031766659631695E-3</v>
      </c>
      <c r="EG39" s="40">
        <f t="shared" si="46"/>
        <v>6.2031658417958683E-3</v>
      </c>
      <c r="EH39" s="40">
        <f t="shared" si="47"/>
        <v>6.2193133318025661E-3</v>
      </c>
      <c r="EI39" s="40">
        <f t="shared" si="48"/>
        <v>7.749904433646415E-3</v>
      </c>
      <c r="EJ39" s="40">
        <f t="shared" si="49"/>
        <v>7.7316342428094586E-3</v>
      </c>
      <c r="EK39" s="40">
        <f t="shared" si="50"/>
        <v>7.7338603046460475E-3</v>
      </c>
      <c r="EL39" s="40">
        <f t="shared" si="51"/>
        <v>6.2191345538758413E-3</v>
      </c>
      <c r="EM39" s="40">
        <f t="shared" si="52"/>
        <v>6.7602393859500631E-3</v>
      </c>
      <c r="EN39" s="40">
        <f t="shared" si="53"/>
        <v>6.2032156593925785E-3</v>
      </c>
      <c r="EO39" s="17"/>
      <c r="EP39" s="13"/>
      <c r="EQ39" s="13"/>
      <c r="ER39" s="13"/>
      <c r="ES39" s="13"/>
      <c r="ET39" s="13"/>
      <c r="EU39" s="13"/>
      <c r="EV39" s="13"/>
    </row>
    <row r="40" spans="1:152" x14ac:dyDescent="0.25">
      <c r="A40" s="15" t="s">
        <v>209</v>
      </c>
      <c r="B40" s="17">
        <v>8605.1550652000005</v>
      </c>
      <c r="C40" s="17">
        <v>67.397054999999995</v>
      </c>
      <c r="D40" s="17">
        <v>153.22046423</v>
      </c>
      <c r="E40" s="17">
        <v>1319.2241179</v>
      </c>
      <c r="F40" s="17">
        <v>1316.7729909</v>
      </c>
      <c r="G40" s="17">
        <v>31.575931002000001</v>
      </c>
      <c r="H40" s="17">
        <v>1302.9783815000001</v>
      </c>
      <c r="I40" s="17">
        <v>148.42996427</v>
      </c>
      <c r="J40" s="17">
        <v>5.4877261406000004</v>
      </c>
      <c r="K40" s="17">
        <v>36.207330392000003</v>
      </c>
      <c r="L40" s="17">
        <v>10.191491744</v>
      </c>
      <c r="M40" s="17">
        <v>3.5082020000000002E-4</v>
      </c>
      <c r="N40" s="17">
        <v>101.47938771</v>
      </c>
      <c r="O40" s="17">
        <v>2.4836772000000002E-3</v>
      </c>
      <c r="P40" s="17">
        <v>2.5444102000000001E-3</v>
      </c>
      <c r="Q40" s="17">
        <v>20.033166412</v>
      </c>
      <c r="R40" s="17">
        <v>3.0969839999999999E-4</v>
      </c>
      <c r="S40" s="17">
        <v>13.76286874</v>
      </c>
      <c r="T40" s="17">
        <v>6.8030380627999998</v>
      </c>
      <c r="U40" s="17">
        <v>1.8935231423000001</v>
      </c>
      <c r="V40" s="17">
        <v>4.7336883000000003E-3</v>
      </c>
      <c r="W40" s="17">
        <v>5.8663271900000001E-2</v>
      </c>
      <c r="X40" s="17">
        <v>3.8423736700000002E-2</v>
      </c>
      <c r="Y40" s="17">
        <v>5.1339539398999996</v>
      </c>
      <c r="Z40" s="17">
        <v>9.3360667699999997E-2</v>
      </c>
      <c r="AA40" s="17">
        <v>1.9947451301000001</v>
      </c>
      <c r="AC40" s="17" t="s">
        <v>209</v>
      </c>
      <c r="AD40" s="17">
        <v>0</v>
      </c>
      <c r="AE40" s="17">
        <v>73.161175029478997</v>
      </c>
      <c r="AF40" s="17">
        <v>5.5214880769862997</v>
      </c>
      <c r="AG40" s="17">
        <v>149.34330369985199</v>
      </c>
      <c r="AH40" s="17">
        <v>149.34330369985199</v>
      </c>
      <c r="AI40" s="17">
        <v>94.335351571289195</v>
      </c>
      <c r="AJ40" s="17">
        <v>0</v>
      </c>
      <c r="AK40" s="17">
        <v>36.434450237459103</v>
      </c>
      <c r="AL40" s="17">
        <v>9.3988074490283693E-2</v>
      </c>
      <c r="AM40" s="17">
        <v>10.254198188678901</v>
      </c>
      <c r="AN40" s="5">
        <v>8.4845860271058198E-5</v>
      </c>
      <c r="AO40" s="17">
        <v>2.6868233557653597E-4</v>
      </c>
      <c r="AP40" s="17">
        <v>402.41716368315099</v>
      </c>
      <c r="AQ40" s="17">
        <v>8658.6998854698795</v>
      </c>
      <c r="AR40" s="17">
        <v>109.397894638634</v>
      </c>
      <c r="AS40" s="17">
        <v>41.8057194774021</v>
      </c>
      <c r="AT40" s="17">
        <v>68.568836562204993</v>
      </c>
      <c r="AU40" s="17">
        <v>2.0070180525008601</v>
      </c>
      <c r="AV40" s="17">
        <v>0</v>
      </c>
      <c r="AW40" s="17">
        <v>0</v>
      </c>
      <c r="AX40" s="17">
        <v>102.103786825247</v>
      </c>
      <c r="AY40" s="17">
        <v>102.103786825247</v>
      </c>
      <c r="AZ40" s="17">
        <v>65.445659879499701</v>
      </c>
      <c r="BA40" s="17">
        <v>0</v>
      </c>
      <c r="BB40" s="17">
        <v>9.9993228670293205E-4</v>
      </c>
      <c r="BC40" s="17">
        <v>1.2499098869483E-3</v>
      </c>
      <c r="BD40" s="17">
        <v>0</v>
      </c>
      <c r="BE40" s="17">
        <v>5.2449832351350603</v>
      </c>
      <c r="BF40" s="17">
        <v>4.00476780551078</v>
      </c>
      <c r="BG40" s="17">
        <v>0</v>
      </c>
      <c r="BH40" s="17">
        <v>300.84184357568301</v>
      </c>
      <c r="BI40" s="17">
        <v>16.274549576602301</v>
      </c>
      <c r="BJ40" s="17">
        <v>8.4613876100244104E-4</v>
      </c>
      <c r="BK40" s="17">
        <v>1.7179206621582099E-3</v>
      </c>
      <c r="BL40" s="17">
        <v>0</v>
      </c>
      <c r="BM40" s="17">
        <v>92.112337062725999</v>
      </c>
      <c r="BN40" s="17">
        <v>20.156825668818399</v>
      </c>
      <c r="BO40" s="17">
        <v>67.790791115373395</v>
      </c>
      <c r="BP40" s="17">
        <v>0</v>
      </c>
      <c r="BQ40" s="17">
        <v>1.2795549114017499E-4</v>
      </c>
      <c r="BR40" s="17">
        <v>1.8413373418872599E-4</v>
      </c>
      <c r="BS40" s="17">
        <v>1426.1051083296099</v>
      </c>
      <c r="BT40" s="17">
        <v>138.80042814199899</v>
      </c>
      <c r="BU40" s="17">
        <v>15.4222618799914</v>
      </c>
      <c r="BV40" s="17">
        <v>154.22269002199101</v>
      </c>
      <c r="BW40" s="17">
        <v>9.4937604387076505E-2</v>
      </c>
      <c r="BX40" s="17">
        <v>61.709194564724797</v>
      </c>
      <c r="BY40" s="17">
        <v>0</v>
      </c>
      <c r="BZ40" s="17">
        <v>1.9052674435313599</v>
      </c>
      <c r="CA40" s="17">
        <v>4.7701882220715702E-3</v>
      </c>
      <c r="CB40" s="17">
        <v>5.9115865699719397E-2</v>
      </c>
      <c r="CC40" s="17">
        <v>3.8719897801602302E-2</v>
      </c>
      <c r="CD40" s="17">
        <v>5.1656861738234197</v>
      </c>
      <c r="CE40" s="17">
        <v>0.14573013806445101</v>
      </c>
      <c r="CF40" s="17">
        <v>128.935483194265</v>
      </c>
      <c r="CG40" s="17">
        <v>0.13248182884417101</v>
      </c>
      <c r="CH40" s="17">
        <v>3.92808893886032</v>
      </c>
      <c r="CI40" s="17">
        <v>73.913469711249505</v>
      </c>
      <c r="CJ40" s="17">
        <v>0.119233659066232</v>
      </c>
      <c r="CK40" s="17">
        <v>0</v>
      </c>
      <c r="CL40" s="17">
        <v>2.4998153849545502E-4</v>
      </c>
      <c r="CM40" s="17">
        <v>12.811657787551599</v>
      </c>
      <c r="CN40" s="17">
        <v>1327.2885628000899</v>
      </c>
      <c r="CO40" s="17">
        <v>1324.8186036761999</v>
      </c>
      <c r="CP40" s="17">
        <v>2.4699591238832199</v>
      </c>
      <c r="CQ40" s="17">
        <v>0.14970452178993199</v>
      </c>
      <c r="CR40" s="17">
        <v>0</v>
      </c>
      <c r="CS40" s="17">
        <v>32.415888732728099</v>
      </c>
      <c r="CT40" s="17">
        <v>1.24533013883606</v>
      </c>
      <c r="CU40" s="17">
        <v>489.82307941599498</v>
      </c>
      <c r="CV40" s="17">
        <v>1.9872282478215499</v>
      </c>
      <c r="CW40" s="17">
        <v>2.5171571432508202</v>
      </c>
      <c r="CX40" s="17">
        <v>699.74735968958896</v>
      </c>
      <c r="CY40" s="17">
        <v>16.507567807577001</v>
      </c>
      <c r="CZ40" s="17">
        <v>0.45043849953427301</v>
      </c>
      <c r="DA40" s="17">
        <v>5.4317552230250596</v>
      </c>
      <c r="DB40" s="17">
        <v>0</v>
      </c>
      <c r="DC40" s="17">
        <v>31.773894286170901</v>
      </c>
      <c r="DD40" s="17">
        <v>1.10207068210486</v>
      </c>
      <c r="DE40" s="17">
        <v>0</v>
      </c>
      <c r="DF40" s="17">
        <v>0</v>
      </c>
      <c r="DG40" s="17">
        <v>21.5297709250408</v>
      </c>
      <c r="DH40" s="17">
        <v>13.8475474483173</v>
      </c>
      <c r="DI40" s="17">
        <v>2.9143410649514698</v>
      </c>
      <c r="DJ40" s="17">
        <v>1311.1566025672801</v>
      </c>
      <c r="DK40" s="17">
        <v>6.8448956458522696</v>
      </c>
      <c r="DL40" s="17">
        <v>7.62860453249999</v>
      </c>
      <c r="DN40" s="26">
        <f t="shared" si="27"/>
        <v>1.0876695472815814</v>
      </c>
      <c r="DO40" s="40">
        <f t="shared" si="28"/>
        <v>6.2224120151441447E-3</v>
      </c>
      <c r="DP40" s="40">
        <f t="shared" si="29"/>
        <v>5.8420373912984819E-3</v>
      </c>
      <c r="DQ40" s="40">
        <f t="shared" si="30"/>
        <v>6.5410700654617701E-3</v>
      </c>
      <c r="DR40" s="40">
        <f t="shared" si="31"/>
        <v>6.1130211240583467E-3</v>
      </c>
      <c r="DS40" s="40">
        <f t="shared" si="32"/>
        <v>6.1100985756860574E-3</v>
      </c>
      <c r="DT40" s="40">
        <f t="shared" si="33"/>
        <v>6.2694361777760705E-3</v>
      </c>
      <c r="DU40" s="40">
        <f t="shared" si="34"/>
        <v>6.2765592916938133E-3</v>
      </c>
      <c r="DV40" s="40">
        <f t="shared" si="35"/>
        <v>6.1533359139707587E-3</v>
      </c>
      <c r="DW40" s="40">
        <f t="shared" si="36"/>
        <v>6.1522633457448657E-3</v>
      </c>
      <c r="DX40" s="40">
        <f t="shared" si="37"/>
        <v>6.2727586651702494E-3</v>
      </c>
      <c r="DY40" s="40">
        <f t="shared" si="38"/>
        <v>6.1528229874510017E-3</v>
      </c>
      <c r="DZ40" s="40">
        <f t="shared" si="39"/>
        <v>7.7190419696305376E-3</v>
      </c>
      <c r="EA40" s="40">
        <f t="shared" si="40"/>
        <v>6.1529649452690977E-3</v>
      </c>
      <c r="EB40" s="40">
        <f t="shared" si="41"/>
        <v>6.5010510007850082E-3</v>
      </c>
      <c r="EC40" s="40">
        <f t="shared" si="42"/>
        <v>7.7225060490053992E-3</v>
      </c>
      <c r="ED40" s="40">
        <f t="shared" si="43"/>
        <v>6.1727264814376362E-3</v>
      </c>
      <c r="EE40" s="40">
        <f t="shared" si="44"/>
        <v>7.7198504380422651E-3</v>
      </c>
      <c r="EF40" s="40">
        <f t="shared" si="45"/>
        <v>6.1526931570009416E-3</v>
      </c>
      <c r="EG40" s="40">
        <f t="shared" si="46"/>
        <v>6.1527780185669069E-3</v>
      </c>
      <c r="EH40" s="40">
        <f t="shared" si="47"/>
        <v>6.2023542089347889E-3</v>
      </c>
      <c r="EI40" s="40">
        <f t="shared" si="48"/>
        <v>7.7106728957142935E-3</v>
      </c>
      <c r="EJ40" s="40">
        <f t="shared" si="49"/>
        <v>7.7151134783430995E-3</v>
      </c>
      <c r="EK40" s="40">
        <f t="shared" si="50"/>
        <v>7.7077641853167062E-3</v>
      </c>
      <c r="EL40" s="40">
        <f t="shared" si="51"/>
        <v>6.1808567616479532E-3</v>
      </c>
      <c r="EM40" s="40">
        <f t="shared" si="52"/>
        <v>6.720247463308327E-3</v>
      </c>
      <c r="EN40" s="40">
        <f t="shared" si="53"/>
        <v>6.1526268271900547E-3</v>
      </c>
      <c r="EO40" s="17"/>
      <c r="EP40" s="13"/>
      <c r="EQ40" s="13"/>
      <c r="ER40" s="13"/>
      <c r="ES40" s="13"/>
      <c r="ET40" s="13"/>
      <c r="EU40" s="13"/>
      <c r="EV40" s="13"/>
    </row>
    <row r="41" spans="1:152" x14ac:dyDescent="0.25">
      <c r="A41" s="15" t="s">
        <v>210</v>
      </c>
      <c r="B41" s="17">
        <v>11950.898116</v>
      </c>
      <c r="C41" s="17">
        <v>98.292958983999995</v>
      </c>
      <c r="D41" s="17">
        <v>203.87466606000001</v>
      </c>
      <c r="E41" s="17">
        <v>1815.377962</v>
      </c>
      <c r="F41" s="17">
        <v>1811.6879434</v>
      </c>
      <c r="G41" s="17">
        <v>37.365315733000003</v>
      </c>
      <c r="H41" s="17">
        <v>1924.9316031999999</v>
      </c>
      <c r="I41" s="17">
        <v>218.91312640000001</v>
      </c>
      <c r="J41" s="17">
        <v>8.0936184172000001</v>
      </c>
      <c r="K41" s="17">
        <v>53.487696364999998</v>
      </c>
      <c r="L41" s="17">
        <v>15.031003434</v>
      </c>
      <c r="M41" s="17">
        <v>5.1241120000000001E-4</v>
      </c>
      <c r="N41" s="17">
        <v>149.66770792</v>
      </c>
      <c r="O41" s="17">
        <v>3.1644516999999998E-3</v>
      </c>
      <c r="P41" s="17">
        <v>3.7906022000000002E-3</v>
      </c>
      <c r="Q41" s="17">
        <v>29.554024210000001</v>
      </c>
      <c r="R41" s="17">
        <v>4.1380939999999998E-4</v>
      </c>
      <c r="S41" s="17">
        <v>20.298284131999999</v>
      </c>
      <c r="T41" s="17">
        <v>10.033518859999999</v>
      </c>
      <c r="U41" s="17">
        <v>2.7946169619000001</v>
      </c>
      <c r="V41" s="17">
        <v>6.2865782999999998E-3</v>
      </c>
      <c r="W41" s="17">
        <v>7.4739515899999998E-2</v>
      </c>
      <c r="X41" s="17">
        <v>4.9083814500000003E-2</v>
      </c>
      <c r="Y41" s="17">
        <v>7.5637921305000004</v>
      </c>
      <c r="Z41" s="17">
        <v>9.7327864E-2</v>
      </c>
      <c r="AA41" s="17">
        <v>2.9419662535</v>
      </c>
      <c r="AC41" s="17" t="s">
        <v>210</v>
      </c>
      <c r="AD41" s="17">
        <v>0</v>
      </c>
      <c r="AE41" s="17">
        <v>108.183788204314</v>
      </c>
      <c r="AF41" s="17">
        <v>8.1478581703545192</v>
      </c>
      <c r="AG41" s="17">
        <v>220.38028616454699</v>
      </c>
      <c r="AH41" s="17">
        <v>220.38028616454699</v>
      </c>
      <c r="AI41" s="17">
        <v>139.494132845103</v>
      </c>
      <c r="AJ41" s="17">
        <v>0</v>
      </c>
      <c r="AK41" s="17">
        <v>53.849892723802</v>
      </c>
      <c r="AL41" s="17">
        <v>9.7989237222682393E-2</v>
      </c>
      <c r="AM41" s="17">
        <v>15.131734804879001</v>
      </c>
      <c r="AN41" s="17">
        <v>1.2390644818443801E-4</v>
      </c>
      <c r="AO41" s="17">
        <v>3.9236999852290298E-4</v>
      </c>
      <c r="AP41" s="17">
        <v>595.05626346433405</v>
      </c>
      <c r="AQ41" s="17">
        <v>12030.968954689501</v>
      </c>
      <c r="AR41" s="17">
        <v>161.76720832414199</v>
      </c>
      <c r="AS41" s="17">
        <v>61.818339925861501</v>
      </c>
      <c r="AT41" s="17">
        <v>101.393066914616</v>
      </c>
      <c r="AU41" s="17">
        <v>2.9616845772668698</v>
      </c>
      <c r="AV41" s="17">
        <v>0</v>
      </c>
      <c r="AW41" s="17">
        <v>0</v>
      </c>
      <c r="AX41" s="17">
        <v>150.670864805181</v>
      </c>
      <c r="AY41" s="17">
        <v>150.670864805181</v>
      </c>
      <c r="AZ41" s="17">
        <v>96.774913062435502</v>
      </c>
      <c r="BA41" s="17">
        <v>0</v>
      </c>
      <c r="BB41" s="17">
        <v>1.2744010570864899E-3</v>
      </c>
      <c r="BC41" s="17">
        <v>1.5930039009125401E-3</v>
      </c>
      <c r="BD41" s="17">
        <v>0</v>
      </c>
      <c r="BE41" s="17">
        <v>7.7557800984877296</v>
      </c>
      <c r="BF41" s="17">
        <v>5.9218679583142197</v>
      </c>
      <c r="BG41" s="17">
        <v>0</v>
      </c>
      <c r="BH41" s="17">
        <v>444.85633708874298</v>
      </c>
      <c r="BI41" s="17">
        <v>24.065268136986301</v>
      </c>
      <c r="BJ41" s="17">
        <v>1.2603335394941401E-3</v>
      </c>
      <c r="BK41" s="17">
        <v>2.5588633868725702E-3</v>
      </c>
      <c r="BL41" s="17">
        <v>0</v>
      </c>
      <c r="BM41" s="17">
        <v>136.20705822666301</v>
      </c>
      <c r="BN41" s="17">
        <v>29.752423937719598</v>
      </c>
      <c r="BO41" s="17">
        <v>98.937915336783504</v>
      </c>
      <c r="BP41" s="17">
        <v>0</v>
      </c>
      <c r="BQ41" s="17">
        <v>1.7094161423039401E-4</v>
      </c>
      <c r="BR41" s="17">
        <v>2.4598816807927802E-4</v>
      </c>
      <c r="BS41" s="17">
        <v>2107.9071449153098</v>
      </c>
      <c r="BT41" s="17">
        <v>184.749635103093</v>
      </c>
      <c r="BU41" s="17">
        <v>20.527751668072099</v>
      </c>
      <c r="BV41" s="17">
        <v>205.277386771165</v>
      </c>
      <c r="BW41" s="17">
        <v>0.140384599918326</v>
      </c>
      <c r="BX41" s="17">
        <v>91.2497734375292</v>
      </c>
      <c r="BY41" s="17">
        <v>0</v>
      </c>
      <c r="BZ41" s="17">
        <v>2.81342711151418</v>
      </c>
      <c r="CA41" s="17">
        <v>6.3340540946117902E-3</v>
      </c>
      <c r="CB41" s="17">
        <v>7.5303630136776906E-2</v>
      </c>
      <c r="CC41" s="17">
        <v>4.9454212401880797E-2</v>
      </c>
      <c r="CD41" s="17">
        <v>7.6145962147522299</v>
      </c>
      <c r="CE41" s="17">
        <v>0.200606219569327</v>
      </c>
      <c r="CF41" s="17">
        <v>190.657599049124</v>
      </c>
      <c r="CG41" s="17">
        <v>0.182369326984022</v>
      </c>
      <c r="CH41" s="17">
        <v>5.4072501684882299</v>
      </c>
      <c r="CI41" s="17">
        <v>101.746381749036</v>
      </c>
      <c r="CJ41" s="17">
        <v>0.16413238773789199</v>
      </c>
      <c r="CK41" s="17">
        <v>0</v>
      </c>
      <c r="CL41" s="17">
        <v>3.1859915066937799E-4</v>
      </c>
      <c r="CM41" s="17">
        <v>17.636025972651598</v>
      </c>
      <c r="CN41" s="17">
        <v>1827.41137327858</v>
      </c>
      <c r="CO41" s="17">
        <v>1823.69340928682</v>
      </c>
      <c r="CP41" s="17">
        <v>3.71796399175471</v>
      </c>
      <c r="CQ41" s="17">
        <v>0.20607733538363099</v>
      </c>
      <c r="CR41" s="17">
        <v>0</v>
      </c>
      <c r="CS41" s="17">
        <v>44.622434041568098</v>
      </c>
      <c r="CT41" s="17">
        <v>1.71427139260459</v>
      </c>
      <c r="CU41" s="17">
        <v>674.27123480877594</v>
      </c>
      <c r="CV41" s="17">
        <v>2.7355411477262002</v>
      </c>
      <c r="CW41" s="17">
        <v>3.4650188093938898</v>
      </c>
      <c r="CX41" s="17">
        <v>963.24486571096202</v>
      </c>
      <c r="CY41" s="17">
        <v>24.409819756487099</v>
      </c>
      <c r="CZ41" s="17">
        <v>0.62005587074301205</v>
      </c>
      <c r="DA41" s="17">
        <v>7.4771443451997097</v>
      </c>
      <c r="DB41" s="17">
        <v>0</v>
      </c>
      <c r="DC41" s="17">
        <v>37.609702530795801</v>
      </c>
      <c r="DD41" s="17">
        <v>1.6296398826701901</v>
      </c>
      <c r="DE41" s="17">
        <v>0</v>
      </c>
      <c r="DF41" s="17">
        <v>0</v>
      </c>
      <c r="DG41" s="17">
        <v>31.8361766189125</v>
      </c>
      <c r="DH41" s="17">
        <v>20.434319209382899</v>
      </c>
      <c r="DI41" s="17">
        <v>4.3094481178789303</v>
      </c>
      <c r="DJ41" s="17">
        <v>1937.9697791850599</v>
      </c>
      <c r="DK41" s="17">
        <v>10.100765499547</v>
      </c>
      <c r="DL41" s="17">
        <v>11.2804565676908</v>
      </c>
      <c r="DN41" s="26">
        <f t="shared" si="27"/>
        <v>1.0876883466168965</v>
      </c>
      <c r="DO41" s="40">
        <f t="shared" si="28"/>
        <v>6.6999850481781397E-3</v>
      </c>
      <c r="DP41" s="40">
        <f t="shared" si="29"/>
        <v>6.5615722575662287E-3</v>
      </c>
      <c r="DQ41" s="40">
        <f t="shared" si="30"/>
        <v>6.8803090559185513E-3</v>
      </c>
      <c r="DR41" s="40">
        <f t="shared" si="31"/>
        <v>6.6285983032000322E-3</v>
      </c>
      <c r="DS41" s="40">
        <f t="shared" si="32"/>
        <v>6.6266742738759722E-3</v>
      </c>
      <c r="DT41" s="40">
        <f t="shared" si="33"/>
        <v>6.5404719056063607E-3</v>
      </c>
      <c r="DU41" s="40">
        <f t="shared" si="34"/>
        <v>6.7733190952786885E-3</v>
      </c>
      <c r="DV41" s="40">
        <f t="shared" si="35"/>
        <v>6.7020182328681836E-3</v>
      </c>
      <c r="DW41" s="40">
        <f t="shared" si="36"/>
        <v>6.7015456324519248E-3</v>
      </c>
      <c r="DX41" s="40">
        <f t="shared" si="37"/>
        <v>6.7715826894165464E-3</v>
      </c>
      <c r="DY41" s="40">
        <f t="shared" si="38"/>
        <v>6.701573272955722E-3</v>
      </c>
      <c r="DZ41" s="40">
        <f t="shared" si="39"/>
        <v>7.5432518011725787E-3</v>
      </c>
      <c r="EA41" s="40">
        <f t="shared" si="40"/>
        <v>6.7025606199381648E-3</v>
      </c>
      <c r="EB41" s="40">
        <f t="shared" si="41"/>
        <v>6.8107876850856492E-3</v>
      </c>
      <c r="EC41" s="40">
        <f t="shared" si="42"/>
        <v>7.5435840687028853E-3</v>
      </c>
      <c r="ED41" s="40">
        <f t="shared" si="43"/>
        <v>6.7131205655731165E-3</v>
      </c>
      <c r="EE41" s="40">
        <f t="shared" si="44"/>
        <v>7.5406269400164656E-3</v>
      </c>
      <c r="EF41" s="40">
        <f t="shared" si="45"/>
        <v>6.7018018123237381E-3</v>
      </c>
      <c r="EG41" s="40">
        <f t="shared" si="46"/>
        <v>6.7021989478775008E-3</v>
      </c>
      <c r="EH41" s="40">
        <f t="shared" si="47"/>
        <v>6.730850728606224E-3</v>
      </c>
      <c r="EI41" s="40">
        <f t="shared" si="48"/>
        <v>7.5519292604357413E-3</v>
      </c>
      <c r="EJ41" s="40">
        <f t="shared" si="49"/>
        <v>7.5477373646851264E-3</v>
      </c>
      <c r="EK41" s="40">
        <f t="shared" si="50"/>
        <v>7.5462330231240221E-3</v>
      </c>
      <c r="EL41" s="40">
        <f t="shared" si="51"/>
        <v>6.7167478132256798E-3</v>
      </c>
      <c r="EM41" s="40">
        <f t="shared" si="52"/>
        <v>6.7953122107189488E-3</v>
      </c>
      <c r="EN41" s="40">
        <f t="shared" si="53"/>
        <v>6.7024303026628458E-3</v>
      </c>
      <c r="EO41" s="17"/>
      <c r="EP41" s="13"/>
      <c r="EQ41" s="13"/>
      <c r="ER41" s="13"/>
      <c r="ES41" s="13"/>
      <c r="ET41" s="13"/>
      <c r="EU41" s="13"/>
      <c r="EV41" s="13"/>
    </row>
    <row r="42" spans="1:152" x14ac:dyDescent="0.25">
      <c r="A42" s="15" t="s">
        <v>211</v>
      </c>
      <c r="B42" s="17">
        <v>10762.757856</v>
      </c>
      <c r="C42" s="17">
        <v>72.374165790000006</v>
      </c>
      <c r="D42" s="17">
        <v>149.12503878999999</v>
      </c>
      <c r="E42" s="17">
        <v>1704.3765593999999</v>
      </c>
      <c r="F42" s="17">
        <v>1702.3729668000001</v>
      </c>
      <c r="G42" s="17">
        <v>53.192609597999997</v>
      </c>
      <c r="H42" s="17">
        <v>1642.0617749</v>
      </c>
      <c r="I42" s="17">
        <v>192.84161109999999</v>
      </c>
      <c r="J42" s="17">
        <v>7.1297089191999996</v>
      </c>
      <c r="K42" s="17">
        <v>45.669996435000002</v>
      </c>
      <c r="L42" s="17">
        <v>13.240885261000001</v>
      </c>
      <c r="M42" s="17">
        <v>3.3985189999999999E-4</v>
      </c>
      <c r="N42" s="17">
        <v>131.84302708000001</v>
      </c>
      <c r="O42" s="17">
        <v>2.6459045999999999E-3</v>
      </c>
      <c r="P42" s="17">
        <v>2.4480745999999999E-3</v>
      </c>
      <c r="Q42" s="17">
        <v>25.902045825999998</v>
      </c>
      <c r="R42" s="17">
        <v>3.0873229999999998E-4</v>
      </c>
      <c r="S42" s="17">
        <v>17.880851960000001</v>
      </c>
      <c r="T42" s="17">
        <v>8.8385725341000008</v>
      </c>
      <c r="U42" s="17">
        <v>2.4295330797000001</v>
      </c>
      <c r="V42" s="17">
        <v>4.4700887999999999E-3</v>
      </c>
      <c r="W42" s="17">
        <v>5.7661511800000002E-2</v>
      </c>
      <c r="X42" s="17">
        <v>3.7476547700000001E-2</v>
      </c>
      <c r="Y42" s="17">
        <v>6.6331162030000002</v>
      </c>
      <c r="Z42" s="17">
        <v>0.1160199145</v>
      </c>
      <c r="AA42" s="17">
        <v>2.5915916692000001</v>
      </c>
      <c r="AC42" s="17" t="s">
        <v>211</v>
      </c>
      <c r="AD42" s="17">
        <v>0</v>
      </c>
      <c r="AE42" s="17">
        <v>91.2152151742482</v>
      </c>
      <c r="AF42" s="17">
        <v>7.1575301972043901</v>
      </c>
      <c r="AG42" s="17">
        <v>193.59406425344</v>
      </c>
      <c r="AH42" s="17">
        <v>193.59406425344</v>
      </c>
      <c r="AI42" s="17">
        <v>117.61451994131799</v>
      </c>
      <c r="AJ42" s="17">
        <v>0</v>
      </c>
      <c r="AK42" s="17">
        <v>45.847980581904103</v>
      </c>
      <c r="AL42" s="17">
        <v>0.116465904588956</v>
      </c>
      <c r="AM42" s="17">
        <v>13.292550690974601</v>
      </c>
      <c r="AN42" s="5">
        <v>8.1876792419341096E-5</v>
      </c>
      <c r="AO42" s="17">
        <v>2.5927746855701901E-4</v>
      </c>
      <c r="AP42" s="17">
        <v>501.72184455139097</v>
      </c>
      <c r="AQ42" s="17">
        <v>10803.955267073399</v>
      </c>
      <c r="AR42" s="17">
        <v>136.394022381811</v>
      </c>
      <c r="AS42" s="17">
        <v>52.122155078625603</v>
      </c>
      <c r="AT42" s="17">
        <v>85.489613012568</v>
      </c>
      <c r="AU42" s="17">
        <v>2.6017045910883598</v>
      </c>
      <c r="AV42" s="17">
        <v>0</v>
      </c>
      <c r="AW42" s="17">
        <v>0</v>
      </c>
      <c r="AX42" s="17">
        <v>132.35745378834301</v>
      </c>
      <c r="AY42" s="17">
        <v>132.35745378834301</v>
      </c>
      <c r="AZ42" s="17">
        <v>81.595761569341704</v>
      </c>
      <c r="BA42" s="17">
        <v>0</v>
      </c>
      <c r="BB42" s="17">
        <v>1.0622883563129401E-3</v>
      </c>
      <c r="BC42" s="17">
        <v>1.32786093139659E-3</v>
      </c>
      <c r="BD42" s="17">
        <v>0</v>
      </c>
      <c r="BE42" s="17">
        <v>6.53928703706113</v>
      </c>
      <c r="BF42" s="17">
        <v>4.9930239043279103</v>
      </c>
      <c r="BG42" s="17">
        <v>0</v>
      </c>
      <c r="BH42" s="17">
        <v>375.080778299879</v>
      </c>
      <c r="BI42" s="17">
        <v>20.290635003980402</v>
      </c>
      <c r="BJ42" s="17">
        <v>8.1095949902202898E-4</v>
      </c>
      <c r="BK42" s="17">
        <v>1.64648976633762E-3</v>
      </c>
      <c r="BL42" s="17">
        <v>0</v>
      </c>
      <c r="BM42" s="17">
        <v>114.842970193756</v>
      </c>
      <c r="BN42" s="17">
        <v>26.003089357828401</v>
      </c>
      <c r="BO42" s="17">
        <v>72.637334453060802</v>
      </c>
      <c r="BP42" s="17">
        <v>0</v>
      </c>
      <c r="BQ42" s="17">
        <v>1.27064890438554E-4</v>
      </c>
      <c r="BR42" s="17">
        <v>1.8285053567794799E-4</v>
      </c>
      <c r="BS42" s="17">
        <v>1791.7101816167501</v>
      </c>
      <c r="BT42" s="17">
        <v>134.70610391573899</v>
      </c>
      <c r="BU42" s="17">
        <v>14.9673494971808</v>
      </c>
      <c r="BV42" s="17">
        <v>149.67345341292</v>
      </c>
      <c r="BW42" s="17">
        <v>0.118365321462248</v>
      </c>
      <c r="BX42" s="17">
        <v>76.937295167225997</v>
      </c>
      <c r="BY42" s="17">
        <v>0</v>
      </c>
      <c r="BZ42" s="17">
        <v>2.4390098988750899</v>
      </c>
      <c r="CA42" s="17">
        <v>4.4872069479308403E-3</v>
      </c>
      <c r="CB42" s="17">
        <v>5.7882388921041597E-2</v>
      </c>
      <c r="CC42" s="17">
        <v>3.76198578698137E-2</v>
      </c>
      <c r="CD42" s="17">
        <v>6.6589902656238804</v>
      </c>
      <c r="CE42" s="17">
        <v>0.18798188071892699</v>
      </c>
      <c r="CF42" s="17">
        <v>160.75297036403299</v>
      </c>
      <c r="CG42" s="17">
        <v>0.17089261535408901</v>
      </c>
      <c r="CH42" s="17">
        <v>5.0669639728390496</v>
      </c>
      <c r="CI42" s="17">
        <v>95.343350293490204</v>
      </c>
      <c r="CJ42" s="17">
        <v>0.15380339671621501</v>
      </c>
      <c r="CK42" s="17">
        <v>0</v>
      </c>
      <c r="CL42" s="17">
        <v>2.6557293591714998E-4</v>
      </c>
      <c r="CM42" s="17">
        <v>16.5261701885502</v>
      </c>
      <c r="CN42" s="17">
        <v>1710.9373850601901</v>
      </c>
      <c r="CO42" s="17">
        <v>1708.9261498086901</v>
      </c>
      <c r="CP42" s="17">
        <v>2.0112352515032699</v>
      </c>
      <c r="CQ42" s="17">
        <v>0.193108689660873</v>
      </c>
      <c r="CR42" s="17">
        <v>0</v>
      </c>
      <c r="CS42" s="17">
        <v>41.814300982710201</v>
      </c>
      <c r="CT42" s="17">
        <v>1.60639077409789</v>
      </c>
      <c r="CU42" s="17">
        <v>631.83857674013495</v>
      </c>
      <c r="CV42" s="17">
        <v>2.56338943710489</v>
      </c>
      <c r="CW42" s="17">
        <v>3.2469593183308798</v>
      </c>
      <c r="CX42" s="17">
        <v>902.62662857079795</v>
      </c>
      <c r="CY42" s="17">
        <v>20.581152792697399</v>
      </c>
      <c r="CZ42" s="17">
        <v>0.58103481076075902</v>
      </c>
      <c r="DA42" s="17">
        <v>7.0065981374251098</v>
      </c>
      <c r="DB42" s="17">
        <v>0</v>
      </c>
      <c r="DC42" s="17">
        <v>53.4018355735599</v>
      </c>
      <c r="DD42" s="17">
        <v>1.3740302852891999</v>
      </c>
      <c r="DE42" s="17">
        <v>0</v>
      </c>
      <c r="DF42" s="17">
        <v>0</v>
      </c>
      <c r="DG42" s="17">
        <v>26.8426767288138</v>
      </c>
      <c r="DH42" s="17">
        <v>17.950631943785002</v>
      </c>
      <c r="DI42" s="17">
        <v>3.6335102537475801</v>
      </c>
      <c r="DJ42" s="17">
        <v>1648.4615155343099</v>
      </c>
      <c r="DK42" s="17">
        <v>8.8730644553960296</v>
      </c>
      <c r="DL42" s="17">
        <v>9.51112170513065</v>
      </c>
      <c r="DN42" s="26">
        <f t="shared" si="27"/>
        <v>1.0868983987387837</v>
      </c>
      <c r="DO42" s="40">
        <f t="shared" si="28"/>
        <v>3.8277745931478337E-3</v>
      </c>
      <c r="DP42" s="40">
        <f t="shared" si="29"/>
        <v>3.6362237849400969E-3</v>
      </c>
      <c r="DQ42" s="40">
        <f t="shared" si="30"/>
        <v>3.6775489037242882E-3</v>
      </c>
      <c r="DR42" s="40">
        <f t="shared" si="31"/>
        <v>3.8493991389436941E-3</v>
      </c>
      <c r="DS42" s="40">
        <f t="shared" si="32"/>
        <v>3.8494402439955286E-3</v>
      </c>
      <c r="DT42" s="40">
        <f t="shared" si="33"/>
        <v>3.9333655021085824E-3</v>
      </c>
      <c r="DU42" s="40">
        <f t="shared" si="34"/>
        <v>3.897381165638304E-3</v>
      </c>
      <c r="DV42" s="40">
        <f t="shared" si="35"/>
        <v>3.9019231852912123E-3</v>
      </c>
      <c r="DW42" s="40">
        <f t="shared" si="36"/>
        <v>3.9021618301231047E-3</v>
      </c>
      <c r="DX42" s="40">
        <f t="shared" si="37"/>
        <v>3.8971789095148786E-3</v>
      </c>
      <c r="DY42" s="40">
        <f t="shared" si="38"/>
        <v>3.901961912378796E-3</v>
      </c>
      <c r="DZ42" s="40">
        <f t="shared" si="39"/>
        <v>3.8321426961570198E-3</v>
      </c>
      <c r="EA42" s="40">
        <f t="shared" si="40"/>
        <v>3.9018120240128453E-3</v>
      </c>
      <c r="EB42" s="40">
        <f t="shared" si="41"/>
        <v>3.710497962277369E-3</v>
      </c>
      <c r="EC42" s="40">
        <f t="shared" si="42"/>
        <v>3.829403466564628E-3</v>
      </c>
      <c r="ED42" s="40">
        <f t="shared" si="43"/>
        <v>3.9009865285226535E-3</v>
      </c>
      <c r="EE42" s="40">
        <f t="shared" si="44"/>
        <v>3.832207114390169E-3</v>
      </c>
      <c r="EF42" s="40">
        <f t="shared" si="45"/>
        <v>3.902497707665189E-3</v>
      </c>
      <c r="EG42" s="40">
        <f t="shared" si="46"/>
        <v>3.9024312085414181E-3</v>
      </c>
      <c r="EH42" s="40">
        <f t="shared" si="47"/>
        <v>3.9006750944341963E-3</v>
      </c>
      <c r="EI42" s="40">
        <f t="shared" si="48"/>
        <v>3.829487219770738E-3</v>
      </c>
      <c r="EJ42" s="40">
        <f t="shared" si="49"/>
        <v>3.8305815117666525E-3</v>
      </c>
      <c r="EK42" s="40">
        <f t="shared" si="50"/>
        <v>3.8239960350909931E-3</v>
      </c>
      <c r="EL42" s="40">
        <f t="shared" si="51"/>
        <v>3.9007401396312091E-3</v>
      </c>
      <c r="EM42" s="40">
        <f t="shared" si="52"/>
        <v>3.8440822067318673E-3</v>
      </c>
      <c r="EN42" s="40">
        <f t="shared" si="53"/>
        <v>3.9022049686868823E-3</v>
      </c>
      <c r="EO42" s="17"/>
      <c r="EP42" s="13"/>
      <c r="EQ42" s="13"/>
      <c r="ER42" s="13"/>
      <c r="ES42" s="13"/>
      <c r="ET42" s="13"/>
      <c r="EU42" s="13"/>
      <c r="EV42" s="13"/>
    </row>
    <row r="43" spans="1:152" x14ac:dyDescent="0.25">
      <c r="A43" s="15" t="s">
        <v>212</v>
      </c>
      <c r="B43" s="17">
        <v>44468.298746</v>
      </c>
      <c r="C43" s="17">
        <v>347.05151623</v>
      </c>
      <c r="D43" s="17">
        <v>681.00592729000005</v>
      </c>
      <c r="E43" s="17">
        <v>6642.5112025999997</v>
      </c>
      <c r="F43" s="17">
        <v>6637.2050507000004</v>
      </c>
      <c r="G43" s="17">
        <v>155.60488534999999</v>
      </c>
      <c r="H43" s="17">
        <v>7163.8755719999999</v>
      </c>
      <c r="I43" s="17">
        <v>859.62274047000005</v>
      </c>
      <c r="J43" s="17">
        <v>31.781828949000001</v>
      </c>
      <c r="K43" s="17">
        <v>199.37308781999999</v>
      </c>
      <c r="L43" s="17">
        <v>59.023404227999997</v>
      </c>
      <c r="M43" s="17">
        <v>2.1510253000000001E-3</v>
      </c>
      <c r="N43" s="17">
        <v>587.71157228000004</v>
      </c>
      <c r="O43" s="17">
        <v>1.18429465E-2</v>
      </c>
      <c r="P43" s="17">
        <v>1.591238E-2</v>
      </c>
      <c r="Q43" s="17">
        <v>115.07815435000001</v>
      </c>
      <c r="R43" s="17">
        <v>1.7371098E-3</v>
      </c>
      <c r="S43" s="17">
        <v>79.706804986999998</v>
      </c>
      <c r="T43" s="17">
        <v>39.399376353999997</v>
      </c>
      <c r="U43" s="17">
        <v>10.736255417000001</v>
      </c>
      <c r="V43" s="17">
        <v>1.9748396599999999E-2</v>
      </c>
      <c r="W43" s="17">
        <v>0.28053661740000002</v>
      </c>
      <c r="X43" s="17">
        <v>0.1788051255</v>
      </c>
      <c r="Y43" s="17">
        <v>29.519312594999999</v>
      </c>
      <c r="Z43" s="17">
        <v>0.39075681200000001</v>
      </c>
      <c r="AA43" s="17">
        <v>11.552443116999999</v>
      </c>
      <c r="AC43" s="17" t="s">
        <v>212</v>
      </c>
      <c r="AD43" s="17">
        <v>0</v>
      </c>
      <c r="AE43" s="17">
        <v>396.87309923962198</v>
      </c>
      <c r="AF43" s="17">
        <v>32.012015939370201</v>
      </c>
      <c r="AG43" s="17">
        <v>865.84871094905395</v>
      </c>
      <c r="AH43" s="17">
        <v>865.84871094905395</v>
      </c>
      <c r="AI43" s="17">
        <v>511.73523551482299</v>
      </c>
      <c r="AJ43" s="17">
        <v>0</v>
      </c>
      <c r="AK43" s="17">
        <v>200.826468588002</v>
      </c>
      <c r="AL43" s="17">
        <v>0.393678389023638</v>
      </c>
      <c r="AM43" s="17">
        <v>59.450894237907399</v>
      </c>
      <c r="AN43" s="17">
        <v>5.2077662975401904E-4</v>
      </c>
      <c r="AO43" s="17">
        <v>1.64912161516228E-3</v>
      </c>
      <c r="AP43" s="17">
        <v>2182.9677128746498</v>
      </c>
      <c r="AQ43" s="17">
        <v>44787.776416408997</v>
      </c>
      <c r="AR43" s="17">
        <v>593.44387448976704</v>
      </c>
      <c r="AS43" s="17">
        <v>226.78094023536701</v>
      </c>
      <c r="AT43" s="17">
        <v>371.96113471537802</v>
      </c>
      <c r="AU43" s="17">
        <v>11.6361121076109</v>
      </c>
      <c r="AV43" s="17">
        <v>0</v>
      </c>
      <c r="AW43" s="17">
        <v>0</v>
      </c>
      <c r="AX43" s="17">
        <v>591.96815841575597</v>
      </c>
      <c r="AY43" s="17">
        <v>591.96815841575597</v>
      </c>
      <c r="AZ43" s="17">
        <v>355.01935373124599</v>
      </c>
      <c r="BA43" s="17">
        <v>0</v>
      </c>
      <c r="BB43" s="17">
        <v>4.7724869222025099E-3</v>
      </c>
      <c r="BC43" s="17">
        <v>5.9656130909797704E-3</v>
      </c>
      <c r="BD43" s="17">
        <v>0</v>
      </c>
      <c r="BE43" s="17">
        <v>28.452120805588802</v>
      </c>
      <c r="BF43" s="17">
        <v>21.724418861327202</v>
      </c>
      <c r="BG43" s="17">
        <v>0</v>
      </c>
      <c r="BH43" s="17">
        <v>1631.95806612406</v>
      </c>
      <c r="BI43" s="17">
        <v>88.283570772869894</v>
      </c>
      <c r="BJ43" s="17">
        <v>5.29715818460512E-3</v>
      </c>
      <c r="BK43" s="17">
        <v>1.0754838165754401E-2</v>
      </c>
      <c r="BL43" s="17">
        <v>0</v>
      </c>
      <c r="BM43" s="17">
        <v>499.67656402317601</v>
      </c>
      <c r="BN43" s="17">
        <v>115.912493697881</v>
      </c>
      <c r="BO43" s="17">
        <v>349.44442188484101</v>
      </c>
      <c r="BP43" s="17">
        <v>0</v>
      </c>
      <c r="BQ43" s="17">
        <v>7.1846381828844104E-4</v>
      </c>
      <c r="BR43" s="17">
        <v>1.03388310395233E-3</v>
      </c>
      <c r="BS43" s="17">
        <v>7839.6175772306597</v>
      </c>
      <c r="BT43" s="17">
        <v>617.462771204771</v>
      </c>
      <c r="BU43" s="17">
        <v>68.606991720983004</v>
      </c>
      <c r="BV43" s="17">
        <v>686.06976292575405</v>
      </c>
      <c r="BW43" s="17">
        <v>0.515001800580139</v>
      </c>
      <c r="BX43" s="17">
        <v>334.75038660788499</v>
      </c>
      <c r="BY43" s="17">
        <v>0</v>
      </c>
      <c r="BZ43" s="17">
        <v>10.814227300316899</v>
      </c>
      <c r="CA43" s="17">
        <v>1.9921650406551202E-2</v>
      </c>
      <c r="CB43" s="17">
        <v>0.28299767221196098</v>
      </c>
      <c r="CC43" s="17">
        <v>0.180373812787503</v>
      </c>
      <c r="CD43" s="17">
        <v>29.7336096752922</v>
      </c>
      <c r="CE43" s="17">
        <v>0.73520864608652003</v>
      </c>
      <c r="CF43" s="17">
        <v>699.42852308021202</v>
      </c>
      <c r="CG43" s="17">
        <v>0.66837153656641102</v>
      </c>
      <c r="CH43" s="17">
        <v>19.817214673302502</v>
      </c>
      <c r="CI43" s="17">
        <v>372.89367697658099</v>
      </c>
      <c r="CJ43" s="17">
        <v>0.60153430853684697</v>
      </c>
      <c r="CK43" s="17">
        <v>0</v>
      </c>
      <c r="CL43" s="17">
        <v>1.1931198302440999E-3</v>
      </c>
      <c r="CM43" s="17">
        <v>64.634853216267899</v>
      </c>
      <c r="CN43" s="17">
        <v>6689.0669747306501</v>
      </c>
      <c r="CO43" s="17">
        <v>6683.7142452661601</v>
      </c>
      <c r="CP43" s="17">
        <v>5.3527294644807801</v>
      </c>
      <c r="CQ43" s="17">
        <v>0.75525984821177505</v>
      </c>
      <c r="CR43" s="17">
        <v>0</v>
      </c>
      <c r="CS43" s="17">
        <v>163.538252875653</v>
      </c>
      <c r="CT43" s="17">
        <v>6.2826929247066401</v>
      </c>
      <c r="CU43" s="17">
        <v>2471.1591030495401</v>
      </c>
      <c r="CV43" s="17">
        <v>10.025572862977199</v>
      </c>
      <c r="CW43" s="17">
        <v>12.6990590199352</v>
      </c>
      <c r="CX43" s="17">
        <v>3530.22775519877</v>
      </c>
      <c r="CY43" s="17">
        <v>89.547583275614102</v>
      </c>
      <c r="CZ43" s="17">
        <v>2.2724635340090402</v>
      </c>
      <c r="DA43" s="17">
        <v>27.403226595016399</v>
      </c>
      <c r="DB43" s="17">
        <v>0</v>
      </c>
      <c r="DC43" s="17">
        <v>156.69896815665999</v>
      </c>
      <c r="DD43" s="17">
        <v>5.9783414384742102</v>
      </c>
      <c r="DE43" s="17">
        <v>0</v>
      </c>
      <c r="DF43" s="17">
        <v>0</v>
      </c>
      <c r="DG43" s="17">
        <v>116.791259616677</v>
      </c>
      <c r="DH43" s="17">
        <v>80.284088073363606</v>
      </c>
      <c r="DI43" s="17">
        <v>15.8092322154261</v>
      </c>
      <c r="DJ43" s="17">
        <v>7216.1101576966003</v>
      </c>
      <c r="DK43" s="17">
        <v>39.684730016723798</v>
      </c>
      <c r="DL43" s="17">
        <v>41.382423457946501</v>
      </c>
      <c r="DN43" s="26">
        <f t="shared" si="27"/>
        <v>1.0864049198125163</v>
      </c>
      <c r="DO43" s="40">
        <f t="shared" si="28"/>
        <v>7.1843915647376525E-3</v>
      </c>
      <c r="DP43" s="40">
        <f t="shared" si="29"/>
        <v>6.8949580766423197E-3</v>
      </c>
      <c r="DQ43" s="40">
        <f t="shared" si="30"/>
        <v>7.4358172709378138E-3</v>
      </c>
      <c r="DR43" s="40">
        <f t="shared" si="31"/>
        <v>7.0087608000461727E-3</v>
      </c>
      <c r="DS43" s="40">
        <f t="shared" si="32"/>
        <v>7.0073463469769708E-3</v>
      </c>
      <c r="DT43" s="40">
        <f t="shared" si="33"/>
        <v>7.0311597492526785E-3</v>
      </c>
      <c r="DU43" s="40">
        <f t="shared" si="34"/>
        <v>7.2913865088275898E-3</v>
      </c>
      <c r="DV43" s="40">
        <f t="shared" si="35"/>
        <v>7.2426777305237876E-3</v>
      </c>
      <c r="DW43" s="40">
        <f t="shared" si="36"/>
        <v>7.2427232158218061E-3</v>
      </c>
      <c r="DX43" s="40">
        <f t="shared" si="37"/>
        <v>7.2897540179252367E-3</v>
      </c>
      <c r="DY43" s="40">
        <f t="shared" si="38"/>
        <v>7.2427203327016096E-3</v>
      </c>
      <c r="DZ43" s="40">
        <f t="shared" si="39"/>
        <v>8.7739297702816074E-3</v>
      </c>
      <c r="EA43" s="40">
        <f t="shared" si="40"/>
        <v>7.2426447538589279E-3</v>
      </c>
      <c r="EB43" s="40">
        <f t="shared" si="41"/>
        <v>7.4536639531708523E-3</v>
      </c>
      <c r="EC43" s="40">
        <f t="shared" si="42"/>
        <v>8.7740709032540255E-3</v>
      </c>
      <c r="ED43" s="40">
        <f t="shared" si="43"/>
        <v>7.2501975078904154E-3</v>
      </c>
      <c r="EE43" s="40">
        <f t="shared" si="44"/>
        <v>8.7715366298498146E-3</v>
      </c>
      <c r="EF43" s="40">
        <f t="shared" si="45"/>
        <v>7.2425821917935481E-3</v>
      </c>
      <c r="EG43" s="40">
        <f t="shared" si="46"/>
        <v>7.2425933892943375E-3</v>
      </c>
      <c r="EH43" s="40">
        <f t="shared" si="47"/>
        <v>7.262484012203761E-3</v>
      </c>
      <c r="EI43" s="40">
        <f t="shared" si="48"/>
        <v>8.773056874460507E-3</v>
      </c>
      <c r="EJ43" s="40">
        <f t="shared" si="49"/>
        <v>8.7726687331226121E-3</v>
      </c>
      <c r="EK43" s="40">
        <f t="shared" si="50"/>
        <v>8.7731673413523406E-3</v>
      </c>
      <c r="EL43" s="40">
        <f t="shared" si="51"/>
        <v>7.2595552353241213E-3</v>
      </c>
      <c r="EM43" s="40">
        <f t="shared" si="52"/>
        <v>7.4767142476277262E-3</v>
      </c>
      <c r="EN43" s="40">
        <f t="shared" si="53"/>
        <v>7.2425364715951769E-3</v>
      </c>
      <c r="EO43" s="17"/>
      <c r="EP43" s="13"/>
      <c r="EQ43" s="13"/>
      <c r="ER43" s="13"/>
      <c r="ES43" s="13"/>
      <c r="ET43" s="13"/>
      <c r="EU43" s="13"/>
      <c r="EV43" s="13"/>
    </row>
    <row r="44" spans="1:152" x14ac:dyDescent="0.25">
      <c r="A44" s="15" t="s">
        <v>213</v>
      </c>
      <c r="B44" s="17">
        <v>22262.832413</v>
      </c>
      <c r="C44" s="17">
        <v>172.68141879999999</v>
      </c>
      <c r="D44" s="17">
        <v>445.30461421000001</v>
      </c>
      <c r="E44" s="17">
        <v>3461.9849328999999</v>
      </c>
      <c r="F44" s="17">
        <v>3448.5993429</v>
      </c>
      <c r="G44" s="17">
        <v>59.451648206000002</v>
      </c>
      <c r="H44" s="17">
        <v>3789.271236</v>
      </c>
      <c r="I44" s="17">
        <v>398.30988723000002</v>
      </c>
      <c r="J44" s="17">
        <v>14.726244983999999</v>
      </c>
      <c r="K44" s="17">
        <v>105.06515164</v>
      </c>
      <c r="L44" s="17">
        <v>27.348740993</v>
      </c>
      <c r="M44" s="17">
        <v>1.4274101999999999E-3</v>
      </c>
      <c r="N44" s="17">
        <v>272.31866952000001</v>
      </c>
      <c r="O44" s="17">
        <v>6.4459916000000001E-3</v>
      </c>
      <c r="P44" s="17">
        <v>1.0560178200000001E-2</v>
      </c>
      <c r="Q44" s="17">
        <v>54.480689580000004</v>
      </c>
      <c r="R44" s="17">
        <v>1.1523231000000001E-3</v>
      </c>
      <c r="S44" s="17">
        <v>36.932489658000001</v>
      </c>
      <c r="T44" s="17">
        <v>18.255867521999999</v>
      </c>
      <c r="U44" s="17">
        <v>5.2573662729999997</v>
      </c>
      <c r="V44" s="17">
        <v>1.71526917E-2</v>
      </c>
      <c r="W44" s="17">
        <v>0.1797724453</v>
      </c>
      <c r="X44" s="17">
        <v>0.1213969713</v>
      </c>
      <c r="Y44" s="17">
        <v>13.922052503</v>
      </c>
      <c r="Z44" s="17">
        <v>0.20526940499999999</v>
      </c>
      <c r="AA44" s="17">
        <v>5.3528740620999997</v>
      </c>
      <c r="AC44" s="17" t="s">
        <v>213</v>
      </c>
      <c r="AD44" s="17">
        <v>0</v>
      </c>
      <c r="AE44" s="17">
        <v>217.60504366168001</v>
      </c>
      <c r="AF44" s="17">
        <v>14.8470796432655</v>
      </c>
      <c r="AG44" s="17">
        <v>401.57801384716299</v>
      </c>
      <c r="AH44" s="17">
        <v>401.57801384716299</v>
      </c>
      <c r="AI44" s="17">
        <v>280.58390850004997</v>
      </c>
      <c r="AJ44" s="17">
        <v>0</v>
      </c>
      <c r="AK44" s="17">
        <v>105.93344582580799</v>
      </c>
      <c r="AL44" s="17">
        <v>0.20695775047566001</v>
      </c>
      <c r="AM44" s="17">
        <v>27.573137100361699</v>
      </c>
      <c r="AN44" s="17">
        <v>3.45426206485115E-4</v>
      </c>
      <c r="AO44" s="17">
        <v>1.09385034438769E-3</v>
      </c>
      <c r="AP44" s="17">
        <v>1196.9190500994</v>
      </c>
      <c r="AQ44" s="17">
        <v>22446.496855377402</v>
      </c>
      <c r="AR44" s="17">
        <v>325.38474990167703</v>
      </c>
      <c r="AS44" s="17">
        <v>124.343848093394</v>
      </c>
      <c r="AT44" s="17">
        <v>203.945998636105</v>
      </c>
      <c r="AU44" s="17">
        <v>5.3967954131962701</v>
      </c>
      <c r="AV44" s="17">
        <v>0</v>
      </c>
      <c r="AW44" s="17">
        <v>0</v>
      </c>
      <c r="AX44" s="17">
        <v>274.55308933388898</v>
      </c>
      <c r="AY44" s="17">
        <v>274.55308933388898</v>
      </c>
      <c r="AZ44" s="17">
        <v>194.65675979986901</v>
      </c>
      <c r="BA44" s="17">
        <v>0</v>
      </c>
      <c r="BB44" s="17">
        <v>2.5997160647039E-3</v>
      </c>
      <c r="BC44" s="17">
        <v>3.2496461922420401E-3</v>
      </c>
      <c r="BD44" s="17">
        <v>0</v>
      </c>
      <c r="BE44" s="17">
        <v>15.6002772055527</v>
      </c>
      <c r="BF44" s="17">
        <v>11.9114774905178</v>
      </c>
      <c r="BG44" s="17">
        <v>0</v>
      </c>
      <c r="BH44" s="17">
        <v>894.80108568423896</v>
      </c>
      <c r="BI44" s="17">
        <v>48.405795498654498</v>
      </c>
      <c r="BJ44" s="17">
        <v>3.5138303862128199E-3</v>
      </c>
      <c r="BK44" s="17">
        <v>7.1341473404752101E-3</v>
      </c>
      <c r="BL44" s="17">
        <v>0</v>
      </c>
      <c r="BM44" s="17">
        <v>273.97209271359998</v>
      </c>
      <c r="BN44" s="17">
        <v>54.928272718094</v>
      </c>
      <c r="BO44" s="17">
        <v>174.10983886670101</v>
      </c>
      <c r="BP44" s="17">
        <v>0</v>
      </c>
      <c r="BQ44" s="17">
        <v>4.7637809546139802E-4</v>
      </c>
      <c r="BR44" s="17">
        <v>6.8551972020730297E-4</v>
      </c>
      <c r="BS44" s="17">
        <v>4162.3841200309698</v>
      </c>
      <c r="BT44" s="17">
        <v>404.12735456050899</v>
      </c>
      <c r="BU44" s="17">
        <v>44.903037159259</v>
      </c>
      <c r="BV44" s="17">
        <v>449.03039171976798</v>
      </c>
      <c r="BW44" s="17">
        <v>0.28237504345833703</v>
      </c>
      <c r="BX44" s="17">
        <v>183.54330277803399</v>
      </c>
      <c r="BY44" s="17">
        <v>0</v>
      </c>
      <c r="BZ44" s="17">
        <v>5.3006381084776804</v>
      </c>
      <c r="CA44" s="17">
        <v>1.72977948251524E-2</v>
      </c>
      <c r="CB44" s="17">
        <v>0.181277651754952</v>
      </c>
      <c r="CC44" s="17">
        <v>0.122415331338221</v>
      </c>
      <c r="CD44" s="17">
        <v>14.0364064210323</v>
      </c>
      <c r="CE44" s="17">
        <v>0.38247389863940601</v>
      </c>
      <c r="CF44" s="17">
        <v>383.49605580325101</v>
      </c>
      <c r="CG44" s="17">
        <v>0.34770363171853502</v>
      </c>
      <c r="CH44" s="17">
        <v>10.3094131900758</v>
      </c>
      <c r="CI44" s="17">
        <v>193.98862859503799</v>
      </c>
      <c r="CJ44" s="17">
        <v>0.31293333240537402</v>
      </c>
      <c r="CK44" s="17">
        <v>0</v>
      </c>
      <c r="CL44" s="17">
        <v>6.4993005014004799E-4</v>
      </c>
      <c r="CM44" s="17">
        <v>33.624673238028599</v>
      </c>
      <c r="CN44" s="17">
        <v>3490.5371826826699</v>
      </c>
      <c r="CO44" s="17">
        <v>3477.0363610356999</v>
      </c>
      <c r="CP44" s="17">
        <v>13.500821646977499</v>
      </c>
      <c r="CQ44" s="17">
        <v>0.39290503598396098</v>
      </c>
      <c r="CR44" s="17">
        <v>0</v>
      </c>
      <c r="CS44" s="17">
        <v>85.076697341732896</v>
      </c>
      <c r="CT44" s="17">
        <v>3.2684130528117099</v>
      </c>
      <c r="CU44" s="17">
        <v>1285.55905580228</v>
      </c>
      <c r="CV44" s="17">
        <v>5.2155541797171496</v>
      </c>
      <c r="CW44" s="17">
        <v>6.6063699285064201</v>
      </c>
      <c r="CX44" s="17">
        <v>1836.5134966757601</v>
      </c>
      <c r="CY44" s="17">
        <v>49.098870861813097</v>
      </c>
      <c r="CZ44" s="17">
        <v>1.1821922810225001</v>
      </c>
      <c r="DA44" s="17">
        <v>14.255850851966199</v>
      </c>
      <c r="DB44" s="17">
        <v>0</v>
      </c>
      <c r="DC44" s="17">
        <v>59.931728083616903</v>
      </c>
      <c r="DD44" s="17">
        <v>3.2779205886488501</v>
      </c>
      <c r="DE44" s="17">
        <v>0</v>
      </c>
      <c r="DF44" s="17">
        <v>0</v>
      </c>
      <c r="DG44" s="17">
        <v>64.036521019015595</v>
      </c>
      <c r="DH44" s="17">
        <v>37.235528448237297</v>
      </c>
      <c r="DI44" s="17">
        <v>8.6681877274130308</v>
      </c>
      <c r="DJ44" s="17">
        <v>3820.5927967687899</v>
      </c>
      <c r="DK44" s="17">
        <v>18.405657784693201</v>
      </c>
      <c r="DL44" s="17">
        <v>22.689955575570199</v>
      </c>
      <c r="DN44" s="26">
        <f t="shared" si="27"/>
        <v>1.0894602857313778</v>
      </c>
      <c r="DO44" s="40">
        <f t="shared" si="28"/>
        <v>8.2498236958453552E-3</v>
      </c>
      <c r="DP44" s="40">
        <f t="shared" si="29"/>
        <v>8.271996353906623E-3</v>
      </c>
      <c r="DQ44" s="40">
        <f t="shared" si="30"/>
        <v>8.3668064306446563E-3</v>
      </c>
      <c r="DR44" s="40">
        <f t="shared" si="31"/>
        <v>8.2473639649126677E-3</v>
      </c>
      <c r="DS44" s="40">
        <f t="shared" si="32"/>
        <v>8.2459617102944131E-3</v>
      </c>
      <c r="DT44" s="40">
        <f t="shared" si="33"/>
        <v>8.0751315077661878E-3</v>
      </c>
      <c r="DU44" s="40">
        <f t="shared" si="34"/>
        <v>8.2658534631195307E-3</v>
      </c>
      <c r="DV44" s="40">
        <f t="shared" si="35"/>
        <v>8.2049849173737189E-3</v>
      </c>
      <c r="DW44" s="40">
        <f t="shared" si="36"/>
        <v>8.2053951565241191E-3</v>
      </c>
      <c r="DX44" s="40">
        <f t="shared" si="37"/>
        <v>8.2643404806872576E-3</v>
      </c>
      <c r="DY44" s="40">
        <f t="shared" si="38"/>
        <v>8.204988574031017E-3</v>
      </c>
      <c r="DZ44" s="40">
        <f t="shared" si="39"/>
        <v>8.313203081220185E-3</v>
      </c>
      <c r="EA44" s="40">
        <f t="shared" si="40"/>
        <v>8.2051657267107024E-3</v>
      </c>
      <c r="EB44" s="40">
        <f t="shared" si="41"/>
        <v>8.2688142327068444E-3</v>
      </c>
      <c r="EC44" s="40">
        <f t="shared" si="42"/>
        <v>8.3142088159108441E-3</v>
      </c>
      <c r="ED44" s="40">
        <f t="shared" si="43"/>
        <v>8.2154455375745717E-3</v>
      </c>
      <c r="EE44" s="40">
        <f t="shared" si="44"/>
        <v>8.3090546988956408E-3</v>
      </c>
      <c r="EF44" s="40">
        <f t="shared" si="45"/>
        <v>8.2052088295015164E-3</v>
      </c>
      <c r="EG44" s="40">
        <f t="shared" si="46"/>
        <v>8.2050476381191253E-3</v>
      </c>
      <c r="EH44" s="40">
        <f t="shared" si="47"/>
        <v>8.2307058764213778E-3</v>
      </c>
      <c r="EI44" s="40">
        <f t="shared" si="48"/>
        <v>8.4594959024652354E-3</v>
      </c>
      <c r="EJ44" s="40">
        <f t="shared" si="49"/>
        <v>8.3728429706796774E-3</v>
      </c>
      <c r="EK44" s="40">
        <f t="shared" si="50"/>
        <v>8.3886774712392826E-3</v>
      </c>
      <c r="EL44" s="40">
        <f t="shared" si="51"/>
        <v>8.2138691839912775E-3</v>
      </c>
      <c r="EM44" s="40">
        <f t="shared" si="52"/>
        <v>8.2250225047420938E-3</v>
      </c>
      <c r="EN44" s="40">
        <f t="shared" si="53"/>
        <v>8.2051904428776124E-3</v>
      </c>
      <c r="EO44" s="17"/>
      <c r="EP44" s="13"/>
      <c r="EQ44" s="13"/>
      <c r="ER44" s="13"/>
      <c r="ES44" s="13"/>
      <c r="ET44" s="13"/>
      <c r="EU44" s="13"/>
      <c r="EV44" s="13"/>
    </row>
    <row r="45" spans="1:152" x14ac:dyDescent="0.25">
      <c r="A45" s="15" t="s">
        <v>214</v>
      </c>
      <c r="B45" s="17">
        <v>18691.187561999999</v>
      </c>
      <c r="C45" s="17">
        <v>151.5375937</v>
      </c>
      <c r="D45" s="17">
        <v>371.09769663999998</v>
      </c>
      <c r="E45" s="17">
        <v>2772.5915968999998</v>
      </c>
      <c r="F45" s="17">
        <v>2765.3525393</v>
      </c>
      <c r="G45" s="17">
        <v>50.971211875000002</v>
      </c>
      <c r="H45" s="17">
        <v>3103.0946681</v>
      </c>
      <c r="I45" s="17">
        <v>346.02150832000001</v>
      </c>
      <c r="J45" s="17">
        <v>12.793054443000001</v>
      </c>
      <c r="K45" s="17">
        <v>86.177313393999995</v>
      </c>
      <c r="L45" s="17">
        <v>23.758532729999999</v>
      </c>
      <c r="M45" s="17">
        <v>1.0258426000000001E-3</v>
      </c>
      <c r="N45" s="17">
        <v>236.5699807</v>
      </c>
      <c r="O45" s="17">
        <v>5.5032442000000001E-3</v>
      </c>
      <c r="P45" s="17">
        <v>7.5887515000000001E-3</v>
      </c>
      <c r="Q45" s="17">
        <v>46.863268314999999</v>
      </c>
      <c r="R45" s="17">
        <v>8.284427E-4</v>
      </c>
      <c r="S45" s="17">
        <v>32.084157118999997</v>
      </c>
      <c r="T45" s="17">
        <v>15.859326834000001</v>
      </c>
      <c r="U45" s="17">
        <v>4.4536547360999998</v>
      </c>
      <c r="V45" s="17">
        <v>1.24889827E-2</v>
      </c>
      <c r="W45" s="17">
        <v>0.14914437159999999</v>
      </c>
      <c r="X45" s="17">
        <v>9.8400818900000006E-2</v>
      </c>
      <c r="Y45" s="17">
        <v>12.00677383</v>
      </c>
      <c r="Z45" s="17">
        <v>0.19925642590000001</v>
      </c>
      <c r="AA45" s="17">
        <v>4.6501728054000004</v>
      </c>
      <c r="AC45" s="17" t="s">
        <v>214</v>
      </c>
      <c r="AD45" s="17">
        <v>0</v>
      </c>
      <c r="AE45" s="17">
        <v>174.72084203202201</v>
      </c>
      <c r="AF45" s="17">
        <v>12.8372288783012</v>
      </c>
      <c r="AG45" s="17">
        <v>347.21624027009398</v>
      </c>
      <c r="AH45" s="17">
        <v>347.21624027009398</v>
      </c>
      <c r="AI45" s="17">
        <v>225.288326057147</v>
      </c>
      <c r="AJ45" s="17">
        <v>0</v>
      </c>
      <c r="AK45" s="17">
        <v>86.472236999215696</v>
      </c>
      <c r="AL45" s="17">
        <v>0.19992437150718601</v>
      </c>
      <c r="AM45" s="17">
        <v>23.840554215611999</v>
      </c>
      <c r="AN45" s="17">
        <v>2.4704463078225399E-4</v>
      </c>
      <c r="AO45" s="17">
        <v>7.8230996002755704E-4</v>
      </c>
      <c r="AP45" s="17">
        <v>961.03854600795296</v>
      </c>
      <c r="AQ45" s="17">
        <v>18755.5742670701</v>
      </c>
      <c r="AR45" s="17">
        <v>261.26012829923201</v>
      </c>
      <c r="AS45" s="17">
        <v>99.838860748635796</v>
      </c>
      <c r="AT45" s="17">
        <v>163.753552172745</v>
      </c>
      <c r="AU45" s="17">
        <v>4.6662265623069796</v>
      </c>
      <c r="AV45" s="17">
        <v>0</v>
      </c>
      <c r="AW45" s="17">
        <v>0</v>
      </c>
      <c r="AX45" s="17">
        <v>237.38683369494399</v>
      </c>
      <c r="AY45" s="17">
        <v>237.38683369494399</v>
      </c>
      <c r="AZ45" s="17">
        <v>156.29507621909201</v>
      </c>
      <c r="BA45" s="17">
        <v>0</v>
      </c>
      <c r="BB45" s="17">
        <v>2.2088757369108998E-3</v>
      </c>
      <c r="BC45" s="17">
        <v>2.76110064163662E-3</v>
      </c>
      <c r="BD45" s="17">
        <v>0</v>
      </c>
      <c r="BE45" s="17">
        <v>12.525871628767201</v>
      </c>
      <c r="BF45" s="17">
        <v>9.5640387407646195</v>
      </c>
      <c r="BG45" s="17">
        <v>0</v>
      </c>
      <c r="BH45" s="17">
        <v>718.45930786614804</v>
      </c>
      <c r="BI45" s="17">
        <v>38.866303037781698</v>
      </c>
      <c r="BJ45" s="17">
        <v>2.51286176157123E-3</v>
      </c>
      <c r="BK45" s="17">
        <v>5.1018728738294796E-3</v>
      </c>
      <c r="BL45" s="17">
        <v>0</v>
      </c>
      <c r="BM45" s="17">
        <v>219.97939980957301</v>
      </c>
      <c r="BN45" s="17">
        <v>47.024733259933001</v>
      </c>
      <c r="BO45" s="17">
        <v>152.06479669185401</v>
      </c>
      <c r="BP45" s="17">
        <v>0</v>
      </c>
      <c r="BQ45" s="17">
        <v>3.4082296399477502E-4</v>
      </c>
      <c r="BR45" s="17">
        <v>4.9045434828089E-4</v>
      </c>
      <c r="BS45" s="17">
        <v>3387.95584105336</v>
      </c>
      <c r="BT45" s="17">
        <v>335.11961219662999</v>
      </c>
      <c r="BU45" s="17">
        <v>37.235470979745003</v>
      </c>
      <c r="BV45" s="17">
        <v>372.35508317637499</v>
      </c>
      <c r="BW45" s="17">
        <v>0.226726230453454</v>
      </c>
      <c r="BX45" s="17">
        <v>147.371780926214</v>
      </c>
      <c r="BY45" s="17">
        <v>0</v>
      </c>
      <c r="BZ45" s="17">
        <v>4.46897051822494</v>
      </c>
      <c r="CA45" s="17">
        <v>1.2530464063280299E-2</v>
      </c>
      <c r="CB45" s="17">
        <v>0.149648731058829</v>
      </c>
      <c r="CC45" s="17">
        <v>9.8731917342558304E-2</v>
      </c>
      <c r="CD45" s="17">
        <v>12.048167214592301</v>
      </c>
      <c r="CE45" s="17">
        <v>0.30523521149048899</v>
      </c>
      <c r="CF45" s="17">
        <v>307.91912201145101</v>
      </c>
      <c r="CG45" s="17">
        <v>0.27748663177521599</v>
      </c>
      <c r="CH45" s="17">
        <v>8.2274762431036592</v>
      </c>
      <c r="CI45" s="17">
        <v>154.813495828193</v>
      </c>
      <c r="CJ45" s="17">
        <v>0.24973792115830801</v>
      </c>
      <c r="CK45" s="17">
        <v>0</v>
      </c>
      <c r="CL45" s="17">
        <v>5.5221884766613199E-4</v>
      </c>
      <c r="CM45" s="17">
        <v>26.834342524953499</v>
      </c>
      <c r="CN45" s="17">
        <v>2782.1268578874801</v>
      </c>
      <c r="CO45" s="17">
        <v>2774.8649362145002</v>
      </c>
      <c r="CP45" s="17">
        <v>7.2619216729828997</v>
      </c>
      <c r="CQ45" s="17">
        <v>0.31355983821160999</v>
      </c>
      <c r="CR45" s="17">
        <v>0</v>
      </c>
      <c r="CS45" s="17">
        <v>67.895873796414094</v>
      </c>
      <c r="CT45" s="17">
        <v>2.6083721060974301</v>
      </c>
      <c r="CU45" s="17">
        <v>1025.9467623031601</v>
      </c>
      <c r="CV45" s="17">
        <v>4.1622999636237301</v>
      </c>
      <c r="CW45" s="17">
        <v>5.2722448463102802</v>
      </c>
      <c r="CX45" s="17">
        <v>1465.63764800895</v>
      </c>
      <c r="CY45" s="17">
        <v>39.422778051594001</v>
      </c>
      <c r="CZ45" s="17">
        <v>0.94345426254843201</v>
      </c>
      <c r="DA45" s="17">
        <v>11.376946728506301</v>
      </c>
      <c r="DB45" s="17">
        <v>0</v>
      </c>
      <c r="DC45" s="17">
        <v>51.1469993169639</v>
      </c>
      <c r="DD45" s="17">
        <v>2.63192675873207</v>
      </c>
      <c r="DE45" s="17">
        <v>0</v>
      </c>
      <c r="DF45" s="17">
        <v>0</v>
      </c>
      <c r="DG45" s="17">
        <v>51.416645529877599</v>
      </c>
      <c r="DH45" s="17">
        <v>32.194913134550497</v>
      </c>
      <c r="DI45" s="17">
        <v>6.9599242812492204</v>
      </c>
      <c r="DJ45" s="17">
        <v>3113.7090985080199</v>
      </c>
      <c r="DK45" s="17">
        <v>15.9140742594888</v>
      </c>
      <c r="DL45" s="17">
        <v>18.218364567403299</v>
      </c>
      <c r="DN45" s="26">
        <f t="shared" si="27"/>
        <v>1.0880771882886393</v>
      </c>
      <c r="DO45" s="40">
        <f t="shared" si="28"/>
        <v>3.4447626645725819E-3</v>
      </c>
      <c r="DP45" s="40">
        <f t="shared" si="29"/>
        <v>3.4790244386334827E-3</v>
      </c>
      <c r="DQ45" s="40">
        <f t="shared" si="30"/>
        <v>3.3882897893456696E-3</v>
      </c>
      <c r="DR45" s="40">
        <f t="shared" si="31"/>
        <v>3.4391148693307728E-3</v>
      </c>
      <c r="DS45" s="40">
        <f t="shared" si="32"/>
        <v>3.439849631941713E-3</v>
      </c>
      <c r="DT45" s="40">
        <f t="shared" si="33"/>
        <v>3.4487593191818346E-3</v>
      </c>
      <c r="DU45" s="40">
        <f t="shared" si="34"/>
        <v>3.420595097254639E-3</v>
      </c>
      <c r="DV45" s="40">
        <f t="shared" si="35"/>
        <v>3.4527678810910255E-3</v>
      </c>
      <c r="DW45" s="40">
        <f t="shared" si="36"/>
        <v>3.4530014312078904E-3</v>
      </c>
      <c r="DX45" s="40">
        <f t="shared" si="37"/>
        <v>3.4222882287745378E-3</v>
      </c>
      <c r="DY45" s="40">
        <f t="shared" si="38"/>
        <v>3.4522959201277086E-3</v>
      </c>
      <c r="DZ45" s="40">
        <f t="shared" si="39"/>
        <v>3.4235181984164152E-3</v>
      </c>
      <c r="EA45" s="40">
        <f t="shared" si="40"/>
        <v>3.4529021498287916E-3</v>
      </c>
      <c r="EB45" s="40">
        <f t="shared" si="41"/>
        <v>3.443609900802076E-3</v>
      </c>
      <c r="EC45" s="40">
        <f t="shared" si="42"/>
        <v>3.4239012043956281E-3</v>
      </c>
      <c r="ED45" s="40">
        <f t="shared" si="43"/>
        <v>3.4454478046150264E-3</v>
      </c>
      <c r="EE45" s="40">
        <f t="shared" si="44"/>
        <v>3.421615370218142E-3</v>
      </c>
      <c r="EF45" s="40">
        <f t="shared" si="45"/>
        <v>3.4520469133630747E-3</v>
      </c>
      <c r="EG45" s="40">
        <f t="shared" si="46"/>
        <v>3.4520648992130316E-3</v>
      </c>
      <c r="EH45" s="40">
        <f t="shared" si="47"/>
        <v>3.4389244412672904E-3</v>
      </c>
      <c r="EI45" s="40">
        <f t="shared" si="48"/>
        <v>3.3214365234327213E-3</v>
      </c>
      <c r="EJ45" s="40">
        <f t="shared" si="49"/>
        <v>3.3816861703751507E-3</v>
      </c>
      <c r="EK45" s="40">
        <f t="shared" si="50"/>
        <v>3.3647935683825637E-3</v>
      </c>
      <c r="EL45" s="40">
        <f t="shared" si="51"/>
        <v>3.4475026496189496E-3</v>
      </c>
      <c r="EM45" s="40">
        <f t="shared" si="52"/>
        <v>3.3521910481382321E-3</v>
      </c>
      <c r="EN45" s="40">
        <f t="shared" si="53"/>
        <v>3.4522925445559373E-3</v>
      </c>
      <c r="EO45" s="17"/>
      <c r="EP45" s="13"/>
      <c r="EQ45" s="13"/>
      <c r="ER45" s="13"/>
      <c r="ES45" s="13"/>
      <c r="ET45" s="13"/>
      <c r="EU45" s="13"/>
      <c r="EV45" s="13"/>
    </row>
    <row r="46" spans="1:152" x14ac:dyDescent="0.25">
      <c r="A46" s="15" t="s">
        <v>215</v>
      </c>
      <c r="B46" s="17">
        <v>75000.667004999996</v>
      </c>
      <c r="C46" s="17">
        <v>493.65296467000002</v>
      </c>
      <c r="D46" s="17">
        <v>1064.8861889</v>
      </c>
      <c r="E46" s="17">
        <v>11874.935996</v>
      </c>
      <c r="F46" s="17">
        <v>11872.699409999999</v>
      </c>
      <c r="G46" s="17">
        <v>413.42549193000002</v>
      </c>
      <c r="H46" s="17">
        <v>11544.783651</v>
      </c>
      <c r="I46" s="17">
        <v>1418.9583058999999</v>
      </c>
      <c r="J46" s="17">
        <v>52.461506993999997</v>
      </c>
      <c r="K46" s="17">
        <v>321.5289047</v>
      </c>
      <c r="L46" s="17">
        <v>97.428473811999993</v>
      </c>
      <c r="M46" s="17">
        <v>2.3376184999999998E-3</v>
      </c>
      <c r="N46" s="17">
        <v>970.12104003000002</v>
      </c>
      <c r="O46" s="17">
        <v>1.9473070499999998E-2</v>
      </c>
      <c r="P46" s="17">
        <v>1.6954155499999998E-2</v>
      </c>
      <c r="Q46" s="17">
        <v>189.26514144999999</v>
      </c>
      <c r="R46" s="17">
        <v>2.0636119999999998E-3</v>
      </c>
      <c r="S46" s="17">
        <v>131.57012079</v>
      </c>
      <c r="T46" s="17">
        <v>65.035591834000002</v>
      </c>
      <c r="U46" s="17">
        <v>17.553352060999998</v>
      </c>
      <c r="V46" s="17">
        <v>2.2348963699999998E-2</v>
      </c>
      <c r="W46" s="17">
        <v>0.34492550570000002</v>
      </c>
      <c r="X46" s="17">
        <v>0.22165060019999999</v>
      </c>
      <c r="Y46" s="17">
        <v>48.510082476999997</v>
      </c>
      <c r="Z46" s="17">
        <v>1.1374579825</v>
      </c>
      <c r="AA46" s="17">
        <v>19.069337362999999</v>
      </c>
      <c r="AC46" s="17" t="s">
        <v>215</v>
      </c>
      <c r="AD46" s="17">
        <v>0</v>
      </c>
      <c r="AE46" s="17">
        <v>633.76115603332596</v>
      </c>
      <c r="AF46" s="17">
        <v>52.731671031745698</v>
      </c>
      <c r="AG46" s="17">
        <v>1426.26572036826</v>
      </c>
      <c r="AH46" s="17">
        <v>1426.26572036826</v>
      </c>
      <c r="AI46" s="17">
        <v>817.183249919476</v>
      </c>
      <c r="AJ46" s="17">
        <v>0</v>
      </c>
      <c r="AK46" s="17">
        <v>323.18790786450597</v>
      </c>
      <c r="AL46" s="17">
        <v>1.1441319504894101</v>
      </c>
      <c r="AM46" s="17">
        <v>97.930208338832998</v>
      </c>
      <c r="AN46" s="17">
        <v>5.6464683061018396E-4</v>
      </c>
      <c r="AO46" s="17">
        <v>1.78805503946493E-3</v>
      </c>
      <c r="AP46" s="17">
        <v>3485.9536099616498</v>
      </c>
      <c r="AQ46" s="17">
        <v>75399.530213131802</v>
      </c>
      <c r="AR46" s="17">
        <v>947.66304318941695</v>
      </c>
      <c r="AS46" s="17">
        <v>362.14358153565303</v>
      </c>
      <c r="AT46" s="17">
        <v>593.97996146934895</v>
      </c>
      <c r="AU46" s="17">
        <v>19.167537183758</v>
      </c>
      <c r="AV46" s="17">
        <v>0</v>
      </c>
      <c r="AW46" s="17">
        <v>0</v>
      </c>
      <c r="AX46" s="17">
        <v>975.11686785337497</v>
      </c>
      <c r="AY46" s="17">
        <v>975.11686785337497</v>
      </c>
      <c r="AZ46" s="17">
        <v>566.92592810555198</v>
      </c>
      <c r="BA46" s="17">
        <v>0</v>
      </c>
      <c r="BB46" s="17">
        <v>7.8342952446759997E-3</v>
      </c>
      <c r="BC46" s="17">
        <v>9.7928729109425308E-3</v>
      </c>
      <c r="BD46" s="17">
        <v>0</v>
      </c>
      <c r="BE46" s="17">
        <v>45.434841484655202</v>
      </c>
      <c r="BF46" s="17">
        <v>34.6914439133594</v>
      </c>
      <c r="BG46" s="17">
        <v>0</v>
      </c>
      <c r="BH46" s="17">
        <v>2606.0528184467998</v>
      </c>
      <c r="BI46" s="17">
        <v>140.97884754597999</v>
      </c>
      <c r="BJ46" s="17">
        <v>5.6309670109481501E-3</v>
      </c>
      <c r="BK46" s="17">
        <v>1.1432576414050001E-2</v>
      </c>
      <c r="BL46" s="17">
        <v>0</v>
      </c>
      <c r="BM46" s="17">
        <v>797.92653147677004</v>
      </c>
      <c r="BN46" s="17">
        <v>190.24001652999499</v>
      </c>
      <c r="BO46" s="17">
        <v>496.31626563269799</v>
      </c>
      <c r="BP46" s="17">
        <v>0</v>
      </c>
      <c r="BQ46" s="17">
        <v>8.5154102039958701E-4</v>
      </c>
      <c r="BR46" s="17">
        <v>1.2253839953603699E-3</v>
      </c>
      <c r="BS46" s="17">
        <v>12599.960081571</v>
      </c>
      <c r="BT46" s="17">
        <v>963.96721138025896</v>
      </c>
      <c r="BU46" s="17">
        <v>107.10750505773299</v>
      </c>
      <c r="BV46" s="17">
        <v>1071.07471643799</v>
      </c>
      <c r="BW46" s="17">
        <v>0.82239981725654598</v>
      </c>
      <c r="BX46" s="17">
        <v>534.55862743034697</v>
      </c>
      <c r="BY46" s="17">
        <v>0</v>
      </c>
      <c r="BZ46" s="17">
        <v>17.643814811091399</v>
      </c>
      <c r="CA46" s="17">
        <v>2.2493205451002599E-2</v>
      </c>
      <c r="CB46" s="17">
        <v>0.34715112991253599</v>
      </c>
      <c r="CC46" s="17">
        <v>0.22308001616695999</v>
      </c>
      <c r="CD46" s="17">
        <v>48.760330361282399</v>
      </c>
      <c r="CE46" s="17">
        <v>1.3127956758544199</v>
      </c>
      <c r="CF46" s="17">
        <v>1116.9086929191899</v>
      </c>
      <c r="CG46" s="17">
        <v>1.1934506344350899</v>
      </c>
      <c r="CH46" s="17">
        <v>35.385805643832299</v>
      </c>
      <c r="CI46" s="17">
        <v>665.84250742682002</v>
      </c>
      <c r="CJ46" s="17">
        <v>1.0741052440240899</v>
      </c>
      <c r="CK46" s="17">
        <v>0</v>
      </c>
      <c r="CL46" s="17">
        <v>1.9585736679949501E-3</v>
      </c>
      <c r="CM46" s="17">
        <v>115.412640883612</v>
      </c>
      <c r="CN46" s="17">
        <v>11936.756909788801</v>
      </c>
      <c r="CO46" s="17">
        <v>11934.5058864693</v>
      </c>
      <c r="CP46" s="17">
        <v>2.2510233194761802</v>
      </c>
      <c r="CQ46" s="17">
        <v>1.34859935470714</v>
      </c>
      <c r="CR46" s="17">
        <v>0</v>
      </c>
      <c r="CS46" s="17">
        <v>292.01551641616601</v>
      </c>
      <c r="CT46" s="17">
        <v>11.218437559042499</v>
      </c>
      <c r="CU46" s="17">
        <v>4412.5250807718303</v>
      </c>
      <c r="CV46" s="17">
        <v>17.901759789899501</v>
      </c>
      <c r="CW46" s="17">
        <v>22.675559033714102</v>
      </c>
      <c r="CX46" s="17">
        <v>6303.61041761051</v>
      </c>
      <c r="CY46" s="17">
        <v>142.99733752837199</v>
      </c>
      <c r="CZ46" s="17">
        <v>4.0577356319824496</v>
      </c>
      <c r="DA46" s="17">
        <v>48.931474792903302</v>
      </c>
      <c r="DB46" s="17">
        <v>0</v>
      </c>
      <c r="DC46" s="17">
        <v>415.65825600731898</v>
      </c>
      <c r="DD46" s="17">
        <v>9.54673549280378</v>
      </c>
      <c r="DE46" s="17">
        <v>0</v>
      </c>
      <c r="DF46" s="17">
        <v>0</v>
      </c>
      <c r="DG46" s="17">
        <v>186.502494860773</v>
      </c>
      <c r="DH46" s="17">
        <v>132.247656666491</v>
      </c>
      <c r="DI46" s="17">
        <v>25.245557684108501</v>
      </c>
      <c r="DJ46" s="17">
        <v>11604.355684672901</v>
      </c>
      <c r="DK46" s="17">
        <v>65.370503557308496</v>
      </c>
      <c r="DL46" s="17">
        <v>66.083086300017101</v>
      </c>
      <c r="DN46" s="26">
        <f t="shared" si="27"/>
        <v>1.0857957497987674</v>
      </c>
      <c r="DO46" s="40">
        <f t="shared" si="28"/>
        <v>5.3181288121773081E-3</v>
      </c>
      <c r="DP46" s="40">
        <f t="shared" si="29"/>
        <v>5.3950875479464666E-3</v>
      </c>
      <c r="DQ46" s="40">
        <f t="shared" si="30"/>
        <v>5.8114450187231759E-3</v>
      </c>
      <c r="DR46" s="40">
        <f t="shared" si="31"/>
        <v>5.2059997468301873E-3</v>
      </c>
      <c r="DS46" s="40">
        <f t="shared" si="32"/>
        <v>5.2057644462255312E-3</v>
      </c>
      <c r="DT46" s="40">
        <f t="shared" si="33"/>
        <v>5.4006444230028433E-3</v>
      </c>
      <c r="DU46" s="40">
        <f t="shared" si="34"/>
        <v>5.1600822911688658E-3</v>
      </c>
      <c r="DV46" s="40">
        <f t="shared" si="35"/>
        <v>5.1498443878695852E-3</v>
      </c>
      <c r="DW46" s="40">
        <f t="shared" si="36"/>
        <v>5.1497574741152527E-3</v>
      </c>
      <c r="DX46" s="40">
        <f t="shared" si="37"/>
        <v>5.1597325784874457E-3</v>
      </c>
      <c r="DY46" s="40">
        <f t="shared" si="38"/>
        <v>5.1497730304301192E-3</v>
      </c>
      <c r="DZ46" s="40">
        <f t="shared" si="39"/>
        <v>6.4524515335218965E-3</v>
      </c>
      <c r="EA46" s="40">
        <f t="shared" si="40"/>
        <v>5.1496953650448209E-3</v>
      </c>
      <c r="EB46" s="40">
        <f t="shared" si="41"/>
        <v>5.7860070713286567E-3</v>
      </c>
      <c r="EC46" s="40">
        <f t="shared" si="42"/>
        <v>6.4519831140013705E-3</v>
      </c>
      <c r="ED46" s="40">
        <f t="shared" si="43"/>
        <v>5.1508432695333067E-3</v>
      </c>
      <c r="EE46" s="40">
        <f t="shared" si="44"/>
        <v>6.4513172824916618E-3</v>
      </c>
      <c r="EF46" s="40">
        <f t="shared" si="45"/>
        <v>5.1496181079928646E-3</v>
      </c>
      <c r="EG46" s="40">
        <f t="shared" si="46"/>
        <v>5.1496682641612437E-3</v>
      </c>
      <c r="EH46" s="40">
        <f t="shared" si="47"/>
        <v>5.1535883161821262E-3</v>
      </c>
      <c r="EI46" s="40">
        <f t="shared" si="48"/>
        <v>6.4540688749071713E-3</v>
      </c>
      <c r="EJ46" s="40">
        <f t="shared" si="49"/>
        <v>6.4524779285870309E-3</v>
      </c>
      <c r="EK46" s="40">
        <f t="shared" si="50"/>
        <v>6.4489605066271397E-3</v>
      </c>
      <c r="EL46" s="40">
        <f t="shared" si="51"/>
        <v>5.1586777738638449E-3</v>
      </c>
      <c r="EM46" s="40">
        <f t="shared" si="52"/>
        <v>5.8674413403311029E-3</v>
      </c>
      <c r="EN46" s="40">
        <f t="shared" si="53"/>
        <v>5.1496189347689228E-3</v>
      </c>
      <c r="EO46" s="17"/>
      <c r="EP46" s="13"/>
      <c r="EQ46" s="13"/>
      <c r="ER46" s="13"/>
      <c r="ES46" s="13"/>
      <c r="ET46" s="13"/>
      <c r="EU46" s="13"/>
      <c r="EV46" s="13"/>
    </row>
    <row r="47" spans="1:152" x14ac:dyDescent="0.25">
      <c r="A47" s="15" t="s">
        <v>216</v>
      </c>
      <c r="B47" s="17">
        <v>73944.079442000002</v>
      </c>
      <c r="C47" s="17">
        <v>571.37108827999998</v>
      </c>
      <c r="D47" s="17">
        <v>1126.0415422000001</v>
      </c>
      <c r="E47" s="17">
        <v>11001.604143</v>
      </c>
      <c r="F47" s="17">
        <v>10997.053427000001</v>
      </c>
      <c r="G47" s="17">
        <v>269.16455530000002</v>
      </c>
      <c r="H47" s="17">
        <v>11892.645132</v>
      </c>
      <c r="I47" s="17">
        <v>1449.739959</v>
      </c>
      <c r="J47" s="17">
        <v>53.599539143000001</v>
      </c>
      <c r="K47" s="17">
        <v>331.13397463000001</v>
      </c>
      <c r="L47" s="17">
        <v>99.542002146000002</v>
      </c>
      <c r="M47" s="17">
        <v>3.6643759E-3</v>
      </c>
      <c r="N47" s="17">
        <v>991.16615976000003</v>
      </c>
      <c r="O47" s="17">
        <v>2.0071091100000001E-2</v>
      </c>
      <c r="P47" s="17">
        <v>2.7107510500000001E-2</v>
      </c>
      <c r="Q47" s="17">
        <v>193.61108730000001</v>
      </c>
      <c r="R47" s="17">
        <v>2.9592507999999999E-3</v>
      </c>
      <c r="S47" s="17">
        <v>134.42423217999999</v>
      </c>
      <c r="T47" s="17">
        <v>66.446410419000003</v>
      </c>
      <c r="U47" s="17">
        <v>17.992747371</v>
      </c>
      <c r="V47" s="17">
        <v>3.0715019699999999E-2</v>
      </c>
      <c r="W47" s="17">
        <v>0.46327109059999999</v>
      </c>
      <c r="X47" s="17">
        <v>0.2932673341</v>
      </c>
      <c r="Y47" s="17">
        <v>49.693755410999998</v>
      </c>
      <c r="Z47" s="17">
        <v>0.72151370290000005</v>
      </c>
      <c r="AA47" s="17">
        <v>19.483008642000001</v>
      </c>
      <c r="AC47" s="17" t="s">
        <v>216</v>
      </c>
      <c r="AD47" s="17">
        <v>0</v>
      </c>
      <c r="AE47" s="17">
        <v>655.90264414872797</v>
      </c>
      <c r="AF47" s="17">
        <v>53.994118622219297</v>
      </c>
      <c r="AG47" s="17">
        <v>1460.4127916811401</v>
      </c>
      <c r="AH47" s="17">
        <v>1460.4127916811401</v>
      </c>
      <c r="AI47" s="17">
        <v>845.73273753222202</v>
      </c>
      <c r="AJ47" s="17">
        <v>0</v>
      </c>
      <c r="AK47" s="17">
        <v>333.58346883803398</v>
      </c>
      <c r="AL47" s="17">
        <v>0.72711799650823505</v>
      </c>
      <c r="AM47" s="17">
        <v>100.274806179397</v>
      </c>
      <c r="AN47" s="17">
        <v>8.8737133070377E-4</v>
      </c>
      <c r="AO47" s="17">
        <v>2.8100107975253101E-3</v>
      </c>
      <c r="AP47" s="17">
        <v>3607.7403102851399</v>
      </c>
      <c r="AQ47" s="17">
        <v>74483.707635362705</v>
      </c>
      <c r="AR47" s="17">
        <v>980.771143186573</v>
      </c>
      <c r="AS47" s="17">
        <v>374.79572824920399</v>
      </c>
      <c r="AT47" s="17">
        <v>614.73147853753301</v>
      </c>
      <c r="AU47" s="17">
        <v>19.626431625695201</v>
      </c>
      <c r="AV47" s="17">
        <v>0</v>
      </c>
      <c r="AW47" s="17">
        <v>0</v>
      </c>
      <c r="AX47" s="17">
        <v>998.46314798805997</v>
      </c>
      <c r="AY47" s="17">
        <v>998.46314798805997</v>
      </c>
      <c r="AZ47" s="17">
        <v>586.73221345579498</v>
      </c>
      <c r="BA47" s="17">
        <v>0</v>
      </c>
      <c r="BB47" s="17">
        <v>8.0897964187166705E-3</v>
      </c>
      <c r="BC47" s="17">
        <v>1.0112269901606699E-2</v>
      </c>
      <c r="BD47" s="17">
        <v>0</v>
      </c>
      <c r="BE47" s="17">
        <v>47.022171657554097</v>
      </c>
      <c r="BF47" s="17">
        <v>35.903452611496597</v>
      </c>
      <c r="BG47" s="17">
        <v>0</v>
      </c>
      <c r="BH47" s="17">
        <v>2697.0994326150899</v>
      </c>
      <c r="BI47" s="17">
        <v>145.90419988951399</v>
      </c>
      <c r="BJ47" s="17">
        <v>9.0260504278068896E-3</v>
      </c>
      <c r="BK47" s="17">
        <v>1.8325620395018598E-2</v>
      </c>
      <c r="BL47" s="17">
        <v>0</v>
      </c>
      <c r="BM47" s="17">
        <v>825.803774911711</v>
      </c>
      <c r="BN47" s="17">
        <v>195.03743662428701</v>
      </c>
      <c r="BO47" s="17">
        <v>575.37669382098102</v>
      </c>
      <c r="BP47" s="17">
        <v>0</v>
      </c>
      <c r="BQ47" s="17">
        <v>1.22421981726516E-3</v>
      </c>
      <c r="BR47" s="17">
        <v>1.76168666636893E-3</v>
      </c>
      <c r="BS47" s="17">
        <v>13011.128138194401</v>
      </c>
      <c r="BT47" s="17">
        <v>1021.16435673325</v>
      </c>
      <c r="BU47" s="17">
        <v>113.462714565672</v>
      </c>
      <c r="BV47" s="17">
        <v>1134.6270712989201</v>
      </c>
      <c r="BW47" s="17">
        <v>0.85113157003670004</v>
      </c>
      <c r="BX47" s="17">
        <v>553.23419468958298</v>
      </c>
      <c r="BY47" s="17">
        <v>0</v>
      </c>
      <c r="BZ47" s="17">
        <v>18.125461947530301</v>
      </c>
      <c r="CA47" s="17">
        <v>3.0993347393902301E-2</v>
      </c>
      <c r="CB47" s="17">
        <v>0.46745249040697801</v>
      </c>
      <c r="CC47" s="17">
        <v>0.29591598485707099</v>
      </c>
      <c r="CD47" s="17">
        <v>50.060378700637202</v>
      </c>
      <c r="CE47" s="17">
        <v>1.2182600170681199</v>
      </c>
      <c r="CF47" s="17">
        <v>1155.92955122483</v>
      </c>
      <c r="CG47" s="17">
        <v>1.1075091753372099</v>
      </c>
      <c r="CH47" s="17">
        <v>32.837648076959702</v>
      </c>
      <c r="CI47" s="17">
        <v>617.89464411529605</v>
      </c>
      <c r="CJ47" s="17">
        <v>0.99675821371616402</v>
      </c>
      <c r="CK47" s="17">
        <v>0</v>
      </c>
      <c r="CL47" s="17">
        <v>2.0224499549091001E-3</v>
      </c>
      <c r="CM47" s="17">
        <v>107.101660142383</v>
      </c>
      <c r="CN47" s="17">
        <v>11079.685478331199</v>
      </c>
      <c r="CO47" s="17">
        <v>11075.0911964728</v>
      </c>
      <c r="CP47" s="17">
        <v>4.5942818583635097</v>
      </c>
      <c r="CQ47" s="17">
        <v>1.25148528942105</v>
      </c>
      <c r="CR47" s="17">
        <v>0</v>
      </c>
      <c r="CS47" s="17">
        <v>270.98723147910999</v>
      </c>
      <c r="CT47" s="17">
        <v>10.4105867707949</v>
      </c>
      <c r="CU47" s="17">
        <v>4094.7757292731299</v>
      </c>
      <c r="CV47" s="17">
        <v>16.612638001537601</v>
      </c>
      <c r="CW47" s="17">
        <v>21.042677622044</v>
      </c>
      <c r="CX47" s="17">
        <v>5849.6809588549904</v>
      </c>
      <c r="CY47" s="17">
        <v>147.99322706317099</v>
      </c>
      <c r="CZ47" s="17">
        <v>3.7655305054112902</v>
      </c>
      <c r="DA47" s="17">
        <v>45.407878935680998</v>
      </c>
      <c r="DB47" s="17">
        <v>0</v>
      </c>
      <c r="DC47" s="17">
        <v>271.08968496298002</v>
      </c>
      <c r="DD47" s="17">
        <v>9.8802650755784498</v>
      </c>
      <c r="DE47" s="17">
        <v>0</v>
      </c>
      <c r="DF47" s="17">
        <v>0</v>
      </c>
      <c r="DG47" s="17">
        <v>193.018161875559</v>
      </c>
      <c r="DH47" s="17">
        <v>135.413860094656</v>
      </c>
      <c r="DI47" s="17">
        <v>26.1275580608925</v>
      </c>
      <c r="DJ47" s="17">
        <v>11980.628359806</v>
      </c>
      <c r="DK47" s="17">
        <v>66.935560143509605</v>
      </c>
      <c r="DL47" s="17">
        <v>68.391786929807907</v>
      </c>
      <c r="DN47" s="26">
        <f t="shared" si="27"/>
        <v>1.0860138339526197</v>
      </c>
      <c r="DO47" s="40">
        <f t="shared" si="28"/>
        <v>7.2977876989593869E-3</v>
      </c>
      <c r="DP47" s="40">
        <f t="shared" si="29"/>
        <v>7.0105149230408606E-3</v>
      </c>
      <c r="DQ47" s="40">
        <f t="shared" si="30"/>
        <v>7.6245225217411207E-3</v>
      </c>
      <c r="DR47" s="40">
        <f t="shared" si="31"/>
        <v>7.0972682089165684E-3</v>
      </c>
      <c r="DS47" s="40">
        <f t="shared" si="32"/>
        <v>7.0962435520410313E-3</v>
      </c>
      <c r="DT47" s="40">
        <f t="shared" si="33"/>
        <v>7.1522406092225845E-3</v>
      </c>
      <c r="DU47" s="40">
        <f t="shared" si="34"/>
        <v>7.3981210091992418E-3</v>
      </c>
      <c r="DV47" s="40">
        <f t="shared" si="35"/>
        <v>7.3618945348667923E-3</v>
      </c>
      <c r="DW47" s="40">
        <f t="shared" si="36"/>
        <v>7.3616207439131855E-3</v>
      </c>
      <c r="DX47" s="40">
        <f t="shared" si="37"/>
        <v>7.3972905098939655E-3</v>
      </c>
      <c r="DY47" s="40">
        <f t="shared" si="38"/>
        <v>7.3617570231527566E-3</v>
      </c>
      <c r="DZ47" s="40">
        <f t="shared" si="39"/>
        <v>9.0073259757766904E-3</v>
      </c>
      <c r="EA47" s="40">
        <f t="shared" si="40"/>
        <v>7.3620231645386584E-3</v>
      </c>
      <c r="EB47" s="40">
        <f t="shared" si="41"/>
        <v>7.6440874324199609E-3</v>
      </c>
      <c r="EC47" s="40">
        <f t="shared" si="42"/>
        <v>9.0071097759231254E-3</v>
      </c>
      <c r="ED47" s="40">
        <f t="shared" si="43"/>
        <v>7.3670849339163985E-3</v>
      </c>
      <c r="EE47" s="40">
        <f t="shared" si="44"/>
        <v>9.0075784161620584E-3</v>
      </c>
      <c r="EF47" s="40">
        <f t="shared" si="45"/>
        <v>7.3619755799003289E-3</v>
      </c>
      <c r="EG47" s="40">
        <f t="shared" si="46"/>
        <v>7.3615673356183606E-3</v>
      </c>
      <c r="EH47" s="40">
        <f t="shared" si="47"/>
        <v>7.3760039972664178E-3</v>
      </c>
      <c r="EI47" s="40">
        <f t="shared" si="48"/>
        <v>9.061615347174987E-3</v>
      </c>
      <c r="EJ47" s="40">
        <f t="shared" si="49"/>
        <v>9.0258163995567357E-3</v>
      </c>
      <c r="EK47" s="40">
        <f t="shared" si="50"/>
        <v>9.0315232864217991E-3</v>
      </c>
      <c r="EL47" s="40">
        <f t="shared" si="51"/>
        <v>7.3776531196925706E-3</v>
      </c>
      <c r="EM47" s="40">
        <f t="shared" si="52"/>
        <v>7.7674111880474449E-3</v>
      </c>
      <c r="EN47" s="40">
        <f t="shared" si="53"/>
        <v>7.3614392073931938E-3</v>
      </c>
      <c r="EO47" s="17"/>
      <c r="EP47" s="13"/>
      <c r="EQ47" s="13"/>
      <c r="ER47" s="13"/>
      <c r="ES47" s="13"/>
      <c r="ET47" s="13"/>
      <c r="EU47" s="13"/>
      <c r="EV47" s="13"/>
    </row>
    <row r="48" spans="1:152" x14ac:dyDescent="0.25">
      <c r="A48" s="15" t="s">
        <v>217</v>
      </c>
      <c r="B48" s="17">
        <v>134850.77356</v>
      </c>
      <c r="C48" s="17">
        <v>1000.4792451</v>
      </c>
      <c r="D48" s="17">
        <v>2100.3511156</v>
      </c>
      <c r="E48" s="17">
        <v>19163.517932999999</v>
      </c>
      <c r="F48" s="17">
        <v>18729.319485</v>
      </c>
      <c r="G48" s="17">
        <v>406.92017643000003</v>
      </c>
      <c r="H48" s="17">
        <v>22434.807250999998</v>
      </c>
      <c r="I48" s="17">
        <v>2736.8945527000001</v>
      </c>
      <c r="J48" s="17">
        <v>101.18802691</v>
      </c>
      <c r="K48" s="17">
        <v>624.67973116999997</v>
      </c>
      <c r="L48" s="17">
        <v>187.92064214999999</v>
      </c>
      <c r="M48" s="17">
        <v>9.1733171999999995E-3</v>
      </c>
      <c r="N48" s="17">
        <v>1871.1758</v>
      </c>
      <c r="O48" s="17">
        <v>3.85570971E-2</v>
      </c>
      <c r="P48" s="17">
        <v>6.7860309600000002E-2</v>
      </c>
      <c r="Q48" s="17">
        <v>365.46777082</v>
      </c>
      <c r="R48" s="17">
        <v>7.4081221000000001E-3</v>
      </c>
      <c r="S48" s="17">
        <v>253.77319012999999</v>
      </c>
      <c r="T48" s="17">
        <v>125.44101499</v>
      </c>
      <c r="U48" s="17">
        <v>33.957573717999999</v>
      </c>
      <c r="V48" s="17">
        <v>7.4810434999999995E-2</v>
      </c>
      <c r="W48" s="17">
        <v>1.1493377564</v>
      </c>
      <c r="X48" s="17">
        <v>0.72267992349999999</v>
      </c>
      <c r="Y48" s="17">
        <v>94.027831172000006</v>
      </c>
      <c r="Z48" s="17">
        <v>1.1393877744000001</v>
      </c>
      <c r="AA48" s="17">
        <v>36.781043693999997</v>
      </c>
      <c r="AC48" s="17" t="s">
        <v>217</v>
      </c>
      <c r="AD48" s="17">
        <v>0</v>
      </c>
      <c r="AE48" s="17">
        <v>1234.4058833814699</v>
      </c>
      <c r="AF48" s="17">
        <v>101.718946787113</v>
      </c>
      <c r="AG48" s="17">
        <v>2751.2551957212299</v>
      </c>
      <c r="AH48" s="17">
        <v>2751.2551957212299</v>
      </c>
      <c r="AI48" s="17">
        <v>1591.6653072178699</v>
      </c>
      <c r="AJ48" s="17">
        <v>0</v>
      </c>
      <c r="AK48" s="17">
        <v>627.96024059073397</v>
      </c>
      <c r="AL48" s="17">
        <v>1.1453681846889501</v>
      </c>
      <c r="AM48" s="17">
        <v>188.90665349634301</v>
      </c>
      <c r="AN48" s="17">
        <v>2.2139709271890499E-3</v>
      </c>
      <c r="AO48" s="17">
        <v>7.0109081066320501E-3</v>
      </c>
      <c r="AP48" s="17">
        <v>6789.7517546290201</v>
      </c>
      <c r="AQ48" s="17">
        <v>135547.75670894</v>
      </c>
      <c r="AR48" s="17">
        <v>1845.8066686218101</v>
      </c>
      <c r="AS48" s="17">
        <v>705.36353705347301</v>
      </c>
      <c r="AT48" s="17">
        <v>1156.9222734656501</v>
      </c>
      <c r="AU48" s="17">
        <v>36.974035947580198</v>
      </c>
      <c r="AV48" s="17">
        <v>0</v>
      </c>
      <c r="AW48" s="17">
        <v>0</v>
      </c>
      <c r="AX48" s="17">
        <v>1880.9942026460999</v>
      </c>
      <c r="AY48" s="17">
        <v>1880.9942026460999</v>
      </c>
      <c r="AZ48" s="17">
        <v>1104.2276610444601</v>
      </c>
      <c r="BA48" s="17">
        <v>0</v>
      </c>
      <c r="BB48" s="17">
        <v>1.5503164560563399E-2</v>
      </c>
      <c r="BC48" s="17">
        <v>1.9378991480254699E-2</v>
      </c>
      <c r="BD48" s="17">
        <v>0</v>
      </c>
      <c r="BE48" s="17">
        <v>88.495463132334606</v>
      </c>
      <c r="BF48" s="17">
        <v>67.570139135827702</v>
      </c>
      <c r="BG48" s="17">
        <v>0</v>
      </c>
      <c r="BH48" s="17">
        <v>5075.9283547041296</v>
      </c>
      <c r="BI48" s="17">
        <v>274.59112524496697</v>
      </c>
      <c r="BJ48" s="17">
        <v>2.2519787095642001E-2</v>
      </c>
      <c r="BK48" s="17">
        <v>4.5721970705324702E-2</v>
      </c>
      <c r="BL48" s="17">
        <v>0</v>
      </c>
      <c r="BM48" s="17">
        <v>1554.1588945463</v>
      </c>
      <c r="BN48" s="17">
        <v>367.38548278373401</v>
      </c>
      <c r="BO48" s="17">
        <v>1005.43402900896</v>
      </c>
      <c r="BP48" s="17">
        <v>0</v>
      </c>
      <c r="BQ48" s="17">
        <v>3.0544043016760601E-3</v>
      </c>
      <c r="BR48" s="17">
        <v>4.3953626451881302E-3</v>
      </c>
      <c r="BS48" s="17">
        <v>24490.509064964601</v>
      </c>
      <c r="BT48" s="17">
        <v>1900.0755233556499</v>
      </c>
      <c r="BU48" s="17">
        <v>211.11949878139501</v>
      </c>
      <c r="BV48" s="17">
        <v>2111.1950221370498</v>
      </c>
      <c r="BW48" s="17">
        <v>1.6018260439997301</v>
      </c>
      <c r="BX48" s="17">
        <v>1041.1842569727701</v>
      </c>
      <c r="BY48" s="17">
        <v>0</v>
      </c>
      <c r="BZ48" s="17">
        <v>34.135810025123803</v>
      </c>
      <c r="CA48" s="17">
        <v>7.5230414547551694E-2</v>
      </c>
      <c r="CB48" s="17">
        <v>1.15579480812139</v>
      </c>
      <c r="CC48" s="17">
        <v>0.72673676475078797</v>
      </c>
      <c r="CD48" s="17">
        <v>94.521565194530297</v>
      </c>
      <c r="CE48" s="17">
        <v>2.0707688386602499</v>
      </c>
      <c r="CF48" s="17">
        <v>2175.4539811221398</v>
      </c>
      <c r="CG48" s="17">
        <v>1.88251593588959</v>
      </c>
      <c r="CH48" s="17">
        <v>55.816579948191297</v>
      </c>
      <c r="CI48" s="17">
        <v>1050.2814608486599</v>
      </c>
      <c r="CJ48" s="17">
        <v>1.69426311237509</v>
      </c>
      <c r="CK48" s="17">
        <v>0</v>
      </c>
      <c r="CL48" s="17">
        <v>3.8757896996753699E-3</v>
      </c>
      <c r="CM48" s="17">
        <v>182.04866764772299</v>
      </c>
      <c r="CN48" s="17">
        <v>19261.4303936793</v>
      </c>
      <c r="CO48" s="17">
        <v>18825.154668605599</v>
      </c>
      <c r="CP48" s="17">
        <v>436.27572507371701</v>
      </c>
      <c r="CQ48" s="17">
        <v>2.12724276735175</v>
      </c>
      <c r="CR48" s="17">
        <v>0</v>
      </c>
      <c r="CS48" s="17">
        <v>460.61705920843002</v>
      </c>
      <c r="CT48" s="17">
        <v>17.695645401434099</v>
      </c>
      <c r="CU48" s="17">
        <v>6960.1946503965501</v>
      </c>
      <c r="CV48" s="17">
        <v>28.2377304365702</v>
      </c>
      <c r="CW48" s="17">
        <v>35.767792388652801</v>
      </c>
      <c r="CX48" s="17">
        <v>9943.1365988194193</v>
      </c>
      <c r="CY48" s="17">
        <v>278.52255535820899</v>
      </c>
      <c r="CZ48" s="17">
        <v>6.4005515359050298</v>
      </c>
      <c r="DA48" s="17">
        <v>77.183141319796903</v>
      </c>
      <c r="DB48" s="17">
        <v>0</v>
      </c>
      <c r="DC48" s="17">
        <v>409.01716043012101</v>
      </c>
      <c r="DD48" s="17">
        <v>18.594616770281899</v>
      </c>
      <c r="DE48" s="17">
        <v>0</v>
      </c>
      <c r="DF48" s="17">
        <v>0</v>
      </c>
      <c r="DG48" s="17">
        <v>363.25928815923601</v>
      </c>
      <c r="DH48" s="17">
        <v>255.10493382867699</v>
      </c>
      <c r="DI48" s="17">
        <v>49.171933775981699</v>
      </c>
      <c r="DJ48" s="17">
        <v>22552.629135512601</v>
      </c>
      <c r="DK48" s="17">
        <v>126.09923676123</v>
      </c>
      <c r="DL48" s="17">
        <v>128.71300560782299</v>
      </c>
      <c r="DN48" s="26">
        <f t="shared" si="27"/>
        <v>1.0859270073483587</v>
      </c>
      <c r="DO48" s="40">
        <f t="shared" si="28"/>
        <v>5.1685513589574015E-3</v>
      </c>
      <c r="DP48" s="40">
        <f t="shared" si="29"/>
        <v>4.9524104904992931E-3</v>
      </c>
      <c r="DQ48" s="40">
        <f t="shared" si="30"/>
        <v>5.1629017912807971E-3</v>
      </c>
      <c r="DR48" s="40">
        <f t="shared" si="31"/>
        <v>5.1093155766924053E-3</v>
      </c>
      <c r="DS48" s="40">
        <f t="shared" si="32"/>
        <v>5.1168534811076192E-3</v>
      </c>
      <c r="DT48" s="40">
        <f t="shared" si="33"/>
        <v>5.153305541441282E-3</v>
      </c>
      <c r="DU48" s="40">
        <f t="shared" si="34"/>
        <v>5.2517448977570892E-3</v>
      </c>
      <c r="DV48" s="40">
        <f t="shared" si="35"/>
        <v>5.2470574750725441E-3</v>
      </c>
      <c r="DW48" s="40">
        <f t="shared" si="36"/>
        <v>5.2468646076596652E-3</v>
      </c>
      <c r="DX48" s="40">
        <f t="shared" si="37"/>
        <v>5.2515061031190241E-3</v>
      </c>
      <c r="DY48" s="40">
        <f t="shared" si="38"/>
        <v>5.246956029215653E-3</v>
      </c>
      <c r="DZ48" s="40">
        <f t="shared" si="39"/>
        <v>5.6208493282125932E-3</v>
      </c>
      <c r="EA48" s="40">
        <f t="shared" si="40"/>
        <v>5.2471834266453812E-3</v>
      </c>
      <c r="EB48" s="40">
        <f t="shared" si="41"/>
        <v>5.209122459934031E-3</v>
      </c>
      <c r="EC48" s="40">
        <f t="shared" si="42"/>
        <v>5.6210795856241448E-3</v>
      </c>
      <c r="ED48" s="40">
        <f t="shared" si="43"/>
        <v>5.2472806546832755E-3</v>
      </c>
      <c r="EE48" s="40">
        <f t="shared" si="44"/>
        <v>5.6215119435180866E-3</v>
      </c>
      <c r="EF48" s="40">
        <f t="shared" si="45"/>
        <v>5.2477714371435046E-3</v>
      </c>
      <c r="EG48" s="40">
        <f t="shared" si="46"/>
        <v>5.2472612030640556E-3</v>
      </c>
      <c r="EH48" s="40">
        <f t="shared" si="47"/>
        <v>5.2487939392832856E-3</v>
      </c>
      <c r="EI48" s="40">
        <f t="shared" si="48"/>
        <v>5.6139166621835485E-3</v>
      </c>
      <c r="EJ48" s="40">
        <f t="shared" si="49"/>
        <v>5.6180628239474364E-3</v>
      </c>
      <c r="EK48" s="40">
        <f t="shared" si="50"/>
        <v>5.6136072400356082E-3</v>
      </c>
      <c r="EL48" s="40">
        <f t="shared" si="51"/>
        <v>5.2509349240133976E-3</v>
      </c>
      <c r="EM48" s="40">
        <f t="shared" si="52"/>
        <v>5.24879274933356E-3</v>
      </c>
      <c r="EN48" s="40">
        <f t="shared" si="53"/>
        <v>5.2470575654622606E-3</v>
      </c>
      <c r="EO48" s="17"/>
      <c r="EP48" s="13"/>
      <c r="EQ48" s="13"/>
      <c r="ER48" s="13"/>
      <c r="ES48" s="13"/>
      <c r="ET48" s="13"/>
      <c r="EU48" s="13"/>
      <c r="EV48" s="13"/>
    </row>
    <row r="49" spans="1:152" x14ac:dyDescent="0.25">
      <c r="A49" s="15" t="s">
        <v>218</v>
      </c>
      <c r="B49" s="17">
        <v>62125.084148000002</v>
      </c>
      <c r="C49" s="17">
        <v>487.92720615000002</v>
      </c>
      <c r="D49" s="17">
        <v>887.50655811000001</v>
      </c>
      <c r="E49" s="17">
        <v>9339.5998770000006</v>
      </c>
      <c r="F49" s="17">
        <v>9338.4059866999996</v>
      </c>
      <c r="G49" s="17">
        <v>237.09677826999999</v>
      </c>
      <c r="H49" s="17">
        <v>9823.2992064999999</v>
      </c>
      <c r="I49" s="17">
        <v>1211.1521981999999</v>
      </c>
      <c r="J49" s="17">
        <v>44.778514835000003</v>
      </c>
      <c r="K49" s="17">
        <v>273.61088024999998</v>
      </c>
      <c r="L49" s="17">
        <v>83.160095974000001</v>
      </c>
      <c r="M49" s="17">
        <v>2.7288127E-3</v>
      </c>
      <c r="N49" s="17">
        <v>828.04704685000002</v>
      </c>
      <c r="O49" s="17">
        <v>1.6294070399999999E-2</v>
      </c>
      <c r="P49" s="17">
        <v>2.0186607799999999E-2</v>
      </c>
      <c r="Q49" s="17">
        <v>161.47141088000001</v>
      </c>
      <c r="R49" s="17">
        <v>2.2037151999999998E-3</v>
      </c>
      <c r="S49" s="17">
        <v>112.30168327</v>
      </c>
      <c r="T49" s="17">
        <v>55.511138045000003</v>
      </c>
      <c r="U49" s="17">
        <v>14.964163882999999</v>
      </c>
      <c r="V49" s="17">
        <v>2.14415713E-2</v>
      </c>
      <c r="W49" s="17">
        <v>0.3378343774</v>
      </c>
      <c r="X49" s="17">
        <v>0.21215487299999999</v>
      </c>
      <c r="Y49" s="17">
        <v>41.427279251000002</v>
      </c>
      <c r="Z49" s="17">
        <v>0.56692390479999999</v>
      </c>
      <c r="AA49" s="17">
        <v>16.276634898000001</v>
      </c>
      <c r="AC49" s="17" t="s">
        <v>218</v>
      </c>
      <c r="AD49" s="17">
        <v>0</v>
      </c>
      <c r="AE49" s="17">
        <v>540.09801184554306</v>
      </c>
      <c r="AF49" s="17">
        <v>45.120890171752201</v>
      </c>
      <c r="AG49" s="17">
        <v>1220.41258268461</v>
      </c>
      <c r="AH49" s="17">
        <v>1220.41258268461</v>
      </c>
      <c r="AI49" s="17">
        <v>696.41190309876094</v>
      </c>
      <c r="AJ49" s="17">
        <v>0</v>
      </c>
      <c r="AK49" s="17">
        <v>275.70603531608202</v>
      </c>
      <c r="AL49" s="17">
        <v>0.57150493027275295</v>
      </c>
      <c r="AM49" s="17">
        <v>83.795948251245093</v>
      </c>
      <c r="AN49" s="17">
        <v>6.6147901256083397E-4</v>
      </c>
      <c r="AO49" s="17">
        <v>2.0946823170797501E-3</v>
      </c>
      <c r="AP49" s="17">
        <v>2970.76494185201</v>
      </c>
      <c r="AQ49" s="17">
        <v>62596.060139001398</v>
      </c>
      <c r="AR49" s="17">
        <v>807.60814186374705</v>
      </c>
      <c r="AS49" s="17">
        <v>308.62245918283202</v>
      </c>
      <c r="AT49" s="17">
        <v>506.195815893553</v>
      </c>
      <c r="AU49" s="17">
        <v>16.401085930923099</v>
      </c>
      <c r="AV49" s="17">
        <v>0</v>
      </c>
      <c r="AW49" s="17">
        <v>0</v>
      </c>
      <c r="AX49" s="17">
        <v>834.37818018730195</v>
      </c>
      <c r="AY49" s="17">
        <v>834.37818018730195</v>
      </c>
      <c r="AZ49" s="17">
        <v>483.14008087294002</v>
      </c>
      <c r="BA49" s="17">
        <v>0</v>
      </c>
      <c r="BB49" s="17">
        <v>6.5699857779870597E-3</v>
      </c>
      <c r="BC49" s="17">
        <v>8.2124890017949998E-3</v>
      </c>
      <c r="BD49" s="17">
        <v>0</v>
      </c>
      <c r="BE49" s="17">
        <v>38.720025544830399</v>
      </c>
      <c r="BF49" s="17">
        <v>29.564402000104099</v>
      </c>
      <c r="BG49" s="17">
        <v>0</v>
      </c>
      <c r="BH49" s="17">
        <v>2220.9055034139101</v>
      </c>
      <c r="BI49" s="17">
        <v>120.14368563181</v>
      </c>
      <c r="BJ49" s="17">
        <v>6.7283452775343498E-3</v>
      </c>
      <c r="BK49" s="17">
        <v>1.36605843752927E-2</v>
      </c>
      <c r="BL49" s="17">
        <v>0</v>
      </c>
      <c r="BM49" s="17">
        <v>680.00141228788902</v>
      </c>
      <c r="BN49" s="17">
        <v>162.706230524034</v>
      </c>
      <c r="BO49" s="17">
        <v>491.47292467798701</v>
      </c>
      <c r="BP49" s="17">
        <v>0</v>
      </c>
      <c r="BQ49" s="17">
        <v>9.1257529889713696E-4</v>
      </c>
      <c r="BR49" s="17">
        <v>1.31322339381713E-3</v>
      </c>
      <c r="BS49" s="17">
        <v>10747.0625374096</v>
      </c>
      <c r="BT49" s="17">
        <v>805.07780502323101</v>
      </c>
      <c r="BU49" s="17">
        <v>89.453116245308195</v>
      </c>
      <c r="BV49" s="17">
        <v>894.53092126853903</v>
      </c>
      <c r="BW49" s="17">
        <v>0.70085762297087095</v>
      </c>
      <c r="BX49" s="17">
        <v>455.556339801749</v>
      </c>
      <c r="BY49" s="17">
        <v>0</v>
      </c>
      <c r="BZ49" s="17">
        <v>15.078648903432001</v>
      </c>
      <c r="CA49" s="17">
        <v>2.16563622111564E-2</v>
      </c>
      <c r="CB49" s="17">
        <v>0.34121975639253199</v>
      </c>
      <c r="CC49" s="17">
        <v>0.21428017807990599</v>
      </c>
      <c r="CD49" s="17">
        <v>41.7446958157376</v>
      </c>
      <c r="CE49" s="17">
        <v>1.0347360720250001</v>
      </c>
      <c r="CF49" s="17">
        <v>951.84088265943501</v>
      </c>
      <c r="CG49" s="17">
        <v>0.94066948318149002</v>
      </c>
      <c r="CH49" s="17">
        <v>27.890847734475301</v>
      </c>
      <c r="CI49" s="17">
        <v>524.81246182421398</v>
      </c>
      <c r="CJ49" s="17">
        <v>0.84660267685201895</v>
      </c>
      <c r="CK49" s="17">
        <v>0</v>
      </c>
      <c r="CL49" s="17">
        <v>1.6424937592663001E-3</v>
      </c>
      <c r="CM49" s="17">
        <v>90.967434588314404</v>
      </c>
      <c r="CN49" s="17">
        <v>9407.90044423578</v>
      </c>
      <c r="CO49" s="17">
        <v>9406.6946632434392</v>
      </c>
      <c r="CP49" s="17">
        <v>1.20578099234334</v>
      </c>
      <c r="CQ49" s="17">
        <v>1.06295642145758</v>
      </c>
      <c r="CR49" s="17">
        <v>0</v>
      </c>
      <c r="CS49" s="17">
        <v>230.16459605262401</v>
      </c>
      <c r="CT49" s="17">
        <v>8.8422913304342501</v>
      </c>
      <c r="CU49" s="17">
        <v>3477.9223120973102</v>
      </c>
      <c r="CV49" s="17">
        <v>14.110042797224301</v>
      </c>
      <c r="CW49" s="17">
        <v>17.872719252412601</v>
      </c>
      <c r="CX49" s="17">
        <v>4968.4612737203497</v>
      </c>
      <c r="CY49" s="17">
        <v>121.86380701956</v>
      </c>
      <c r="CZ49" s="17">
        <v>3.1982757152069299</v>
      </c>
      <c r="DA49" s="17">
        <v>38.567443477350203</v>
      </c>
      <c r="DB49" s="17">
        <v>0</v>
      </c>
      <c r="DC49" s="17">
        <v>238.86780330450699</v>
      </c>
      <c r="DD49" s="17">
        <v>8.1358266901078498</v>
      </c>
      <c r="DE49" s="17">
        <v>0</v>
      </c>
      <c r="DF49" s="17">
        <v>0</v>
      </c>
      <c r="DG49" s="17">
        <v>158.93926840097501</v>
      </c>
      <c r="DH49" s="17">
        <v>113.160302062509</v>
      </c>
      <c r="DI49" s="17">
        <v>21.514517487908101</v>
      </c>
      <c r="DJ49" s="17">
        <v>9898.5250301757605</v>
      </c>
      <c r="DK49" s="17">
        <v>55.935570662938602</v>
      </c>
      <c r="DL49" s="17">
        <v>56.316668097978898</v>
      </c>
      <c r="DN49" s="26">
        <f t="shared" si="27"/>
        <v>1.0857236310103842</v>
      </c>
      <c r="DO49" s="40">
        <f t="shared" si="28"/>
        <v>7.5810922022961713E-3</v>
      </c>
      <c r="DP49" s="40">
        <f t="shared" si="29"/>
        <v>7.2669006427507066E-3</v>
      </c>
      <c r="DQ49" s="40">
        <f t="shared" si="30"/>
        <v>7.9147169047379569E-3</v>
      </c>
      <c r="DR49" s="40">
        <f t="shared" si="31"/>
        <v>7.313007852079256E-3</v>
      </c>
      <c r="DS49" s="40">
        <f t="shared" si="32"/>
        <v>7.3126694899213083E-3</v>
      </c>
      <c r="DT49" s="40">
        <f t="shared" si="33"/>
        <v>7.4696292688136209E-3</v>
      </c>
      <c r="DU49" s="40">
        <f t="shared" si="34"/>
        <v>7.6578980334819037E-3</v>
      </c>
      <c r="DV49" s="40">
        <f t="shared" si="35"/>
        <v>7.6459296349152151E-3</v>
      </c>
      <c r="DW49" s="40">
        <f t="shared" si="36"/>
        <v>7.6459734766502153E-3</v>
      </c>
      <c r="DX49" s="40">
        <f t="shared" si="37"/>
        <v>7.6574259918599976E-3</v>
      </c>
      <c r="DY49" s="40">
        <f t="shared" si="38"/>
        <v>7.6461224557014904E-3</v>
      </c>
      <c r="DZ49" s="40">
        <f t="shared" si="39"/>
        <v>1.0022171782102884E-2</v>
      </c>
      <c r="EA49" s="40">
        <f t="shared" si="40"/>
        <v>7.6458618642339226E-3</v>
      </c>
      <c r="EB49" s="40">
        <f t="shared" si="41"/>
        <v>8.0334830913925872E-3</v>
      </c>
      <c r="EC49" s="40">
        <f t="shared" si="42"/>
        <v>1.0022578079069352E-2</v>
      </c>
      <c r="ED49" s="40">
        <f t="shared" si="43"/>
        <v>7.6472958110935562E-3</v>
      </c>
      <c r="EE49" s="40">
        <f t="shared" si="44"/>
        <v>1.0021028449714097E-2</v>
      </c>
      <c r="EF49" s="40">
        <f t="shared" si="45"/>
        <v>7.6456449049359457E-3</v>
      </c>
      <c r="EG49" s="40">
        <f t="shared" si="46"/>
        <v>7.645900136194898E-3</v>
      </c>
      <c r="EH49" s="40">
        <f t="shared" si="47"/>
        <v>7.650612578632714E-3</v>
      </c>
      <c r="EI49" s="40">
        <f t="shared" si="48"/>
        <v>1.0017498631567163E-2</v>
      </c>
      <c r="EJ49" s="40">
        <f t="shared" si="49"/>
        <v>1.0020824460157486E-2</v>
      </c>
      <c r="EK49" s="40">
        <f t="shared" si="50"/>
        <v>1.0017705697035733E-2</v>
      </c>
      <c r="EL49" s="40">
        <f t="shared" si="51"/>
        <v>7.6620181309622589E-3</v>
      </c>
      <c r="EM49" s="40">
        <f t="shared" si="52"/>
        <v>8.0804944613670215E-3</v>
      </c>
      <c r="EN49" s="40">
        <f t="shared" si="53"/>
        <v>7.6459927806324171E-3</v>
      </c>
      <c r="EO49" s="17"/>
      <c r="EP49" s="13"/>
      <c r="EQ49" s="13"/>
      <c r="ER49" s="13"/>
      <c r="ES49" s="13"/>
      <c r="ET49" s="13"/>
      <c r="EU49" s="13"/>
      <c r="EV49" s="13"/>
    </row>
    <row r="50" spans="1:152" x14ac:dyDescent="0.25">
      <c r="A50" s="15" t="s">
        <v>219</v>
      </c>
      <c r="B50" s="17">
        <v>154574.26055000001</v>
      </c>
      <c r="C50" s="17">
        <v>1090.1547442000001</v>
      </c>
      <c r="D50" s="17">
        <v>2098.8040824</v>
      </c>
      <c r="E50" s="17">
        <v>24160.404482999998</v>
      </c>
      <c r="F50" s="17">
        <v>24157.449479999999</v>
      </c>
      <c r="G50" s="17">
        <v>770.96714142999997</v>
      </c>
      <c r="H50" s="17">
        <v>22876.868659</v>
      </c>
      <c r="I50" s="17">
        <v>2819.6461767000001</v>
      </c>
      <c r="J50" s="17">
        <v>104.24749380999999</v>
      </c>
      <c r="K50" s="17">
        <v>637.18878388999997</v>
      </c>
      <c r="L50" s="17">
        <v>193.60247253</v>
      </c>
      <c r="M50" s="17">
        <v>5.0133169999999998E-3</v>
      </c>
      <c r="N50" s="17">
        <v>1927.7510864999999</v>
      </c>
      <c r="O50" s="17">
        <v>4.0383537800000001E-2</v>
      </c>
      <c r="P50" s="17">
        <v>3.6112715599999998E-2</v>
      </c>
      <c r="Q50" s="17">
        <v>375.93525189000002</v>
      </c>
      <c r="R50" s="17">
        <v>4.5542571000000004E-3</v>
      </c>
      <c r="S50" s="17">
        <v>261.44608338</v>
      </c>
      <c r="T50" s="17">
        <v>129.23376404999999</v>
      </c>
      <c r="U50" s="17">
        <v>34.842151201999997</v>
      </c>
      <c r="V50" s="17">
        <v>4.8592055699999998E-2</v>
      </c>
      <c r="W50" s="17">
        <v>0.76385029950000005</v>
      </c>
      <c r="X50" s="17">
        <v>0.48290965279999998</v>
      </c>
      <c r="Y50" s="17">
        <v>96.430709668000006</v>
      </c>
      <c r="Z50" s="17">
        <v>1.8175324255</v>
      </c>
      <c r="AA50" s="17">
        <v>37.893133241000001</v>
      </c>
      <c r="AC50" s="17" t="s">
        <v>219</v>
      </c>
      <c r="AD50" s="17">
        <v>0</v>
      </c>
      <c r="AE50" s="17">
        <v>1255.1995723960999</v>
      </c>
      <c r="AF50" s="17">
        <v>104.817137142249</v>
      </c>
      <c r="AG50" s="17">
        <v>2835.0544991421498</v>
      </c>
      <c r="AH50" s="17">
        <v>2835.0544991421498</v>
      </c>
      <c r="AI50" s="17">
        <v>1618.4774862060201</v>
      </c>
      <c r="AJ50" s="17">
        <v>0</v>
      </c>
      <c r="AK50" s="17">
        <v>640.67785981671398</v>
      </c>
      <c r="AL50" s="17">
        <v>1.82875854270382</v>
      </c>
      <c r="AM50" s="17">
        <v>194.66040747754801</v>
      </c>
      <c r="AN50" s="17">
        <v>1.21167793517309E-3</v>
      </c>
      <c r="AO50" s="17">
        <v>3.8369806690145801E-3</v>
      </c>
      <c r="AP50" s="17">
        <v>6904.12597470743</v>
      </c>
      <c r="AQ50" s="17">
        <v>155449.05025403399</v>
      </c>
      <c r="AR50" s="17">
        <v>1876.8995462594901</v>
      </c>
      <c r="AS50" s="17">
        <v>717.24562380049201</v>
      </c>
      <c r="AT50" s="17">
        <v>1176.41081473945</v>
      </c>
      <c r="AU50" s="17">
        <v>38.100209265636998</v>
      </c>
      <c r="AV50" s="17">
        <v>0</v>
      </c>
      <c r="AW50" s="17">
        <v>0</v>
      </c>
      <c r="AX50" s="17">
        <v>1938.28537688866</v>
      </c>
      <c r="AY50" s="17">
        <v>1938.28537688866</v>
      </c>
      <c r="AZ50" s="17">
        <v>1122.8283644811399</v>
      </c>
      <c r="BA50" s="17">
        <v>0</v>
      </c>
      <c r="BB50" s="17">
        <v>1.62526787484755E-2</v>
      </c>
      <c r="BC50" s="17">
        <v>2.0315858895448E-2</v>
      </c>
      <c r="BD50" s="17">
        <v>0</v>
      </c>
      <c r="BE50" s="17">
        <v>89.986229447592194</v>
      </c>
      <c r="BF50" s="17">
        <v>68.708343916883507</v>
      </c>
      <c r="BG50" s="17">
        <v>0</v>
      </c>
      <c r="BH50" s="17">
        <v>5161.4354098262202</v>
      </c>
      <c r="BI50" s="17">
        <v>279.216629648577</v>
      </c>
      <c r="BJ50" s="17">
        <v>1.2001214301493E-2</v>
      </c>
      <c r="BK50" s="17">
        <v>2.4366096940645999E-2</v>
      </c>
      <c r="BL50" s="17">
        <v>0</v>
      </c>
      <c r="BM50" s="17">
        <v>1580.3389484885599</v>
      </c>
      <c r="BN50" s="17">
        <v>377.98985294742198</v>
      </c>
      <c r="BO50" s="17">
        <v>1096.3343220967799</v>
      </c>
      <c r="BP50" s="17">
        <v>0</v>
      </c>
      <c r="BQ50" s="17">
        <v>1.88040880907422E-3</v>
      </c>
      <c r="BR50" s="17">
        <v>2.7059539477173899E-3</v>
      </c>
      <c r="BS50" s="17">
        <v>24973.889155487301</v>
      </c>
      <c r="BT50" s="17">
        <v>1900.4713990945099</v>
      </c>
      <c r="BU50" s="17">
        <v>211.16349432832101</v>
      </c>
      <c r="BV50" s="17">
        <v>2111.6348934228299</v>
      </c>
      <c r="BW50" s="17">
        <v>1.62880864513318</v>
      </c>
      <c r="BX50" s="17">
        <v>1058.7233817025401</v>
      </c>
      <c r="BY50" s="17">
        <v>0</v>
      </c>
      <c r="BZ50" s="17">
        <v>35.032684756530301</v>
      </c>
      <c r="CA50" s="17">
        <v>4.8935764027398999E-2</v>
      </c>
      <c r="CB50" s="17">
        <v>0.76923952800374695</v>
      </c>
      <c r="CC50" s="17">
        <v>0.48631745970801699</v>
      </c>
      <c r="CD50" s="17">
        <v>96.958629510702195</v>
      </c>
      <c r="CE50" s="17">
        <v>2.67199888836962</v>
      </c>
      <c r="CF50" s="17">
        <v>2212.1001465395102</v>
      </c>
      <c r="CG50" s="17">
        <v>2.4290893220801602</v>
      </c>
      <c r="CH50" s="17">
        <v>72.022486220991297</v>
      </c>
      <c r="CI50" s="17">
        <v>1355.2224282122099</v>
      </c>
      <c r="CJ50" s="17">
        <v>2.1861803533619901</v>
      </c>
      <c r="CK50" s="17">
        <v>0</v>
      </c>
      <c r="CL50" s="17">
        <v>4.0631573898510199E-3</v>
      </c>
      <c r="CM50" s="17">
        <v>234.90504878568299</v>
      </c>
      <c r="CN50" s="17">
        <v>24293.867411502299</v>
      </c>
      <c r="CO50" s="17">
        <v>24290.889960188601</v>
      </c>
      <c r="CP50" s="17">
        <v>2.9774513137232201</v>
      </c>
      <c r="CQ50" s="17">
        <v>2.7448705087529</v>
      </c>
      <c r="CR50" s="17">
        <v>0</v>
      </c>
      <c r="CS50" s="17">
        <v>594.35369647679295</v>
      </c>
      <c r="CT50" s="17">
        <v>22.833438878568298</v>
      </c>
      <c r="CU50" s="17">
        <v>8981.03230192099</v>
      </c>
      <c r="CV50" s="17">
        <v>36.436335651868099</v>
      </c>
      <c r="CW50" s="17">
        <v>46.152694812447201</v>
      </c>
      <c r="CX50" s="17">
        <v>12830.047834831401</v>
      </c>
      <c r="CY50" s="17">
        <v>283.214381013082</v>
      </c>
      <c r="CZ50" s="17">
        <v>8.2589029207813098</v>
      </c>
      <c r="DA50" s="17">
        <v>99.592652404239502</v>
      </c>
      <c r="DB50" s="17">
        <v>0</v>
      </c>
      <c r="DC50" s="17">
        <v>775.37146115881501</v>
      </c>
      <c r="DD50" s="17">
        <v>18.907845335852599</v>
      </c>
      <c r="DE50" s="17">
        <v>0</v>
      </c>
      <c r="DF50" s="17">
        <v>0</v>
      </c>
      <c r="DG50" s="17">
        <v>369.37850436626098</v>
      </c>
      <c r="DH50" s="17">
        <v>262.874790573209</v>
      </c>
      <c r="DI50" s="17">
        <v>50.0002427744936</v>
      </c>
      <c r="DJ50" s="17">
        <v>23002.144503196301</v>
      </c>
      <c r="DK50" s="17">
        <v>129.939954689042</v>
      </c>
      <c r="DL50" s="17">
        <v>130.881236842493</v>
      </c>
      <c r="DN50" s="26">
        <f t="shared" si="27"/>
        <v>1.0857200358869588</v>
      </c>
      <c r="DO50" s="40">
        <f t="shared" si="28"/>
        <v>5.659349111044403E-3</v>
      </c>
      <c r="DP50" s="40">
        <f t="shared" si="29"/>
        <v>5.6685327745050291E-3</v>
      </c>
      <c r="DQ50" s="40">
        <f t="shared" si="30"/>
        <v>6.1133914930057735E-3</v>
      </c>
      <c r="DR50" s="40">
        <f t="shared" si="31"/>
        <v>5.5240353528107867E-3</v>
      </c>
      <c r="DS50" s="40">
        <f t="shared" si="32"/>
        <v>5.5237818172434493E-3</v>
      </c>
      <c r="DT50" s="40">
        <f t="shared" si="33"/>
        <v>5.7127204158738199E-3</v>
      </c>
      <c r="DU50" s="40">
        <f t="shared" si="34"/>
        <v>5.4760922949573625E-3</v>
      </c>
      <c r="DV50" s="40">
        <f t="shared" si="35"/>
        <v>5.4646297714499017E-3</v>
      </c>
      <c r="DW50" s="40">
        <f t="shared" si="36"/>
        <v>5.4643359895752003E-3</v>
      </c>
      <c r="DX50" s="40">
        <f t="shared" si="37"/>
        <v>5.4757334324270516E-3</v>
      </c>
      <c r="DY50" s="40">
        <f t="shared" si="38"/>
        <v>5.4644702297594449E-3</v>
      </c>
      <c r="DZ50" s="40">
        <f t="shared" si="39"/>
        <v>7.049545079170114E-3</v>
      </c>
      <c r="EA50" s="40">
        <f t="shared" si="40"/>
        <v>5.4645490605252532E-3</v>
      </c>
      <c r="EB50" s="40">
        <f t="shared" si="41"/>
        <v>6.1450097562901606E-3</v>
      </c>
      <c r="EC50" s="40">
        <f t="shared" si="42"/>
        <v>7.0500276124071098E-3</v>
      </c>
      <c r="ED50" s="40">
        <f t="shared" si="43"/>
        <v>5.4653056532808098E-3</v>
      </c>
      <c r="EE50" s="40">
        <f t="shared" si="44"/>
        <v>7.0495925211622257E-3</v>
      </c>
      <c r="EF50" s="40">
        <f t="shared" si="45"/>
        <v>5.4646341407701719E-3</v>
      </c>
      <c r="EG50" s="40">
        <f t="shared" si="46"/>
        <v>5.464443787064688E-3</v>
      </c>
      <c r="EH50" s="40">
        <f t="shared" si="47"/>
        <v>5.4684784939274264E-3</v>
      </c>
      <c r="EI50" s="40">
        <f t="shared" si="48"/>
        <v>7.0733440363380607E-3</v>
      </c>
      <c r="EJ50" s="40">
        <f t="shared" si="49"/>
        <v>7.0553464563338835E-3</v>
      </c>
      <c r="EK50" s="40">
        <f t="shared" si="50"/>
        <v>7.0568208530475832E-3</v>
      </c>
      <c r="EL50" s="40">
        <f t="shared" si="51"/>
        <v>5.4746028990117126E-3</v>
      </c>
      <c r="EM50" s="40">
        <f t="shared" si="52"/>
        <v>6.1765705229339472E-3</v>
      </c>
      <c r="EN50" s="40">
        <f t="shared" si="53"/>
        <v>5.4647374583673353E-3</v>
      </c>
      <c r="EO50" s="17"/>
      <c r="EP50" s="13"/>
      <c r="EQ50" s="13"/>
      <c r="ER50" s="13"/>
      <c r="ES50" s="13"/>
      <c r="ET50" s="13"/>
      <c r="EU50" s="13"/>
      <c r="EV50" s="13"/>
    </row>
    <row r="51" spans="1:152" x14ac:dyDescent="0.25">
      <c r="A51" s="15" t="s">
        <v>220</v>
      </c>
      <c r="B51" s="17">
        <v>22676.767099000001</v>
      </c>
      <c r="C51" s="17">
        <v>154.90189002</v>
      </c>
      <c r="D51" s="17">
        <v>291.70297656000002</v>
      </c>
      <c r="E51" s="17">
        <v>3514.0423578</v>
      </c>
      <c r="F51" s="17">
        <v>3512.4566980999998</v>
      </c>
      <c r="G51" s="17">
        <v>106.93932798</v>
      </c>
      <c r="H51" s="17">
        <v>3695.4047221000001</v>
      </c>
      <c r="I51" s="17">
        <v>449.56339473000003</v>
      </c>
      <c r="J51" s="17">
        <v>16.62118122</v>
      </c>
      <c r="K51" s="17">
        <v>102.88700368000001</v>
      </c>
      <c r="L51" s="17">
        <v>30.867920589000001</v>
      </c>
      <c r="M51" s="17">
        <v>8.7462759999999999E-4</v>
      </c>
      <c r="N51" s="17">
        <v>307.36000316000002</v>
      </c>
      <c r="O51" s="17">
        <v>5.3225175000000003E-3</v>
      </c>
      <c r="P51" s="17">
        <v>6.4701267000000003E-3</v>
      </c>
      <c r="Q51" s="17">
        <v>60.057181649</v>
      </c>
      <c r="R51" s="17">
        <v>7.0632550000000001E-4</v>
      </c>
      <c r="S51" s="17">
        <v>41.684869872</v>
      </c>
      <c r="T51" s="17">
        <v>20.604989111999998</v>
      </c>
      <c r="U51" s="17">
        <v>5.5840526431999997</v>
      </c>
      <c r="V51" s="17">
        <v>7.656927E-3</v>
      </c>
      <c r="W51" s="17">
        <v>0.1122040622</v>
      </c>
      <c r="X51" s="17">
        <v>7.1471033700000006E-2</v>
      </c>
      <c r="Y51" s="17">
        <v>15.388004772</v>
      </c>
      <c r="Z51" s="17">
        <v>0.2351597077</v>
      </c>
      <c r="AA51" s="17">
        <v>6.0416665842999997</v>
      </c>
      <c r="AC51" s="17" t="s">
        <v>220</v>
      </c>
      <c r="AD51" s="17">
        <v>0</v>
      </c>
      <c r="AE51" s="17">
        <v>203.21527489971501</v>
      </c>
      <c r="AF51" s="17">
        <v>16.685773053785798</v>
      </c>
      <c r="AG51" s="17">
        <v>451.31009763258999</v>
      </c>
      <c r="AH51" s="17">
        <v>451.31009763258999</v>
      </c>
      <c r="AI51" s="17">
        <v>262.02956290593397</v>
      </c>
      <c r="AJ51" s="17">
        <v>0</v>
      </c>
      <c r="AK51" s="17">
        <v>103.286361686517</v>
      </c>
      <c r="AL51" s="17">
        <v>0.23606223491103401</v>
      </c>
      <c r="AM51" s="17">
        <v>30.987847672971</v>
      </c>
      <c r="AN51" s="17">
        <v>2.1069530833622599E-4</v>
      </c>
      <c r="AO51" s="17">
        <v>6.6720199905201199E-4</v>
      </c>
      <c r="AP51" s="17">
        <v>1117.7717113794099</v>
      </c>
      <c r="AQ51" s="17">
        <v>22763.6767353957</v>
      </c>
      <c r="AR51" s="17">
        <v>303.86825027565698</v>
      </c>
      <c r="AS51" s="17">
        <v>116.12115744576001</v>
      </c>
      <c r="AT51" s="17">
        <v>190.459487543265</v>
      </c>
      <c r="AU51" s="17">
        <v>6.06513252882195</v>
      </c>
      <c r="AV51" s="17">
        <v>0</v>
      </c>
      <c r="AW51" s="17">
        <v>0</v>
      </c>
      <c r="AX51" s="17">
        <v>308.55432906145899</v>
      </c>
      <c r="AY51" s="17">
        <v>308.55432906145899</v>
      </c>
      <c r="AZ51" s="17">
        <v>181.78459356300999</v>
      </c>
      <c r="BA51" s="17">
        <v>0</v>
      </c>
      <c r="BB51" s="17">
        <v>2.1369658558000699E-3</v>
      </c>
      <c r="BC51" s="17">
        <v>2.6712061267925402E-3</v>
      </c>
      <c r="BD51" s="17">
        <v>0</v>
      </c>
      <c r="BE51" s="17">
        <v>14.5686892673688</v>
      </c>
      <c r="BF51" s="17">
        <v>11.1238137052997</v>
      </c>
      <c r="BG51" s="17">
        <v>0</v>
      </c>
      <c r="BH51" s="17">
        <v>835.62936741387705</v>
      </c>
      <c r="BI51" s="17">
        <v>45.204857694946398</v>
      </c>
      <c r="BJ51" s="17">
        <v>2.1431256640817402E-3</v>
      </c>
      <c r="BK51" s="17">
        <v>4.3511882176182296E-3</v>
      </c>
      <c r="BL51" s="17">
        <v>0</v>
      </c>
      <c r="BM51" s="17">
        <v>255.85465657958201</v>
      </c>
      <c r="BN51" s="17">
        <v>60.290112318620302</v>
      </c>
      <c r="BO51" s="17">
        <v>155.47867364539701</v>
      </c>
      <c r="BP51" s="17">
        <v>0</v>
      </c>
      <c r="BQ51" s="17">
        <v>2.9067708229964099E-4</v>
      </c>
      <c r="BR51" s="17">
        <v>4.1829154401803298E-4</v>
      </c>
      <c r="BS51" s="17">
        <v>4027.9420324410098</v>
      </c>
      <c r="BT51" s="17">
        <v>263.50759301289099</v>
      </c>
      <c r="BU51" s="17">
        <v>29.278618673368701</v>
      </c>
      <c r="BV51" s="17">
        <v>292.78621168626</v>
      </c>
      <c r="BW51" s="17">
        <v>0.26370244437261398</v>
      </c>
      <c r="BX51" s="17">
        <v>171.40605727344999</v>
      </c>
      <c r="BY51" s="17">
        <v>0</v>
      </c>
      <c r="BZ51" s="17">
        <v>5.6057134849231396</v>
      </c>
      <c r="CA51" s="17">
        <v>7.6855223188262599E-3</v>
      </c>
      <c r="CB51" s="17">
        <v>0.112622860567403</v>
      </c>
      <c r="CC51" s="17">
        <v>7.1736739170636998E-2</v>
      </c>
      <c r="CD51" s="17">
        <v>15.447707141586299</v>
      </c>
      <c r="CE51" s="17">
        <v>0.38786351141167402</v>
      </c>
      <c r="CF51" s="17">
        <v>358.13658082861798</v>
      </c>
      <c r="CG51" s="17">
        <v>0.35260287339406998</v>
      </c>
      <c r="CH51" s="17">
        <v>10.454684813351101</v>
      </c>
      <c r="CI51" s="17">
        <v>196.72207115417399</v>
      </c>
      <c r="CJ51" s="17">
        <v>0.31734298902649399</v>
      </c>
      <c r="CK51" s="17">
        <v>0</v>
      </c>
      <c r="CL51" s="17">
        <v>5.3424120306222E-4</v>
      </c>
      <c r="CM51" s="17">
        <v>34.098504419715901</v>
      </c>
      <c r="CN51" s="17">
        <v>3527.6232967528699</v>
      </c>
      <c r="CO51" s="17">
        <v>3526.0317245266401</v>
      </c>
      <c r="CP51" s="17">
        <v>1.5915722262383001</v>
      </c>
      <c r="CQ51" s="17">
        <v>0.39844158137535302</v>
      </c>
      <c r="CR51" s="17">
        <v>0</v>
      </c>
      <c r="CS51" s="17">
        <v>86.275539193218506</v>
      </c>
      <c r="CT51" s="17">
        <v>3.3144734103848701</v>
      </c>
      <c r="CU51" s="17">
        <v>1303.67441867976</v>
      </c>
      <c r="CV51" s="17">
        <v>5.2890424432723204</v>
      </c>
      <c r="CW51" s="17">
        <v>6.6994535997618998</v>
      </c>
      <c r="CX51" s="17">
        <v>1862.39170566091</v>
      </c>
      <c r="CY51" s="17">
        <v>45.852142355002698</v>
      </c>
      <c r="CZ51" s="17">
        <v>1.19885227588639</v>
      </c>
      <c r="DA51" s="17">
        <v>14.4567279209863</v>
      </c>
      <c r="DB51" s="17">
        <v>0</v>
      </c>
      <c r="DC51" s="17">
        <v>107.35876514360299</v>
      </c>
      <c r="DD51" s="17">
        <v>3.0611620955936498</v>
      </c>
      <c r="DE51" s="17">
        <v>0</v>
      </c>
      <c r="DF51" s="17">
        <v>0</v>
      </c>
      <c r="DG51" s="17">
        <v>59.8020409030484</v>
      </c>
      <c r="DH51" s="17">
        <v>41.846734358848998</v>
      </c>
      <c r="DI51" s="17">
        <v>8.0949863020288007</v>
      </c>
      <c r="DJ51" s="17">
        <v>3709.7376428181601</v>
      </c>
      <c r="DK51" s="17">
        <v>20.685014253403601</v>
      </c>
      <c r="DL51" s="17">
        <v>21.189519424049099</v>
      </c>
      <c r="DN51" s="26">
        <f t="shared" si="27"/>
        <v>1.085775442972059</v>
      </c>
      <c r="DO51" s="40">
        <f t="shared" si="28"/>
        <v>3.8325408562992287E-3</v>
      </c>
      <c r="DP51" s="40">
        <f t="shared" si="29"/>
        <v>3.723541561194265E-3</v>
      </c>
      <c r="DQ51" s="40">
        <f t="shared" si="30"/>
        <v>3.7134867084126903E-3</v>
      </c>
      <c r="DR51" s="40">
        <f t="shared" si="31"/>
        <v>3.8647624502091676E-3</v>
      </c>
      <c r="DS51" s="40">
        <f t="shared" si="32"/>
        <v>3.8648238522010739E-3</v>
      </c>
      <c r="DT51" s="40">
        <f t="shared" si="33"/>
        <v>3.922197488293892E-3</v>
      </c>
      <c r="DU51" s="40">
        <f t="shared" si="34"/>
        <v>3.8785794239108462E-3</v>
      </c>
      <c r="DV51" s="40">
        <f t="shared" si="35"/>
        <v>3.885331686399865E-3</v>
      </c>
      <c r="DW51" s="40">
        <f t="shared" si="36"/>
        <v>3.8861157297337863E-3</v>
      </c>
      <c r="DX51" s="40">
        <f t="shared" si="37"/>
        <v>3.881520427585561E-3</v>
      </c>
      <c r="DY51" s="40">
        <f t="shared" si="38"/>
        <v>3.8851688640710205E-3</v>
      </c>
      <c r="DZ51" s="40">
        <f t="shared" si="39"/>
        <v>3.7383995065305717E-3</v>
      </c>
      <c r="EA51" s="40">
        <f t="shared" si="40"/>
        <v>3.8857557560514669E-3</v>
      </c>
      <c r="EB51" s="40">
        <f t="shared" si="41"/>
        <v>3.7380216513763637E-3</v>
      </c>
      <c r="EC51" s="40">
        <f t="shared" si="42"/>
        <v>3.7382856351127515E-3</v>
      </c>
      <c r="ED51" s="40">
        <f t="shared" si="43"/>
        <v>3.8784815275157095E-3</v>
      </c>
      <c r="EE51" s="40">
        <f t="shared" si="44"/>
        <v>3.7420797035842071E-3</v>
      </c>
      <c r="EF51" s="40">
        <f t="shared" si="45"/>
        <v>3.8830512688663435E-3</v>
      </c>
      <c r="EG51" s="40">
        <f t="shared" si="46"/>
        <v>3.8837749910286207E-3</v>
      </c>
      <c r="EH51" s="40">
        <f t="shared" si="47"/>
        <v>3.8790539966555358E-3</v>
      </c>
      <c r="EI51" s="40">
        <f t="shared" si="48"/>
        <v>3.7345685581513114E-3</v>
      </c>
      <c r="EJ51" s="40">
        <f t="shared" si="49"/>
        <v>3.7324706360141817E-3</v>
      </c>
      <c r="EK51" s="40">
        <f t="shared" si="50"/>
        <v>3.7176665409974709E-3</v>
      </c>
      <c r="EL51" s="40">
        <f t="shared" si="51"/>
        <v>3.8797992638352581E-3</v>
      </c>
      <c r="EM51" s="40">
        <f t="shared" si="52"/>
        <v>3.8379330364936063E-3</v>
      </c>
      <c r="EN51" s="40">
        <f t="shared" si="53"/>
        <v>3.8840184565843748E-3</v>
      </c>
      <c r="EO51" s="17"/>
      <c r="EP51" s="13"/>
      <c r="EQ51" s="13"/>
      <c r="ER51" s="13"/>
      <c r="ES51" s="13"/>
      <c r="ET51" s="13"/>
      <c r="EU51" s="13"/>
      <c r="EV51" s="13"/>
    </row>
    <row r="52" spans="1:152" s="17" customFormat="1" x14ac:dyDescent="0.25">
      <c r="A52" s="15"/>
      <c r="B52" s="15"/>
      <c r="C52" s="15"/>
      <c r="D52" s="15"/>
      <c r="E52" s="15"/>
      <c r="F52" s="15"/>
      <c r="G52" s="15"/>
      <c r="H52" s="15"/>
      <c r="DM52" s="28"/>
    </row>
    <row r="53" spans="1:152" s="17" customFormat="1" x14ac:dyDescent="0.25">
      <c r="A53" s="15"/>
      <c r="B53" s="15"/>
      <c r="C53" s="15"/>
      <c r="D53" s="15"/>
      <c r="E53" s="15"/>
      <c r="F53" s="15"/>
      <c r="G53" s="15"/>
      <c r="H53" s="15"/>
      <c r="DM53" s="28"/>
    </row>
    <row r="54" spans="1:152" x14ac:dyDescent="0.25">
      <c r="A54" s="17" t="s">
        <v>339</v>
      </c>
      <c r="B54" s="17">
        <v>902.51168470000005</v>
      </c>
      <c r="C54" s="17">
        <v>4.5971966006000002</v>
      </c>
      <c r="D54" s="17">
        <v>11.551573785</v>
      </c>
      <c r="E54" s="17">
        <v>132.69096911</v>
      </c>
      <c r="F54" s="17">
        <v>129.82712645000001</v>
      </c>
      <c r="G54" s="17">
        <v>3.2598335871000002</v>
      </c>
      <c r="H54" s="17">
        <v>156.66671801999999</v>
      </c>
      <c r="I54" s="17">
        <v>19.417515279</v>
      </c>
      <c r="J54" s="17">
        <v>0.71790167039999997</v>
      </c>
      <c r="K54" s="17">
        <v>4.7012863873999997</v>
      </c>
      <c r="L54" s="17">
        <v>1.3332449977</v>
      </c>
      <c r="M54" s="17">
        <v>3.7374299999999999E-5</v>
      </c>
      <c r="N54" s="17">
        <v>13.275472500999999</v>
      </c>
      <c r="O54" s="17">
        <v>2.0031040000000001E-4</v>
      </c>
      <c r="P54" s="17">
        <v>2.7948890000000003E-4</v>
      </c>
      <c r="Q54" s="17">
        <v>2.5867237867999999</v>
      </c>
      <c r="R54" s="17">
        <v>2.86198E-5</v>
      </c>
      <c r="S54" s="17">
        <v>1.8929049217</v>
      </c>
      <c r="T54" s="17">
        <v>1.0252694349</v>
      </c>
      <c r="U54" s="17">
        <v>0.23941432739999999</v>
      </c>
      <c r="V54" s="17">
        <v>2.1472209999999999E-4</v>
      </c>
      <c r="W54" s="17">
        <v>3.4699978000000001E-3</v>
      </c>
      <c r="X54" s="17">
        <v>2.1854080999999998E-3</v>
      </c>
      <c r="Y54" s="17">
        <v>0.66225256629999996</v>
      </c>
      <c r="Z54" s="17">
        <v>9.3024781000000008E-3</v>
      </c>
      <c r="AA54" s="17">
        <v>0.2609513698</v>
      </c>
      <c r="AC54" s="17" t="s">
        <v>339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N54" s="17"/>
      <c r="DO54" s="40">
        <f>(AQ54-B54)/(B54+1E-50)</f>
        <v>-1</v>
      </c>
      <c r="DP54" s="40">
        <f>(BO54-C54)/(C54+1E-50)</f>
        <v>-1</v>
      </c>
      <c r="DQ54" s="40">
        <f>(BV54-D54)/(D54+1E-50)</f>
        <v>-1</v>
      </c>
      <c r="DR54" s="40">
        <f t="shared" ref="DR54:DS58" si="54">(CN54-E54)/(E54+1E-50)</f>
        <v>-1</v>
      </c>
      <c r="DS54" s="40">
        <f t="shared" si="54"/>
        <v>-1</v>
      </c>
      <c r="DT54" s="40">
        <f>(DC54-G54)/(G54+1E-50)</f>
        <v>-1</v>
      </c>
      <c r="DU54" s="40">
        <f>(DJ54-H54)/(H54+1E-50)</f>
        <v>-1</v>
      </c>
      <c r="DV54" s="40">
        <f>(AH54-I54)/(I54+1E-50)</f>
        <v>-1</v>
      </c>
      <c r="DW54" s="40">
        <f>(AF54-J54)/(J54+1E-50)</f>
        <v>-1</v>
      </c>
      <c r="DX54" s="40">
        <f>(AK54-K54)/(K54+1E-50)</f>
        <v>-1</v>
      </c>
      <c r="DY54" s="40">
        <f>(AM54-L54)/(L54+1E-50)</f>
        <v>-1</v>
      </c>
      <c r="DZ54" s="40">
        <f>(AN54+AO54-M54)/(M54+1E-50)</f>
        <v>-1</v>
      </c>
      <c r="EA54" s="40">
        <f>(AY54-N54)/(N54+1E-50)</f>
        <v>-1</v>
      </c>
      <c r="EB54" s="40">
        <f>(BB54+BC54+CL54-O54)/(O54+1E-50)</f>
        <v>-1</v>
      </c>
      <c r="EC54" s="40">
        <f>(BJ54+BK54-P54)/(P54+1E-50)</f>
        <v>-1</v>
      </c>
      <c r="ED54" s="40">
        <f>(BN54-Q54)/(Q54+1E-50)</f>
        <v>-1</v>
      </c>
      <c r="EE54" s="40">
        <f>(BQ54+BR54-R54)/(R54+1E-50)</f>
        <v>-1</v>
      </c>
      <c r="EF54" s="40">
        <f>(DH54-S54)/(S54+1E-50)</f>
        <v>-1</v>
      </c>
      <c r="EG54" s="40">
        <f>(DK54-T54)/(T54+1E-50)</f>
        <v>-1</v>
      </c>
      <c r="EH54" s="40">
        <f t="shared" ref="EH54:EL58" si="55">(BZ54-U54)/(U54+1E-50)</f>
        <v>-1</v>
      </c>
      <c r="EI54" s="40">
        <f t="shared" si="55"/>
        <v>-1</v>
      </c>
      <c r="EJ54" s="40">
        <f t="shared" si="55"/>
        <v>-1</v>
      </c>
      <c r="EK54" s="40">
        <f t="shared" si="55"/>
        <v>-1</v>
      </c>
      <c r="EL54" s="40">
        <f t="shared" si="55"/>
        <v>-1</v>
      </c>
      <c r="EM54" s="40">
        <f>(AL54-Z54)/(Z54+1E-50)</f>
        <v>-1</v>
      </c>
      <c r="EN54" s="40">
        <f>(AU54-AA54)/(AA54+1E-50)</f>
        <v>-1</v>
      </c>
      <c r="EO54" s="17"/>
      <c r="EP54" s="17"/>
      <c r="EQ54" s="17"/>
      <c r="ER54" s="17"/>
      <c r="ES54" s="17"/>
      <c r="ET54" s="17"/>
      <c r="EU54" s="17"/>
      <c r="EV54" s="17"/>
    </row>
    <row r="55" spans="1:152" s="17" customFormat="1" x14ac:dyDescent="0.25">
      <c r="A55" s="17" t="s">
        <v>340</v>
      </c>
      <c r="B55" s="17">
        <v>200538.13477</v>
      </c>
      <c r="C55" s="17">
        <v>167.01281546000001</v>
      </c>
      <c r="D55" s="17">
        <v>4852.9183825999999</v>
      </c>
      <c r="E55" s="17">
        <v>37454.121015999997</v>
      </c>
      <c r="F55" s="17">
        <v>36422.640815999999</v>
      </c>
      <c r="G55" s="17">
        <v>668.35726841999997</v>
      </c>
      <c r="H55" s="17">
        <v>3663.8639984000001</v>
      </c>
      <c r="I55" s="17">
        <v>454.10494920000002</v>
      </c>
      <c r="J55" s="17">
        <v>16.789091775999999</v>
      </c>
      <c r="K55" s="17">
        <v>102.0669927</v>
      </c>
      <c r="L55" s="17">
        <v>31.1797483</v>
      </c>
      <c r="M55" s="17">
        <v>2.8424502099999999E-2</v>
      </c>
      <c r="N55" s="17">
        <v>310.46494385</v>
      </c>
      <c r="O55" s="17">
        <v>6.9000053699999994E-2</v>
      </c>
      <c r="P55" s="17">
        <v>0.21238106440000001</v>
      </c>
      <c r="Q55" s="17">
        <v>60.494059063000002</v>
      </c>
      <c r="R55" s="17">
        <v>2.1859894299999998E-2</v>
      </c>
      <c r="S55" s="17">
        <v>42.105984118999999</v>
      </c>
      <c r="T55" s="17">
        <v>20.813131807000001</v>
      </c>
      <c r="U55" s="17">
        <v>5.5990302866999997</v>
      </c>
      <c r="V55" s="17">
        <v>1.1243059999999999E-2</v>
      </c>
      <c r="W55" s="17">
        <v>0.18170555050000001</v>
      </c>
      <c r="X55" s="17">
        <v>0.1139200544</v>
      </c>
      <c r="Y55" s="17">
        <v>15.568442611</v>
      </c>
      <c r="Z55" s="17">
        <v>0.25282435920000002</v>
      </c>
      <c r="AA55" s="17">
        <v>6.1027013553999998</v>
      </c>
      <c r="AC55" s="17" t="s">
        <v>340</v>
      </c>
      <c r="AD55" s="17">
        <v>0</v>
      </c>
      <c r="AE55" s="17">
        <v>200.45615440695599</v>
      </c>
      <c r="AF55" s="17">
        <v>16.8609669567144</v>
      </c>
      <c r="AG55" s="17">
        <v>456.04972335416102</v>
      </c>
      <c r="AH55" s="17">
        <v>456.04972335416102</v>
      </c>
      <c r="AI55" s="17">
        <v>258.472480767241</v>
      </c>
      <c r="AJ55" s="17">
        <v>0</v>
      </c>
      <c r="AK55" s="17">
        <v>102.503728281519</v>
      </c>
      <c r="AL55" s="17">
        <v>0.25401388361288102</v>
      </c>
      <c r="AM55" s="17">
        <v>31.313360106605799</v>
      </c>
      <c r="AN55" s="17">
        <v>6.8576483149122803E-3</v>
      </c>
      <c r="AO55" s="17">
        <v>2.1715926480603099E-2</v>
      </c>
      <c r="AP55" s="17">
        <v>1102.59029508247</v>
      </c>
      <c r="AQ55" s="17">
        <v>201522.94046960201</v>
      </c>
      <c r="AR55" s="17">
        <v>299.73996554336298</v>
      </c>
      <c r="AS55" s="17">
        <v>114.544850054088</v>
      </c>
      <c r="AT55" s="17">
        <v>187.874234241077</v>
      </c>
      <c r="AU55" s="17">
        <v>6.12888392689044</v>
      </c>
      <c r="AV55" s="17">
        <v>0</v>
      </c>
      <c r="AW55" s="17">
        <v>0</v>
      </c>
      <c r="AX55" s="17">
        <v>311.79475089662799</v>
      </c>
      <c r="AY55" s="17">
        <v>311.79475089662799</v>
      </c>
      <c r="AZ55" s="17">
        <v>179.31693059058799</v>
      </c>
      <c r="BA55" s="17">
        <v>0</v>
      </c>
      <c r="BB55" s="17">
        <v>2.7737778254167601E-2</v>
      </c>
      <c r="BC55" s="17">
        <v>3.4672225601261902E-2</v>
      </c>
      <c r="BD55" s="17">
        <v>0</v>
      </c>
      <c r="BE55" s="17">
        <v>14.3708363599889</v>
      </c>
      <c r="BF55" s="17">
        <v>10.972697331500401</v>
      </c>
      <c r="BG55" s="17">
        <v>0</v>
      </c>
      <c r="BH55" s="17">
        <v>824.28627453071203</v>
      </c>
      <c r="BI55" s="17">
        <v>44.591232302338902</v>
      </c>
      <c r="BJ55" s="17">
        <v>7.0452491489814001E-2</v>
      </c>
      <c r="BK55" s="17">
        <v>0.14303996580512199</v>
      </c>
      <c r="BL55" s="17">
        <v>0</v>
      </c>
      <c r="BM55" s="17">
        <v>252.38151967749201</v>
      </c>
      <c r="BN55" s="17">
        <v>60.753684835584103</v>
      </c>
      <c r="BO55" s="17">
        <v>167.636118020282</v>
      </c>
      <c r="BP55" s="17">
        <v>0</v>
      </c>
      <c r="BQ55" s="17">
        <v>9.0102527713699001E-3</v>
      </c>
      <c r="BR55" s="17">
        <v>1.29659599298808E-2</v>
      </c>
      <c r="BS55" s="17">
        <v>3991.0165412942201</v>
      </c>
      <c r="BT55" s="17">
        <v>4388.9002920271596</v>
      </c>
      <c r="BU55" s="17">
        <v>487.65584370154198</v>
      </c>
      <c r="BV55" s="17">
        <v>4876.5561357286997</v>
      </c>
      <c r="BW55" s="17">
        <v>0.26012086917577798</v>
      </c>
      <c r="BX55" s="17">
        <v>169.07909002516001</v>
      </c>
      <c r="BY55" s="17">
        <v>0</v>
      </c>
      <c r="BZ55" s="17">
        <v>5.6230562583528902</v>
      </c>
      <c r="CA55" s="17">
        <v>1.1298184765210099E-2</v>
      </c>
      <c r="CB55" s="17">
        <v>0.18259697809564299</v>
      </c>
      <c r="CC55" s="17">
        <v>0.114473294891432</v>
      </c>
      <c r="CD55" s="17">
        <v>15.635146917113</v>
      </c>
      <c r="CE55" s="17">
        <v>4.0260062565139396</v>
      </c>
      <c r="CF55" s="17">
        <v>353.27450074628302</v>
      </c>
      <c r="CG55" s="17">
        <v>3.6600209078322501</v>
      </c>
      <c r="CH55" s="17">
        <v>108.519818118873</v>
      </c>
      <c r="CI55" s="17">
        <v>2041.9640548544101</v>
      </c>
      <c r="CJ55" s="17">
        <v>3.2940176569641202</v>
      </c>
      <c r="CK55" s="17">
        <v>0</v>
      </c>
      <c r="CL55" s="17">
        <v>6.9344489206280904E-3</v>
      </c>
      <c r="CM55" s="17">
        <v>353.939098565981</v>
      </c>
      <c r="CN55" s="17">
        <v>37636.885202581099</v>
      </c>
      <c r="CO55" s="17">
        <v>36599.914869201501</v>
      </c>
      <c r="CP55" s="17">
        <v>1036.9703333796199</v>
      </c>
      <c r="CQ55" s="17">
        <v>4.1357867448019903</v>
      </c>
      <c r="CR55" s="17">
        <v>0</v>
      </c>
      <c r="CS55" s="17">
        <v>895.54219226100497</v>
      </c>
      <c r="CT55" s="17">
        <v>34.4037652472704</v>
      </c>
      <c r="CU55" s="17">
        <v>13532.140342765901</v>
      </c>
      <c r="CV55" s="17">
        <v>54.900511460628202</v>
      </c>
      <c r="CW55" s="17">
        <v>69.539571062264002</v>
      </c>
      <c r="CX55" s="17">
        <v>19331.3470228277</v>
      </c>
      <c r="CY55" s="17">
        <v>45.229432020420198</v>
      </c>
      <c r="CZ55" s="17">
        <v>12.444055890762</v>
      </c>
      <c r="DA55" s="17">
        <v>150.058604580543</v>
      </c>
      <c r="DB55" s="17">
        <v>0</v>
      </c>
      <c r="DC55" s="17">
        <v>671.58862359955197</v>
      </c>
      <c r="DD55" s="17">
        <v>3.01958210860536</v>
      </c>
      <c r="DE55" s="17">
        <v>0</v>
      </c>
      <c r="DF55" s="17">
        <v>0</v>
      </c>
      <c r="DG55" s="17">
        <v>58.989641224773301</v>
      </c>
      <c r="DH55" s="17">
        <v>42.2866507771801</v>
      </c>
      <c r="DI55" s="17">
        <v>7.9850242355515597</v>
      </c>
      <c r="DJ55" s="17">
        <v>3679.5868812899198</v>
      </c>
      <c r="DK55" s="17">
        <v>20.9024697892239</v>
      </c>
      <c r="DL55" s="17">
        <v>20.901889632949199</v>
      </c>
      <c r="DM55" s="28"/>
      <c r="DO55" s="40">
        <f>(AQ55-B55)/(B55+1E-50)</f>
        <v>4.9108150962483502E-3</v>
      </c>
      <c r="DP55" s="40">
        <f>(BO55-C55)/(C55+1E-50)</f>
        <v>3.7320642644412374E-3</v>
      </c>
      <c r="DQ55" s="40">
        <f>(BV55-D55)/(D55+1E-50)</f>
        <v>4.8708326135160915E-3</v>
      </c>
      <c r="DR55" s="40">
        <f t="shared" si="54"/>
        <v>4.8796816377836517E-3</v>
      </c>
      <c r="DS55" s="40">
        <f t="shared" si="54"/>
        <v>4.8671389341880767E-3</v>
      </c>
      <c r="DT55" s="40">
        <f>(DC55-G55)/(G55+1E-50)</f>
        <v>4.8347722576443843E-3</v>
      </c>
      <c r="DU55" s="40">
        <f>(DJ55-H55)/(H55+1E-50)</f>
        <v>4.29133911542181E-3</v>
      </c>
      <c r="DV55" s="40">
        <f>(AH55-I55)/(I55+1E-50)</f>
        <v>4.2826535090338003E-3</v>
      </c>
      <c r="DW55" s="40">
        <f>(AF55-J55)/(J55+1E-50)</f>
        <v>4.281064257278395E-3</v>
      </c>
      <c r="DX55" s="40">
        <f>(AK55-K55)/(K55+1E-50)</f>
        <v>4.2789110364275717E-3</v>
      </c>
      <c r="DY55" s="40">
        <f>(AM55-L55)/(L55+1E-50)</f>
        <v>4.2852111992770382E-3</v>
      </c>
      <c r="DZ55" s="40">
        <f>(AN55+AO55-M55)/(M55+1E-50)</f>
        <v>5.2445138701437974E-3</v>
      </c>
      <c r="EA55" s="40">
        <f>(AY55-N55)/(N55+1E-50)</f>
        <v>4.2832760122201831E-3</v>
      </c>
      <c r="EB55" s="40">
        <f>(BB55+BC55+CL55-O55)/(O55+1E-50)</f>
        <v>4.9912870728331029E-3</v>
      </c>
      <c r="EC55" s="40">
        <f>(BJ55+BK55-P55)/(P55+1E-50)</f>
        <v>5.2330131128958367E-3</v>
      </c>
      <c r="ED55" s="40">
        <f>(BN55-Q55)/(Q55+1E-50)</f>
        <v>4.2917565229623738E-3</v>
      </c>
      <c r="EE55" s="40">
        <f>(BQ55+BR55-R55)/(R55+1E-50)</f>
        <v>5.3210870855263017E-3</v>
      </c>
      <c r="EF55" s="40">
        <f>(DH55-S55)/(S55+1E-50)</f>
        <v>4.2907596618452304E-3</v>
      </c>
      <c r="EG55" s="40">
        <f>(DK55-T55)/(T55+1E-50)</f>
        <v>4.2923853580676598E-3</v>
      </c>
      <c r="EH55" s="40">
        <f t="shared" si="55"/>
        <v>4.2910951401642031E-3</v>
      </c>
      <c r="EI55" s="40">
        <f t="shared" si="55"/>
        <v>4.9030037383150397E-3</v>
      </c>
      <c r="EJ55" s="40">
        <f t="shared" si="55"/>
        <v>4.9058908392728461E-3</v>
      </c>
      <c r="EK55" s="40">
        <f t="shared" si="55"/>
        <v>4.8563924442086882E-3</v>
      </c>
      <c r="EL55" s="40">
        <f t="shared" si="55"/>
        <v>4.2845843852017066E-3</v>
      </c>
      <c r="EM55" s="40">
        <f>(AL55-Z55)/(Z55+1E-50)</f>
        <v>4.7049438457787834E-3</v>
      </c>
      <c r="EN55" s="40">
        <f>(AU55-AA55)/(AA55+1E-50)</f>
        <v>4.2903248849417283E-3</v>
      </c>
    </row>
    <row r="56" spans="1:152" s="17" customFormat="1" x14ac:dyDescent="0.25">
      <c r="A56" s="17" t="s">
        <v>341</v>
      </c>
      <c r="B56" s="17">
        <v>512.55604845000005</v>
      </c>
      <c r="C56" s="17">
        <v>4.2343062721000004</v>
      </c>
      <c r="D56" s="17">
        <v>14.46803165</v>
      </c>
      <c r="E56" s="17">
        <v>89.634250085000005</v>
      </c>
      <c r="F56" s="17">
        <v>88.679923005000006</v>
      </c>
      <c r="G56" s="17">
        <v>1.0629588544999999</v>
      </c>
      <c r="H56" s="17">
        <v>92.826495081000004</v>
      </c>
      <c r="I56" s="17">
        <v>6.4189719034000001</v>
      </c>
      <c r="J56" s="17">
        <v>0.2373211583</v>
      </c>
      <c r="K56" s="17">
        <v>2.5506149448</v>
      </c>
      <c r="L56" s="17">
        <v>0.4407392101</v>
      </c>
      <c r="M56" s="5">
        <v>5.7410998000000001E-6</v>
      </c>
      <c r="N56" s="17">
        <v>4.3885622001</v>
      </c>
      <c r="O56" s="17">
        <v>1.097032E-4</v>
      </c>
      <c r="P56" s="17">
        <v>4.2470199999999999E-5</v>
      </c>
      <c r="Q56" s="17">
        <v>0.9563105972</v>
      </c>
      <c r="R56" s="5">
        <v>4.6363569000000001E-6</v>
      </c>
      <c r="S56" s="17">
        <v>0.59518626949999998</v>
      </c>
      <c r="T56" s="17">
        <v>0.29420285540000002</v>
      </c>
      <c r="U56" s="17">
        <v>0.1038328297</v>
      </c>
      <c r="V56" s="17">
        <v>6.6585989999999996E-4</v>
      </c>
      <c r="W56" s="17">
        <v>3.8145205999999998E-3</v>
      </c>
      <c r="X56" s="17">
        <v>3.0113456000000001E-3</v>
      </c>
      <c r="Y56" s="17">
        <v>0.23889956649999999</v>
      </c>
      <c r="Z56" s="17">
        <v>3.9920166999999999E-3</v>
      </c>
      <c r="AA56" s="17">
        <v>8.6264373599999999E-2</v>
      </c>
      <c r="DM56" s="28"/>
      <c r="DO56" s="40">
        <f>(AQ56-B56)/(B56+1E-50)</f>
        <v>-1</v>
      </c>
      <c r="DP56" s="40">
        <f>(BO56-C56)/(C56+1E-50)</f>
        <v>-1</v>
      </c>
      <c r="DQ56" s="40">
        <f>(BV56-D56)/(D56+1E-50)</f>
        <v>-1</v>
      </c>
      <c r="DR56" s="40">
        <f t="shared" si="54"/>
        <v>-1</v>
      </c>
      <c r="DS56" s="40">
        <f t="shared" si="54"/>
        <v>-1</v>
      </c>
      <c r="DT56" s="40">
        <f>(DC56-G56)/(G56+1E-50)</f>
        <v>-1</v>
      </c>
      <c r="DU56" s="40">
        <f>(DJ56-H56)/(H56+1E-50)</f>
        <v>-1</v>
      </c>
      <c r="DV56" s="40">
        <f>(AH56-I56)/(I56+1E-50)</f>
        <v>-1</v>
      </c>
      <c r="DW56" s="40">
        <f>(AF56-J56)/(J56+1E-50)</f>
        <v>-1</v>
      </c>
      <c r="DX56" s="40">
        <f>(AK56-K56)/(K56+1E-50)</f>
        <v>-1</v>
      </c>
      <c r="DY56" s="40">
        <f>(AM56-L56)/(L56+1E-50)</f>
        <v>-1</v>
      </c>
      <c r="DZ56" s="40">
        <f>(AN56+AO56-M56)/(M56+1E-50)</f>
        <v>-1</v>
      </c>
      <c r="EA56" s="40">
        <f>(AY56-N56)/(N56+1E-50)</f>
        <v>-1</v>
      </c>
      <c r="EB56" s="40">
        <f>(BB56+BC56+CL56-O56)/(O56+1E-50)</f>
        <v>-1</v>
      </c>
      <c r="EC56" s="40">
        <f>(BJ56+BK56-P56)/(P56+1E-50)</f>
        <v>-1</v>
      </c>
      <c r="ED56" s="40">
        <f>(BN56-Q56)/(Q56+1E-50)</f>
        <v>-1</v>
      </c>
      <c r="EE56" s="40">
        <f>(BQ56+BR56-R56)/(R56+1E-50)</f>
        <v>-1</v>
      </c>
      <c r="EF56" s="40">
        <f>(DH56-S56)/(S56+1E-50)</f>
        <v>-1</v>
      </c>
      <c r="EG56" s="40">
        <f>(DK56-T56)/(T56+1E-50)</f>
        <v>-1</v>
      </c>
      <c r="EH56" s="40">
        <f t="shared" si="55"/>
        <v>-1</v>
      </c>
      <c r="EI56" s="40">
        <f t="shared" si="55"/>
        <v>-1</v>
      </c>
      <c r="EJ56" s="40">
        <f t="shared" si="55"/>
        <v>-1</v>
      </c>
      <c r="EK56" s="40">
        <f t="shared" si="55"/>
        <v>-1</v>
      </c>
      <c r="EL56" s="40">
        <f t="shared" si="55"/>
        <v>-1</v>
      </c>
      <c r="EM56" s="40">
        <f>(AL56-Z56)/(Z56+1E-50)</f>
        <v>-1</v>
      </c>
      <c r="EN56" s="40">
        <f>(AU56-AA56)/(AA56+1E-50)</f>
        <v>-1</v>
      </c>
    </row>
    <row r="57" spans="1:152" s="17" customFormat="1" x14ac:dyDescent="0.25">
      <c r="A57" s="17" t="s">
        <v>342</v>
      </c>
      <c r="B57" s="17">
        <v>2161.9390711000001</v>
      </c>
      <c r="C57" s="17">
        <v>25.323760428</v>
      </c>
      <c r="D57" s="17">
        <v>38.798098914000001</v>
      </c>
      <c r="E57" s="17">
        <v>342.93305321000003</v>
      </c>
      <c r="F57" s="17">
        <v>342.71951804000003</v>
      </c>
      <c r="G57" s="17">
        <v>5.7539871711000004</v>
      </c>
      <c r="H57" s="17">
        <v>283.45249862999998</v>
      </c>
      <c r="I57" s="17">
        <v>33.993503130999997</v>
      </c>
      <c r="J57" s="17">
        <v>1.2568025138000001</v>
      </c>
      <c r="K57" s="17">
        <v>7.8884465417999996</v>
      </c>
      <c r="L57" s="17">
        <v>2.3340626478000002</v>
      </c>
      <c r="M57" s="5">
        <v>6.7604158000000002E-6</v>
      </c>
      <c r="N57" s="17">
        <v>23.240869714999999</v>
      </c>
      <c r="O57" s="17">
        <v>6.1029599999999997E-4</v>
      </c>
      <c r="P57" s="17">
        <v>5.0010699999999999E-5</v>
      </c>
      <c r="Q57" s="17">
        <v>4.5511226779999996</v>
      </c>
      <c r="R57" s="5">
        <v>5.4595289000000002E-6</v>
      </c>
      <c r="S57" s="17">
        <v>3.151980488</v>
      </c>
      <c r="T57" s="17">
        <v>1.5580359928</v>
      </c>
      <c r="U57" s="17">
        <v>0.42465768850000002</v>
      </c>
      <c r="V57" s="17">
        <v>1.9045250000000001E-4</v>
      </c>
      <c r="W57" s="17">
        <v>1.523623E-3</v>
      </c>
      <c r="X57" s="17">
        <v>1.0919142000000001E-3</v>
      </c>
      <c r="Y57" s="17">
        <v>1.1597160793000001</v>
      </c>
      <c r="Z57" s="17">
        <v>1.47592907E-2</v>
      </c>
      <c r="AA57" s="17">
        <v>0.45683773090000002</v>
      </c>
      <c r="DM57" s="28"/>
      <c r="DO57" s="40">
        <f>(AQ57-B57)/(B57+1E-50)</f>
        <v>-1</v>
      </c>
      <c r="DP57" s="40">
        <f>(BO57-C57)/(C57+1E-50)</f>
        <v>-1</v>
      </c>
      <c r="DQ57" s="40">
        <f>(BV57-D57)/(D57+1E-50)</f>
        <v>-1</v>
      </c>
      <c r="DR57" s="40">
        <f t="shared" si="54"/>
        <v>-1</v>
      </c>
      <c r="DS57" s="40">
        <f t="shared" si="54"/>
        <v>-1</v>
      </c>
      <c r="DT57" s="40">
        <f>(DC57-G57)/(G57+1E-50)</f>
        <v>-1</v>
      </c>
      <c r="DU57" s="40">
        <f>(DJ57-H57)/(H57+1E-50)</f>
        <v>-1</v>
      </c>
      <c r="DV57" s="40">
        <f>(AH57-I57)/(I57+1E-50)</f>
        <v>-1</v>
      </c>
      <c r="DW57" s="40">
        <f>(AF57-J57)/(J57+1E-50)</f>
        <v>-1</v>
      </c>
      <c r="DX57" s="40">
        <f>(AK57-K57)/(K57+1E-50)</f>
        <v>-1</v>
      </c>
      <c r="DY57" s="40">
        <f>(AM57-L57)/(L57+1E-50)</f>
        <v>-1</v>
      </c>
      <c r="DZ57" s="40">
        <f>(AN57+AO57-M57)/(M57+1E-50)</f>
        <v>-1</v>
      </c>
      <c r="EA57" s="40">
        <f>(AY57-N57)/(N57+1E-50)</f>
        <v>-1</v>
      </c>
      <c r="EB57" s="40">
        <f>(BB57+BC57+CL57-O57)/(O57+1E-50)</f>
        <v>-1</v>
      </c>
      <c r="EC57" s="40">
        <f>(BJ57+BK57-P57)/(P57+1E-50)</f>
        <v>-1</v>
      </c>
      <c r="ED57" s="40">
        <f>(BN57-Q57)/(Q57+1E-50)</f>
        <v>-1</v>
      </c>
      <c r="EE57" s="40">
        <f>(BQ57+BR57-R57)/(R57+1E-50)</f>
        <v>-1</v>
      </c>
      <c r="EF57" s="40">
        <f>(DH57-S57)/(S57+1E-50)</f>
        <v>-1</v>
      </c>
      <c r="EG57" s="40">
        <f>(DK57-T57)/(T57+1E-50)</f>
        <v>-1</v>
      </c>
      <c r="EH57" s="40">
        <f t="shared" si="55"/>
        <v>-1</v>
      </c>
      <c r="EI57" s="40">
        <f t="shared" si="55"/>
        <v>-1</v>
      </c>
      <c r="EJ57" s="40">
        <f t="shared" si="55"/>
        <v>-1</v>
      </c>
      <c r="EK57" s="40">
        <f t="shared" si="55"/>
        <v>-1</v>
      </c>
      <c r="EL57" s="40">
        <f t="shared" si="55"/>
        <v>-1</v>
      </c>
      <c r="EM57" s="40">
        <f>(AL57-Z57)/(Z57+1E-50)</f>
        <v>-1</v>
      </c>
      <c r="EN57" s="40">
        <f>(AU57-AA57)/(AA57+1E-50)</f>
        <v>-1</v>
      </c>
    </row>
    <row r="58" spans="1:152" s="17" customFormat="1" x14ac:dyDescent="0.25">
      <c r="A58" s="17" t="s">
        <v>416</v>
      </c>
      <c r="B58" s="17">
        <v>131.75842606000001</v>
      </c>
      <c r="C58" s="17">
        <v>1.4323368984</v>
      </c>
      <c r="D58" s="17">
        <v>2.7213465746000001</v>
      </c>
      <c r="E58" s="17">
        <v>21.510193695000002</v>
      </c>
      <c r="F58" s="17">
        <v>21.435636635000002</v>
      </c>
      <c r="G58" s="17">
        <v>0.32986233970000001</v>
      </c>
      <c r="H58" s="17">
        <v>18.934808675999999</v>
      </c>
      <c r="I58" s="17">
        <v>1.9494561489</v>
      </c>
      <c r="J58" s="17">
        <v>7.20749589E-2</v>
      </c>
      <c r="K58" s="17">
        <v>0.52472169619999998</v>
      </c>
      <c r="L58" s="17">
        <v>0.13385352149999999</v>
      </c>
      <c r="M58" s="5">
        <v>5.2942375000000004E-7</v>
      </c>
      <c r="N58" s="17">
        <v>1.3328154958</v>
      </c>
      <c r="O58" s="17">
        <v>3.4719799999999999E-5</v>
      </c>
      <c r="P58" s="5">
        <v>3.9164544000000003E-6</v>
      </c>
      <c r="Q58" s="17">
        <v>0.267605062</v>
      </c>
      <c r="R58" s="5">
        <v>4.2754828999999998E-7</v>
      </c>
      <c r="S58" s="17">
        <v>0.18075948620000001</v>
      </c>
      <c r="T58" s="17">
        <v>8.9350102799999997E-2</v>
      </c>
      <c r="U58" s="17">
        <v>2.5965206099999999E-2</v>
      </c>
      <c r="V58" s="17">
        <v>5.2633100000000003E-5</v>
      </c>
      <c r="W58" s="17">
        <v>3.0791089999999998E-4</v>
      </c>
      <c r="X58" s="17">
        <v>2.4132989999999999E-4</v>
      </c>
      <c r="Y58" s="17">
        <v>6.7848710100000001E-2</v>
      </c>
      <c r="Z58" s="17">
        <v>9.2008680000000003E-4</v>
      </c>
      <c r="AA58" s="17">
        <v>2.6198700700000001E-2</v>
      </c>
      <c r="DM58" s="28"/>
      <c r="DO58" s="40">
        <f>(AQ58-B58)/(B58+1E-50)</f>
        <v>-1</v>
      </c>
      <c r="DP58" s="40">
        <f>(BO58-C58)/(C58+1E-50)</f>
        <v>-1</v>
      </c>
      <c r="DQ58" s="40">
        <f>(BV58-D58)/(D58+1E-50)</f>
        <v>-1</v>
      </c>
      <c r="DR58" s="40">
        <f t="shared" si="54"/>
        <v>-1</v>
      </c>
      <c r="DS58" s="40">
        <f t="shared" si="54"/>
        <v>-1</v>
      </c>
      <c r="DT58" s="40">
        <f>(DC58-G58)/(G58+1E-50)</f>
        <v>-1</v>
      </c>
      <c r="DU58" s="40">
        <f>(DJ58-H58)/(H58+1E-50)</f>
        <v>-1</v>
      </c>
      <c r="DV58" s="40">
        <f>(AH58-I58)/(I58+1E-50)</f>
        <v>-1</v>
      </c>
      <c r="DW58" s="40">
        <f>(AF58-J58)/(J58+1E-50)</f>
        <v>-1</v>
      </c>
      <c r="DX58" s="40">
        <f>(AK58-K58)/(K58+1E-50)</f>
        <v>-1</v>
      </c>
      <c r="DY58" s="40">
        <f>(AM58-L58)/(L58+1E-50)</f>
        <v>-1</v>
      </c>
      <c r="DZ58" s="40">
        <f>(AN58+AO58-M58)/(M58+1E-50)</f>
        <v>-1</v>
      </c>
      <c r="EA58" s="40">
        <f>(AY58-N58)/(N58+1E-50)</f>
        <v>-1</v>
      </c>
      <c r="EB58" s="40">
        <f>(BB58+BC58+CL58-O58)/(O58+1E-50)</f>
        <v>-1</v>
      </c>
      <c r="EC58" s="40">
        <f>(BJ58+BK58-P58)/(P58+1E-50)</f>
        <v>-1</v>
      </c>
      <c r="ED58" s="40">
        <f>(BN58-Q58)/(Q58+1E-50)</f>
        <v>-1</v>
      </c>
      <c r="EE58" s="40">
        <f>(BQ58+BR58-R58)/(R58+1E-50)</f>
        <v>-1</v>
      </c>
      <c r="EF58" s="40">
        <f>(DH58-S58)/(S58+1E-50)</f>
        <v>-1</v>
      </c>
      <c r="EG58" s="40">
        <f>(DK58-T58)/(T58+1E-50)</f>
        <v>-1</v>
      </c>
      <c r="EH58" s="40">
        <f t="shared" si="55"/>
        <v>-1</v>
      </c>
      <c r="EI58" s="40">
        <f t="shared" si="55"/>
        <v>-1</v>
      </c>
      <c r="EJ58" s="40">
        <f t="shared" si="55"/>
        <v>-1</v>
      </c>
      <c r="EK58" s="40">
        <f t="shared" si="55"/>
        <v>-1</v>
      </c>
      <c r="EL58" s="40">
        <f t="shared" si="55"/>
        <v>-1</v>
      </c>
      <c r="EM58" s="40">
        <f>(AL58-Z58)/(Z58+1E-50)</f>
        <v>-1</v>
      </c>
      <c r="EN58" s="40">
        <f>(AU58-AA58)/(AA58+1E-50)</f>
        <v>-1</v>
      </c>
    </row>
    <row r="59" spans="1:152" s="17" customFormat="1" x14ac:dyDescent="0.25">
      <c r="A59" s="17" t="s">
        <v>372</v>
      </c>
      <c r="B59" s="15"/>
      <c r="C59" s="15"/>
      <c r="D59" s="15"/>
      <c r="E59" s="15"/>
      <c r="F59" s="15"/>
      <c r="G59" s="15"/>
      <c r="H59" s="15"/>
      <c r="DM59" s="28"/>
    </row>
    <row r="60" spans="1:152" x14ac:dyDescent="0.25">
      <c r="A60" s="17"/>
      <c r="I60" s="17"/>
      <c r="J60" s="17"/>
      <c r="K60" s="17"/>
      <c r="L60" s="17"/>
      <c r="AC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</row>
    <row r="61" spans="1:152" x14ac:dyDescent="0.25">
      <c r="A61" s="1" t="s">
        <v>348</v>
      </c>
      <c r="B61" s="1">
        <f>SUM(B3:B58)</f>
        <v>3159435.4972487111</v>
      </c>
      <c r="C61" s="1">
        <f t="shared" ref="C61:AA61" si="56">SUM(C3:C58)</f>
        <v>22937.629869462096</v>
      </c>
      <c r="D61" s="1">
        <f t="shared" si="56"/>
        <v>49789.058434471604</v>
      </c>
      <c r="E61" s="1">
        <f t="shared" si="56"/>
        <v>488905.3846563301</v>
      </c>
      <c r="F61" s="1">
        <f t="shared" si="56"/>
        <v>485077.82521345996</v>
      </c>
      <c r="G61" s="1">
        <f t="shared" si="56"/>
        <v>12697.467026172402</v>
      </c>
      <c r="H61" s="1">
        <f t="shared" si="56"/>
        <v>459875.753970597</v>
      </c>
      <c r="I61" s="1">
        <f t="shared" si="56"/>
        <v>51995.955836786299</v>
      </c>
      <c r="J61" s="1">
        <f t="shared" si="56"/>
        <v>1980.0822696725998</v>
      </c>
      <c r="K61" s="1">
        <f t="shared" si="56"/>
        <v>13616.023477275199</v>
      </c>
      <c r="L61" s="1">
        <f t="shared" si="56"/>
        <v>3675.0549197918986</v>
      </c>
      <c r="M61" s="1">
        <f t="shared" si="56"/>
        <v>0.14271587628015003</v>
      </c>
      <c r="N61" s="1">
        <f t="shared" si="56"/>
        <v>36473.762752551898</v>
      </c>
      <c r="O61" s="1">
        <f t="shared" si="56"/>
        <v>0.85293826634190018</v>
      </c>
      <c r="P61" s="1">
        <f t="shared" si="56"/>
        <v>1.0490771612093999</v>
      </c>
      <c r="Q61" s="1">
        <f t="shared" si="56"/>
        <v>7050.2925825971006</v>
      </c>
      <c r="R61" s="1">
        <f t="shared" si="56"/>
        <v>0.11889196922234001</v>
      </c>
      <c r="S61" s="1">
        <f t="shared" si="56"/>
        <v>5165.9782371101019</v>
      </c>
      <c r="T61" s="1">
        <f t="shared" si="56"/>
        <v>2565.3321705557996</v>
      </c>
      <c r="U61" s="1">
        <f t="shared" si="56"/>
        <v>689.003513871</v>
      </c>
      <c r="V61" s="1">
        <f t="shared" si="56"/>
        <v>1.2353118304999999</v>
      </c>
      <c r="W61" s="1">
        <f t="shared" si="56"/>
        <v>17.731503216399993</v>
      </c>
      <c r="X61" s="1">
        <f t="shared" si="56"/>
        <v>11.318870766399998</v>
      </c>
      <c r="Y61" s="1">
        <f t="shared" si="56"/>
        <v>1905.1987166933995</v>
      </c>
      <c r="Z61" s="1">
        <f t="shared" si="56"/>
        <v>31.137801155100004</v>
      </c>
      <c r="AA61" s="1">
        <f t="shared" si="56"/>
        <v>743.63080353199996</v>
      </c>
      <c r="AB61" s="1"/>
      <c r="AC61" s="17"/>
      <c r="AD61" s="39">
        <f t="shared" ref="AD61:CT61" si="57">SUM(AD3:AD56)</f>
        <v>0</v>
      </c>
      <c r="AE61" s="39">
        <f t="shared" si="57"/>
        <v>25694.175115764381</v>
      </c>
      <c r="AF61" s="39">
        <f t="shared" si="57"/>
        <v>1988.8668679500079</v>
      </c>
      <c r="AG61" s="39">
        <f t="shared" si="57"/>
        <v>52229.264697314167</v>
      </c>
      <c r="AH61" s="39">
        <f t="shared" si="57"/>
        <v>52229.264697314167</v>
      </c>
      <c r="AI61" s="39">
        <f t="shared" si="57"/>
        <v>33130.530622926199</v>
      </c>
      <c r="AJ61" s="39">
        <f t="shared" si="57"/>
        <v>0</v>
      </c>
      <c r="AK61" s="39">
        <f t="shared" si="57"/>
        <v>13676.745655345991</v>
      </c>
      <c r="AL61" s="39">
        <f t="shared" si="57"/>
        <v>31.294114682548607</v>
      </c>
      <c r="AM61" s="39">
        <f t="shared" si="57"/>
        <v>3691.5206873565303</v>
      </c>
      <c r="AN61" s="39">
        <f t="shared" si="57"/>
        <v>3.4464796573944918E-2</v>
      </c>
      <c r="AO61" s="39">
        <f t="shared" si="57"/>
        <v>0.10913853638680968</v>
      </c>
      <c r="AP61" s="39">
        <f t="shared" si="57"/>
        <v>141328.74362573502</v>
      </c>
      <c r="AQ61" s="39">
        <f t="shared" si="57"/>
        <v>3173498.5025173356</v>
      </c>
      <c r="AR61" s="39">
        <f t="shared" si="57"/>
        <v>38420.481821504138</v>
      </c>
      <c r="AS61" s="39">
        <f t="shared" si="57"/>
        <v>14682.15430763975</v>
      </c>
      <c r="AT61" s="39">
        <f t="shared" si="57"/>
        <v>24081.347713110819</v>
      </c>
      <c r="AU61" s="39">
        <f t="shared" si="57"/>
        <v>746.96251004017506</v>
      </c>
      <c r="AV61" s="39">
        <f t="shared" si="57"/>
        <v>0</v>
      </c>
      <c r="AW61" s="39">
        <f t="shared" si="57"/>
        <v>0</v>
      </c>
      <c r="AX61" s="39">
        <f t="shared" si="57"/>
        <v>36636.414907783408</v>
      </c>
      <c r="AY61" s="39">
        <f t="shared" si="57"/>
        <v>36636.414907783408</v>
      </c>
      <c r="AZ61" s="39"/>
      <c r="BA61" s="39"/>
      <c r="BB61" s="39">
        <f t="shared" si="57"/>
        <v>0.34280047212515635</v>
      </c>
      <c r="BC61" s="39">
        <f t="shared" si="57"/>
        <v>0.42850051443677128</v>
      </c>
      <c r="BD61" s="39">
        <f t="shared" si="57"/>
        <v>0</v>
      </c>
      <c r="BE61" s="39">
        <f t="shared" si="57"/>
        <v>1842.0348915363415</v>
      </c>
      <c r="BF61" s="39">
        <f t="shared" si="57"/>
        <v>1406.4727047923818</v>
      </c>
      <c r="BG61" s="39"/>
      <c r="BH61" s="39">
        <f t="shared" si="57"/>
        <v>105655.51887013529</v>
      </c>
      <c r="BI61" s="39">
        <f t="shared" si="57"/>
        <v>5715.6162238959914</v>
      </c>
      <c r="BJ61" s="39">
        <f t="shared" si="57"/>
        <v>0.3483419679915859</v>
      </c>
      <c r="BK61" s="39">
        <f t="shared" si="57"/>
        <v>0.70723980353045357</v>
      </c>
      <c r="BL61" s="39">
        <f t="shared" si="57"/>
        <v>0</v>
      </c>
      <c r="BM61" s="39"/>
      <c r="BN61" s="39">
        <f t="shared" si="57"/>
        <v>7081.7331390102463</v>
      </c>
      <c r="BO61" s="39">
        <f t="shared" si="57"/>
        <v>23028.581946689064</v>
      </c>
      <c r="BP61" s="39">
        <f t="shared" si="57"/>
        <v>0</v>
      </c>
      <c r="BQ61" s="39">
        <f t="shared" si="57"/>
        <v>4.905284844038188E-2</v>
      </c>
      <c r="BR61" s="39">
        <f t="shared" si="57"/>
        <v>7.0588238305008946E-2</v>
      </c>
      <c r="BS61" s="39">
        <f t="shared" si="57"/>
        <v>502265.02786817821</v>
      </c>
      <c r="BT61" s="39">
        <f t="shared" si="57"/>
        <v>45010.340440304448</v>
      </c>
      <c r="BU61" s="39">
        <f t="shared" si="57"/>
        <v>5001.1496592451031</v>
      </c>
      <c r="BV61" s="39">
        <f t="shared" si="57"/>
        <v>50011.49009954957</v>
      </c>
      <c r="BW61" s="39">
        <f t="shared" si="57"/>
        <v>33.342024210127157</v>
      </c>
      <c r="BX61" s="39">
        <f t="shared" si="57"/>
        <v>21672.261465059932</v>
      </c>
      <c r="BY61" s="39"/>
      <c r="BZ61" s="39">
        <f t="shared" si="57"/>
        <v>692.07806099720108</v>
      </c>
      <c r="CA61" s="39">
        <f t="shared" si="57"/>
        <v>1.2425983241572327</v>
      </c>
      <c r="CB61" s="39">
        <f t="shared" si="57"/>
        <v>17.842113096544981</v>
      </c>
      <c r="CC61" s="39">
        <f t="shared" si="57"/>
        <v>11.388811059179924</v>
      </c>
      <c r="CD61" s="39">
        <f t="shared" si="57"/>
        <v>1913.7586933972311</v>
      </c>
      <c r="CE61" s="39">
        <f t="shared" si="57"/>
        <v>53.589204043616263</v>
      </c>
      <c r="CF61" s="39">
        <f t="shared" si="57"/>
        <v>45282.097272331201</v>
      </c>
      <c r="CG61" s="39">
        <f t="shared" si="57"/>
        <v>48.717469615356016</v>
      </c>
      <c r="CH61" s="39">
        <f t="shared" si="57"/>
        <v>1444.4730908954407</v>
      </c>
      <c r="CI61" s="39">
        <f t="shared" si="57"/>
        <v>27180.137195297844</v>
      </c>
      <c r="CJ61" s="39">
        <f t="shared" si="57"/>
        <v>43.845719309507736</v>
      </c>
      <c r="CK61" s="39">
        <f t="shared" si="57"/>
        <v>0</v>
      </c>
      <c r="CL61" s="39">
        <f t="shared" si="57"/>
        <v>8.5700138086863775E-2</v>
      </c>
      <c r="CM61" s="39">
        <f t="shared" si="57"/>
        <v>4711.2190686006406</v>
      </c>
      <c r="CN61" s="39">
        <f t="shared" si="57"/>
        <v>491015.80094791821</v>
      </c>
      <c r="CO61" s="39">
        <f t="shared" si="57"/>
        <v>487174.38323963311</v>
      </c>
      <c r="CP61" s="39">
        <f t="shared" si="57"/>
        <v>3841.417708285082</v>
      </c>
      <c r="CQ61" s="39">
        <f t="shared" si="57"/>
        <v>55.050704532281316</v>
      </c>
      <c r="CR61" s="39">
        <f t="shared" si="57"/>
        <v>0</v>
      </c>
      <c r="CS61" s="39">
        <f t="shared" si="57"/>
        <v>11920.274901579818</v>
      </c>
      <c r="CT61" s="39">
        <f t="shared" si="57"/>
        <v>457.94377902147164</v>
      </c>
      <c r="CU61" s="39">
        <f t="shared" ref="CU61:DL61" si="58">SUM(CU3:CU56)</f>
        <v>180122.31872226944</v>
      </c>
      <c r="CV61" s="39">
        <f t="shared" si="58"/>
        <v>730.76220823199856</v>
      </c>
      <c r="CW61" s="39">
        <f t="shared" si="58"/>
        <v>925.63109546844498</v>
      </c>
      <c r="CX61" s="39">
        <f t="shared" si="58"/>
        <v>257317.36666929378</v>
      </c>
      <c r="CY61" s="39">
        <f t="shared" si="58"/>
        <v>5797.4505569859057</v>
      </c>
      <c r="CZ61" s="39">
        <f t="shared" si="58"/>
        <v>165.63936497014825</v>
      </c>
      <c r="DA61" s="39">
        <f t="shared" si="58"/>
        <v>1997.4140465031492</v>
      </c>
      <c r="DB61" s="39">
        <f t="shared" si="58"/>
        <v>0</v>
      </c>
      <c r="DC61" s="39">
        <f t="shared" si="58"/>
        <v>12758.444699017624</v>
      </c>
      <c r="DD61" s="39">
        <f t="shared" si="58"/>
        <v>387.0471237550878</v>
      </c>
      <c r="DE61" s="39">
        <f t="shared" si="58"/>
        <v>0</v>
      </c>
      <c r="DF61" s="39">
        <f t="shared" si="58"/>
        <v>0</v>
      </c>
      <c r="DG61" s="39">
        <f t="shared" si="58"/>
        <v>7561.2463264299713</v>
      </c>
      <c r="DH61" s="39">
        <f t="shared" si="58"/>
        <v>5189.0776522487959</v>
      </c>
      <c r="DI61" s="39">
        <f t="shared" si="58"/>
        <v>1023.5143460776254</v>
      </c>
      <c r="DJ61" s="39">
        <f t="shared" si="58"/>
        <v>461918.86892919324</v>
      </c>
      <c r="DK61" s="39">
        <f t="shared" si="58"/>
        <v>2576.7289311420031</v>
      </c>
      <c r="DL61" s="39">
        <f t="shared" si="58"/>
        <v>2679.163149104244</v>
      </c>
      <c r="DM61" s="39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</row>
    <row r="62" spans="1:152" x14ac:dyDescent="0.25">
      <c r="A62" s="17" t="s">
        <v>222</v>
      </c>
      <c r="B62" s="15">
        <f>SUM(B2:B51)</f>
        <v>2955188.597248401</v>
      </c>
      <c r="C62" s="15">
        <f t="shared" ref="C62:AA62" si="59">SUM(C2:C51)</f>
        <v>22735.029453802996</v>
      </c>
      <c r="D62" s="15">
        <f t="shared" si="59"/>
        <v>44868.601000948001</v>
      </c>
      <c r="E62" s="15">
        <f t="shared" si="59"/>
        <v>450864.49517423008</v>
      </c>
      <c r="F62" s="15">
        <f t="shared" si="59"/>
        <v>448072.52219332993</v>
      </c>
      <c r="G62" s="15">
        <f t="shared" si="59"/>
        <v>12018.703115800001</v>
      </c>
      <c r="H62" s="15">
        <f t="shared" si="59"/>
        <v>455660.00945179001</v>
      </c>
      <c r="I62" s="15">
        <f t="shared" si="59"/>
        <v>51480.071441124004</v>
      </c>
      <c r="J62" s="15">
        <f t="shared" si="59"/>
        <v>1961.0090775951999</v>
      </c>
      <c r="K62" s="15">
        <f t="shared" si="59"/>
        <v>13498.291415005</v>
      </c>
      <c r="L62" s="15">
        <f t="shared" si="59"/>
        <v>3639.6332711147984</v>
      </c>
      <c r="M62" s="15">
        <f t="shared" si="59"/>
        <v>0.11424096894080001</v>
      </c>
      <c r="N62" s="15">
        <f t="shared" si="59"/>
        <v>36121.060088789993</v>
      </c>
      <c r="O62" s="15">
        <f t="shared" si="59"/>
        <v>0.78298318324190019</v>
      </c>
      <c r="P62" s="15">
        <f t="shared" si="59"/>
        <v>0.83632021055499994</v>
      </c>
      <c r="Q62" s="15">
        <f t="shared" si="59"/>
        <v>6981.4367614101002</v>
      </c>
      <c r="R62" s="15">
        <f t="shared" si="59"/>
        <v>9.6992931688250003E-2</v>
      </c>
      <c r="S62" s="15">
        <f t="shared" si="59"/>
        <v>5118.0514218257013</v>
      </c>
      <c r="T62" s="15">
        <f t="shared" si="59"/>
        <v>2541.5521803628999</v>
      </c>
      <c r="U62" s="15">
        <f t="shared" si="59"/>
        <v>682.61061353260004</v>
      </c>
      <c r="V62" s="15">
        <f t="shared" si="59"/>
        <v>1.2229451029</v>
      </c>
      <c r="W62" s="15">
        <f t="shared" si="59"/>
        <v>17.540681613599997</v>
      </c>
      <c r="X62" s="15">
        <f t="shared" si="59"/>
        <v>11.198420714199999</v>
      </c>
      <c r="Y62" s="15">
        <f t="shared" si="59"/>
        <v>1887.5015571601996</v>
      </c>
      <c r="Z62" s="15">
        <f t="shared" si="59"/>
        <v>30.856002923600002</v>
      </c>
      <c r="AA62" s="15">
        <f t="shared" si="59"/>
        <v>736.69785000160005</v>
      </c>
      <c r="AB62" s="15"/>
      <c r="AC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</row>
    <row r="63" spans="1:152" x14ac:dyDescent="0.25">
      <c r="A63" s="17" t="s">
        <v>533</v>
      </c>
      <c r="B63" s="15">
        <f>+B3+B5+B8+B9+B11+B12+B14+B15+B16+B17+B18+B19+B20+B21+B22+B23+B24+B25+B26+B28+B30+B31+B33+B34+B35+B36+B37+B39+B40+B41+B42+B43+B44+B46+B47+B49+B50</f>
        <v>2281218.1873323005</v>
      </c>
      <c r="C63" s="15">
        <f t="shared" ref="C63:L63" si="60">+C3+C5+C8+C9+C11+C12+C14+C15+C16+C17+C18+C19+C20+C21+C22+C23+C24+C25+C26+C28+C30+C31+C33+C34+C35+C36+C37+C39+C40+C41+C42+C43+C44+C46+C47+C49+C50</f>
        <v>17367.867661936001</v>
      </c>
      <c r="D63" s="15">
        <f t="shared" si="60"/>
        <v>33902.795706107994</v>
      </c>
      <c r="E63" s="15">
        <f t="shared" si="60"/>
        <v>351123.11543916009</v>
      </c>
      <c r="F63" s="15">
        <f t="shared" si="60"/>
        <v>349665.33394036</v>
      </c>
      <c r="G63" s="15">
        <f t="shared" si="60"/>
        <v>9690.0648765299993</v>
      </c>
      <c r="H63" s="15">
        <f t="shared" si="60"/>
        <v>345725.01043582999</v>
      </c>
      <c r="I63" s="15">
        <f t="shared" si="60"/>
        <v>38293.171439403995</v>
      </c>
      <c r="J63" s="15">
        <f t="shared" si="60"/>
        <v>1473.465200184</v>
      </c>
      <c r="K63" s="15">
        <f t="shared" si="60"/>
        <v>10445.004134970999</v>
      </c>
      <c r="L63" s="15">
        <f t="shared" si="60"/>
        <v>2734.1946443707998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7" activePane="bottomRight" state="frozen"/>
      <selection pane="topRight" activeCell="AY55" sqref="AY55"/>
      <selection pane="bottomLeft" activeCell="AY55" sqref="AY55"/>
      <selection pane="bottomRight" activeCell="A18" sqref="A18"/>
    </sheetView>
  </sheetViews>
  <sheetFormatPr defaultRowHeight="15" x14ac:dyDescent="0.25"/>
  <cols>
    <col min="1" max="1" width="17.28515625" style="17" customWidth="1"/>
    <col min="2" max="8" width="10.28515625" style="17" customWidth="1"/>
    <col min="9" max="18" width="11.5703125" style="17" customWidth="1"/>
    <col min="19" max="19" width="9.140625" style="63"/>
    <col min="20" max="26" width="9.140625" style="17"/>
    <col min="27" max="27" width="18.5703125" style="17" customWidth="1"/>
    <col min="28" max="28" width="12" style="17" bestFit="1" customWidth="1"/>
    <col min="29" max="29" width="9.140625" style="17"/>
    <col min="30" max="31" width="10.140625" style="17" bestFit="1" customWidth="1"/>
    <col min="32" max="33" width="9.140625" style="17"/>
    <col min="34" max="34" width="10.140625" style="17" bestFit="1" customWidth="1"/>
    <col min="35" max="48" width="10.140625" style="17" customWidth="1"/>
    <col min="49" max="49" width="9.140625" style="17"/>
    <col min="50" max="50" width="18.5703125" style="17" customWidth="1"/>
    <col min="51" max="51" width="10.140625" style="17" bestFit="1" customWidth="1"/>
    <col min="52" max="52" width="9.140625" style="17"/>
    <col min="53" max="54" width="10.140625" style="17" bestFit="1" customWidth="1"/>
    <col min="55" max="56" width="9.140625" style="17"/>
    <col min="57" max="57" width="10.140625" style="17" bestFit="1" customWidth="1"/>
    <col min="58" max="16384" width="9.140625" style="17"/>
  </cols>
  <sheetData>
    <row r="1" spans="1:71" ht="15" customHeight="1" x14ac:dyDescent="0.25">
      <c r="A1" s="106"/>
      <c r="B1" s="117" t="s">
        <v>154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66"/>
      <c r="V1" s="66"/>
      <c r="W1" s="66"/>
      <c r="X1" s="66"/>
      <c r="Y1" s="66"/>
      <c r="Z1" s="66"/>
      <c r="AA1" s="17" t="s">
        <v>155</v>
      </c>
      <c r="AX1" s="17" t="s">
        <v>156</v>
      </c>
    </row>
    <row r="2" spans="1:71" x14ac:dyDescent="0.25">
      <c r="A2" s="10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66"/>
      <c r="V2" s="66"/>
      <c r="W2" s="66"/>
      <c r="X2" s="66"/>
      <c r="Y2" s="66"/>
      <c r="Z2" s="66"/>
    </row>
    <row r="3" spans="1:71" x14ac:dyDescent="0.25">
      <c r="A3" s="17" t="s">
        <v>157</v>
      </c>
      <c r="B3" s="17" t="s">
        <v>50</v>
      </c>
      <c r="C3" s="17" t="s">
        <v>76</v>
      </c>
      <c r="D3" s="17" t="s">
        <v>158</v>
      </c>
      <c r="E3" s="17" t="s">
        <v>159</v>
      </c>
      <c r="F3" s="17" t="s">
        <v>160</v>
      </c>
      <c r="G3" s="17" t="s">
        <v>136</v>
      </c>
      <c r="H3" s="17" t="s">
        <v>161</v>
      </c>
      <c r="I3" s="64" t="s">
        <v>37</v>
      </c>
      <c r="J3" s="64" t="s">
        <v>43</v>
      </c>
      <c r="K3" s="64" t="s">
        <v>59</v>
      </c>
      <c r="L3" s="64" t="s">
        <v>73</v>
      </c>
      <c r="M3" s="64" t="s">
        <v>75</v>
      </c>
      <c r="N3" s="64" t="s">
        <v>35</v>
      </c>
      <c r="O3" s="64" t="s">
        <v>162</v>
      </c>
      <c r="P3" s="64" t="s">
        <v>163</v>
      </c>
      <c r="Q3" s="64" t="s">
        <v>164</v>
      </c>
      <c r="R3" s="64" t="s">
        <v>165</v>
      </c>
      <c r="S3" s="64" t="s">
        <v>166</v>
      </c>
      <c r="T3" s="64" t="s">
        <v>167</v>
      </c>
      <c r="U3" s="64" t="s">
        <v>168</v>
      </c>
      <c r="V3" s="64" t="s">
        <v>113</v>
      </c>
      <c r="W3" s="64" t="s">
        <v>169</v>
      </c>
      <c r="X3" s="64" t="s">
        <v>170</v>
      </c>
      <c r="Y3" s="64"/>
      <c r="Z3" s="64"/>
      <c r="AA3" s="17" t="s">
        <v>157</v>
      </c>
      <c r="AB3" s="17" t="s">
        <v>50</v>
      </c>
      <c r="AC3" s="17" t="s">
        <v>76</v>
      </c>
      <c r="AD3" s="17" t="s">
        <v>158</v>
      </c>
      <c r="AE3" s="17" t="s">
        <v>159</v>
      </c>
      <c r="AF3" s="17" t="s">
        <v>160</v>
      </c>
      <c r="AG3" s="17" t="s">
        <v>136</v>
      </c>
      <c r="AH3" s="17" t="s">
        <v>161</v>
      </c>
      <c r="AI3" s="64" t="s">
        <v>37</v>
      </c>
      <c r="AJ3" s="64" t="s">
        <v>43</v>
      </c>
      <c r="AK3" s="64" t="s">
        <v>59</v>
      </c>
      <c r="AL3" s="64" t="s">
        <v>73</v>
      </c>
      <c r="AM3" s="64" t="s">
        <v>75</v>
      </c>
      <c r="AN3" s="64" t="s">
        <v>35</v>
      </c>
      <c r="AO3" s="64" t="s">
        <v>162</v>
      </c>
      <c r="AP3" s="64" t="s">
        <v>163</v>
      </c>
      <c r="AQ3" s="64" t="s">
        <v>164</v>
      </c>
      <c r="AR3" s="64" t="s">
        <v>165</v>
      </c>
      <c r="AS3" s="64" t="s">
        <v>166</v>
      </c>
      <c r="AT3" s="64" t="s">
        <v>167</v>
      </c>
      <c r="AU3" s="64" t="s">
        <v>168</v>
      </c>
      <c r="AV3" s="64" t="s">
        <v>113</v>
      </c>
      <c r="AX3" s="17" t="s">
        <v>157</v>
      </c>
      <c r="AY3" s="17" t="s">
        <v>50</v>
      </c>
      <c r="AZ3" s="17" t="s">
        <v>76</v>
      </c>
      <c r="BA3" s="17" t="s">
        <v>158</v>
      </c>
      <c r="BB3" s="17" t="s">
        <v>159</v>
      </c>
      <c r="BC3" s="17" t="s">
        <v>160</v>
      </c>
      <c r="BD3" s="17" t="s">
        <v>136</v>
      </c>
      <c r="BE3" s="17" t="s">
        <v>161</v>
      </c>
      <c r="BF3" s="64" t="s">
        <v>37</v>
      </c>
      <c r="BG3" s="64" t="s">
        <v>43</v>
      </c>
      <c r="BH3" s="64" t="s">
        <v>59</v>
      </c>
      <c r="BI3" s="64" t="s">
        <v>73</v>
      </c>
      <c r="BJ3" s="64" t="s">
        <v>75</v>
      </c>
      <c r="BK3" s="64" t="s">
        <v>35</v>
      </c>
      <c r="BL3" s="64" t="s">
        <v>162</v>
      </c>
      <c r="BM3" s="64" t="s">
        <v>163</v>
      </c>
      <c r="BN3" s="64" t="s">
        <v>164</v>
      </c>
      <c r="BO3" s="64" t="s">
        <v>165</v>
      </c>
      <c r="BP3" s="64" t="s">
        <v>166</v>
      </c>
      <c r="BQ3" s="64" t="s">
        <v>167</v>
      </c>
      <c r="BR3" s="64" t="s">
        <v>168</v>
      </c>
      <c r="BS3" s="64" t="s">
        <v>113</v>
      </c>
    </row>
    <row r="4" spans="1:71" x14ac:dyDescent="0.25">
      <c r="A4" s="17" t="s">
        <v>171</v>
      </c>
      <c r="B4" s="15" t="e">
        <f>rail!B3+nonpt!B3+ptagfire!B3+nonroad!B3+'onroad all'!AF3+cmv_c1c2!B3+'ptfire-rx'!B3+ptegu!B3+ptnonipm!B3+pt_oilgas!B3+np_oilgas!B3+rwc!B3+cmv_c3!B3+airports!B3+'ptfire-wild'!B3+np_solvents!B3</f>
        <v>#VALUE!</v>
      </c>
      <c r="C4" s="15">
        <f>rail!C3+nonpt!C3+ptagfire!C3++nonroad!C3+'onroad all'!BY3+cmv_c1c2!BI3+'ptfire-rx'!C3+ptegu!C3+ptnonipm!C3+pt_oilgas!C3+np_oilgas!C3+rwc!C3+cmv_c3!BI3+livestock!B3+airports!C3+'ptfire-wild'!C3+fertilizer!B3+np_solvents!C3</f>
        <v>82124.800508318571</v>
      </c>
      <c r="D4" s="15">
        <f>rail!D3+nonpt!D3+ptagfire!D3++nonroad!D3+cmv_c1c2!D3+'ptfire-rx'!D3+ptegu!EA3+ptnonipm!D3+pt_oilgas!D3+np_oilgas!D3+rwc!D3+cmv_c3!D3+'onroad all'!EE3+airports!D3+'ptfire-wild'!D3+np_solvents!D3</f>
        <v>180513.45953369015</v>
      </c>
      <c r="E4" s="15">
        <f>rail!E3+nonpt!E3+ptagfire!E3++nonroad!E3+cmv_c1c2!E3+'ptfire-rx'!E3+ptegu!E3+ptnonipm!E3+pt_oilgas!E3+np_oilgas!E3+rwc!E3+cmv_c3!E3+afdust!BA3+'onroad all'!CZ3+'onroad all'!EG3+airports!E3+'ptfire-wild'!E3+np_solvents!E3</f>
        <v>196155.98770388486</v>
      </c>
      <c r="F4" s="15">
        <f>rail!F3+nonpt!F3+ptagfire!F3++nonroad!F3+cmv_c1c2!F3+'ptfire-rx'!F3+ptegu!F3+ptnonipm!F3+pt_oilgas!F3+np_oilgas!F3+rwc!F3+cmv_c3!F3+afdust!BB3+'onroad all'!EG3+airports!F3+'ptfire-wild'!F3+np_solvents!F3</f>
        <v>111484.75329164266</v>
      </c>
      <c r="G4" s="15">
        <f>rail!G3+nonpt!G3+ptagfire!G3++nonroad!G3+'onroad all'!DP3+cmv_c1c2!G3+'ptfire-rx'!G3+ptegu!FM3+ptnonipm!G3+pt_oilgas!G3+np_oilgas!G3+rwc!G3+cmv_c3!G3+airports!G3+'ptfire-wild'!G3+np_solvents!G3</f>
        <v>33286.386492257414</v>
      </c>
      <c r="H4" s="15">
        <f>rail!H3+nonpt!H3+ptagfire!H3++nonroad!H3+'onroad all'!EA3+cmv_c1c2!H3+'ptfire-rx'!H3+ptegu!H3+ptnonipm!H3+pt_oilgas!H3+np_oilgas!H3+rwc!H3+cmv_c3!H3+livestock!C3+airports!H3+'ptfire-wild'!H3+np_solvents!H3</f>
        <v>269976.33537670999</v>
      </c>
      <c r="I4" s="15">
        <f>rail!AN3+nonpt!BK3+ptagfire!V3+nonroad!AK3+'onroad all'!H3+cmv_c1c2!O3+'ptfire-rx'!AO3+ptegu!BM3+ptnonipm!BX3+pt_oilgas!BM3+np_oilgas!AV3+rwc!AG3+cmv_c3!O3+livestock!U3+airports!AK3+'ptfire-wild'!AM3+np_solvents!AJ3</f>
        <v>4704.4633262311545</v>
      </c>
      <c r="J4" s="15">
        <f>rail!AT3+nonpt!BQ3+ptagfire!Z3+nonroad!AP3+'onroad all'!P3+cmv_c1c2!T3+'ptfire-rx'!AS3+ptegu!BS3+ptnonipm!CD3+pt_oilgas!BS3+np_oilgas!BB3+rwc!AK3+cmv_c3!T3+livestock!X3+airports!AN3+'ptfire-wild'!AQ3+np_solvents!AN3</f>
        <v>2967.8194887458335</v>
      </c>
      <c r="K4" s="15" t="e">
        <f>rail!BQ3+nonpt!CU3+ptagfire!AJ3+nonroad!BH3+'onroad all'!BB3+cmv_c1c2!AO3+'ptfire-rx'!BE3+ptegu!CX3+ptnonipm!DP3+pt_oilgas!CW3+np_oilgas!BY3+rwc!AX3+cmv_c3!AP3+livestock!#REF!+airports!BF3+'ptfire-wild'!BC3+np_solvents!BB3</f>
        <v>#REF!</v>
      </c>
      <c r="L4" s="15">
        <f>rail!CF3+nonpt!DN3+ptagfire!AV3+nonroad!BT3+'onroad all'!BT3+cmv_c1c2!BF3+'ptfire-rx'!BS3+ptegu!DP3+ptnonipm!EK3+pt_oilgas!DP3+np_oilgas!CP3+rwc!BL3+cmv_c3!BF3+livestock!AP3+airports!BT3+'ptfire-wild'!BQ3+np_solvents!BN3</f>
        <v>11651.255357528536</v>
      </c>
      <c r="M4" s="15">
        <f>rail!CH3+nonpt!DQ3+nonroad!BU3+'onroad all'!BX3+cmv_c1c2!BH3+'ptfire-rx'!BV3+ptegu!DS3+ptnonipm!EN3+pt_oilgas!DS3+np_oilgas!CR3+rwc!BN3+cmv_c3!BH3+airports!BV3+'ptfire-wild'!BT3+np_solvents!BP3+ptagfire!AX3</f>
        <v>1473.8322302315369</v>
      </c>
      <c r="N4" s="15" t="e">
        <f>rail!AM3+nonpt!BH3+nonroad!AJ3+'onroad all'!G3+cmv_c1c2!M3+'ptfire-rx'!AL3+ptegu!BK3+ptnonipm!BU3+pt_oilgas!BK3+np_oilgas!AU3+rwc!AF3+airports!AI3+cmv_c3!M3+'ptfire-wild'!AK3+ptagfire!#REF!</f>
        <v>#REF!</v>
      </c>
      <c r="O4" s="15" t="e">
        <f>rail!AX3+nonpt!O3+ptagfire!AA3+nonroad!AR3+'onroad all'!Y3+cmv_c1c2!V3+'ptfire-rx'!AU3+ptegu!BX3+ptnonipm!CI3+pt_oilgas!BX3+np_oilgas!BE3+rwc!AM3+airports!AP3+cmv_c3!V3+'ptfire-wild'!AS3+np_solvents!#REF!</f>
        <v>#REF!</v>
      </c>
      <c r="P4" s="15">
        <f>rail!AC3+nonroad!AD3+'onroad all'!AJ3+'onroad all'!AK3+'onroad all'!AL3+'onroad all'!AM3+'onroad all'!AN3+'onroad all'!AO3+ptnonipm!BI3+SUM(airports!AS3:AX3)+SUM(cmv_c1c2!AC3:AH3)+SUM(cmv_c3!AC3:AH3)</f>
        <v>1914.375193204223</v>
      </c>
      <c r="Q4" s="15">
        <f>rail!AD3+nonroad!AE3+'onroad all'!AK3+'onroad all'!AL3+'onroad all'!AM3+'onroad all'!AN3+'onroad all'!AO3+ptnonipm!BJ3+SUM(airports!AT3:AX3)+SUM(cmv_c1c2!AD3:AH3)+SUM(cmv_c3!AD3:AH3)</f>
        <v>1810.6118233179777</v>
      </c>
      <c r="R4" s="56">
        <f>rail!P3+nonpt!S3+nonroad!R3+'onroad all'!AB3+ptegu!T3+ptnonipm!T3+pt_oilgas!S3+np_oilgas!Q3+SUM(cmv_c1c2!Z3:AA3)+SUM(cmv_c3!Z3:AA3)</f>
        <v>0.55558849816180689</v>
      </c>
      <c r="S4" s="56">
        <f>rail!K3+nonpt!L3+nonroad!U3+'onroad all'!M3+ptegu!L3+ptnonipm!L3+pt_oilgas!K3+np_oilgas!K3+SUM(cmv_c1c2!R3:S3)+SUM(cmv_c3!R3:S3)</f>
        <v>0.92945616270370268</v>
      </c>
      <c r="T4" s="56">
        <f>rail!O3+nonpt!P3+ptegu!P3+ptnonipm!P3+pt_oilgas!O3+np_oilgas!N3+rwc!M3+SUM(cmv_c1c2!W3:X3)+SUM(cmv_c3!W3:X3)</f>
        <v>0.61610504827571877</v>
      </c>
      <c r="U4" s="56">
        <f>rail!U3+nonpt!AH3+nonroad!T3+'onroad all'!CA3+ptegu!AH3+ptnonipm!AL3+pt_oilgas!AG3+np_oilgas!AA3+rwc!R3+SUM(cmv_c1c2!BJ3:BK3)+SUM(cmv_c3!BJ3:BK3)</f>
        <v>6.1580258408590405</v>
      </c>
      <c r="V4" s="56">
        <f>rail!S3+nonpt!AD3+nonroad!S3+'onroad all'!BR3+'onroad all'!BS3+ptegu!AD3+ptnonipm!AH3+pt_oilgas!AC3+np_oilgas!W3+rwc!P3+SUM(cmv_c1c2!BD3:BE3)+SUM(cmv_c3!BD3:BE3)</f>
        <v>31.355493190759802</v>
      </c>
      <c r="W4" s="56">
        <f>nonpt!CS3+ptegu!BB3+ptnonipm!Z3</f>
        <v>2.3093816721864897E-2</v>
      </c>
      <c r="X4" s="63" t="s">
        <v>172</v>
      </c>
      <c r="AA4" s="17" t="s">
        <v>171</v>
      </c>
      <c r="AB4" s="15" t="e">
        <f>B4+beis!H3</f>
        <v>#VALUE!</v>
      </c>
      <c r="AC4" s="15">
        <f>C4</f>
        <v>82124.800508318571</v>
      </c>
      <c r="AD4" s="15">
        <f>D4+beis!T3</f>
        <v>203176.02453369007</v>
      </c>
      <c r="AE4" s="15">
        <f>E4</f>
        <v>196155.98770388486</v>
      </c>
      <c r="AF4" s="15">
        <f>F4</f>
        <v>111484.75329164266</v>
      </c>
      <c r="AG4" s="15">
        <f>G4</f>
        <v>33286.386492257414</v>
      </c>
      <c r="AH4" s="15">
        <f>H4+beis!Z3</f>
        <v>1801164.28257671</v>
      </c>
      <c r="AI4" s="15">
        <f>I4+beis!E3</f>
        <v>17715.427766231154</v>
      </c>
      <c r="AJ4" s="15">
        <f>J4</f>
        <v>2967.8194887458335</v>
      </c>
      <c r="AK4" s="15" t="e">
        <f>K4+beis!N3</f>
        <v>#REF!</v>
      </c>
      <c r="AL4" s="15">
        <f>L4+beis!R3</f>
        <v>86707.338836528535</v>
      </c>
      <c r="AM4" s="15">
        <f t="shared" ref="AM4:AV4" si="0">M4</f>
        <v>1473.8322302315369</v>
      </c>
      <c r="AN4" s="15" t="e">
        <f t="shared" si="0"/>
        <v>#REF!</v>
      </c>
      <c r="AO4" s="15" t="e">
        <f t="shared" si="0"/>
        <v>#REF!</v>
      </c>
      <c r="AP4" s="15">
        <f t="shared" si="0"/>
        <v>1914.375193204223</v>
      </c>
      <c r="AQ4" s="15">
        <f t="shared" si="0"/>
        <v>1810.6118233179777</v>
      </c>
      <c r="AR4" s="56">
        <f t="shared" si="0"/>
        <v>0.55558849816180689</v>
      </c>
      <c r="AS4" s="56">
        <f t="shared" si="0"/>
        <v>0.92945616270370268</v>
      </c>
      <c r="AT4" s="56">
        <f t="shared" si="0"/>
        <v>0.61610504827571877</v>
      </c>
      <c r="AU4" s="56">
        <f t="shared" si="0"/>
        <v>6.1580258408590405</v>
      </c>
      <c r="AV4" s="56">
        <f t="shared" si="0"/>
        <v>31.355493190759802</v>
      </c>
      <c r="AX4" s="17" t="s">
        <v>171</v>
      </c>
      <c r="AY4" s="15" t="e">
        <f>B4-'ptfire-rx'!B3-'ptfire-wild'!B3</f>
        <v>#VALUE!</v>
      </c>
      <c r="AZ4" s="15">
        <f>C4-'ptfire-rx'!C3-'ptfire-wild'!C3</f>
        <v>73997.239348318573</v>
      </c>
      <c r="BA4" s="15">
        <f>D4-'ptfire-rx'!D3-'ptfire-wild'!D3</f>
        <v>170099.31356969016</v>
      </c>
      <c r="BB4" s="15">
        <f>E4-'ptfire-rx'!E3-'ptfire-wild'!E3</f>
        <v>142907.37589888487</v>
      </c>
      <c r="BC4" s="15">
        <f>F4-'ptfire-rx'!F3-'ptfire-wild'!F3</f>
        <v>66358.811770642656</v>
      </c>
      <c r="BD4" s="15">
        <f>G4-'ptfire-rx'!G3-'ptfire-wild'!G3</f>
        <v>28461.329699257414</v>
      </c>
      <c r="BE4" s="15">
        <f>H4-'ptfire-rx'!H3-'ptfire-wild'!H3</f>
        <v>153142.64030170999</v>
      </c>
      <c r="BF4" s="15">
        <f>I4-'ptfire-rx'!AO3-'ptfire-wild'!AM3</f>
        <v>1536.2487104720772</v>
      </c>
      <c r="BG4" s="15">
        <f>J4-'ptfire-rx'!AS3-'ptfire-wild'!AQ3</f>
        <v>1565.1069950974459</v>
      </c>
      <c r="BH4" s="15" t="e">
        <f>K4-'ptfire-rx'!BE3-'ptfire-wild'!BC3</f>
        <v>#REF!</v>
      </c>
      <c r="BI4" s="15">
        <f>L4-'ptfire-rx'!BS3-'ptfire-wild'!BQ3</f>
        <v>6782.7463025625475</v>
      </c>
      <c r="BJ4" s="15">
        <f>M4-'ptfire-rx'!BV3-'ptfire-wild'!BT3</f>
        <v>309.98670548353977</v>
      </c>
      <c r="BK4" s="15" t="e">
        <f>N4-'ptfire-rx'!AL3-'ptfire-wild'!AK3</f>
        <v>#REF!</v>
      </c>
      <c r="BL4" s="15" t="e">
        <f>O4-'ptfire-rx'!AU3-'ptfire-wild'!AS3</f>
        <v>#REF!</v>
      </c>
      <c r="BM4" s="15">
        <f t="shared" ref="BM4:BS4" si="1">P4</f>
        <v>1914.375193204223</v>
      </c>
      <c r="BN4" s="15">
        <f t="shared" si="1"/>
        <v>1810.6118233179777</v>
      </c>
      <c r="BO4" s="56">
        <f t="shared" si="1"/>
        <v>0.55558849816180689</v>
      </c>
      <c r="BP4" s="56">
        <f t="shared" si="1"/>
        <v>0.92945616270370268</v>
      </c>
      <c r="BQ4" s="56">
        <f t="shared" si="1"/>
        <v>0.61610504827571877</v>
      </c>
      <c r="BR4" s="56">
        <f t="shared" si="1"/>
        <v>6.1580258408590405</v>
      </c>
      <c r="BS4" s="56">
        <f t="shared" si="1"/>
        <v>31.355493190759802</v>
      </c>
    </row>
    <row r="5" spans="1:71" x14ac:dyDescent="0.25">
      <c r="A5" s="17" t="s">
        <v>173</v>
      </c>
      <c r="B5" s="15">
        <f>rail!B4+nonpt!B4+ptagfire!B4+nonroad!B4+'onroad all'!AF4+cmv_c1c2!B4+'ptfire-rx'!B4+ptegu!B4+ptnonipm!B4+pt_oilgas!B4+np_oilgas!B4+rwc!B4+cmv_c3!B4+airports!B4+'ptfire-wild'!B4+np_solvents!B4</f>
        <v>1196928.8699737</v>
      </c>
      <c r="C5" s="15">
        <f>rail!C4+nonpt!C4+ptagfire!C4++nonroad!C4+'onroad all'!BY4+cmv_c1c2!BI4+'ptfire-rx'!C4+ptegu!C4+ptnonipm!C4+pt_oilgas!C4+np_oilgas!C4+rwc!C4+cmv_c3!BI4+livestock!B4+airports!C4+'ptfire-wild'!C4+fertilizer!B4+np_solvents!C4</f>
        <v>76747.298612817191</v>
      </c>
      <c r="D5" s="15">
        <f>rail!D4+nonpt!D4+ptagfire!D4++nonroad!D4+cmv_c1c2!D4+'ptfire-rx'!D4+ptegu!EA4+ptnonipm!D4+pt_oilgas!D4+np_oilgas!D4+rwc!D4+cmv_c3!D4+'onroad all'!EE4+airports!D4+'ptfire-wild'!D4+np_solvents!D4</f>
        <v>136072.12487695829</v>
      </c>
      <c r="E5" s="15">
        <f>rail!E4+nonpt!E4+ptagfire!E4++nonroad!E4+cmv_c1c2!E4+'ptfire-rx'!E4+ptegu!E4+ptnonipm!E4+pt_oilgas!E4+np_oilgas!E4+rwc!E4+cmv_c3!E4+afdust!BA4+'onroad all'!CZ4+'onroad all'!EG4+airports!E4+'ptfire-wild'!E4+np_solvents!E4</f>
        <v>150645.19746533895</v>
      </c>
      <c r="F5" s="15">
        <f>rail!F4+nonpt!F4+ptagfire!F4++nonroad!F4+cmv_c1c2!F4+'ptfire-rx'!F4+ptegu!F4+ptnonipm!F4+pt_oilgas!F4+np_oilgas!F4+rwc!F4+cmv_c3!F4+afdust!BB4+'onroad all'!EG4+airports!F4+'ptfire-wild'!F4+np_solvents!F4</f>
        <v>76512.308875224247</v>
      </c>
      <c r="G5" s="15">
        <f>rail!G4+nonpt!G4+ptagfire!G4++nonroad!G4+'onroad all'!DP4+cmv_c1c2!G4+'ptfire-rx'!G4+ptegu!FM4+ptnonipm!G4+pt_oilgas!G4+np_oilgas!G4+rwc!G4+cmv_c3!G4+airports!G4+'ptfire-wild'!G4+np_solvents!G4</f>
        <v>17134.751677347282</v>
      </c>
      <c r="H5" s="15">
        <f>rail!H4+nonpt!H4+ptagfire!H4++nonroad!H4+'onroad all'!EA4+cmv_c1c2!H4+'ptfire-rx'!H4+ptegu!H4+ptnonipm!H4+pt_oilgas!H4+np_oilgas!H4+rwc!H4+cmv_c3!H4+livestock!C4+airports!H4+'ptfire-wild'!H4+np_solvents!H4</f>
        <v>259697.754386524</v>
      </c>
      <c r="I5" s="15">
        <f>rail!AN4+nonpt!BK4+ptagfire!V4+nonroad!AK4+'onroad all'!H4+cmv_c1c2!O4+'ptfire-rx'!AO4+ptegu!BM4+ptnonipm!BX4+pt_oilgas!BM4+np_oilgas!AV4+rwc!AG4+cmv_c3!O4+livestock!U4+airports!AK4+'ptfire-wild'!AM4+np_solvents!AJ4</f>
        <v>5332.8611212780079</v>
      </c>
      <c r="J5" s="15">
        <f>rail!AT4+nonpt!BQ4+ptagfire!Z4+nonroad!AP4+'onroad all'!P4+cmv_c1c2!T4+'ptfire-rx'!AS4+ptegu!BS4+ptnonipm!CD4+pt_oilgas!BS4+np_oilgas!BB4+rwc!AK4+cmv_c3!T4+livestock!X4+airports!AN4+'ptfire-wild'!AQ4+np_solvents!AN4</f>
        <v>2310.6286681461702</v>
      </c>
      <c r="K5" s="15" t="e">
        <f>rail!BQ4+nonpt!CU4+ptagfire!AJ4+nonroad!BH4+'onroad all'!BB4+cmv_c1c2!AO4+'ptfire-rx'!BE4+ptegu!CX4+ptnonipm!DP4+pt_oilgas!CW4+np_oilgas!BY4+rwc!AX4+cmv_c3!AP4+livestock!#REF!+airports!BF4+'ptfire-wild'!BC4+np_solvents!BB4</f>
        <v>#REF!</v>
      </c>
      <c r="L5" s="15">
        <f>rail!CF4+nonpt!DN4+ptagfire!AV4+nonroad!BT4+'onroad all'!BT4+cmv_c1c2!BF4+'ptfire-rx'!BS4+ptegu!DP4+ptnonipm!EK4+pt_oilgas!DP4+np_oilgas!CP4+rwc!BL4+cmv_c3!BF4+livestock!AP4+airports!BT4+'ptfire-wild'!BQ4+np_solvents!BN4</f>
        <v>7276.9298146173014</v>
      </c>
      <c r="M5" s="15">
        <f>rail!CH4+nonpt!DQ4+nonroad!BU4+'onroad all'!BX4+cmv_c1c2!BH4+'ptfire-rx'!BV4+ptegu!DS4+ptnonipm!EN4+pt_oilgas!DS4+np_oilgas!CR4+rwc!BN4+cmv_c3!BH4+airports!BV4+'ptfire-wild'!BT4+np_solvents!BP4+ptagfire!AX4</f>
        <v>1671.152924473321</v>
      </c>
      <c r="N5" s="15" t="e">
        <f>rail!AM4+nonpt!BH4+nonroad!AJ4+'onroad all'!G4+cmv_c1c2!M4+'ptfire-rx'!AL4+ptegu!BK4+ptnonipm!BU4+pt_oilgas!BK4+np_oilgas!AU4+rwc!AF4+airports!AI4+cmv_c3!M4+'ptfire-wild'!AK4+ptagfire!#REF!</f>
        <v>#REF!</v>
      </c>
      <c r="O5" s="15" t="e">
        <f>rail!AX4+nonpt!O4+ptagfire!AA4+nonroad!AR4+'onroad all'!Y4+cmv_c1c2!V4+'ptfire-rx'!AU4+ptegu!BX4+ptnonipm!CI4+pt_oilgas!BX4+np_oilgas!BE4+rwc!AM4+airports!AP4+cmv_c3!V4+'ptfire-wild'!AS4+np_solvents!#REF!</f>
        <v>#REF!</v>
      </c>
      <c r="P5" s="15">
        <f>rail!AC4+nonroad!AD4+'onroad all'!AJ4+'onroad all'!AK4+'onroad all'!AL4+'onroad all'!AM4+'onroad all'!AN4+'onroad all'!AO4+ptnonipm!BI4+SUM(airports!AS4:AX4)+SUM(cmv_c1c2!AC4:AH4)+SUM(cmv_c3!AC4:AH4)</f>
        <v>2302.2437240233953</v>
      </c>
      <c r="Q5" s="15">
        <f>rail!AD4+nonroad!AE4+'onroad all'!AK4+'onroad all'!AL4+'onroad all'!AM4+'onroad all'!AN4+'onroad all'!AO4+ptnonipm!BJ4+SUM(airports!AT4:AX4)+SUM(cmv_c1c2!AD4:AH4)+SUM(cmv_c3!AD4:AH4)</f>
        <v>2188.1339441863397</v>
      </c>
      <c r="R5" s="56">
        <f>rail!P4+nonpt!S4+nonroad!R4+'onroad all'!AB4+ptegu!T4+ptnonipm!T4+pt_oilgas!S4+np_oilgas!Q4+SUM(cmv_c1c2!Z4:AA4)+SUM(cmv_c3!Z4:AA4)</f>
        <v>0.15882023297722103</v>
      </c>
      <c r="S5" s="56">
        <f>rail!K4+nonpt!L4+nonroad!U4+'onroad all'!M4+ptegu!L4+ptnonipm!L4+pt_oilgas!K4+np_oilgas!K4+SUM(cmv_c1c2!R4:S4)+SUM(cmv_c3!R4:S4)</f>
        <v>3.3294587994660918</v>
      </c>
      <c r="T5" s="56">
        <f>rail!O4+nonpt!P4+ptegu!P4+ptnonipm!P4+pt_oilgas!O4+np_oilgas!N4+rwc!M4+SUM(cmv_c1c2!W4:X4)+SUM(cmv_c3!W4:X4)</f>
        <v>0.58736316826118762</v>
      </c>
      <c r="U5" s="56">
        <f>rail!U4+nonpt!AH4+nonroad!T4+'onroad all'!CA4+ptegu!AH4+ptnonipm!AL4+pt_oilgas!AG4+np_oilgas!AA4+rwc!R4+SUM(cmv_c1c2!BJ4:BK4)+SUM(cmv_c3!BJ4:BK4)</f>
        <v>3.0934120928244893</v>
      </c>
      <c r="V5" s="56">
        <f>rail!S4+nonpt!AD4+nonroad!S4+'onroad all'!BR4+'onroad all'!BS4+ptegu!AD4+ptnonipm!AH4+pt_oilgas!AC4+np_oilgas!W4+rwc!P4+SUM(cmv_c1c2!BD4:BE4)+SUM(cmv_c3!BD4:BE4)</f>
        <v>5.5658340828193822</v>
      </c>
      <c r="W5" s="56">
        <f>nonpt!CS4+ptegu!BB4+ptnonipm!Z4</f>
        <v>1.9002245258141643</v>
      </c>
      <c r="X5" s="63"/>
      <c r="AA5" s="17" t="s">
        <v>173</v>
      </c>
      <c r="AB5" s="15">
        <f>B5+beis!H4</f>
        <v>1268186.6352737001</v>
      </c>
      <c r="AC5" s="15">
        <f t="shared" ref="AC5:AC53" si="2">C5</f>
        <v>76747.298612817191</v>
      </c>
      <c r="AD5" s="15">
        <f>D5+beis!T4</f>
        <v>148362.85057695818</v>
      </c>
      <c r="AE5" s="15">
        <f t="shared" ref="AE5:AE53" si="3">E5</f>
        <v>150645.19746533895</v>
      </c>
      <c r="AF5" s="15">
        <f t="shared" ref="AF5:AF53" si="4">F5</f>
        <v>76512.308875224247</v>
      </c>
      <c r="AG5" s="15">
        <f t="shared" ref="AG5:AG53" si="5">G5</f>
        <v>17134.751677347282</v>
      </c>
      <c r="AH5" s="15">
        <f>H5+beis!Z4</f>
        <v>698717.35778652399</v>
      </c>
      <c r="AI5" s="15">
        <f>I5+beis!E4</f>
        <v>14086.939401278007</v>
      </c>
      <c r="AJ5" s="15">
        <f t="shared" ref="AJ5:AJ53" si="6">J5</f>
        <v>2310.6286681461702</v>
      </c>
      <c r="AK5" s="15" t="e">
        <f>K5+beis!N4</f>
        <v>#REF!</v>
      </c>
      <c r="AL5" s="15">
        <f>L5+beis!R4</f>
        <v>48557.401504617301</v>
      </c>
      <c r="AM5" s="15">
        <f t="shared" ref="AM5:AM53" si="7">M5</f>
        <v>1671.152924473321</v>
      </c>
      <c r="AN5" s="15" t="e">
        <f t="shared" ref="AN5:AN53" si="8">N5</f>
        <v>#REF!</v>
      </c>
      <c r="AO5" s="15" t="e">
        <f t="shared" ref="AO5:AO53" si="9">O5</f>
        <v>#REF!</v>
      </c>
      <c r="AP5" s="15">
        <f t="shared" ref="AP5:AP53" si="10">P5</f>
        <v>2302.2437240233953</v>
      </c>
      <c r="AQ5" s="15">
        <f t="shared" ref="AQ5:AQ53" si="11">Q5</f>
        <v>2188.1339441863397</v>
      </c>
      <c r="AR5" s="56">
        <f t="shared" ref="AR5:AR53" si="12">R5</f>
        <v>0.15882023297722103</v>
      </c>
      <c r="AS5" s="56">
        <f t="shared" ref="AS5:AS53" si="13">S5</f>
        <v>3.3294587994660918</v>
      </c>
      <c r="AT5" s="56">
        <f t="shared" ref="AT5:AT53" si="14">T5</f>
        <v>0.58736316826118762</v>
      </c>
      <c r="AU5" s="56">
        <f t="shared" ref="AU5:AU53" si="15">U5</f>
        <v>3.0934120928244893</v>
      </c>
      <c r="AV5" s="56">
        <f t="shared" ref="AV5:AV53" si="16">V5</f>
        <v>5.5658340828193822</v>
      </c>
      <c r="AX5" s="17" t="s">
        <v>173</v>
      </c>
      <c r="AY5" s="15">
        <f>B5-'ptfire-rx'!B4-'ptfire-wild'!B4</f>
        <v>648807.47798970004</v>
      </c>
      <c r="AZ5" s="15">
        <f>C5-'ptfire-rx'!C4-'ptfire-wild'!C4</f>
        <v>67699.320284817193</v>
      </c>
      <c r="BA5" s="15">
        <f>D5-'ptfire-rx'!D4-'ptfire-wild'!D4</f>
        <v>125921.71044195828</v>
      </c>
      <c r="BB5" s="15">
        <f>E5-'ptfire-rx'!E4-'ptfire-wild'!E4</f>
        <v>92499.690792338952</v>
      </c>
      <c r="BC5" s="15">
        <f>F5-'ptfire-rx'!F4-'ptfire-wild'!F4</f>
        <v>27236.455819224248</v>
      </c>
      <c r="BD5" s="15">
        <f>G5-'ptfire-rx'!G4-'ptfire-wild'!G4</f>
        <v>12198.750514347281</v>
      </c>
      <c r="BE5" s="15">
        <f>H5-'ptfire-rx'!H4-'ptfire-wild'!H4</f>
        <v>129633.06579552399</v>
      </c>
      <c r="BF5" s="15">
        <f>I5-'ptfire-rx'!AO4-'ptfire-wild'!AM4</f>
        <v>1107.006558908909</v>
      </c>
      <c r="BG5" s="15">
        <f>J5-'ptfire-rx'!AS4-'ptfire-wild'!AQ4</f>
        <v>1176.0019197335353</v>
      </c>
      <c r="BH5" s="15" t="e">
        <f>K5-'ptfire-rx'!BE4-'ptfire-wild'!BC4</f>
        <v>#REF!</v>
      </c>
      <c r="BI5" s="15">
        <f>L5-'ptfire-rx'!BS4-'ptfire-wild'!BQ4</f>
        <v>1467.6224784040196</v>
      </c>
      <c r="BJ5" s="15">
        <f>M5-'ptfire-rx'!BV4-'ptfire-wild'!BT4</f>
        <v>240.45334748501409</v>
      </c>
      <c r="BK5" s="15" t="e">
        <f>N5-'ptfire-rx'!AL4-'ptfire-wild'!AK4</f>
        <v>#REF!</v>
      </c>
      <c r="BL5" s="15" t="e">
        <f>O5-'ptfire-rx'!AU4-'ptfire-wild'!AS4</f>
        <v>#REF!</v>
      </c>
      <c r="BM5" s="15">
        <f t="shared" ref="BM5:BM52" si="17">P5</f>
        <v>2302.2437240233953</v>
      </c>
      <c r="BN5" s="15">
        <f t="shared" ref="BN5:BN52" si="18">Q5</f>
        <v>2188.1339441863397</v>
      </c>
      <c r="BO5" s="56">
        <f t="shared" ref="BO5:BO52" si="19">R5</f>
        <v>0.15882023297722103</v>
      </c>
      <c r="BP5" s="56">
        <f t="shared" ref="BP5:BP52" si="20">S5</f>
        <v>3.3294587994660918</v>
      </c>
      <c r="BQ5" s="56">
        <f t="shared" ref="BQ5:BQ52" si="21">T5</f>
        <v>0.58736316826118762</v>
      </c>
      <c r="BR5" s="56">
        <f t="shared" ref="BR5:BR52" si="22">U5</f>
        <v>3.0934120928244893</v>
      </c>
      <c r="BS5" s="56">
        <f t="shared" ref="BS5:BS52" si="23">V5</f>
        <v>5.5658340828193822</v>
      </c>
    </row>
    <row r="6" spans="1:71" x14ac:dyDescent="0.25">
      <c r="A6" s="17" t="s">
        <v>174</v>
      </c>
      <c r="B6" s="15">
        <f>rail!B5+nonpt!B5+ptagfire!B5+nonroad!B5+'onroad all'!AF5+cmv_c1c2!B5+'ptfire-rx'!B5+ptegu!B5+ptnonipm!B5+pt_oilgas!B5+np_oilgas!B5+rwc!B5+cmv_c3!B5+airports!B5+'ptfire-wild'!B5+np_solvents!B5</f>
        <v>922434.99031910882</v>
      </c>
      <c r="C6" s="15">
        <f>rail!C5+nonpt!C5+ptagfire!C5++nonroad!C5+'onroad all'!BY5+cmv_c1c2!BI5+'ptfire-rx'!C5+ptegu!C5+ptnonipm!C5+pt_oilgas!C5+np_oilgas!C5+rwc!C5+cmv_c3!BI5+livestock!B5+airports!C5+'ptfire-wild'!C5+fertilizer!B5+np_solvents!C5</f>
        <v>99732.083430269297</v>
      </c>
      <c r="D6" s="15">
        <f>rail!D5+nonpt!D5+ptagfire!D5++nonroad!D5+cmv_c1c2!D5+'ptfire-rx'!D5+ptegu!EA5+ptnonipm!D5+pt_oilgas!D5+np_oilgas!D5+rwc!D5+cmv_c3!D5+'onroad all'!EE5+airports!D5+'ptfire-wild'!D5+np_solvents!D5</f>
        <v>115679.7546948192</v>
      </c>
      <c r="E6" s="15">
        <f>rail!E5+nonpt!E5+ptagfire!E5++nonroad!E5+cmv_c1c2!E5+'ptfire-rx'!E5+ptegu!E5+ptnonipm!E5+pt_oilgas!E5+np_oilgas!E5+rwc!E5+cmv_c3!E5+afdust!BA5+'onroad all'!CZ5+'onroad all'!EG5+airports!E5+'ptfire-wild'!E5+np_solvents!E5</f>
        <v>198671.30299169818</v>
      </c>
      <c r="F6" s="15">
        <f>rail!F5+nonpt!F5+ptagfire!F5++nonroad!F5+cmv_c1c2!F5+'ptfire-rx'!F5+ptegu!F5+ptnonipm!F5+pt_oilgas!F5+np_oilgas!F5+rwc!F5+cmv_c3!F5+afdust!BB5+'onroad all'!EG5+airports!F5+'ptfire-wild'!F5+np_solvents!F5</f>
        <v>87828.598473508391</v>
      </c>
      <c r="G6" s="15">
        <f>rail!G5+nonpt!G5+ptagfire!G5++nonroad!G5+'onroad all'!DP5+cmv_c1c2!G5+'ptfire-rx'!G5+ptegu!FM5+ptnonipm!G5+pt_oilgas!G5+np_oilgas!G5+rwc!G5+cmv_c3!G5+airports!G5+'ptfire-wild'!G5+np_solvents!G5</f>
        <v>35384.295206745002</v>
      </c>
      <c r="H6" s="15">
        <f>rail!H5+nonpt!H5+ptagfire!H5++nonroad!H5+'onroad all'!EA5+cmv_c1c2!H5+'ptfire-rx'!H5+ptegu!H5+ptnonipm!H5+pt_oilgas!H5+np_oilgas!H5+rwc!H5+cmv_c3!H5+livestock!C5+airports!H5+'ptfire-wild'!H5+np_solvents!H5</f>
        <v>225687.65625221</v>
      </c>
      <c r="I6" s="15">
        <f>rail!AN5+nonpt!BK5+ptagfire!V5+nonroad!AK5+'onroad all'!H5+cmv_c1c2!O5+'ptfire-rx'!AO5+ptegu!BM5+ptnonipm!BX5+pt_oilgas!BM5+np_oilgas!AV5+rwc!AG5+cmv_c3!O5+livestock!U5+airports!AK5+'ptfire-wild'!AM5+np_solvents!AJ5</f>
        <v>4267.1833584905617</v>
      </c>
      <c r="J6" s="15">
        <f>rail!AT5+nonpt!BQ5+ptagfire!Z5+nonroad!AP5+'onroad all'!P5+cmv_c1c2!T5+'ptfire-rx'!AS5+ptegu!BS5+ptnonipm!CD5+pt_oilgas!BS5+np_oilgas!BB5+rwc!AK5+cmv_c3!T5+livestock!X5+airports!AN5+'ptfire-wild'!AQ5+np_solvents!AN5</f>
        <v>2202.1895205724695</v>
      </c>
      <c r="K6" s="15" t="e">
        <f>rail!BQ5+nonpt!CU5+ptagfire!AJ5+nonroad!BH5+'onroad all'!BB5+cmv_c1c2!AO5+'ptfire-rx'!BE5+ptegu!CX5+ptnonipm!DP5+pt_oilgas!CW5+np_oilgas!BY5+rwc!AX5+cmv_c3!AP5+livestock!#REF!+airports!BF5+'ptfire-wild'!BC5+np_solvents!BB5</f>
        <v>#REF!</v>
      </c>
      <c r="L6" s="15">
        <f>rail!CF5+nonpt!DN5+ptagfire!AV5+nonroad!BT5+'onroad all'!BT5+cmv_c1c2!BF5+'ptfire-rx'!BS5+ptegu!DP5+ptnonipm!EK5+pt_oilgas!DP5+np_oilgas!CP5+rwc!BL5+cmv_c3!BF5+livestock!AP5+airports!BT5+'ptfire-wild'!BQ5+np_solvents!BN5</f>
        <v>7261.4175316527217</v>
      </c>
      <c r="M6" s="15">
        <f>rail!CH5+nonpt!DQ5+nonroad!BU5+'onroad all'!BX5+cmv_c1c2!BH5+'ptfire-rx'!BV5+ptegu!DS5+ptnonipm!EN5+pt_oilgas!DS5+np_oilgas!CR5+rwc!BN5+cmv_c3!BH5+airports!BV5+'ptfire-wild'!BT5+np_solvents!BP5+ptagfire!AX5</f>
        <v>1260.132844648082</v>
      </c>
      <c r="N6" s="15" t="e">
        <f>rail!AM5+nonpt!BH5+nonroad!AJ5+'onroad all'!G5+cmv_c1c2!M5+'ptfire-rx'!AL5+ptegu!BK5+ptnonipm!BU5+pt_oilgas!BK5+np_oilgas!AU5+rwc!AF5+airports!AI5+cmv_c3!M5+'ptfire-wild'!AK5+ptagfire!#REF!</f>
        <v>#REF!</v>
      </c>
      <c r="O6" s="15" t="e">
        <f>rail!AX5+nonpt!O5+ptagfire!AA5+nonroad!AR5+'onroad all'!Y5+cmv_c1c2!V5+'ptfire-rx'!AU5+ptegu!BX5+ptnonipm!CI5+pt_oilgas!BX5+np_oilgas!BE5+rwc!AM5+airports!AP5+cmv_c3!V5+'ptfire-wild'!AS5+np_solvents!#REF!</f>
        <v>#REF!</v>
      </c>
      <c r="P6" s="15">
        <f>rail!AC5+nonroad!AD5+'onroad all'!AJ5+'onroad all'!AK5+'onroad all'!AL5+'onroad all'!AM5+'onroad all'!AN5+'onroad all'!AO5+ptnonipm!BI5+SUM(airports!AS5:AX5)+SUM(cmv_c1c2!AC5:AH5)+SUM(cmv_c3!AC5:AH5)</f>
        <v>1833.9163545658264</v>
      </c>
      <c r="Q6" s="15">
        <f>rail!AD5+nonroad!AE5+'onroad all'!AK5+'onroad all'!AL5+'onroad all'!AM5+'onroad all'!AN5+'onroad all'!AO5+ptnonipm!BJ5+SUM(airports!AT5:AX5)+SUM(cmv_c1c2!AD5:AH5)+SUM(cmv_c3!AD5:AH5)</f>
        <v>1744.2700289927686</v>
      </c>
      <c r="R6" s="56">
        <f>rail!P5+nonpt!S5+nonroad!R5+'onroad all'!AB5+ptegu!T5+ptnonipm!T5+pt_oilgas!S5+np_oilgas!Q5+SUM(cmv_c1c2!Z5:AA5)+SUM(cmv_c3!Z5:AA5)</f>
        <v>0.2707222599328567</v>
      </c>
      <c r="S6" s="56">
        <f>rail!K5+nonpt!L5+nonroad!U5+'onroad all'!M5+ptegu!L5+ptnonipm!L5+pt_oilgas!K5+np_oilgas!K5+SUM(cmv_c1c2!R5:S5)+SUM(cmv_c3!R5:S5)</f>
        <v>0.57452123672160393</v>
      </c>
      <c r="T6" s="56">
        <f>rail!O5+nonpt!P5+ptegu!P5+ptnonipm!P5+pt_oilgas!O5+np_oilgas!N5+rwc!M5+SUM(cmv_c1c2!W5:X5)+SUM(cmv_c3!W5:X5)</f>
        <v>0.13295600073618224</v>
      </c>
      <c r="U6" s="56">
        <f>rail!U5+nonpt!AH5+nonroad!T5+'onroad all'!CA5+ptegu!AH5+ptnonipm!AL5+pt_oilgas!AG5+np_oilgas!AA5+rwc!R5+SUM(cmv_c1c2!BJ5:BK5)+SUM(cmv_c3!BJ5:BK5)</f>
        <v>1.9798047347972287</v>
      </c>
      <c r="V6" s="56">
        <f>rail!S5+nonpt!AD5+nonroad!S5+'onroad all'!BR5+'onroad all'!BS5+ptegu!AD5+ptnonipm!AH5+pt_oilgas!AC5+np_oilgas!W5+rwc!P5+SUM(cmv_c1c2!BD5:BE5)+SUM(cmv_c3!BD5:BE5)</f>
        <v>12.00837212884878</v>
      </c>
      <c r="W6" s="56">
        <f>nonpt!CS5+ptegu!BB5+ptnonipm!Z5</f>
        <v>0.49651679653573966</v>
      </c>
      <c r="X6" s="63" t="s">
        <v>172</v>
      </c>
      <c r="AA6" s="17" t="s">
        <v>174</v>
      </c>
      <c r="AB6" s="15">
        <f>B6+beis!H5</f>
        <v>1016545.9039391087</v>
      </c>
      <c r="AC6" s="15">
        <f t="shared" si="2"/>
        <v>99732.083430269297</v>
      </c>
      <c r="AD6" s="15">
        <f>D6+beis!T5</f>
        <v>141279.4277548191</v>
      </c>
      <c r="AE6" s="15">
        <f t="shared" si="3"/>
        <v>198671.30299169818</v>
      </c>
      <c r="AF6" s="15">
        <f t="shared" si="4"/>
        <v>87828.598473508391</v>
      </c>
      <c r="AG6" s="15">
        <f t="shared" si="5"/>
        <v>35384.295206745002</v>
      </c>
      <c r="AH6" s="15">
        <f>H6+beis!Z5</f>
        <v>1416013.42945221</v>
      </c>
      <c r="AI6" s="15">
        <f>I6+beis!E5</f>
        <v>14284.508539490562</v>
      </c>
      <c r="AJ6" s="15">
        <f t="shared" si="6"/>
        <v>2202.1895205724695</v>
      </c>
      <c r="AK6" s="15" t="e">
        <f>K6+beis!N5</f>
        <v>#REF!</v>
      </c>
      <c r="AL6" s="15">
        <f>L6+beis!R5</f>
        <v>65675.032590752715</v>
      </c>
      <c r="AM6" s="15">
        <f t="shared" si="7"/>
        <v>1260.132844648082</v>
      </c>
      <c r="AN6" s="15" t="e">
        <f t="shared" si="8"/>
        <v>#REF!</v>
      </c>
      <c r="AO6" s="15" t="e">
        <f t="shared" si="9"/>
        <v>#REF!</v>
      </c>
      <c r="AP6" s="15">
        <f t="shared" si="10"/>
        <v>1833.9163545658264</v>
      </c>
      <c r="AQ6" s="15">
        <f t="shared" si="11"/>
        <v>1744.2700289927686</v>
      </c>
      <c r="AR6" s="56">
        <f t="shared" si="12"/>
        <v>0.2707222599328567</v>
      </c>
      <c r="AS6" s="56">
        <f t="shared" si="13"/>
        <v>0.57452123672160393</v>
      </c>
      <c r="AT6" s="56">
        <f t="shared" si="14"/>
        <v>0.13295600073618224</v>
      </c>
      <c r="AU6" s="56">
        <f t="shared" si="15"/>
        <v>1.9798047347972287</v>
      </c>
      <c r="AV6" s="56">
        <f t="shared" si="16"/>
        <v>12.00837212884878</v>
      </c>
      <c r="AX6" s="17" t="s">
        <v>174</v>
      </c>
      <c r="AY6" s="15">
        <f>B6-'ptfire-rx'!B5-'ptfire-wild'!B5</f>
        <v>453180.96978510881</v>
      </c>
      <c r="AZ6" s="15">
        <f>C6-'ptfire-rx'!C5-'ptfire-wild'!C5</f>
        <v>92004.259361269302</v>
      </c>
      <c r="BA6" s="15">
        <f>D6-'ptfire-rx'!D5-'ptfire-wild'!D5</f>
        <v>107930.4777348192</v>
      </c>
      <c r="BB6" s="15">
        <f>E6-'ptfire-rx'!E5-'ptfire-wild'!E5</f>
        <v>149732.18772369818</v>
      </c>
      <c r="BC6" s="15">
        <f>F6-'ptfire-rx'!F5-'ptfire-wild'!F5</f>
        <v>46354.771882508394</v>
      </c>
      <c r="BD6" s="15">
        <f>G6-'ptfire-rx'!G5-'ptfire-wild'!G5</f>
        <v>31446.149231745003</v>
      </c>
      <c r="BE6" s="15">
        <f>H6-'ptfire-rx'!H5-'ptfire-wild'!H5</f>
        <v>114600.18605321</v>
      </c>
      <c r="BF6" s="15">
        <f>I6-'ptfire-rx'!AO5-'ptfire-wild'!AM5</f>
        <v>1688.4653873759053</v>
      </c>
      <c r="BG6" s="15">
        <f>J6-'ptfire-rx'!AS5-'ptfire-wild'!AQ5</f>
        <v>1059.4516570600713</v>
      </c>
      <c r="BH6" s="15" t="e">
        <f>K6-'ptfire-rx'!BE5-'ptfire-wild'!BC5</f>
        <v>#REF!</v>
      </c>
      <c r="BI6" s="15">
        <f>L6-'ptfire-rx'!BS5-'ptfire-wild'!BQ5</f>
        <v>3300.043735015307</v>
      </c>
      <c r="BJ6" s="15">
        <f>M6-'ptfire-rx'!BV5-'ptfire-wild'!BT5</f>
        <v>284.40146784097277</v>
      </c>
      <c r="BK6" s="15" t="e">
        <f>N6-'ptfire-rx'!AL5-'ptfire-wild'!AK5</f>
        <v>#REF!</v>
      </c>
      <c r="BL6" s="15" t="e">
        <f>O6-'ptfire-rx'!AU5-'ptfire-wild'!AS5</f>
        <v>#REF!</v>
      </c>
      <c r="BM6" s="15">
        <f t="shared" si="17"/>
        <v>1833.9163545658264</v>
      </c>
      <c r="BN6" s="15">
        <f t="shared" si="18"/>
        <v>1744.2700289927686</v>
      </c>
      <c r="BO6" s="56">
        <f t="shared" si="19"/>
        <v>0.2707222599328567</v>
      </c>
      <c r="BP6" s="56">
        <f t="shared" si="20"/>
        <v>0.57452123672160393</v>
      </c>
      <c r="BQ6" s="56">
        <f t="shared" si="21"/>
        <v>0.13295600073618224</v>
      </c>
      <c r="BR6" s="56">
        <f t="shared" si="22"/>
        <v>1.9798047347972287</v>
      </c>
      <c r="BS6" s="56">
        <f t="shared" si="23"/>
        <v>12.00837212884878</v>
      </c>
    </row>
    <row r="7" spans="1:71" x14ac:dyDescent="0.25">
      <c r="A7" s="17" t="s">
        <v>175</v>
      </c>
      <c r="B7" s="15">
        <f>rail!B6+nonpt!B6+ptagfire!B6+nonroad!B6+'onroad all'!AF6+cmv_c1c2!B6+'ptfire-rx'!B6+ptegu!B6+ptnonipm!B6+pt_oilgas!B6+np_oilgas!B6+rwc!B6+cmv_c3!B6+airports!B6+'ptfire-wild'!B6+np_solvents!B6</f>
        <v>8414998.2551681995</v>
      </c>
      <c r="C7" s="15">
        <f>rail!C6+nonpt!C6+ptagfire!C6++nonroad!C6+'onroad all'!BY6+cmv_c1c2!BI6+'ptfire-rx'!C6+ptegu!C6+ptnonipm!C6+pt_oilgas!C6+np_oilgas!C6+rwc!C6+cmv_c3!BI6+livestock!B6+airports!C6+'ptfire-wild'!C6+fertilizer!B6+np_solvents!C6</f>
        <v>508215.06104388618</v>
      </c>
      <c r="D7" s="15">
        <f>rail!D6+nonpt!D6+ptagfire!D6++nonroad!D6+cmv_c1c2!D6+'ptfire-rx'!D6+ptegu!EA6+ptnonipm!D6+pt_oilgas!D6+np_oilgas!D6+rwc!D6+cmv_c3!D6+'onroad all'!EE6+airports!D6+'ptfire-wild'!D6+np_solvents!D6</f>
        <v>479669.34497763106</v>
      </c>
      <c r="E7" s="15">
        <f>rail!E6+nonpt!E6+ptagfire!E6++nonroad!E6+cmv_c1c2!E6+'ptfire-rx'!E6+ptegu!E6+ptnonipm!E6+pt_oilgas!E6+np_oilgas!E6+rwc!E6+cmv_c3!E6+afdust!BA6+'onroad all'!CZ6+'onroad all'!EG6+airports!E6+'ptfire-wild'!E6+np_solvents!E6</f>
        <v>1001575.697834586</v>
      </c>
      <c r="F7" s="15">
        <f>rail!F6+nonpt!F6+ptagfire!F6++nonroad!F6+cmv_c1c2!F6+'ptfire-rx'!F6+ptegu!F6+ptnonipm!F6+pt_oilgas!F6+np_oilgas!F6+rwc!F6+cmv_c3!F6+afdust!BB6+'onroad all'!EG6+airports!F6+'ptfire-wild'!F6+np_solvents!F6</f>
        <v>691972.89646969014</v>
      </c>
      <c r="G7" s="15">
        <f>rail!G6+nonpt!G6+ptagfire!G6++nonroad!G6+'onroad all'!DP6+cmv_c1c2!G6+'ptfire-rx'!G6+ptegu!FM6+ptnonipm!G6+pt_oilgas!G6+np_oilgas!G6+rwc!G6+cmv_c3!G6+airports!G6+'ptfire-wild'!G6+np_solvents!G6</f>
        <v>69908.07020913437</v>
      </c>
      <c r="H7" s="15">
        <f>rail!H6+nonpt!H6+ptagfire!H6++nonroad!H6+'onroad all'!EA6+cmv_c1c2!H6+'ptfire-rx'!H6+ptegu!H6+ptnonipm!H6+pt_oilgas!H6+np_oilgas!H6+rwc!H6+cmv_c3!H6+livestock!C6+airports!H6+'ptfire-wild'!H6+np_solvents!H6</f>
        <v>2119096.6921748202</v>
      </c>
      <c r="I7" s="15">
        <f>rail!AN6+nonpt!BK6+ptagfire!V6+nonroad!AK6+'onroad all'!H6+cmv_c1c2!O6+'ptfire-rx'!AO6+ptegu!BM6+ptnonipm!BX6+pt_oilgas!BM6+np_oilgas!AV6+rwc!AG6+cmv_c3!O6+livestock!U6+airports!AK6+'ptfire-wild'!AM6+np_solvents!AJ6</f>
        <v>51751.03605157556</v>
      </c>
      <c r="J7" s="15">
        <f>rail!AT6+nonpt!BQ6+ptagfire!Z6+nonroad!AP6+'onroad all'!P6+cmv_c1c2!T6+'ptfire-rx'!AS6+ptegu!BS6+ptnonipm!CD6+pt_oilgas!BS6+np_oilgas!BB6+rwc!AK6+cmv_c3!T6+livestock!X6+airports!AN6+'ptfire-wild'!AQ6+np_solvents!AN6</f>
        <v>17642.920988771788</v>
      </c>
      <c r="K7" s="15" t="e">
        <f>rail!BQ6+nonpt!CU6+ptagfire!AJ6+nonroad!BH6+'onroad all'!BB6+cmv_c1c2!AO6+'ptfire-rx'!BE6+ptegu!CX6+ptnonipm!DP6+pt_oilgas!CW6+np_oilgas!BY6+rwc!AX6+cmv_c3!AP6+livestock!#REF!+airports!BF6+'ptfire-wild'!BC6+np_solvents!BB6</f>
        <v>#REF!</v>
      </c>
      <c r="L7" s="15">
        <f>rail!CF6+nonpt!DN6+ptagfire!AV6+nonroad!BT6+'onroad all'!BT6+cmv_c1c2!BF6+'ptfire-rx'!BS6+ptegu!DP6+ptnonipm!EK6+pt_oilgas!DP6+np_oilgas!CP6+rwc!BL6+cmv_c3!BF6+livestock!AP6+airports!BT6+'ptfire-wild'!BQ6+np_solvents!BN6</f>
        <v>70911.72566408258</v>
      </c>
      <c r="M7" s="15">
        <f>rail!CH6+nonpt!DQ6+nonroad!BU6+'onroad all'!BX6+cmv_c1c2!BH6+'ptfire-rx'!BV6+ptegu!DS6+ptnonipm!EN6+pt_oilgas!DS6+np_oilgas!CR6+rwc!BN6+cmv_c3!BH6+airports!BV6+'ptfire-wild'!BT6+np_solvents!BP6+ptagfire!AX6</f>
        <v>16443.6058791754</v>
      </c>
      <c r="N7" s="15" t="e">
        <f>rail!AM6+nonpt!BH6+nonroad!AJ6+'onroad all'!G6+cmv_c1c2!M6+'ptfire-rx'!AL6+ptegu!BK6+ptnonipm!BU6+pt_oilgas!BK6+np_oilgas!AU6+rwc!AF6+airports!AI6+cmv_c3!M6+'ptfire-wild'!AK6+ptagfire!#REF!</f>
        <v>#REF!</v>
      </c>
      <c r="O7" s="15" t="e">
        <f>rail!AX6+nonpt!O6+ptagfire!AA6+nonroad!AR6+'onroad all'!Y6+cmv_c1c2!V6+'ptfire-rx'!AU6+ptegu!BX6+ptnonipm!CI6+pt_oilgas!BX6+np_oilgas!BE6+rwc!AM6+airports!AP6+cmv_c3!V6+'ptfire-wild'!AS6+np_solvents!#REF!</f>
        <v>#REF!</v>
      </c>
      <c r="P7" s="15">
        <f>rail!AC6+nonroad!AD6+'onroad all'!AJ6+'onroad all'!AK6+'onroad all'!AL6+'onroad all'!AM6+'onroad all'!AN6+'onroad all'!AO6+ptnonipm!BI6+SUM(airports!AS6:AX6)+SUM(cmv_c1c2!AC6:AH6)+SUM(cmv_c3!AC6:AH6)</f>
        <v>6700.6475414325432</v>
      </c>
      <c r="Q7" s="15">
        <f>rail!AD6+nonroad!AE6+'onroad all'!AK6+'onroad all'!AL6+'onroad all'!AM6+'onroad all'!AN6+'onroad all'!AO6+ptnonipm!BJ6+SUM(airports!AT6:AX6)+SUM(cmv_c1c2!AD6:AH6)+SUM(cmv_c3!AD6:AH6)</f>
        <v>6183.0093070015273</v>
      </c>
      <c r="R7" s="56">
        <f>rail!P6+nonpt!S6+nonroad!R6+'onroad all'!AB6+ptegu!T6+ptnonipm!T6+pt_oilgas!S6+np_oilgas!Q6+SUM(cmv_c1c2!Z6:AA6)+SUM(cmv_c3!Z6:AA6)</f>
        <v>0.3071303720161927</v>
      </c>
      <c r="S7" s="56">
        <f>rail!K6+nonpt!L6+nonroad!U6+'onroad all'!M6+ptegu!L6+ptnonipm!L6+pt_oilgas!K6+np_oilgas!K6+SUM(cmv_c1c2!R6:S6)+SUM(cmv_c3!R6:S6)</f>
        <v>1.4431533152201459</v>
      </c>
      <c r="T7" s="56">
        <f>rail!O6+nonpt!P6+ptegu!P6+ptnonipm!P6+pt_oilgas!O6+np_oilgas!N6+rwc!M6+SUM(cmv_c1c2!W6:X6)+SUM(cmv_c3!W6:X6)</f>
        <v>0.63900500493407442</v>
      </c>
      <c r="U7" s="56">
        <f>rail!U6+nonpt!AH6+nonroad!T6+'onroad all'!CA6+ptegu!AH6+ptnonipm!AL6+pt_oilgas!AG6+np_oilgas!AA6+rwc!R6+SUM(cmv_c1c2!BJ6:BK6)+SUM(cmv_c3!BJ6:BK6)</f>
        <v>22.566893055998264</v>
      </c>
      <c r="V7" s="56">
        <f>rail!S6+nonpt!AD6+nonroad!S6+'onroad all'!BR6+'onroad all'!BS6+ptegu!AD6+ptnonipm!AH6+pt_oilgas!AC6+np_oilgas!W6+rwc!P6+SUM(cmv_c1c2!BD6:BE6)+SUM(cmv_c3!BD6:BE6)</f>
        <v>19.724150622759339</v>
      </c>
      <c r="W7" s="56">
        <f>nonpt!CS6+ptegu!BB6+ptnonipm!Z6</f>
        <v>0.88672526528615769</v>
      </c>
      <c r="X7" s="63"/>
      <c r="AA7" s="17" t="s">
        <v>175</v>
      </c>
      <c r="AB7" s="15">
        <f>B7+beis!H6</f>
        <v>8624799.3314881995</v>
      </c>
      <c r="AC7" s="15">
        <f t="shared" si="2"/>
        <v>508215.06104388618</v>
      </c>
      <c r="AD7" s="15">
        <f>D7+beis!T6</f>
        <v>519969.79805063107</v>
      </c>
      <c r="AE7" s="15">
        <f t="shared" si="3"/>
        <v>1001575.697834586</v>
      </c>
      <c r="AF7" s="15">
        <f t="shared" si="4"/>
        <v>691972.89646969014</v>
      </c>
      <c r="AG7" s="15">
        <f t="shared" si="5"/>
        <v>69908.07020913437</v>
      </c>
      <c r="AH7" s="15">
        <f>H7+beis!Z6</f>
        <v>3743038.8992748102</v>
      </c>
      <c r="AI7" s="15">
        <f>I7+beis!E6</f>
        <v>76863.766485575456</v>
      </c>
      <c r="AJ7" s="15">
        <f t="shared" si="6"/>
        <v>17642.920988771788</v>
      </c>
      <c r="AK7" s="15" t="e">
        <f>K7+beis!N6</f>
        <v>#REF!</v>
      </c>
      <c r="AL7" s="15">
        <f>L7+beis!R6</f>
        <v>199971.1181435826</v>
      </c>
      <c r="AM7" s="15">
        <f t="shared" si="7"/>
        <v>16443.6058791754</v>
      </c>
      <c r="AN7" s="15" t="e">
        <f t="shared" si="8"/>
        <v>#REF!</v>
      </c>
      <c r="AO7" s="15" t="e">
        <f t="shared" si="9"/>
        <v>#REF!</v>
      </c>
      <c r="AP7" s="15">
        <f t="shared" si="10"/>
        <v>6700.6475414325432</v>
      </c>
      <c r="AQ7" s="15">
        <f t="shared" si="11"/>
        <v>6183.0093070015273</v>
      </c>
      <c r="AR7" s="56">
        <f t="shared" si="12"/>
        <v>0.3071303720161927</v>
      </c>
      <c r="AS7" s="56">
        <f t="shared" si="13"/>
        <v>1.4431533152201459</v>
      </c>
      <c r="AT7" s="56">
        <f t="shared" si="14"/>
        <v>0.63900500493407442</v>
      </c>
      <c r="AU7" s="56">
        <f t="shared" si="15"/>
        <v>22.566893055998264</v>
      </c>
      <c r="AV7" s="56">
        <f t="shared" si="16"/>
        <v>19.724150622759339</v>
      </c>
      <c r="AX7" s="17" t="s">
        <v>175</v>
      </c>
      <c r="AY7" s="15">
        <f>B7-'ptfire-rx'!B6-'ptfire-wild'!B6</f>
        <v>1870881.2989681996</v>
      </c>
      <c r="AZ7" s="15">
        <f>C7-'ptfire-rx'!C6-'ptfire-wild'!C6</f>
        <v>400611.97038788616</v>
      </c>
      <c r="BA7" s="15">
        <f>D7-'ptfire-rx'!D6-'ptfire-wild'!D6</f>
        <v>380223.06991763104</v>
      </c>
      <c r="BB7" s="15">
        <f>E7-'ptfire-rx'!E6-'ptfire-wild'!E6</f>
        <v>326782.39891258604</v>
      </c>
      <c r="BC7" s="15">
        <f>F7-'ptfire-rx'!F6-'ptfire-wild'!F6</f>
        <v>120114.16862169013</v>
      </c>
      <c r="BD7" s="15">
        <f>G7-'ptfire-rx'!G6-'ptfire-wild'!G6</f>
        <v>17624.468835134365</v>
      </c>
      <c r="BE7" s="15">
        <f>H7-'ptfire-rx'!H6-'ptfire-wild'!H6</f>
        <v>572302.26514882012</v>
      </c>
      <c r="BF7" s="15">
        <f>I7-'ptfire-rx'!AO6-'ptfire-wild'!AM6</f>
        <v>6988.8520009319618</v>
      </c>
      <c r="BG7" s="15">
        <f>J7-'ptfire-rx'!AS6-'ptfire-wild'!AQ6</f>
        <v>5624.4348979374827</v>
      </c>
      <c r="BH7" s="15" t="e">
        <f>K7-'ptfire-rx'!BE6-'ptfire-wild'!BC6</f>
        <v>#REF!</v>
      </c>
      <c r="BI7" s="15">
        <f>L7-'ptfire-rx'!BS6-'ptfire-wild'!BQ6</f>
        <v>9376.8848987610327</v>
      </c>
      <c r="BJ7" s="15">
        <f>M7-'ptfire-rx'!BV6-'ptfire-wild'!BT6</f>
        <v>977.13665859657704</v>
      </c>
      <c r="BK7" s="15" t="e">
        <f>N7-'ptfire-rx'!AL6-'ptfire-wild'!AK6</f>
        <v>#REF!</v>
      </c>
      <c r="BL7" s="15" t="e">
        <f>O7-'ptfire-rx'!AU6-'ptfire-wild'!AS6</f>
        <v>#REF!</v>
      </c>
      <c r="BM7" s="15">
        <f t="shared" si="17"/>
        <v>6700.6475414325432</v>
      </c>
      <c r="BN7" s="15">
        <f t="shared" si="18"/>
        <v>6183.0093070015273</v>
      </c>
      <c r="BO7" s="56">
        <f t="shared" si="19"/>
        <v>0.3071303720161927</v>
      </c>
      <c r="BP7" s="56">
        <f t="shared" si="20"/>
        <v>1.4431533152201459</v>
      </c>
      <c r="BQ7" s="56">
        <f t="shared" si="21"/>
        <v>0.63900500493407442</v>
      </c>
      <c r="BR7" s="56">
        <f t="shared" si="22"/>
        <v>22.566893055998264</v>
      </c>
      <c r="BS7" s="56">
        <f t="shared" si="23"/>
        <v>19.724150622759339</v>
      </c>
    </row>
    <row r="8" spans="1:71" x14ac:dyDescent="0.25">
      <c r="A8" s="17" t="s">
        <v>176</v>
      </c>
      <c r="B8" s="15">
        <f>rail!B7+nonpt!B7+ptagfire!B7+nonroad!B7+'onroad all'!AF7+cmv_c1c2!B7+'ptfire-rx'!B7+ptegu!B7+ptnonipm!B7+pt_oilgas!B7+np_oilgas!B7+rwc!B7+cmv_c3!B7+airports!B7+'ptfire-wild'!B7+np_solvents!B7</f>
        <v>2507741.8747215699</v>
      </c>
      <c r="C8" s="15">
        <f>rail!C7+nonpt!C7+ptagfire!C7++nonroad!C7+'onroad all'!BY7+cmv_c1c2!BI7+'ptfire-rx'!C7+ptegu!C7+ptnonipm!C7+pt_oilgas!C7+np_oilgas!C7+rwc!C7+cmv_c3!BI7+livestock!B7+airports!C7+'ptfire-wild'!C7+fertilizer!B7+np_solvents!C7</f>
        <v>158815.79221140774</v>
      </c>
      <c r="D8" s="15">
        <f>rail!D7+nonpt!D7+ptagfire!D7++nonroad!D7+cmv_c1c2!D7+'ptfire-rx'!D7+ptegu!EA7+ptnonipm!D7+pt_oilgas!D7+np_oilgas!D7+rwc!D7+cmv_c3!D7+'onroad all'!EE7+airports!D7+'ptfire-wild'!D7+np_solvents!D7</f>
        <v>164626.93901171643</v>
      </c>
      <c r="E8" s="15">
        <f>rail!E7+nonpt!E7+ptagfire!E7++nonroad!E7+cmv_c1c2!E7+'ptfire-rx'!E7+ptegu!E7+ptnonipm!E7+pt_oilgas!E7+np_oilgas!E7+rwc!E7+cmv_c3!E7+afdust!BA7+'onroad all'!CZ7+'onroad all'!EG7+airports!E7+'ptfire-wild'!E7+np_solvents!E7</f>
        <v>339935.96049849526</v>
      </c>
      <c r="F8" s="15">
        <f>rail!F7+nonpt!F7+ptagfire!F7++nonroad!F7+cmv_c1c2!F7+'ptfire-rx'!F7+ptegu!F7+ptnonipm!F7+pt_oilgas!F7+np_oilgas!F7+rwc!F7+cmv_c3!F7+afdust!BB7+'onroad all'!EG7+airports!F7+'ptfire-wild'!F7+np_solvents!F7</f>
        <v>198720.32878712026</v>
      </c>
      <c r="G8" s="15">
        <f>rail!G7+nonpt!G7+ptagfire!G7++nonroad!G7+'onroad all'!DP7+cmv_c1c2!G7+'ptfire-rx'!G7+ptegu!FM7+ptnonipm!G7+pt_oilgas!G7+np_oilgas!G7+rwc!G7+cmv_c3!G7+airports!G7+'ptfire-wild'!G7+np_solvents!G7</f>
        <v>24461.73789745781</v>
      </c>
      <c r="H8" s="15">
        <f>rail!H7+nonpt!H7+ptagfire!H7++nonroad!H7+'onroad all'!EA7+cmv_c1c2!H7+'ptfire-rx'!H7+ptegu!H7+ptnonipm!H7+pt_oilgas!H7+np_oilgas!H7+rwc!H7+cmv_c3!H7+livestock!C7+airports!H7+'ptfire-wild'!H7+np_solvents!H7</f>
        <v>644087.8487233601</v>
      </c>
      <c r="I8" s="15">
        <f>rail!AN7+nonpt!BK7+ptagfire!V7+nonroad!AK7+'onroad all'!H7+cmv_c1c2!O7+'ptfire-rx'!AO7+ptegu!BM7+ptnonipm!BX7+pt_oilgas!BM7+np_oilgas!AV7+rwc!AG7+cmv_c3!O7+livestock!U7+airports!AK7+'ptfire-wild'!AM7+np_solvents!AJ7</f>
        <v>17273.201886077422</v>
      </c>
      <c r="J8" s="15">
        <f>rail!AT7+nonpt!BQ7+ptagfire!Z7+nonroad!AP7+'onroad all'!P7+cmv_c1c2!T7+'ptfire-rx'!AS7+ptegu!BS7+ptnonipm!CD7+pt_oilgas!BS7+np_oilgas!BB7+rwc!AK7+cmv_c3!T7+livestock!X7+airports!AN7+'ptfire-wild'!AQ7+np_solvents!AN7</f>
        <v>5999.095228892088</v>
      </c>
      <c r="K8" s="15" t="e">
        <f>rail!BQ7+nonpt!CU7+ptagfire!AJ7+nonroad!BH7+'onroad all'!BB7+cmv_c1c2!AO7+'ptfire-rx'!BE7+ptegu!CX7+ptnonipm!DP7+pt_oilgas!CW7+np_oilgas!BY7+rwc!AX7+cmv_c3!AP7+livestock!#REF!+airports!BF7+'ptfire-wild'!BC7+np_solvents!BB7</f>
        <v>#REF!</v>
      </c>
      <c r="L8" s="15">
        <f>rail!CF7+nonpt!DN7+ptagfire!AV7+nonroad!BT7+'onroad all'!BT7+cmv_c1c2!BF7+'ptfire-rx'!BS7+ptegu!DP7+ptnonipm!EK7+pt_oilgas!DP7+np_oilgas!CP7+rwc!BL7+cmv_c3!BF7+livestock!AP7+airports!BT7+'ptfire-wild'!BQ7+np_solvents!BN7</f>
        <v>33083.533723615175</v>
      </c>
      <c r="M8" s="15">
        <f>rail!CH7+nonpt!DQ7+nonroad!BU7+'onroad all'!BX7+cmv_c1c2!BH7+'ptfire-rx'!BV7+ptegu!DS7+ptnonipm!EN7+pt_oilgas!DS7+np_oilgas!CR7+rwc!BN7+cmv_c3!BH7+airports!BV7+'ptfire-wild'!BT7+np_solvents!BP7+ptagfire!AX7</f>
        <v>5192.6849315833806</v>
      </c>
      <c r="N8" s="15" t="e">
        <f>rail!AM7+nonpt!BH7+nonroad!AJ7+'onroad all'!G7+cmv_c1c2!M7+'ptfire-rx'!AL7+ptegu!BK7+ptnonipm!BU7+pt_oilgas!BK7+np_oilgas!AU7+rwc!AF7+airports!AI7+cmv_c3!M7+'ptfire-wild'!AK7+ptagfire!#REF!</f>
        <v>#REF!</v>
      </c>
      <c r="O8" s="15" t="e">
        <f>rail!AX7+nonpt!O7+ptagfire!AA7+nonroad!AR7+'onroad all'!Y7+cmv_c1c2!V7+'ptfire-rx'!AU7+ptegu!BX7+ptnonipm!CI7+pt_oilgas!BX7+np_oilgas!BE7+rwc!AM7+airports!AP7+cmv_c3!V7+'ptfire-wild'!AS7+np_solvents!#REF!</f>
        <v>#REF!</v>
      </c>
      <c r="P8" s="15">
        <f>rail!AC7+nonroad!AD7+'onroad all'!AJ7+'onroad all'!AK7+'onroad all'!AL7+'onroad all'!AM7+'onroad all'!AN7+'onroad all'!AO7+ptnonipm!BI7+SUM(airports!AS7:AX7)+SUM(cmv_c1c2!AC7:AH7)+SUM(cmv_c3!AC7:AH7)</f>
        <v>1588.9616451245784</v>
      </c>
      <c r="Q8" s="15">
        <f>rail!AD7+nonroad!AE7+'onroad all'!AK7+'onroad all'!AL7+'onroad all'!AM7+'onroad all'!AN7+'onroad all'!AO7+ptnonipm!BJ7+SUM(airports!AT7:AX7)+SUM(cmv_c1c2!AD7:AH7)+SUM(cmv_c3!AD7:AH7)</f>
        <v>1500.6142774902712</v>
      </c>
      <c r="R8" s="56">
        <f>rail!P7+nonpt!S7+nonroad!R7+'onroad all'!AB7+ptegu!T7+ptnonipm!T7+pt_oilgas!S7+np_oilgas!Q7+SUM(cmv_c1c2!Z7:AA7)+SUM(cmv_c3!Z7:AA7)</f>
        <v>0.39516127113145461</v>
      </c>
      <c r="S8" s="56">
        <f>rail!K7+nonpt!L7+nonroad!U7+'onroad all'!M7+ptegu!L7+ptnonipm!L7+pt_oilgas!K7+np_oilgas!K7+SUM(cmv_c1c2!R7:S7)+SUM(cmv_c3!R7:S7)</f>
        <v>0.50778662857362067</v>
      </c>
      <c r="T8" s="56">
        <f>rail!O7+nonpt!P7+ptegu!P7+ptnonipm!P7+pt_oilgas!O7+np_oilgas!N7+rwc!M7+SUM(cmv_c1c2!W7:X7)+SUM(cmv_c3!W7:X7)</f>
        <v>6.7113401073490092E-2</v>
      </c>
      <c r="U8" s="56">
        <f>rail!U7+nonpt!AH7+nonroad!T7+'onroad all'!CA7+ptegu!AH7+ptnonipm!AL7+pt_oilgas!AG7+np_oilgas!AA7+rwc!R7+SUM(cmv_c1c2!BJ7:BK7)+SUM(cmv_c3!BJ7:BK7)</f>
        <v>3.9862526642200051</v>
      </c>
      <c r="V8" s="56">
        <f>rail!S7+nonpt!AD7+nonroad!S7+'onroad all'!BR7+'onroad all'!BS7+ptegu!AD7+ptnonipm!AH7+pt_oilgas!AC7+np_oilgas!W7+rwc!P7+SUM(cmv_c1c2!BD7:BE7)+SUM(cmv_c3!BD7:BE7)</f>
        <v>7.9289595385740901</v>
      </c>
      <c r="W8" s="56">
        <f>nonpt!CS7+ptegu!BB7+ptnonipm!Z7</f>
        <v>0.57323840000000004</v>
      </c>
      <c r="X8" s="63"/>
      <c r="AA8" s="17" t="s">
        <v>176</v>
      </c>
      <c r="AB8" s="15">
        <f>B8+beis!H7</f>
        <v>2569053.91341057</v>
      </c>
      <c r="AC8" s="15">
        <f t="shared" si="2"/>
        <v>158815.79221140774</v>
      </c>
      <c r="AD8" s="15">
        <f>D8+beis!T7</f>
        <v>183290.02646262883</v>
      </c>
      <c r="AE8" s="15">
        <f t="shared" si="3"/>
        <v>339935.96049849526</v>
      </c>
      <c r="AF8" s="15">
        <f t="shared" si="4"/>
        <v>198720.32878712026</v>
      </c>
      <c r="AG8" s="15">
        <f t="shared" si="5"/>
        <v>24461.73789745781</v>
      </c>
      <c r="AH8" s="15">
        <f>H8+beis!Z7</f>
        <v>1013200.1446433591</v>
      </c>
      <c r="AI8" s="15">
        <f>I8+beis!E7</f>
        <v>24286.012739977421</v>
      </c>
      <c r="AJ8" s="15">
        <f t="shared" si="6"/>
        <v>5999.095228892088</v>
      </c>
      <c r="AK8" s="15" t="e">
        <f>K8+beis!N7</f>
        <v>#REF!</v>
      </c>
      <c r="AL8" s="15">
        <f>L8+beis!R7</f>
        <v>71193.873460015166</v>
      </c>
      <c r="AM8" s="15">
        <f t="shared" si="7"/>
        <v>5192.6849315833806</v>
      </c>
      <c r="AN8" s="15" t="e">
        <f t="shared" si="8"/>
        <v>#REF!</v>
      </c>
      <c r="AO8" s="15" t="e">
        <f t="shared" si="9"/>
        <v>#REF!</v>
      </c>
      <c r="AP8" s="15">
        <f t="shared" si="10"/>
        <v>1588.9616451245784</v>
      </c>
      <c r="AQ8" s="15">
        <f t="shared" si="11"/>
        <v>1500.6142774902712</v>
      </c>
      <c r="AR8" s="56">
        <f t="shared" si="12"/>
        <v>0.39516127113145461</v>
      </c>
      <c r="AS8" s="56">
        <f t="shared" si="13"/>
        <v>0.50778662857362067</v>
      </c>
      <c r="AT8" s="56">
        <f t="shared" si="14"/>
        <v>6.7113401073490092E-2</v>
      </c>
      <c r="AU8" s="56">
        <f t="shared" si="15"/>
        <v>3.9862526642200051</v>
      </c>
      <c r="AV8" s="56">
        <f t="shared" si="16"/>
        <v>7.9289595385740901</v>
      </c>
      <c r="AX8" s="17" t="s">
        <v>176</v>
      </c>
      <c r="AY8" s="15">
        <f>B8-'ptfire-rx'!B7-'ptfire-wild'!B7</f>
        <v>653050.17250057007</v>
      </c>
      <c r="AZ8" s="15">
        <f>C8-'ptfire-rx'!C7-'ptfire-wild'!C7</f>
        <v>128489.27000940774</v>
      </c>
      <c r="BA8" s="15">
        <f>D8-'ptfire-rx'!D7-'ptfire-wild'!D7</f>
        <v>145176.89979271643</v>
      </c>
      <c r="BB8" s="15">
        <f>E8-'ptfire-rx'!E7-'ptfire-wild'!E7</f>
        <v>156490.60695349527</v>
      </c>
      <c r="BC8" s="15">
        <f>F8-'ptfire-rx'!F7-'ptfire-wild'!F7</f>
        <v>43258.164841120248</v>
      </c>
      <c r="BD8" s="15">
        <f>G8-'ptfire-rx'!G7-'ptfire-wild'!G7</f>
        <v>12314.705614457811</v>
      </c>
      <c r="BE8" s="15">
        <f>H8-'ptfire-rx'!H7-'ptfire-wild'!H7</f>
        <v>208144.09126636013</v>
      </c>
      <c r="BF8" s="15">
        <f>I8-'ptfire-rx'!AO7-'ptfire-wild'!AM7</f>
        <v>3386.7191979192539</v>
      </c>
      <c r="BG8" s="15">
        <f>J8-'ptfire-rx'!AS7-'ptfire-wild'!AQ7</f>
        <v>2276.177083171995</v>
      </c>
      <c r="BH8" s="15" t="e">
        <f>K8-'ptfire-rx'!BE7-'ptfire-wild'!BC7</f>
        <v>#REF!</v>
      </c>
      <c r="BI8" s="15">
        <f>L8-'ptfire-rx'!BS7-'ptfire-wild'!BQ7</f>
        <v>1872.9749164904279</v>
      </c>
      <c r="BJ8" s="15">
        <f>M8-'ptfire-rx'!BV7-'ptfire-wild'!BT7</f>
        <v>504.25572577488674</v>
      </c>
      <c r="BK8" s="15" t="e">
        <f>N8-'ptfire-rx'!AL7-'ptfire-wild'!AK7</f>
        <v>#REF!</v>
      </c>
      <c r="BL8" s="15" t="e">
        <f>O8-'ptfire-rx'!AU7-'ptfire-wild'!AS7</f>
        <v>#REF!</v>
      </c>
      <c r="BM8" s="15">
        <f t="shared" si="17"/>
        <v>1588.9616451245784</v>
      </c>
      <c r="BN8" s="15">
        <f t="shared" si="18"/>
        <v>1500.6142774902712</v>
      </c>
      <c r="BO8" s="56">
        <f t="shared" si="19"/>
        <v>0.39516127113145461</v>
      </c>
      <c r="BP8" s="56">
        <f t="shared" si="20"/>
        <v>0.50778662857362067</v>
      </c>
      <c r="BQ8" s="56">
        <f t="shared" si="21"/>
        <v>6.7113401073490092E-2</v>
      </c>
      <c r="BR8" s="56">
        <f t="shared" si="22"/>
        <v>3.9862526642200051</v>
      </c>
      <c r="BS8" s="56">
        <f t="shared" si="23"/>
        <v>7.9289595385740901</v>
      </c>
    </row>
    <row r="9" spans="1:71" x14ac:dyDescent="0.25">
      <c r="A9" s="17" t="s">
        <v>177</v>
      </c>
      <c r="B9" s="15">
        <f>rail!B8+nonpt!B8+ptagfire!B8+nonroad!B8+'onroad all'!AF8+cmv_c1c2!B8+'ptfire-rx'!B8+ptegu!B8+ptnonipm!B8+pt_oilgas!B8+np_oilgas!B8+rwc!B8+cmv_c3!B8+airports!B8+'ptfire-wild'!B8+np_solvents!B8</f>
        <v>287732.03593910002</v>
      </c>
      <c r="C9" s="15">
        <f>rail!C8+nonpt!C8+ptagfire!C8++nonroad!C8+'onroad all'!BY8+cmv_c1c2!BI8+'ptfire-rx'!C8+ptegu!C8+ptnonipm!C8+pt_oilgas!C8+np_oilgas!C8+rwc!C8+cmv_c3!BI8+livestock!B8+airports!C8+'ptfire-wild'!C8+fertilizer!B8+np_solvents!C8</f>
        <v>4363.5815701955125</v>
      </c>
      <c r="D9" s="15">
        <f>rail!D8+nonpt!D8+ptagfire!D8++nonroad!D8+cmv_c1c2!D8+'ptfire-rx'!D8+ptegu!EA8+ptnonipm!D8+pt_oilgas!D8+np_oilgas!D8+rwc!D8+cmv_c3!D8+'onroad all'!EE8+airports!D8+'ptfire-wild'!D8+np_solvents!D8</f>
        <v>36800.521534030602</v>
      </c>
      <c r="E9" s="15">
        <f>rail!E8+nonpt!E8+ptagfire!E8++nonroad!E8+cmv_c1c2!E8+'ptfire-rx'!E8+ptegu!E8+ptnonipm!E8+pt_oilgas!E8+np_oilgas!E8+rwc!E8+cmv_c3!E8+afdust!BA8+'onroad all'!CZ8+'onroad all'!EG8+airports!E8+'ptfire-wild'!E8+np_solvents!E8</f>
        <v>18866.193833657442</v>
      </c>
      <c r="F9" s="15">
        <f>rail!F8+nonpt!F8+ptagfire!F8++nonroad!F8+cmv_c1c2!F8+'ptfire-rx'!F8+ptegu!F8+ptnonipm!F8+pt_oilgas!F8+np_oilgas!F8+rwc!F8+cmv_c3!F8+afdust!BB8+'onroad all'!EG8+airports!F8+'ptfire-wild'!F8+np_solvents!F8</f>
        <v>12414.229348232362</v>
      </c>
      <c r="G9" s="15">
        <f>rail!G8+nonpt!G8+ptagfire!G8++nonroad!G8+'onroad all'!DP8+cmv_c1c2!G8+'ptfire-rx'!G8+ptegu!FM8+ptnonipm!G8+pt_oilgas!G8+np_oilgas!G8+rwc!G8+cmv_c3!G8+airports!G8+'ptfire-wild'!G8+np_solvents!G8</f>
        <v>936.32449364522586</v>
      </c>
      <c r="H9" s="15">
        <f>rail!H8+nonpt!H8+ptagfire!H8++nonroad!H8+'onroad all'!EA8+cmv_c1c2!H8+'ptfire-rx'!H8+ptegu!H8+ptnonipm!H8+pt_oilgas!H8+np_oilgas!H8+rwc!H8+cmv_c3!H8+livestock!C8+airports!H8+'ptfire-wild'!H8+np_solvents!H8</f>
        <v>52579.684184205005</v>
      </c>
      <c r="I9" s="15">
        <f>rail!AN8+nonpt!BK8+ptagfire!V8+nonroad!AK8+'onroad all'!H8+cmv_c1c2!O8+'ptfire-rx'!AO8+ptegu!BM8+ptnonipm!BX8+pt_oilgas!BM8+np_oilgas!AV8+rwc!AG8+cmv_c3!O8+livestock!U8+airports!AK8+'ptfire-wild'!AM8+np_solvents!AJ8</f>
        <v>868.14436810927407</v>
      </c>
      <c r="J9" s="15">
        <f>rail!AT8+nonpt!BQ8+ptagfire!Z8+nonroad!AP8+'onroad all'!P8+cmv_c1c2!T8+'ptfire-rx'!AS8+ptegu!BS8+ptnonipm!CD8+pt_oilgas!BS8+np_oilgas!BB8+rwc!AK8+cmv_c3!T8+livestock!X8+airports!AN8+'ptfire-wild'!AQ8+np_solvents!AN8</f>
        <v>601.92181544343725</v>
      </c>
      <c r="K9" s="15" t="e">
        <f>rail!BQ8+nonpt!CU8+ptagfire!AJ8+nonroad!BH8+'onroad all'!BB8+cmv_c1c2!AO8+'ptfire-rx'!BE8+ptegu!CX8+ptnonipm!DP8+pt_oilgas!CW8+np_oilgas!BY8+rwc!AX8+cmv_c3!AP8+livestock!#REF!+airports!BF8+'ptfire-wild'!BC8+np_solvents!BB8</f>
        <v>#REF!</v>
      </c>
      <c r="L9" s="15">
        <f>rail!CF8+nonpt!DN8+ptagfire!AV8+nonroad!BT8+'onroad all'!BT8+cmv_c1c2!BF8+'ptfire-rx'!BS8+ptegu!DP8+ptnonipm!EK8+pt_oilgas!DP8+np_oilgas!CP8+rwc!BL8+cmv_c3!BF8+livestock!AP8+airports!BT8+'ptfire-wild'!BQ8+np_solvents!BN8</f>
        <v>299.19458320817125</v>
      </c>
      <c r="M9" s="15">
        <f>rail!CH8+nonpt!DQ8+nonroad!BU8+'onroad all'!BX8+cmv_c1c2!BH8+'ptfire-rx'!BV8+ptegu!DS8+ptnonipm!EN8+pt_oilgas!DS8+np_oilgas!CR8+rwc!BN8+cmv_c3!BH8+airports!BV8+'ptfire-wild'!BT8+np_solvents!BP8+ptagfire!AX8</f>
        <v>139.35123692919049</v>
      </c>
      <c r="N9" s="15" t="e">
        <f>rail!AM8+nonpt!BH8+nonroad!AJ8+'onroad all'!G8+cmv_c1c2!M8+'ptfire-rx'!AL8+ptegu!BK8+ptnonipm!BU8+pt_oilgas!BK8+np_oilgas!AU8+rwc!AF8+airports!AI8+cmv_c3!M8+'ptfire-wild'!AK8+ptagfire!#REF!</f>
        <v>#REF!</v>
      </c>
      <c r="O9" s="15" t="e">
        <f>rail!AX8+nonpt!O8+ptagfire!AA8+nonroad!AR8+'onroad all'!Y8+cmv_c1c2!V8+'ptfire-rx'!AU8+ptegu!BX8+ptnonipm!CI8+pt_oilgas!BX8+np_oilgas!BE8+rwc!AM8+airports!AP8+cmv_c3!V8+'ptfire-wild'!AS8+np_solvents!#REF!</f>
        <v>#REF!</v>
      </c>
      <c r="P9" s="15">
        <f>rail!AC8+nonroad!AD8+'onroad all'!AJ8+'onroad all'!AK8+'onroad all'!AL8+'onroad all'!AM8+'onroad all'!AN8+'onroad all'!AO8+ptnonipm!BI8+SUM(airports!AS8:AX8)+SUM(cmv_c1c2!AC8:AH8)+SUM(cmv_c3!AC8:AH8)</f>
        <v>537.73824296759938</v>
      </c>
      <c r="Q9" s="15">
        <f>rail!AD8+nonroad!AE8+'onroad all'!AK8+'onroad all'!AL8+'onroad all'!AM8+'onroad all'!AN8+'onroad all'!AO8+ptnonipm!BJ8+SUM(airports!AT8:AX8)+SUM(cmv_c1c2!AD8:AH8)+SUM(cmv_c3!AD8:AH8)</f>
        <v>510.07459912350078</v>
      </c>
      <c r="R9" s="56">
        <f>rail!P8+nonpt!S8+nonroad!R8+'onroad all'!AB8+ptegu!T8+ptnonipm!T8+pt_oilgas!S8+np_oilgas!Q8+SUM(cmv_c1c2!Z8:AA8)+SUM(cmv_c3!Z8:AA8)</f>
        <v>0.12136217649211503</v>
      </c>
      <c r="S9" s="56">
        <f>rail!K8+nonpt!L8+nonroad!U8+'onroad all'!M8+ptegu!L8+ptnonipm!L8+pt_oilgas!K8+np_oilgas!K8+SUM(cmv_c1c2!R8:S8)+SUM(cmv_c3!R8:S8)</f>
        <v>0.25965211511211106</v>
      </c>
      <c r="T9" s="56">
        <f>rail!O8+nonpt!P8+ptegu!P8+ptnonipm!P8+pt_oilgas!O8+np_oilgas!N8+rwc!M8+SUM(cmv_c1c2!W8:X8)+SUM(cmv_c3!W8:X8)</f>
        <v>0.13626915435204726</v>
      </c>
      <c r="U9" s="56">
        <f>rail!U8+nonpt!AH8+nonroad!T8+'onroad all'!CA8+ptegu!AH8+ptnonipm!AL8+pt_oilgas!AG8+np_oilgas!AA8+rwc!R8+SUM(cmv_c1c2!BJ8:BK8)+SUM(cmv_c3!BJ8:BK8)</f>
        <v>4.3415497957936049</v>
      </c>
      <c r="V9" s="56">
        <f>rail!S8+nonpt!AD8+nonroad!S8+'onroad all'!BR8+'onroad all'!BS8+ptegu!AD8+ptnonipm!AH8+pt_oilgas!AC8+np_oilgas!W8+rwc!P8+SUM(cmv_c1c2!BD8:BE8)+SUM(cmv_c3!BD8:BE8)</f>
        <v>1.0712209060307623</v>
      </c>
      <c r="W9" s="56">
        <f>nonpt!CS8+ptegu!BB8+ptnonipm!Z8</f>
        <v>0.17485540355972148</v>
      </c>
      <c r="X9" s="63" t="s">
        <v>172</v>
      </c>
      <c r="AA9" s="17" t="s">
        <v>177</v>
      </c>
      <c r="AB9" s="15">
        <f>B9+beis!H8</f>
        <v>292687.80515910004</v>
      </c>
      <c r="AC9" s="15">
        <f t="shared" si="2"/>
        <v>4363.5815701955125</v>
      </c>
      <c r="AD9" s="15">
        <f>D9+beis!T8</f>
        <v>37456.577650030602</v>
      </c>
      <c r="AE9" s="15">
        <f t="shared" si="3"/>
        <v>18866.193833657442</v>
      </c>
      <c r="AF9" s="15">
        <f t="shared" si="4"/>
        <v>12414.229348232362</v>
      </c>
      <c r="AG9" s="15">
        <f t="shared" si="5"/>
        <v>936.32449364522586</v>
      </c>
      <c r="AH9" s="15">
        <f>H9+beis!Z8</f>
        <v>118518.96467420501</v>
      </c>
      <c r="AI9" s="15">
        <f>I9+beis!E8</f>
        <v>1416.478186109274</v>
      </c>
      <c r="AJ9" s="15">
        <f t="shared" si="6"/>
        <v>601.92181544343725</v>
      </c>
      <c r="AK9" s="15" t="e">
        <f>K9+beis!N8</f>
        <v>#REF!</v>
      </c>
      <c r="AL9" s="15">
        <f>L9+beis!R8</f>
        <v>3244.2897784081615</v>
      </c>
      <c r="AM9" s="15">
        <f t="shared" si="7"/>
        <v>139.35123692919049</v>
      </c>
      <c r="AN9" s="15" t="e">
        <f t="shared" si="8"/>
        <v>#REF!</v>
      </c>
      <c r="AO9" s="15" t="e">
        <f t="shared" si="9"/>
        <v>#REF!</v>
      </c>
      <c r="AP9" s="15">
        <f t="shared" si="10"/>
        <v>537.73824296759938</v>
      </c>
      <c r="AQ9" s="15">
        <f t="shared" si="11"/>
        <v>510.07459912350078</v>
      </c>
      <c r="AR9" s="56">
        <f t="shared" si="12"/>
        <v>0.12136217649211503</v>
      </c>
      <c r="AS9" s="56">
        <f t="shared" si="13"/>
        <v>0.25965211511211106</v>
      </c>
      <c r="AT9" s="56">
        <f t="shared" si="14"/>
        <v>0.13626915435204726</v>
      </c>
      <c r="AU9" s="56">
        <f t="shared" si="15"/>
        <v>4.3415497957936049</v>
      </c>
      <c r="AV9" s="56">
        <f t="shared" si="16"/>
        <v>1.0712209060307623</v>
      </c>
      <c r="AX9" s="17" t="s">
        <v>177</v>
      </c>
      <c r="AY9" s="15">
        <f>B9-'ptfire-rx'!B8-'ptfire-wild'!B8</f>
        <v>287291.48631910002</v>
      </c>
      <c r="AZ9" s="15">
        <f>C9-'ptfire-rx'!C8-'ptfire-wild'!C8</f>
        <v>4356.3310521955127</v>
      </c>
      <c r="BA9" s="15">
        <f>D9-'ptfire-rx'!D8-'ptfire-wild'!D8</f>
        <v>36793.482614030603</v>
      </c>
      <c r="BB9" s="15">
        <f>E9-'ptfire-rx'!E8-'ptfire-wild'!E8</f>
        <v>18820.459395657443</v>
      </c>
      <c r="BC9" s="15">
        <f>F9-'ptfire-rx'!F8-'ptfire-wild'!F8</f>
        <v>12375.471350232363</v>
      </c>
      <c r="BD9" s="15">
        <f>G9-'ptfire-rx'!G8-'ptfire-wild'!G8</f>
        <v>932.69951264522581</v>
      </c>
      <c r="BE9" s="15">
        <f>H9-'ptfire-rx'!H8-'ptfire-wild'!H8</f>
        <v>52475.457954205005</v>
      </c>
      <c r="BF9" s="15">
        <f>I9-'ptfire-rx'!AO8-'ptfire-wild'!AM8</f>
        <v>865.77048555398574</v>
      </c>
      <c r="BG9" s="15">
        <f>J9-'ptfire-rx'!AS8-'ptfire-wild'!AQ8</f>
        <v>600.87375249692252</v>
      </c>
      <c r="BH9" s="15" t="e">
        <f>K9-'ptfire-rx'!BE8-'ptfire-wild'!BC8</f>
        <v>#REF!</v>
      </c>
      <c r="BI9" s="15">
        <f>L9-'ptfire-rx'!BS8-'ptfire-wild'!BQ8</f>
        <v>295.54301569937206</v>
      </c>
      <c r="BJ9" s="15">
        <f>M9-'ptfire-rx'!BV8-'ptfire-wild'!BT8</f>
        <v>138.44794259900846</v>
      </c>
      <c r="BK9" s="15" t="e">
        <f>N9-'ptfire-rx'!AL8-'ptfire-wild'!AK8</f>
        <v>#REF!</v>
      </c>
      <c r="BL9" s="15" t="e">
        <f>O9-'ptfire-rx'!AU8-'ptfire-wild'!AS8</f>
        <v>#REF!</v>
      </c>
      <c r="BM9" s="15">
        <f t="shared" si="17"/>
        <v>537.73824296759938</v>
      </c>
      <c r="BN9" s="15">
        <f t="shared" si="18"/>
        <v>510.07459912350078</v>
      </c>
      <c r="BO9" s="56">
        <f t="shared" si="19"/>
        <v>0.12136217649211503</v>
      </c>
      <c r="BP9" s="56">
        <f t="shared" si="20"/>
        <v>0.25965211511211106</v>
      </c>
      <c r="BQ9" s="56">
        <f t="shared" si="21"/>
        <v>0.13626915435204726</v>
      </c>
      <c r="BR9" s="56">
        <f t="shared" si="22"/>
        <v>4.3415497957936049</v>
      </c>
      <c r="BS9" s="56">
        <f t="shared" si="23"/>
        <v>1.0712209060307623</v>
      </c>
    </row>
    <row r="10" spans="1:71" x14ac:dyDescent="0.25">
      <c r="A10" s="17" t="s">
        <v>178</v>
      </c>
      <c r="B10" s="15">
        <f>rail!B9+nonpt!B9+ptagfire!B9+nonroad!B9+'onroad all'!AF9+cmv_c1c2!B9+'ptfire-rx'!B9+ptegu!B9+ptnonipm!B9+pt_oilgas!B9+np_oilgas!B9+rwc!B9+cmv_c3!B9+airports!B9+'ptfire-wild'!B9+np_solvents!B9</f>
        <v>102945.72444197198</v>
      </c>
      <c r="C10" s="15">
        <f>rail!C9+nonpt!C9+ptagfire!C9++nonroad!C9+'onroad all'!BY9+cmv_c1c2!BI9+'ptfire-rx'!C9+ptegu!C9+ptnonipm!C9+pt_oilgas!C9+np_oilgas!C9+rwc!C9+cmv_c3!BI9+livestock!B9+airports!C9+'ptfire-wild'!C9+fertilizer!B9+np_solvents!C9</f>
        <v>10414.490627631649</v>
      </c>
      <c r="D10" s="15">
        <f>rail!D9+nonpt!D9+ptagfire!D9++nonroad!D9+cmv_c1c2!D9+'ptfire-rx'!D9+ptegu!EA9+ptnonipm!D9+pt_oilgas!D9+np_oilgas!D9+rwc!D9+cmv_c3!D9+'onroad all'!EE9+airports!D9+'ptfire-wild'!D9+np_solvents!D9</f>
        <v>16521.887675286685</v>
      </c>
      <c r="E10" s="15">
        <f>rail!E9+nonpt!E9+ptagfire!E9++nonroad!E9+cmv_c1c2!E9+'ptfire-rx'!E9+ptegu!E9+ptnonipm!E9+pt_oilgas!E9+np_oilgas!E9+rwc!E9+cmv_c3!E9+afdust!BA9+'onroad all'!CZ9+'onroad all'!EG9+airports!E9+'ptfire-wild'!E9+np_solvents!E9</f>
        <v>9539.4596729422556</v>
      </c>
      <c r="F10" s="15">
        <f>rail!F9+nonpt!F9+ptagfire!F9++nonroad!F9+cmv_c1c2!F9+'ptfire-rx'!F9+ptegu!F9+ptnonipm!F9+pt_oilgas!F9+np_oilgas!F9+rwc!F9+cmv_c3!F9+afdust!BB9+'onroad all'!EG9+airports!F9+'ptfire-wild'!F9+np_solvents!F9</f>
        <v>3733.0570752109666</v>
      </c>
      <c r="G10" s="15">
        <f>rail!G9+nonpt!G9+ptagfire!G9++nonroad!G9+'onroad all'!DP9+cmv_c1c2!G9+'ptfire-rx'!G9+ptegu!FM9+ptnonipm!G9+pt_oilgas!G9+np_oilgas!G9+rwc!G9+cmv_c3!G9+airports!G9+'ptfire-wild'!G9+np_solvents!G9</f>
        <v>969.20679378235104</v>
      </c>
      <c r="H10" s="15">
        <f>rail!H9+nonpt!H9+ptagfire!H9++nonroad!H9+'onroad all'!EA9+cmv_c1c2!H9+'ptfire-rx'!H9+ptegu!H9+ptnonipm!H9+pt_oilgas!H9+np_oilgas!H9+rwc!H9+cmv_c3!H9+livestock!C9+airports!H9+'ptfire-wild'!H9+np_solvents!H9</f>
        <v>17820.493188342989</v>
      </c>
      <c r="I10" s="15">
        <f>rail!AN9+nonpt!BK9+ptagfire!V9+nonroad!AK9+'onroad all'!H9+cmv_c1c2!O9+'ptfire-rx'!AO9+ptegu!BM9+ptnonipm!BX9+pt_oilgas!BM9+np_oilgas!AV9+rwc!AG9+cmv_c3!O9+livestock!U9+airports!AK9+'ptfire-wild'!AM9+np_solvents!AJ9</f>
        <v>194.80932579934594</v>
      </c>
      <c r="J10" s="15">
        <f>rail!AT9+nonpt!BQ9+ptagfire!Z9+nonroad!AP9+'onroad all'!P9+cmv_c1c2!T9+'ptfire-rx'!AS9+ptegu!BS9+ptnonipm!CD9+pt_oilgas!BS9+np_oilgas!BB9+rwc!AK9+cmv_c3!T9+livestock!X9+airports!AN9+'ptfire-wild'!AQ9+np_solvents!AN9</f>
        <v>243.90425397133714</v>
      </c>
      <c r="K10" s="15" t="e">
        <f>rail!BQ9+nonpt!CU9+ptagfire!AJ9+nonroad!BH9+'onroad all'!BB9+cmv_c1c2!AO9+'ptfire-rx'!BE9+ptegu!CX9+ptnonipm!DP9+pt_oilgas!CW9+np_oilgas!BY9+rwc!AX9+cmv_c3!AP9+livestock!#REF!+airports!BF9+'ptfire-wild'!BC9+np_solvents!BB9</f>
        <v>#REF!</v>
      </c>
      <c r="L10" s="15">
        <f>rail!CF9+nonpt!DN9+ptagfire!AV9+nonroad!BT9+'onroad all'!BT9+cmv_c1c2!BF9+'ptfire-rx'!BS9+ptegu!DP9+ptnonipm!EK9+pt_oilgas!DP9+np_oilgas!CP9+rwc!BL9+cmv_c3!BF9+livestock!AP9+airports!BT9+'ptfire-wild'!BQ9+np_solvents!BN9</f>
        <v>173.90154810815545</v>
      </c>
      <c r="M10" s="15">
        <f>rail!CH9+nonpt!DQ9+nonroad!BU9+'onroad all'!BX9+cmv_c1c2!BH9+'ptfire-rx'!BV9+ptegu!DS9+ptnonipm!EN9+pt_oilgas!DS9+np_oilgas!CR9+rwc!BN9+cmv_c3!BH9+airports!BV9+'ptfire-wild'!BT9+np_solvents!BP9+ptagfire!AX9</f>
        <v>40.941376083689704</v>
      </c>
      <c r="N10" s="15" t="e">
        <f>rail!AM9+nonpt!BH9+nonroad!AJ9+'onroad all'!G9+cmv_c1c2!M9+'ptfire-rx'!AL9+ptegu!BK9+ptnonipm!BU9+pt_oilgas!BK9+np_oilgas!AU9+rwc!AF9+airports!AI9+cmv_c3!M9+'ptfire-wild'!AK9+ptagfire!#REF!</f>
        <v>#REF!</v>
      </c>
      <c r="O10" s="15" t="e">
        <f>rail!AX9+nonpt!O9+ptagfire!AA9+nonroad!AR9+'onroad all'!Y9+cmv_c1c2!V9+'ptfire-rx'!AU9+ptegu!BX9+ptnonipm!CI9+pt_oilgas!BX9+np_oilgas!BE9+rwc!AM9+airports!AP9+cmv_c3!V9+'ptfire-wild'!AS9+np_solvents!#REF!</f>
        <v>#REF!</v>
      </c>
      <c r="P10" s="15">
        <f>rail!AC9+nonroad!AD9+'onroad all'!AJ9+'onroad all'!AK9+'onroad all'!AL9+'onroad all'!AM9+'onroad all'!AN9+'onroad all'!AO9+ptnonipm!BI9+SUM(airports!AS9:AX9)+SUM(cmv_c1c2!AC9:AH9)+SUM(cmv_c3!AC9:AH9)</f>
        <v>252.92268128141902</v>
      </c>
      <c r="Q10" s="15">
        <f>rail!AD9+nonroad!AE9+'onroad all'!AK9+'onroad all'!AL9+'onroad all'!AM9+'onroad all'!AN9+'onroad all'!AO9+ptnonipm!BJ9+SUM(airports!AT9:AX9)+SUM(cmv_c1c2!AD9:AH9)+SUM(cmv_c3!AD9:AH9)</f>
        <v>237.87581185115516</v>
      </c>
      <c r="R10" s="56">
        <f>rail!P9+nonpt!S9+nonroad!R9+'onroad all'!AB9+ptegu!T9+ptnonipm!T9+pt_oilgas!S9+np_oilgas!Q9+SUM(cmv_c1c2!Z9:AA9)+SUM(cmv_c3!Z9:AA9)</f>
        <v>7.9428869342188756E-3</v>
      </c>
      <c r="S10" s="56">
        <f>rail!K9+nonpt!L9+nonroad!U9+'onroad all'!M9+ptegu!L9+ptnonipm!L9+pt_oilgas!K9+np_oilgas!K9+SUM(cmv_c1c2!R9:S9)+SUM(cmv_c3!R9:S9)</f>
        <v>7.5072692777564662E-2</v>
      </c>
      <c r="T10" s="56">
        <f>rail!O9+nonpt!P9+ptegu!P9+ptnonipm!P9+pt_oilgas!O9+np_oilgas!N9+rwc!M9+SUM(cmv_c1c2!W9:X9)+SUM(cmv_c3!W9:X9)</f>
        <v>9.512667924899329E-2</v>
      </c>
      <c r="U10" s="56">
        <f>rail!U9+nonpt!AH9+nonroad!T9+'onroad all'!CA9+ptegu!AH9+ptnonipm!AL9+pt_oilgas!AG9+np_oilgas!AA9+rwc!R9+SUM(cmv_c1c2!BJ9:BK9)+SUM(cmv_c3!BJ9:BK9)</f>
        <v>1.0547664686025249</v>
      </c>
      <c r="V10" s="56">
        <f>rail!S9+nonpt!AD9+nonroad!S9+'onroad all'!BR9+'onroad all'!BS9+ptegu!AD9+ptnonipm!AH9+pt_oilgas!AC9+np_oilgas!W9+rwc!P9+SUM(cmv_c1c2!BD9:BE9)+SUM(cmv_c3!BD9:BE9)</f>
        <v>0.83058323494641284</v>
      </c>
      <c r="W10" s="56">
        <f>nonpt!CS9+ptegu!BB9+ptnonipm!Z9</f>
        <v>2.0388056306799647</v>
      </c>
      <c r="X10" s="63" t="s">
        <v>172</v>
      </c>
      <c r="AA10" s="17" t="s">
        <v>178</v>
      </c>
      <c r="AB10" s="15">
        <f>B10+beis!H9</f>
        <v>106023.34390197198</v>
      </c>
      <c r="AC10" s="15">
        <f t="shared" si="2"/>
        <v>10414.490627631649</v>
      </c>
      <c r="AD10" s="15">
        <f>D10+beis!T9</f>
        <v>17749.738475286686</v>
      </c>
      <c r="AE10" s="15">
        <f t="shared" si="3"/>
        <v>9539.4596729422556</v>
      </c>
      <c r="AF10" s="15">
        <f t="shared" si="4"/>
        <v>3733.0570752109666</v>
      </c>
      <c r="AG10" s="15">
        <f t="shared" si="5"/>
        <v>969.20679378235104</v>
      </c>
      <c r="AH10" s="15">
        <f>H10+beis!Z9</f>
        <v>50793.42798834289</v>
      </c>
      <c r="AI10" s="15">
        <f>I10+beis!E9</f>
        <v>530.10117079934594</v>
      </c>
      <c r="AJ10" s="15">
        <f t="shared" si="6"/>
        <v>243.90425397133714</v>
      </c>
      <c r="AK10" s="15" t="e">
        <f>K10+beis!N9</f>
        <v>#REF!</v>
      </c>
      <c r="AL10" s="15">
        <f>L10+beis!R9</f>
        <v>1964.2522361081556</v>
      </c>
      <c r="AM10" s="15">
        <f t="shared" si="7"/>
        <v>40.941376083689704</v>
      </c>
      <c r="AN10" s="15" t="e">
        <f t="shared" si="8"/>
        <v>#REF!</v>
      </c>
      <c r="AO10" s="15" t="e">
        <f t="shared" si="9"/>
        <v>#REF!</v>
      </c>
      <c r="AP10" s="15">
        <f t="shared" si="10"/>
        <v>252.92268128141902</v>
      </c>
      <c r="AQ10" s="15">
        <f t="shared" si="11"/>
        <v>237.87581185115516</v>
      </c>
      <c r="AR10" s="56">
        <f t="shared" si="12"/>
        <v>7.9428869342188756E-3</v>
      </c>
      <c r="AS10" s="56">
        <f t="shared" si="13"/>
        <v>7.5072692777564662E-2</v>
      </c>
      <c r="AT10" s="56">
        <f t="shared" si="14"/>
        <v>9.512667924899329E-2</v>
      </c>
      <c r="AU10" s="56">
        <f t="shared" si="15"/>
        <v>1.0547664686025249</v>
      </c>
      <c r="AV10" s="56">
        <f t="shared" si="16"/>
        <v>0.83058323494641284</v>
      </c>
      <c r="AX10" s="17" t="s">
        <v>178</v>
      </c>
      <c r="AY10" s="15">
        <f>B10-'ptfire-rx'!B9-'ptfire-wild'!B9</f>
        <v>99786.683493971985</v>
      </c>
      <c r="AZ10" s="15">
        <f>C10-'ptfire-rx'!C9-'ptfire-wild'!C9</f>
        <v>10362.949637631649</v>
      </c>
      <c r="BA10" s="15">
        <f>D10-'ptfire-rx'!D9-'ptfire-wild'!D9</f>
        <v>16494.590364286687</v>
      </c>
      <c r="BB10" s="15">
        <f>E10-'ptfire-rx'!E9-'ptfire-wild'!E9</f>
        <v>9232.2103809422551</v>
      </c>
      <c r="BC10" s="15">
        <f>F10-'ptfire-rx'!F9-'ptfire-wild'!F9</f>
        <v>3472.6763222109666</v>
      </c>
      <c r="BD10" s="15">
        <f>G10-'ptfire-rx'!G9-'ptfire-wild'!G9</f>
        <v>950.30026478235106</v>
      </c>
      <c r="BE10" s="15">
        <f>H10-'ptfire-rx'!H9-'ptfire-wild'!H9</f>
        <v>17079.591449342988</v>
      </c>
      <c r="BF10" s="15">
        <f>I10-'ptfire-rx'!AO9-'ptfire-wild'!AM9</f>
        <v>179.46925386850674</v>
      </c>
      <c r="BG10" s="15">
        <f>J10-'ptfire-rx'!AS9-'ptfire-wild'!AQ9</f>
        <v>237.13164882921598</v>
      </c>
      <c r="BH10" s="15" t="e">
        <f>K10-'ptfire-rx'!BE9-'ptfire-wild'!BC9</f>
        <v>#REF!</v>
      </c>
      <c r="BI10" s="15">
        <f>L10-'ptfire-rx'!BS9-'ptfire-wild'!BQ9</f>
        <v>150.30504632804036</v>
      </c>
      <c r="BJ10" s="15">
        <f>M10-'ptfire-rx'!BV9-'ptfire-wild'!BT9</f>
        <v>34.980054069482293</v>
      </c>
      <c r="BK10" s="15" t="e">
        <f>N10-'ptfire-rx'!AL9-'ptfire-wild'!AK9</f>
        <v>#REF!</v>
      </c>
      <c r="BL10" s="15" t="e">
        <f>O10-'ptfire-rx'!AU9-'ptfire-wild'!AS9</f>
        <v>#REF!</v>
      </c>
      <c r="BM10" s="15">
        <f t="shared" si="17"/>
        <v>252.92268128141902</v>
      </c>
      <c r="BN10" s="15">
        <f t="shared" si="18"/>
        <v>237.87581185115516</v>
      </c>
      <c r="BO10" s="56">
        <f t="shared" si="19"/>
        <v>7.9428869342188756E-3</v>
      </c>
      <c r="BP10" s="56">
        <f t="shared" si="20"/>
        <v>7.5072692777564662E-2</v>
      </c>
      <c r="BQ10" s="56">
        <f t="shared" si="21"/>
        <v>9.512667924899329E-2</v>
      </c>
      <c r="BR10" s="56">
        <f t="shared" si="22"/>
        <v>1.0547664686025249</v>
      </c>
      <c r="BS10" s="56">
        <f t="shared" si="23"/>
        <v>0.83058323494641284</v>
      </c>
    </row>
    <row r="11" spans="1:71" x14ac:dyDescent="0.25">
      <c r="A11" s="17" t="s">
        <v>179</v>
      </c>
      <c r="B11" s="15">
        <f>rail!B10+nonpt!B10+ptagfire!B10+nonroad!B10+'onroad all'!AF10+cmv_c1c2!B10+'ptfire-rx'!B10+ptegu!B10+ptnonipm!B10+pt_oilgas!B10+np_oilgas!B10+rwc!B10+cmv_c3!B10+airports!B10+'ptfire-wild'!B10+np_solvents!B10</f>
        <v>23656.78723862</v>
      </c>
      <c r="C11" s="15">
        <f>rail!C10+nonpt!C10+ptagfire!C10++nonroad!C10+'onroad all'!BY10+cmv_c1c2!BI10+'ptfire-rx'!C10+ptegu!C10+ptnonipm!C10+pt_oilgas!C10+np_oilgas!C10+rwc!C10+cmv_c3!BI10+livestock!B10+airports!C10+'ptfire-wild'!C10+fertilizer!B10+np_solvents!C10</f>
        <v>220.35034792088226</v>
      </c>
      <c r="D11" s="15">
        <f>rail!D10+nonpt!D10+ptagfire!D10++nonroad!D10+cmv_c1c2!D10+'ptfire-rx'!D10+ptegu!EA10+ptnonipm!D10+pt_oilgas!D10+np_oilgas!D10+rwc!D10+cmv_c3!D10+'onroad all'!EE10+airports!D10+'ptfire-wild'!D10+np_solvents!D10</f>
        <v>3553.1024004056003</v>
      </c>
      <c r="E11" s="15">
        <f>rail!E10+nonpt!E10+ptagfire!E10++nonroad!E10+cmv_c1c2!E10+'ptfire-rx'!E10+ptegu!E10+ptnonipm!E10+pt_oilgas!E10+np_oilgas!E10+rwc!E10+cmv_c3!E10+afdust!BA10+'onroad all'!CZ10+'onroad all'!EG10+airports!E10+'ptfire-wild'!E10+np_solvents!E10</f>
        <v>2472.206459434251</v>
      </c>
      <c r="F11" s="15">
        <f>rail!F10+nonpt!F10+ptagfire!F10++nonroad!F10+cmv_c1c2!F10+'ptfire-rx'!F10+ptegu!F10+ptnonipm!F10+pt_oilgas!F10+np_oilgas!F10+rwc!F10+cmv_c3!F10+afdust!BB10+'onroad all'!EG10+airports!F10+'ptfire-wild'!F10+np_solvents!F10</f>
        <v>1143.8200568189995</v>
      </c>
      <c r="G11" s="15">
        <f>rail!G10+nonpt!G10+ptagfire!G10++nonroad!G10+'onroad all'!DP10+cmv_c1c2!G10+'ptfire-rx'!G10+ptegu!FM10+ptnonipm!G10+pt_oilgas!G10+np_oilgas!G10+rwc!G10+cmv_c3!G10+airports!G10+'ptfire-wild'!G10+np_solvents!G10</f>
        <v>39.396720383100003</v>
      </c>
      <c r="H11" s="15">
        <f>rail!H10+nonpt!H10+ptagfire!H10++nonroad!H10+'onroad all'!EA10+cmv_c1c2!H10+'ptfire-rx'!H10+ptegu!H10+ptnonipm!H10+pt_oilgas!H10+np_oilgas!H10+rwc!H10+cmv_c3!H10+livestock!C10+airports!H10+'ptfire-wild'!H10+np_solvents!H10</f>
        <v>5845.082386436</v>
      </c>
      <c r="I11" s="15">
        <f>rail!AN10+nonpt!BK10+ptagfire!V10+nonroad!AK10+'onroad all'!H10+cmv_c1c2!O10+'ptfire-rx'!AO10+ptegu!BM10+ptnonipm!BX10+pt_oilgas!BM10+np_oilgas!AV10+rwc!AG10+cmv_c3!O10+livestock!U10+airports!AK10+'ptfire-wild'!AM10+np_solvents!AJ10</f>
        <v>28.635408940809548</v>
      </c>
      <c r="J11" s="15">
        <f>rail!AT10+nonpt!BQ10+ptagfire!Z10+nonroad!AP10+'onroad all'!P10+cmv_c1c2!T10+'ptfire-rx'!AS10+ptegu!BS10+ptnonipm!CD10+pt_oilgas!BS10+np_oilgas!BB10+rwc!AK10+cmv_c3!T10+livestock!X10+airports!AN10+'ptfire-wild'!AQ10+np_solvents!AN10</f>
        <v>34.67279030182123</v>
      </c>
      <c r="K11" s="15" t="e">
        <f>rail!BQ10+nonpt!CU10+ptagfire!AJ10+nonroad!BH10+'onroad all'!BB10+cmv_c1c2!AO10+'ptfire-rx'!BE10+ptegu!CX10+ptnonipm!DP10+pt_oilgas!CW10+np_oilgas!BY10+rwc!AX10+cmv_c3!AP10+livestock!#REF!+airports!BF10+'ptfire-wild'!BC10+np_solvents!BB10</f>
        <v>#REF!</v>
      </c>
      <c r="L11" s="15">
        <f>rail!CF10+nonpt!DN10+ptagfire!AV10+nonroad!BT10+'onroad all'!BT10+cmv_c1c2!BF10+'ptfire-rx'!BS10+ptegu!DP10+ptnonipm!EK10+pt_oilgas!DP10+np_oilgas!CP10+rwc!BL10+cmv_c3!BF10+livestock!AP10+airports!BT10+'ptfire-wild'!BQ10+np_solvents!BN10</f>
        <v>27.69357545464559</v>
      </c>
      <c r="M11" s="15">
        <f>rail!CH10+nonpt!DQ10+nonroad!BU10+'onroad all'!BX10+cmv_c1c2!BH10+'ptfire-rx'!BV10+ptegu!DS10+ptnonipm!EN10+pt_oilgas!DS10+np_oilgas!CR10+rwc!BN10+cmv_c3!BH10+airports!BV10+'ptfire-wild'!BT10+np_solvents!BP10+ptagfire!AX10</f>
        <v>14.331194919388263</v>
      </c>
      <c r="N11" s="15" t="e">
        <f>rail!AM10+nonpt!BH10+nonroad!AJ10+'onroad all'!G10+cmv_c1c2!M10+'ptfire-rx'!AL10+ptegu!BK10+ptnonipm!BU10+pt_oilgas!BK10+np_oilgas!AU10+rwc!AF10+airports!AI10+cmv_c3!M10+'ptfire-wild'!AK10+ptagfire!#REF!</f>
        <v>#REF!</v>
      </c>
      <c r="O11" s="15" t="e">
        <f>rail!AX10+nonpt!O10+ptagfire!AA10+nonroad!AR10+'onroad all'!Y10+cmv_c1c2!V10+'ptfire-rx'!AU10+ptegu!BX10+ptnonipm!CI10+pt_oilgas!BX10+np_oilgas!BE10+rwc!AM10+airports!AP10+cmv_c3!V10+'ptfire-wild'!AS10+np_solvents!#REF!</f>
        <v>#REF!</v>
      </c>
      <c r="P11" s="15">
        <f>rail!AC10+nonroad!AD10+'onroad all'!AJ10+'onroad all'!AK10+'onroad all'!AL10+'onroad all'!AM10+'onroad all'!AN10+'onroad all'!AO10+ptnonipm!BI10+SUM(airports!AS10:AX10)+SUM(cmv_c1c2!AC10:AH10)+SUM(cmv_c3!AC10:AH10)</f>
        <v>65.58748074172108</v>
      </c>
      <c r="Q11" s="15">
        <f>rail!AD10+nonroad!AE10+'onroad all'!AK10+'onroad all'!AL10+'onroad all'!AM10+'onroad all'!AN10+'onroad all'!AO10+ptnonipm!BJ10+SUM(airports!AT10:AX10)+SUM(cmv_c1c2!AD10:AH10)+SUM(cmv_c3!AD10:AH10)</f>
        <v>62.516896308616587</v>
      </c>
      <c r="R11" s="56">
        <f>rail!P10+nonpt!S10+nonroad!R10+'onroad all'!AB10+ptegu!T10+ptnonipm!T10+pt_oilgas!S10+np_oilgas!Q10+SUM(cmv_c1c2!Z10:AA10)+SUM(cmv_c3!Z10:AA10)</f>
        <v>1.9024245107054415E-3</v>
      </c>
      <c r="S11" s="56">
        <f>rail!K10+nonpt!L10+nonroad!U10+'onroad all'!M10+ptegu!L10+ptnonipm!L10+pt_oilgas!K10+np_oilgas!K10+SUM(cmv_c1c2!R10:S10)+SUM(cmv_c3!R10:S10)</f>
        <v>1.8921505604237283E-2</v>
      </c>
      <c r="T11" s="56">
        <f>rail!O10+nonpt!P10+ptegu!P10+ptnonipm!P10+pt_oilgas!O10+np_oilgas!N10+rwc!M10+SUM(cmv_c1c2!W10:X10)+SUM(cmv_c3!W10:X10)</f>
        <v>8.7006356454908829E-3</v>
      </c>
      <c r="U11" s="56">
        <f>rail!U10+nonpt!AH10+nonroad!T10+'onroad all'!CA10+ptegu!AH10+ptnonipm!AL10+pt_oilgas!AG10+np_oilgas!AA10+rwc!R10+SUM(cmv_c1c2!BJ10:BK10)+SUM(cmv_c3!BJ10:BK10)</f>
        <v>3.878407297942655E-2</v>
      </c>
      <c r="V11" s="56">
        <f>rail!S10+nonpt!AD10+nonroad!S10+'onroad all'!BR10+'onroad all'!BS10+ptegu!AD10+ptnonipm!AH10+pt_oilgas!AC10+np_oilgas!W10+rwc!P10+SUM(cmv_c1c2!BD10:BE10)+SUM(cmv_c3!BD10:BE10)</f>
        <v>8.7528538108389883E-2</v>
      </c>
      <c r="W11" s="56">
        <f>nonpt!CS10+ptegu!BB10+ptnonipm!Z10</f>
        <v>5.0286883599266101E-3</v>
      </c>
      <c r="X11" s="63"/>
      <c r="AA11" s="17" t="s">
        <v>179</v>
      </c>
      <c r="AB11" s="15">
        <f>B11+beis!H10</f>
        <v>23813.996818619999</v>
      </c>
      <c r="AC11" s="15">
        <f t="shared" si="2"/>
        <v>220.35034792088226</v>
      </c>
      <c r="AD11" s="15">
        <f>D11+beis!T10</f>
        <v>3577.5681604056003</v>
      </c>
      <c r="AE11" s="15">
        <f t="shared" si="3"/>
        <v>2472.206459434251</v>
      </c>
      <c r="AF11" s="15">
        <f t="shared" si="4"/>
        <v>1143.8200568189995</v>
      </c>
      <c r="AG11" s="15">
        <f t="shared" si="5"/>
        <v>39.396720383100003</v>
      </c>
      <c r="AH11" s="15">
        <f>H11+beis!Z10</f>
        <v>7875.4271664360003</v>
      </c>
      <c r="AI11" s="15">
        <f>I11+beis!E10</f>
        <v>45.917243940809449</v>
      </c>
      <c r="AJ11" s="15">
        <f t="shared" si="6"/>
        <v>34.67279030182123</v>
      </c>
      <c r="AK11" s="15" t="e">
        <f>K11+beis!N10</f>
        <v>#REF!</v>
      </c>
      <c r="AL11" s="15">
        <f>L11+beis!R10</f>
        <v>123.65837175464549</v>
      </c>
      <c r="AM11" s="15">
        <f t="shared" si="7"/>
        <v>14.331194919388263</v>
      </c>
      <c r="AN11" s="15" t="e">
        <f t="shared" si="8"/>
        <v>#REF!</v>
      </c>
      <c r="AO11" s="15" t="e">
        <f t="shared" si="9"/>
        <v>#REF!</v>
      </c>
      <c r="AP11" s="15">
        <f t="shared" si="10"/>
        <v>65.58748074172108</v>
      </c>
      <c r="AQ11" s="15">
        <f t="shared" si="11"/>
        <v>62.516896308616587</v>
      </c>
      <c r="AR11" s="56">
        <f t="shared" si="12"/>
        <v>1.9024245107054415E-3</v>
      </c>
      <c r="AS11" s="56">
        <f t="shared" si="13"/>
        <v>1.8921505604237283E-2</v>
      </c>
      <c r="AT11" s="56">
        <f t="shared" si="14"/>
        <v>8.7006356454908829E-3</v>
      </c>
      <c r="AU11" s="56">
        <f t="shared" si="15"/>
        <v>3.878407297942655E-2</v>
      </c>
      <c r="AV11" s="56">
        <f t="shared" si="16"/>
        <v>8.7528538108389883E-2</v>
      </c>
      <c r="AX11" s="17" t="s">
        <v>179</v>
      </c>
      <c r="AY11" s="15">
        <f>B11-'ptfire-rx'!B10-'ptfire-wild'!B10</f>
        <v>23656.78723862</v>
      </c>
      <c r="AZ11" s="15">
        <f>C11-'ptfire-rx'!C10-'ptfire-wild'!C10</f>
        <v>220.35034792088226</v>
      </c>
      <c r="BA11" s="15">
        <f>D11-'ptfire-rx'!D10-'ptfire-wild'!D10</f>
        <v>3553.1024004056003</v>
      </c>
      <c r="BB11" s="15">
        <f>E11-'ptfire-rx'!E10-'ptfire-wild'!E10</f>
        <v>2472.206459434251</v>
      </c>
      <c r="BC11" s="15">
        <f>F11-'ptfire-rx'!F10-'ptfire-wild'!F10</f>
        <v>1143.8200568189995</v>
      </c>
      <c r="BD11" s="15">
        <f>G11-'ptfire-rx'!G10-'ptfire-wild'!G10</f>
        <v>39.396720383100003</v>
      </c>
      <c r="BE11" s="15">
        <f>H11-'ptfire-rx'!H10-'ptfire-wild'!H10</f>
        <v>5845.082386436</v>
      </c>
      <c r="BF11" s="15">
        <f>I11-'ptfire-rx'!AO10-'ptfire-wild'!AM10</f>
        <v>28.635408940809548</v>
      </c>
      <c r="BG11" s="15">
        <f>J11-'ptfire-rx'!AS10-'ptfire-wild'!AQ10</f>
        <v>34.67279030182123</v>
      </c>
      <c r="BH11" s="15" t="e">
        <f>K11-'ptfire-rx'!BE10-'ptfire-wild'!BC10</f>
        <v>#REF!</v>
      </c>
      <c r="BI11" s="15">
        <f>L11-'ptfire-rx'!BS10-'ptfire-wild'!BQ10</f>
        <v>27.69357545464559</v>
      </c>
      <c r="BJ11" s="15">
        <f>M11-'ptfire-rx'!BV10-'ptfire-wild'!BT10</f>
        <v>14.331194919388263</v>
      </c>
      <c r="BK11" s="15" t="e">
        <f>N11-'ptfire-rx'!AL10-'ptfire-wild'!AK10</f>
        <v>#REF!</v>
      </c>
      <c r="BL11" s="15" t="e">
        <f>O11-'ptfire-rx'!AU10-'ptfire-wild'!AS10</f>
        <v>#REF!</v>
      </c>
      <c r="BM11" s="15">
        <f t="shared" si="17"/>
        <v>65.58748074172108</v>
      </c>
      <c r="BN11" s="15">
        <f t="shared" si="18"/>
        <v>62.516896308616587</v>
      </c>
      <c r="BO11" s="56">
        <f t="shared" si="19"/>
        <v>1.9024245107054415E-3</v>
      </c>
      <c r="BP11" s="56">
        <f t="shared" si="20"/>
        <v>1.8921505604237283E-2</v>
      </c>
      <c r="BQ11" s="56">
        <f t="shared" si="21"/>
        <v>8.7006356454908829E-3</v>
      </c>
      <c r="BR11" s="56">
        <f t="shared" si="22"/>
        <v>3.878407297942655E-2</v>
      </c>
      <c r="BS11" s="56">
        <f t="shared" si="23"/>
        <v>8.7528538108389883E-2</v>
      </c>
    </row>
    <row r="12" spans="1:71" x14ac:dyDescent="0.25">
      <c r="A12" s="17" t="s">
        <v>180</v>
      </c>
      <c r="B12" s="15">
        <f>rail!B11+nonpt!B11+ptagfire!B11+nonroad!B11+'onroad all'!AF11+cmv_c1c2!B11+'ptfire-rx'!B11+ptegu!B11+ptnonipm!B11+pt_oilgas!B11+np_oilgas!B11+rwc!B11+cmv_c3!B11+airports!B11+'ptfire-wild'!B11+np_solvents!B11</f>
        <v>3430665.7229689392</v>
      </c>
      <c r="C12" s="15">
        <f>rail!C11+nonpt!C11+ptagfire!C11++nonroad!C11+'onroad all'!BY11+cmv_c1c2!BI11+'ptfire-rx'!C11+ptegu!C11+ptnonipm!C11+pt_oilgas!C11+np_oilgas!C11+rwc!C11+cmv_c3!BI11+livestock!B11+airports!C11+'ptfire-wild'!C11+fertilizer!B11+np_solvents!C11</f>
        <v>140018.05701400278</v>
      </c>
      <c r="D12" s="15">
        <f>rail!D11+nonpt!D11+ptagfire!D11++nonroad!D11+cmv_c1c2!D11+'ptfire-rx'!D11+ptegu!EA11+ptnonipm!D11+pt_oilgas!D11+np_oilgas!D11+rwc!D11+cmv_c3!D11+'onroad all'!EE11+airports!D11+'ptfire-wild'!D11+np_solvents!D11</f>
        <v>313290.67616646015</v>
      </c>
      <c r="E12" s="15">
        <f>rail!E11+nonpt!E11+ptagfire!E11++nonroad!E11+cmv_c1c2!E11+'ptfire-rx'!E11+ptegu!E11+ptnonipm!E11+pt_oilgas!E11+np_oilgas!E11+rwc!E11+cmv_c3!E11+afdust!BA11+'onroad all'!CZ11+'onroad all'!EG11+airports!E11+'ptfire-wild'!E11+np_solvents!E11</f>
        <v>289508.29176250059</v>
      </c>
      <c r="F12" s="15">
        <f>rail!F11+nonpt!F11+ptagfire!F11++nonroad!F11+cmv_c1c2!F11+'ptfire-rx'!F11+ptegu!F11+ptnonipm!F11+pt_oilgas!F11+np_oilgas!F11+rwc!F11+cmv_c3!F11+afdust!BB11+'onroad all'!EG11+airports!F11+'ptfire-wild'!F11+np_solvents!F11</f>
        <v>191357.42535273873</v>
      </c>
      <c r="G12" s="15">
        <f>rail!G11+nonpt!G11+ptagfire!G11++nonroad!G11+'onroad all'!DP11+cmv_c1c2!G11+'ptfire-rx'!G11+ptegu!FM11+ptnonipm!G11+pt_oilgas!G11+np_oilgas!G11+rwc!G11+cmv_c3!G11+airports!G11+'ptfire-wild'!G11+np_solvents!G11</f>
        <v>53001.7352907573</v>
      </c>
      <c r="H12" s="15">
        <f>rail!H11+nonpt!H11+ptagfire!H11++nonroad!H11+'onroad all'!EA11+cmv_c1c2!H11+'ptfire-rx'!H11+ptegu!H11+ptnonipm!H11+pt_oilgas!H11+np_oilgas!H11+rwc!H11+cmv_c3!H11+livestock!C11+airports!H11+'ptfire-wild'!H11+np_solvents!H11</f>
        <v>670627.19742341002</v>
      </c>
      <c r="I12" s="15">
        <f>rail!AN11+nonpt!BK11+ptagfire!V11+nonroad!AK11+'onroad all'!H11+cmv_c1c2!O11+'ptfire-rx'!AO11+ptegu!BM11+ptnonipm!BX11+pt_oilgas!BM11+np_oilgas!AV11+rwc!AG11+cmv_c3!O11+livestock!U11+airports!AK11+'ptfire-wild'!AM11+np_solvents!AJ11</f>
        <v>9763.4412024970388</v>
      </c>
      <c r="J12" s="15">
        <f>rail!AT11+nonpt!BQ11+ptagfire!Z11+nonroad!AP11+'onroad all'!P11+cmv_c1c2!T11+'ptfire-rx'!AS11+ptegu!BS11+ptnonipm!CD11+pt_oilgas!BS11+np_oilgas!BB11+rwc!AK11+cmv_c3!T11+livestock!X11+airports!AN11+'ptfire-wild'!AQ11+np_solvents!AN11</f>
        <v>7438.4627351946529</v>
      </c>
      <c r="K12" s="15" t="e">
        <f>rail!BQ11+nonpt!CU11+ptagfire!AJ11+nonroad!BH11+'onroad all'!BB11+cmv_c1c2!AO11+'ptfire-rx'!BE11+ptegu!CX11+ptnonipm!DP11+pt_oilgas!CW11+np_oilgas!BY11+rwc!AX11+cmv_c3!AP11+livestock!#REF!+airports!BF11+'ptfire-wild'!BC11+np_solvents!BB11</f>
        <v>#REF!</v>
      </c>
      <c r="L12" s="15">
        <f>rail!CF11+nonpt!DN11+ptagfire!AV11+nonroad!BT11+'onroad all'!BT11+cmv_c1c2!BF11+'ptfire-rx'!BS11+ptegu!DP11+ptnonipm!EK11+pt_oilgas!DP11+np_oilgas!CP11+rwc!BL11+cmv_c3!BF11+livestock!AP11+airports!BT11+'ptfire-wild'!BQ11+np_solvents!BN11</f>
        <v>15058.5337920534</v>
      </c>
      <c r="M12" s="15">
        <f>rail!CH11+nonpt!DQ11+nonroad!BU11+'onroad all'!BX11+cmv_c1c2!BH11+'ptfire-rx'!BV11+ptegu!DS11+ptnonipm!EN11+pt_oilgas!DS11+np_oilgas!CR11+rwc!BN11+cmv_c3!BH11+airports!BV11+'ptfire-wild'!BT11+np_solvents!BP11+ptagfire!AX11</f>
        <v>3258.456130500675</v>
      </c>
      <c r="N12" s="15" t="e">
        <f>rail!AM11+nonpt!BH11+nonroad!AJ11+'onroad all'!G11+cmv_c1c2!M11+'ptfire-rx'!AL11+ptegu!BK11+ptnonipm!BU11+pt_oilgas!BK11+np_oilgas!AU11+rwc!AF11+airports!AI11+cmv_c3!M11+'ptfire-wild'!AK11+ptagfire!#REF!</f>
        <v>#REF!</v>
      </c>
      <c r="O12" s="15" t="e">
        <f>rail!AX11+nonpt!O11+ptagfire!AA11+nonroad!AR11+'onroad all'!Y11+cmv_c1c2!V11+'ptfire-rx'!AU11+ptegu!BX11+ptnonipm!CI11+pt_oilgas!BX11+np_oilgas!BE11+rwc!AM11+airports!AP11+cmv_c3!V11+'ptfire-wild'!AS11+np_solvents!#REF!</f>
        <v>#REF!</v>
      </c>
      <c r="P12" s="15">
        <f>rail!AC11+nonroad!AD11+'onroad all'!AJ11+'onroad all'!AK11+'onroad all'!AL11+'onroad all'!AM11+'onroad all'!AN11+'onroad all'!AO11+ptnonipm!BI11+SUM(airports!AS11:AX11)+SUM(cmv_c1c2!AC11:AH11)+SUM(cmv_c3!AC11:AH11)</f>
        <v>5901.9117095183019</v>
      </c>
      <c r="Q12" s="15">
        <f>rail!AD11+nonroad!AE11+'onroad all'!AK11+'onroad all'!AL11+'onroad all'!AM11+'onroad all'!AN11+'onroad all'!AO11+ptnonipm!BJ11+SUM(airports!AT11:AX11)+SUM(cmv_c1c2!AD11:AH11)+SUM(cmv_c3!AD11:AH11)</f>
        <v>5569.1376017850807</v>
      </c>
      <c r="R12" s="56">
        <f>rail!P11+nonpt!S11+nonroad!R11+'onroad all'!AB11+ptegu!T11+ptnonipm!T11+pt_oilgas!S11+np_oilgas!Q11+SUM(cmv_c1c2!Z11:AA11)+SUM(cmv_c3!Z11:AA11)</f>
        <v>0.17708270511750826</v>
      </c>
      <c r="S12" s="56">
        <f>rail!K11+nonpt!L11+nonroad!U11+'onroad all'!M11+ptegu!L11+ptnonipm!L11+pt_oilgas!K11+np_oilgas!K11+SUM(cmv_c1c2!R11:S11)+SUM(cmv_c3!R11:S11)</f>
        <v>1.5727491146816615</v>
      </c>
      <c r="T12" s="56">
        <f>rail!O11+nonpt!P11+ptegu!P11+ptnonipm!P11+pt_oilgas!O11+np_oilgas!N11+rwc!M11+SUM(cmv_c1c2!W11:X11)+SUM(cmv_c3!W11:X11)</f>
        <v>0.36663298819012369</v>
      </c>
      <c r="U12" s="56">
        <f>rail!U11+nonpt!AH11+nonroad!T11+'onroad all'!CA11+ptegu!AH11+ptnonipm!AL11+pt_oilgas!AG11+np_oilgas!AA11+rwc!R11+SUM(cmv_c1c2!BJ11:BK11)+SUM(cmv_c3!BJ11:BK11)</f>
        <v>2.1171539900539993</v>
      </c>
      <c r="V12" s="56">
        <f>rail!S11+nonpt!AD11+nonroad!S11+'onroad all'!BR11+'onroad all'!BS11+ptegu!AD11+ptnonipm!AH11+pt_oilgas!AC11+np_oilgas!W11+rwc!P11+SUM(cmv_c1c2!BD11:BE11)+SUM(cmv_c3!BD11:BE11)</f>
        <v>10.326715698927382</v>
      </c>
      <c r="W12" s="56">
        <f>nonpt!CS11+ptegu!BB11+ptnonipm!Z11</f>
        <v>0.49104823766326217</v>
      </c>
      <c r="X12" s="63" t="s">
        <v>172</v>
      </c>
      <c r="AA12" s="17" t="s">
        <v>180</v>
      </c>
      <c r="AB12" s="15">
        <f>B12+beis!H11</f>
        <v>3569748.3635689393</v>
      </c>
      <c r="AC12" s="15">
        <f t="shared" si="2"/>
        <v>140018.05701400278</v>
      </c>
      <c r="AD12" s="15">
        <f>D12+beis!T11</f>
        <v>346927.74556646013</v>
      </c>
      <c r="AE12" s="15">
        <f t="shared" si="3"/>
        <v>289508.29176250059</v>
      </c>
      <c r="AF12" s="15">
        <f t="shared" si="4"/>
        <v>191357.42535273873</v>
      </c>
      <c r="AG12" s="15">
        <f t="shared" si="5"/>
        <v>53001.7352907573</v>
      </c>
      <c r="AH12" s="15">
        <f>H12+beis!Z11</f>
        <v>1924578.3857233999</v>
      </c>
      <c r="AI12" s="15">
        <f>I12+beis!E11</f>
        <v>24436.597622496938</v>
      </c>
      <c r="AJ12" s="15">
        <f t="shared" si="6"/>
        <v>7438.4627351946529</v>
      </c>
      <c r="AK12" s="15" t="e">
        <f>K12+beis!N11</f>
        <v>#REF!</v>
      </c>
      <c r="AL12" s="15">
        <f>L12+beis!R11</f>
        <v>93797.099302053306</v>
      </c>
      <c r="AM12" s="15">
        <f t="shared" si="7"/>
        <v>3258.456130500675</v>
      </c>
      <c r="AN12" s="15" t="e">
        <f t="shared" si="8"/>
        <v>#REF!</v>
      </c>
      <c r="AO12" s="15" t="e">
        <f t="shared" si="9"/>
        <v>#REF!</v>
      </c>
      <c r="AP12" s="15">
        <f t="shared" si="10"/>
        <v>5901.9117095183019</v>
      </c>
      <c r="AQ12" s="15">
        <f t="shared" si="11"/>
        <v>5569.1376017850807</v>
      </c>
      <c r="AR12" s="56">
        <f t="shared" si="12"/>
        <v>0.17708270511750826</v>
      </c>
      <c r="AS12" s="56">
        <f t="shared" si="13"/>
        <v>1.5727491146816615</v>
      </c>
      <c r="AT12" s="56">
        <f t="shared" si="14"/>
        <v>0.36663298819012369</v>
      </c>
      <c r="AU12" s="56">
        <f t="shared" si="15"/>
        <v>2.1171539900539993</v>
      </c>
      <c r="AV12" s="56">
        <f t="shared" si="16"/>
        <v>10.326715698927382</v>
      </c>
      <c r="AX12" s="17" t="s">
        <v>180</v>
      </c>
      <c r="AY12" s="15">
        <f>B12-'ptfire-rx'!B11-'ptfire-wild'!B11</f>
        <v>2293414.0661859391</v>
      </c>
      <c r="AZ12" s="15">
        <f>C12-'ptfire-rx'!C11-'ptfire-wild'!C11</f>
        <v>121222.45141100278</v>
      </c>
      <c r="BA12" s="15">
        <f>D12-'ptfire-rx'!D11-'ptfire-wild'!D11</f>
        <v>291061.50030946016</v>
      </c>
      <c r="BB12" s="15">
        <f>E12-'ptfire-rx'!E11-'ptfire-wild'!E11</f>
        <v>167823.09292550056</v>
      </c>
      <c r="BC12" s="15">
        <f>F12-'ptfire-rx'!F11-'ptfire-wild'!F11</f>
        <v>88234.375492738734</v>
      </c>
      <c r="BD12" s="15">
        <f>G12-'ptfire-rx'!G11-'ptfire-wild'!G11</f>
        <v>42402.995777757307</v>
      </c>
      <c r="BE12" s="15">
        <f>H12-'ptfire-rx'!H11-'ptfire-wild'!H11</f>
        <v>400440.36695441004</v>
      </c>
      <c r="BF12" s="15">
        <f>I12-'ptfire-rx'!AO11-'ptfire-wild'!AM11</f>
        <v>2561.1398297514588</v>
      </c>
      <c r="BG12" s="15">
        <f>J12-'ptfire-rx'!AS11-'ptfire-wild'!AQ11</f>
        <v>4150.2641813872333</v>
      </c>
      <c r="BH12" s="15" t="e">
        <f>K12-'ptfire-rx'!BE11-'ptfire-wild'!BC11</f>
        <v>#REF!</v>
      </c>
      <c r="BI12" s="15">
        <f>L12-'ptfire-rx'!BS11-'ptfire-wild'!BQ11</f>
        <v>4114.7267004616006</v>
      </c>
      <c r="BJ12" s="15">
        <f>M12-'ptfire-rx'!BV11-'ptfire-wild'!BT11</f>
        <v>617.73106501772588</v>
      </c>
      <c r="BK12" s="15" t="e">
        <f>N12-'ptfire-rx'!AL11-'ptfire-wild'!AK11</f>
        <v>#REF!</v>
      </c>
      <c r="BL12" s="15" t="e">
        <f>O12-'ptfire-rx'!AU11-'ptfire-wild'!AS11</f>
        <v>#REF!</v>
      </c>
      <c r="BM12" s="15">
        <f t="shared" si="17"/>
        <v>5901.9117095183019</v>
      </c>
      <c r="BN12" s="15">
        <f t="shared" si="18"/>
        <v>5569.1376017850807</v>
      </c>
      <c r="BO12" s="56">
        <f t="shared" si="19"/>
        <v>0.17708270511750826</v>
      </c>
      <c r="BP12" s="56">
        <f t="shared" si="20"/>
        <v>1.5727491146816615</v>
      </c>
      <c r="BQ12" s="56">
        <f t="shared" si="21"/>
        <v>0.36663298819012369</v>
      </c>
      <c r="BR12" s="56">
        <f t="shared" si="22"/>
        <v>2.1171539900539993</v>
      </c>
      <c r="BS12" s="56">
        <f t="shared" si="23"/>
        <v>10.326715698927382</v>
      </c>
    </row>
    <row r="13" spans="1:71" x14ac:dyDescent="0.25">
      <c r="A13" s="17" t="s">
        <v>181</v>
      </c>
      <c r="B13" s="15">
        <f>rail!B12+nonpt!B12+ptagfire!B12+nonroad!B12+'onroad all'!AF12+cmv_c1c2!B12+'ptfire-rx'!B12+ptegu!B12+ptnonipm!B12+pt_oilgas!B12+np_oilgas!B12+rwc!B12+cmv_c3!B12+airports!B12+'ptfire-wild'!B12+np_solvents!B12</f>
        <v>1724158.1511108105</v>
      </c>
      <c r="C13" s="15">
        <f>rail!C12+nonpt!C12+ptagfire!C12++nonroad!C12+'onroad all'!BY12+cmv_c1c2!BI12+'ptfire-rx'!C12+ptegu!C12+ptnonipm!C12+pt_oilgas!C12+np_oilgas!C12+rwc!C12+cmv_c3!BI12+livestock!B12+airports!C12+'ptfire-wild'!C12+fertilizer!B12+np_solvents!C12</f>
        <v>99292.324843228329</v>
      </c>
      <c r="D13" s="15">
        <f>rail!D12+nonpt!D12+ptagfire!D12++nonroad!D12+cmv_c1c2!D12+'ptfire-rx'!D12+ptegu!EA12+ptnonipm!D12+pt_oilgas!D12+np_oilgas!D12+rwc!D12+cmv_c3!D12+'onroad all'!EE12+airports!D12+'ptfire-wild'!D12+np_solvents!D12</f>
        <v>226681.3081754545</v>
      </c>
      <c r="E13" s="15">
        <f>rail!E12+nonpt!E12+ptagfire!E12++nonroad!E12+cmv_c1c2!E12+'ptfire-rx'!E12+ptegu!E12+ptnonipm!E12+pt_oilgas!E12+np_oilgas!E12+rwc!E12+cmv_c3!E12+afdust!BA12+'onroad all'!CZ12+'onroad all'!EG12+airports!E12+'ptfire-wild'!E12+np_solvents!E12</f>
        <v>223632.50566226459</v>
      </c>
      <c r="F13" s="15">
        <f>rail!F12+nonpt!F12+ptagfire!F12++nonroad!F12+cmv_c1c2!F12+'ptfire-rx'!F12+ptegu!F12+ptnonipm!F12+pt_oilgas!F12+np_oilgas!F12+rwc!F12+cmv_c3!F12+afdust!BB12+'onroad all'!EG12+airports!F12+'ptfire-wild'!F12+np_solvents!F12</f>
        <v>134632.61753804801</v>
      </c>
      <c r="G13" s="15">
        <f>rail!G12+nonpt!G12+ptagfire!G12++nonroad!G12+'onroad all'!DP12+cmv_c1c2!G12+'ptfire-rx'!G12+ptegu!FM12+ptnonipm!G12+pt_oilgas!G12+np_oilgas!G12+rwc!G12+cmv_c3!G12+airports!G12+'ptfire-wild'!G12+np_solvents!G12</f>
        <v>31623.032948642343</v>
      </c>
      <c r="H13" s="15">
        <f>rail!H12+nonpt!H12+ptagfire!H12++nonroad!H12+'onroad all'!EA12+cmv_c1c2!H12+'ptfire-rx'!H12+ptegu!H12+ptnonipm!H12+pt_oilgas!H12+np_oilgas!H12+rwc!H12+cmv_c3!H12+livestock!C12+airports!H12+'ptfire-wild'!H12+np_solvents!H12</f>
        <v>270903.91296216997</v>
      </c>
      <c r="I13" s="15">
        <f>rail!AN12+nonpt!BK12+ptagfire!V12+nonroad!AK12+'onroad all'!H12+cmv_c1c2!O12+'ptfire-rx'!AO12+ptegu!BM12+ptnonipm!BX12+pt_oilgas!BM12+np_oilgas!AV12+rwc!AG12+cmv_c3!O12+livestock!U12+airports!AK12+'ptfire-wild'!AM12+np_solvents!AJ12</f>
        <v>4856.3520776589849</v>
      </c>
      <c r="J13" s="15">
        <f>rail!AT12+nonpt!BQ12+ptagfire!Z12+nonroad!AP12+'onroad all'!P12+cmv_c1c2!T12+'ptfire-rx'!AS12+ptegu!BS12+ptnonipm!CD12+pt_oilgas!BS12+np_oilgas!BB12+rwc!AK12+cmv_c3!T12+livestock!X12+airports!AN12+'ptfire-wild'!AQ12+np_solvents!AN12</f>
        <v>3375.3629412314995</v>
      </c>
      <c r="K13" s="15" t="e">
        <f>rail!BQ12+nonpt!CU12+ptagfire!AJ12+nonroad!BH12+'onroad all'!BB12+cmv_c1c2!AO12+'ptfire-rx'!BE12+ptegu!CX12+ptnonipm!DP12+pt_oilgas!CW12+np_oilgas!BY12+rwc!AX12+cmv_c3!AP12+livestock!#REF!+airports!BF12+'ptfire-wild'!BC12+np_solvents!BB12</f>
        <v>#REF!</v>
      </c>
      <c r="L13" s="15">
        <f>rail!CF12+nonpt!DN12+ptagfire!AV12+nonroad!BT12+'onroad all'!BT12+cmv_c1c2!BF12+'ptfire-rx'!BS12+ptegu!DP12+ptnonipm!EK12+pt_oilgas!DP12+np_oilgas!CP12+rwc!BL12+cmv_c3!BF12+livestock!AP12+airports!BT12+'ptfire-wild'!BQ12+np_solvents!BN12</f>
        <v>10379.894361628025</v>
      </c>
      <c r="M13" s="15">
        <f>rail!CH12+nonpt!DQ12+nonroad!BU12+'onroad all'!BX12+cmv_c1c2!BH12+'ptfire-rx'!BV12+ptegu!DS12+ptnonipm!EN12+pt_oilgas!DS12+np_oilgas!CR12+rwc!BN12+cmv_c3!BH12+airports!BV12+'ptfire-wild'!BT12+np_solvents!BP12+ptagfire!AX12</f>
        <v>1245.3650761201261</v>
      </c>
      <c r="N13" s="15" t="e">
        <f>rail!AM12+nonpt!BH12+nonroad!AJ12+'onroad all'!G12+cmv_c1c2!M12+'ptfire-rx'!AL12+ptegu!BK12+ptnonipm!BU12+pt_oilgas!BK12+np_oilgas!AU12+rwc!AF12+airports!AI12+cmv_c3!M12+'ptfire-wild'!AK12+ptagfire!#REF!</f>
        <v>#REF!</v>
      </c>
      <c r="O13" s="15" t="e">
        <f>rail!AX12+nonpt!O12+ptagfire!AA12+nonroad!AR12+'onroad all'!Y12+cmv_c1c2!V12+'ptfire-rx'!AU12+ptegu!BX12+ptnonipm!CI12+pt_oilgas!BX12+np_oilgas!BE12+rwc!AM12+airports!AP12+cmv_c3!V12+'ptfire-wild'!AS12+np_solvents!#REF!</f>
        <v>#REF!</v>
      </c>
      <c r="P13" s="15">
        <f>rail!AC12+nonroad!AD12+'onroad all'!AJ12+'onroad all'!AK12+'onroad all'!AL12+'onroad all'!AM12+'onroad all'!AN12+'onroad all'!AO12+ptnonipm!BI12+SUM(airports!AS12:AX12)+SUM(cmv_c1c2!AC12:AH12)+SUM(cmv_c3!AC12:AH12)</f>
        <v>3237.6836119023696</v>
      </c>
      <c r="Q13" s="15">
        <f>rail!AD12+nonroad!AE12+'onroad all'!AK12+'onroad all'!AL12+'onroad all'!AM12+'onroad all'!AN12+'onroad all'!AO12+ptnonipm!BJ12+SUM(airports!AT12:AX12)+SUM(cmv_c1c2!AD12:AH12)+SUM(cmv_c3!AD12:AH12)</f>
        <v>3045.8842118530533</v>
      </c>
      <c r="R13" s="56">
        <f>rail!P12+nonpt!S12+nonroad!R12+'onroad all'!AB12+ptegu!T12+ptnonipm!T12+pt_oilgas!S12+np_oilgas!Q12+SUM(cmv_c1c2!Z12:AA12)+SUM(cmv_c3!Z12:AA12)</f>
        <v>0.43628379187605953</v>
      </c>
      <c r="S13" s="56">
        <f>rail!K12+nonpt!L12+nonroad!U12+'onroad all'!M12+ptegu!L12+ptnonipm!L12+pt_oilgas!K12+np_oilgas!K12+SUM(cmv_c1c2!R12:S12)+SUM(cmv_c3!R12:S12)</f>
        <v>0.95481277557972455</v>
      </c>
      <c r="T13" s="56">
        <f>rail!O12+nonpt!P12+ptegu!P12+ptnonipm!P12+pt_oilgas!O12+np_oilgas!N12+rwc!M12+SUM(cmv_c1c2!W12:X12)+SUM(cmv_c3!W12:X12)</f>
        <v>0.24919888599063753</v>
      </c>
      <c r="U13" s="56">
        <f>rail!U12+nonpt!AH12+nonroad!T12+'onroad all'!CA12+ptegu!AH12+ptnonipm!AL12+pt_oilgas!AG12+np_oilgas!AA12+rwc!R12+SUM(cmv_c1c2!BJ12:BK12)+SUM(cmv_c3!BJ12:BK12)</f>
        <v>2.6933233789995104</v>
      </c>
      <c r="V13" s="56">
        <f>rail!S12+nonpt!AD12+nonroad!S12+'onroad all'!BR12+'onroad all'!BS12+ptegu!AD12+ptnonipm!AH12+pt_oilgas!AC12+np_oilgas!W12+rwc!P12+SUM(cmv_c1c2!BD12:BE12)+SUM(cmv_c3!BD12:BE12)</f>
        <v>12.996524522867569</v>
      </c>
      <c r="W13" s="56">
        <f>nonpt!CS12+ptegu!BB12+ptnonipm!Z12</f>
        <v>0.36073281153549192</v>
      </c>
      <c r="X13" s="63" t="s">
        <v>172</v>
      </c>
      <c r="AA13" s="17" t="s">
        <v>181</v>
      </c>
      <c r="AB13" s="15">
        <f>B13+beis!H12</f>
        <v>1869225.9404608095</v>
      </c>
      <c r="AC13" s="15">
        <f t="shared" si="2"/>
        <v>99292.324843228329</v>
      </c>
      <c r="AD13" s="15">
        <f>D13+beis!T12</f>
        <v>256711.93905945448</v>
      </c>
      <c r="AE13" s="15">
        <f t="shared" si="3"/>
        <v>223632.50566226459</v>
      </c>
      <c r="AF13" s="15">
        <f t="shared" si="4"/>
        <v>134632.61753804801</v>
      </c>
      <c r="AG13" s="15">
        <f t="shared" si="5"/>
        <v>31623.032948642343</v>
      </c>
      <c r="AH13" s="15">
        <f>H13+beis!Z12</f>
        <v>1900662.7529621702</v>
      </c>
      <c r="AI13" s="15">
        <f>I13+beis!E12</f>
        <v>20392.727146658985</v>
      </c>
      <c r="AJ13" s="15">
        <f t="shared" si="6"/>
        <v>3375.3629412314995</v>
      </c>
      <c r="AK13" s="15" t="e">
        <f>K13+beis!N12</f>
        <v>#REF!</v>
      </c>
      <c r="AL13" s="15">
        <f>L13+beis!R12</f>
        <v>98209.548149627924</v>
      </c>
      <c r="AM13" s="15">
        <f t="shared" si="7"/>
        <v>1245.3650761201261</v>
      </c>
      <c r="AN13" s="15" t="e">
        <f t="shared" si="8"/>
        <v>#REF!</v>
      </c>
      <c r="AO13" s="15" t="e">
        <f t="shared" si="9"/>
        <v>#REF!</v>
      </c>
      <c r="AP13" s="15">
        <f t="shared" si="10"/>
        <v>3237.6836119023696</v>
      </c>
      <c r="AQ13" s="15">
        <f t="shared" si="11"/>
        <v>3045.8842118530533</v>
      </c>
      <c r="AR13" s="56">
        <f t="shared" si="12"/>
        <v>0.43628379187605953</v>
      </c>
      <c r="AS13" s="56">
        <f t="shared" si="13"/>
        <v>0.95481277557972455</v>
      </c>
      <c r="AT13" s="56">
        <f t="shared" si="14"/>
        <v>0.24919888599063753</v>
      </c>
      <c r="AU13" s="56">
        <f t="shared" si="15"/>
        <v>2.6933233789995104</v>
      </c>
      <c r="AV13" s="56">
        <f t="shared" si="16"/>
        <v>12.996524522867569</v>
      </c>
      <c r="AX13" s="17" t="s">
        <v>181</v>
      </c>
      <c r="AY13" s="15">
        <f>B13-'ptfire-rx'!B12-'ptfire-wild'!B12</f>
        <v>1281304.2034122103</v>
      </c>
      <c r="AZ13" s="15">
        <f>C13-'ptfire-rx'!C12-'ptfire-wild'!C12</f>
        <v>96481.438952950339</v>
      </c>
      <c r="BA13" s="15">
        <f>D13-'ptfire-rx'!D12-'ptfire-wild'!D12</f>
        <v>213276.0308563945</v>
      </c>
      <c r="BB13" s="15">
        <f>E13-'ptfire-rx'!E12-'ptfire-wild'!E12</f>
        <v>167647.35532101459</v>
      </c>
      <c r="BC13" s="15">
        <f>F13-'ptfire-rx'!F12-'ptfire-wild'!F12</f>
        <v>85625.826754568014</v>
      </c>
      <c r="BD13" s="15">
        <f>G13-'ptfire-rx'!G12-'ptfire-wild'!G12</f>
        <v>27947.297993541342</v>
      </c>
      <c r="BE13" s="15">
        <f>H13-'ptfire-rx'!H12-'ptfire-wild'!H12</f>
        <v>243772.24095383997</v>
      </c>
      <c r="BF13" s="15">
        <f>I13-'ptfire-rx'!AO12-'ptfire-wild'!AM12</f>
        <v>2271.4004044974668</v>
      </c>
      <c r="BG13" s="15">
        <f>J13-'ptfire-rx'!AS12-'ptfire-wild'!AQ12</f>
        <v>2229.0693545118797</v>
      </c>
      <c r="BH13" s="15" t="e">
        <f>K13-'ptfire-rx'!BE12-'ptfire-wild'!BC12</f>
        <v>#REF!</v>
      </c>
      <c r="BI13" s="15">
        <f>L13-'ptfire-rx'!BS12-'ptfire-wild'!BQ12</f>
        <v>6409.9326897545961</v>
      </c>
      <c r="BJ13" s="15">
        <f>M13-'ptfire-rx'!BV12-'ptfire-wild'!BT12</f>
        <v>421.71021765378362</v>
      </c>
      <c r="BK13" s="15" t="e">
        <f>N13-'ptfire-rx'!AL12-'ptfire-wild'!AK12</f>
        <v>#REF!</v>
      </c>
      <c r="BL13" s="15" t="e">
        <f>O13-'ptfire-rx'!AU12-'ptfire-wild'!AS12</f>
        <v>#REF!</v>
      </c>
      <c r="BM13" s="15">
        <f t="shared" si="17"/>
        <v>3237.6836119023696</v>
      </c>
      <c r="BN13" s="15">
        <f t="shared" si="18"/>
        <v>3045.8842118530533</v>
      </c>
      <c r="BO13" s="56">
        <f t="shared" si="19"/>
        <v>0.43628379187605953</v>
      </c>
      <c r="BP13" s="56">
        <f t="shared" si="20"/>
        <v>0.95481277557972455</v>
      </c>
      <c r="BQ13" s="56">
        <f t="shared" si="21"/>
        <v>0.24919888599063753</v>
      </c>
      <c r="BR13" s="56">
        <f t="shared" si="22"/>
        <v>2.6933233789995104</v>
      </c>
      <c r="BS13" s="56">
        <f t="shared" si="23"/>
        <v>12.996524522867569</v>
      </c>
    </row>
    <row r="14" spans="1:71" x14ac:dyDescent="0.25">
      <c r="A14" s="17" t="s">
        <v>182</v>
      </c>
      <c r="B14" s="15">
        <f>rail!B13+nonpt!B13+ptagfire!B13+nonroad!B13+'onroad all'!AF13+cmv_c1c2!B13+'ptfire-rx'!B13+ptegu!B13+ptnonipm!B13+pt_oilgas!B13+np_oilgas!B13+rwc!B13+cmv_c3!B13+airports!B13+'ptfire-wild'!B13+np_solvents!B13</f>
        <v>1018275.733029858</v>
      </c>
      <c r="C14" s="15">
        <f>rail!C13+nonpt!C13+ptagfire!C13++nonroad!C13+'onroad all'!BY13+cmv_c1c2!BI13+'ptfire-rx'!C13+ptegu!C13+ptnonipm!C13+pt_oilgas!C13+np_oilgas!C13+rwc!C13+cmv_c3!BI13+livestock!B13+airports!C13+'ptfire-wild'!C13+fertilizer!B13+np_solvents!C13</f>
        <v>121789.65672096013</v>
      </c>
      <c r="D14" s="15">
        <f>rail!D13+nonpt!D13+ptagfire!D13++nonroad!D13+cmv_c1c2!D13+'ptfire-rx'!D13+ptegu!EA13+ptnonipm!D13+pt_oilgas!D13+np_oilgas!D13+rwc!D13+cmv_c3!D13+'onroad all'!EE13+airports!D13+'ptfire-wild'!D13+np_solvents!D13</f>
        <v>59006.072437795548</v>
      </c>
      <c r="E14" s="15">
        <f>rail!E13+nonpt!E13+ptagfire!E13++nonroad!E13+cmv_c1c2!E13+'ptfire-rx'!E13+ptegu!E13+ptnonipm!E13+pt_oilgas!E13+np_oilgas!E13+rwc!E13+cmv_c3!E13+afdust!BA13+'onroad all'!CZ13+'onroad all'!EG13+airports!E13+'ptfire-wild'!E13+np_solvents!E13</f>
        <v>278007.56052454468</v>
      </c>
      <c r="F14" s="15">
        <f>rail!F13+nonpt!F13+ptagfire!F13++nonroad!F13+cmv_c1c2!F13+'ptfire-rx'!F13+ptegu!F13+ptnonipm!F13+pt_oilgas!F13+np_oilgas!F13+rwc!F13+cmv_c3!F13+afdust!BB13+'onroad all'!EG13+airports!F13+'ptfire-wild'!F13+np_solvents!F13</f>
        <v>102607.50584863866</v>
      </c>
      <c r="G14" s="15">
        <f>rail!G13+nonpt!G13+ptagfire!G13++nonroad!G13+'onroad all'!DP13+cmv_c1c2!G13+'ptfire-rx'!G13+ptegu!FM13+ptnonipm!G13+pt_oilgas!G13+np_oilgas!G13+rwc!G13+cmv_c3!G13+airports!G13+'ptfire-wild'!G13+np_solvents!G13</f>
        <v>7976.176953482749</v>
      </c>
      <c r="H14" s="15">
        <f>rail!H13+nonpt!H13+ptagfire!H13++nonroad!H13+'onroad all'!EA13+cmv_c1c2!H13+'ptfire-rx'!H13+ptegu!H13+ptnonipm!H13+pt_oilgas!H13+np_oilgas!H13+rwc!H13+cmv_c3!H13+livestock!C13+airports!H13+'ptfire-wild'!H13+np_solvents!H13</f>
        <v>255251.28712046298</v>
      </c>
      <c r="I14" s="15">
        <f>rail!AN13+nonpt!BK13+ptagfire!V13+nonroad!AK13+'onroad all'!H13+cmv_c1c2!O13+'ptfire-rx'!AO13+ptegu!BM13+ptnonipm!BX13+pt_oilgas!BM13+np_oilgas!AV13+rwc!AG13+cmv_c3!O13+livestock!U13+airports!AK13+'ptfire-wild'!AM13+np_solvents!AJ13</f>
        <v>7646.3979693480533</v>
      </c>
      <c r="J14" s="15">
        <f>rail!AT13+nonpt!BQ13+ptagfire!Z13+nonroad!AP13+'onroad all'!P13+cmv_c1c2!T13+'ptfire-rx'!AS13+ptegu!BS13+ptnonipm!CD13+pt_oilgas!BS13+np_oilgas!BB13+rwc!AK13+cmv_c3!T13+livestock!X13+airports!AN13+'ptfire-wild'!AQ13+np_solvents!AN13</f>
        <v>2285.4282936964146</v>
      </c>
      <c r="K14" s="15" t="e">
        <f>rail!BQ13+nonpt!CU13+ptagfire!AJ13+nonroad!BH13+'onroad all'!BB13+cmv_c1c2!AO13+'ptfire-rx'!BE13+ptegu!CX13+ptnonipm!DP13+pt_oilgas!CW13+np_oilgas!BY13+rwc!AX13+cmv_c3!AP13+livestock!#REF!+airports!BF13+'ptfire-wild'!BC13+np_solvents!BB13</f>
        <v>#REF!</v>
      </c>
      <c r="L14" s="15">
        <f>rail!CF13+nonpt!DN13+ptagfire!AV13+nonroad!BT13+'onroad all'!BT13+cmv_c1c2!BF13+'ptfire-rx'!BS13+ptegu!DP13+ptnonipm!EK13+pt_oilgas!DP13+np_oilgas!CP13+rwc!BL13+cmv_c3!BF13+livestock!AP13+airports!BT13+'ptfire-wild'!BQ13+np_solvents!BN13</f>
        <v>15200.86054491291</v>
      </c>
      <c r="M14" s="15">
        <f>rail!CH13+nonpt!DQ13+nonroad!BU13+'onroad all'!BX13+cmv_c1c2!BH13+'ptfire-rx'!BV13+ptegu!DS13+ptnonipm!EN13+pt_oilgas!DS13+np_oilgas!CR13+rwc!BN13+cmv_c3!BH13+airports!BV13+'ptfire-wild'!BT13+np_solvents!BP13+ptagfire!AX13</f>
        <v>2186.3770164813945</v>
      </c>
      <c r="N14" s="15" t="e">
        <f>rail!AM13+nonpt!BH13+nonroad!AJ13+'onroad all'!G13+cmv_c1c2!M13+'ptfire-rx'!AL13+ptegu!BK13+ptnonipm!BU13+pt_oilgas!BK13+np_oilgas!AU13+rwc!AF13+airports!AI13+cmv_c3!M13+'ptfire-wild'!AK13+ptagfire!#REF!</f>
        <v>#REF!</v>
      </c>
      <c r="O14" s="15" t="e">
        <f>rail!AX13+nonpt!O13+ptagfire!AA13+nonroad!AR13+'onroad all'!Y13+cmv_c1c2!V13+'ptfire-rx'!AU13+ptegu!BX13+ptnonipm!CI13+pt_oilgas!BX13+np_oilgas!BE13+rwc!AM13+airports!AP13+cmv_c3!V13+'ptfire-wild'!AS13+np_solvents!#REF!</f>
        <v>#REF!</v>
      </c>
      <c r="P14" s="15">
        <f>rail!AC13+nonroad!AD13+'onroad all'!AJ13+'onroad all'!AK13+'onroad all'!AL13+'onroad all'!AM13+'onroad all'!AN13+'onroad all'!AO13+ptnonipm!BI13+SUM(airports!AS13:AX13)+SUM(cmv_c1c2!AC13:AH13)+SUM(cmv_c3!AC13:AH13)</f>
        <v>1063.6438652328754</v>
      </c>
      <c r="Q14" s="15">
        <f>rail!AD13+nonroad!AE13+'onroad all'!AK13+'onroad all'!AL13+'onroad all'!AM13+'onroad all'!AN13+'onroad all'!AO13+ptnonipm!BJ13+SUM(airports!AT13:AX13)+SUM(cmv_c1c2!AD13:AH13)+SUM(cmv_c3!AD13:AH13)</f>
        <v>981.99987844042732</v>
      </c>
      <c r="R14" s="56">
        <f>rail!P13+nonpt!S13+nonroad!R13+'onroad all'!AB13+ptegu!T13+ptnonipm!T13+pt_oilgas!S13+np_oilgas!Q13+SUM(cmv_c1c2!Z13:AA13)+SUM(cmv_c3!Z13:AA13)</f>
        <v>0.75394390756242802</v>
      </c>
      <c r="S14" s="56">
        <f>rail!K13+nonpt!L13+nonroad!U13+'onroad all'!M13+ptegu!L13+ptnonipm!L13+pt_oilgas!K13+np_oilgas!K13+SUM(cmv_c1c2!R13:S13)+SUM(cmv_c3!R13:S13)</f>
        <v>0.42592976186506448</v>
      </c>
      <c r="T14" s="56">
        <f>rail!O13+nonpt!P13+ptegu!P13+ptnonipm!P13+pt_oilgas!O13+np_oilgas!N13+rwc!M13+SUM(cmv_c1c2!W13:X13)+SUM(cmv_c3!W13:X13)</f>
        <v>1.9952581849899913</v>
      </c>
      <c r="U14" s="56">
        <f>rail!U13+nonpt!AH13+nonroad!T13+'onroad all'!CA13+ptegu!AH13+ptnonipm!AL13+pt_oilgas!AG13+np_oilgas!AA13+rwc!R13+SUM(cmv_c1c2!BJ13:BK13)+SUM(cmv_c3!BJ13:BK13)</f>
        <v>1.102060955973841</v>
      </c>
      <c r="V14" s="56">
        <f>rail!S13+nonpt!AD13+nonroad!S13+'onroad all'!BR13+'onroad all'!BS13+ptegu!AD13+ptnonipm!AH13+pt_oilgas!AC13+np_oilgas!W13+rwc!P13+SUM(cmv_c1c2!BD13:BE13)+SUM(cmv_c3!BD13:BE13)</f>
        <v>1.9953892622715128</v>
      </c>
      <c r="W14" s="56">
        <f>nonpt!CS13+ptegu!BB13+ptnonipm!Z13</f>
        <v>6.8849356801330905E-3</v>
      </c>
      <c r="X14" s="63"/>
      <c r="AA14" s="17" t="s">
        <v>182</v>
      </c>
      <c r="AB14" s="15">
        <f>B14+beis!H13</f>
        <v>1080046.071129858</v>
      </c>
      <c r="AC14" s="15">
        <f t="shared" si="2"/>
        <v>121789.65672096013</v>
      </c>
      <c r="AD14" s="15">
        <f>D14+beis!T13</f>
        <v>72508.396482179945</v>
      </c>
      <c r="AE14" s="15">
        <f t="shared" si="3"/>
        <v>278007.56052454468</v>
      </c>
      <c r="AF14" s="15">
        <f t="shared" si="4"/>
        <v>102607.50584863866</v>
      </c>
      <c r="AG14" s="15">
        <f t="shared" si="5"/>
        <v>7976.176953482749</v>
      </c>
      <c r="AH14" s="15">
        <f>H14+beis!Z13</f>
        <v>565635.71982046298</v>
      </c>
      <c r="AI14" s="15">
        <f>I14+beis!E13</f>
        <v>14779.062871348055</v>
      </c>
      <c r="AJ14" s="15">
        <f t="shared" si="6"/>
        <v>2285.4282936964146</v>
      </c>
      <c r="AK14" s="15" t="e">
        <f>K14+beis!N13</f>
        <v>#REF!</v>
      </c>
      <c r="AL14" s="15">
        <f>L14+beis!R13</f>
        <v>46755.911835312909</v>
      </c>
      <c r="AM14" s="15">
        <f t="shared" si="7"/>
        <v>2186.3770164813945</v>
      </c>
      <c r="AN14" s="15" t="e">
        <f t="shared" si="8"/>
        <v>#REF!</v>
      </c>
      <c r="AO14" s="15" t="e">
        <f t="shared" si="9"/>
        <v>#REF!</v>
      </c>
      <c r="AP14" s="15">
        <f t="shared" si="10"/>
        <v>1063.6438652328754</v>
      </c>
      <c r="AQ14" s="15">
        <f t="shared" si="11"/>
        <v>981.99987844042732</v>
      </c>
      <c r="AR14" s="56">
        <f t="shared" si="12"/>
        <v>0.75394390756242802</v>
      </c>
      <c r="AS14" s="56">
        <f t="shared" si="13"/>
        <v>0.42592976186506448</v>
      </c>
      <c r="AT14" s="56">
        <f t="shared" si="14"/>
        <v>1.9952581849899913</v>
      </c>
      <c r="AU14" s="56">
        <f t="shared" si="15"/>
        <v>1.102060955973841</v>
      </c>
      <c r="AV14" s="56">
        <f t="shared" si="16"/>
        <v>1.9953892622715128</v>
      </c>
      <c r="AX14" s="17" t="s">
        <v>182</v>
      </c>
      <c r="AY14" s="15">
        <f>B14-'ptfire-rx'!B13-'ptfire-wild'!B13</f>
        <v>284895.12044985802</v>
      </c>
      <c r="AZ14" s="15">
        <f>C14-'ptfire-rx'!C13-'ptfire-wild'!C13</f>
        <v>109785.51154996014</v>
      </c>
      <c r="BA14" s="15">
        <f>D14-'ptfire-rx'!D13-'ptfire-wild'!D13</f>
        <v>50673.803436795548</v>
      </c>
      <c r="BB14" s="15">
        <f>E14-'ptfire-rx'!E13-'ptfire-wild'!E13</f>
        <v>204896.99687954469</v>
      </c>
      <c r="BC14" s="15">
        <f>F14-'ptfire-rx'!F13-'ptfire-wild'!F13</f>
        <v>40649.401063638652</v>
      </c>
      <c r="BD14" s="15">
        <f>G14-'ptfire-rx'!G13-'ptfire-wild'!G13</f>
        <v>2976.8918234827497</v>
      </c>
      <c r="BE14" s="15">
        <f>H14-'ptfire-rx'!H13-'ptfire-wild'!H13</f>
        <v>82691.700414463005</v>
      </c>
      <c r="BF14" s="15">
        <f>I14-'ptfire-rx'!AO13-'ptfire-wild'!AM13</f>
        <v>1930.240455140166</v>
      </c>
      <c r="BG14" s="15">
        <f>J14-'ptfire-rx'!AS13-'ptfire-wild'!AQ13</f>
        <v>752.94637671752821</v>
      </c>
      <c r="BH14" s="15" t="e">
        <f>K14-'ptfire-rx'!BE13-'ptfire-wild'!BC13</f>
        <v>#REF!</v>
      </c>
      <c r="BI14" s="15">
        <f>L14-'ptfire-rx'!BS13-'ptfire-wild'!BQ13</f>
        <v>2353.5145790956158</v>
      </c>
      <c r="BJ14" s="15">
        <f>M14-'ptfire-rx'!BV13-'ptfire-wild'!BT13</f>
        <v>269.11850789984851</v>
      </c>
      <c r="BK14" s="15" t="e">
        <f>N14-'ptfire-rx'!AL13-'ptfire-wild'!AK13</f>
        <v>#REF!</v>
      </c>
      <c r="BL14" s="15" t="e">
        <f>O14-'ptfire-rx'!AU13-'ptfire-wild'!AS13</f>
        <v>#REF!</v>
      </c>
      <c r="BM14" s="15">
        <f t="shared" si="17"/>
        <v>1063.6438652328754</v>
      </c>
      <c r="BN14" s="15">
        <f t="shared" si="18"/>
        <v>981.99987844042732</v>
      </c>
      <c r="BO14" s="56">
        <f t="shared" si="19"/>
        <v>0.75394390756242802</v>
      </c>
      <c r="BP14" s="56">
        <f t="shared" si="20"/>
        <v>0.42592976186506448</v>
      </c>
      <c r="BQ14" s="56">
        <f t="shared" si="21"/>
        <v>1.9952581849899913</v>
      </c>
      <c r="BR14" s="56">
        <f t="shared" si="22"/>
        <v>1.102060955973841</v>
      </c>
      <c r="BS14" s="56">
        <f t="shared" si="23"/>
        <v>1.9953892622715128</v>
      </c>
    </row>
    <row r="15" spans="1:71" x14ac:dyDescent="0.25">
      <c r="A15" s="17" t="s">
        <v>183</v>
      </c>
      <c r="B15" s="15">
        <f>rail!B14+nonpt!B14+ptagfire!B14+nonroad!B14+'onroad all'!AF14+cmv_c1c2!B14+'ptfire-rx'!B14+ptegu!B14+ptnonipm!B14+pt_oilgas!B14+np_oilgas!B14+rwc!B14+cmv_c3!B14+airports!B14+'ptfire-wild'!B14+np_solvents!B14</f>
        <v>1135369.8873051002</v>
      </c>
      <c r="C15" s="15">
        <f>rail!C14+nonpt!C14+ptagfire!C14++nonroad!C14+'onroad all'!BY14+cmv_c1c2!BI14+'ptfire-rx'!C14+ptegu!C14+ptnonipm!C14+pt_oilgas!C14+np_oilgas!C14+rwc!C14+cmv_c3!BI14+livestock!B14+airports!C14+'ptfire-wild'!C14+fertilizer!B14+np_solvents!C14</f>
        <v>87735.309462768288</v>
      </c>
      <c r="D15" s="15">
        <f>rail!D14+nonpt!D14+ptagfire!D14++nonroad!D14+cmv_c1c2!D14+'ptfire-rx'!D14+ptegu!EA14+ptnonipm!D14+pt_oilgas!D14+np_oilgas!D14+rwc!D14+cmv_c3!D14+'onroad all'!EE14+airports!D14+'ptfire-wild'!D14+np_solvents!D14</f>
        <v>244043.88482180779</v>
      </c>
      <c r="E15" s="15">
        <f>rail!E14+nonpt!E14+ptagfire!E14++nonroad!E14+cmv_c1c2!E14+'ptfire-rx'!E14+ptegu!E14+ptnonipm!E14+pt_oilgas!E14+np_oilgas!E14+rwc!E14+cmv_c3!E14+afdust!BA14+'onroad all'!CZ14+'onroad all'!EG14+airports!E14+'ptfire-wild'!E14+np_solvents!E14</f>
        <v>329003.43149640161</v>
      </c>
      <c r="F15" s="15">
        <f>rail!F14+nonpt!F14+ptagfire!F14++nonroad!F14+cmv_c1c2!F14+'ptfire-rx'!F14+ptegu!F14+ptnonipm!F14+pt_oilgas!F14+np_oilgas!F14+rwc!F14+cmv_c3!F14+afdust!BB14+'onroad all'!EG14+airports!F14+'ptfire-wild'!F14+np_solvents!F14</f>
        <v>77722.048580700561</v>
      </c>
      <c r="G15" s="15">
        <f>rail!G14+nonpt!G14+ptagfire!G14++nonroad!G14+'onroad all'!DP14+cmv_c1c2!G14+'ptfire-rx'!G14+ptegu!FM14+ptnonipm!G14+pt_oilgas!G14+np_oilgas!G14+rwc!G14+cmv_c3!G14+airports!G14+'ptfire-wild'!G14+np_solvents!G14</f>
        <v>64122.713761354105</v>
      </c>
      <c r="H15" s="15">
        <f>rail!H14+nonpt!H14+ptagfire!H14++nonroad!H14+'onroad all'!EA14+cmv_c1c2!H14+'ptfire-rx'!H14+ptegu!H14+ptnonipm!H14+pt_oilgas!H14+np_oilgas!H14+rwc!H14+cmv_c3!H14+livestock!C14+airports!H14+'ptfire-wild'!H14+np_solvents!H14</f>
        <v>309865.71863265999</v>
      </c>
      <c r="I15" s="15">
        <f>rail!AN14+nonpt!BK14+ptagfire!V14+nonroad!AK14+'onroad all'!H14+cmv_c1c2!O14+'ptfire-rx'!AO14+ptegu!BM14+ptnonipm!BX14+pt_oilgas!BM14+np_oilgas!AV14+rwc!AG14+cmv_c3!O14+livestock!U14+airports!AK14+'ptfire-wild'!AM14+np_solvents!AJ14</f>
        <v>2486.1024914260438</v>
      </c>
      <c r="J15" s="15">
        <f>rail!AT14+nonpt!BQ14+ptagfire!Z14+nonroad!AP14+'onroad all'!P14+cmv_c1c2!T14+'ptfire-rx'!AS14+ptegu!BS14+ptnonipm!CD14+pt_oilgas!BS14+np_oilgas!BB14+rwc!AK14+cmv_c3!T14+livestock!X14+airports!AN14+'ptfire-wild'!AQ14+np_solvents!AN14</f>
        <v>2227.8154407298121</v>
      </c>
      <c r="K15" s="15" t="e">
        <f>rail!BQ14+nonpt!CU14+ptagfire!AJ14+nonroad!BH14+'onroad all'!BB14+cmv_c1c2!AO14+'ptfire-rx'!BE14+ptegu!CX14+ptnonipm!DP14+pt_oilgas!CW14+np_oilgas!BY14+rwc!AX14+cmv_c3!AP14+livestock!#REF!+airports!BF14+'ptfire-wild'!BC14+np_solvents!BB14</f>
        <v>#REF!</v>
      </c>
      <c r="L15" s="15">
        <f>rail!CF14+nonpt!DN14+ptagfire!AV14+nonroad!BT14+'onroad all'!BT14+cmv_c1c2!BF14+'ptfire-rx'!BS14+ptegu!DP14+ptnonipm!EK14+pt_oilgas!DP14+np_oilgas!CP14+rwc!BL14+cmv_c3!BF14+livestock!AP14+airports!BT14+'ptfire-wild'!BQ14+np_solvents!BN14</f>
        <v>2189.4138182008173</v>
      </c>
      <c r="M15" s="15">
        <f>rail!CH14+nonpt!DQ14+nonroad!BU14+'onroad all'!BX14+cmv_c1c2!BH14+'ptfire-rx'!BV14+ptegu!DS14+ptnonipm!EN14+pt_oilgas!DS14+np_oilgas!CR14+rwc!BN14+cmv_c3!BH14+airports!BV14+'ptfire-wild'!BT14+np_solvents!BP14+ptagfire!AX14</f>
        <v>796.41568480713897</v>
      </c>
      <c r="N15" s="15" t="e">
        <f>rail!AM14+nonpt!BH14+nonroad!AJ14+'onroad all'!G14+cmv_c1c2!M14+'ptfire-rx'!AL14+ptegu!BK14+ptnonipm!BU14+pt_oilgas!BK14+np_oilgas!AU14+rwc!AF14+airports!AI14+cmv_c3!M14+'ptfire-wild'!AK14+ptagfire!#REF!</f>
        <v>#REF!</v>
      </c>
      <c r="O15" s="15" t="e">
        <f>rail!AX14+nonpt!O14+ptagfire!AA14+nonroad!AR14+'onroad all'!Y14+cmv_c1c2!V14+'ptfire-rx'!AU14+ptegu!BX14+ptnonipm!CI14+pt_oilgas!BX14+np_oilgas!BE14+rwc!AM14+airports!AP14+cmv_c3!V14+'ptfire-wild'!AS14+np_solvents!#REF!</f>
        <v>#REF!</v>
      </c>
      <c r="P15" s="15">
        <f>rail!AC14+nonroad!AD14+'onroad all'!AJ14+'onroad all'!AK14+'onroad all'!AL14+'onroad all'!AM14+'onroad all'!AN14+'onroad all'!AO14+ptnonipm!BI14+SUM(airports!AS14:AX14)+SUM(cmv_c1c2!AC14:AH14)+SUM(cmv_c3!AC14:AH14)</f>
        <v>4527.2637780144669</v>
      </c>
      <c r="Q15" s="15">
        <f>rail!AD14+nonroad!AE14+'onroad all'!AK14+'onroad all'!AL14+'onroad all'!AM14+'onroad all'!AN14+'onroad all'!AO14+ptnonipm!BJ14+SUM(airports!AT14:AX14)+SUM(cmv_c1c2!AD14:AH14)+SUM(cmv_c3!AD14:AH14)</f>
        <v>4316.9370454942627</v>
      </c>
      <c r="R15" s="56">
        <f>rail!P14+nonpt!S14+nonroad!R14+'onroad all'!AB14+ptegu!T14+ptnonipm!T14+pt_oilgas!S14+np_oilgas!Q14+SUM(cmv_c1c2!Z14:AA14)+SUM(cmv_c3!Z14:AA14)</f>
        <v>2.449467745265526</v>
      </c>
      <c r="S15" s="56">
        <f>rail!K14+nonpt!L14+nonroad!U14+'onroad all'!M14+ptegu!L14+ptnonipm!L14+pt_oilgas!K14+np_oilgas!K14+SUM(cmv_c1c2!R14:S14)+SUM(cmv_c3!R14:S14)</f>
        <v>2.3487251933016164</v>
      </c>
      <c r="T15" s="56">
        <f>rail!O14+nonpt!P14+ptegu!P14+ptnonipm!P14+pt_oilgas!O14+np_oilgas!N14+rwc!M14+SUM(cmv_c1c2!W14:X14)+SUM(cmv_c3!W14:X14)</f>
        <v>0.29210404893103448</v>
      </c>
      <c r="U15" s="56">
        <f>rail!U14+nonpt!AH14+nonroad!T14+'onroad all'!CA14+ptegu!AH14+ptnonipm!AL14+pt_oilgas!AG14+np_oilgas!AA14+rwc!R14+SUM(cmv_c1c2!BJ14:BK14)+SUM(cmv_c3!BJ14:BK14)</f>
        <v>16.363493251361767</v>
      </c>
      <c r="V15" s="56">
        <f>rail!S14+nonpt!AD14+nonroad!S14+'onroad all'!BR14+'onroad all'!BS14+ptegu!AD14+ptnonipm!AH14+pt_oilgas!AC14+np_oilgas!W14+rwc!P14+SUM(cmv_c1c2!BD14:BE14)+SUM(cmv_c3!BD14:BE14)</f>
        <v>43.457546600015142</v>
      </c>
      <c r="W15" s="56">
        <f>nonpt!CS14+ptegu!BB14+ptnonipm!Z14</f>
        <v>0.40492587781670691</v>
      </c>
      <c r="X15" s="63" t="s">
        <v>172</v>
      </c>
      <c r="AA15" s="17" t="s">
        <v>183</v>
      </c>
      <c r="AB15" s="15">
        <f>B15+beis!H14</f>
        <v>1198632.3186751001</v>
      </c>
      <c r="AC15" s="15">
        <f t="shared" si="2"/>
        <v>87735.309462768288</v>
      </c>
      <c r="AD15" s="15">
        <f>D15+beis!T14</f>
        <v>287195.49161144078</v>
      </c>
      <c r="AE15" s="15">
        <f t="shared" si="3"/>
        <v>329003.43149640161</v>
      </c>
      <c r="AF15" s="15">
        <f t="shared" si="4"/>
        <v>77722.048580700561</v>
      </c>
      <c r="AG15" s="15">
        <f t="shared" si="5"/>
        <v>64122.713761354105</v>
      </c>
      <c r="AH15" s="15">
        <f>H15+beis!Z14</f>
        <v>877031.99703365995</v>
      </c>
      <c r="AI15" s="15">
        <f>I15+beis!E14</f>
        <v>9402.5220993260336</v>
      </c>
      <c r="AJ15" s="15">
        <f t="shared" si="6"/>
        <v>2227.8154407298121</v>
      </c>
      <c r="AK15" s="15" t="e">
        <f>K15+beis!N14</f>
        <v>#REF!</v>
      </c>
      <c r="AL15" s="15">
        <f>L15+beis!R14</f>
        <v>43101.201249670819</v>
      </c>
      <c r="AM15" s="15">
        <f t="shared" si="7"/>
        <v>796.41568480713897</v>
      </c>
      <c r="AN15" s="15" t="e">
        <f t="shared" si="8"/>
        <v>#REF!</v>
      </c>
      <c r="AO15" s="15" t="e">
        <f t="shared" si="9"/>
        <v>#REF!</v>
      </c>
      <c r="AP15" s="15">
        <f t="shared" si="10"/>
        <v>4527.2637780144669</v>
      </c>
      <c r="AQ15" s="15">
        <f t="shared" si="11"/>
        <v>4316.9370454942627</v>
      </c>
      <c r="AR15" s="56">
        <f t="shared" si="12"/>
        <v>2.449467745265526</v>
      </c>
      <c r="AS15" s="56">
        <f t="shared" si="13"/>
        <v>2.3487251933016164</v>
      </c>
      <c r="AT15" s="56">
        <f t="shared" si="14"/>
        <v>0.29210404893103448</v>
      </c>
      <c r="AU15" s="56">
        <f t="shared" si="15"/>
        <v>16.363493251361767</v>
      </c>
      <c r="AV15" s="56">
        <f t="shared" si="16"/>
        <v>43.457546600015142</v>
      </c>
      <c r="AX15" s="17" t="s">
        <v>183</v>
      </c>
      <c r="AY15" s="15">
        <f>B15-'ptfire-rx'!B14-'ptfire-wild'!B14</f>
        <v>1072373.7539343003</v>
      </c>
      <c r="AZ15" s="15">
        <f>C15-'ptfire-rx'!C14-'ptfire-wild'!C14</f>
        <v>86710.229678068295</v>
      </c>
      <c r="BA15" s="15">
        <f>D15-'ptfire-rx'!D14-'ptfire-wild'!D14</f>
        <v>242878.99205160778</v>
      </c>
      <c r="BB15" s="15">
        <f>E15-'ptfire-rx'!E14-'ptfire-wild'!E14</f>
        <v>321997.55402668158</v>
      </c>
      <c r="BC15" s="15">
        <f>F15-'ptfire-rx'!F14-'ptfire-wild'!F14</f>
        <v>71671.155578780556</v>
      </c>
      <c r="BD15" s="15">
        <f>G15-'ptfire-rx'!G14-'ptfire-wild'!G14</f>
        <v>63558.510675854101</v>
      </c>
      <c r="BE15" s="15">
        <f>H15-'ptfire-rx'!H14-'ptfire-wild'!H14</f>
        <v>294483.40810474003</v>
      </c>
      <c r="BF15" s="15">
        <f>I15-'ptfire-rx'!AO14-'ptfire-wild'!AM14</f>
        <v>2037.1608728477015</v>
      </c>
      <c r="BG15" s="15">
        <f>J15-'ptfire-rx'!AS14-'ptfire-wild'!AQ14</f>
        <v>2112.1014430492614</v>
      </c>
      <c r="BH15" s="15" t="e">
        <f>K15-'ptfire-rx'!BE14-'ptfire-wild'!BC14</f>
        <v>#REF!</v>
      </c>
      <c r="BI15" s="15">
        <f>L15-'ptfire-rx'!BS14-'ptfire-wild'!BQ14</f>
        <v>1640.1880461943447</v>
      </c>
      <c r="BJ15" s="15">
        <f>M15-'ptfire-rx'!BV14-'ptfire-wild'!BT14</f>
        <v>658.31530433642888</v>
      </c>
      <c r="BK15" s="15" t="e">
        <f>N15-'ptfire-rx'!AL14-'ptfire-wild'!AK14</f>
        <v>#REF!</v>
      </c>
      <c r="BL15" s="15" t="e">
        <f>O15-'ptfire-rx'!AU14-'ptfire-wild'!AS14</f>
        <v>#REF!</v>
      </c>
      <c r="BM15" s="15">
        <f t="shared" si="17"/>
        <v>4527.2637780144669</v>
      </c>
      <c r="BN15" s="15">
        <f t="shared" si="18"/>
        <v>4316.9370454942627</v>
      </c>
      <c r="BO15" s="56">
        <f t="shared" si="19"/>
        <v>2.449467745265526</v>
      </c>
      <c r="BP15" s="56">
        <f t="shared" si="20"/>
        <v>2.3487251933016164</v>
      </c>
      <c r="BQ15" s="56">
        <f t="shared" si="21"/>
        <v>0.29210404893103448</v>
      </c>
      <c r="BR15" s="56">
        <f t="shared" si="22"/>
        <v>16.363493251361767</v>
      </c>
      <c r="BS15" s="56">
        <f t="shared" si="23"/>
        <v>43.457546600015142</v>
      </c>
    </row>
    <row r="16" spans="1:71" x14ac:dyDescent="0.25">
      <c r="A16" s="17" t="s">
        <v>184</v>
      </c>
      <c r="B16" s="15">
        <f>rail!B15+nonpt!B15+ptagfire!B15+nonroad!B15+'onroad all'!AF15+cmv_c1c2!B15+'ptfire-rx'!B15+ptegu!B15+ptnonipm!B15+pt_oilgas!B15+np_oilgas!B15+rwc!B15+cmv_c3!B15+airports!B15+'ptfire-wild'!B15+np_solvents!B15</f>
        <v>987704.81904431991</v>
      </c>
      <c r="C16" s="15">
        <f>rail!C15+nonpt!C15+ptagfire!C15++nonroad!C15+'onroad all'!BY15+cmv_c1c2!BI15+'ptfire-rx'!C15+ptegu!C15+ptnonipm!C15+pt_oilgas!C15+np_oilgas!C15+rwc!C15+cmv_c3!BI15+livestock!B15+airports!C15+'ptfire-wild'!C15+fertilizer!B15+np_solvents!C15</f>
        <v>95897.252251383645</v>
      </c>
      <c r="D16" s="15">
        <f>rail!D15+nonpt!D15+ptagfire!D15++nonroad!D15+cmv_c1c2!D15+'ptfire-rx'!D15+ptegu!EA15+ptnonipm!D15+pt_oilgas!D15+np_oilgas!D15+rwc!D15+cmv_c3!D15+'onroad all'!EE15+airports!D15+'ptfire-wild'!D15+np_solvents!D15</f>
        <v>215731.14429523845</v>
      </c>
      <c r="E16" s="15">
        <f>rail!E15+nonpt!E15+ptagfire!E15++nonroad!E15+cmv_c1c2!E15+'ptfire-rx'!E15+ptegu!E15+ptnonipm!E15+pt_oilgas!E15+np_oilgas!E15+rwc!E15+cmv_c3!E15+afdust!BA15+'onroad all'!CZ15+'onroad all'!EG15+airports!E15+'ptfire-wild'!E15+np_solvents!E15</f>
        <v>113058.06445563368</v>
      </c>
      <c r="F16" s="15">
        <f>rail!F15+nonpt!F15+ptagfire!F15++nonroad!F15+cmv_c1c2!F15+'ptfire-rx'!F15+ptegu!F15+ptnonipm!F15+pt_oilgas!F15+np_oilgas!F15+rwc!F15+cmv_c3!F15+afdust!BB15+'onroad all'!EG15+airports!F15+'ptfire-wild'!F15+np_solvents!F15</f>
        <v>58195.035506749075</v>
      </c>
      <c r="G16" s="15">
        <f>rail!G15+nonpt!G15+ptagfire!G15++nonroad!G15+'onroad all'!DP15+cmv_c1c2!G15+'ptfire-rx'!G15+ptegu!FM15+ptnonipm!G15+pt_oilgas!G15+np_oilgas!G15+rwc!G15+cmv_c3!G15+airports!G15+'ptfire-wild'!G15+np_solvents!G15</f>
        <v>94489.425017746893</v>
      </c>
      <c r="H16" s="15">
        <f>rail!H15+nonpt!H15+ptagfire!H15++nonroad!H15+'onroad all'!EA15+cmv_c1c2!H15+'ptfire-rx'!H15+ptegu!H15+ptnonipm!H15+pt_oilgas!H15+np_oilgas!H15+rwc!H15+cmv_c3!H15+livestock!C15+airports!H15+'ptfire-wild'!H15+np_solvents!H15</f>
        <v>197102.95263139001</v>
      </c>
      <c r="I16" s="15">
        <f>rail!AN15+nonpt!BK15+ptagfire!V15+nonroad!AK15+'onroad all'!H15+cmv_c1c2!O15+'ptfire-rx'!AO15+ptegu!BM15+ptnonipm!BX15+pt_oilgas!BM15+np_oilgas!AV15+rwc!AG15+cmv_c3!O15+livestock!U15+airports!AK15+'ptfire-wild'!AM15+np_solvents!AJ15</f>
        <v>2421.3681166742253</v>
      </c>
      <c r="J16" s="15">
        <f>rail!AT15+nonpt!BQ15+ptagfire!Z15+nonroad!AP15+'onroad all'!P15+cmv_c1c2!T15+'ptfire-rx'!AS15+ptegu!BS15+ptnonipm!CD15+pt_oilgas!BS15+np_oilgas!BB15+rwc!AK15+cmv_c3!T15+livestock!X15+airports!AN15+'ptfire-wild'!AQ15+np_solvents!AN15</f>
        <v>1665.4983146598613</v>
      </c>
      <c r="K16" s="15" t="e">
        <f>rail!BQ15+nonpt!CU15+ptagfire!AJ15+nonroad!BH15+'onroad all'!BB15+cmv_c1c2!AO15+'ptfire-rx'!BE15+ptegu!CX15+ptnonipm!DP15+pt_oilgas!CW15+np_oilgas!BY15+rwc!AX15+cmv_c3!AP15+livestock!#REF!+airports!BF15+'ptfire-wild'!BC15+np_solvents!BB15</f>
        <v>#REF!</v>
      </c>
      <c r="L16" s="15">
        <f>rail!CF15+nonpt!DN15+ptagfire!AV15+nonroad!BT15+'onroad all'!BT15+cmv_c1c2!BF15+'ptfire-rx'!BS15+ptegu!DP15+ptnonipm!EK15+pt_oilgas!DP15+np_oilgas!CP15+rwc!BL15+cmv_c3!BF15+livestock!AP15+airports!BT15+'ptfire-wild'!BQ15+np_solvents!BN15</f>
        <v>1360.8200947935809</v>
      </c>
      <c r="M16" s="15">
        <f>rail!CH15+nonpt!DQ15+nonroad!BU15+'onroad all'!BX15+cmv_c1c2!BH15+'ptfire-rx'!BV15+ptegu!DS15+ptnonipm!EN15+pt_oilgas!DS15+np_oilgas!CR15+rwc!BN15+cmv_c3!BH15+airports!BV15+'ptfire-wild'!BT15+np_solvents!BP15+ptagfire!AX15</f>
        <v>654.68476600768031</v>
      </c>
      <c r="N16" s="15" t="e">
        <f>rail!AM15+nonpt!BH15+nonroad!AJ15+'onroad all'!G15+cmv_c1c2!M15+'ptfire-rx'!AL15+ptegu!BK15+ptnonipm!BU15+pt_oilgas!BK15+np_oilgas!AU15+rwc!AF15+airports!AI15+cmv_c3!M15+'ptfire-wild'!AK15+ptagfire!#REF!</f>
        <v>#REF!</v>
      </c>
      <c r="O16" s="15" t="e">
        <f>rail!AX15+nonpt!O15+ptagfire!AA15+nonroad!AR15+'onroad all'!Y15+cmv_c1c2!V15+'ptfire-rx'!AU15+ptegu!BX15+ptnonipm!CI15+pt_oilgas!BX15+np_oilgas!BE15+rwc!AM15+airports!AP15+cmv_c3!V15+'ptfire-wild'!AS15+np_solvents!#REF!</f>
        <v>#REF!</v>
      </c>
      <c r="P16" s="15">
        <f>rail!AC15+nonroad!AD15+'onroad all'!AJ15+'onroad all'!AK15+'onroad all'!AL15+'onroad all'!AM15+'onroad all'!AN15+'onroad all'!AO15+ptnonipm!BI15+SUM(airports!AS15:AX15)+SUM(cmv_c1c2!AC15:AH15)+SUM(cmv_c3!AC15:AH15)</f>
        <v>3131.8355663747097</v>
      </c>
      <c r="Q16" s="15">
        <f>rail!AD15+nonroad!AE15+'onroad all'!AK15+'onroad all'!AL15+'onroad all'!AM15+'onroad all'!AN15+'onroad all'!AO15+ptnonipm!BJ15+SUM(airports!AT15:AX15)+SUM(cmv_c1c2!AD15:AH15)+SUM(cmv_c3!AD15:AH15)</f>
        <v>2981.2099402287258</v>
      </c>
      <c r="R16" s="56">
        <f>rail!P15+nonpt!S15+nonroad!R15+'onroad all'!AB15+ptegu!T15+ptnonipm!T15+pt_oilgas!S15+np_oilgas!Q15+SUM(cmv_c1c2!Z15:AA15)+SUM(cmv_c3!Z15:AA15)</f>
        <v>0.55124638731874143</v>
      </c>
      <c r="S16" s="56">
        <f>rail!K15+nonpt!L15+nonroad!U15+'onroad all'!M15+ptegu!L15+ptnonipm!L15+pt_oilgas!K15+np_oilgas!K15+SUM(cmv_c1c2!R15:S15)+SUM(cmv_c3!R15:S15)</f>
        <v>1.5545487067019352</v>
      </c>
      <c r="T16" s="56">
        <f>rail!O15+nonpt!P15+ptegu!P15+ptnonipm!P15+pt_oilgas!O15+np_oilgas!N15+rwc!M15+SUM(cmv_c1c2!W15:X15)+SUM(cmv_c3!W15:X15)</f>
        <v>0.67664645437283899</v>
      </c>
      <c r="U16" s="56">
        <f>rail!U15+nonpt!AH15+nonroad!T15+'onroad all'!CA15+ptegu!AH15+ptnonipm!AL15+pt_oilgas!AG15+np_oilgas!AA15+rwc!R15+SUM(cmv_c1c2!BJ15:BK15)+SUM(cmv_c3!BJ15:BK15)</f>
        <v>7.4250854554660366</v>
      </c>
      <c r="V16" s="56">
        <f>rail!S15+nonpt!AD15+nonroad!S15+'onroad all'!BR15+'onroad all'!BS15+ptegu!AD15+ptnonipm!AH15+pt_oilgas!AC15+np_oilgas!W15+rwc!P15+SUM(cmv_c1c2!BD15:BE15)+SUM(cmv_c3!BD15:BE15)</f>
        <v>30.921337778821364</v>
      </c>
      <c r="W16" s="56">
        <f>nonpt!CS15+ptegu!BB15+ptnonipm!Z15</f>
        <v>0.1123230713202889</v>
      </c>
      <c r="X16" s="63" t="s">
        <v>172</v>
      </c>
      <c r="AA16" s="17" t="s">
        <v>184</v>
      </c>
      <c r="AB16" s="15">
        <f>B16+beis!H15</f>
        <v>1031304.5345103198</v>
      </c>
      <c r="AC16" s="15">
        <f t="shared" si="2"/>
        <v>95897.252251383645</v>
      </c>
      <c r="AD16" s="15">
        <f>D16+beis!T15</f>
        <v>241315.50576122844</v>
      </c>
      <c r="AE16" s="15">
        <f t="shared" si="3"/>
        <v>113058.06445563368</v>
      </c>
      <c r="AF16" s="15">
        <f t="shared" si="4"/>
        <v>58195.035506749075</v>
      </c>
      <c r="AG16" s="15">
        <f t="shared" si="5"/>
        <v>94489.425017746893</v>
      </c>
      <c r="AH16" s="15">
        <f>H16+beis!Z15</f>
        <v>593456.37706438999</v>
      </c>
      <c r="AI16" s="15">
        <f>I16+beis!E15</f>
        <v>7255.417827074215</v>
      </c>
      <c r="AJ16" s="15">
        <f t="shared" si="6"/>
        <v>1665.4983146598613</v>
      </c>
      <c r="AK16" s="15" t="e">
        <f>K16+beis!N15</f>
        <v>#REF!</v>
      </c>
      <c r="AL16" s="15">
        <f>L16+beis!R15</f>
        <v>29270.066133633482</v>
      </c>
      <c r="AM16" s="15">
        <f t="shared" si="7"/>
        <v>654.68476600768031</v>
      </c>
      <c r="AN16" s="15" t="e">
        <f t="shared" si="8"/>
        <v>#REF!</v>
      </c>
      <c r="AO16" s="15" t="e">
        <f t="shared" si="9"/>
        <v>#REF!</v>
      </c>
      <c r="AP16" s="15">
        <f t="shared" si="10"/>
        <v>3131.8355663747097</v>
      </c>
      <c r="AQ16" s="15">
        <f t="shared" si="11"/>
        <v>2981.2099402287258</v>
      </c>
      <c r="AR16" s="56">
        <f t="shared" si="12"/>
        <v>0.55124638731874143</v>
      </c>
      <c r="AS16" s="56">
        <f t="shared" si="13"/>
        <v>1.5545487067019352</v>
      </c>
      <c r="AT16" s="56">
        <f t="shared" si="14"/>
        <v>0.67664645437283899</v>
      </c>
      <c r="AU16" s="56">
        <f t="shared" si="15"/>
        <v>7.4250854554660366</v>
      </c>
      <c r="AV16" s="56">
        <f t="shared" si="16"/>
        <v>30.921337778821364</v>
      </c>
      <c r="AX16" s="17" t="s">
        <v>184</v>
      </c>
      <c r="AY16" s="15">
        <f>B16-'ptfire-rx'!B15-'ptfire-wild'!B15</f>
        <v>970477.32588891988</v>
      </c>
      <c r="AZ16" s="15">
        <f>C16-'ptfire-rx'!C15-'ptfire-wild'!C15</f>
        <v>95616.182760883647</v>
      </c>
      <c r="BA16" s="15">
        <f>D16-'ptfire-rx'!D15-'ptfire-wild'!D15</f>
        <v>215371.93443699845</v>
      </c>
      <c r="BB16" s="15">
        <f>E16-'ptfire-rx'!E15-'ptfire-wild'!E15</f>
        <v>111104.82651077368</v>
      </c>
      <c r="BC16" s="15">
        <f>F16-'ptfire-rx'!F15-'ptfire-wild'!F15</f>
        <v>56508.286674689072</v>
      </c>
      <c r="BD16" s="15">
        <f>G16-'ptfire-rx'!G15-'ptfire-wild'!G15</f>
        <v>94322.711794746894</v>
      </c>
      <c r="BE16" s="15">
        <f>H16-'ptfire-rx'!H15-'ptfire-wild'!H15</f>
        <v>192883.61670223001</v>
      </c>
      <c r="BF16" s="15">
        <f>I16-'ptfire-rx'!AO15-'ptfire-wild'!AM15</f>
        <v>2287.5743633814009</v>
      </c>
      <c r="BG16" s="15">
        <f>J16-'ptfire-rx'!AS15-'ptfire-wild'!AQ15</f>
        <v>1630.9152951063923</v>
      </c>
      <c r="BH16" s="15" t="e">
        <f>K16-'ptfire-rx'!BE15-'ptfire-wild'!BC15</f>
        <v>#REF!</v>
      </c>
      <c r="BI16" s="15">
        <f>L16-'ptfire-rx'!BS15-'ptfire-wild'!BQ15</f>
        <v>1195.7622917668975</v>
      </c>
      <c r="BJ16" s="15">
        <f>M16-'ptfire-rx'!BV15-'ptfire-wild'!BT15</f>
        <v>613.82718822053266</v>
      </c>
      <c r="BK16" s="15" t="e">
        <f>N16-'ptfire-rx'!AL15-'ptfire-wild'!AK15</f>
        <v>#REF!</v>
      </c>
      <c r="BL16" s="15" t="e">
        <f>O16-'ptfire-rx'!AU15-'ptfire-wild'!AS15</f>
        <v>#REF!</v>
      </c>
      <c r="BM16" s="15">
        <f t="shared" si="17"/>
        <v>3131.8355663747097</v>
      </c>
      <c r="BN16" s="15">
        <f t="shared" si="18"/>
        <v>2981.2099402287258</v>
      </c>
      <c r="BO16" s="56">
        <f t="shared" si="19"/>
        <v>0.55124638731874143</v>
      </c>
      <c r="BP16" s="56">
        <f t="shared" si="20"/>
        <v>1.5545487067019352</v>
      </c>
      <c r="BQ16" s="56">
        <f t="shared" si="21"/>
        <v>0.67664645437283899</v>
      </c>
      <c r="BR16" s="56">
        <f t="shared" si="22"/>
        <v>7.4250854554660366</v>
      </c>
      <c r="BS16" s="56">
        <f t="shared" si="23"/>
        <v>30.921337778821364</v>
      </c>
    </row>
    <row r="17" spans="1:71" x14ac:dyDescent="0.25">
      <c r="A17" s="17" t="s">
        <v>185</v>
      </c>
      <c r="B17" s="15">
        <f>rail!B16+nonpt!B16+ptagfire!B16+nonroad!B16+'onroad all'!AF16+cmv_c1c2!B16+'ptfire-rx'!B16+ptegu!B16+ptnonipm!B16+pt_oilgas!B16+np_oilgas!B16+rwc!B16+cmv_c3!B16+airports!B16+'ptfire-wild'!B16+np_solvents!B16</f>
        <v>482448.23132674006</v>
      </c>
      <c r="C17" s="15">
        <f>rail!C16+nonpt!C16+ptagfire!C16++nonroad!C16+'onroad all'!BY16+cmv_c1c2!BI16+'ptfire-rx'!C16+ptegu!C16+ptnonipm!C16+pt_oilgas!C16+np_oilgas!C16+rwc!C16+cmv_c3!BI16+livestock!B16+airports!C16+'ptfire-wild'!C16+fertilizer!B16+np_solvents!C16</f>
        <v>325298.40139746503</v>
      </c>
      <c r="D17" s="15">
        <f>rail!D16+nonpt!D16+ptagfire!D16++nonroad!D16+cmv_c1c2!D16+'ptfire-rx'!D16+ptegu!EA16+ptnonipm!D16+pt_oilgas!D16+np_oilgas!D16+rwc!D16+cmv_c3!D16+'onroad all'!EE16+airports!D16+'ptfire-wild'!D16+np_solvents!D16</f>
        <v>118543.68137500438</v>
      </c>
      <c r="E17" s="15">
        <f>rail!E16+nonpt!E16+ptagfire!E16++nonroad!E16+cmv_c1c2!E16+'ptfire-rx'!E16+ptegu!E16+ptnonipm!E16+pt_oilgas!E16+np_oilgas!E16+rwc!E16+cmv_c3!E16+afdust!BA16+'onroad all'!CZ16+'onroad all'!EG16+airports!E16+'ptfire-wild'!E16+np_solvents!E16</f>
        <v>189671.45819805324</v>
      </c>
      <c r="F17" s="15">
        <f>rail!F16+nonpt!F16+ptagfire!F16++nonroad!F16+cmv_c1c2!F16+'ptfire-rx'!F16+ptegu!F16+ptnonipm!F16+pt_oilgas!F16+np_oilgas!F16+rwc!F16+cmv_c3!F16+afdust!BB16+'onroad all'!EG16+airports!F16+'ptfire-wild'!F16+np_solvents!F16</f>
        <v>50773.900653732249</v>
      </c>
      <c r="G17" s="15">
        <f>rail!G16+nonpt!G16+ptagfire!G16++nonroad!G16+'onroad all'!DP16+cmv_c1c2!G16+'ptfire-rx'!G16+ptegu!FM16+ptnonipm!G16+pt_oilgas!G16+np_oilgas!G16+rwc!G16+cmv_c3!G16+airports!G16+'ptfire-wild'!G16+np_solvents!G16</f>
        <v>25525.3029078933</v>
      </c>
      <c r="H17" s="15">
        <f>rail!H16+nonpt!H16+ptagfire!H16++nonroad!H16+'onroad all'!EA16+cmv_c1c2!H16+'ptfire-rx'!H16+ptegu!H16+ptnonipm!H16+pt_oilgas!H16+np_oilgas!H16+rwc!H16+cmv_c3!H16+livestock!C16+airports!H16+'ptfire-wild'!H16+np_solvents!H16</f>
        <v>156603.1803195799</v>
      </c>
      <c r="I17" s="15">
        <f>rail!AN16+nonpt!BK16+ptagfire!V16+nonroad!AK16+'onroad all'!H16+cmv_c1c2!O16+'ptfire-rx'!AO16+ptegu!BM16+ptnonipm!BX16+pt_oilgas!BM16+np_oilgas!AV16+rwc!AG16+cmv_c3!O16+livestock!U16+airports!AK16+'ptfire-wild'!AM16+np_solvents!AJ16</f>
        <v>2478.6624626781559</v>
      </c>
      <c r="J17" s="15">
        <f>rail!AT16+nonpt!BQ16+ptagfire!Z16+nonroad!AP16+'onroad all'!P16+cmv_c1c2!T16+'ptfire-rx'!AS16+ptegu!BS16+ptnonipm!CD16+pt_oilgas!BS16+np_oilgas!BB16+rwc!AK16+cmv_c3!T16+livestock!X16+airports!AN16+'ptfire-wild'!AQ16+np_solvents!AN16</f>
        <v>1210.0726610546494</v>
      </c>
      <c r="K17" s="15" t="e">
        <f>rail!BQ16+nonpt!CU16+ptagfire!AJ16+nonroad!BH16+'onroad all'!BB16+cmv_c1c2!AO16+'ptfire-rx'!BE16+ptegu!CX16+ptnonipm!DP16+pt_oilgas!CW16+np_oilgas!BY16+rwc!AX16+cmv_c3!AP16+livestock!#REF!+airports!BF16+'ptfire-wild'!BC16+np_solvents!BB16</f>
        <v>#REF!</v>
      </c>
      <c r="L17" s="15">
        <f>rail!CF16+nonpt!DN16+ptagfire!AV16+nonroad!BT16+'onroad all'!BT16+cmv_c1c2!BF16+'ptfire-rx'!BS16+ptegu!DP16+ptnonipm!EK16+pt_oilgas!DP16+np_oilgas!CP16+rwc!BL16+cmv_c3!BF16+livestock!AP16+airports!BT16+'ptfire-wild'!BQ16+np_solvents!BN16</f>
        <v>1759.1625451090219</v>
      </c>
      <c r="M17" s="15">
        <f>rail!CH16+nonpt!DQ16+nonroad!BU16+'onroad all'!BX16+cmv_c1c2!BH16+'ptfire-rx'!BV16+ptegu!DS16+ptnonipm!EN16+pt_oilgas!DS16+np_oilgas!CR16+rwc!BN16+cmv_c3!BH16+airports!BV16+'ptfire-wild'!BT16+np_solvents!BP16+ptagfire!AX16</f>
        <v>518.25942646243277</v>
      </c>
      <c r="N17" s="15" t="e">
        <f>rail!AM16+nonpt!BH16+nonroad!AJ16+'onroad all'!G16+cmv_c1c2!M16+'ptfire-rx'!AL16+ptegu!BK16+ptnonipm!BU16+pt_oilgas!BK16+np_oilgas!AU16+rwc!AF16+airports!AI16+cmv_c3!M16+'ptfire-wild'!AK16+ptagfire!#REF!</f>
        <v>#REF!</v>
      </c>
      <c r="O17" s="15" t="e">
        <f>rail!AX16+nonpt!O16+ptagfire!AA16+nonroad!AR16+'onroad all'!Y16+cmv_c1c2!V16+'ptfire-rx'!AU16+ptegu!BX16+ptnonipm!CI16+pt_oilgas!BX16+np_oilgas!BE16+rwc!AM16+airports!AP16+cmv_c3!V16+'ptfire-wild'!AS16+np_solvents!#REF!</f>
        <v>#REF!</v>
      </c>
      <c r="P17" s="15">
        <f>rail!AC16+nonroad!AD16+'onroad all'!AJ16+'onroad all'!AK16+'onroad all'!AL16+'onroad all'!AM16+'onroad all'!AN16+'onroad all'!AO16+ptnonipm!BI16+SUM(airports!AS16:AX16)+SUM(cmv_c1c2!AC16:AH16)+SUM(cmv_c3!AC16:AH16)</f>
        <v>2634.9914160966132</v>
      </c>
      <c r="Q17" s="15">
        <f>rail!AD16+nonroad!AE16+'onroad all'!AK16+'onroad all'!AL16+'onroad all'!AM16+'onroad all'!AN16+'onroad all'!AO16+ptnonipm!BJ16+SUM(airports!AT16:AX16)+SUM(cmv_c1c2!AD16:AH16)+SUM(cmv_c3!AD16:AH16)</f>
        <v>2524.7543131907842</v>
      </c>
      <c r="R17" s="56">
        <f>rail!P16+nonpt!S16+nonroad!R16+'onroad all'!AB16+ptegu!T16+ptnonipm!T16+pt_oilgas!S16+np_oilgas!Q16+SUM(cmv_c1c2!Z16:AA16)+SUM(cmv_c3!Z16:AA16)</f>
        <v>0.27347782040900814</v>
      </c>
      <c r="S17" s="56">
        <f>rail!K16+nonpt!L16+nonroad!U16+'onroad all'!M16+ptegu!L16+ptnonipm!L16+pt_oilgas!K16+np_oilgas!K16+SUM(cmv_c1c2!R16:S16)+SUM(cmv_c3!R16:S16)</f>
        <v>1.3537191787860474</v>
      </c>
      <c r="T17" s="56">
        <f>rail!O16+nonpt!P16+ptegu!P16+ptnonipm!P16+pt_oilgas!O16+np_oilgas!N16+rwc!M16+SUM(cmv_c1c2!W16:X16)+SUM(cmv_c3!W16:X16)</f>
        <v>0.45500455009542268</v>
      </c>
      <c r="U17" s="56">
        <f>rail!U16+nonpt!AH16+nonroad!T16+'onroad all'!CA16+ptegu!AH16+ptnonipm!AL16+pt_oilgas!AG16+np_oilgas!AA16+rwc!R16+SUM(cmv_c1c2!BJ16:BK16)+SUM(cmv_c3!BJ16:BK16)</f>
        <v>4.2427115756238285</v>
      </c>
      <c r="V17" s="56">
        <f>rail!S16+nonpt!AD16+nonroad!S16+'onroad all'!BR16+'onroad all'!BS16+ptegu!AD16+ptnonipm!AH16+pt_oilgas!AC16+np_oilgas!W16+rwc!P16+SUM(cmv_c1c2!BD16:BE16)+SUM(cmv_c3!BD16:BE16)</f>
        <v>11.050720546281008</v>
      </c>
      <c r="W17" s="56">
        <f>nonpt!CS16+ptegu!BB16+ptnonipm!Z16</f>
        <v>1.4839953002928732</v>
      </c>
      <c r="X17" s="63" t="s">
        <v>172</v>
      </c>
      <c r="AA17" s="17" t="s">
        <v>185</v>
      </c>
      <c r="AB17" s="15">
        <f>B17+beis!H16</f>
        <v>533615.49726973998</v>
      </c>
      <c r="AC17" s="15">
        <f t="shared" si="2"/>
        <v>325298.40139746503</v>
      </c>
      <c r="AD17" s="15">
        <f>D17+beis!T16</f>
        <v>158822.85065139388</v>
      </c>
      <c r="AE17" s="15">
        <f t="shared" si="3"/>
        <v>189671.45819805324</v>
      </c>
      <c r="AF17" s="15">
        <f t="shared" si="4"/>
        <v>50773.900653732249</v>
      </c>
      <c r="AG17" s="15">
        <f t="shared" si="5"/>
        <v>25525.3029078933</v>
      </c>
      <c r="AH17" s="15">
        <f>H17+beis!Z16</f>
        <v>493828.79142357892</v>
      </c>
      <c r="AI17" s="15">
        <f>I17+beis!E16</f>
        <v>7998.6523987781457</v>
      </c>
      <c r="AJ17" s="15">
        <f t="shared" si="6"/>
        <v>1210.0726610546494</v>
      </c>
      <c r="AK17" s="15" t="e">
        <f>K17+beis!N16</f>
        <v>#REF!</v>
      </c>
      <c r="AL17" s="15">
        <f>L17+beis!R16</f>
        <v>33856.002434849019</v>
      </c>
      <c r="AM17" s="15">
        <f t="shared" si="7"/>
        <v>518.25942646243277</v>
      </c>
      <c r="AN17" s="15" t="e">
        <f t="shared" si="8"/>
        <v>#REF!</v>
      </c>
      <c r="AO17" s="15" t="e">
        <f t="shared" si="9"/>
        <v>#REF!</v>
      </c>
      <c r="AP17" s="15">
        <f t="shared" si="10"/>
        <v>2634.9914160966132</v>
      </c>
      <c r="AQ17" s="15">
        <f t="shared" si="11"/>
        <v>2524.7543131907842</v>
      </c>
      <c r="AR17" s="56">
        <f t="shared" si="12"/>
        <v>0.27347782040900814</v>
      </c>
      <c r="AS17" s="56">
        <f t="shared" si="13"/>
        <v>1.3537191787860474</v>
      </c>
      <c r="AT17" s="56">
        <f t="shared" si="14"/>
        <v>0.45500455009542268</v>
      </c>
      <c r="AU17" s="56">
        <f t="shared" si="15"/>
        <v>4.2427115756238285</v>
      </c>
      <c r="AV17" s="56">
        <f t="shared" si="16"/>
        <v>11.050720546281008</v>
      </c>
      <c r="AX17" s="17" t="s">
        <v>185</v>
      </c>
      <c r="AY17" s="15">
        <f>B17-'ptfire-rx'!B16-'ptfire-wild'!B16</f>
        <v>402549.49541744008</v>
      </c>
      <c r="AZ17" s="15">
        <f>C17-'ptfire-rx'!C16-'ptfire-wild'!C16</f>
        <v>324002.54776616505</v>
      </c>
      <c r="BA17" s="15">
        <f>D17-'ptfire-rx'!D16-'ptfire-wild'!D16</f>
        <v>116938.63963280438</v>
      </c>
      <c r="BB17" s="15">
        <f>E17-'ptfire-rx'!E16-'ptfire-wild'!E16</f>
        <v>180523.69587218325</v>
      </c>
      <c r="BC17" s="15">
        <f>F17-'ptfire-rx'!F16-'ptfire-wild'!F16</f>
        <v>42825.447093562245</v>
      </c>
      <c r="BD17" s="15">
        <f>G17-'ptfire-rx'!G16-'ptfire-wild'!G16</f>
        <v>24771.8762413933</v>
      </c>
      <c r="BE17" s="15">
        <f>H17-'ptfire-rx'!H16-'ptfire-wild'!H16</f>
        <v>136859.77130367988</v>
      </c>
      <c r="BF17" s="15">
        <f>I17-'ptfire-rx'!AO16-'ptfire-wild'!AM16</f>
        <v>1889.548459071751</v>
      </c>
      <c r="BG17" s="15">
        <f>J17-'ptfire-rx'!AS16-'ptfire-wild'!AQ16</f>
        <v>1060.2496745684211</v>
      </c>
      <c r="BH17" s="15" t="e">
        <f>K17-'ptfire-rx'!BE16-'ptfire-wild'!BC16</f>
        <v>#REF!</v>
      </c>
      <c r="BI17" s="15">
        <f>L17-'ptfire-rx'!BS16-'ptfire-wild'!BQ16</f>
        <v>1066.9005503707315</v>
      </c>
      <c r="BJ17" s="15">
        <f>M17-'ptfire-rx'!BV16-'ptfire-wild'!BT16</f>
        <v>344.973613906602</v>
      </c>
      <c r="BK17" s="15" t="e">
        <f>N17-'ptfire-rx'!AL16-'ptfire-wild'!AK16</f>
        <v>#REF!</v>
      </c>
      <c r="BL17" s="15" t="e">
        <f>O17-'ptfire-rx'!AU16-'ptfire-wild'!AS16</f>
        <v>#REF!</v>
      </c>
      <c r="BM17" s="15">
        <f t="shared" si="17"/>
        <v>2634.9914160966132</v>
      </c>
      <c r="BN17" s="15">
        <f t="shared" si="18"/>
        <v>2524.7543131907842</v>
      </c>
      <c r="BO17" s="56">
        <f t="shared" si="19"/>
        <v>0.27347782040900814</v>
      </c>
      <c r="BP17" s="56">
        <f t="shared" si="20"/>
        <v>1.3537191787860474</v>
      </c>
      <c r="BQ17" s="56">
        <f t="shared" si="21"/>
        <v>0.45500455009542268</v>
      </c>
      <c r="BR17" s="56">
        <f t="shared" si="22"/>
        <v>4.2427115756238285</v>
      </c>
      <c r="BS17" s="56">
        <f t="shared" si="23"/>
        <v>11.050720546281008</v>
      </c>
    </row>
    <row r="18" spans="1:71" x14ac:dyDescent="0.25">
      <c r="A18" s="17" t="s">
        <v>186</v>
      </c>
      <c r="B18" s="15">
        <f>rail!B17+nonpt!B17+ptagfire!B17+nonroad!B17+'onroad all'!AF17+cmv_c1c2!B17+'ptfire-rx'!B17+ptegu!B17+ptnonipm!B17+pt_oilgas!B17+np_oilgas!B17+rwc!B17+cmv_c3!B17+airports!B17+'ptfire-wild'!B17+np_solvents!B17</f>
        <v>856628.44578730024</v>
      </c>
      <c r="C18" s="15">
        <f>rail!C17+nonpt!C17+ptagfire!C17++nonroad!C17+'onroad all'!BY17+cmv_c1c2!BI17+'ptfire-rx'!C17+ptegu!C17+ptnonipm!C17+pt_oilgas!C17+np_oilgas!C17+rwc!C17+cmv_c3!BI17+livestock!B17+airports!C17+'ptfire-wild'!C17+fertilizer!B17+np_solvents!C17</f>
        <v>247145.62280705047</v>
      </c>
      <c r="D18" s="15">
        <f>rail!D17+nonpt!D17+ptagfire!D17++nonroad!D17+cmv_c1c2!D17+'ptfire-rx'!D17+ptegu!EA17+ptnonipm!D17+pt_oilgas!D17+np_oilgas!D17+rwc!D17+cmv_c3!D17+'onroad all'!EE17+airports!D17+'ptfire-wild'!D17+np_solvents!D17</f>
        <v>161912.44817082802</v>
      </c>
      <c r="E18" s="15">
        <f>rail!E17+nonpt!E17+ptagfire!E17++nonroad!E17+cmv_c1c2!E17+'ptfire-rx'!E17+ptegu!E17+ptnonipm!E17+pt_oilgas!E17+np_oilgas!E17+rwc!E17+cmv_c3!E17+afdust!BA17+'onroad all'!CZ17+'onroad all'!EG17+airports!E17+'ptfire-wild'!E17+np_solvents!E17</f>
        <v>345282.02723652479</v>
      </c>
      <c r="F18" s="15">
        <f>rail!F17+nonpt!F17+ptagfire!F17++nonroad!F17+cmv_c1c2!F17+'ptfire-rx'!F17+ptegu!F17+ptnonipm!F17+pt_oilgas!F17+np_oilgas!F17+rwc!F17+cmv_c3!F17+afdust!BB17+'onroad all'!EG17+airports!F17+'ptfire-wild'!F17+np_solvents!F17</f>
        <v>122593.85963531875</v>
      </c>
      <c r="G18" s="15">
        <f>rail!G17+nonpt!G17+ptagfire!G17++nonroad!G17+'onroad all'!DP17+cmv_c1c2!G17+'ptfire-rx'!G17+ptegu!FM17+ptnonipm!G17+pt_oilgas!G17+np_oilgas!G17+rwc!G17+cmv_c3!G17+airports!G17+'ptfire-wild'!G17+np_solvents!G17</f>
        <v>14863.428607004129</v>
      </c>
      <c r="H18" s="15">
        <f>rail!H17+nonpt!H17+ptagfire!H17++nonroad!H17+'onroad all'!EA17+cmv_c1c2!H17+'ptfire-rx'!H17+ptegu!H17+ptnonipm!H17+pt_oilgas!H17+np_oilgas!H17+rwc!H17+cmv_c3!H17+livestock!C17+airports!H17+'ptfire-wild'!H17+np_solvents!H17</f>
        <v>293751.24339348002</v>
      </c>
      <c r="I18" s="15">
        <f>rail!AN17+nonpt!BK17+ptagfire!V17+nonroad!AK17+'onroad all'!H17+cmv_c1c2!O17+'ptfire-rx'!AO17+ptegu!BM17+ptnonipm!BX17+pt_oilgas!BM17+np_oilgas!AV17+rwc!AG17+cmv_c3!O17+livestock!U17+airports!AK17+'ptfire-wild'!AM17+np_solvents!AJ17</f>
        <v>13024.820718422638</v>
      </c>
      <c r="J18" s="15">
        <f>rail!AT17+nonpt!BQ17+ptagfire!Z17+nonroad!AP17+'onroad all'!P17+cmv_c1c2!T17+'ptfire-rx'!AS17+ptegu!BS17+ptnonipm!CD17+pt_oilgas!BS17+np_oilgas!BB17+rwc!AK17+cmv_c3!T17+livestock!X17+airports!AN17+'ptfire-wild'!AQ17+np_solvents!AN17</f>
        <v>2739.317596464351</v>
      </c>
      <c r="K18" s="15" t="e">
        <f>rail!BQ17+nonpt!CU17+ptagfire!AJ17+nonroad!BH17+'onroad all'!BB17+cmv_c1c2!AO17+'ptfire-rx'!BE17+ptegu!CX17+ptnonipm!DP17+pt_oilgas!CW17+np_oilgas!BY17+rwc!AX17+cmv_c3!AP17+livestock!#REF!+airports!BF17+'ptfire-wild'!BC17+np_solvents!BB17</f>
        <v>#REF!</v>
      </c>
      <c r="L18" s="15">
        <f>rail!CF17+nonpt!DN17+ptagfire!AV17+nonroad!BT17+'onroad all'!BT17+cmv_c1c2!BF17+'ptfire-rx'!BS17+ptegu!DP17+ptnonipm!EK17+pt_oilgas!DP17+np_oilgas!CP17+rwc!BL17+cmv_c3!BF17+livestock!AP17+airports!BT17+'ptfire-wild'!BQ17+np_solvents!BN17</f>
        <v>9349.2562517522874</v>
      </c>
      <c r="M18" s="15">
        <f>rail!CH17+nonpt!DQ17+nonroad!BU17+'onroad all'!BX17+cmv_c1c2!BH17+'ptfire-rx'!BV17+ptegu!DS17+ptnonipm!EN17+pt_oilgas!DS17+np_oilgas!CR17+rwc!BN17+cmv_c3!BH17+airports!BV17+'ptfire-wild'!BT17+np_solvents!BP17+ptagfire!AX17</f>
        <v>907.70902038562713</v>
      </c>
      <c r="N18" s="15" t="e">
        <f>rail!AM17+nonpt!BH17+nonroad!AJ17+'onroad all'!G17+cmv_c1c2!M17+'ptfire-rx'!AL17+ptegu!BK17+ptnonipm!BU17+pt_oilgas!BK17+np_oilgas!AU17+rwc!AF17+airports!AI17+cmv_c3!M17+'ptfire-wild'!AK17+ptagfire!#REF!</f>
        <v>#REF!</v>
      </c>
      <c r="O18" s="15" t="e">
        <f>rail!AX17+nonpt!O17+ptagfire!AA17+nonroad!AR17+'onroad all'!Y17+cmv_c1c2!V17+'ptfire-rx'!AU17+ptegu!BX17+ptnonipm!CI17+pt_oilgas!BX17+np_oilgas!BE17+rwc!AM17+airports!AP17+cmv_c3!V17+'ptfire-wild'!AS17+np_solvents!#REF!</f>
        <v>#REF!</v>
      </c>
      <c r="P18" s="15">
        <f>rail!AC17+nonroad!AD17+'onroad all'!AJ17+'onroad all'!AK17+'onroad all'!AL17+'onroad all'!AM17+'onroad all'!AN17+'onroad all'!AO17+ptnonipm!BI17+SUM(airports!AS17:AX17)+SUM(cmv_c1c2!AC17:AH17)+SUM(cmv_c3!AC17:AH17)</f>
        <v>2455.5063470831424</v>
      </c>
      <c r="Q18" s="15">
        <f>rail!AD17+nonroad!AE17+'onroad all'!AK17+'onroad all'!AL17+'onroad all'!AM17+'onroad all'!AN17+'onroad all'!AO17+ptnonipm!BJ17+SUM(airports!AT17:AX17)+SUM(cmv_c1c2!AD17:AH17)+SUM(cmv_c3!AD17:AH17)</f>
        <v>2346.2442539267149</v>
      </c>
      <c r="R18" s="56">
        <f>rail!P17+nonpt!S17+nonroad!R17+'onroad all'!AB17+ptegu!T17+ptnonipm!T17+pt_oilgas!S17+np_oilgas!Q17+SUM(cmv_c1c2!Z17:AA17)+SUM(cmv_c3!Z17:AA17)</f>
        <v>0.66685588190364964</v>
      </c>
      <c r="S18" s="56">
        <f>rail!K17+nonpt!L17+nonroad!U17+'onroad all'!M17+ptegu!L17+ptnonipm!L17+pt_oilgas!K17+np_oilgas!K17+SUM(cmv_c1c2!R17:S17)+SUM(cmv_c3!R17:S17)</f>
        <v>0.85112384938345176</v>
      </c>
      <c r="T18" s="56">
        <f>rail!O17+nonpt!P17+ptegu!P17+ptnonipm!P17+pt_oilgas!O17+np_oilgas!N17+rwc!M17+SUM(cmv_c1c2!W17:X17)+SUM(cmv_c3!W17:X17)</f>
        <v>0.10136191073771669</v>
      </c>
      <c r="U18" s="56">
        <f>rail!U17+nonpt!AH17+nonroad!T17+'onroad all'!CA17+ptegu!AH17+ptnonipm!AL17+pt_oilgas!AG17+np_oilgas!AA17+rwc!R17+SUM(cmv_c1c2!BJ17:BK17)+SUM(cmv_c3!BJ17:BK17)</f>
        <v>5.1746122622090285</v>
      </c>
      <c r="V18" s="56">
        <f>rail!S17+nonpt!AD17+nonroad!S17+'onroad all'!BR17+'onroad all'!BS17+ptegu!AD17+ptnonipm!AH17+pt_oilgas!AC17+np_oilgas!W17+rwc!P17+SUM(cmv_c1c2!BD17:BE17)+SUM(cmv_c3!BD17:BE17)</f>
        <v>12.974086931966815</v>
      </c>
      <c r="W18" s="56">
        <f>nonpt!CS17+ptegu!BB17+ptnonipm!Z17</f>
        <v>3.3606089602959925</v>
      </c>
      <c r="X18" s="63" t="s">
        <v>172</v>
      </c>
      <c r="AA18" s="17" t="s">
        <v>186</v>
      </c>
      <c r="AB18" s="15">
        <f>B18+beis!H17</f>
        <v>927567.01268730022</v>
      </c>
      <c r="AC18" s="15">
        <f t="shared" si="2"/>
        <v>247145.62280705047</v>
      </c>
      <c r="AD18" s="15">
        <f>D18+beis!T17</f>
        <v>199197.22759182804</v>
      </c>
      <c r="AE18" s="15">
        <f t="shared" si="3"/>
        <v>345282.02723652479</v>
      </c>
      <c r="AF18" s="15">
        <f t="shared" si="4"/>
        <v>122593.85963531875</v>
      </c>
      <c r="AG18" s="15">
        <f t="shared" si="5"/>
        <v>14863.428607004129</v>
      </c>
      <c r="AH18" s="15">
        <f>H18+beis!Z17</f>
        <v>710785.28395347903</v>
      </c>
      <c r="AI18" s="15">
        <f>I18+beis!E17</f>
        <v>20538.572673422637</v>
      </c>
      <c r="AJ18" s="15">
        <f t="shared" si="6"/>
        <v>2739.317596464351</v>
      </c>
      <c r="AK18" s="15" t="e">
        <f>K18+beis!N17</f>
        <v>#REF!</v>
      </c>
      <c r="AL18" s="15">
        <f>L18+beis!R17</f>
        <v>58025.245816602292</v>
      </c>
      <c r="AM18" s="15">
        <f t="shared" si="7"/>
        <v>907.70902038562713</v>
      </c>
      <c r="AN18" s="15" t="e">
        <f t="shared" si="8"/>
        <v>#REF!</v>
      </c>
      <c r="AO18" s="15" t="e">
        <f t="shared" si="9"/>
        <v>#REF!</v>
      </c>
      <c r="AP18" s="15">
        <f t="shared" si="10"/>
        <v>2455.5063470831424</v>
      </c>
      <c r="AQ18" s="15">
        <f t="shared" si="11"/>
        <v>2346.2442539267149</v>
      </c>
      <c r="AR18" s="56">
        <f t="shared" si="12"/>
        <v>0.66685588190364964</v>
      </c>
      <c r="AS18" s="56">
        <f t="shared" si="13"/>
        <v>0.85112384938345176</v>
      </c>
      <c r="AT18" s="56">
        <f t="shared" si="14"/>
        <v>0.10136191073771669</v>
      </c>
      <c r="AU18" s="56">
        <f t="shared" si="15"/>
        <v>5.1746122622090285</v>
      </c>
      <c r="AV18" s="56">
        <f t="shared" si="16"/>
        <v>12.974086931966815</v>
      </c>
      <c r="AX18" s="17" t="s">
        <v>186</v>
      </c>
      <c r="AY18" s="15">
        <f>B18-'ptfire-rx'!B17-'ptfire-wild'!B17</f>
        <v>428191.07399940025</v>
      </c>
      <c r="AZ18" s="15">
        <f>C18-'ptfire-rx'!C17-'ptfire-wild'!C17</f>
        <v>240667.13976315048</v>
      </c>
      <c r="BA18" s="15">
        <f>D18-'ptfire-rx'!D17-'ptfire-wild'!D17</f>
        <v>145055.21469532803</v>
      </c>
      <c r="BB18" s="15">
        <f>E18-'ptfire-rx'!E17-'ptfire-wild'!E17</f>
        <v>275069.86717892479</v>
      </c>
      <c r="BC18" s="15">
        <f>F18-'ptfire-rx'!F17-'ptfire-wild'!F17</f>
        <v>57216.094994208746</v>
      </c>
      <c r="BD18" s="15">
        <f>G18-'ptfire-rx'!G17-'ptfire-wild'!G17</f>
        <v>8410.3834404041281</v>
      </c>
      <c r="BE18" s="15">
        <f>H18-'ptfire-rx'!H17-'ptfire-wild'!H17</f>
        <v>167159.53958508003</v>
      </c>
      <c r="BF18" s="15">
        <f>I18-'ptfire-rx'!AO17-'ptfire-wild'!AM17</f>
        <v>1569.098774666244</v>
      </c>
      <c r="BG18" s="15">
        <f>J18-'ptfire-rx'!AS17-'ptfire-wild'!AQ17</f>
        <v>1050.2153292738587</v>
      </c>
      <c r="BH18" s="15" t="e">
        <f>K18-'ptfire-rx'!BE17-'ptfire-wild'!BC17</f>
        <v>#REF!</v>
      </c>
      <c r="BI18" s="15">
        <f>L18-'ptfire-rx'!BS17-'ptfire-wild'!BQ17</f>
        <v>1012.8011455386296</v>
      </c>
      <c r="BJ18" s="15">
        <f>M18-'ptfire-rx'!BV17-'ptfire-wild'!BT17</f>
        <v>256.59759563158593</v>
      </c>
      <c r="BK18" s="15" t="e">
        <f>N18-'ptfire-rx'!AL17-'ptfire-wild'!AK17</f>
        <v>#REF!</v>
      </c>
      <c r="BL18" s="15" t="e">
        <f>O18-'ptfire-rx'!AU17-'ptfire-wild'!AS17</f>
        <v>#REF!</v>
      </c>
      <c r="BM18" s="15">
        <f t="shared" si="17"/>
        <v>2455.5063470831424</v>
      </c>
      <c r="BN18" s="15">
        <f t="shared" si="18"/>
        <v>2346.2442539267149</v>
      </c>
      <c r="BO18" s="56">
        <f t="shared" si="19"/>
        <v>0.66685588190364964</v>
      </c>
      <c r="BP18" s="56">
        <f t="shared" si="20"/>
        <v>0.85112384938345176</v>
      </c>
      <c r="BQ18" s="56">
        <f t="shared" si="21"/>
        <v>0.10136191073771669</v>
      </c>
      <c r="BR18" s="56">
        <f t="shared" si="22"/>
        <v>5.1746122622090285</v>
      </c>
      <c r="BS18" s="56">
        <f t="shared" si="23"/>
        <v>12.974086931966815</v>
      </c>
    </row>
    <row r="19" spans="1:71" x14ac:dyDescent="0.25">
      <c r="A19" s="17" t="s">
        <v>187</v>
      </c>
      <c r="B19" s="15">
        <f>rail!B18+nonpt!B18+ptagfire!B18+nonroad!B18+'onroad all'!AF18+cmv_c1c2!B18+'ptfire-rx'!B18+ptegu!B18+ptnonipm!B18+pt_oilgas!B18+np_oilgas!B18+rwc!B18+cmv_c3!B18+airports!B18+'ptfire-wild'!B18+np_solvents!B18</f>
        <v>667459.17571253004</v>
      </c>
      <c r="C19" s="15">
        <f>rail!C18+nonpt!C18+ptagfire!C18++nonroad!C18+'onroad all'!BY18+cmv_c1c2!BI18+'ptfire-rx'!C18+ptegu!C18+ptnonipm!C18+pt_oilgas!C18+np_oilgas!C18+rwc!C18+cmv_c3!BI18+livestock!B18+airports!C18+'ptfire-wild'!C18+fertilizer!B18+np_solvents!C18</f>
        <v>54242.430503580152</v>
      </c>
      <c r="D19" s="15">
        <f>rail!D18+nonpt!D18+ptagfire!D18++nonroad!D18+cmv_c1c2!D18+'ptfire-rx'!D18+ptegu!EA18+ptnonipm!D18+pt_oilgas!D18+np_oilgas!D18+rwc!D18+cmv_c3!D18+'onroad all'!EE18+airports!D18+'ptfire-wild'!D18+np_solvents!D18</f>
        <v>140305.90793063951</v>
      </c>
      <c r="E19" s="15">
        <f>rail!E18+nonpt!E18+ptagfire!E18++nonroad!E18+cmv_c1c2!E18+'ptfire-rx'!E18+ptegu!E18+ptnonipm!E18+pt_oilgas!E18+np_oilgas!E18+rwc!E18+cmv_c3!E18+afdust!BA18+'onroad all'!CZ18+'onroad all'!EG18+airports!E18+'ptfire-wild'!E18+np_solvents!E18</f>
        <v>94280.1021006831</v>
      </c>
      <c r="F19" s="15">
        <f>rail!F18+nonpt!F18+ptagfire!F18++nonroad!F18+cmv_c1c2!F18+'ptfire-rx'!F18+ptegu!F18+ptnonipm!F18+pt_oilgas!F18+np_oilgas!F18+rwc!F18+cmv_c3!F18+afdust!BB18+'onroad all'!EG18+airports!F18+'ptfire-wild'!F18+np_solvents!F18</f>
        <v>46681.404048800468</v>
      </c>
      <c r="G19" s="15">
        <f>rail!G18+nonpt!G18+ptagfire!G18++nonroad!G18+'onroad all'!DP18+cmv_c1c2!G18+'ptfire-rx'!G18+ptegu!FM18+ptnonipm!G18+pt_oilgas!G18+np_oilgas!G18+rwc!G18+cmv_c3!G18+airports!G18+'ptfire-wild'!G18+np_solvents!G18</f>
        <v>49727.269583541805</v>
      </c>
      <c r="H19" s="15">
        <f>rail!H18+nonpt!H18+ptagfire!H18++nonroad!H18+'onroad all'!EA18+cmv_c1c2!H18+'ptfire-rx'!H18+ptegu!H18+ptnonipm!H18+pt_oilgas!H18+np_oilgas!H18+rwc!H18+cmv_c3!H18+livestock!C18+airports!H18+'ptfire-wild'!H18+np_solvents!H18</f>
        <v>213028.68937884999</v>
      </c>
      <c r="I19" s="15">
        <f>rail!AN18+nonpt!BK18+ptagfire!V18+nonroad!AK18+'onroad all'!H18+cmv_c1c2!O18+'ptfire-rx'!AO18+ptegu!BM18+ptnonipm!BX18+pt_oilgas!BM18+np_oilgas!AV18+rwc!AG18+cmv_c3!O18+livestock!U18+airports!AK18+'ptfire-wild'!AM18+np_solvents!AJ18</f>
        <v>2377.0969451681322</v>
      </c>
      <c r="J19" s="15">
        <f>rail!AT18+nonpt!BQ18+ptagfire!Z18+nonroad!AP18+'onroad all'!P18+cmv_c1c2!T18+'ptfire-rx'!AS18+ptegu!BS18+ptnonipm!CD18+pt_oilgas!BS18+np_oilgas!BB18+rwc!AK18+cmv_c3!T18+livestock!X18+airports!AN18+'ptfire-wild'!AQ18+np_solvents!AN18</f>
        <v>1668.2060777073202</v>
      </c>
      <c r="K19" s="15" t="e">
        <f>rail!BQ18+nonpt!CU18+ptagfire!AJ18+nonroad!BH18+'onroad all'!BB18+cmv_c1c2!AO18+'ptfire-rx'!BE18+ptegu!CX18+ptnonipm!DP18+pt_oilgas!CW18+np_oilgas!BY18+rwc!AX18+cmv_c3!AP18+livestock!#REF!+airports!BF18+'ptfire-wild'!BC18+np_solvents!BB18</f>
        <v>#REF!</v>
      </c>
      <c r="L19" s="15">
        <f>rail!CF18+nonpt!DN18+ptagfire!AV18+nonroad!BT18+'onroad all'!BT18+cmv_c1c2!BF18+'ptfire-rx'!BS18+ptegu!DP18+ptnonipm!EK18+pt_oilgas!DP18+np_oilgas!CP18+rwc!BL18+cmv_c3!BF18+livestock!AP18+airports!BT18+'ptfire-wild'!BQ18+np_solvents!BN18</f>
        <v>2305.4366434611766</v>
      </c>
      <c r="M19" s="15">
        <f>rail!CH18+nonpt!DQ18+nonroad!BU18+'onroad all'!BX18+cmv_c1c2!BH18+'ptfire-rx'!BV18+ptegu!DS18+ptnonipm!EN18+pt_oilgas!DS18+np_oilgas!CR18+rwc!BN18+cmv_c3!BH18+airports!BV18+'ptfire-wild'!BT18+np_solvents!BP18+ptagfire!AX18</f>
        <v>659.25772993498583</v>
      </c>
      <c r="N19" s="15" t="e">
        <f>rail!AM18+nonpt!BH18+nonroad!AJ18+'onroad all'!G18+cmv_c1c2!M18+'ptfire-rx'!AL18+ptegu!BK18+ptnonipm!BU18+pt_oilgas!BK18+np_oilgas!AU18+rwc!AF18+airports!AI18+cmv_c3!M18+'ptfire-wild'!AK18+ptagfire!#REF!</f>
        <v>#REF!</v>
      </c>
      <c r="O19" s="15" t="e">
        <f>rail!AX18+nonpt!O18+ptagfire!AA18+nonroad!AR18+'onroad all'!Y18+cmv_c1c2!V18+'ptfire-rx'!AU18+ptegu!BX18+ptnonipm!CI18+pt_oilgas!BX18+np_oilgas!BE18+rwc!AM18+airports!AP18+cmv_c3!V18+'ptfire-wild'!AS18+np_solvents!#REF!</f>
        <v>#REF!</v>
      </c>
      <c r="P19" s="15">
        <f>rail!AC18+nonroad!AD18+'onroad all'!AJ18+'onroad all'!AK18+'onroad all'!AL18+'onroad all'!AM18+'onroad all'!AN18+'onroad all'!AO18+ptnonipm!BI18+SUM(airports!AS18:AX18)+SUM(cmv_c1c2!AC18:AH18)+SUM(cmv_c3!AC18:AH18)</f>
        <v>1706.367279487218</v>
      </c>
      <c r="Q19" s="15">
        <f>rail!AD18+nonroad!AE18+'onroad all'!AK18+'onroad all'!AL18+'onroad all'!AM18+'onroad all'!AN18+'onroad all'!AO18+ptnonipm!BJ18+SUM(airports!AT18:AX18)+SUM(cmv_c1c2!AD18:AH18)+SUM(cmv_c3!AD18:AH18)</f>
        <v>1608.3138106651782</v>
      </c>
      <c r="R19" s="56">
        <f>rail!P18+nonpt!S18+nonroad!R18+'onroad all'!AB18+ptegu!T18+ptnonipm!T18+pt_oilgas!S18+np_oilgas!Q18+SUM(cmv_c1c2!Z18:AA18)+SUM(cmv_c3!Z18:AA18)</f>
        <v>1.5215322512962741</v>
      </c>
      <c r="S19" s="56">
        <f>rail!K18+nonpt!L18+nonroad!U18+'onroad all'!M18+ptegu!L18+ptnonipm!L18+pt_oilgas!K18+np_oilgas!K18+SUM(cmv_c1c2!R18:S18)+SUM(cmv_c3!R18:S18)</f>
        <v>2.238341624852894</v>
      </c>
      <c r="T19" s="56">
        <f>rail!O18+nonpt!P18+ptegu!P18+ptnonipm!P18+pt_oilgas!O18+np_oilgas!N18+rwc!M18+SUM(cmv_c1c2!W18:X18)+SUM(cmv_c3!W18:X18)</f>
        <v>0.45316436491814688</v>
      </c>
      <c r="U19" s="56">
        <f>rail!U18+nonpt!AH18+nonroad!T18+'onroad all'!CA18+ptegu!AH18+ptnonipm!AL18+pt_oilgas!AG18+np_oilgas!AA18+rwc!R18+SUM(cmv_c1c2!BJ18:BK18)+SUM(cmv_c3!BJ18:BK18)</f>
        <v>9.9922088594792573</v>
      </c>
      <c r="V19" s="56">
        <f>rail!S18+nonpt!AD18+nonroad!S18+'onroad all'!BR18+'onroad all'!BS18+ptegu!AD18+ptnonipm!AH18+pt_oilgas!AC18+np_oilgas!W18+rwc!P18+SUM(cmv_c1c2!BD18:BE18)+SUM(cmv_c3!BD18:BE18)</f>
        <v>20.988653280531196</v>
      </c>
      <c r="W19" s="56">
        <f>nonpt!CS18+ptegu!BB18+ptnonipm!Z18</f>
        <v>1.0427156357032239</v>
      </c>
      <c r="X19" s="63" t="s">
        <v>172</v>
      </c>
      <c r="AA19" s="17" t="s">
        <v>187</v>
      </c>
      <c r="AB19" s="15">
        <f>B19+beis!H18</f>
        <v>733003.86397253</v>
      </c>
      <c r="AC19" s="15">
        <f t="shared" si="2"/>
        <v>54242.430503580152</v>
      </c>
      <c r="AD19" s="15">
        <f>D19+beis!T18</f>
        <v>160604.66238863941</v>
      </c>
      <c r="AE19" s="15">
        <f t="shared" si="3"/>
        <v>94280.1021006831</v>
      </c>
      <c r="AF19" s="15">
        <f t="shared" si="4"/>
        <v>46681.404048800468</v>
      </c>
      <c r="AG19" s="15">
        <f t="shared" si="5"/>
        <v>49727.269583541805</v>
      </c>
      <c r="AH19" s="15">
        <f>H19+beis!Z18</f>
        <v>982216.00017884909</v>
      </c>
      <c r="AI19" s="15">
        <f>I19+beis!E18</f>
        <v>9455.6081851681229</v>
      </c>
      <c r="AJ19" s="15">
        <f t="shared" si="6"/>
        <v>1668.2060777073202</v>
      </c>
      <c r="AK19" s="15" t="e">
        <f>K19+beis!N18</f>
        <v>#REF!</v>
      </c>
      <c r="AL19" s="15">
        <f>L19+beis!R18</f>
        <v>42342.620542961173</v>
      </c>
      <c r="AM19" s="15">
        <f t="shared" si="7"/>
        <v>659.25772993498583</v>
      </c>
      <c r="AN19" s="15" t="e">
        <f t="shared" si="8"/>
        <v>#REF!</v>
      </c>
      <c r="AO19" s="15" t="e">
        <f t="shared" si="9"/>
        <v>#REF!</v>
      </c>
      <c r="AP19" s="15">
        <f t="shared" si="10"/>
        <v>1706.367279487218</v>
      </c>
      <c r="AQ19" s="15">
        <f t="shared" si="11"/>
        <v>1608.3138106651782</v>
      </c>
      <c r="AR19" s="56">
        <f t="shared" si="12"/>
        <v>1.5215322512962741</v>
      </c>
      <c r="AS19" s="56">
        <f t="shared" si="13"/>
        <v>2.238341624852894</v>
      </c>
      <c r="AT19" s="56">
        <f t="shared" si="14"/>
        <v>0.45316436491814688</v>
      </c>
      <c r="AU19" s="56">
        <f t="shared" si="15"/>
        <v>9.9922088594792573</v>
      </c>
      <c r="AV19" s="56">
        <f t="shared" si="16"/>
        <v>20.988653280531196</v>
      </c>
      <c r="AX19" s="17" t="s">
        <v>187</v>
      </c>
      <c r="AY19" s="15">
        <f>B19-'ptfire-rx'!B18-'ptfire-wild'!B18</f>
        <v>591085.67273852997</v>
      </c>
      <c r="AZ19" s="15">
        <f>C19-'ptfire-rx'!C18-'ptfire-wild'!C18</f>
        <v>52976.808121880153</v>
      </c>
      <c r="BA19" s="15">
        <f>D19-'ptfire-rx'!D18-'ptfire-wild'!D18</f>
        <v>138638.77904733951</v>
      </c>
      <c r="BB19" s="15">
        <f>E19-'ptfire-rx'!E18-'ptfire-wild'!E18</f>
        <v>85952.4223099831</v>
      </c>
      <c r="BC19" s="15">
        <f>F19-'ptfire-rx'!F18-'ptfire-wild'!F18</f>
        <v>39624.011928800472</v>
      </c>
      <c r="BD19" s="15">
        <f>G19-'ptfire-rx'!G18-'ptfire-wild'!G18</f>
        <v>48962.200313041802</v>
      </c>
      <c r="BE19" s="15">
        <f>H19-'ptfire-rx'!H18-'ptfire-wild'!H18</f>
        <v>194835.16041684998</v>
      </c>
      <c r="BF19" s="15">
        <f>I19-'ptfire-rx'!AO18-'ptfire-wild'!AM18</f>
        <v>1860.6723477384626</v>
      </c>
      <c r="BG19" s="15">
        <f>J19-'ptfire-rx'!AS18-'ptfire-wild'!AQ18</f>
        <v>1433.7893275117849</v>
      </c>
      <c r="BH19" s="15" t="e">
        <f>K19-'ptfire-rx'!BE18-'ptfire-wild'!BC18</f>
        <v>#REF!</v>
      </c>
      <c r="BI19" s="15">
        <f>L19-'ptfire-rx'!BS18-'ptfire-wild'!BQ18</f>
        <v>1519.076922203307</v>
      </c>
      <c r="BJ19" s="15">
        <f>M19-'ptfire-rx'!BV18-'ptfire-wild'!BT18</f>
        <v>471.9111503464822</v>
      </c>
      <c r="BK19" s="15" t="e">
        <f>N19-'ptfire-rx'!AL18-'ptfire-wild'!AK18</f>
        <v>#REF!</v>
      </c>
      <c r="BL19" s="15" t="e">
        <f>O19-'ptfire-rx'!AU18-'ptfire-wild'!AS18</f>
        <v>#REF!</v>
      </c>
      <c r="BM19" s="15">
        <f t="shared" si="17"/>
        <v>1706.367279487218</v>
      </c>
      <c r="BN19" s="15">
        <f t="shared" si="18"/>
        <v>1608.3138106651782</v>
      </c>
      <c r="BO19" s="56">
        <f t="shared" si="19"/>
        <v>1.5215322512962741</v>
      </c>
      <c r="BP19" s="56">
        <f t="shared" si="20"/>
        <v>2.238341624852894</v>
      </c>
      <c r="BQ19" s="56">
        <f t="shared" si="21"/>
        <v>0.45316436491814688</v>
      </c>
      <c r="BR19" s="56">
        <f t="shared" si="22"/>
        <v>9.9922088594792573</v>
      </c>
      <c r="BS19" s="56">
        <f t="shared" si="23"/>
        <v>20.988653280531196</v>
      </c>
    </row>
    <row r="20" spans="1:71" x14ac:dyDescent="0.25">
      <c r="A20" s="17" t="s">
        <v>188</v>
      </c>
      <c r="B20" s="15">
        <f>rail!B19+nonpt!B19+ptagfire!B19+nonroad!B19+'onroad all'!AF19+cmv_c1c2!B19+'ptfire-rx'!B19+ptegu!B19+ptnonipm!B19+pt_oilgas!B19+np_oilgas!B19+rwc!B19+cmv_c3!B19+airports!B19+'ptfire-wild'!B19+np_solvents!B19</f>
        <v>1006512.0278254</v>
      </c>
      <c r="C20" s="15">
        <f>rail!C19+nonpt!C19+ptagfire!C19++nonroad!C19+'onroad all'!BY19+cmv_c1c2!BI19+'ptfire-rx'!C19+ptegu!C19+ptnonipm!C19+pt_oilgas!C19+np_oilgas!C19+rwc!C19+cmv_c3!BI19+livestock!B19+airports!C19+'ptfire-wild'!C19+fertilizer!B19+np_solvents!C19</f>
        <v>59941.910457354999</v>
      </c>
      <c r="D20" s="15">
        <f>rail!D19+nonpt!D19+ptagfire!D19++nonroad!D19+cmv_c1c2!D19+'ptfire-rx'!D19+ptegu!EA19+ptnonipm!D19+pt_oilgas!D19+np_oilgas!D19+rwc!D19+cmv_c3!D19+'onroad all'!EE19+airports!D19+'ptfire-wild'!D19+np_solvents!D19</f>
        <v>271986.59324024449</v>
      </c>
      <c r="E20" s="15">
        <f>rail!E19+nonpt!E19+ptagfire!E19++nonroad!E19+cmv_c1c2!E19+'ptfire-rx'!E19+ptegu!E19+ptnonipm!E19+pt_oilgas!E19+np_oilgas!E19+rwc!E19+cmv_c3!E19+afdust!BA19+'onroad all'!CZ19+'onroad all'!EG19+airports!E19+'ptfire-wild'!E19+np_solvents!E19</f>
        <v>161479.0381698409</v>
      </c>
      <c r="F20" s="15">
        <f>rail!F19+nonpt!F19+ptagfire!F19++nonroad!F19+cmv_c1c2!F19+'ptfire-rx'!F19+ptegu!F19+ptnonipm!F19+pt_oilgas!F19+np_oilgas!F19+rwc!F19+cmv_c3!F19+afdust!BB19+'onroad all'!EG19+airports!F19+'ptfire-wild'!F19+np_solvents!F19</f>
        <v>87869.519569080003</v>
      </c>
      <c r="G20" s="15">
        <f>rail!G19+nonpt!G19+ptagfire!G19++nonroad!G19+'onroad all'!DP19+cmv_c1c2!G19+'ptfire-rx'!G19+ptegu!FM19+ptnonipm!G19+pt_oilgas!G19+np_oilgas!G19+rwc!G19+cmv_c3!G19+airports!G19+'ptfire-wild'!G19+np_solvents!G19</f>
        <v>98056.086299267787</v>
      </c>
      <c r="H20" s="15">
        <f>rail!H19+nonpt!H19+ptagfire!H19++nonroad!H19+'onroad all'!EA19+cmv_c1c2!H19+'ptfire-rx'!H19+ptegu!H19+ptnonipm!H19+pt_oilgas!H19+np_oilgas!H19+rwc!H19+cmv_c3!H19+livestock!C19+airports!H19+'ptfire-wild'!H19+np_solvents!H19</f>
        <v>310378.59440923994</v>
      </c>
      <c r="I20" s="15">
        <f>rail!AN19+nonpt!BK19+ptagfire!V19+nonroad!AK19+'onroad all'!H19+cmv_c1c2!O19+'ptfire-rx'!AO19+ptegu!BM19+ptnonipm!BX19+pt_oilgas!BM19+np_oilgas!AV19+rwc!AG19+cmv_c3!O19+livestock!U19+airports!AK19+'ptfire-wild'!AM19+np_solvents!AJ19</f>
        <v>3352.5426261049884</v>
      </c>
      <c r="J20" s="15">
        <f>rail!AT19+nonpt!BQ19+ptagfire!Z19+nonroad!AP19+'onroad all'!P19+cmv_c1c2!T19+'ptfire-rx'!AS19+ptegu!BS19+ptnonipm!CD19+pt_oilgas!BS19+np_oilgas!BB19+rwc!AK19+cmv_c3!T19+livestock!X19+airports!AN19+'ptfire-wild'!AQ19+np_solvents!AN19</f>
        <v>4302.0433776088785</v>
      </c>
      <c r="K20" s="15" t="e">
        <f>rail!BQ19+nonpt!CU19+ptagfire!AJ19+nonroad!BH19+'onroad all'!BB19+cmv_c1c2!AO19+'ptfire-rx'!BE19+ptegu!CX19+ptnonipm!DP19+pt_oilgas!CW19+np_oilgas!BY19+rwc!AX19+cmv_c3!AP19+livestock!#REF!+airports!BF19+'ptfire-wild'!BC19+np_solvents!BB19</f>
        <v>#REF!</v>
      </c>
      <c r="L20" s="15">
        <f>rail!CF19+nonpt!DN19+ptagfire!AV19+nonroad!BT19+'onroad all'!BT19+cmv_c1c2!BF19+'ptfire-rx'!BS19+ptegu!DP19+ptnonipm!EK19+pt_oilgas!DP19+np_oilgas!CP19+rwc!BL19+cmv_c3!BF19+livestock!AP19+airports!BT19+'ptfire-wild'!BQ19+np_solvents!BN19</f>
        <v>8991.1504454563546</v>
      </c>
      <c r="M20" s="15">
        <f>rail!CH19+nonpt!DQ19+nonroad!BU19+'onroad all'!BX19+cmv_c1c2!BH19+'ptfire-rx'!BV19+ptegu!DS19+ptnonipm!EN19+pt_oilgas!DS19+np_oilgas!CR19+rwc!BN19+cmv_c3!BH19+airports!BV19+'ptfire-wild'!BT19+np_solvents!BP19+ptagfire!AX19</f>
        <v>1066.9831165901378</v>
      </c>
      <c r="N20" s="15" t="e">
        <f>rail!AM19+nonpt!BH19+nonroad!AJ19+'onroad all'!G19+cmv_c1c2!M19+'ptfire-rx'!AL19+ptegu!BK19+ptnonipm!BU19+pt_oilgas!BK19+np_oilgas!AU19+rwc!AF19+airports!AI19+cmv_c3!M19+'ptfire-wild'!AK19+ptagfire!#REF!</f>
        <v>#REF!</v>
      </c>
      <c r="O20" s="15" t="e">
        <f>rail!AX19+nonpt!O19+ptagfire!AA19+nonroad!AR19+'onroad all'!Y19+cmv_c1c2!V19+'ptfire-rx'!AU19+ptegu!BX19+ptnonipm!CI19+pt_oilgas!BX19+np_oilgas!BE19+rwc!AM19+airports!AP19+cmv_c3!V19+'ptfire-wild'!AS19+np_solvents!#REF!</f>
        <v>#REF!</v>
      </c>
      <c r="P20" s="15">
        <f>rail!AC19+nonroad!AD19+'onroad all'!AJ19+'onroad all'!AK19+'onroad all'!AL19+'onroad all'!AM19+'onroad all'!AN19+'onroad all'!AO19+ptnonipm!BI19+SUM(airports!AS19:AX19)+SUM(cmv_c1c2!AC19:AH19)+SUM(cmv_c3!AC19:AH19)</f>
        <v>2290.027568463915</v>
      </c>
      <c r="Q20" s="15">
        <f>rail!AD19+nonroad!AE19+'onroad all'!AK19+'onroad all'!AL19+'onroad all'!AM19+'onroad all'!AN19+'onroad all'!AO19+ptnonipm!BJ19+SUM(airports!AT19:AX19)+SUM(cmv_c1c2!AD19:AH19)+SUM(cmv_c3!AD19:AH19)</f>
        <v>2169.8265360234923</v>
      </c>
      <c r="R20" s="56">
        <f>rail!P19+nonpt!S19+nonroad!R19+'onroad all'!AB19+ptegu!T19+ptnonipm!T19+pt_oilgas!S19+np_oilgas!Q19+SUM(cmv_c1c2!Z19:AA19)+SUM(cmv_c3!Z19:AA19)</f>
        <v>0.4132375422513021</v>
      </c>
      <c r="S20" s="56">
        <f>rail!K19+nonpt!L19+nonroad!U19+'onroad all'!M19+ptegu!L19+ptnonipm!L19+pt_oilgas!K19+np_oilgas!K19+SUM(cmv_c1c2!R19:S19)+SUM(cmv_c3!R19:S19)</f>
        <v>0.74638868679818982</v>
      </c>
      <c r="T20" s="56">
        <f>rail!O19+nonpt!P19+ptegu!P19+ptnonipm!P19+pt_oilgas!O19+np_oilgas!N19+rwc!M19+SUM(cmv_c1c2!W19:X19)+SUM(cmv_c3!W19:X19)</f>
        <v>0.59509267964640822</v>
      </c>
      <c r="U20" s="56">
        <f>rail!U19+nonpt!AH19+nonroad!T19+'onroad all'!CA19+ptegu!AH19+ptnonipm!AL19+pt_oilgas!AG19+np_oilgas!AA19+rwc!R19+SUM(cmv_c1c2!BJ19:BK19)+SUM(cmv_c3!BJ19:BK19)</f>
        <v>16.879048713507736</v>
      </c>
      <c r="V20" s="56">
        <f>rail!S19+nonpt!AD19+nonroad!S19+'onroad all'!BR19+'onroad all'!BS19+ptegu!AD19+ptnonipm!AH19+pt_oilgas!AC19+np_oilgas!W19+rwc!P19+SUM(cmv_c1c2!BD19:BE19)+SUM(cmv_c3!BD19:BE19)</f>
        <v>15.017010546252834</v>
      </c>
      <c r="W20" s="56">
        <f>nonpt!CS19+ptegu!BB19+ptnonipm!Z19</f>
        <v>19.397145663391068</v>
      </c>
      <c r="X20" s="63" t="s">
        <v>172</v>
      </c>
      <c r="AA20" s="17" t="s">
        <v>188</v>
      </c>
      <c r="AB20" s="15">
        <f>B20+beis!H19</f>
        <v>1103705.3272253999</v>
      </c>
      <c r="AC20" s="15">
        <f t="shared" si="2"/>
        <v>59941.910457354999</v>
      </c>
      <c r="AD20" s="15">
        <f>D20+beis!T19</f>
        <v>293670.06240024447</v>
      </c>
      <c r="AE20" s="15">
        <f t="shared" si="3"/>
        <v>161479.0381698409</v>
      </c>
      <c r="AF20" s="15">
        <f t="shared" si="4"/>
        <v>87869.519569080003</v>
      </c>
      <c r="AG20" s="15">
        <f t="shared" si="5"/>
        <v>98056.086299267787</v>
      </c>
      <c r="AH20" s="15">
        <f>H20+beis!Z19</f>
        <v>1421317.60150924</v>
      </c>
      <c r="AI20" s="15">
        <f>I20+beis!E19</f>
        <v>13616.774901104889</v>
      </c>
      <c r="AJ20" s="15">
        <f t="shared" si="6"/>
        <v>4302.0433776088785</v>
      </c>
      <c r="AK20" s="15" t="e">
        <f>K20+beis!N19</f>
        <v>#REF!</v>
      </c>
      <c r="AL20" s="15">
        <f>L20+beis!R19</f>
        <v>68397.786016556347</v>
      </c>
      <c r="AM20" s="15">
        <f t="shared" si="7"/>
        <v>1066.9831165901378</v>
      </c>
      <c r="AN20" s="15" t="e">
        <f t="shared" si="8"/>
        <v>#REF!</v>
      </c>
      <c r="AO20" s="15" t="e">
        <f t="shared" si="9"/>
        <v>#REF!</v>
      </c>
      <c r="AP20" s="15">
        <f t="shared" si="10"/>
        <v>2290.027568463915</v>
      </c>
      <c r="AQ20" s="15">
        <f t="shared" si="11"/>
        <v>2169.8265360234923</v>
      </c>
      <c r="AR20" s="56">
        <f t="shared" si="12"/>
        <v>0.4132375422513021</v>
      </c>
      <c r="AS20" s="56">
        <f t="shared" si="13"/>
        <v>0.74638868679818982</v>
      </c>
      <c r="AT20" s="56">
        <f t="shared" si="14"/>
        <v>0.59509267964640822</v>
      </c>
      <c r="AU20" s="56">
        <f t="shared" si="15"/>
        <v>16.879048713507736</v>
      </c>
      <c r="AV20" s="56">
        <f t="shared" si="16"/>
        <v>15.017010546252834</v>
      </c>
      <c r="AX20" s="17" t="s">
        <v>188</v>
      </c>
      <c r="AY20" s="15">
        <f>B20-'ptfire-rx'!B19-'ptfire-wild'!B19</f>
        <v>635237.85377439996</v>
      </c>
      <c r="AZ20" s="15">
        <f>C20-'ptfire-rx'!C19-'ptfire-wild'!C19</f>
        <v>53825.993439354999</v>
      </c>
      <c r="BA20" s="15">
        <f>D20-'ptfire-rx'!D19-'ptfire-wild'!D19</f>
        <v>265770.09051424451</v>
      </c>
      <c r="BB20" s="15">
        <f>E20-'ptfire-rx'!E19-'ptfire-wild'!E19</f>
        <v>122682.22028284091</v>
      </c>
      <c r="BC20" s="15">
        <f>F20-'ptfire-rx'!F19-'ptfire-wild'!F19</f>
        <v>54990.860351080002</v>
      </c>
      <c r="BD20" s="15">
        <f>G20-'ptfire-rx'!G19-'ptfire-wild'!G19</f>
        <v>94914.148155267787</v>
      </c>
      <c r="BE20" s="15">
        <f>H20-'ptfire-rx'!H19-'ptfire-wild'!H19</f>
        <v>222462.28642023995</v>
      </c>
      <c r="BF20" s="15">
        <f>I20-'ptfire-rx'!AO19-'ptfire-wild'!AM19</f>
        <v>1271.3082715896951</v>
      </c>
      <c r="BG20" s="15">
        <f>J20-'ptfire-rx'!AS19-'ptfire-wild'!AQ19</f>
        <v>3373.4491366566967</v>
      </c>
      <c r="BH20" s="15" t="e">
        <f>K20-'ptfire-rx'!BE19-'ptfire-wild'!BC19</f>
        <v>#REF!</v>
      </c>
      <c r="BI20" s="15">
        <f>L20-'ptfire-rx'!BS19-'ptfire-wild'!BQ19</f>
        <v>5801.8594405378062</v>
      </c>
      <c r="BJ20" s="15">
        <f>M20-'ptfire-rx'!BV19-'ptfire-wild'!BT19</f>
        <v>282.75750679171057</v>
      </c>
      <c r="BK20" s="15" t="e">
        <f>N20-'ptfire-rx'!AL19-'ptfire-wild'!AK19</f>
        <v>#REF!</v>
      </c>
      <c r="BL20" s="15" t="e">
        <f>O20-'ptfire-rx'!AU19-'ptfire-wild'!AS19</f>
        <v>#REF!</v>
      </c>
      <c r="BM20" s="15">
        <f t="shared" si="17"/>
        <v>2290.027568463915</v>
      </c>
      <c r="BN20" s="15">
        <f t="shared" si="18"/>
        <v>2169.8265360234923</v>
      </c>
      <c r="BO20" s="56">
        <f t="shared" si="19"/>
        <v>0.4132375422513021</v>
      </c>
      <c r="BP20" s="56">
        <f t="shared" si="20"/>
        <v>0.74638868679818982</v>
      </c>
      <c r="BQ20" s="56">
        <f t="shared" si="21"/>
        <v>0.59509267964640822</v>
      </c>
      <c r="BR20" s="56">
        <f t="shared" si="22"/>
        <v>16.879048713507736</v>
      </c>
      <c r="BS20" s="56">
        <f t="shared" si="23"/>
        <v>15.017010546252834</v>
      </c>
    </row>
    <row r="21" spans="1:71" x14ac:dyDescent="0.25">
      <c r="A21" s="17" t="s">
        <v>189</v>
      </c>
      <c r="B21" s="15">
        <f>rail!B20+nonpt!B20+ptagfire!B20+nonroad!B20+'onroad all'!AF20+cmv_c1c2!B20+'ptfire-rx'!B20+ptegu!B20+ptnonipm!B20+pt_oilgas!B20+np_oilgas!B20+rwc!B20+cmv_c3!B20+airports!B20+'ptfire-wild'!B20+np_solvents!B20</f>
        <v>295832.47122247994</v>
      </c>
      <c r="C21" s="15">
        <f>rail!C20+nonpt!C20+ptagfire!C20++nonroad!C20+'onroad all'!BY20+cmv_c1c2!BI20+'ptfire-rx'!C20+ptegu!C20+ptnonipm!C20+pt_oilgas!C20+np_oilgas!C20+rwc!C20+cmv_c3!BI20+livestock!B20+airports!C20+'ptfire-wild'!C20+fertilizer!B20+np_solvents!C20</f>
        <v>5348.3046690042456</v>
      </c>
      <c r="D21" s="15">
        <f>rail!D20+nonpt!D20+ptagfire!D20++nonroad!D20+cmv_c1c2!D20+'ptfire-rx'!D20+ptegu!EA20+ptnonipm!D20+pt_oilgas!D20+np_oilgas!D20+rwc!D20+cmv_c3!D20+'onroad all'!EE20+airports!D20+'ptfire-wild'!D20+np_solvents!D20</f>
        <v>38955.657571200514</v>
      </c>
      <c r="E21" s="15">
        <f>rail!E20+nonpt!E20+ptagfire!E20++nonroad!E20+cmv_c1c2!E20+'ptfire-rx'!E20+ptegu!E20+ptnonipm!E20+pt_oilgas!E20+np_oilgas!E20+rwc!E20+cmv_c3!E20+afdust!BA20+'onroad all'!CZ20+'onroad all'!EG20+airports!E20+'ptfire-wild'!E20+np_solvents!E20</f>
        <v>41673.825844229388</v>
      </c>
      <c r="F21" s="15">
        <f>rail!F20+nonpt!F20+ptagfire!F20++nonroad!F20+cmv_c1c2!F20+'ptfire-rx'!F20+ptegu!F20+ptnonipm!F20+pt_oilgas!F20+np_oilgas!F20+rwc!F20+cmv_c3!F20+afdust!BB20+'onroad all'!EG20+airports!F20+'ptfire-wild'!F20+np_solvents!F20</f>
        <v>31684.11278206034</v>
      </c>
      <c r="G21" s="15">
        <f>rail!G20+nonpt!G20+ptagfire!G20++nonroad!G20+'onroad all'!DP20+cmv_c1c2!G20+'ptfire-rx'!G20+ptegu!FM20+ptnonipm!G20+pt_oilgas!G20+np_oilgas!G20+rwc!G20+cmv_c3!G20+airports!G20+'ptfire-wild'!G20+np_solvents!G20</f>
        <v>4178.4257799486504</v>
      </c>
      <c r="H21" s="15">
        <f>rail!H20+nonpt!H20+ptagfire!H20++nonroad!H20+'onroad all'!EA20+cmv_c1c2!H20+'ptfire-rx'!H20+ptegu!H20+ptnonipm!H20+pt_oilgas!H20+np_oilgas!H20+rwc!H20+cmv_c3!H20+livestock!C20+airports!H20+'ptfire-wild'!H20+np_solvents!H20</f>
        <v>52413.848480619992</v>
      </c>
      <c r="I21" s="15">
        <f>rail!AN20+nonpt!BK20+ptagfire!V20+nonroad!AK20+'onroad all'!H20+cmv_c1c2!O20+'ptfire-rx'!AO20+ptegu!BM20+ptnonipm!BX20+pt_oilgas!BM20+np_oilgas!AV20+rwc!AG20+cmv_c3!O20+livestock!U20+airports!AK20+'ptfire-wild'!AM20+np_solvents!AJ20</f>
        <v>2472.5329901199889</v>
      </c>
      <c r="J21" s="15">
        <f>rail!AT20+nonpt!BQ20+ptagfire!Z20+nonroad!AP20+'onroad all'!P20+cmv_c1c2!T20+'ptfire-rx'!AS20+ptegu!BS20+ptnonipm!CD20+pt_oilgas!BS20+np_oilgas!BB20+rwc!AK20+cmv_c3!T20+livestock!X20+airports!AN20+'ptfire-wild'!AQ20+np_solvents!AN20</f>
        <v>972.69005302881146</v>
      </c>
      <c r="K21" s="15" t="e">
        <f>rail!BQ20+nonpt!CU20+ptagfire!AJ20+nonroad!BH20+'onroad all'!BB20+cmv_c1c2!AO20+'ptfire-rx'!BE20+ptegu!CX20+ptnonipm!DP20+pt_oilgas!CW20+np_oilgas!BY20+rwc!AX20+cmv_c3!AP20+livestock!#REF!+airports!BF20+'ptfire-wild'!BC20+np_solvents!BB20</f>
        <v>#REF!</v>
      </c>
      <c r="L21" s="15">
        <f>rail!CF20+nonpt!DN20+ptagfire!AV20+nonroad!BT20+'onroad all'!BT20+cmv_c1c2!BF20+'ptfire-rx'!BS20+ptegu!DP20+ptnonipm!EK20+pt_oilgas!DP20+np_oilgas!CP20+rwc!BL20+cmv_c3!BF20+livestock!AP20+airports!BT20+'ptfire-wild'!BQ20+np_solvents!BN20</f>
        <v>555.1321124600363</v>
      </c>
      <c r="M21" s="15">
        <f>rail!CH20+nonpt!DQ20+nonroad!BU20+'onroad all'!BX20+cmv_c1c2!BH20+'ptfire-rx'!BV20+ptegu!DS20+ptnonipm!EN20+pt_oilgas!DS20+np_oilgas!CR20+rwc!BN20+cmv_c3!BH20+airports!BV20+'ptfire-wild'!BT20+np_solvents!BP20+ptagfire!AX20</f>
        <v>348.99331434761109</v>
      </c>
      <c r="N21" s="15" t="e">
        <f>rail!AM20+nonpt!BH20+nonroad!AJ20+'onroad all'!G20+cmv_c1c2!M20+'ptfire-rx'!AL20+ptegu!BK20+ptnonipm!BU20+pt_oilgas!BK20+np_oilgas!AU20+rwc!AF20+airports!AI20+cmv_c3!M20+'ptfire-wild'!AK20+ptagfire!#REF!</f>
        <v>#REF!</v>
      </c>
      <c r="O21" s="15" t="e">
        <f>rail!AX20+nonpt!O20+ptagfire!AA20+nonroad!AR20+'onroad all'!Y20+cmv_c1c2!V20+'ptfire-rx'!AU20+ptegu!BX20+ptnonipm!CI20+pt_oilgas!BX20+np_oilgas!BE20+rwc!AM20+airports!AP20+cmv_c3!V20+'ptfire-wild'!AS20+np_solvents!#REF!</f>
        <v>#REF!</v>
      </c>
      <c r="P21" s="15">
        <f>rail!AC20+nonroad!AD20+'onroad all'!AJ20+'onroad all'!AK20+'onroad all'!AL20+'onroad all'!AM20+'onroad all'!AN20+'onroad all'!AO20+ptnonipm!BI20+SUM(airports!AS20:AX20)+SUM(cmv_c1c2!AC20:AH20)+SUM(cmv_c3!AC20:AH20)</f>
        <v>399.9483521043374</v>
      </c>
      <c r="Q21" s="15">
        <f>rail!AD20+nonroad!AE20+'onroad all'!AK20+'onroad all'!AL20+'onroad all'!AM20+'onroad all'!AN20+'onroad all'!AO20+ptnonipm!BJ20+SUM(airports!AT20:AX20)+SUM(cmv_c1c2!AD20:AH20)+SUM(cmv_c3!AD20:AH20)</f>
        <v>378.7539292236952</v>
      </c>
      <c r="R21" s="56">
        <f>rail!P20+nonpt!S20+nonroad!R20+'onroad all'!AB20+ptegu!T20+ptnonipm!T20+pt_oilgas!S20+np_oilgas!Q20+SUM(cmv_c1c2!Z20:AA20)+SUM(cmv_c3!Z20:AA20)</f>
        <v>7.4719057670524988E-2</v>
      </c>
      <c r="S21" s="56">
        <f>rail!K20+nonpt!L20+nonroad!U20+'onroad all'!M20+ptegu!L20+ptnonipm!L20+pt_oilgas!K20+np_oilgas!K20+SUM(cmv_c1c2!R20:S20)+SUM(cmv_c3!R20:S20)</f>
        <v>0.34929500223131282</v>
      </c>
      <c r="T21" s="56">
        <f>rail!O20+nonpt!P20+ptegu!P20+ptnonipm!P20+pt_oilgas!O20+np_oilgas!N20+rwc!M20+SUM(cmv_c1c2!W20:X20)+SUM(cmv_c3!W20:X20)</f>
        <v>0.24137180258655014</v>
      </c>
      <c r="U21" s="56">
        <f>rail!U20+nonpt!AH20+nonroad!T20+'onroad all'!CA20+ptegu!AH20+ptnonipm!AL20+pt_oilgas!AG20+np_oilgas!AA20+rwc!R20+SUM(cmv_c1c2!BJ20:BK20)+SUM(cmv_c3!BJ20:BK20)</f>
        <v>2.4527963929631529</v>
      </c>
      <c r="V21" s="56">
        <f>rail!S20+nonpt!AD20+nonroad!S20+'onroad all'!BR20+'onroad all'!BS20+ptegu!AD20+ptnonipm!AH20+pt_oilgas!AC20+np_oilgas!W20+rwc!P20+SUM(cmv_c1c2!BD20:BE20)+SUM(cmv_c3!BD20:BE20)</f>
        <v>5.9405690011565362</v>
      </c>
      <c r="W21" s="56">
        <f>nonpt!CS20+ptegu!BB20+ptnonipm!Z20</f>
        <v>1.9750889859368702E-3</v>
      </c>
      <c r="X21" s="63" t="s">
        <v>172</v>
      </c>
      <c r="AA21" s="17" t="s">
        <v>189</v>
      </c>
      <c r="AB21" s="15">
        <f>B21+beis!H20</f>
        <v>324979.83538247994</v>
      </c>
      <c r="AC21" s="15">
        <f t="shared" si="2"/>
        <v>5348.3046690042456</v>
      </c>
      <c r="AD21" s="15">
        <f>D21+beis!T20</f>
        <v>41307.090390237201</v>
      </c>
      <c r="AE21" s="15">
        <f t="shared" si="3"/>
        <v>41673.825844229388</v>
      </c>
      <c r="AF21" s="15">
        <f t="shared" si="4"/>
        <v>31684.11278206034</v>
      </c>
      <c r="AG21" s="15">
        <f t="shared" si="5"/>
        <v>4178.4257799486504</v>
      </c>
      <c r="AH21" s="15">
        <f>H21+beis!Z20</f>
        <v>239113.71068061999</v>
      </c>
      <c r="AI21" s="15">
        <f>I21+beis!E20</f>
        <v>5552.471424119989</v>
      </c>
      <c r="AJ21" s="15">
        <f t="shared" si="6"/>
        <v>972.69005302881146</v>
      </c>
      <c r="AK21" s="15" t="e">
        <f>K21+beis!N20</f>
        <v>#REF!</v>
      </c>
      <c r="AL21" s="15">
        <f>L21+beis!R20</f>
        <v>12018.074264059936</v>
      </c>
      <c r="AM21" s="15">
        <f t="shared" si="7"/>
        <v>348.99331434761109</v>
      </c>
      <c r="AN21" s="15" t="e">
        <f t="shared" si="8"/>
        <v>#REF!</v>
      </c>
      <c r="AO21" s="15" t="e">
        <f t="shared" si="9"/>
        <v>#REF!</v>
      </c>
      <c r="AP21" s="15">
        <f t="shared" si="10"/>
        <v>399.9483521043374</v>
      </c>
      <c r="AQ21" s="15">
        <f t="shared" si="11"/>
        <v>378.7539292236952</v>
      </c>
      <c r="AR21" s="56">
        <f t="shared" si="12"/>
        <v>7.4719057670524988E-2</v>
      </c>
      <c r="AS21" s="56">
        <f t="shared" si="13"/>
        <v>0.34929500223131282</v>
      </c>
      <c r="AT21" s="56">
        <f t="shared" si="14"/>
        <v>0.24137180258655014</v>
      </c>
      <c r="AU21" s="56">
        <f t="shared" si="15"/>
        <v>2.4527963929631529</v>
      </c>
      <c r="AV21" s="56">
        <f t="shared" si="16"/>
        <v>5.9405690011565362</v>
      </c>
      <c r="AX21" s="17" t="s">
        <v>189</v>
      </c>
      <c r="AY21" s="15">
        <f>B21-'ptfire-rx'!B20-'ptfire-wild'!B20</f>
        <v>290942.00151647994</v>
      </c>
      <c r="AZ21" s="15">
        <f>C21-'ptfire-rx'!C20-'ptfire-wild'!C20</f>
        <v>5268.1518600042455</v>
      </c>
      <c r="BA21" s="15">
        <f>D21-'ptfire-rx'!D20-'ptfire-wild'!D20</f>
        <v>38894.716705200517</v>
      </c>
      <c r="BB21" s="15">
        <f>E21-'ptfire-rx'!E20-'ptfire-wild'!E20</f>
        <v>41181.493078229389</v>
      </c>
      <c r="BC21" s="15">
        <f>F21-'ptfire-rx'!F20-'ptfire-wild'!F20</f>
        <v>31266.881622060337</v>
      </c>
      <c r="BD21" s="15">
        <f>G21-'ptfire-rx'!G20-'ptfire-wild'!G20</f>
        <v>4143.4440619486504</v>
      </c>
      <c r="BE21" s="15">
        <f>H21-'ptfire-rx'!H20-'ptfire-wild'!H20</f>
        <v>51261.65179661999</v>
      </c>
      <c r="BF21" s="15">
        <f>I21-'ptfire-rx'!AO20-'ptfire-wild'!AM20</f>
        <v>2445.1862752351699</v>
      </c>
      <c r="BG21" s="15">
        <f>J21-'ptfire-rx'!AS20-'ptfire-wild'!AQ20</f>
        <v>958.7778522431887</v>
      </c>
      <c r="BH21" s="15" t="e">
        <f>K21-'ptfire-rx'!BE20-'ptfire-wild'!BC20</f>
        <v>#REF!</v>
      </c>
      <c r="BI21" s="15">
        <f>L21-'ptfire-rx'!BS20-'ptfire-wild'!BQ20</f>
        <v>515.35591442102066</v>
      </c>
      <c r="BJ21" s="15">
        <f>M21-'ptfire-rx'!BV20-'ptfire-wild'!BT20</f>
        <v>338.93019301388779</v>
      </c>
      <c r="BK21" s="15" t="e">
        <f>N21-'ptfire-rx'!AL20-'ptfire-wild'!AK20</f>
        <v>#REF!</v>
      </c>
      <c r="BL21" s="15" t="e">
        <f>O21-'ptfire-rx'!AU20-'ptfire-wild'!AS20</f>
        <v>#REF!</v>
      </c>
      <c r="BM21" s="15">
        <f t="shared" si="17"/>
        <v>399.9483521043374</v>
      </c>
      <c r="BN21" s="15">
        <f t="shared" si="18"/>
        <v>378.7539292236952</v>
      </c>
      <c r="BO21" s="56">
        <f t="shared" si="19"/>
        <v>7.4719057670524988E-2</v>
      </c>
      <c r="BP21" s="56">
        <f t="shared" si="20"/>
        <v>0.34929500223131282</v>
      </c>
      <c r="BQ21" s="56">
        <f t="shared" si="21"/>
        <v>0.24137180258655014</v>
      </c>
      <c r="BR21" s="56">
        <f t="shared" si="22"/>
        <v>2.4527963929631529</v>
      </c>
      <c r="BS21" s="56">
        <f t="shared" si="23"/>
        <v>5.9405690011565362</v>
      </c>
    </row>
    <row r="22" spans="1:71" x14ac:dyDescent="0.25">
      <c r="A22" s="17" t="s">
        <v>190</v>
      </c>
      <c r="B22" s="15">
        <f>rail!B21+nonpt!B21+ptagfire!B21+nonroad!B21+'onroad all'!AF21+cmv_c1c2!B21+'ptfire-rx'!B21+ptegu!B21+ptnonipm!B21+pt_oilgas!B21+np_oilgas!B21+rwc!B21+cmv_c3!B21+airports!B21+'ptfire-wild'!B21+np_solvents!B21</f>
        <v>515985.03721028595</v>
      </c>
      <c r="C22" s="15">
        <f>rail!C21+nonpt!C21+ptagfire!C21++nonroad!C21+'onroad all'!BY21+cmv_c1c2!BI21+'ptfire-rx'!C21+ptegu!C21+ptnonipm!C21+pt_oilgas!C21+np_oilgas!C21+rwc!C21+cmv_c3!BI21+livestock!B21+airports!C21+'ptfire-wild'!C21+fertilizer!B21+np_solvents!C21</f>
        <v>20503.845431690435</v>
      </c>
      <c r="D22" s="15">
        <f>rail!D21+nonpt!D21+ptagfire!D21++nonroad!D21+cmv_c1c2!D21+'ptfire-rx'!D21+ptegu!EA21+ptnonipm!D21+pt_oilgas!D21+np_oilgas!D21+rwc!D21+cmv_c3!D21+'onroad all'!EE21+airports!D21+'ptfire-wild'!D21+np_solvents!D21</f>
        <v>70220.982225057101</v>
      </c>
      <c r="E22" s="15">
        <f>rail!E21+nonpt!E21+ptagfire!E21++nonroad!E21+cmv_c1c2!E21+'ptfire-rx'!E21+ptegu!E21+ptnonipm!E21+pt_oilgas!E21+np_oilgas!E21+rwc!E21+cmv_c3!E21+afdust!BA21+'onroad all'!CZ21+'onroad all'!EG21+airports!E21+'ptfire-wild'!E21+np_solvents!E21</f>
        <v>44219.038450962144</v>
      </c>
      <c r="F22" s="15">
        <f>rail!F21+nonpt!F21+ptagfire!F21++nonroad!F21+cmv_c1c2!F21+'ptfire-rx'!F21+ptegu!F21+ptnonipm!F21+pt_oilgas!F21+np_oilgas!F21+rwc!F21+cmv_c3!F21+afdust!BB21+'onroad all'!EG21+airports!F21+'ptfire-wild'!F21+np_solvents!F21</f>
        <v>21945.115010398655</v>
      </c>
      <c r="G22" s="15">
        <f>rail!G21+nonpt!G21+ptagfire!G21++nonroad!G21+'onroad all'!DP21+cmv_c1c2!G21+'ptfire-rx'!G21+ptegu!FM21+ptnonipm!G21+pt_oilgas!G21+np_oilgas!G21+rwc!G21+cmv_c3!G21+airports!G21+'ptfire-wild'!G21+np_solvents!G21</f>
        <v>12310.371425721452</v>
      </c>
      <c r="H22" s="15">
        <f>rail!H21+nonpt!H21+ptagfire!H21++nonroad!H21+'onroad all'!EA21+cmv_c1c2!H21+'ptfire-rx'!H21+ptegu!H21+ptnonipm!H21+pt_oilgas!H21+np_oilgas!H21+rwc!H21+cmv_c3!H21+livestock!C21+airports!H21+'ptfire-wild'!H21+np_solvents!H21</f>
        <v>90435.658591952408</v>
      </c>
      <c r="I22" s="15">
        <f>rail!AN21+nonpt!BK21+ptagfire!V21+nonroad!AK21+'onroad all'!H21+cmv_c1c2!O21+'ptfire-rx'!AO21+ptegu!BM21+ptnonipm!BX21+pt_oilgas!BM21+np_oilgas!AV21+rwc!AG21+cmv_c3!O21+livestock!U21+airports!AK21+'ptfire-wild'!AM21+np_solvents!AJ21</f>
        <v>1179.9516615937757</v>
      </c>
      <c r="J22" s="15">
        <f>rail!AT21+nonpt!BQ21+ptagfire!Z21+nonroad!AP21+'onroad all'!P21+cmv_c1c2!T21+'ptfire-rx'!AS21+ptegu!BS21+ptnonipm!CD21+pt_oilgas!BS21+np_oilgas!BB21+rwc!AK21+cmv_c3!T21+livestock!X21+airports!AN21+'ptfire-wild'!AQ21+np_solvents!AN21</f>
        <v>1003.9174561173489</v>
      </c>
      <c r="K22" s="15" t="e">
        <f>rail!BQ21+nonpt!CU21+ptagfire!AJ21+nonroad!BH21+'onroad all'!BB21+cmv_c1c2!AO21+'ptfire-rx'!BE21+ptegu!CX21+ptnonipm!DP21+pt_oilgas!CW21+np_oilgas!BY21+rwc!AX21+cmv_c3!AP21+livestock!#REF!+airports!BF21+'ptfire-wild'!BC21+np_solvents!BB21</f>
        <v>#REF!</v>
      </c>
      <c r="L22" s="15">
        <f>rail!CF21+nonpt!DN21+ptagfire!AV21+nonroad!BT21+'onroad all'!BT21+cmv_c1c2!BF21+'ptfire-rx'!BS21+ptegu!DP21+ptnonipm!EK21+pt_oilgas!DP21+np_oilgas!CP21+rwc!BL21+cmv_c3!BF21+livestock!AP21+airports!BT21+'ptfire-wild'!BQ21+np_solvents!BN21</f>
        <v>670.41082347007284</v>
      </c>
      <c r="M22" s="15">
        <f>rail!CH21+nonpt!DQ21+nonroad!BU21+'onroad all'!BX21+cmv_c1c2!BH21+'ptfire-rx'!BV21+ptegu!DS21+ptnonipm!EN21+pt_oilgas!DS21+np_oilgas!CR21+rwc!BN21+cmv_c3!BH21+airports!BV21+'ptfire-wild'!BT21+np_solvents!BP21+ptagfire!AX21</f>
        <v>241.15788217044064</v>
      </c>
      <c r="N22" s="15" t="e">
        <f>rail!AM21+nonpt!BH21+nonroad!AJ21+'onroad all'!G21+cmv_c1c2!M21+'ptfire-rx'!AL21+ptegu!BK21+ptnonipm!BU21+pt_oilgas!BK21+np_oilgas!AU21+rwc!AF21+airports!AI21+cmv_c3!M21+'ptfire-wild'!AK21+ptagfire!#REF!</f>
        <v>#REF!</v>
      </c>
      <c r="O22" s="15" t="e">
        <f>rail!AX21+nonpt!O21+ptagfire!AA21+nonroad!AR21+'onroad all'!Y21+cmv_c1c2!V21+'ptfire-rx'!AU21+ptegu!BX21+ptnonipm!CI21+pt_oilgas!BX21+np_oilgas!BE21+rwc!AM21+airports!AP21+cmv_c3!V21+'ptfire-wild'!AS21+np_solvents!#REF!</f>
        <v>#REF!</v>
      </c>
      <c r="P22" s="15">
        <f>rail!AC21+nonroad!AD21+'onroad all'!AJ21+'onroad all'!AK21+'onroad all'!AL21+'onroad all'!AM21+'onroad all'!AN21+'onroad all'!AO21+ptnonipm!BI21+SUM(airports!AS21:AX21)+SUM(cmv_c1c2!AC21:AH21)+SUM(cmv_c3!AC21:AH21)</f>
        <v>1180.0053568611486</v>
      </c>
      <c r="Q22" s="15">
        <f>rail!AD21+nonroad!AE21+'onroad all'!AK21+'onroad all'!AL21+'onroad all'!AM21+'onroad all'!AN21+'onroad all'!AO21+ptnonipm!BJ21+SUM(airports!AT21:AX21)+SUM(cmv_c1c2!AD21:AH21)+SUM(cmv_c3!AD21:AH21)</f>
        <v>1110.0894364090593</v>
      </c>
      <c r="R22" s="56">
        <f>rail!P21+nonpt!S21+nonroad!R21+'onroad all'!AB21+ptegu!T21+ptnonipm!T21+pt_oilgas!S21+np_oilgas!Q21+SUM(cmv_c1c2!Z21:AA21)+SUM(cmv_c3!Z21:AA21)</f>
        <v>9.3780748176664194E-2</v>
      </c>
      <c r="S22" s="56">
        <f>rail!K21+nonpt!L21+nonroad!U21+'onroad all'!M21+ptegu!L21+ptnonipm!L21+pt_oilgas!K21+np_oilgas!K21+SUM(cmv_c1c2!R21:S21)+SUM(cmv_c3!R21:S21)</f>
        <v>0.40183359591401585</v>
      </c>
      <c r="T22" s="56">
        <f>rail!O21+nonpt!P21+ptegu!P21+ptnonipm!P21+pt_oilgas!O21+np_oilgas!N21+rwc!M21+SUM(cmv_c1c2!W21:X21)+SUM(cmv_c3!W21:X21)</f>
        <v>0.10885037644679636</v>
      </c>
      <c r="U22" s="56">
        <f>rail!U21+nonpt!AH21+nonroad!T21+'onroad all'!CA21+ptegu!AH21+ptnonipm!AL21+pt_oilgas!AG21+np_oilgas!AA21+rwc!R21+SUM(cmv_c1c2!BJ21:BK21)+SUM(cmv_c3!BJ21:BK21)</f>
        <v>1.5622962970469831</v>
      </c>
      <c r="V22" s="56">
        <f>rail!S21+nonpt!AD21+nonroad!S21+'onroad all'!BR21+'onroad all'!BS21+ptegu!AD21+ptnonipm!AH21+pt_oilgas!AC21+np_oilgas!W21+rwc!P21+SUM(cmv_c1c2!BD21:BE21)+SUM(cmv_c3!BD21:BE21)</f>
        <v>4.0379021808662374</v>
      </c>
      <c r="W22" s="56">
        <f>nonpt!CS21+ptegu!BB21+ptnonipm!Z21</f>
        <v>0.63868498513982508</v>
      </c>
      <c r="X22" s="63" t="s">
        <v>172</v>
      </c>
      <c r="AA22" s="17" t="s">
        <v>190</v>
      </c>
      <c r="AB22" s="15">
        <f>B22+beis!H21</f>
        <v>532196.35400028585</v>
      </c>
      <c r="AC22" s="15">
        <f t="shared" si="2"/>
        <v>20503.845431690435</v>
      </c>
      <c r="AD22" s="15">
        <f>D22+beis!T21</f>
        <v>74815.267763457101</v>
      </c>
      <c r="AE22" s="15">
        <f t="shared" si="3"/>
        <v>44219.038450962144</v>
      </c>
      <c r="AF22" s="15">
        <f t="shared" si="4"/>
        <v>21945.115010398655</v>
      </c>
      <c r="AG22" s="15">
        <f t="shared" si="5"/>
        <v>12310.371425721452</v>
      </c>
      <c r="AH22" s="15">
        <f>H22+beis!Z21</f>
        <v>279454.8592919514</v>
      </c>
      <c r="AI22" s="15">
        <f>I22+beis!E21</f>
        <v>2957.3914925937756</v>
      </c>
      <c r="AJ22" s="15">
        <f t="shared" si="6"/>
        <v>1003.9174561173489</v>
      </c>
      <c r="AK22" s="15" t="e">
        <f>K22+beis!N21</f>
        <v>#REF!</v>
      </c>
      <c r="AL22" s="15">
        <f>L22+beis!R21</f>
        <v>10222.489416770062</v>
      </c>
      <c r="AM22" s="15">
        <f t="shared" si="7"/>
        <v>241.15788217044064</v>
      </c>
      <c r="AN22" s="15" t="e">
        <f t="shared" si="8"/>
        <v>#REF!</v>
      </c>
      <c r="AO22" s="15" t="e">
        <f t="shared" si="9"/>
        <v>#REF!</v>
      </c>
      <c r="AP22" s="15">
        <f t="shared" si="10"/>
        <v>1180.0053568611486</v>
      </c>
      <c r="AQ22" s="15">
        <f t="shared" si="11"/>
        <v>1110.0894364090593</v>
      </c>
      <c r="AR22" s="56">
        <f t="shared" si="12"/>
        <v>9.3780748176664194E-2</v>
      </c>
      <c r="AS22" s="56">
        <f t="shared" si="13"/>
        <v>0.40183359591401585</v>
      </c>
      <c r="AT22" s="56">
        <f t="shared" si="14"/>
        <v>0.10885037644679636</v>
      </c>
      <c r="AU22" s="56">
        <f t="shared" si="15"/>
        <v>1.5622962970469831</v>
      </c>
      <c r="AV22" s="56">
        <f t="shared" si="16"/>
        <v>4.0379021808662374</v>
      </c>
      <c r="AX22" s="17" t="s">
        <v>190</v>
      </c>
      <c r="AY22" s="15">
        <f>B22-'ptfire-rx'!B21-'ptfire-wild'!B21</f>
        <v>505108.37000328599</v>
      </c>
      <c r="AZ22" s="15">
        <f>C22-'ptfire-rx'!C21-'ptfire-wild'!C21</f>
        <v>20325.117632690435</v>
      </c>
      <c r="BA22" s="15">
        <f>D22-'ptfire-rx'!D21-'ptfire-wild'!D21</f>
        <v>70061.576727057094</v>
      </c>
      <c r="BB22" s="15">
        <f>E22-'ptfire-rx'!E21-'ptfire-wild'!E21</f>
        <v>43102.747076962143</v>
      </c>
      <c r="BC22" s="15">
        <f>F22-'ptfire-rx'!F21-'ptfire-wild'!F21</f>
        <v>20999.105383398655</v>
      </c>
      <c r="BD22" s="15">
        <f>G22-'ptfire-rx'!G21-'ptfire-wild'!G21</f>
        <v>12225.271179721452</v>
      </c>
      <c r="BE22" s="15">
        <f>H22-'ptfire-rx'!H21-'ptfire-wild'!H21</f>
        <v>87866.446406952411</v>
      </c>
      <c r="BF22" s="15">
        <f>I22-'ptfire-rx'!AO21-'ptfire-wild'!AM21</f>
        <v>1124.1999533519881</v>
      </c>
      <c r="BG22" s="15">
        <f>J22-'ptfire-rx'!AS21-'ptfire-wild'!AQ21</f>
        <v>979.29392585089272</v>
      </c>
      <c r="BH22" s="15" t="e">
        <f>K22-'ptfire-rx'!BE21-'ptfire-wild'!BC21</f>
        <v>#REF!</v>
      </c>
      <c r="BI22" s="15">
        <f>L22-'ptfire-rx'!BS21-'ptfire-wild'!BQ21</f>
        <v>584.6636054333818</v>
      </c>
      <c r="BJ22" s="15">
        <f>M22-'ptfire-rx'!BV21-'ptfire-wild'!BT21</f>
        <v>219.72119166597051</v>
      </c>
      <c r="BK22" s="15" t="e">
        <f>N22-'ptfire-rx'!AL21-'ptfire-wild'!AK21</f>
        <v>#REF!</v>
      </c>
      <c r="BL22" s="15" t="e">
        <f>O22-'ptfire-rx'!AU21-'ptfire-wild'!AS21</f>
        <v>#REF!</v>
      </c>
      <c r="BM22" s="15">
        <f t="shared" si="17"/>
        <v>1180.0053568611486</v>
      </c>
      <c r="BN22" s="15">
        <f t="shared" si="18"/>
        <v>1110.0894364090593</v>
      </c>
      <c r="BO22" s="56">
        <f t="shared" si="19"/>
        <v>9.3780748176664194E-2</v>
      </c>
      <c r="BP22" s="56">
        <f t="shared" si="20"/>
        <v>0.40183359591401585</v>
      </c>
      <c r="BQ22" s="56">
        <f t="shared" si="21"/>
        <v>0.10885037644679636</v>
      </c>
      <c r="BR22" s="56">
        <f t="shared" si="22"/>
        <v>1.5622962970469831</v>
      </c>
      <c r="BS22" s="56">
        <f t="shared" si="23"/>
        <v>4.0379021808662374</v>
      </c>
    </row>
    <row r="23" spans="1:71" x14ac:dyDescent="0.25">
      <c r="A23" s="17" t="s">
        <v>191</v>
      </c>
      <c r="B23" s="15">
        <f>rail!B22+nonpt!B22+ptagfire!B22+nonroad!B22+'onroad all'!AF22+cmv_c1c2!B22+'ptfire-rx'!B22+ptegu!B22+ptnonipm!B22+pt_oilgas!B22+np_oilgas!B22+rwc!B22+cmv_c3!B22+airports!B22+'ptfire-wild'!B22+np_solvents!B22</f>
        <v>504635.73017279996</v>
      </c>
      <c r="C23" s="15">
        <f>rail!C22+nonpt!C22+ptagfire!C22++nonroad!C22+'onroad all'!BY22+cmv_c1c2!BI22+'ptfire-rx'!C22+ptegu!C22+ptnonipm!C22+pt_oilgas!C22+np_oilgas!C22+rwc!C22+cmv_c3!BI22+livestock!B22+airports!C22+'ptfire-wild'!C22+fertilizer!B22+np_solvents!C22</f>
        <v>6549.3845590807441</v>
      </c>
      <c r="D23" s="15">
        <f>rail!D22+nonpt!D22+ptagfire!D22++nonroad!D22+cmv_c1c2!D22+'ptfire-rx'!D22+ptegu!EA22+ptnonipm!D22+pt_oilgas!D22+np_oilgas!D22+rwc!D22+cmv_c3!D22+'onroad all'!EE22+airports!D22+'ptfire-wild'!D22+np_solvents!D22</f>
        <v>66785.263823654284</v>
      </c>
      <c r="E23" s="15">
        <f>rail!E22+nonpt!E22+ptagfire!E22++nonroad!E22+cmv_c1c2!E22+'ptfire-rx'!E22+ptegu!E22+ptnonipm!E22+pt_oilgas!E22+np_oilgas!E22+rwc!E22+cmv_c3!E22+afdust!BA22+'onroad all'!CZ22+'onroad all'!EG22+airports!E22+'ptfire-wild'!E22+np_solvents!E22</f>
        <v>38602.225698828741</v>
      </c>
      <c r="F23" s="15">
        <f>rail!F22+nonpt!F22+ptagfire!F22++nonroad!F22+cmv_c1c2!F22+'ptfire-rx'!F22+ptegu!F22+ptnonipm!F22+pt_oilgas!F22+np_oilgas!F22+rwc!F22+cmv_c3!F22+afdust!BB22+'onroad all'!EG22+airports!F22+'ptfire-wild'!F22+np_solvents!F22</f>
        <v>22003.102949037639</v>
      </c>
      <c r="G23" s="15">
        <f>rail!G22+nonpt!G22+ptagfire!G22++nonroad!G22+'onroad all'!DP22+cmv_c1c2!G22+'ptfire-rx'!G22+ptegu!FM22+ptnonipm!G22+pt_oilgas!G22+np_oilgas!G22+rwc!G22+cmv_c3!G22+airports!G22+'ptfire-wild'!G22+np_solvents!G22</f>
        <v>2089.5659443990485</v>
      </c>
      <c r="H23" s="15">
        <f>rail!H22+nonpt!H22+ptagfire!H22++nonroad!H22+'onroad all'!EA22+cmv_c1c2!H22+'ptfire-rx'!H22+ptegu!H22+ptnonipm!H22+pt_oilgas!H22+np_oilgas!H22+rwc!H22+cmv_c3!H22+livestock!C22+airports!H22+'ptfire-wild'!H22+np_solvents!H22</f>
        <v>90587.179474789998</v>
      </c>
      <c r="I23" s="15">
        <f>rail!AN22+nonpt!BK22+ptagfire!V22+nonroad!AK22+'onroad all'!H22+cmv_c1c2!O22+'ptfire-rx'!AO22+ptegu!BM22+ptnonipm!BX22+pt_oilgas!BM22+np_oilgas!AV22+rwc!AG22+cmv_c3!O22+livestock!U22+airports!AK22+'ptfire-wild'!AM22+np_solvents!AJ22</f>
        <v>1287.7591123379307</v>
      </c>
      <c r="J23" s="15">
        <f>rail!AT22+nonpt!BQ22+ptagfire!Z22+nonroad!AP22+'onroad all'!P22+cmv_c1c2!T22+'ptfire-rx'!AS22+ptegu!BS22+ptnonipm!CD22+pt_oilgas!BS22+np_oilgas!BB22+rwc!AK22+cmv_c3!T22+livestock!X22+airports!AN22+'ptfire-wild'!AQ22+np_solvents!AN22</f>
        <v>1043.8231641205039</v>
      </c>
      <c r="K23" s="15" t="e">
        <f>rail!BQ22+nonpt!CU22+ptagfire!AJ22+nonroad!BH22+'onroad all'!BB22+cmv_c1c2!AO22+'ptfire-rx'!BE22+ptegu!CX22+ptnonipm!DP22+pt_oilgas!CW22+np_oilgas!BY22+rwc!AX22+cmv_c3!AP22+livestock!#REF!+airports!BF22+'ptfire-wild'!BC22+np_solvents!BB22</f>
        <v>#REF!</v>
      </c>
      <c r="L23" s="15">
        <f>rail!CF22+nonpt!DN22+ptagfire!AV22+nonroad!BT22+'onroad all'!BT22+cmv_c1c2!BF22+'ptfire-rx'!BS22+ptegu!DP22+ptnonipm!EK22+pt_oilgas!DP22+np_oilgas!CP22+rwc!BL22+cmv_c3!BF22+livestock!AP22+airports!BT22+'ptfire-wild'!BQ22+np_solvents!BN22</f>
        <v>329.01186247463681</v>
      </c>
      <c r="M23" s="15">
        <f>rail!CH22+nonpt!DQ22+nonroad!BU22+'onroad all'!BX22+cmv_c1c2!BH22+'ptfire-rx'!BV22+ptegu!DS22+ptnonipm!EN22+pt_oilgas!DS22+np_oilgas!CR22+rwc!BN22+cmv_c3!BH22+airports!BV22+'ptfire-wild'!BT22+np_solvents!BP22+ptagfire!AX22</f>
        <v>202.2122450138871</v>
      </c>
      <c r="N23" s="15" t="e">
        <f>rail!AM22+nonpt!BH22+nonroad!AJ22+'onroad all'!G22+cmv_c1c2!M22+'ptfire-rx'!AL22+ptegu!BK22+ptnonipm!BU22+pt_oilgas!BK22+np_oilgas!AU22+rwc!AF22+airports!AI22+cmv_c3!M22+'ptfire-wild'!AK22+ptagfire!#REF!</f>
        <v>#REF!</v>
      </c>
      <c r="O23" s="15" t="e">
        <f>rail!AX22+nonpt!O22+ptagfire!AA22+nonroad!AR22+'onroad all'!Y22+cmv_c1c2!V22+'ptfire-rx'!AU22+ptegu!BX22+ptnonipm!CI22+pt_oilgas!BX22+np_oilgas!BE22+rwc!AM22+airports!AP22+cmv_c3!V22+'ptfire-wild'!AS22+np_solvents!#REF!</f>
        <v>#REF!</v>
      </c>
      <c r="P23" s="15">
        <f>rail!AC22+nonroad!AD22+'onroad all'!AJ22+'onroad all'!AK22+'onroad all'!AL22+'onroad all'!AM22+'onroad all'!AN22+'onroad all'!AO22+ptnonipm!BI22+SUM(airports!AS22:AX22)+SUM(cmv_c1c2!AC22:AH22)+SUM(cmv_c3!AC22:AH22)</f>
        <v>1136.1147810129821</v>
      </c>
      <c r="Q23" s="15">
        <f>rail!AD22+nonroad!AE22+'onroad all'!AK22+'onroad all'!AL22+'onroad all'!AM22+'onroad all'!AN22+'onroad all'!AO22+ptnonipm!BJ22+SUM(airports!AT22:AX22)+SUM(cmv_c1c2!AD22:AH22)+SUM(cmv_c3!AD22:AH22)</f>
        <v>1079.6938875663143</v>
      </c>
      <c r="R23" s="56">
        <f>rail!P22+nonpt!S22+nonroad!R22+'onroad all'!AB22+ptegu!T22+ptnonipm!T22+pt_oilgas!S22+np_oilgas!Q22+SUM(cmv_c1c2!Z22:AA22)+SUM(cmv_c3!Z22:AA22)</f>
        <v>0.27929360921303881</v>
      </c>
      <c r="S23" s="56">
        <f>rail!K22+nonpt!L22+nonroad!U22+'onroad all'!M22+ptegu!L22+ptnonipm!L22+pt_oilgas!K22+np_oilgas!K22+SUM(cmv_c1c2!R22:S22)+SUM(cmv_c3!R22:S22)</f>
        <v>0.39980429834382397</v>
      </c>
      <c r="T23" s="56">
        <f>rail!O22+nonpt!P22+ptegu!P22+ptnonipm!P22+pt_oilgas!O22+np_oilgas!N22+rwc!M22+SUM(cmv_c1c2!W22:X22)+SUM(cmv_c3!W22:X22)</f>
        <v>0.19914415897507837</v>
      </c>
      <c r="U23" s="56">
        <f>rail!U22+nonpt!AH22+nonroad!T22+'onroad all'!CA22+ptegu!AH22+ptnonipm!AL22+pt_oilgas!AG22+np_oilgas!AA22+rwc!R22+SUM(cmv_c1c2!BJ22:BK22)+SUM(cmv_c3!BJ22:BK22)</f>
        <v>2.0954479569576319</v>
      </c>
      <c r="V23" s="56">
        <f>rail!S22+nonpt!AD22+nonroad!S22+'onroad all'!BR22+'onroad all'!BS22+ptegu!AD22+ptnonipm!AH22+pt_oilgas!AC22+np_oilgas!W22+rwc!P22+SUM(cmv_c1c2!BD22:BE22)+SUM(cmv_c3!BD22:BE22)</f>
        <v>1.9012501956282775</v>
      </c>
      <c r="W23" s="56">
        <f>nonpt!CS22+ptegu!BB22+ptnonipm!Z22</f>
        <v>0.21076067440189439</v>
      </c>
      <c r="X23" s="63" t="s">
        <v>172</v>
      </c>
      <c r="AA23" s="17" t="s">
        <v>191</v>
      </c>
      <c r="AB23" s="15">
        <f>B23+beis!H22</f>
        <v>513193.43609279994</v>
      </c>
      <c r="AC23" s="15">
        <f t="shared" si="2"/>
        <v>6549.3845590807441</v>
      </c>
      <c r="AD23" s="15">
        <f>D23+beis!T22</f>
        <v>67760.755829594287</v>
      </c>
      <c r="AE23" s="15">
        <f t="shared" si="3"/>
        <v>38602.225698828741</v>
      </c>
      <c r="AF23" s="15">
        <f t="shared" si="4"/>
        <v>22003.102949037639</v>
      </c>
      <c r="AG23" s="15">
        <f t="shared" si="5"/>
        <v>2089.5659443990485</v>
      </c>
      <c r="AH23" s="15">
        <f>H23+beis!Z22</f>
        <v>179092.55138478999</v>
      </c>
      <c r="AI23" s="15">
        <f>I23+beis!E22</f>
        <v>2230.5828423379307</v>
      </c>
      <c r="AJ23" s="15">
        <f t="shared" si="6"/>
        <v>1043.8231641205039</v>
      </c>
      <c r="AK23" s="15" t="e">
        <f>K23+beis!N22</f>
        <v>#REF!</v>
      </c>
      <c r="AL23" s="15">
        <f>L23+beis!R22</f>
        <v>5075.6951214746368</v>
      </c>
      <c r="AM23" s="15">
        <f t="shared" si="7"/>
        <v>202.2122450138871</v>
      </c>
      <c r="AN23" s="15" t="e">
        <f t="shared" si="8"/>
        <v>#REF!</v>
      </c>
      <c r="AO23" s="15" t="e">
        <f t="shared" si="9"/>
        <v>#REF!</v>
      </c>
      <c r="AP23" s="15">
        <f t="shared" si="10"/>
        <v>1136.1147810129821</v>
      </c>
      <c r="AQ23" s="15">
        <f t="shared" si="11"/>
        <v>1079.6938875663143</v>
      </c>
      <c r="AR23" s="56">
        <f t="shared" si="12"/>
        <v>0.27929360921303881</v>
      </c>
      <c r="AS23" s="56">
        <f t="shared" si="13"/>
        <v>0.39980429834382397</v>
      </c>
      <c r="AT23" s="56">
        <f t="shared" si="14"/>
        <v>0.19914415897507837</v>
      </c>
      <c r="AU23" s="56">
        <f t="shared" si="15"/>
        <v>2.0954479569576319</v>
      </c>
      <c r="AV23" s="56">
        <f t="shared" si="16"/>
        <v>1.9012501956282775</v>
      </c>
      <c r="AX23" s="17" t="s">
        <v>191</v>
      </c>
      <c r="AY23" s="15">
        <f>B23-'ptfire-rx'!B22-'ptfire-wild'!B22</f>
        <v>503338.47628080001</v>
      </c>
      <c r="AZ23" s="15">
        <f>C23-'ptfire-rx'!C22-'ptfire-wild'!C22</f>
        <v>6528.0085920807442</v>
      </c>
      <c r="BA23" s="15">
        <f>D23-'ptfire-rx'!D22-'ptfire-wild'!D22</f>
        <v>66763.203796654285</v>
      </c>
      <c r="BB23" s="15">
        <f>E23-'ptfire-rx'!E22-'ptfire-wild'!E22</f>
        <v>38466.364403828738</v>
      </c>
      <c r="BC23" s="15">
        <f>F23-'ptfire-rx'!F22-'ptfire-wild'!F22</f>
        <v>21887.96626003764</v>
      </c>
      <c r="BD23" s="15">
        <f>G23-'ptfire-rx'!G22-'ptfire-wild'!G22</f>
        <v>2078.4841043990486</v>
      </c>
      <c r="BE23" s="15">
        <f>H23-'ptfire-rx'!H22-'ptfire-wild'!H22</f>
        <v>90279.89999079</v>
      </c>
      <c r="BF23" s="15">
        <f>I23-'ptfire-rx'!AO22-'ptfire-wild'!AM22</f>
        <v>1280.5007677719161</v>
      </c>
      <c r="BG23" s="15">
        <f>J23-'ptfire-rx'!AS22-'ptfire-wild'!AQ22</f>
        <v>1040.6181363933154</v>
      </c>
      <c r="BH23" s="15" t="e">
        <f>K23-'ptfire-rx'!BE22-'ptfire-wild'!BC22</f>
        <v>#REF!</v>
      </c>
      <c r="BI23" s="15">
        <f>L23-'ptfire-rx'!BS22-'ptfire-wild'!BQ22</f>
        <v>317.84751171549601</v>
      </c>
      <c r="BJ23" s="15">
        <f>M23-'ptfire-rx'!BV22-'ptfire-wild'!BT22</f>
        <v>199.47146665772314</v>
      </c>
      <c r="BK23" s="15" t="e">
        <f>N23-'ptfire-rx'!AL22-'ptfire-wild'!AK22</f>
        <v>#REF!</v>
      </c>
      <c r="BL23" s="15" t="e">
        <f>O23-'ptfire-rx'!AU22-'ptfire-wild'!AS22</f>
        <v>#REF!</v>
      </c>
      <c r="BM23" s="15">
        <f t="shared" si="17"/>
        <v>1136.1147810129821</v>
      </c>
      <c r="BN23" s="15">
        <f t="shared" si="18"/>
        <v>1079.6938875663143</v>
      </c>
      <c r="BO23" s="56">
        <f t="shared" si="19"/>
        <v>0.27929360921303881</v>
      </c>
      <c r="BP23" s="56">
        <f t="shared" si="20"/>
        <v>0.39980429834382397</v>
      </c>
      <c r="BQ23" s="56">
        <f t="shared" si="21"/>
        <v>0.19914415897507837</v>
      </c>
      <c r="BR23" s="56">
        <f t="shared" si="22"/>
        <v>2.0954479569576319</v>
      </c>
      <c r="BS23" s="56">
        <f t="shared" si="23"/>
        <v>1.9012501956282775</v>
      </c>
    </row>
    <row r="24" spans="1:71" x14ac:dyDescent="0.25">
      <c r="A24" s="17" t="s">
        <v>192</v>
      </c>
      <c r="B24" s="15">
        <f>rail!B23+nonpt!B23+ptagfire!B23+nonroad!B23+'onroad all'!AF23+cmv_c1c2!B23+'ptfire-rx'!B23+ptegu!B23+ptnonipm!B23+pt_oilgas!B23+np_oilgas!B23+rwc!B23+cmv_c3!B23+airports!B23+'ptfire-wild'!B23+np_solvents!B23</f>
        <v>1116278.6815724892</v>
      </c>
      <c r="C24" s="15">
        <f>rail!C23+nonpt!C23+ptagfire!C23++nonroad!C23+'onroad all'!BY23+cmv_c1c2!BI23+'ptfire-rx'!C23+ptegu!C23+ptnonipm!C23+pt_oilgas!C23+np_oilgas!C23+rwc!C23+cmv_c3!BI23+livestock!B23+airports!C23+'ptfire-wild'!C23+fertilizer!B23+np_solvents!C23</f>
        <v>68323.537351579245</v>
      </c>
      <c r="D24" s="15">
        <f>rail!D23+nonpt!D23+ptagfire!D23++nonroad!D23+cmv_c1c2!D23+'ptfire-rx'!D23+ptegu!EA23+ptnonipm!D23+pt_oilgas!D23+np_oilgas!D23+rwc!D23+cmv_c3!D23+'onroad all'!EE23+airports!D23+'ptfire-wild'!D23+np_solvents!D23</f>
        <v>201247.87242199157</v>
      </c>
      <c r="E24" s="15">
        <f>rail!E23+nonpt!E23+ptagfire!E23++nonroad!E23+cmv_c1c2!E23+'ptfire-rx'!E23+ptegu!E23+ptnonipm!E23+pt_oilgas!E23+np_oilgas!E23+rwc!E23+cmv_c3!E23+afdust!BA23+'onroad all'!CZ23+'onroad all'!EG23+airports!E23+'ptfire-wild'!E23+np_solvents!E23</f>
        <v>161374.97743791566</v>
      </c>
      <c r="F24" s="15">
        <f>rail!F23+nonpt!F23+ptagfire!F23++nonroad!F23+cmv_c1c2!F23+'ptfire-rx'!F23+ptegu!F23+ptnonipm!F23+pt_oilgas!F23+np_oilgas!F23+rwc!F23+cmv_c3!F23+afdust!BB23+'onroad all'!EG23+airports!F23+'ptfire-wild'!F23+np_solvents!F23</f>
        <v>72700.12234167516</v>
      </c>
      <c r="G24" s="15">
        <f>rail!G23+nonpt!G23+ptagfire!G23++nonroad!G23+'onroad all'!DP23+cmv_c1c2!G23+'ptfire-rx'!G23+ptegu!FM23+ptnonipm!G23+pt_oilgas!G23+np_oilgas!G23+rwc!G23+cmv_c3!G23+airports!G23+'ptfire-wild'!G23+np_solvents!G23</f>
        <v>50135.530437383408</v>
      </c>
      <c r="H24" s="15">
        <f>rail!H23+nonpt!H23+ptagfire!H23++nonroad!H23+'onroad all'!EA23+cmv_c1c2!H23+'ptfire-rx'!H23+ptegu!H23+ptnonipm!H23+pt_oilgas!H23+np_oilgas!H23+rwc!H23+cmv_c3!H23+livestock!C23+airports!H23+'ptfire-wild'!H23+np_solvents!H23</f>
        <v>262204.62773548986</v>
      </c>
      <c r="I24" s="15">
        <f>rail!AN23+nonpt!BK23+ptagfire!V23+nonroad!AK23+'onroad all'!H23+cmv_c1c2!O23+'ptfire-rx'!AO23+ptegu!BM23+ptnonipm!BX23+pt_oilgas!BM23+np_oilgas!AV23+rwc!AG23+cmv_c3!O23+livestock!U23+airports!AK23+'ptfire-wild'!AM23+np_solvents!AJ23</f>
        <v>4476.391922130987</v>
      </c>
      <c r="J24" s="15">
        <f>rail!AT23+nonpt!BQ23+ptagfire!Z23+nonroad!AP23+'onroad all'!P23+cmv_c1c2!T23+'ptfire-rx'!AS23+ptegu!BS23+ptnonipm!CD23+pt_oilgas!BS23+np_oilgas!BB23+rwc!AK23+cmv_c3!T23+livestock!X23+airports!AN23+'ptfire-wild'!AQ23+np_solvents!AN23</f>
        <v>2824.7142309120959</v>
      </c>
      <c r="K24" s="15" t="e">
        <f>rail!BQ23+nonpt!CU23+ptagfire!AJ23+nonroad!BH23+'onroad all'!BB23+cmv_c1c2!AO23+'ptfire-rx'!BE23+ptegu!CX23+ptnonipm!DP23+pt_oilgas!CW23+np_oilgas!BY23+rwc!AX23+cmv_c3!AP23+livestock!#REF!+airports!BF23+'ptfire-wild'!BC23+np_solvents!BB23</f>
        <v>#REF!</v>
      </c>
      <c r="L24" s="15">
        <f>rail!CF23+nonpt!DN23+ptagfire!AV23+nonroad!BT23+'onroad all'!BT23+cmv_c1c2!BF23+'ptfire-rx'!BS23+ptegu!DP23+ptnonipm!EK23+pt_oilgas!DP23+np_oilgas!CP23+rwc!BL23+cmv_c3!BF23+livestock!AP23+airports!BT23+'ptfire-wild'!BQ23+np_solvents!BN23</f>
        <v>2095.9914090662373</v>
      </c>
      <c r="M24" s="15">
        <f>rail!CH23+nonpt!DQ23+nonroad!BU23+'onroad all'!BX23+cmv_c1c2!BH23+'ptfire-rx'!BV23+ptegu!DS23+ptnonipm!EN23+pt_oilgas!DS23+np_oilgas!CR23+rwc!BN23+cmv_c3!BH23+airports!BV23+'ptfire-wild'!BT23+np_solvents!BP23+ptagfire!AX23</f>
        <v>990.3029478955408</v>
      </c>
      <c r="N24" s="15" t="e">
        <f>rail!AM23+nonpt!BH23+nonroad!AJ23+'onroad all'!G23+cmv_c1c2!M23+'ptfire-rx'!AL23+ptegu!BK23+ptnonipm!BU23+pt_oilgas!BK23+np_oilgas!AU23+rwc!AF23+airports!AI23+cmv_c3!M23+'ptfire-wild'!AK23+ptagfire!#REF!</f>
        <v>#REF!</v>
      </c>
      <c r="O24" s="15" t="e">
        <f>rail!AX23+nonpt!O23+ptagfire!AA23+nonroad!AR23+'onroad all'!Y23+cmv_c1c2!V23+'ptfire-rx'!AU23+ptegu!BX23+ptnonipm!CI23+pt_oilgas!BX23+np_oilgas!BE23+rwc!AM23+airports!AP23+cmv_c3!V23+'ptfire-wild'!AS23+np_solvents!#REF!</f>
        <v>#REF!</v>
      </c>
      <c r="P24" s="15">
        <f>rail!AC23+nonroad!AD23+'onroad all'!AJ23+'onroad all'!AK23+'onroad all'!AL23+'onroad all'!AM23+'onroad all'!AN23+'onroad all'!AO23+ptnonipm!BI23+SUM(airports!AS23:AX23)+SUM(cmv_c1c2!AC23:AH23)+SUM(cmv_c3!AC23:AH23)</f>
        <v>2133.0602172455724</v>
      </c>
      <c r="Q24" s="15">
        <f>rail!AD23+nonroad!AE23+'onroad all'!AK23+'onroad all'!AL23+'onroad all'!AM23+'onroad all'!AN23+'onroad all'!AO23+ptnonipm!BJ23+SUM(airports!AT23:AX23)+SUM(cmv_c1c2!AD23:AH23)+SUM(cmv_c3!AD23:AH23)</f>
        <v>2017.3391164101165</v>
      </c>
      <c r="R24" s="56">
        <f>rail!P23+nonpt!S23+nonroad!R23+'onroad all'!AB23+ptegu!T23+ptnonipm!T23+pt_oilgas!S23+np_oilgas!Q23+SUM(cmv_c1c2!Z23:AA23)+SUM(cmv_c3!Z23:AA23)</f>
        <v>0.53501728441314589</v>
      </c>
      <c r="S24" s="56">
        <f>rail!K23+nonpt!L23+nonroad!U23+'onroad all'!M23+ptegu!L23+ptnonipm!L23+pt_oilgas!K23+np_oilgas!K23+SUM(cmv_c1c2!R23:S23)+SUM(cmv_c3!R23:S23)</f>
        <v>0.65415000591947647</v>
      </c>
      <c r="T24" s="56">
        <f>rail!O23+nonpt!P23+ptegu!P23+ptnonipm!P23+pt_oilgas!O23+np_oilgas!N23+rwc!M23+SUM(cmv_c1c2!W23:X23)+SUM(cmv_c3!W23:X23)</f>
        <v>1.406006001844327</v>
      </c>
      <c r="U24" s="56">
        <f>rail!U23+nonpt!AH23+nonroad!T23+'onroad all'!CA23+ptegu!AH23+ptnonipm!AL23+pt_oilgas!AG23+np_oilgas!AA23+rwc!R23+SUM(cmv_c1c2!BJ23:BK23)+SUM(cmv_c3!BJ23:BK23)</f>
        <v>20.297342110108588</v>
      </c>
      <c r="V24" s="56">
        <f>rail!S23+nonpt!AD23+nonroad!S23+'onroad all'!BR23+'onroad all'!BS23+ptegu!AD23+ptnonipm!AH23+pt_oilgas!AC23+np_oilgas!W23+rwc!P23+SUM(cmv_c1c2!BD23:BE23)+SUM(cmv_c3!BD23:BE23)</f>
        <v>36.625701947960735</v>
      </c>
      <c r="W24" s="56">
        <f>nonpt!CS23+ptegu!BB23+ptnonipm!Z23</f>
        <v>0.19950114848438422</v>
      </c>
      <c r="X24" s="63" t="s">
        <v>172</v>
      </c>
      <c r="AA24" s="17" t="s">
        <v>192</v>
      </c>
      <c r="AB24" s="15">
        <f>B24+beis!H23</f>
        <v>1166327.4786924892</v>
      </c>
      <c r="AC24" s="15">
        <f t="shared" si="2"/>
        <v>68323.537351579245</v>
      </c>
      <c r="AD24" s="15">
        <f>D24+beis!T23</f>
        <v>220381.16834304127</v>
      </c>
      <c r="AE24" s="15">
        <f t="shared" si="3"/>
        <v>161374.97743791566</v>
      </c>
      <c r="AF24" s="15">
        <f t="shared" si="4"/>
        <v>72700.12234167516</v>
      </c>
      <c r="AG24" s="15">
        <f t="shared" si="5"/>
        <v>50135.530437383408</v>
      </c>
      <c r="AH24" s="15">
        <f>H24+beis!Z23</f>
        <v>705642.99200548884</v>
      </c>
      <c r="AI24" s="15">
        <f>I24+beis!E23</f>
        <v>9996.3968331309879</v>
      </c>
      <c r="AJ24" s="15">
        <f t="shared" si="6"/>
        <v>2824.7142309120959</v>
      </c>
      <c r="AK24" s="15" t="e">
        <f>K24+beis!N23</f>
        <v>#REF!</v>
      </c>
      <c r="AL24" s="15">
        <f>L24+beis!R23</f>
        <v>30760.74581506614</v>
      </c>
      <c r="AM24" s="15">
        <f t="shared" si="7"/>
        <v>990.3029478955408</v>
      </c>
      <c r="AN24" s="15" t="e">
        <f t="shared" si="8"/>
        <v>#REF!</v>
      </c>
      <c r="AO24" s="15" t="e">
        <f t="shared" si="9"/>
        <v>#REF!</v>
      </c>
      <c r="AP24" s="15">
        <f t="shared" si="10"/>
        <v>2133.0602172455724</v>
      </c>
      <c r="AQ24" s="15">
        <f t="shared" si="11"/>
        <v>2017.3391164101165</v>
      </c>
      <c r="AR24" s="56">
        <f t="shared" si="12"/>
        <v>0.53501728441314589</v>
      </c>
      <c r="AS24" s="56">
        <f t="shared" si="13"/>
        <v>0.65415000591947647</v>
      </c>
      <c r="AT24" s="56">
        <f t="shared" si="14"/>
        <v>1.406006001844327</v>
      </c>
      <c r="AU24" s="56">
        <f t="shared" si="15"/>
        <v>20.297342110108588</v>
      </c>
      <c r="AV24" s="56">
        <f t="shared" si="16"/>
        <v>36.625701947960735</v>
      </c>
      <c r="AX24" s="17" t="s">
        <v>192</v>
      </c>
      <c r="AY24" s="15">
        <f>B24-'ptfire-rx'!B23-'ptfire-wild'!B23</f>
        <v>1105228.3385551891</v>
      </c>
      <c r="AZ24" s="15">
        <f>C24-'ptfire-rx'!C23-'ptfire-wild'!C23</f>
        <v>68143.515647079243</v>
      </c>
      <c r="BA24" s="15">
        <f>D24-'ptfire-rx'!D23-'ptfire-wild'!D23</f>
        <v>201078.73758821157</v>
      </c>
      <c r="BB24" s="15">
        <f>E24-'ptfire-rx'!E23-'ptfire-wild'!E23</f>
        <v>160197.11201494565</v>
      </c>
      <c r="BC24" s="15">
        <f>F24-'ptfire-rx'!F23-'ptfire-wild'!F23</f>
        <v>71688.856317925151</v>
      </c>
      <c r="BD24" s="15">
        <f>G24-'ptfire-rx'!G23-'ptfire-wild'!G23</f>
        <v>50047.170705383411</v>
      </c>
      <c r="BE24" s="15">
        <f>H24-'ptfire-rx'!H23-'ptfire-wild'!H23</f>
        <v>259542.44375516986</v>
      </c>
      <c r="BF24" s="15">
        <f>I24-'ptfire-rx'!AO23-'ptfire-wild'!AM23</f>
        <v>4418.1876913741671</v>
      </c>
      <c r="BG24" s="15">
        <f>J24-'ptfire-rx'!AS23-'ptfire-wild'!AQ23</f>
        <v>2799.8080857325021</v>
      </c>
      <c r="BH24" s="15" t="e">
        <f>K24-'ptfire-rx'!BE23-'ptfire-wild'!BC23</f>
        <v>#REF!</v>
      </c>
      <c r="BI24" s="15">
        <f>L24-'ptfire-rx'!BS23-'ptfire-wild'!BQ23</f>
        <v>2016.1752895603545</v>
      </c>
      <c r="BJ24" s="15">
        <f>M24-'ptfire-rx'!BV23-'ptfire-wild'!BT23</f>
        <v>970.09081023144711</v>
      </c>
      <c r="BK24" s="15" t="e">
        <f>N24-'ptfire-rx'!AL23-'ptfire-wild'!AK23</f>
        <v>#REF!</v>
      </c>
      <c r="BL24" s="15" t="e">
        <f>O24-'ptfire-rx'!AU23-'ptfire-wild'!AS23</f>
        <v>#REF!</v>
      </c>
      <c r="BM24" s="15">
        <f t="shared" si="17"/>
        <v>2133.0602172455724</v>
      </c>
      <c r="BN24" s="15">
        <f t="shared" si="18"/>
        <v>2017.3391164101165</v>
      </c>
      <c r="BO24" s="56">
        <f t="shared" si="19"/>
        <v>0.53501728441314589</v>
      </c>
      <c r="BP24" s="56">
        <f t="shared" si="20"/>
        <v>0.65415000591947647</v>
      </c>
      <c r="BQ24" s="56">
        <f t="shared" si="21"/>
        <v>1.406006001844327</v>
      </c>
      <c r="BR24" s="56">
        <f t="shared" si="22"/>
        <v>20.297342110108588</v>
      </c>
      <c r="BS24" s="56">
        <f t="shared" si="23"/>
        <v>36.625701947960735</v>
      </c>
    </row>
    <row r="25" spans="1:71" x14ac:dyDescent="0.25">
      <c r="A25" s="17" t="s">
        <v>193</v>
      </c>
      <c r="B25" s="15">
        <f>rail!B24+nonpt!B24+ptagfire!B24+nonroad!B24+'onroad all'!AF24+cmv_c1c2!B24+'ptfire-rx'!B24+ptegu!B24+ptnonipm!B24+pt_oilgas!B24+np_oilgas!B24+rwc!B24+cmv_c3!B24+airports!B24+'ptfire-wild'!B24+np_solvents!B24</f>
        <v>946776.07099249004</v>
      </c>
      <c r="C25" s="15">
        <f>rail!C24+nonpt!C24+ptagfire!C24++nonroad!C24+'onroad all'!BY24+cmv_c1c2!BI24+'ptfire-rx'!C24+ptegu!C24+ptnonipm!C24+pt_oilgas!C24+np_oilgas!C24+rwc!C24+cmv_c3!BI24+livestock!B24+airports!C24+'ptfire-wild'!C24+fertilizer!B24+np_solvents!C24</f>
        <v>175442.5059965594</v>
      </c>
      <c r="D25" s="15">
        <f>rail!D24+nonpt!D24+ptagfire!D24++nonroad!D24+cmv_c1c2!D24+'ptfire-rx'!D24+ptegu!EA24+ptnonipm!D24+pt_oilgas!D24+np_oilgas!D24+rwc!D24+cmv_c3!D24+'onroad all'!EE24+airports!D24+'ptfire-wild'!D24+np_solvents!D24</f>
        <v>155961.92659930832</v>
      </c>
      <c r="E25" s="15">
        <f>rail!E24+nonpt!E24+ptagfire!E24++nonroad!E24+cmv_c1c2!E24+'ptfire-rx'!E24+ptegu!E24+ptnonipm!E24+pt_oilgas!E24+np_oilgas!E24+rwc!E24+cmv_c3!E24+afdust!BA24+'onroad all'!CZ24+'onroad all'!EG24+airports!E24+'ptfire-wild'!E24+np_solvents!E24</f>
        <v>286872.31518977415</v>
      </c>
      <c r="F25" s="15">
        <f>rail!F24+nonpt!F24+ptagfire!F24++nonroad!F24+cmv_c1c2!F24+'ptfire-rx'!F24+ptegu!F24+ptnonipm!F24+pt_oilgas!F24+np_oilgas!F24+rwc!F24+cmv_c3!F24+afdust!BB24+'onroad all'!EG24+airports!F24+'ptfire-wild'!F24+np_solvents!F24</f>
        <v>94168.923966669478</v>
      </c>
      <c r="G25" s="15">
        <f>rail!G24+nonpt!G24+ptagfire!G24++nonroad!G24+'onroad all'!DP24+cmv_c1c2!G24+'ptfire-rx'!G24+ptegu!FM24+ptnonipm!G24+pt_oilgas!G24+np_oilgas!G24+rwc!G24+cmv_c3!G24+airports!G24+'ptfire-wild'!G24+np_solvents!G24</f>
        <v>17250.488126613214</v>
      </c>
      <c r="H25" s="15">
        <f>rail!H24+nonpt!H24+ptagfire!H24++nonroad!H24+'onroad all'!EA24+cmv_c1c2!H24+'ptfire-rx'!H24+ptegu!H24+ptnonipm!H24+pt_oilgas!H24+np_oilgas!H24+rwc!H24+cmv_c3!H24+livestock!C24+airports!H24+'ptfire-wild'!H24+np_solvents!H24</f>
        <v>234130.14846987801</v>
      </c>
      <c r="I25" s="15">
        <f>rail!AN24+nonpt!BK24+ptagfire!V24+nonroad!AK24+'onroad all'!H24+cmv_c1c2!O24+'ptfire-rx'!AO24+ptegu!BM24+ptnonipm!BX24+pt_oilgas!BM24+np_oilgas!AV24+rwc!AG24+cmv_c3!O24+livestock!U24+airports!AK24+'ptfire-wild'!AM24+np_solvents!AJ24</f>
        <v>2543.5163262841706</v>
      </c>
      <c r="J25" s="15">
        <f>rail!AT24+nonpt!BQ24+ptagfire!Z24+nonroad!AP24+'onroad all'!P24+cmv_c1c2!T24+'ptfire-rx'!AS24+ptegu!BS24+ptnonipm!CD24+pt_oilgas!BS24+np_oilgas!BB24+rwc!AK24+cmv_c3!T24+livestock!X24+airports!AN24+'ptfire-wild'!AQ24+np_solvents!AN24</f>
        <v>3571.9226517744519</v>
      </c>
      <c r="K25" s="15" t="e">
        <f>rail!BQ24+nonpt!CU24+ptagfire!AJ24+nonroad!BH24+'onroad all'!BB24+cmv_c1c2!AO24+'ptfire-rx'!BE24+ptegu!CX24+ptnonipm!DP24+pt_oilgas!CW24+np_oilgas!BY24+rwc!AX24+cmv_c3!AP24+livestock!#REF!+airports!BF24+'ptfire-wild'!BC24+np_solvents!BB24</f>
        <v>#REF!</v>
      </c>
      <c r="L25" s="15">
        <f>rail!CF24+nonpt!DN24+ptagfire!AV24+nonroad!BT24+'onroad all'!BT24+cmv_c1c2!BF24+'ptfire-rx'!BS24+ptegu!DP24+ptnonipm!EK24+pt_oilgas!DP24+np_oilgas!CP24+rwc!BL24+cmv_c3!BF24+livestock!AP24+airports!BT24+'ptfire-wild'!BQ24+np_solvents!BN24</f>
        <v>2940.6424130820587</v>
      </c>
      <c r="M25" s="15">
        <f>rail!CH24+nonpt!DQ24+nonroad!BU24+'onroad all'!BX24+cmv_c1c2!BH24+'ptfire-rx'!BV24+ptegu!DS24+ptnonipm!EN24+pt_oilgas!DS24+np_oilgas!CR24+rwc!BN24+cmv_c3!BH24+airports!BV24+'ptfire-wild'!BT24+np_solvents!BP24+ptagfire!AX24</f>
        <v>878.78408686071828</v>
      </c>
      <c r="N25" s="15" t="e">
        <f>rail!AM24+nonpt!BH24+nonroad!AJ24+'onroad all'!G24+cmv_c1c2!M24+'ptfire-rx'!AL24+ptegu!BK24+ptnonipm!BU24+pt_oilgas!BK24+np_oilgas!AU24+rwc!AF24+airports!AI24+cmv_c3!M24+'ptfire-wild'!AK24+ptagfire!#REF!</f>
        <v>#REF!</v>
      </c>
      <c r="O25" s="15" t="e">
        <f>rail!AX24+nonpt!O24+ptagfire!AA24+nonroad!AR24+'onroad all'!Y24+cmv_c1c2!V24+'ptfire-rx'!AU24+ptegu!BX24+ptnonipm!CI24+pt_oilgas!BX24+np_oilgas!BE24+rwc!AM24+airports!AP24+cmv_c3!V24+'ptfire-wild'!AS24+np_solvents!#REF!</f>
        <v>#REF!</v>
      </c>
      <c r="P25" s="15">
        <f>rail!AC24+nonroad!AD24+'onroad all'!AJ24+'onroad all'!AK24+'onroad all'!AL24+'onroad all'!AM24+'onroad all'!AN24+'onroad all'!AO24+ptnonipm!BI24+SUM(airports!AS24:AX24)+SUM(cmv_c1c2!AC24:AH24)+SUM(cmv_c3!AC24:AH24)</f>
        <v>3265.8852519197017</v>
      </c>
      <c r="Q25" s="15">
        <f>rail!AD24+nonroad!AE24+'onroad all'!AK24+'onroad all'!AL24+'onroad all'!AM24+'onroad all'!AN24+'onroad all'!AO24+ptnonipm!BJ24+SUM(airports!AT24:AX24)+SUM(cmv_c1c2!AD24:AH24)+SUM(cmv_c3!AD24:AH24)</f>
        <v>3127.1943177739017</v>
      </c>
      <c r="R25" s="56">
        <f>rail!P24+nonpt!S24+nonroad!R24+'onroad all'!AB24+ptegu!T24+ptnonipm!T24+pt_oilgas!S24+np_oilgas!Q24+SUM(cmv_c1c2!Z24:AA24)+SUM(cmv_c3!Z24:AA24)</f>
        <v>0.35937436240718884</v>
      </c>
      <c r="S25" s="56">
        <f>rail!K24+nonpt!L24+nonroad!U24+'onroad all'!M24+ptegu!L24+ptnonipm!L24+pt_oilgas!K24+np_oilgas!K24+SUM(cmv_c1c2!R24:S24)+SUM(cmv_c3!R24:S24)</f>
        <v>6.1717300446522687</v>
      </c>
      <c r="T25" s="56">
        <f>rail!O24+nonpt!P24+ptegu!P24+ptnonipm!P24+pt_oilgas!O24+np_oilgas!N24+rwc!M24+SUM(cmv_c1c2!W24:X24)+SUM(cmv_c3!W24:X24)</f>
        <v>0.50972823983773152</v>
      </c>
      <c r="U25" s="56">
        <f>rail!U24+nonpt!AH24+nonroad!T24+'onroad all'!CA24+ptegu!AH24+ptnonipm!AL24+pt_oilgas!AG24+np_oilgas!AA24+rwc!R24+SUM(cmv_c1c2!BJ24:BK24)+SUM(cmv_c3!BJ24:BK24)</f>
        <v>6.3428300922188381</v>
      </c>
      <c r="V25" s="56">
        <f>rail!S24+nonpt!AD24+nonroad!S24+'onroad all'!BR24+'onroad all'!BS24+ptegu!AD24+ptnonipm!AH24+pt_oilgas!AC24+np_oilgas!W24+rwc!P24+SUM(cmv_c1c2!BD24:BE24)+SUM(cmv_c3!BD24:BE24)</f>
        <v>21.149555666678896</v>
      </c>
      <c r="W25" s="56">
        <f>nonpt!CS24+ptegu!BB24+ptnonipm!Z24</f>
        <v>0.12052000340000001</v>
      </c>
      <c r="X25" s="63" t="s">
        <v>172</v>
      </c>
      <c r="AA25" s="17" t="s">
        <v>193</v>
      </c>
      <c r="AB25" s="15">
        <f>B25+beis!H24</f>
        <v>1002226.7230284901</v>
      </c>
      <c r="AC25" s="15">
        <f t="shared" si="2"/>
        <v>175442.5059965594</v>
      </c>
      <c r="AD25" s="15">
        <f>D25+beis!T24</f>
        <v>189944.51186473592</v>
      </c>
      <c r="AE25" s="15">
        <f t="shared" si="3"/>
        <v>286872.31518977415</v>
      </c>
      <c r="AF25" s="15">
        <f t="shared" si="4"/>
        <v>94168.923966669478</v>
      </c>
      <c r="AG25" s="15">
        <f t="shared" si="5"/>
        <v>17250.488126613214</v>
      </c>
      <c r="AH25" s="15">
        <f>H25+beis!Z24</f>
        <v>624378.25798087707</v>
      </c>
      <c r="AI25" s="15">
        <f>I25+beis!E24</f>
        <v>8444.7034643841707</v>
      </c>
      <c r="AJ25" s="15">
        <f t="shared" si="6"/>
        <v>3571.9226517744519</v>
      </c>
      <c r="AK25" s="15" t="e">
        <f>K25+beis!N24</f>
        <v>#REF!</v>
      </c>
      <c r="AL25" s="15">
        <f>L25+beis!R24</f>
        <v>32982.877182341959</v>
      </c>
      <c r="AM25" s="15">
        <f t="shared" si="7"/>
        <v>878.78408686071828</v>
      </c>
      <c r="AN25" s="15" t="e">
        <f t="shared" si="8"/>
        <v>#REF!</v>
      </c>
      <c r="AO25" s="15" t="e">
        <f t="shared" si="9"/>
        <v>#REF!</v>
      </c>
      <c r="AP25" s="15">
        <f t="shared" si="10"/>
        <v>3265.8852519197017</v>
      </c>
      <c r="AQ25" s="15">
        <f t="shared" si="11"/>
        <v>3127.1943177739017</v>
      </c>
      <c r="AR25" s="56">
        <f t="shared" si="12"/>
        <v>0.35937436240718884</v>
      </c>
      <c r="AS25" s="56">
        <f t="shared" si="13"/>
        <v>6.1717300446522687</v>
      </c>
      <c r="AT25" s="56">
        <f t="shared" si="14"/>
        <v>0.50972823983773152</v>
      </c>
      <c r="AU25" s="56">
        <f t="shared" si="15"/>
        <v>6.3428300922188381</v>
      </c>
      <c r="AV25" s="56">
        <f t="shared" si="16"/>
        <v>21.149555666678896</v>
      </c>
      <c r="AX25" s="17" t="s">
        <v>193</v>
      </c>
      <c r="AY25" s="15">
        <f>B25-'ptfire-rx'!B24-'ptfire-wild'!B24</f>
        <v>885260.99922449002</v>
      </c>
      <c r="AZ25" s="15">
        <f>C25-'ptfire-rx'!C24-'ptfire-wild'!C24</f>
        <v>174446.7164223094</v>
      </c>
      <c r="BA25" s="15">
        <f>D25-'ptfire-rx'!D24-'ptfire-wild'!D24</f>
        <v>155125.84507664831</v>
      </c>
      <c r="BB25" s="15">
        <f>E25-'ptfire-rx'!E24-'ptfire-wild'!E24</f>
        <v>280314.93591417413</v>
      </c>
      <c r="BC25" s="15">
        <f>F25-'ptfire-rx'!F24-'ptfire-wild'!F24</f>
        <v>88505.900997469478</v>
      </c>
      <c r="BD25" s="15">
        <f>G25-'ptfire-rx'!G24-'ptfire-wild'!G24</f>
        <v>16791.605157113212</v>
      </c>
      <c r="BE25" s="15">
        <f>H25-'ptfire-rx'!H24-'ptfire-wild'!H24</f>
        <v>219213.176423078</v>
      </c>
      <c r="BF25" s="15">
        <f>I25-'ptfire-rx'!AO24-'ptfire-wild'!AM24</f>
        <v>2241.1177334313602</v>
      </c>
      <c r="BG25" s="15">
        <f>J25-'ptfire-rx'!AS24-'ptfire-wild'!AQ24</f>
        <v>3445.1855382487893</v>
      </c>
      <c r="BH25" s="15" t="e">
        <f>K25-'ptfire-rx'!BE24-'ptfire-wild'!BC24</f>
        <v>#REF!</v>
      </c>
      <c r="BI25" s="15">
        <f>L25-'ptfire-rx'!BS24-'ptfire-wild'!BQ24</f>
        <v>2553.7351705747951</v>
      </c>
      <c r="BJ25" s="15">
        <f>M25-'ptfire-rx'!BV24-'ptfire-wild'!BT24</f>
        <v>777.94397677985569</v>
      </c>
      <c r="BK25" s="15" t="e">
        <f>N25-'ptfire-rx'!AL24-'ptfire-wild'!AK24</f>
        <v>#REF!</v>
      </c>
      <c r="BL25" s="15" t="e">
        <f>O25-'ptfire-rx'!AU24-'ptfire-wild'!AS24</f>
        <v>#REF!</v>
      </c>
      <c r="BM25" s="15">
        <f t="shared" si="17"/>
        <v>3265.8852519197017</v>
      </c>
      <c r="BN25" s="15">
        <f t="shared" si="18"/>
        <v>3127.1943177739017</v>
      </c>
      <c r="BO25" s="56">
        <f t="shared" si="19"/>
        <v>0.35937436240718884</v>
      </c>
      <c r="BP25" s="56">
        <f t="shared" si="20"/>
        <v>6.1717300446522687</v>
      </c>
      <c r="BQ25" s="56">
        <f t="shared" si="21"/>
        <v>0.50972823983773152</v>
      </c>
      <c r="BR25" s="56">
        <f t="shared" si="22"/>
        <v>6.3428300922188381</v>
      </c>
      <c r="BS25" s="56">
        <f t="shared" si="23"/>
        <v>21.149555666678896</v>
      </c>
    </row>
    <row r="26" spans="1:71" x14ac:dyDescent="0.25">
      <c r="A26" s="17" t="s">
        <v>194</v>
      </c>
      <c r="B26" s="15">
        <f>rail!B25+nonpt!B25+ptagfire!B25+nonroad!B25+'onroad all'!AF25+cmv_c1c2!B25+'ptfire-rx'!B25+ptegu!B25+ptnonipm!B25+pt_oilgas!B25+np_oilgas!B25+rwc!B25+cmv_c3!B25+airports!B25+'ptfire-wild'!B25+np_solvents!B25</f>
        <v>624102.96638147999</v>
      </c>
      <c r="C26" s="15">
        <f>rail!C25+nonpt!C25+ptagfire!C25++nonroad!C25+'onroad all'!BY25+cmv_c1c2!BI25+'ptfire-rx'!C25+ptegu!C25+ptnonipm!C25+pt_oilgas!C25+np_oilgas!C25+rwc!C25+cmv_c3!BI25+livestock!B25+airports!C25+'ptfire-wild'!C25+fertilizer!B25+np_solvents!C25</f>
        <v>56552.572813737417</v>
      </c>
      <c r="D26" s="15">
        <f>rail!D25+nonpt!D25+ptagfire!D25++nonroad!D25+cmv_c1c2!D25+'ptfire-rx'!D25+ptegu!EA25+ptnonipm!D25+pt_oilgas!D25+np_oilgas!D25+rwc!D25+cmv_c3!D25+'onroad all'!EE25+airports!D25+'ptfire-wild'!D25+np_solvents!D25</f>
        <v>113635.3907982447</v>
      </c>
      <c r="E26" s="15">
        <f>rail!E25+nonpt!E25+ptagfire!E25++nonroad!E25+cmv_c1c2!E25+'ptfire-rx'!E25+ptegu!E25+ptnonipm!E25+pt_oilgas!E25+np_oilgas!E25+rwc!E25+cmv_c3!E25+afdust!BA25+'onroad all'!CZ25+'onroad all'!EG25+airports!E25+'ptfire-wild'!E25+np_solvents!E25</f>
        <v>182730.59528963917</v>
      </c>
      <c r="F26" s="15">
        <f>rail!F25+nonpt!F25+ptagfire!F25++nonroad!F25+cmv_c1c2!F25+'ptfire-rx'!F25+ptegu!F25+ptnonipm!F25+pt_oilgas!F25+np_oilgas!F25+rwc!F25+cmv_c3!F25+afdust!BB25+'onroad all'!EG25+airports!F25+'ptfire-wild'!F25+np_solvents!F25</f>
        <v>62247.458369883163</v>
      </c>
      <c r="G26" s="15">
        <f>rail!G25+nonpt!G25+ptagfire!G25++nonroad!G25+'onroad all'!DP25+cmv_c1c2!G25+'ptfire-rx'!G25+ptegu!FM25+ptnonipm!G25+pt_oilgas!G25+np_oilgas!G25+rwc!G25+cmv_c3!G25+airports!G25+'ptfire-wild'!G25+np_solvents!G25</f>
        <v>11453.501783046428</v>
      </c>
      <c r="H26" s="15">
        <f>rail!H25+nonpt!H25+ptagfire!H25++nonroad!H25+'onroad all'!EA25+cmv_c1c2!H25+'ptfire-rx'!H25+ptegu!H25+ptnonipm!H25+pt_oilgas!H25+np_oilgas!H25+rwc!H25+cmv_c3!H25+livestock!C25+airports!H25+'ptfire-wild'!H25+np_solvents!H25</f>
        <v>167090.69502973001</v>
      </c>
      <c r="I26" s="15">
        <f>rail!AN25+nonpt!BK25+ptagfire!V25+nonroad!AK25+'onroad all'!H25+cmv_c1c2!O25+'ptfire-rx'!AO25+ptegu!BM25+ptnonipm!BX25+pt_oilgas!BM25+np_oilgas!AV25+rwc!AG25+cmv_c3!O25+livestock!U25+airports!AK25+'ptfire-wild'!AM25+np_solvents!AJ25</f>
        <v>2576.2300052498204</v>
      </c>
      <c r="J26" s="15">
        <f>rail!AT25+nonpt!BQ25+ptagfire!Z25+nonroad!AP25+'onroad all'!P25+cmv_c1c2!T25+'ptfire-rx'!AS25+ptegu!BS25+ptnonipm!CD25+pt_oilgas!BS25+np_oilgas!BB25+rwc!AK25+cmv_c3!T25+livestock!X25+airports!AN25+'ptfire-wild'!AQ25+np_solvents!AN25</f>
        <v>1555.8565141102454</v>
      </c>
      <c r="K26" s="15" t="e">
        <f>rail!BQ25+nonpt!CU25+ptagfire!AJ25+nonroad!BH25+'onroad all'!BB25+cmv_c1c2!AO25+'ptfire-rx'!BE25+ptegu!CX25+ptnonipm!DP25+pt_oilgas!CW25+np_oilgas!BY25+rwc!AX25+cmv_c3!AP25+livestock!#REF!+airports!BF25+'ptfire-wild'!BC25+np_solvents!BB25</f>
        <v>#REF!</v>
      </c>
      <c r="L26" s="15">
        <f>rail!CF25+nonpt!DN25+ptagfire!AV25+nonroad!BT25+'onroad all'!BT25+cmv_c1c2!BF25+'ptfire-rx'!BS25+ptegu!DP25+ptnonipm!EK25+pt_oilgas!DP25+np_oilgas!CP25+rwc!BL25+cmv_c3!BF25+livestock!AP25+airports!BT25+'ptfire-wild'!BQ25+np_solvents!BN25</f>
        <v>6246.8976636342913</v>
      </c>
      <c r="M26" s="15">
        <f>rail!CH25+nonpt!DQ25+nonroad!BU25+'onroad all'!BX25+cmv_c1c2!BH25+'ptfire-rx'!BV25+ptegu!DS25+ptnonipm!EN25+pt_oilgas!DS25+np_oilgas!CR25+rwc!BN25+cmv_c3!BH25+airports!BV25+'ptfire-wild'!BT25+np_solvents!BP25+ptagfire!AX25</f>
        <v>754.92391200183454</v>
      </c>
      <c r="N26" s="15" t="e">
        <f>rail!AM25+nonpt!BH25+nonroad!AJ25+'onroad all'!G25+cmv_c1c2!M25+'ptfire-rx'!AL25+ptegu!BK25+ptnonipm!BU25+pt_oilgas!BK25+np_oilgas!AU25+rwc!AF25+airports!AI25+cmv_c3!M25+'ptfire-wild'!AK25+ptagfire!#REF!</f>
        <v>#REF!</v>
      </c>
      <c r="O26" s="15" t="e">
        <f>rail!AX25+nonpt!O25+ptagfire!AA25+nonroad!AR25+'onroad all'!Y25+cmv_c1c2!V25+'ptfire-rx'!AU25+ptegu!BX25+ptnonipm!CI25+pt_oilgas!BX25+np_oilgas!BE25+rwc!AM25+airports!AP25+cmv_c3!V25+'ptfire-wild'!AS25+np_solvents!#REF!</f>
        <v>#REF!</v>
      </c>
      <c r="P26" s="15">
        <f>rail!AC25+nonroad!AD25+'onroad all'!AJ25+'onroad all'!AK25+'onroad all'!AL25+'onroad all'!AM25+'onroad all'!AN25+'onroad all'!AO25+ptnonipm!BI25+SUM(airports!AS25:AX25)+SUM(cmv_c1c2!AC25:AH25)+SUM(cmv_c3!AC25:AH25)</f>
        <v>1342.3038290767233</v>
      </c>
      <c r="Q26" s="15">
        <f>rail!AD25+nonroad!AE25+'onroad all'!AK25+'onroad all'!AL25+'onroad all'!AM25+'onroad all'!AN25+'onroad all'!AO25+ptnonipm!BJ25+SUM(airports!AT25:AX25)+SUM(cmv_c1c2!AD25:AH25)+SUM(cmv_c3!AD25:AH25)</f>
        <v>1268.9256233289289</v>
      </c>
      <c r="R26" s="56">
        <f>rail!P25+nonpt!S25+nonroad!R25+'onroad all'!AB25+ptegu!T25+ptnonipm!T25+pt_oilgas!S25+np_oilgas!Q25+SUM(cmv_c1c2!Z25:AA25)+SUM(cmv_c3!Z25:AA25)</f>
        <v>0.31319751028252774</v>
      </c>
      <c r="S26" s="56">
        <f>rail!K25+nonpt!L25+nonroad!U25+'onroad all'!M25+ptegu!L25+ptnonipm!L25+pt_oilgas!K25+np_oilgas!K25+SUM(cmv_c1c2!R25:S25)+SUM(cmv_c3!R25:S25)</f>
        <v>0.53736209695496129</v>
      </c>
      <c r="T26" s="56">
        <f>rail!O25+nonpt!P25+ptegu!P25+ptnonipm!P25+pt_oilgas!O25+np_oilgas!N25+rwc!M25+SUM(cmv_c1c2!W25:X25)+SUM(cmv_c3!W25:X25)</f>
        <v>0.40854727918547096</v>
      </c>
      <c r="U26" s="56">
        <f>rail!U25+nonpt!AH25+nonroad!T25+'onroad all'!CA25+ptegu!AH25+ptnonipm!AL25+pt_oilgas!AG25+np_oilgas!AA25+rwc!R25+SUM(cmv_c1c2!BJ25:BK25)+SUM(cmv_c3!BJ25:BK25)</f>
        <v>4.3416904384833304</v>
      </c>
      <c r="V26" s="56">
        <f>rail!S25+nonpt!AD25+nonroad!S25+'onroad all'!BR25+'onroad all'!BS25+ptegu!AD25+ptnonipm!AH25+pt_oilgas!AC25+np_oilgas!W25+rwc!P25+SUM(cmv_c1c2!BD25:BE25)+SUM(cmv_c3!BD25:BE25)</f>
        <v>20.995264320298585</v>
      </c>
      <c r="W26" s="56">
        <f>nonpt!CS25+ptegu!BB25+ptnonipm!Z25</f>
        <v>3.5822804912463702E-2</v>
      </c>
      <c r="X26" s="63" t="s">
        <v>172</v>
      </c>
      <c r="AA26" s="17" t="s">
        <v>194</v>
      </c>
      <c r="AB26" s="15">
        <f>B26+beis!H25</f>
        <v>737482.66779147997</v>
      </c>
      <c r="AC26" s="15">
        <f t="shared" si="2"/>
        <v>56552.572813737417</v>
      </c>
      <c r="AD26" s="15">
        <f>D26+beis!T25</f>
        <v>138803.45321824469</v>
      </c>
      <c r="AE26" s="15">
        <f t="shared" si="3"/>
        <v>182730.59528963917</v>
      </c>
      <c r="AF26" s="15">
        <f t="shared" si="4"/>
        <v>62247.458369883163</v>
      </c>
      <c r="AG26" s="15">
        <f t="shared" si="5"/>
        <v>11453.501783046428</v>
      </c>
      <c r="AH26" s="15">
        <f>H26+beis!Z25</f>
        <v>1572922.32782972</v>
      </c>
      <c r="AI26" s="15">
        <f>I26+beis!E25</f>
        <v>14759.98271924982</v>
      </c>
      <c r="AJ26" s="15">
        <f t="shared" si="6"/>
        <v>1555.8565141102454</v>
      </c>
      <c r="AK26" s="15" t="e">
        <f>K26+beis!N25</f>
        <v>#REF!</v>
      </c>
      <c r="AL26" s="15">
        <f>L26+beis!R25</f>
        <v>77367.111538434285</v>
      </c>
      <c r="AM26" s="15">
        <f t="shared" si="7"/>
        <v>754.92391200183454</v>
      </c>
      <c r="AN26" s="15" t="e">
        <f t="shared" si="8"/>
        <v>#REF!</v>
      </c>
      <c r="AO26" s="15" t="e">
        <f t="shared" si="9"/>
        <v>#REF!</v>
      </c>
      <c r="AP26" s="15">
        <f t="shared" si="10"/>
        <v>1342.3038290767233</v>
      </c>
      <c r="AQ26" s="15">
        <f t="shared" si="11"/>
        <v>1268.9256233289289</v>
      </c>
      <c r="AR26" s="56">
        <f t="shared" si="12"/>
        <v>0.31319751028252774</v>
      </c>
      <c r="AS26" s="56">
        <f t="shared" si="13"/>
        <v>0.53736209695496129</v>
      </c>
      <c r="AT26" s="56">
        <f t="shared" si="14"/>
        <v>0.40854727918547096</v>
      </c>
      <c r="AU26" s="56">
        <f t="shared" si="15"/>
        <v>4.3416904384833304</v>
      </c>
      <c r="AV26" s="56">
        <f t="shared" si="16"/>
        <v>20.995264320298585</v>
      </c>
      <c r="AX26" s="17" t="s">
        <v>194</v>
      </c>
      <c r="AY26" s="15">
        <f>B26-'ptfire-rx'!B25-'ptfire-wild'!B25</f>
        <v>396036.88640948001</v>
      </c>
      <c r="AZ26" s="15">
        <f>C26-'ptfire-rx'!C25-'ptfire-wild'!C25</f>
        <v>52773.914863737416</v>
      </c>
      <c r="BA26" s="15">
        <f>D26-'ptfire-rx'!D25-'ptfire-wild'!D25</f>
        <v>108695.62730924469</v>
      </c>
      <c r="BB26" s="15">
        <f>E26-'ptfire-rx'!E25-'ptfire-wild'!E25</f>
        <v>157897.31636863915</v>
      </c>
      <c r="BC26" s="15">
        <f>F26-'ptfire-rx'!F25-'ptfire-wild'!F25</f>
        <v>41202.307030883167</v>
      </c>
      <c r="BD26" s="15">
        <f>G26-'ptfire-rx'!G25-'ptfire-wild'!G25</f>
        <v>9180.6593280464276</v>
      </c>
      <c r="BE26" s="15">
        <f>H26-'ptfire-rx'!H25-'ptfire-wild'!H25</f>
        <v>112772.48641673001</v>
      </c>
      <c r="BF26" s="15">
        <f>I26-'ptfire-rx'!AO25-'ptfire-wild'!AM25</f>
        <v>1042.7721583267003</v>
      </c>
      <c r="BG26" s="15">
        <f>J26-'ptfire-rx'!AS25-'ptfire-wild'!AQ25</f>
        <v>859.80818363025935</v>
      </c>
      <c r="BH26" s="15" t="e">
        <f>K26-'ptfire-rx'!BE25-'ptfire-wild'!BC25</f>
        <v>#REF!</v>
      </c>
      <c r="BI26" s="15">
        <f>L26-'ptfire-rx'!BS25-'ptfire-wild'!BQ25</f>
        <v>3911.7857688542776</v>
      </c>
      <c r="BJ26" s="15">
        <f>M26-'ptfire-rx'!BV25-'ptfire-wild'!BT25</f>
        <v>198.10430474548252</v>
      </c>
      <c r="BK26" s="15" t="e">
        <f>N26-'ptfire-rx'!AL25-'ptfire-wild'!AK25</f>
        <v>#REF!</v>
      </c>
      <c r="BL26" s="15" t="e">
        <f>O26-'ptfire-rx'!AU25-'ptfire-wild'!AS25</f>
        <v>#REF!</v>
      </c>
      <c r="BM26" s="15">
        <f t="shared" si="17"/>
        <v>1342.3038290767233</v>
      </c>
      <c r="BN26" s="15">
        <f t="shared" si="18"/>
        <v>1268.9256233289289</v>
      </c>
      <c r="BO26" s="56">
        <f t="shared" si="19"/>
        <v>0.31319751028252774</v>
      </c>
      <c r="BP26" s="56">
        <f t="shared" si="20"/>
        <v>0.53736209695496129</v>
      </c>
      <c r="BQ26" s="56">
        <f t="shared" si="21"/>
        <v>0.40854727918547096</v>
      </c>
      <c r="BR26" s="56">
        <f t="shared" si="22"/>
        <v>4.3416904384833304</v>
      </c>
      <c r="BS26" s="56">
        <f t="shared" si="23"/>
        <v>20.995264320298585</v>
      </c>
    </row>
    <row r="27" spans="1:71" x14ac:dyDescent="0.25">
      <c r="A27" s="17" t="s">
        <v>195</v>
      </c>
      <c r="B27" s="15">
        <f>rail!B26+nonpt!B26+ptagfire!B26+nonroad!B26+'onroad all'!AF26+cmv_c1c2!B26+'ptfire-rx'!B26+ptegu!B26+ptnonipm!B26+pt_oilgas!B26+np_oilgas!B26+rwc!B26+cmv_c3!B26+airports!B26+'ptfire-wild'!B26+np_solvents!B26</f>
        <v>1295425.0906326696</v>
      </c>
      <c r="C27" s="15">
        <f>rail!C26+nonpt!C26+ptagfire!C26++nonroad!C26+'onroad all'!BY26+cmv_c1c2!BI26+'ptfire-rx'!C26+ptegu!C26+ptnonipm!C26+pt_oilgas!C26+np_oilgas!C26+rwc!C26+cmv_c3!BI26+livestock!B26+airports!C26+'ptfire-wild'!C26+fertilizer!B26+np_solvents!C26</f>
        <v>141697.13054988673</v>
      </c>
      <c r="D27" s="15">
        <f>rail!D26+nonpt!D26+ptagfire!D26++nonroad!D26+cmv_c1c2!D26+'ptfire-rx'!D26+ptegu!EA26+ptnonipm!D26+pt_oilgas!D26+np_oilgas!D26+rwc!D26+cmv_c3!D26+'onroad all'!EE26+airports!D26+'ptfire-wild'!D26+np_solvents!D26</f>
        <v>212765.58006951684</v>
      </c>
      <c r="E27" s="15">
        <f>rail!E26+nonpt!E26+ptagfire!E26++nonroad!E26+cmv_c1c2!E26+'ptfire-rx'!E26+ptegu!E26+ptnonipm!E26+pt_oilgas!E26+np_oilgas!E26+rwc!E26+cmv_c3!E26+afdust!BA26+'onroad all'!CZ26+'onroad all'!EG26+airports!E26+'ptfire-wild'!E26+np_solvents!E26</f>
        <v>552750.49522814504</v>
      </c>
      <c r="F27" s="15">
        <f>rail!F26+nonpt!F26+ptagfire!F26++nonroad!F26+cmv_c1c2!F26+'ptfire-rx'!F26+ptegu!F26+ptnonipm!F26+pt_oilgas!F26+np_oilgas!F26+rwc!F26+cmv_c3!F26+afdust!BB26+'onroad all'!EG26+airports!F26+'ptfire-wild'!F26+np_solvents!F26</f>
        <v>130863.50082891338</v>
      </c>
      <c r="G27" s="15">
        <f>rail!G26+nonpt!G26+ptagfire!G26++nonroad!G26+'onroad all'!DP26+cmv_c1c2!G26+'ptfire-rx'!G26+ptegu!FM26+ptnonipm!G26+pt_oilgas!G26+np_oilgas!G26+rwc!G26+cmv_c3!G26+airports!G26+'ptfire-wild'!G26+np_solvents!G26</f>
        <v>109520.42507902959</v>
      </c>
      <c r="H27" s="15">
        <f>rail!H26+nonpt!H26+ptagfire!H26++nonroad!H26+'onroad all'!EA26+cmv_c1c2!H26+'ptfire-rx'!H26+ptegu!H26+ptnonipm!H26+pt_oilgas!H26+np_oilgas!H26+rwc!H26+cmv_c3!H26+livestock!C26+airports!H26+'ptfire-wild'!H26+np_solvents!H26</f>
        <v>276342.08631872991</v>
      </c>
      <c r="I27" s="15">
        <f>rail!AN26+nonpt!BK26+ptagfire!V26+nonroad!AK26+'onroad all'!H26+cmv_c1c2!O26+'ptfire-rx'!AO26+ptegu!BM26+ptnonipm!BX26+pt_oilgas!BM26+np_oilgas!AV26+rwc!AG26+cmv_c3!O26+livestock!U26+airports!AK26+'ptfire-wild'!AM26+np_solvents!AJ26</f>
        <v>5933.4031153193891</v>
      </c>
      <c r="J27" s="15">
        <f>rail!AT26+nonpt!BQ26+ptagfire!Z26+nonroad!AP26+'onroad all'!P26+cmv_c1c2!T26+'ptfire-rx'!AS26+ptegu!BS26+ptnonipm!CD26+pt_oilgas!BS26+np_oilgas!BB26+rwc!AK26+cmv_c3!T26+livestock!X26+airports!AN26+'ptfire-wild'!AQ26+np_solvents!AN26</f>
        <v>2612.7250524845313</v>
      </c>
      <c r="K27" s="15" t="e">
        <f>rail!BQ26+nonpt!CU26+ptagfire!AJ26+nonroad!BH26+'onroad all'!BB26+cmv_c1c2!AO26+'ptfire-rx'!BE26+ptegu!CX26+ptnonipm!DP26+pt_oilgas!CW26+np_oilgas!BY26+rwc!AX26+cmv_c3!AP26+livestock!#REF!+airports!BF26+'ptfire-wild'!BC26+np_solvents!BB26</f>
        <v>#REF!</v>
      </c>
      <c r="L27" s="15">
        <f>rail!CF26+nonpt!DN26+ptagfire!AV26+nonroad!BT26+'onroad all'!BT26+cmv_c1c2!BF26+'ptfire-rx'!BS26+ptegu!DP26+ptnonipm!EK26+pt_oilgas!DP26+np_oilgas!CP26+rwc!BL26+cmv_c3!BF26+livestock!AP26+airports!BT26+'ptfire-wild'!BQ26+np_solvents!BN26</f>
        <v>4807.3512223399775</v>
      </c>
      <c r="M27" s="15">
        <f>rail!CH26+nonpt!DQ26+nonroad!BU26+'onroad all'!BX26+cmv_c1c2!BH26+'ptfire-rx'!BV26+ptegu!DS26+ptnonipm!EN26+pt_oilgas!DS26+np_oilgas!CR26+rwc!BN26+cmv_c3!BH26+airports!BV26+'ptfire-wild'!BT26+np_solvents!BP26+ptagfire!AX26</f>
        <v>1740.6187873397425</v>
      </c>
      <c r="N27" s="15" t="e">
        <f>rail!AM26+nonpt!BH26+nonroad!AJ26+'onroad all'!G26+cmv_c1c2!M26+'ptfire-rx'!AL26+ptegu!BK26+ptnonipm!BU26+pt_oilgas!BK26+np_oilgas!AU26+rwc!AF26+airports!AI26+cmv_c3!M26+'ptfire-wild'!AK26+ptagfire!#REF!</f>
        <v>#REF!</v>
      </c>
      <c r="O27" s="15" t="e">
        <f>rail!AX26+nonpt!O26+ptagfire!AA26+nonroad!AR26+'onroad all'!Y26+cmv_c1c2!V26+'ptfire-rx'!AU26+ptegu!BX26+ptnonipm!CI26+pt_oilgas!BX26+np_oilgas!BE26+rwc!AM26+airports!AP26+cmv_c3!V26+'ptfire-wild'!AS26+np_solvents!#REF!</f>
        <v>#REF!</v>
      </c>
      <c r="P27" s="15">
        <f>rail!AC26+nonroad!AD26+'onroad all'!AJ26+'onroad all'!AK26+'onroad all'!AL26+'onroad all'!AM26+'onroad all'!AN26+'onroad all'!AO26+ptnonipm!BI26+SUM(airports!AS26:AX26)+SUM(cmv_c1c2!AC26:AH26)+SUM(cmv_c3!AC26:AH26)</f>
        <v>3365.7029460488548</v>
      </c>
      <c r="Q27" s="15">
        <f>rail!AD26+nonroad!AE26+'onroad all'!AK26+'onroad all'!AL26+'onroad all'!AM26+'onroad all'!AN26+'onroad all'!AO26+ptnonipm!BJ26+SUM(airports!AT26:AX26)+SUM(cmv_c1c2!AD26:AH26)+SUM(cmv_c3!AD26:AH26)</f>
        <v>3198.901928661181</v>
      </c>
      <c r="R27" s="56">
        <f>rail!P26+nonpt!S26+nonroad!R26+'onroad all'!AB26+ptegu!T26+ptnonipm!T26+pt_oilgas!S26+np_oilgas!Q26+SUM(cmv_c1c2!Z26:AA26)+SUM(cmv_c3!Z26:AA26)</f>
        <v>0.63626301018338038</v>
      </c>
      <c r="S27" s="56">
        <f>rail!K26+nonpt!L26+nonroad!U26+'onroad all'!M26+ptegu!L26+ptnonipm!L26+pt_oilgas!K26+np_oilgas!K26+SUM(cmv_c1c2!R26:S26)+SUM(cmv_c3!R26:S26)</f>
        <v>1.5187921497441061</v>
      </c>
      <c r="T27" s="56">
        <f>rail!O26+nonpt!P26+ptegu!P26+ptnonipm!P26+pt_oilgas!O26+np_oilgas!N26+rwc!M26+SUM(cmv_c1c2!W26:X26)+SUM(cmv_c3!W26:X26)</f>
        <v>0.50566227928415219</v>
      </c>
      <c r="U27" s="56">
        <f>rail!U26+nonpt!AH26+nonroad!T26+'onroad all'!CA26+ptegu!AH26+ptnonipm!AL26+pt_oilgas!AG26+np_oilgas!AA26+rwc!R26+SUM(cmv_c1c2!BJ26:BK26)+SUM(cmv_c3!BJ26:BK26)</f>
        <v>7.3692138511002403</v>
      </c>
      <c r="V27" s="56">
        <f>rail!S26+nonpt!AD26+nonroad!S26+'onroad all'!BR26+'onroad all'!BS26+ptegu!AD26+ptnonipm!AH26+pt_oilgas!AC26+np_oilgas!W26+rwc!P26+SUM(cmv_c1c2!BD26:BE26)+SUM(cmv_c3!BD26:BE26)</f>
        <v>9.8215418440765383</v>
      </c>
      <c r="W27" s="56">
        <f>nonpt!CS26+ptegu!BB26+ptnonipm!Z26</f>
        <v>2.5568191905001543</v>
      </c>
      <c r="X27" s="63" t="s">
        <v>172</v>
      </c>
      <c r="AA27" s="17" t="s">
        <v>195</v>
      </c>
      <c r="AB27" s="15">
        <f>B27+beis!H26</f>
        <v>1386843.9637756695</v>
      </c>
      <c r="AC27" s="15">
        <f t="shared" si="2"/>
        <v>141697.13054988673</v>
      </c>
      <c r="AD27" s="15">
        <f>D27+beis!T26</f>
        <v>254494.61801021674</v>
      </c>
      <c r="AE27" s="15">
        <f t="shared" si="3"/>
        <v>552750.49522814504</v>
      </c>
      <c r="AF27" s="15">
        <f t="shared" si="4"/>
        <v>130863.50082891338</v>
      </c>
      <c r="AG27" s="15">
        <f t="shared" si="5"/>
        <v>109520.42507902959</v>
      </c>
      <c r="AH27" s="15">
        <f>H27+beis!Z26</f>
        <v>1356555.3996087299</v>
      </c>
      <c r="AI27" s="15">
        <f>I27+beis!E26</f>
        <v>15690.239008219378</v>
      </c>
      <c r="AJ27" s="15">
        <f t="shared" si="6"/>
        <v>2612.7250524845313</v>
      </c>
      <c r="AK27" s="15" t="e">
        <f>K27+beis!N26</f>
        <v>#REF!</v>
      </c>
      <c r="AL27" s="15">
        <f>L27+beis!R26</f>
        <v>61343.382388549973</v>
      </c>
      <c r="AM27" s="15">
        <f t="shared" si="7"/>
        <v>1740.6187873397425</v>
      </c>
      <c r="AN27" s="15" t="e">
        <f t="shared" si="8"/>
        <v>#REF!</v>
      </c>
      <c r="AO27" s="15" t="e">
        <f t="shared" si="9"/>
        <v>#REF!</v>
      </c>
      <c r="AP27" s="15">
        <f t="shared" si="10"/>
        <v>3365.7029460488548</v>
      </c>
      <c r="AQ27" s="15">
        <f t="shared" si="11"/>
        <v>3198.901928661181</v>
      </c>
      <c r="AR27" s="56">
        <f t="shared" si="12"/>
        <v>0.63626301018338038</v>
      </c>
      <c r="AS27" s="56">
        <f t="shared" si="13"/>
        <v>1.5187921497441061</v>
      </c>
      <c r="AT27" s="56">
        <f t="shared" si="14"/>
        <v>0.50566227928415219</v>
      </c>
      <c r="AU27" s="56">
        <f t="shared" si="15"/>
        <v>7.3692138511002403</v>
      </c>
      <c r="AV27" s="56">
        <f t="shared" si="16"/>
        <v>9.8215418440765383</v>
      </c>
      <c r="AX27" s="17" t="s">
        <v>195</v>
      </c>
      <c r="AY27" s="15">
        <f>B27-'ptfire-rx'!B26-'ptfire-wild'!B26</f>
        <v>885278.57887136959</v>
      </c>
      <c r="AZ27" s="15">
        <f>C27-'ptfire-rx'!C26-'ptfire-wild'!C26</f>
        <v>134965.56321608671</v>
      </c>
      <c r="BA27" s="15">
        <f>D27-'ptfire-rx'!D26-'ptfire-wild'!D26</f>
        <v>206124.38295691684</v>
      </c>
      <c r="BB27" s="15">
        <f>E27-'ptfire-rx'!E26-'ptfire-wild'!E26</f>
        <v>509647.88712337503</v>
      </c>
      <c r="BC27" s="15">
        <f>F27-'ptfire-rx'!F26-'ptfire-wild'!F26</f>
        <v>94179.755250643386</v>
      </c>
      <c r="BD27" s="15">
        <f>G27-'ptfire-rx'!G26-'ptfire-wild'!G26</f>
        <v>106122.2220775296</v>
      </c>
      <c r="BE27" s="15">
        <f>H27-'ptfire-rx'!H26-'ptfire-wild'!H26</f>
        <v>178687.82361222993</v>
      </c>
      <c r="BF27" s="15">
        <f>I27-'ptfire-rx'!AO26-'ptfire-wild'!AM26</f>
        <v>3083.1768124970449</v>
      </c>
      <c r="BG27" s="15">
        <f>J27-'ptfire-rx'!AS26-'ptfire-wild'!AQ26</f>
        <v>1854.0874525668712</v>
      </c>
      <c r="BH27" s="15" t="e">
        <f>K27-'ptfire-rx'!BE26-'ptfire-wild'!BC26</f>
        <v>#REF!</v>
      </c>
      <c r="BI27" s="15">
        <f>L27-'ptfire-rx'!BS26-'ptfire-wild'!BQ26</f>
        <v>982.58584538279922</v>
      </c>
      <c r="BJ27" s="15">
        <f>M27-'ptfire-rx'!BV26-'ptfire-wild'!BT26</f>
        <v>781.25725516023044</v>
      </c>
      <c r="BK27" s="15" t="e">
        <f>N27-'ptfire-rx'!AL26-'ptfire-wild'!AK26</f>
        <v>#REF!</v>
      </c>
      <c r="BL27" s="15" t="e">
        <f>O27-'ptfire-rx'!AU26-'ptfire-wild'!AS26</f>
        <v>#REF!</v>
      </c>
      <c r="BM27" s="15">
        <f t="shared" si="17"/>
        <v>3365.7029460488548</v>
      </c>
      <c r="BN27" s="15">
        <f t="shared" si="18"/>
        <v>3198.901928661181</v>
      </c>
      <c r="BO27" s="56">
        <f t="shared" si="19"/>
        <v>0.63626301018338038</v>
      </c>
      <c r="BP27" s="56">
        <f t="shared" si="20"/>
        <v>1.5187921497441061</v>
      </c>
      <c r="BQ27" s="56">
        <f t="shared" si="21"/>
        <v>0.50566227928415219</v>
      </c>
      <c r="BR27" s="56">
        <f t="shared" si="22"/>
        <v>7.3692138511002403</v>
      </c>
      <c r="BS27" s="56">
        <f t="shared" si="23"/>
        <v>9.8215418440765383</v>
      </c>
    </row>
    <row r="28" spans="1:71" x14ac:dyDescent="0.25">
      <c r="A28" s="17" t="s">
        <v>196</v>
      </c>
      <c r="B28" s="15">
        <f>rail!B27+nonpt!B27+ptagfire!B27+nonroad!B27+'onroad all'!AF27+cmv_c1c2!B27+'ptfire-rx'!B27+ptegu!B27+ptnonipm!B27+pt_oilgas!B27+np_oilgas!B27+rwc!B27+cmv_c3!B27+airports!B27+'ptfire-wild'!B27+np_solvents!B27</f>
        <v>646041.20207969996</v>
      </c>
      <c r="C28" s="15">
        <f>rail!C27+nonpt!C27+ptagfire!C27++nonroad!C27+'onroad all'!BY27+cmv_c1c2!BI27+'ptfire-rx'!C27+ptegu!C27+ptnonipm!C27+pt_oilgas!C27+np_oilgas!C27+rwc!C27+cmv_c3!BI27+livestock!B27+airports!C27+'ptfire-wild'!C27+fertilizer!B27+np_solvents!C27</f>
        <v>79591.071615137291</v>
      </c>
      <c r="D28" s="15">
        <f>rail!D27+nonpt!D27+ptagfire!D27++nonroad!D27+cmv_c1c2!D27+'ptfire-rx'!D27+ptegu!EA27+ptnonipm!D27+pt_oilgas!D27+np_oilgas!D27+rwc!D27+cmv_c3!D27+'onroad all'!EE27+airports!D27+'ptfire-wild'!D27+np_solvents!D27</f>
        <v>71798.810923212237</v>
      </c>
      <c r="E28" s="15">
        <f>rail!E27+nonpt!E27+ptagfire!E27++nonroad!E27+cmv_c1c2!E27+'ptfire-rx'!E27+ptegu!E27+ptnonipm!E27+pt_oilgas!E27+np_oilgas!E27+rwc!E27+cmv_c3!E27+afdust!BA27+'onroad all'!CZ27+'onroad all'!EG27+airports!E27+'ptfire-wild'!E27+np_solvents!E27</f>
        <v>247803.32227955805</v>
      </c>
      <c r="F28" s="15">
        <f>rail!F27+nonpt!F27+ptagfire!F27++nonroad!F27+cmv_c1c2!F27+'ptfire-rx'!F27+ptegu!F27+ptnonipm!F27+pt_oilgas!F27+np_oilgas!F27+rwc!F27+cmv_c3!F27+afdust!BB27+'onroad all'!EG27+airports!F27+'ptfire-wild'!F27+np_solvents!F27</f>
        <v>79370.172384951031</v>
      </c>
      <c r="G28" s="15">
        <f>rail!G27+nonpt!G27+ptagfire!G27++nonroad!G27+'onroad all'!DP27+cmv_c1c2!G27+'ptfire-rx'!G27+ptegu!FM27+ptnonipm!G27+pt_oilgas!G27+np_oilgas!G27+rwc!G27+cmv_c3!G27+airports!G27+'ptfire-wild'!G27+np_solvents!G27</f>
        <v>13311.951500035839</v>
      </c>
      <c r="H28" s="15">
        <f>rail!H27+nonpt!H27+ptagfire!H27++nonroad!H27+'onroad all'!EA27+cmv_c1c2!H27+'ptfire-rx'!H27+ptegu!H27+ptnonipm!H27+pt_oilgas!H27+np_oilgas!H27+rwc!H27+cmv_c3!H27+livestock!C27+airports!H27+'ptfire-wild'!H27+np_solvents!H27</f>
        <v>178933.87861531999</v>
      </c>
      <c r="I28" s="15">
        <f>rail!AN27+nonpt!BK27+ptagfire!V27+nonroad!AK27+'onroad all'!H27+cmv_c1c2!O27+'ptfire-rx'!AO27+ptegu!BM27+ptnonipm!BX27+pt_oilgas!BM27+np_oilgas!AV27+rwc!AG27+cmv_c3!O27+livestock!U27+airports!AK27+'ptfire-wild'!AM27+np_solvents!AJ27</f>
        <v>5268.6763611343813</v>
      </c>
      <c r="J28" s="15">
        <f>rail!AT27+nonpt!BQ27+ptagfire!Z27+nonroad!AP27+'onroad all'!P27+cmv_c1c2!T27+'ptfire-rx'!AS27+ptegu!BS27+ptnonipm!CD27+pt_oilgas!BS27+np_oilgas!BB27+rwc!AK27+cmv_c3!T27+livestock!X27+airports!AN27+'ptfire-wild'!AQ27+np_solvents!AN27</f>
        <v>2093.6124025620097</v>
      </c>
      <c r="K28" s="15" t="e">
        <f>rail!BQ27+nonpt!CU27+ptagfire!AJ27+nonroad!BH27+'onroad all'!BB27+cmv_c1c2!AO27+'ptfire-rx'!BE27+ptegu!CX27+ptnonipm!DP27+pt_oilgas!CW27+np_oilgas!BY27+rwc!AX27+cmv_c3!AP27+livestock!#REF!+airports!BF27+'ptfire-wild'!BC27+np_solvents!BB27</f>
        <v>#REF!</v>
      </c>
      <c r="L28" s="15">
        <f>rail!CF27+nonpt!DN27+ptagfire!AV27+nonroad!BT27+'onroad all'!BT27+cmv_c1c2!BF27+'ptfire-rx'!BS27+ptegu!DP27+ptnonipm!EK27+pt_oilgas!DP27+np_oilgas!CP27+rwc!BL27+cmv_c3!BF27+livestock!AP27+airports!BT27+'ptfire-wild'!BQ27+np_solvents!BN27</f>
        <v>8001.7883275178756</v>
      </c>
      <c r="M28" s="15">
        <f>rail!CH27+nonpt!DQ27+nonroad!BU27+'onroad all'!BX27+cmv_c1c2!BH27+'ptfire-rx'!BV27+ptegu!DS27+ptnonipm!EN27+pt_oilgas!DS27+np_oilgas!CR27+rwc!BN27+cmv_c3!BH27+airports!BV27+'ptfire-wild'!BT27+np_solvents!BP27+ptagfire!AX27</f>
        <v>1451.7205202327505</v>
      </c>
      <c r="N28" s="15" t="e">
        <f>rail!AM27+nonpt!BH27+nonroad!AJ27+'onroad all'!G27+cmv_c1c2!M27+'ptfire-rx'!AL27+ptegu!BK27+ptnonipm!BU27+pt_oilgas!BK27+np_oilgas!AU27+rwc!AF27+airports!AI27+cmv_c3!M27+'ptfire-wild'!AK27+ptagfire!#REF!</f>
        <v>#REF!</v>
      </c>
      <c r="O28" s="15" t="e">
        <f>rail!AX27+nonpt!O27+ptagfire!AA27+nonroad!AR27+'onroad all'!Y27+cmv_c1c2!V27+'ptfire-rx'!AU27+ptegu!BX27+ptnonipm!CI27+pt_oilgas!BX27+np_oilgas!BE27+rwc!AM27+airports!AP27+cmv_c3!V27+'ptfire-wild'!AS27+np_solvents!#REF!</f>
        <v>#REF!</v>
      </c>
      <c r="P28" s="15">
        <f>rail!AC27+nonroad!AD27+'onroad all'!AJ27+'onroad all'!AK27+'onroad all'!AL27+'onroad all'!AM27+'onroad all'!AN27+'onroad all'!AO27+ptnonipm!BI27+SUM(airports!AS27:AX27)+SUM(cmv_c1c2!AC27:AH27)+SUM(cmv_c3!AC27:AH27)</f>
        <v>1327.3291868483648</v>
      </c>
      <c r="Q28" s="15">
        <f>rail!AD27+nonroad!AE27+'onroad all'!AK27+'onroad all'!AL27+'onroad all'!AM27+'onroad all'!AN27+'onroad all'!AO27+ptnonipm!BJ27+SUM(airports!AT27:AX27)+SUM(cmv_c1c2!AD27:AH27)+SUM(cmv_c3!AD27:AH27)</f>
        <v>1266.3976509507413</v>
      </c>
      <c r="R28" s="56">
        <f>rail!P27+nonpt!S27+nonroad!R27+'onroad all'!AB27+ptegu!T27+ptnonipm!T27+pt_oilgas!S27+np_oilgas!Q27+SUM(cmv_c1c2!Z27:AA27)+SUM(cmv_c3!Z27:AA27)</f>
        <v>6.8286395600206995E-2</v>
      </c>
      <c r="S28" s="56">
        <f>rail!K27+nonpt!L27+nonroad!U27+'onroad all'!M27+ptegu!L27+ptnonipm!L27+pt_oilgas!K27+np_oilgas!K27+SUM(cmv_c1c2!R27:S27)+SUM(cmv_c3!R27:S27)</f>
        <v>0.68254939003999981</v>
      </c>
      <c r="T28" s="56">
        <f>rail!O27+nonpt!P27+ptegu!P27+ptnonipm!P27+pt_oilgas!O27+np_oilgas!N27+rwc!M27+SUM(cmv_c1c2!W27:X27)+SUM(cmv_c3!W27:X27)</f>
        <v>0.10698478622</v>
      </c>
      <c r="U28" s="56">
        <f>rail!U27+nonpt!AH27+nonroad!T27+'onroad all'!CA27+ptegu!AH27+ptnonipm!AL27+pt_oilgas!AG27+np_oilgas!AA27+rwc!R27+SUM(cmv_c1c2!BJ27:BK27)+SUM(cmv_c3!BJ27:BK27)</f>
        <v>1.97037833054</v>
      </c>
      <c r="V28" s="56">
        <f>rail!S27+nonpt!AD27+nonroad!S27+'onroad all'!BR27+'onroad all'!BS27+ptegu!AD27+ptnonipm!AH27+pt_oilgas!AC27+np_oilgas!W27+rwc!P27+SUM(cmv_c1c2!BD27:BE27)+SUM(cmv_c3!BD27:BE27)</f>
        <v>2.2099464198000001</v>
      </c>
      <c r="W28" s="56">
        <f>nonpt!CS27+ptegu!BB27+ptnonipm!Z27</f>
        <v>3.0452281934464499E-3</v>
      </c>
      <c r="X28" s="63"/>
      <c r="AA28" s="17" t="s">
        <v>196</v>
      </c>
      <c r="AB28" s="15">
        <f>B28+beis!H27</f>
        <v>718751.62107969995</v>
      </c>
      <c r="AC28" s="15">
        <f t="shared" si="2"/>
        <v>79591.071615137291</v>
      </c>
      <c r="AD28" s="15">
        <f>D28+beis!T27</f>
        <v>92684.998136662238</v>
      </c>
      <c r="AE28" s="15">
        <f t="shared" si="3"/>
        <v>247803.32227955805</v>
      </c>
      <c r="AF28" s="15">
        <f t="shared" si="4"/>
        <v>79370.172384951031</v>
      </c>
      <c r="AG28" s="15">
        <f t="shared" si="5"/>
        <v>13311.951500035839</v>
      </c>
      <c r="AH28" s="15">
        <f>H28+beis!Z27</f>
        <v>538306.92152531899</v>
      </c>
      <c r="AI28" s="15">
        <f>I28+beis!E27</f>
        <v>13866.239086134381</v>
      </c>
      <c r="AJ28" s="15">
        <f t="shared" si="6"/>
        <v>2093.6124025620097</v>
      </c>
      <c r="AK28" s="15" t="e">
        <f>K28+beis!N27</f>
        <v>#REF!</v>
      </c>
      <c r="AL28" s="15">
        <f>L28+beis!R27</f>
        <v>45526.986824317777</v>
      </c>
      <c r="AM28" s="15">
        <f t="shared" si="7"/>
        <v>1451.7205202327505</v>
      </c>
      <c r="AN28" s="15" t="e">
        <f t="shared" si="8"/>
        <v>#REF!</v>
      </c>
      <c r="AO28" s="15" t="e">
        <f t="shared" si="9"/>
        <v>#REF!</v>
      </c>
      <c r="AP28" s="15">
        <f t="shared" si="10"/>
        <v>1327.3291868483648</v>
      </c>
      <c r="AQ28" s="15">
        <f t="shared" si="11"/>
        <v>1266.3976509507413</v>
      </c>
      <c r="AR28" s="56">
        <f t="shared" si="12"/>
        <v>6.8286395600206995E-2</v>
      </c>
      <c r="AS28" s="56">
        <f t="shared" si="13"/>
        <v>0.68254939003999981</v>
      </c>
      <c r="AT28" s="56">
        <f t="shared" si="14"/>
        <v>0.10698478622</v>
      </c>
      <c r="AU28" s="56">
        <f t="shared" si="15"/>
        <v>1.97037833054</v>
      </c>
      <c r="AV28" s="56">
        <f t="shared" si="16"/>
        <v>2.2099464198000001</v>
      </c>
      <c r="AX28" s="17" t="s">
        <v>196</v>
      </c>
      <c r="AY28" s="15">
        <f>B28-'ptfire-rx'!B27-'ptfire-wild'!B27</f>
        <v>259674.76931769995</v>
      </c>
      <c r="AZ28" s="15">
        <f>C28-'ptfire-rx'!C27-'ptfire-wild'!C27</f>
        <v>73244.035485137298</v>
      </c>
      <c r="BA28" s="15">
        <f>D28-'ptfire-rx'!D27-'ptfire-wild'!D27</f>
        <v>66230.164616212234</v>
      </c>
      <c r="BB28" s="15">
        <f>E28-'ptfire-rx'!E27-'ptfire-wild'!E27</f>
        <v>208233.65959555807</v>
      </c>
      <c r="BC28" s="15">
        <f>F28-'ptfire-rx'!F27-'ptfire-wild'!F27</f>
        <v>45836.559910951037</v>
      </c>
      <c r="BD28" s="15">
        <f>G28-'ptfire-rx'!G27-'ptfire-wild'!G27</f>
        <v>10317.671447035838</v>
      </c>
      <c r="BE28" s="15">
        <f>H28-'ptfire-rx'!H27-'ptfire-wild'!H27</f>
        <v>87695.234305319987</v>
      </c>
      <c r="BF28" s="15">
        <f>I28-'ptfire-rx'!AO27-'ptfire-wild'!AM27</f>
        <v>1844.2328447788295</v>
      </c>
      <c r="BG28" s="15">
        <f>J28-'ptfire-rx'!AS27-'ptfire-wild'!AQ27</f>
        <v>1175.5310281980396</v>
      </c>
      <c r="BH28" s="15" t="e">
        <f>K28-'ptfire-rx'!BE27-'ptfire-wild'!BC27</f>
        <v>#REF!</v>
      </c>
      <c r="BI28" s="15">
        <f>L28-'ptfire-rx'!BS27-'ptfire-wild'!BQ27</f>
        <v>305.18220205190573</v>
      </c>
      <c r="BJ28" s="15">
        <f>M28-'ptfire-rx'!BV27-'ptfire-wild'!BT27</f>
        <v>325.46845549383852</v>
      </c>
      <c r="BK28" s="15" t="e">
        <f>N28-'ptfire-rx'!AL27-'ptfire-wild'!AK27</f>
        <v>#REF!</v>
      </c>
      <c r="BL28" s="15" t="e">
        <f>O28-'ptfire-rx'!AU27-'ptfire-wild'!AS27</f>
        <v>#REF!</v>
      </c>
      <c r="BM28" s="15">
        <f t="shared" si="17"/>
        <v>1327.3291868483648</v>
      </c>
      <c r="BN28" s="15">
        <f t="shared" si="18"/>
        <v>1266.3976509507413</v>
      </c>
      <c r="BO28" s="56">
        <f t="shared" si="19"/>
        <v>6.8286395600206995E-2</v>
      </c>
      <c r="BP28" s="56">
        <f t="shared" si="20"/>
        <v>0.68254939003999981</v>
      </c>
      <c r="BQ28" s="56">
        <f t="shared" si="21"/>
        <v>0.10698478622</v>
      </c>
      <c r="BR28" s="56">
        <f t="shared" si="22"/>
        <v>1.97037833054</v>
      </c>
      <c r="BS28" s="56">
        <f t="shared" si="23"/>
        <v>2.2099464198000001</v>
      </c>
    </row>
    <row r="29" spans="1:71" x14ac:dyDescent="0.25">
      <c r="A29" s="17" t="s">
        <v>197</v>
      </c>
      <c r="B29" s="15">
        <f>rail!B28+nonpt!B28+ptagfire!B28+nonroad!B28+'onroad all'!AF28+cmv_c1c2!B28+'ptfire-rx'!B28+ptegu!B28+ptnonipm!B28+pt_oilgas!B28+np_oilgas!B28+rwc!B28+cmv_c3!B28+airports!B28+'ptfire-wild'!B28+np_solvents!B28</f>
        <v>381600.18522754998</v>
      </c>
      <c r="C29" s="15">
        <f>rail!C28+nonpt!C28+ptagfire!C28++nonroad!C28+'onroad all'!BY28+cmv_c1c2!BI28+'ptfire-rx'!C28+ptegu!C28+ptnonipm!C28+pt_oilgas!C28+np_oilgas!C28+rwc!C28+cmv_c3!BI28+livestock!B28+airports!C28+'ptfire-wild'!C28+fertilizer!B28+np_solvents!C28</f>
        <v>203520.38439210854</v>
      </c>
      <c r="D29" s="15">
        <f>rail!D28+nonpt!D28+ptagfire!D28++nonroad!D28+cmv_c1c2!D28+'ptfire-rx'!D28+ptegu!EA28+ptnonipm!D28+pt_oilgas!D28+np_oilgas!D28+rwc!D28+cmv_c3!D28+'onroad all'!EE28+airports!D28+'ptfire-wild'!D28+np_solvents!D28</f>
        <v>109018.7741054014</v>
      </c>
      <c r="E29" s="15">
        <f>rail!E28+nonpt!E28+ptagfire!E28++nonroad!E28+cmv_c1c2!E28+'ptfire-rx'!E28+ptegu!E28+ptnonipm!E28+pt_oilgas!E28+np_oilgas!E28+rwc!E28+cmv_c3!E28+afdust!BA28+'onroad all'!CZ28+'onroad all'!EG28+airports!E28+'ptfire-wild'!E28+np_solvents!E28</f>
        <v>253746.11870977216</v>
      </c>
      <c r="F29" s="15">
        <f>rail!F28+nonpt!F28+ptagfire!F28++nonroad!F28+cmv_c1c2!F28+'ptfire-rx'!F28+ptegu!F28+ptnonipm!F28+pt_oilgas!F28+np_oilgas!F28+rwc!F28+cmv_c3!F28+afdust!BB28+'onroad all'!EG28+airports!F28+'ptfire-wild'!F28+np_solvents!F28</f>
        <v>54956.556637271155</v>
      </c>
      <c r="G29" s="15">
        <f>rail!G28+nonpt!G28+ptagfire!G28++nonroad!G28+'onroad all'!DP28+cmv_c1c2!G28+'ptfire-rx'!G28+ptegu!FM28+ptnonipm!G28+pt_oilgas!G28+np_oilgas!G28+rwc!G28+cmv_c3!G28+airports!G28+'ptfire-wild'!G28+np_solvents!G28</f>
        <v>43876.700273447692</v>
      </c>
      <c r="H29" s="15">
        <f>rail!H28+nonpt!H28+ptagfire!H28++nonroad!H28+'onroad all'!EA28+cmv_c1c2!H28+'ptfire-rx'!H28+ptegu!H28+ptnonipm!H28+pt_oilgas!H28+np_oilgas!H28+rwc!H28+cmv_c3!H28+livestock!C28+airports!H28+'ptfire-wild'!H28+np_solvents!H28</f>
        <v>105347.41141245</v>
      </c>
      <c r="I29" s="15">
        <f>rail!AN28+nonpt!BK28+ptagfire!V28+nonroad!AK28+'onroad all'!H28+cmv_c1c2!O28+'ptfire-rx'!AO28+ptegu!BM28+ptnonipm!BX28+pt_oilgas!BM28+np_oilgas!AV28+rwc!AG28+cmv_c3!O28+livestock!U28+airports!AK28+'ptfire-wild'!AM28+np_solvents!AJ28</f>
        <v>2169.9168940587197</v>
      </c>
      <c r="J29" s="15">
        <f>rail!AT28+nonpt!BQ28+ptagfire!Z28+nonroad!AP28+'onroad all'!P28+cmv_c1c2!T28+'ptfire-rx'!AS28+ptegu!BS28+ptnonipm!CD28+pt_oilgas!BS28+np_oilgas!BB28+rwc!AK28+cmv_c3!T28+livestock!X28+airports!AN28+'ptfire-wild'!AQ28+np_solvents!AN28</f>
        <v>877.77444530557341</v>
      </c>
      <c r="K29" s="15" t="e">
        <f>rail!BQ28+nonpt!CU28+ptagfire!AJ28+nonroad!BH28+'onroad all'!BB28+cmv_c1c2!AO28+'ptfire-rx'!BE28+ptegu!CX28+ptnonipm!DP28+pt_oilgas!CW28+np_oilgas!BY28+rwc!AX28+cmv_c3!AP28+livestock!#REF!+airports!BF28+'ptfire-wild'!BC28+np_solvents!BB28</f>
        <v>#REF!</v>
      </c>
      <c r="L29" s="15">
        <f>rail!CF28+nonpt!DN28+ptagfire!AV28+nonroad!BT28+'onroad all'!BT28+cmv_c1c2!BF28+'ptfire-rx'!BS28+ptegu!DP28+ptnonipm!EK28+pt_oilgas!DP28+np_oilgas!CP28+rwc!BL28+cmv_c3!BF28+livestock!AP28+airports!BT28+'ptfire-wild'!BQ28+np_solvents!BN28</f>
        <v>2695.9006158185557</v>
      </c>
      <c r="M29" s="15">
        <f>rail!CH28+nonpt!DQ28+nonroad!BU28+'onroad all'!BX28+cmv_c1c2!BH28+'ptfire-rx'!BV28+ptegu!DS28+ptnonipm!EN28+pt_oilgas!DS28+np_oilgas!CR28+rwc!BN28+cmv_c3!BH28+airports!BV28+'ptfire-wild'!BT28+np_solvents!BP28+ptagfire!AX28</f>
        <v>503.97130209077176</v>
      </c>
      <c r="N29" s="15" t="e">
        <f>rail!AM28+nonpt!BH28+nonroad!AJ28+'onroad all'!G28+cmv_c1c2!M28+'ptfire-rx'!AL28+ptegu!BK28+ptnonipm!BU28+pt_oilgas!BK28+np_oilgas!AU28+rwc!AF28+airports!AI28+cmv_c3!M28+'ptfire-wild'!AK28+ptagfire!#REF!</f>
        <v>#REF!</v>
      </c>
      <c r="O29" s="15" t="e">
        <f>rail!AX28+nonpt!O28+ptagfire!AA28+nonroad!AR28+'onroad all'!Y28+cmv_c1c2!V28+'ptfire-rx'!AU28+ptegu!BX28+ptnonipm!CI28+pt_oilgas!BX28+np_oilgas!BE28+rwc!AM28+airports!AP28+cmv_c3!V28+'ptfire-wild'!AS28+np_solvents!#REF!</f>
        <v>#REF!</v>
      </c>
      <c r="P29" s="15">
        <f>rail!AC28+nonroad!AD28+'onroad all'!AJ28+'onroad all'!AK28+'onroad all'!AL28+'onroad all'!AM28+'onroad all'!AN28+'onroad all'!AO28+ptnonipm!BI28+SUM(airports!AS28:AX28)+SUM(cmv_c1c2!AC28:AH28)+SUM(cmv_c3!AC28:AH28)</f>
        <v>2376.055260567442</v>
      </c>
      <c r="Q29" s="15">
        <f>rail!AD28+nonroad!AE28+'onroad all'!AK28+'onroad all'!AL28+'onroad all'!AM28+'onroad all'!AN28+'onroad all'!AO28+ptnonipm!BJ28+SUM(airports!AT28:AX28)+SUM(cmv_c1c2!AD28:AH28)+SUM(cmv_c3!AD28:AH28)</f>
        <v>2275.7060898026402</v>
      </c>
      <c r="R29" s="56">
        <f>rail!P28+nonpt!S28+nonroad!R28+'onroad all'!AB28+ptegu!T28+ptnonipm!T28+pt_oilgas!S28+np_oilgas!Q28+SUM(cmv_c1c2!Z28:AA28)+SUM(cmv_c3!Z28:AA28)</f>
        <v>0.49947406196870453</v>
      </c>
      <c r="S29" s="56">
        <f>rail!K28+nonpt!L28+nonroad!U28+'onroad all'!M28+ptegu!L28+ptnonipm!L28+pt_oilgas!K28+np_oilgas!K28+SUM(cmv_c1c2!R28:S28)+SUM(cmv_c3!R28:S28)</f>
        <v>1.236724756729165</v>
      </c>
      <c r="T29" s="56">
        <f>rail!O28+nonpt!P28+ptegu!P28+ptnonipm!P28+pt_oilgas!O28+np_oilgas!N28+rwc!M28+SUM(cmv_c1c2!W28:X28)+SUM(cmv_c3!W28:X28)</f>
        <v>0.16573771414076804</v>
      </c>
      <c r="U29" s="56">
        <f>rail!U28+nonpt!AH28+nonroad!T28+'onroad all'!CA28+ptegu!AH28+ptnonipm!AL28+pt_oilgas!AG28+np_oilgas!AA28+rwc!R28+SUM(cmv_c1c2!BJ28:BK28)+SUM(cmv_c3!BJ28:BK28)</f>
        <v>4.0310414052390584</v>
      </c>
      <c r="V29" s="56">
        <f>rail!S28+nonpt!AD28+nonroad!S28+'onroad all'!BR28+'onroad all'!BS28+ptegu!AD28+ptnonipm!AH28+pt_oilgas!AC28+np_oilgas!W28+rwc!P28+SUM(cmv_c1c2!BD28:BE28)+SUM(cmv_c3!BD28:BE28)</f>
        <v>7.5228462119723636</v>
      </c>
      <c r="W29" s="56">
        <f>nonpt!CS28+ptegu!BB28+ptnonipm!Z28</f>
        <v>1.3171988315370775</v>
      </c>
      <c r="X29" s="63" t="s">
        <v>172</v>
      </c>
      <c r="AA29" s="17" t="s">
        <v>197</v>
      </c>
      <c r="AB29" s="15">
        <f>B29+beis!H28</f>
        <v>435643.38616354996</v>
      </c>
      <c r="AC29" s="15">
        <f t="shared" si="2"/>
        <v>203520.38439210854</v>
      </c>
      <c r="AD29" s="15">
        <f>D29+beis!T28</f>
        <v>142986.38778493239</v>
      </c>
      <c r="AE29" s="15">
        <f t="shared" si="3"/>
        <v>253746.11870977216</v>
      </c>
      <c r="AF29" s="15">
        <f t="shared" si="4"/>
        <v>54956.556637271155</v>
      </c>
      <c r="AG29" s="15">
        <f t="shared" si="5"/>
        <v>43876.700273447692</v>
      </c>
      <c r="AH29" s="15">
        <f>H29+beis!Z28</f>
        <v>392081.44879244902</v>
      </c>
      <c r="AI29" s="15">
        <f>I29+beis!E28</f>
        <v>8112.4790810587101</v>
      </c>
      <c r="AJ29" s="15">
        <f t="shared" si="6"/>
        <v>877.77444530557341</v>
      </c>
      <c r="AK29" s="15" t="e">
        <f>K29+beis!N28</f>
        <v>#REF!</v>
      </c>
      <c r="AL29" s="15">
        <f>L29+beis!R28</f>
        <v>38826.106270658558</v>
      </c>
      <c r="AM29" s="15">
        <f t="shared" si="7"/>
        <v>503.97130209077176</v>
      </c>
      <c r="AN29" s="15" t="e">
        <f t="shared" si="8"/>
        <v>#REF!</v>
      </c>
      <c r="AO29" s="15" t="e">
        <f t="shared" si="9"/>
        <v>#REF!</v>
      </c>
      <c r="AP29" s="15">
        <f t="shared" si="10"/>
        <v>2376.055260567442</v>
      </c>
      <c r="AQ29" s="15">
        <f t="shared" si="11"/>
        <v>2275.7060898026402</v>
      </c>
      <c r="AR29" s="56">
        <f t="shared" si="12"/>
        <v>0.49947406196870453</v>
      </c>
      <c r="AS29" s="56">
        <f t="shared" si="13"/>
        <v>1.236724756729165</v>
      </c>
      <c r="AT29" s="56">
        <f t="shared" si="14"/>
        <v>0.16573771414076804</v>
      </c>
      <c r="AU29" s="56">
        <f t="shared" si="15"/>
        <v>4.0310414052390584</v>
      </c>
      <c r="AV29" s="56">
        <f t="shared" si="16"/>
        <v>7.5228462119723636</v>
      </c>
      <c r="AX29" s="17" t="s">
        <v>197</v>
      </c>
      <c r="AY29" s="15">
        <f>B29-'ptfire-rx'!B28-'ptfire-wild'!B28</f>
        <v>279526.47811055003</v>
      </c>
      <c r="AZ29" s="15">
        <f>C29-'ptfire-rx'!C28-'ptfire-wild'!C28</f>
        <v>201841.00527930853</v>
      </c>
      <c r="BA29" s="15">
        <f>D29-'ptfire-rx'!D28-'ptfire-wild'!D28</f>
        <v>107413.7896501014</v>
      </c>
      <c r="BB29" s="15">
        <f>E29-'ptfire-rx'!E28-'ptfire-wild'!E28</f>
        <v>243171.95901897215</v>
      </c>
      <c r="BC29" s="15">
        <f>F29-'ptfire-rx'!F28-'ptfire-wild'!F28</f>
        <v>45995.125389171153</v>
      </c>
      <c r="BD29" s="15">
        <f>G29-'ptfire-rx'!G28-'ptfire-wild'!G28</f>
        <v>43044.733864947695</v>
      </c>
      <c r="BE29" s="15">
        <f>H29-'ptfire-rx'!H28-'ptfire-wild'!H28</f>
        <v>81204.750098649994</v>
      </c>
      <c r="BF29" s="15">
        <f>I29-'ptfire-rx'!AO28-'ptfire-wild'!AM28</f>
        <v>1219.3063638752046</v>
      </c>
      <c r="BG29" s="15">
        <f>J29-'ptfire-rx'!AS28-'ptfire-wild'!AQ28</f>
        <v>622.93082277800943</v>
      </c>
      <c r="BH29" s="15" t="e">
        <f>K29-'ptfire-rx'!BE28-'ptfire-wild'!BC28</f>
        <v>#REF!</v>
      </c>
      <c r="BI29" s="15">
        <f>L29-'ptfire-rx'!BS28-'ptfire-wild'!BQ28</f>
        <v>559.6284192842777</v>
      </c>
      <c r="BJ29" s="15">
        <f>M29-'ptfire-rx'!BV28-'ptfire-wild'!BT28</f>
        <v>193.58887929155537</v>
      </c>
      <c r="BK29" s="15" t="e">
        <f>N29-'ptfire-rx'!AL28-'ptfire-wild'!AK28</f>
        <v>#REF!</v>
      </c>
      <c r="BL29" s="15" t="e">
        <f>O29-'ptfire-rx'!AU28-'ptfire-wild'!AS28</f>
        <v>#REF!</v>
      </c>
      <c r="BM29" s="15">
        <f t="shared" si="17"/>
        <v>2376.055260567442</v>
      </c>
      <c r="BN29" s="15">
        <f t="shared" si="18"/>
        <v>2275.7060898026402</v>
      </c>
      <c r="BO29" s="56">
        <f t="shared" si="19"/>
        <v>0.49947406196870453</v>
      </c>
      <c r="BP29" s="56">
        <f t="shared" si="20"/>
        <v>1.236724756729165</v>
      </c>
      <c r="BQ29" s="56">
        <f t="shared" si="21"/>
        <v>0.16573771414076804</v>
      </c>
      <c r="BR29" s="56">
        <f t="shared" si="22"/>
        <v>4.0310414052390584</v>
      </c>
      <c r="BS29" s="56">
        <f t="shared" si="23"/>
        <v>7.5228462119723636</v>
      </c>
    </row>
    <row r="30" spans="1:71" x14ac:dyDescent="0.25">
      <c r="A30" s="17" t="s">
        <v>198</v>
      </c>
      <c r="B30" s="15">
        <f>rail!B29+nonpt!B29+ptagfire!B29+nonroad!B29+'onroad all'!AF29+cmv_c1c2!B29+'ptfire-rx'!B29+ptegu!B29+ptnonipm!B29+pt_oilgas!B29+np_oilgas!B29+rwc!B29+cmv_c3!B29+airports!B29+'ptfire-wild'!B29+np_solvents!B29</f>
        <v>367443.38164953003</v>
      </c>
      <c r="C30" s="15">
        <f>rail!C29+nonpt!C29+ptagfire!C29++nonroad!C29+'onroad all'!BY29+cmv_c1c2!BI29+'ptfire-rx'!C29+ptegu!C29+ptnonipm!C29+pt_oilgas!C29+np_oilgas!C29+rwc!C29+cmv_c3!BI29+livestock!B29+airports!C29+'ptfire-wild'!C29+fertilizer!B29+np_solvents!C29</f>
        <v>22806.615861104343</v>
      </c>
      <c r="D30" s="15">
        <f>rail!D29+nonpt!D29+ptagfire!D29++nonroad!D29+cmv_c1c2!D29+'ptfire-rx'!D29+ptegu!EA29+ptnonipm!D29+pt_oilgas!D29+np_oilgas!D29+rwc!D29+cmv_c3!D29+'onroad all'!EE29+airports!D29+'ptfire-wild'!D29+np_solvents!D29</f>
        <v>65896.658965927243</v>
      </c>
      <c r="E30" s="15">
        <f>rail!E29+nonpt!E29+ptagfire!E29++nonroad!E29+cmv_c1c2!E29+'ptfire-rx'!E29+ptegu!E29+ptnonipm!E29+pt_oilgas!E29+np_oilgas!E29+rwc!E29+cmv_c3!E29+afdust!BA29+'onroad all'!CZ29+'onroad all'!EG29+airports!E29+'ptfire-wild'!E29+np_solvents!E29</f>
        <v>88534.268823647712</v>
      </c>
      <c r="F30" s="15">
        <f>rail!F29+nonpt!F29+ptagfire!F29++nonroad!F29+cmv_c1c2!F29+'ptfire-rx'!F29+ptegu!F29+ptnonipm!F29+pt_oilgas!F29+np_oilgas!F29+rwc!F29+cmv_c3!F29+afdust!BB29+'onroad all'!EG29+airports!F29+'ptfire-wild'!F29+np_solvents!F29</f>
        <v>25832.446662096605</v>
      </c>
      <c r="G30" s="15">
        <f>rail!G29+nonpt!G29+ptagfire!G29++nonroad!G29+'onroad all'!DP29+cmv_c1c2!G29+'ptfire-rx'!G29+ptegu!FM29+ptnonipm!G29+pt_oilgas!G29+np_oilgas!G29+rwc!G29+cmv_c3!G29+airports!G29+'ptfire-wild'!G29+np_solvents!G29</f>
        <v>4822.7311454511391</v>
      </c>
      <c r="H30" s="15">
        <f>rail!H29+nonpt!H29+ptagfire!H29++nonroad!H29+'onroad all'!EA29+cmv_c1c2!H29+'ptfire-rx'!H29+ptegu!H29+ptnonipm!H29+pt_oilgas!H29+np_oilgas!H29+rwc!H29+cmv_c3!H29+livestock!C29+airports!H29+'ptfire-wild'!H29+np_solvents!H29</f>
        <v>77565.076377502002</v>
      </c>
      <c r="I30" s="15">
        <f>rail!AN29+nonpt!BK29+ptagfire!V29+nonroad!AK29+'onroad all'!H29+cmv_c1c2!O29+'ptfire-rx'!AO29+ptegu!BM29+ptnonipm!BX29+pt_oilgas!BM29+np_oilgas!AV29+rwc!AG29+cmv_c3!O29+livestock!U29+airports!AK29+'ptfire-wild'!AM29+np_solvents!AJ29</f>
        <v>1128.5982195315048</v>
      </c>
      <c r="J30" s="15">
        <f>rail!AT29+nonpt!BQ29+ptagfire!Z29+nonroad!AP29+'onroad all'!P29+cmv_c1c2!T29+'ptfire-rx'!AS29+ptegu!BS29+ptnonipm!CD29+pt_oilgas!BS29+np_oilgas!BB29+rwc!AK29+cmv_c3!T29+livestock!X29+airports!AN29+'ptfire-wild'!AQ29+np_solvents!AN29</f>
        <v>729.38827994917301</v>
      </c>
      <c r="K30" s="15" t="e">
        <f>rail!BQ29+nonpt!CU29+ptagfire!AJ29+nonroad!BH29+'onroad all'!BB29+cmv_c1c2!AO29+'ptfire-rx'!BE29+ptegu!CX29+ptnonipm!DP29+pt_oilgas!CW29+np_oilgas!BY29+rwc!AX29+cmv_c3!AP29+livestock!#REF!+airports!BF29+'ptfire-wild'!BC29+np_solvents!BB29</f>
        <v>#REF!</v>
      </c>
      <c r="L30" s="15">
        <f>rail!CF29+nonpt!DN29+ptagfire!AV29+nonroad!BT29+'onroad all'!BT29+cmv_c1c2!BF29+'ptfire-rx'!BS29+ptegu!DP29+ptnonipm!EK29+pt_oilgas!DP29+np_oilgas!CP29+rwc!BL29+cmv_c3!BF29+livestock!AP29+airports!BT29+'ptfire-wild'!BQ29+np_solvents!BN29</f>
        <v>1191.3453225716105</v>
      </c>
      <c r="M30" s="15">
        <f>rail!CH29+nonpt!DQ29+nonroad!BU29+'onroad all'!BX29+cmv_c1c2!BH29+'ptfire-rx'!BV29+ptegu!DS29+ptnonipm!EN29+pt_oilgas!DS29+np_oilgas!CR29+rwc!BN29+cmv_c3!BH29+airports!BV29+'ptfire-wild'!BT29+np_solvents!BP29+ptagfire!AX29</f>
        <v>357.83878465429183</v>
      </c>
      <c r="N30" s="15" t="e">
        <f>rail!AM29+nonpt!BH29+nonroad!AJ29+'onroad all'!G29+cmv_c1c2!M29+'ptfire-rx'!AL29+ptegu!BK29+ptnonipm!BU29+pt_oilgas!BK29+np_oilgas!AU29+rwc!AF29+airports!AI29+cmv_c3!M29+'ptfire-wild'!AK29+ptagfire!#REF!</f>
        <v>#REF!</v>
      </c>
      <c r="O30" s="15" t="e">
        <f>rail!AX29+nonpt!O29+ptagfire!AA29+nonroad!AR29+'onroad all'!Y29+cmv_c1c2!V29+'ptfire-rx'!AU29+ptegu!BX29+ptnonipm!CI29+pt_oilgas!BX29+np_oilgas!BE29+rwc!AM29+airports!AP29+cmv_c3!V29+'ptfire-wild'!AS29+np_solvents!#REF!</f>
        <v>#REF!</v>
      </c>
      <c r="P30" s="15">
        <f>rail!AC29+nonroad!AD29+'onroad all'!AJ29+'onroad all'!AK29+'onroad all'!AL29+'onroad all'!AM29+'onroad all'!AN29+'onroad all'!AO29+ptnonipm!BI29+SUM(airports!AS29:AX29)+SUM(cmv_c1c2!AC29:AH29)+SUM(cmv_c3!AC29:AH29)</f>
        <v>1319.0433354049678</v>
      </c>
      <c r="Q30" s="15">
        <f>rail!AD29+nonroad!AE29+'onroad all'!AK29+'onroad all'!AL29+'onroad all'!AM29+'onroad all'!AN29+'onroad all'!AO29+ptnonipm!BJ29+SUM(airports!AT29:AX29)+SUM(cmv_c1c2!AD29:AH29)+SUM(cmv_c3!AD29:AH29)</f>
        <v>1258.9205900666723</v>
      </c>
      <c r="R30" s="56">
        <f>rail!P29+nonpt!S29+nonroad!R29+'onroad all'!AB29+ptegu!T29+ptnonipm!T29+pt_oilgas!S29+np_oilgas!Q29+SUM(cmv_c1c2!Z29:AA29)+SUM(cmv_c3!Z29:AA29)</f>
        <v>4.8283755898534633E-2</v>
      </c>
      <c r="S30" s="56">
        <f>rail!K29+nonpt!L29+nonroad!U29+'onroad all'!M29+ptegu!L29+ptnonipm!L29+pt_oilgas!K29+np_oilgas!K29+SUM(cmv_c1c2!R29:S29)+SUM(cmv_c3!R29:S29)</f>
        <v>6.6672458451335759</v>
      </c>
      <c r="T30" s="56">
        <f>rail!O29+nonpt!P29+ptegu!P29+ptnonipm!P29+pt_oilgas!O29+np_oilgas!N29+rwc!M29+SUM(cmv_c1c2!W29:X29)+SUM(cmv_c3!W29:X29)</f>
        <v>0.64104484823748153</v>
      </c>
      <c r="U30" s="56">
        <f>rail!U29+nonpt!AH29+nonroad!T29+'onroad all'!CA29+ptegu!AH29+ptnonipm!AL29+pt_oilgas!AG29+np_oilgas!AA29+rwc!R29+SUM(cmv_c1c2!BJ29:BK29)+SUM(cmv_c3!BJ29:BK29)</f>
        <v>2.3011877374530028</v>
      </c>
      <c r="V30" s="56">
        <f>rail!S29+nonpt!AD29+nonroad!S29+'onroad all'!BR29+'onroad all'!BS29+ptegu!AD29+ptnonipm!AH29+pt_oilgas!AC29+np_oilgas!W29+rwc!P29+SUM(cmv_c1c2!BD29:BE29)+SUM(cmv_c3!BD29:BE29)</f>
        <v>27.853120562384049</v>
      </c>
      <c r="W30" s="56">
        <f>nonpt!CS29+ptegu!BB29+ptnonipm!Z29</f>
        <v>5.13710652730687E-2</v>
      </c>
      <c r="X30" s="63"/>
      <c r="AA30" s="17" t="s">
        <v>198</v>
      </c>
      <c r="AB30" s="15">
        <f>B30+beis!H29</f>
        <v>413898.71371953003</v>
      </c>
      <c r="AC30" s="15">
        <f t="shared" si="2"/>
        <v>22806.615861104343</v>
      </c>
      <c r="AD30" s="15">
        <f>D30+beis!T29</f>
        <v>80290.688335927247</v>
      </c>
      <c r="AE30" s="15">
        <f t="shared" si="3"/>
        <v>88534.268823647712</v>
      </c>
      <c r="AF30" s="15">
        <f t="shared" si="4"/>
        <v>25832.446662096605</v>
      </c>
      <c r="AG30" s="15">
        <f t="shared" si="5"/>
        <v>4822.7311454511391</v>
      </c>
      <c r="AH30" s="15">
        <f>H30+beis!Z29</f>
        <v>279157.65337750199</v>
      </c>
      <c r="AI30" s="15">
        <f>I30+beis!E29</f>
        <v>6071.8251805315049</v>
      </c>
      <c r="AJ30" s="15">
        <f t="shared" si="6"/>
        <v>729.38827994917301</v>
      </c>
      <c r="AK30" s="15" t="e">
        <f>K30+beis!N29</f>
        <v>#REF!</v>
      </c>
      <c r="AL30" s="15">
        <f>L30+beis!R29</f>
        <v>31779.380198571613</v>
      </c>
      <c r="AM30" s="15">
        <f t="shared" si="7"/>
        <v>357.83878465429183</v>
      </c>
      <c r="AN30" s="15" t="e">
        <f t="shared" si="8"/>
        <v>#REF!</v>
      </c>
      <c r="AO30" s="15" t="e">
        <f t="shared" si="9"/>
        <v>#REF!</v>
      </c>
      <c r="AP30" s="15">
        <f t="shared" si="10"/>
        <v>1319.0433354049678</v>
      </c>
      <c r="AQ30" s="15">
        <f t="shared" si="11"/>
        <v>1258.9205900666723</v>
      </c>
      <c r="AR30" s="56">
        <f t="shared" si="12"/>
        <v>4.8283755898534633E-2</v>
      </c>
      <c r="AS30" s="56">
        <f t="shared" si="13"/>
        <v>6.6672458451335759</v>
      </c>
      <c r="AT30" s="56">
        <f t="shared" si="14"/>
        <v>0.64104484823748153</v>
      </c>
      <c r="AU30" s="56">
        <f t="shared" si="15"/>
        <v>2.3011877374530028</v>
      </c>
      <c r="AV30" s="56">
        <f t="shared" si="16"/>
        <v>27.853120562384049</v>
      </c>
      <c r="AX30" s="17" t="s">
        <v>198</v>
      </c>
      <c r="AY30" s="15">
        <f>B30-'ptfire-rx'!B29-'ptfire-wild'!B29</f>
        <v>295585.56767853</v>
      </c>
      <c r="AZ30" s="15">
        <f>C30-'ptfire-rx'!C29-'ptfire-wild'!C29</f>
        <v>21616.636595104341</v>
      </c>
      <c r="BA30" s="15">
        <f>D30-'ptfire-rx'!D29-'ptfire-wild'!D29</f>
        <v>64370.106486927245</v>
      </c>
      <c r="BB30" s="15">
        <f>E30-'ptfire-rx'!E29-'ptfire-wild'!E29</f>
        <v>80736.584836647715</v>
      </c>
      <c r="BC30" s="15">
        <f>F30-'ptfire-rx'!F29-'ptfire-wild'!F29</f>
        <v>19224.239898096603</v>
      </c>
      <c r="BD30" s="15">
        <f>G30-'ptfire-rx'!G29-'ptfire-wild'!G29</f>
        <v>4115.7414134511391</v>
      </c>
      <c r="BE30" s="15">
        <f>H30-'ptfire-rx'!H29-'ptfire-wild'!H29</f>
        <v>60459.124323501994</v>
      </c>
      <c r="BF30" s="15">
        <f>I30-'ptfire-rx'!AO29-'ptfire-wild'!AM29</f>
        <v>523.323740943742</v>
      </c>
      <c r="BG30" s="15">
        <f>J30-'ptfire-rx'!AS29-'ptfire-wild'!AQ29</f>
        <v>566.87425850975512</v>
      </c>
      <c r="BH30" s="15" t="e">
        <f>K30-'ptfire-rx'!BE29-'ptfire-wild'!BC29</f>
        <v>#REF!</v>
      </c>
      <c r="BI30" s="15">
        <f>L30-'ptfire-rx'!BS29-'ptfire-wild'!BQ29</f>
        <v>359.27081559728117</v>
      </c>
      <c r="BJ30" s="15">
        <f>M30-'ptfire-rx'!BV29-'ptfire-wild'!BT29</f>
        <v>155.72699934338399</v>
      </c>
      <c r="BK30" s="15" t="e">
        <f>N30-'ptfire-rx'!AL29-'ptfire-wild'!AK29</f>
        <v>#REF!</v>
      </c>
      <c r="BL30" s="15" t="e">
        <f>O30-'ptfire-rx'!AU29-'ptfire-wild'!AS29</f>
        <v>#REF!</v>
      </c>
      <c r="BM30" s="15">
        <f t="shared" si="17"/>
        <v>1319.0433354049678</v>
      </c>
      <c r="BN30" s="15">
        <f t="shared" si="18"/>
        <v>1258.9205900666723</v>
      </c>
      <c r="BO30" s="56">
        <f t="shared" si="19"/>
        <v>4.8283755898534633E-2</v>
      </c>
      <c r="BP30" s="56">
        <f t="shared" si="20"/>
        <v>6.6672458451335759</v>
      </c>
      <c r="BQ30" s="56">
        <f t="shared" si="21"/>
        <v>0.64104484823748153</v>
      </c>
      <c r="BR30" s="56">
        <f t="shared" si="22"/>
        <v>2.3011877374530028</v>
      </c>
      <c r="BS30" s="56">
        <f t="shared" si="23"/>
        <v>27.853120562384049</v>
      </c>
    </row>
    <row r="31" spans="1:71" x14ac:dyDescent="0.25">
      <c r="A31" s="17" t="s">
        <v>199</v>
      </c>
      <c r="B31" s="15">
        <f>rail!B30+nonpt!B30+ptagfire!B30+nonroad!B30+'onroad all'!AF30+cmv_c1c2!B30+'ptfire-rx'!B30+ptegu!B30+ptnonipm!B30+pt_oilgas!B30+np_oilgas!B30+rwc!B30+cmv_c3!B30+airports!B30+'ptfire-wild'!B30+np_solvents!B30</f>
        <v>220993.75417332002</v>
      </c>
      <c r="C31" s="15">
        <f>rail!C30+nonpt!C30+ptagfire!C30++nonroad!C30+'onroad all'!BY30+cmv_c1c2!BI30+'ptfire-rx'!C30+ptegu!C30+ptnonipm!C30+pt_oilgas!C30+np_oilgas!C30+rwc!C30+cmv_c3!BI30+livestock!B30+airports!C30+'ptfire-wild'!C30+fertilizer!B30+np_solvents!C30</f>
        <v>3160.5516081148121</v>
      </c>
      <c r="D31" s="15">
        <f>rail!D30+nonpt!D30+ptagfire!D30++nonroad!D30+cmv_c1c2!D30+'ptfire-rx'!D30+ptegu!EA30+ptnonipm!D30+pt_oilgas!D30+np_oilgas!D30+rwc!D30+cmv_c3!D30+'onroad all'!EE30+airports!D30+'ptfire-wild'!D30+np_solvents!D30</f>
        <v>19572.80512359428</v>
      </c>
      <c r="E31" s="15">
        <f>rail!E30+nonpt!E30+ptagfire!E30++nonroad!E30+cmv_c1c2!E30+'ptfire-rx'!E30+ptegu!E30+ptnonipm!E30+pt_oilgas!E30+np_oilgas!E30+rwc!E30+cmv_c3!E30+afdust!BA30+'onroad all'!CZ30+'onroad all'!EG30+airports!E30+'ptfire-wild'!E30+np_solvents!E30</f>
        <v>19974.699937308022</v>
      </c>
      <c r="F31" s="15">
        <f>rail!F30+nonpt!F30+ptagfire!F30++nonroad!F30+cmv_c1c2!F30+'ptfire-rx'!F30+ptegu!F30+ptnonipm!F30+pt_oilgas!F30+np_oilgas!F30+rwc!F30+cmv_c3!F30+afdust!BB30+'onroad all'!EG30+airports!F30+'ptfire-wild'!F30+np_solvents!F30</f>
        <v>16581.71886358377</v>
      </c>
      <c r="G31" s="15">
        <f>rail!G30+nonpt!G30+ptagfire!G30++nonroad!G30+'onroad all'!DP30+cmv_c1c2!G30+'ptfire-rx'!G30+ptegu!FM30+ptnonipm!G30+pt_oilgas!G30+np_oilgas!G30+rwc!G30+cmv_c3!G30+airports!G30+'ptfire-wild'!G30+np_solvents!G30</f>
        <v>1397.2110040185419</v>
      </c>
      <c r="H31" s="15">
        <f>rail!H30+nonpt!H30+ptagfire!H30++nonroad!H30+'onroad all'!EA30+cmv_c1c2!H30+'ptfire-rx'!H30+ptegu!H30+ptnonipm!H30+pt_oilgas!H30+np_oilgas!H30+rwc!H30+cmv_c3!H30+livestock!C30+airports!H30+'ptfire-wild'!H30+np_solvents!H30</f>
        <v>35572.556502506006</v>
      </c>
      <c r="I31" s="15">
        <f>rail!AN30+nonpt!BK30+ptagfire!V30+nonroad!AK30+'onroad all'!H30+cmv_c1c2!O30+'ptfire-rx'!AO30+ptegu!BM30+ptnonipm!BX30+pt_oilgas!BM30+np_oilgas!AV30+rwc!AG30+cmv_c3!O30+livestock!U30+airports!AK30+'ptfire-wild'!AM30+np_solvents!AJ30</f>
        <v>1463.550910789731</v>
      </c>
      <c r="J31" s="15">
        <f>rail!AT30+nonpt!BQ30+ptagfire!Z30+nonroad!AP30+'onroad all'!P30+cmv_c1c2!T30+'ptfire-rx'!AS30+ptegu!BS30+ptnonipm!CD30+pt_oilgas!BS30+np_oilgas!BB30+rwc!AK30+cmv_c3!T30+livestock!X30+airports!AN30+'ptfire-wild'!AQ30+np_solvents!AN30</f>
        <v>622.73215381152772</v>
      </c>
      <c r="K31" s="15" t="e">
        <f>rail!BQ30+nonpt!CU30+ptagfire!AJ30+nonroad!BH30+'onroad all'!BB30+cmv_c1c2!AO30+'ptfire-rx'!BE30+ptegu!CX30+ptnonipm!DP30+pt_oilgas!CW30+np_oilgas!BY30+rwc!AX30+cmv_c3!AP30+livestock!#REF!+airports!BF30+'ptfire-wild'!BC30+np_solvents!BB30</f>
        <v>#REF!</v>
      </c>
      <c r="L31" s="15">
        <f>rail!CF30+nonpt!DN30+ptagfire!AV30+nonroad!BT30+'onroad all'!BT30+cmv_c1c2!BF30+'ptfire-rx'!BS30+ptegu!DP30+ptnonipm!EK30+pt_oilgas!DP30+np_oilgas!CP30+rwc!BL30+cmv_c3!BF30+livestock!AP30+airports!BT30+'ptfire-wild'!BQ30+np_solvents!BN30</f>
        <v>138.60615588573739</v>
      </c>
      <c r="M31" s="15">
        <f>rail!CH30+nonpt!DQ30+nonroad!BU30+'onroad all'!BX30+cmv_c1c2!BH30+'ptfire-rx'!BV30+ptegu!DS30+ptnonipm!EN30+pt_oilgas!DS30+np_oilgas!CR30+rwc!BN30+cmv_c3!BH30+airports!BV30+'ptfire-wild'!BT30+np_solvents!BP30+ptagfire!AX30</f>
        <v>235.36549039786971</v>
      </c>
      <c r="N31" s="15" t="e">
        <f>rail!AM30+nonpt!BH30+nonroad!AJ30+'onroad all'!G30+cmv_c1c2!M30+'ptfire-rx'!AL30+ptegu!BK30+ptnonipm!BU30+pt_oilgas!BK30+np_oilgas!AU30+rwc!AF30+airports!AI30+cmv_c3!M30+'ptfire-wild'!AK30+ptagfire!#REF!</f>
        <v>#REF!</v>
      </c>
      <c r="O31" s="15" t="e">
        <f>rail!AX30+nonpt!O30+ptagfire!AA30+nonroad!AR30+'onroad all'!Y30+cmv_c1c2!V30+'ptfire-rx'!AU30+ptegu!BX30+ptnonipm!CI30+pt_oilgas!BX30+np_oilgas!BE30+rwc!AM30+airports!AP30+cmv_c3!V30+'ptfire-wild'!AS30+np_solvents!#REF!</f>
        <v>#REF!</v>
      </c>
      <c r="P31" s="15">
        <f>rail!AC30+nonroad!AD30+'onroad all'!AJ30+'onroad all'!AK30+'onroad all'!AL30+'onroad all'!AM30+'onroad all'!AN30+'onroad all'!AO30+ptnonipm!BI30+SUM(airports!AS30:AX30)+SUM(cmv_c1c2!AC30:AH30)+SUM(cmv_c3!AC30:AH30)</f>
        <v>296.60798972909356</v>
      </c>
      <c r="Q31" s="15">
        <f>rail!AD30+nonroad!AE30+'onroad all'!AK30+'onroad all'!AL30+'onroad all'!AM30+'onroad all'!AN30+'onroad all'!AO30+ptnonipm!BJ30+SUM(airports!AT30:AX30)+SUM(cmv_c1c2!AD30:AH30)+SUM(cmv_c3!AD30:AH30)</f>
        <v>280.39327467800672</v>
      </c>
      <c r="R31" s="56">
        <f>rail!P30+nonpt!S30+nonroad!R30+'onroad all'!AB30+ptegu!T30+ptnonipm!T30+pt_oilgas!S30+np_oilgas!Q30+SUM(cmv_c1c2!Z30:AA30)+SUM(cmv_c3!Z30:AA30)</f>
        <v>3.5821152315627852E-2</v>
      </c>
      <c r="S31" s="56">
        <f>rail!K30+nonpt!L30+nonroad!U30+'onroad all'!M30+ptegu!L30+ptnonipm!L30+pt_oilgas!K30+np_oilgas!K30+SUM(cmv_c1c2!R30:S30)+SUM(cmv_c3!R30:S30)</f>
        <v>0.16576044160226691</v>
      </c>
      <c r="T31" s="56">
        <f>rail!O30+nonpt!P30+ptegu!P30+ptnonipm!P30+pt_oilgas!O30+np_oilgas!N30+rwc!M30+SUM(cmv_c1c2!W30:X30)+SUM(cmv_c3!W30:X30)</f>
        <v>7.0695988007583893E-2</v>
      </c>
      <c r="U31" s="56">
        <f>rail!U30+nonpt!AH30+nonroad!T30+'onroad all'!CA30+ptegu!AH30+ptnonipm!AL30+pt_oilgas!AG30+np_oilgas!AA30+rwc!R30+SUM(cmv_c1c2!BJ30:BK30)+SUM(cmv_c3!BJ30:BK30)</f>
        <v>1.3874065674244034</v>
      </c>
      <c r="V31" s="56">
        <f>rail!S30+nonpt!AD30+nonroad!S30+'onroad all'!BR30+'onroad all'!BS30+ptegu!AD30+ptnonipm!AH30+pt_oilgas!AC30+np_oilgas!W30+rwc!P30+SUM(cmv_c1c2!BD30:BE30)+SUM(cmv_c3!BD30:BE30)</f>
        <v>2.1891380580963098</v>
      </c>
      <c r="W31" s="56">
        <f>nonpt!CS30+ptegu!BB30+ptnonipm!Z30</f>
        <v>1.7897311015417569E-2</v>
      </c>
      <c r="X31" s="63" t="s">
        <v>172</v>
      </c>
      <c r="AA31" s="17" t="s">
        <v>199</v>
      </c>
      <c r="AB31" s="15">
        <f>B31+beis!H30</f>
        <v>231112.81040332001</v>
      </c>
      <c r="AC31" s="15">
        <f t="shared" si="2"/>
        <v>3160.5516081148121</v>
      </c>
      <c r="AD31" s="15">
        <f>D31+beis!T30</f>
        <v>20228.60519314498</v>
      </c>
      <c r="AE31" s="15">
        <f t="shared" si="3"/>
        <v>19974.699937308022</v>
      </c>
      <c r="AF31" s="15">
        <f t="shared" si="4"/>
        <v>16581.71886358377</v>
      </c>
      <c r="AG31" s="15">
        <f t="shared" si="5"/>
        <v>1397.2110040185419</v>
      </c>
      <c r="AH31" s="15">
        <f>H31+beis!Z30</f>
        <v>111417.81110250601</v>
      </c>
      <c r="AI31" s="15">
        <f>I31+beis!E30</f>
        <v>2559.7009007897309</v>
      </c>
      <c r="AJ31" s="15">
        <f t="shared" si="6"/>
        <v>622.73215381152772</v>
      </c>
      <c r="AK31" s="15" t="e">
        <f>K31+beis!N30</f>
        <v>#REF!</v>
      </c>
      <c r="AL31" s="15">
        <f>L31+beis!R30</f>
        <v>5135.3974318857372</v>
      </c>
      <c r="AM31" s="15">
        <f t="shared" si="7"/>
        <v>235.36549039786971</v>
      </c>
      <c r="AN31" s="15" t="e">
        <f t="shared" si="8"/>
        <v>#REF!</v>
      </c>
      <c r="AO31" s="15" t="e">
        <f t="shared" si="9"/>
        <v>#REF!</v>
      </c>
      <c r="AP31" s="15">
        <f t="shared" si="10"/>
        <v>296.60798972909356</v>
      </c>
      <c r="AQ31" s="15">
        <f t="shared" si="11"/>
        <v>280.39327467800672</v>
      </c>
      <c r="AR31" s="56">
        <f t="shared" si="12"/>
        <v>3.5821152315627852E-2</v>
      </c>
      <c r="AS31" s="56">
        <f t="shared" si="13"/>
        <v>0.16576044160226691</v>
      </c>
      <c r="AT31" s="56">
        <f t="shared" si="14"/>
        <v>7.0695988007583893E-2</v>
      </c>
      <c r="AU31" s="56">
        <f t="shared" si="15"/>
        <v>1.3874065674244034</v>
      </c>
      <c r="AV31" s="56">
        <f t="shared" si="16"/>
        <v>2.1891380580963098</v>
      </c>
      <c r="AX31" s="17" t="s">
        <v>199</v>
      </c>
      <c r="AY31" s="15">
        <f>B31-'ptfire-rx'!B30-'ptfire-wild'!B30</f>
        <v>219386.38924832002</v>
      </c>
      <c r="AZ31" s="15">
        <f>C31-'ptfire-rx'!C30-'ptfire-wild'!C30</f>
        <v>3134.1245911148121</v>
      </c>
      <c r="BA31" s="15">
        <f>D31-'ptfire-rx'!D30-'ptfire-wild'!D30</f>
        <v>19548.50463659428</v>
      </c>
      <c r="BB31" s="15">
        <f>E31-'ptfire-rx'!E30-'ptfire-wild'!E30</f>
        <v>19809.069391308021</v>
      </c>
      <c r="BC31" s="15">
        <f>F31-'ptfire-rx'!F30-'ptfire-wild'!F30</f>
        <v>16441.353989583768</v>
      </c>
      <c r="BD31" s="15">
        <f>G31-'ptfire-rx'!G30-'ptfire-wild'!G30</f>
        <v>1384.4074880185419</v>
      </c>
      <c r="BE31" s="15">
        <f>H31-'ptfire-rx'!H30-'ptfire-wild'!H30</f>
        <v>35192.668150506011</v>
      </c>
      <c r="BF31" s="15">
        <f>I31-'ptfire-rx'!AO30-'ptfire-wild'!AM30</f>
        <v>1455.085878099891</v>
      </c>
      <c r="BG31" s="15">
        <f>J31-'ptfire-rx'!AS30-'ptfire-wild'!AQ30</f>
        <v>618.96152463537521</v>
      </c>
      <c r="BH31" s="15" t="e">
        <f>K31-'ptfire-rx'!BE30-'ptfire-wild'!BC30</f>
        <v>#REF!</v>
      </c>
      <c r="BI31" s="15">
        <f>L31-'ptfire-rx'!BS30-'ptfire-wild'!BQ30</f>
        <v>125.62650410772088</v>
      </c>
      <c r="BJ31" s="15">
        <f>M31-'ptfire-rx'!BV30-'ptfire-wild'!BT30</f>
        <v>232.13385716625444</v>
      </c>
      <c r="BK31" s="15" t="e">
        <f>N31-'ptfire-rx'!AL30-'ptfire-wild'!AK30</f>
        <v>#REF!</v>
      </c>
      <c r="BL31" s="15" t="e">
        <f>O31-'ptfire-rx'!AU30-'ptfire-wild'!AS30</f>
        <v>#REF!</v>
      </c>
      <c r="BM31" s="15">
        <f t="shared" si="17"/>
        <v>296.60798972909356</v>
      </c>
      <c r="BN31" s="15">
        <f t="shared" si="18"/>
        <v>280.39327467800672</v>
      </c>
      <c r="BO31" s="56">
        <f t="shared" si="19"/>
        <v>3.5821152315627852E-2</v>
      </c>
      <c r="BP31" s="56">
        <f t="shared" si="20"/>
        <v>0.16576044160226691</v>
      </c>
      <c r="BQ31" s="56">
        <f t="shared" si="21"/>
        <v>7.0695988007583893E-2</v>
      </c>
      <c r="BR31" s="56">
        <f t="shared" si="22"/>
        <v>1.3874065674244034</v>
      </c>
      <c r="BS31" s="56">
        <f t="shared" si="23"/>
        <v>2.1891380580963098</v>
      </c>
    </row>
    <row r="32" spans="1:71" x14ac:dyDescent="0.25">
      <c r="A32" s="17" t="s">
        <v>200</v>
      </c>
      <c r="B32" s="15">
        <f>rail!B31+nonpt!B31+ptagfire!B31+nonroad!B31+'onroad all'!AF31+cmv_c1c2!B31+'ptfire-rx'!B31+ptegu!B31+ptnonipm!B31+pt_oilgas!B31+np_oilgas!B31+rwc!B31+cmv_c3!B31+airports!B31+'ptfire-wild'!B31+np_solvents!B31</f>
        <v>625330.11924482009</v>
      </c>
      <c r="C32" s="15">
        <f>rail!C31+nonpt!C31+ptagfire!C31++nonroad!C31+'onroad all'!BY31+cmv_c1c2!BI31+'ptfire-rx'!C31+ptegu!C31+ptnonipm!C31+pt_oilgas!C31+np_oilgas!C31+rwc!C31+cmv_c3!BI31+livestock!B31+airports!C31+'ptfire-wild'!C31+fertilizer!B31+np_solvents!C31</f>
        <v>6159.4995158776574</v>
      </c>
      <c r="D32" s="15">
        <f>rail!D31+nonpt!D31+ptagfire!D31++nonroad!D31+cmv_c1c2!D31+'ptfire-rx'!D31+ptegu!EA31+ptnonipm!D31+pt_oilgas!D31+np_oilgas!D31+rwc!D31+cmv_c3!D31+'onroad all'!EE31+airports!D31+'ptfire-wild'!D31+np_solvents!D31</f>
        <v>88654.333574198899</v>
      </c>
      <c r="E32" s="15">
        <f>rail!E31+nonpt!E31+ptagfire!E31++nonroad!E31+cmv_c1c2!E31+'ptfire-rx'!E31+ptegu!E31+ptnonipm!E31+pt_oilgas!E31+np_oilgas!E31+rwc!E31+cmv_c3!E31+afdust!BA31+'onroad all'!CZ31+'onroad all'!EG31+airports!E31+'ptfire-wild'!E31+np_solvents!E31</f>
        <v>57418.688470579276</v>
      </c>
      <c r="F32" s="15">
        <f>rail!F31+nonpt!F31+ptagfire!F31++nonroad!F31+cmv_c1c2!F31+'ptfire-rx'!F31+ptegu!F31+ptnonipm!F31+pt_oilgas!F31+np_oilgas!F31+rwc!F31+cmv_c3!F31+afdust!BB31+'onroad all'!EG31+airports!F31+'ptfire-wild'!F31+np_solvents!F31</f>
        <v>23227.625307784681</v>
      </c>
      <c r="G32" s="15">
        <f>rail!G31+nonpt!G31+ptagfire!G31++nonroad!G31+'onroad all'!DP31+cmv_c1c2!G31+'ptfire-rx'!G31+ptegu!FM31+ptnonipm!G31+pt_oilgas!G31+np_oilgas!G31+rwc!G31+cmv_c3!G31+airports!G31+'ptfire-wild'!G31+np_solvents!G31</f>
        <v>2993.6695743649902</v>
      </c>
      <c r="H32" s="15">
        <f>rail!H31+nonpt!H31+ptagfire!H31++nonroad!H31+'onroad all'!EA31+cmv_c1c2!H31+'ptfire-rx'!H31+ptegu!H31+ptnonipm!H31+pt_oilgas!H31+np_oilgas!H31+rwc!H31+cmv_c3!H31+livestock!C31+airports!H31+'ptfire-wild'!H31+np_solvents!H31</f>
        <v>132182.38574909</v>
      </c>
      <c r="I32" s="15">
        <f>rail!AN31+nonpt!BK31+ptagfire!V31+nonroad!AK31+'onroad all'!H31+cmv_c1c2!O31+'ptfire-rx'!AO31+ptegu!BM31+ptnonipm!BX31+pt_oilgas!BM31+np_oilgas!AV31+rwc!AG31+cmv_c3!O31+livestock!U31+airports!AK31+'ptfire-wild'!AM31+np_solvents!AJ31</f>
        <v>1083.0994521305749</v>
      </c>
      <c r="J32" s="15">
        <f>rail!AT31+nonpt!BQ31+ptagfire!Z31+nonroad!AP31+'onroad all'!P31+cmv_c1c2!T31+'ptfire-rx'!AS31+ptegu!BS31+ptnonipm!CD31+pt_oilgas!BS31+np_oilgas!BB31+rwc!AK31+cmv_c3!T31+livestock!X31+airports!AN31+'ptfire-wild'!AQ31+np_solvents!AN31</f>
        <v>1198.6849083230559</v>
      </c>
      <c r="K32" s="15" t="e">
        <f>rail!BQ31+nonpt!CU31+ptagfire!AJ31+nonroad!BH31+'onroad all'!BB31+cmv_c1c2!AO31+'ptfire-rx'!BE31+ptegu!CX31+ptnonipm!DP31+pt_oilgas!CW31+np_oilgas!BY31+rwc!AX31+cmv_c3!AP31+livestock!#REF!+airports!BF31+'ptfire-wild'!BC31+np_solvents!BB31</f>
        <v>#REF!</v>
      </c>
      <c r="L32" s="15">
        <f>rail!CF31+nonpt!DN31+ptagfire!AV31+nonroad!BT31+'onroad all'!BT31+cmv_c1c2!BF31+'ptfire-rx'!BS31+ptegu!DP31+ptnonipm!EK31+pt_oilgas!DP31+np_oilgas!CP31+rwc!BL31+cmv_c3!BF31+livestock!AP31+airports!BT31+'ptfire-wild'!BQ31+np_solvents!BN31</f>
        <v>1081.3594748184814</v>
      </c>
      <c r="M32" s="15">
        <f>rail!CH31+nonpt!DQ31+nonroad!BU31+'onroad all'!BX31+cmv_c1c2!BH31+'ptfire-rx'!BV31+ptegu!DS31+ptnonipm!EN31+pt_oilgas!DS31+np_oilgas!CR31+rwc!BN31+cmv_c3!BH31+airports!BV31+'ptfire-wild'!BT31+np_solvents!BP31+ptagfire!AX31</f>
        <v>298.02232245119296</v>
      </c>
      <c r="N32" s="15" t="e">
        <f>rail!AM31+nonpt!BH31+nonroad!AJ31+'onroad all'!G31+cmv_c1c2!M31+'ptfire-rx'!AL31+ptegu!BK31+ptnonipm!BU31+pt_oilgas!BK31+np_oilgas!AU31+rwc!AF31+airports!AI31+cmv_c3!M31+'ptfire-wild'!AK31+ptagfire!#REF!</f>
        <v>#REF!</v>
      </c>
      <c r="O32" s="15" t="e">
        <f>rail!AX31+nonpt!O31+ptagfire!AA31+nonroad!AR31+'onroad all'!Y31+cmv_c1c2!V31+'ptfire-rx'!AU31+ptegu!BX31+ptnonipm!CI31+pt_oilgas!BX31+np_oilgas!BE31+rwc!AM31+airports!AP31+cmv_c3!V31+'ptfire-wild'!AS31+np_solvents!#REF!</f>
        <v>#REF!</v>
      </c>
      <c r="P32" s="15">
        <f>rail!AC31+nonroad!AD31+'onroad all'!AJ31+'onroad all'!AK31+'onroad all'!AL31+'onroad all'!AM31+'onroad all'!AN31+'onroad all'!AO31+ptnonipm!BI31+SUM(airports!AS31:AX31)+SUM(cmv_c1c2!AC31:AH31)+SUM(cmv_c3!AC31:AH31)</f>
        <v>1604.6162679322138</v>
      </c>
      <c r="Q32" s="15">
        <f>rail!AD31+nonroad!AE31+'onroad all'!AK31+'onroad all'!AL31+'onroad all'!AM31+'onroad all'!AN31+'onroad all'!AO31+ptnonipm!BJ31+SUM(airports!AT31:AX31)+SUM(cmv_c1c2!AD31:AH31)+SUM(cmv_c3!AD31:AH31)</f>
        <v>1523.5110907402716</v>
      </c>
      <c r="R32" s="56">
        <f>rail!P31+nonpt!S31+nonroad!R31+'onroad all'!AB31+ptegu!T31+ptnonipm!T31+pt_oilgas!S31+np_oilgas!Q31+SUM(cmv_c1c2!Z31:AA31)+SUM(cmv_c3!Z31:AA31)</f>
        <v>6.2959519675479692E-2</v>
      </c>
      <c r="S32" s="56">
        <f>rail!K31+nonpt!L31+nonroad!U31+'onroad all'!M31+ptegu!L31+ptnonipm!L31+pt_oilgas!K31+np_oilgas!K31+SUM(cmv_c1c2!R31:S31)+SUM(cmv_c3!R31:S31)</f>
        <v>0.35752651128982016</v>
      </c>
      <c r="T32" s="56">
        <f>rail!O31+nonpt!P31+ptegu!P31+ptnonipm!P31+pt_oilgas!O31+np_oilgas!N31+rwc!M31+SUM(cmv_c1c2!W31:X31)+SUM(cmv_c3!W31:X31)</f>
        <v>0.17849155044713758</v>
      </c>
      <c r="U32" s="56">
        <f>rail!U31+nonpt!AH31+nonroad!T31+'onroad all'!CA31+ptegu!AH31+ptnonipm!AL31+pt_oilgas!AG31+np_oilgas!AA31+rwc!R31+SUM(cmv_c1c2!BJ31:BK31)+SUM(cmv_c3!BJ31:BK31)</f>
        <v>1.8541104578360663</v>
      </c>
      <c r="V32" s="56">
        <f>rail!S31+nonpt!AD31+nonroad!S31+'onroad all'!BR31+'onroad all'!BS31+ptegu!AD31+ptnonipm!AH31+pt_oilgas!AC31+np_oilgas!W31+rwc!P31+SUM(cmv_c1c2!BD31:BE31)+SUM(cmv_c3!BD31:BE31)</f>
        <v>1.5256198681108704</v>
      </c>
      <c r="W32" s="56">
        <f>nonpt!CS31+ptegu!BB31+ptnonipm!Z31</f>
        <v>0.53933104896169204</v>
      </c>
      <c r="X32" s="63" t="s">
        <v>172</v>
      </c>
      <c r="AA32" s="17" t="s">
        <v>200</v>
      </c>
      <c r="AB32" s="15">
        <f>B32+beis!H31</f>
        <v>634382.03703782009</v>
      </c>
      <c r="AC32" s="15">
        <f t="shared" si="2"/>
        <v>6159.4995158776574</v>
      </c>
      <c r="AD32" s="15">
        <f>D32+beis!T31</f>
        <v>90835.408217198899</v>
      </c>
      <c r="AE32" s="15">
        <f t="shared" si="3"/>
        <v>57418.688470579276</v>
      </c>
      <c r="AF32" s="15">
        <f t="shared" si="4"/>
        <v>23227.625307784681</v>
      </c>
      <c r="AG32" s="15">
        <f t="shared" si="5"/>
        <v>2993.6695743649902</v>
      </c>
      <c r="AH32" s="15">
        <f>H32+beis!Z31</f>
        <v>235952.660879089</v>
      </c>
      <c r="AI32" s="15">
        <f>I32+beis!E31</f>
        <v>2070.432038330574</v>
      </c>
      <c r="AJ32" s="15">
        <f t="shared" si="6"/>
        <v>1198.6849083230559</v>
      </c>
      <c r="AK32" s="15" t="e">
        <f>K32+beis!N31</f>
        <v>#REF!</v>
      </c>
      <c r="AL32" s="15">
        <f>L32+beis!R31</f>
        <v>6214.4510703484812</v>
      </c>
      <c r="AM32" s="15">
        <f t="shared" si="7"/>
        <v>298.02232245119296</v>
      </c>
      <c r="AN32" s="15" t="e">
        <f t="shared" si="8"/>
        <v>#REF!</v>
      </c>
      <c r="AO32" s="15" t="e">
        <f t="shared" si="9"/>
        <v>#REF!</v>
      </c>
      <c r="AP32" s="15">
        <f t="shared" si="10"/>
        <v>1604.6162679322138</v>
      </c>
      <c r="AQ32" s="15">
        <f t="shared" si="11"/>
        <v>1523.5110907402716</v>
      </c>
      <c r="AR32" s="56">
        <f t="shared" si="12"/>
        <v>6.2959519675479692E-2</v>
      </c>
      <c r="AS32" s="56">
        <f t="shared" si="13"/>
        <v>0.35752651128982016</v>
      </c>
      <c r="AT32" s="56">
        <f t="shared" si="14"/>
        <v>0.17849155044713758</v>
      </c>
      <c r="AU32" s="56">
        <f t="shared" si="15"/>
        <v>1.8541104578360663</v>
      </c>
      <c r="AV32" s="56">
        <f t="shared" si="16"/>
        <v>1.5256198681108704</v>
      </c>
      <c r="AX32" s="17" t="s">
        <v>200</v>
      </c>
      <c r="AY32" s="15">
        <f>B32-'ptfire-rx'!B31-'ptfire-wild'!B31</f>
        <v>585843.06739582005</v>
      </c>
      <c r="AZ32" s="15">
        <f>C32-'ptfire-rx'!C31-'ptfire-wild'!C31</f>
        <v>5512.5164498776576</v>
      </c>
      <c r="BA32" s="15">
        <f>D32-'ptfire-rx'!D31-'ptfire-wild'!D31</f>
        <v>88172.250973198898</v>
      </c>
      <c r="BB32" s="15">
        <f>E32-'ptfire-rx'!E31-'ptfire-wild'!E31</f>
        <v>53452.357688579279</v>
      </c>
      <c r="BC32" s="15">
        <f>F32-'ptfire-rx'!F31-'ptfire-wild'!F31</f>
        <v>19866.328051784683</v>
      </c>
      <c r="BD32" s="15">
        <f>G32-'ptfire-rx'!G31-'ptfire-wild'!G31</f>
        <v>2714.2662873649901</v>
      </c>
      <c r="BE32" s="15">
        <f>H32-'ptfire-rx'!H31-'ptfire-wild'!H31</f>
        <v>122882.00417109</v>
      </c>
      <c r="BF32" s="15">
        <f>I32-'ptfire-rx'!AO31-'ptfire-wild'!AM31</f>
        <v>877.71253703211084</v>
      </c>
      <c r="BG32" s="15">
        <f>J32-'ptfire-rx'!AS31-'ptfire-wild'!AQ31</f>
        <v>1098.7211953280287</v>
      </c>
      <c r="BH32" s="15" t="e">
        <f>K32-'ptfire-rx'!BE31-'ptfire-wild'!BC31</f>
        <v>#REF!</v>
      </c>
      <c r="BI32" s="15">
        <f>L32-'ptfire-rx'!BS31-'ptfire-wild'!BQ31</f>
        <v>776.98911690191869</v>
      </c>
      <c r="BJ32" s="15">
        <f>M32-'ptfire-rx'!BV31-'ptfire-wild'!BT31</f>
        <v>220.62780005075265</v>
      </c>
      <c r="BK32" s="15" t="e">
        <f>N32-'ptfire-rx'!AL31-'ptfire-wild'!AK31</f>
        <v>#REF!</v>
      </c>
      <c r="BL32" s="15" t="e">
        <f>O32-'ptfire-rx'!AU31-'ptfire-wild'!AS31</f>
        <v>#REF!</v>
      </c>
      <c r="BM32" s="15">
        <f t="shared" si="17"/>
        <v>1604.6162679322138</v>
      </c>
      <c r="BN32" s="15">
        <f t="shared" si="18"/>
        <v>1523.5110907402716</v>
      </c>
      <c r="BO32" s="56">
        <f t="shared" si="19"/>
        <v>6.2959519675479692E-2</v>
      </c>
      <c r="BP32" s="56">
        <f t="shared" si="20"/>
        <v>0.35752651128982016</v>
      </c>
      <c r="BQ32" s="56">
        <f t="shared" si="21"/>
        <v>0.17849155044713758</v>
      </c>
      <c r="BR32" s="56">
        <f t="shared" si="22"/>
        <v>1.8541104578360663</v>
      </c>
      <c r="BS32" s="56">
        <f t="shared" si="23"/>
        <v>1.5256198681108704</v>
      </c>
    </row>
    <row r="33" spans="1:71" x14ac:dyDescent="0.25">
      <c r="A33" s="17" t="s">
        <v>201</v>
      </c>
      <c r="B33" s="15">
        <f>rail!B32+nonpt!B32+ptagfire!B32+nonroad!B32+'onroad all'!AF32+cmv_c1c2!B32+'ptfire-rx'!B32+ptegu!B32+ptnonipm!B32+pt_oilgas!B32+np_oilgas!B32+rwc!B32+cmv_c3!B32+airports!B32+'ptfire-wild'!B32+np_solvents!B32</f>
        <v>537675.63708290004</v>
      </c>
      <c r="C33" s="15">
        <f>rail!C32+nonpt!C32+ptagfire!C32++nonroad!C32+'onroad all'!BY32+cmv_c1c2!BI32+'ptfire-rx'!C32+ptegu!C32+ptnonipm!C32+pt_oilgas!C32+np_oilgas!C32+rwc!C32+cmv_c3!BI32+livestock!B32+airports!C32+'ptfire-wild'!C32+fertilizer!B32+np_solvents!C32</f>
        <v>65098.186398605096</v>
      </c>
      <c r="D33" s="15">
        <f>rail!D32+nonpt!D32+ptagfire!D32++nonroad!D32+cmv_c1c2!D32+'ptfire-rx'!D32+ptegu!EA32+ptnonipm!D32+pt_oilgas!D32+np_oilgas!D32+rwc!D32+cmv_c3!D32+'onroad all'!EE32+airports!D32+'ptfire-wild'!D32+np_solvents!D32</f>
        <v>160783.146169174</v>
      </c>
      <c r="E33" s="15">
        <f>rail!E32+nonpt!E32+ptagfire!E32++nonroad!E32+cmv_c1c2!E32+'ptfire-rx'!E32+ptegu!E32+ptnonipm!E32+pt_oilgas!E32+np_oilgas!E32+rwc!E32+cmv_c3!E32+afdust!BA32+'onroad all'!CZ32+'onroad all'!EG32+airports!E32+'ptfire-wild'!E32+np_solvents!E32</f>
        <v>92827.877196039481</v>
      </c>
      <c r="F33" s="15">
        <f>rail!F32+nonpt!F32+ptagfire!F32++nonroad!F32+cmv_c1c2!F32+'ptfire-rx'!F32+ptegu!F32+ptnonipm!F32+pt_oilgas!F32+np_oilgas!F32+rwc!F32+cmv_c3!F32+afdust!BB32+'onroad all'!EG32+airports!F32+'ptfire-wild'!F32+np_solvents!F32</f>
        <v>37709.445128696163</v>
      </c>
      <c r="G33" s="15">
        <f>rail!G32+nonpt!G32+ptagfire!G32++nonroad!G32+'onroad all'!DP32+cmv_c1c2!G32+'ptfire-rx'!G32+ptegu!FM32+ptnonipm!G32+pt_oilgas!G32+np_oilgas!G32+rwc!G32+cmv_c3!G32+airports!G32+'ptfire-wild'!G32+np_solvents!G32</f>
        <v>86779.479027628433</v>
      </c>
      <c r="H33" s="15">
        <f>rail!H32+nonpt!H32+ptagfire!H32++nonroad!H32+'onroad all'!EA32+cmv_c1c2!H32+'ptfire-rx'!H32+ptegu!H32+ptnonipm!H32+pt_oilgas!H32+np_oilgas!H32+rwc!H32+cmv_c3!H32+livestock!C32+airports!H32+'ptfire-wild'!H32+np_solvents!H32</f>
        <v>367096.38118089002</v>
      </c>
      <c r="I33" s="15">
        <f>rail!AN32+nonpt!BK32+ptagfire!V32+nonroad!AK32+'onroad all'!H32+cmv_c1c2!O32+'ptfire-rx'!AO32+ptegu!BM32+ptnonipm!BX32+pt_oilgas!BM32+np_oilgas!AV32+rwc!AG32+cmv_c3!O32+livestock!U32+airports!AK32+'ptfire-wild'!AM32+np_solvents!AJ32</f>
        <v>4156.1983575384629</v>
      </c>
      <c r="J33" s="15">
        <f>rail!AT32+nonpt!BQ32+ptagfire!Z32+nonroad!AP32+'onroad all'!P32+cmv_c1c2!T32+'ptfire-rx'!AS32+ptegu!BS32+ptnonipm!CD32+pt_oilgas!BS32+np_oilgas!BB32+rwc!AK32+cmv_c3!T32+livestock!X32+airports!AN32+'ptfire-wild'!AQ32+np_solvents!AN32</f>
        <v>4128.0423088729567</v>
      </c>
      <c r="K33" s="15" t="e">
        <f>rail!BQ32+nonpt!CU32+ptagfire!AJ32+nonroad!BH32+'onroad all'!BB32+cmv_c1c2!AO32+'ptfire-rx'!BE32+ptegu!CX32+ptnonipm!DP32+pt_oilgas!CW32+np_oilgas!BY32+rwc!AX32+cmv_c3!AP32+livestock!#REF!+airports!BF32+'ptfire-wild'!BC32+np_solvents!BB32</f>
        <v>#REF!</v>
      </c>
      <c r="L33" s="15">
        <f>rail!CF32+nonpt!DN32+ptagfire!AV32+nonroad!BT32+'onroad all'!BT32+cmv_c1c2!BF32+'ptfire-rx'!BS32+ptegu!DP32+ptnonipm!EK32+pt_oilgas!DP32+np_oilgas!CP32+rwc!BL32+cmv_c3!BF32+livestock!AP32+airports!BT32+'ptfire-wild'!BQ32+np_solvents!BN32</f>
        <v>4264.446470371945</v>
      </c>
      <c r="M33" s="15">
        <f>rail!CH32+nonpt!DQ32+nonroad!BU32+'onroad all'!BX32+cmv_c1c2!BH32+'ptfire-rx'!BV32+ptegu!DS32+ptnonipm!EN32+pt_oilgas!DS32+np_oilgas!CR32+rwc!BN32+cmv_c3!BH32+airports!BV32+'ptfire-wild'!BT32+np_solvents!BP32+ptagfire!AX32</f>
        <v>672.47140038959867</v>
      </c>
      <c r="N33" s="15" t="e">
        <f>rail!AM32+nonpt!BH32+nonroad!AJ32+'onroad all'!G32+cmv_c1c2!M32+'ptfire-rx'!AL32+ptegu!BK32+ptnonipm!BU32+pt_oilgas!BK32+np_oilgas!AU32+rwc!AF32+airports!AI32+cmv_c3!M32+'ptfire-wild'!AK32+ptagfire!#REF!</f>
        <v>#REF!</v>
      </c>
      <c r="O33" s="15" t="e">
        <f>rail!AX32+nonpt!O32+ptagfire!AA32+nonroad!AR32+'onroad all'!Y32+cmv_c1c2!V32+'ptfire-rx'!AU32+ptegu!BX32+ptnonipm!CI32+pt_oilgas!BX32+np_oilgas!BE32+rwc!AM32+airports!AP32+cmv_c3!V32+'ptfire-wild'!AS32+np_solvents!#REF!</f>
        <v>#REF!</v>
      </c>
      <c r="P33" s="15">
        <f>rail!AC32+nonroad!AD32+'onroad all'!AJ32+'onroad all'!AK32+'onroad all'!AL32+'onroad all'!AM32+'onroad all'!AN32+'onroad all'!AO32+ptnonipm!BI32+SUM(airports!AS32:AX32)+SUM(cmv_c1c2!AC32:AH32)+SUM(cmv_c3!AC32:AH32)</f>
        <v>1549.4493795958379</v>
      </c>
      <c r="Q33" s="15">
        <f>rail!AD32+nonroad!AE32+'onroad all'!AK32+'onroad all'!AL32+'onroad all'!AM32+'onroad all'!AN32+'onroad all'!AO32+ptnonipm!BJ32+SUM(airports!AT32:AX32)+SUM(cmv_c1c2!AD32:AH32)+SUM(cmv_c3!AD32:AH32)</f>
        <v>1458.9448087500202</v>
      </c>
      <c r="R33" s="56">
        <f>rail!P32+nonpt!S32+nonroad!R32+'onroad all'!AB32+ptegu!T32+ptnonipm!T32+pt_oilgas!S32+np_oilgas!Q32+SUM(cmv_c1c2!Z32:AA32)+SUM(cmv_c3!Z32:AA32)</f>
        <v>3.0919149760599996E-2</v>
      </c>
      <c r="S33" s="56">
        <f>rail!K32+nonpt!L32+nonroad!U32+'onroad all'!M32+ptegu!L32+ptnonipm!L32+pt_oilgas!K32+np_oilgas!K32+SUM(cmv_c1c2!R32:S32)+SUM(cmv_c3!R32:S32)</f>
        <v>0.71874487200000003</v>
      </c>
      <c r="T33" s="56">
        <f>rail!O32+nonpt!P32+ptegu!P32+ptnonipm!P32+pt_oilgas!O32+np_oilgas!N32+rwc!M32+SUM(cmv_c1c2!W32:X32)+SUM(cmv_c3!W32:X32)</f>
        <v>0.1482634437</v>
      </c>
      <c r="U33" s="56">
        <f>rail!U32+nonpt!AH32+nonroad!T32+'onroad all'!CA32+ptegu!AH32+ptnonipm!AL32+pt_oilgas!AG32+np_oilgas!AA32+rwc!R32+SUM(cmv_c1c2!BJ32:BK32)+SUM(cmv_c3!BJ32:BK32)</f>
        <v>2.0020369748999998</v>
      </c>
      <c r="V33" s="56">
        <f>rail!S32+nonpt!AD32+nonroad!S32+'onroad all'!BR32+'onroad all'!BS32+ptegu!AD32+ptnonipm!AH32+pt_oilgas!AC32+np_oilgas!W32+rwc!P32+SUM(cmv_c1c2!BD32:BE32)+SUM(cmv_c3!BD32:BE32)</f>
        <v>1.5466342830999997</v>
      </c>
      <c r="W33" s="56">
        <f>nonpt!CS32+ptegu!BB32+ptnonipm!Z32</f>
        <v>3.729669838348443</v>
      </c>
      <c r="X33" s="63"/>
      <c r="AA33" s="17" t="s">
        <v>201</v>
      </c>
      <c r="AB33" s="15">
        <f>B33+beis!H32</f>
        <v>604015.17489290005</v>
      </c>
      <c r="AC33" s="15">
        <f t="shared" si="2"/>
        <v>65098.186398605096</v>
      </c>
      <c r="AD33" s="15">
        <f>D33+beis!T32</f>
        <v>177242.71968027391</v>
      </c>
      <c r="AE33" s="15">
        <f t="shared" si="3"/>
        <v>92827.877196039481</v>
      </c>
      <c r="AF33" s="15">
        <f t="shared" si="4"/>
        <v>37709.445128696163</v>
      </c>
      <c r="AG33" s="15">
        <f t="shared" si="5"/>
        <v>86779.479027628433</v>
      </c>
      <c r="AH33" s="15">
        <f>H33+beis!Z32</f>
        <v>718784.54368088907</v>
      </c>
      <c r="AI33" s="15">
        <f>I33+beis!E32</f>
        <v>11966.559732538462</v>
      </c>
      <c r="AJ33" s="15">
        <f t="shared" si="6"/>
        <v>4128.0423088729567</v>
      </c>
      <c r="AK33" s="15" t="e">
        <f>K33+beis!N32</f>
        <v>#REF!</v>
      </c>
      <c r="AL33" s="15">
        <f>L33+beis!R32</f>
        <v>47574.750114371942</v>
      </c>
      <c r="AM33" s="15">
        <f t="shared" si="7"/>
        <v>672.47140038959867</v>
      </c>
      <c r="AN33" s="15" t="e">
        <f t="shared" si="8"/>
        <v>#REF!</v>
      </c>
      <c r="AO33" s="15" t="e">
        <f t="shared" si="9"/>
        <v>#REF!</v>
      </c>
      <c r="AP33" s="15">
        <f t="shared" si="10"/>
        <v>1549.4493795958379</v>
      </c>
      <c r="AQ33" s="15">
        <f t="shared" si="11"/>
        <v>1458.9448087500202</v>
      </c>
      <c r="AR33" s="56">
        <f t="shared" si="12"/>
        <v>3.0919149760599996E-2</v>
      </c>
      <c r="AS33" s="56">
        <f t="shared" si="13"/>
        <v>0.71874487200000003</v>
      </c>
      <c r="AT33" s="56">
        <f t="shared" si="14"/>
        <v>0.1482634437</v>
      </c>
      <c r="AU33" s="56">
        <f t="shared" si="15"/>
        <v>2.0020369748999998</v>
      </c>
      <c r="AV33" s="56">
        <f t="shared" si="16"/>
        <v>1.5466342830999997</v>
      </c>
      <c r="AX33" s="17" t="s">
        <v>201</v>
      </c>
      <c r="AY33" s="15">
        <f>B33-'ptfire-rx'!B32-'ptfire-wild'!B32</f>
        <v>381189.85795989999</v>
      </c>
      <c r="AZ33" s="15">
        <f>C33-'ptfire-rx'!C32-'ptfire-wild'!C32</f>
        <v>62525.4739156051</v>
      </c>
      <c r="BA33" s="15">
        <f>D33-'ptfire-rx'!D32-'ptfire-wild'!D32</f>
        <v>158422.62366017399</v>
      </c>
      <c r="BB33" s="15">
        <f>E33-'ptfire-rx'!E32-'ptfire-wild'!E32</f>
        <v>76707.536206039484</v>
      </c>
      <c r="BC33" s="15">
        <f>F33-'ptfire-rx'!F32-'ptfire-wild'!F32</f>
        <v>24048.139179696162</v>
      </c>
      <c r="BD33" s="15">
        <f>G33-'ptfire-rx'!G32-'ptfire-wild'!G32</f>
        <v>85534.595932628436</v>
      </c>
      <c r="BE33" s="15">
        <f>H33-'ptfire-rx'!H32-'ptfire-wild'!H32</f>
        <v>330113.63894889003</v>
      </c>
      <c r="BF33" s="15">
        <f>I33-'ptfire-rx'!AO32-'ptfire-wild'!AM32</f>
        <v>3090.4960354381055</v>
      </c>
      <c r="BG33" s="15">
        <f>J33-'ptfire-rx'!AS32-'ptfire-wild'!AQ32</f>
        <v>3841.905069421111</v>
      </c>
      <c r="BH33" s="15" t="e">
        <f>K33-'ptfire-rx'!BE32-'ptfire-wild'!BC32</f>
        <v>#REF!</v>
      </c>
      <c r="BI33" s="15">
        <f>L33-'ptfire-rx'!BS32-'ptfire-wild'!BQ32</f>
        <v>2799.4190883306701</v>
      </c>
      <c r="BJ33" s="15">
        <f>M33-'ptfire-rx'!BV32-'ptfire-wild'!BT32</f>
        <v>303.96294474230723</v>
      </c>
      <c r="BK33" s="15" t="e">
        <f>N33-'ptfire-rx'!AL32-'ptfire-wild'!AK32</f>
        <v>#REF!</v>
      </c>
      <c r="BL33" s="15" t="e">
        <f>O33-'ptfire-rx'!AU32-'ptfire-wild'!AS32</f>
        <v>#REF!</v>
      </c>
      <c r="BM33" s="15">
        <f t="shared" si="17"/>
        <v>1549.4493795958379</v>
      </c>
      <c r="BN33" s="15">
        <f t="shared" si="18"/>
        <v>1458.9448087500202</v>
      </c>
      <c r="BO33" s="56">
        <f t="shared" si="19"/>
        <v>3.0919149760599996E-2</v>
      </c>
      <c r="BP33" s="56">
        <f t="shared" si="20"/>
        <v>0.71874487200000003</v>
      </c>
      <c r="BQ33" s="56">
        <f t="shared" si="21"/>
        <v>0.1482634437</v>
      </c>
      <c r="BR33" s="56">
        <f t="shared" si="22"/>
        <v>2.0020369748999998</v>
      </c>
      <c r="BS33" s="56">
        <f t="shared" si="23"/>
        <v>1.5466342830999997</v>
      </c>
    </row>
    <row r="34" spans="1:71" x14ac:dyDescent="0.25">
      <c r="A34" s="17" t="s">
        <v>202</v>
      </c>
      <c r="B34" s="15">
        <f>rail!B33+nonpt!B33+ptagfire!B33+nonroad!B33+'onroad all'!AF33+cmv_c1c2!B33+'ptfire-rx'!B33+ptegu!B33+ptnonipm!B33+pt_oilgas!B33+np_oilgas!B33+rwc!B33+cmv_c3!B33+airports!B33+'ptfire-wild'!B33+np_solvents!B33</f>
        <v>1264896.1501569594</v>
      </c>
      <c r="C34" s="15">
        <f>rail!C33+nonpt!C33+ptagfire!C33++nonroad!C33+'onroad all'!BY33+cmv_c1c2!BI33+'ptfire-rx'!C33+ptegu!C33+ptnonipm!C33+pt_oilgas!C33+np_oilgas!C33+rwc!C33+cmv_c3!BI33+livestock!B33+airports!C33+'ptfire-wild'!C33+fertilizer!B33+np_solvents!C33</f>
        <v>43166.910746858215</v>
      </c>
      <c r="D34" s="15">
        <f>rail!D33+nonpt!D33+ptagfire!D33++nonroad!D33+cmv_c1c2!D33+'ptfire-rx'!D33+ptegu!EA33+ptnonipm!D33+pt_oilgas!D33+np_oilgas!D33+rwc!D33+cmv_c3!D33+'onroad all'!EE33+airports!D33+'ptfire-wild'!D33+np_solvents!D33</f>
        <v>185897.73184279315</v>
      </c>
      <c r="E34" s="15">
        <f>rail!E33+nonpt!E33+ptagfire!E33++nonroad!E33+cmv_c1c2!E33+'ptfire-rx'!E33+ptegu!E33+ptnonipm!E33+pt_oilgas!E33+np_oilgas!E33+rwc!E33+cmv_c3!E33+afdust!BA33+'onroad all'!CZ33+'onroad all'!EG33+airports!E33+'ptfire-wild'!E33+np_solvents!E33</f>
        <v>153741.54065456375</v>
      </c>
      <c r="F34" s="15">
        <f>rail!F33+nonpt!F33+ptagfire!F33++nonroad!F33+cmv_c1c2!F33+'ptfire-rx'!F33+ptegu!F33+ptnonipm!F33+pt_oilgas!F33+np_oilgas!F33+rwc!F33+cmv_c3!F33+afdust!BB33+'onroad all'!EG33+airports!F33+'ptfire-wild'!F33+np_solvents!F33</f>
        <v>81167.963899203532</v>
      </c>
      <c r="G34" s="15">
        <f>rail!G33+nonpt!G33+ptagfire!G33++nonroad!G33+'onroad all'!DP33+cmv_c1c2!G33+'ptfire-rx'!G33+ptegu!FM33+ptnonipm!G33+pt_oilgas!G33+np_oilgas!G33+rwc!G33+cmv_c3!G33+airports!G33+'ptfire-wild'!G33+np_solvents!G33</f>
        <v>11474.556932832911</v>
      </c>
      <c r="H34" s="15">
        <f>rail!H33+nonpt!H33+ptagfire!H33++nonroad!H33+'onroad all'!EA33+cmv_c1c2!H33+'ptfire-rx'!H33+ptegu!H33+ptnonipm!H33+pt_oilgas!H33+np_oilgas!H33+rwc!H33+cmv_c3!H33+livestock!C33+airports!H33+'ptfire-wild'!H33+np_solvents!H33</f>
        <v>271963.02217598999</v>
      </c>
      <c r="I34" s="15">
        <f>rail!AN33+nonpt!BK33+ptagfire!V33+nonroad!AK33+'onroad all'!H33+cmv_c1c2!O33+'ptfire-rx'!AO33+ptegu!BM33+ptnonipm!BX33+pt_oilgas!BM33+np_oilgas!AV33+rwc!AG33+cmv_c3!O33+livestock!U33+airports!AK33+'ptfire-wild'!AM33+np_solvents!AJ33</f>
        <v>4875.0061092528931</v>
      </c>
      <c r="J34" s="15">
        <f>rail!AT33+nonpt!BQ33+ptagfire!Z33+nonroad!AP33+'onroad all'!P33+cmv_c1c2!T33+'ptfire-rx'!AS33+ptegu!BS33+ptnonipm!CD33+pt_oilgas!BS33+np_oilgas!BB33+rwc!AK33+cmv_c3!T33+livestock!X33+airports!AN33+'ptfire-wild'!AQ33+np_solvents!AN33</f>
        <v>2929.6281582158467</v>
      </c>
      <c r="K34" s="15" t="e">
        <f>rail!BQ33+nonpt!CU33+ptagfire!AJ33+nonroad!BH33+'onroad all'!BB33+cmv_c1c2!AO33+'ptfire-rx'!BE33+ptegu!CX33+ptnonipm!DP33+pt_oilgas!CW33+np_oilgas!BY33+rwc!AX33+cmv_c3!AP33+livestock!#REF!+airports!BF33+'ptfire-wild'!BC33+np_solvents!BB33</f>
        <v>#REF!</v>
      </c>
      <c r="L34" s="15">
        <f>rail!CF33+nonpt!DN33+ptagfire!AV33+nonroad!BT33+'onroad all'!BT33+cmv_c1c2!BF33+'ptfire-rx'!BS33+ptegu!DP33+ptnonipm!EK33+pt_oilgas!DP33+np_oilgas!CP33+rwc!BL33+cmv_c3!BF33+livestock!AP33+airports!BT33+'ptfire-wild'!BQ33+np_solvents!BN33</f>
        <v>2511.4783085443028</v>
      </c>
      <c r="M34" s="15">
        <f>rail!CH33+nonpt!DQ33+nonroad!BU33+'onroad all'!BX33+cmv_c1c2!BH33+'ptfire-rx'!BV33+ptegu!DS33+ptnonipm!EN33+pt_oilgas!DS33+np_oilgas!CR33+rwc!BN33+cmv_c3!BH33+airports!BV33+'ptfire-wild'!BT33+np_solvents!BP33+ptagfire!AX33</f>
        <v>826.92196230847276</v>
      </c>
      <c r="N34" s="15" t="e">
        <f>rail!AM33+nonpt!BH33+nonroad!AJ33+'onroad all'!G33+cmv_c1c2!M33+'ptfire-rx'!AL33+ptegu!BK33+ptnonipm!BU33+pt_oilgas!BK33+np_oilgas!AU33+rwc!AF33+airports!AI33+cmv_c3!M33+'ptfire-wild'!AK33+ptagfire!#REF!</f>
        <v>#REF!</v>
      </c>
      <c r="O34" s="15" t="e">
        <f>rail!AX33+nonpt!O33+ptagfire!AA33+nonroad!AR33+'onroad all'!Y33+cmv_c1c2!V33+'ptfire-rx'!AU33+ptegu!BX33+ptnonipm!CI33+pt_oilgas!BX33+np_oilgas!BE33+rwc!AM33+airports!AP33+cmv_c3!V33+'ptfire-wild'!AS33+np_solvents!#REF!</f>
        <v>#REF!</v>
      </c>
      <c r="P34" s="15">
        <f>rail!AC33+nonroad!AD33+'onroad all'!AJ33+'onroad all'!AK33+'onroad all'!AL33+'onroad all'!AM33+'onroad all'!AN33+'onroad all'!AO33+ptnonipm!BI33+SUM(airports!AS33:AX33)+SUM(cmv_c1c2!AC33:AH33)+SUM(cmv_c3!AC33:AH33)</f>
        <v>2835.7128909393809</v>
      </c>
      <c r="Q34" s="15">
        <f>rail!AD33+nonroad!AE33+'onroad all'!AK33+'onroad all'!AL33+'onroad all'!AM33+'onroad all'!AN33+'onroad all'!AO33+ptnonipm!BJ33+SUM(airports!AT33:AX33)+SUM(cmv_c1c2!AD33:AH33)+SUM(cmv_c3!AD33:AH33)</f>
        <v>2690.0845583705618</v>
      </c>
      <c r="R34" s="56">
        <f>rail!P33+nonpt!S33+nonroad!R33+'onroad all'!AB33+ptegu!T33+ptnonipm!T33+pt_oilgas!S33+np_oilgas!Q33+SUM(cmv_c1c2!Z33:AA33)+SUM(cmv_c3!Z33:AA33)</f>
        <v>0.14704590513864466</v>
      </c>
      <c r="S34" s="56">
        <f>rail!K33+nonpt!L33+nonroad!U33+'onroad all'!M33+ptegu!L33+ptnonipm!L33+pt_oilgas!K33+np_oilgas!K33+SUM(cmv_c1c2!R33:S33)+SUM(cmv_c3!R33:S33)</f>
        <v>1.606861658729144</v>
      </c>
      <c r="T34" s="56">
        <f>rail!O33+nonpt!P33+ptegu!P33+ptnonipm!P33+pt_oilgas!O33+np_oilgas!N33+rwc!M33+SUM(cmv_c1c2!W33:X33)+SUM(cmv_c3!W33:X33)</f>
        <v>0.79275611644743893</v>
      </c>
      <c r="U34" s="56">
        <f>rail!U33+nonpt!AH33+nonroad!T33+'onroad all'!CA33+ptegu!AH33+ptnonipm!AL33+pt_oilgas!AG33+np_oilgas!AA33+rwc!R33+SUM(cmv_c1c2!BJ33:BK33)+SUM(cmv_c3!BJ33:BK33)</f>
        <v>14.033972334136747</v>
      </c>
      <c r="V34" s="56">
        <f>rail!S33+nonpt!AD33+nonroad!S33+'onroad all'!BR33+'onroad all'!BS33+ptegu!AD33+ptnonipm!AH33+pt_oilgas!AC33+np_oilgas!W33+rwc!P33+SUM(cmv_c1c2!BD33:BE33)+SUM(cmv_c3!BD33:BE33)</f>
        <v>6.2630884575246455</v>
      </c>
      <c r="W34" s="56">
        <f>nonpt!CS33+ptegu!BB33+ptnonipm!Z33</f>
        <v>1.2900882881</v>
      </c>
      <c r="X34" s="63" t="s">
        <v>172</v>
      </c>
      <c r="AA34" s="17" t="s">
        <v>202</v>
      </c>
      <c r="AB34" s="15">
        <f>B34+beis!H33</f>
        <v>1313531.0713339595</v>
      </c>
      <c r="AC34" s="15">
        <f t="shared" si="2"/>
        <v>43166.910746858215</v>
      </c>
      <c r="AD34" s="15">
        <f>D34+beis!T33</f>
        <v>198109.32669141213</v>
      </c>
      <c r="AE34" s="15">
        <f t="shared" si="3"/>
        <v>153741.54065456375</v>
      </c>
      <c r="AF34" s="15">
        <f t="shared" si="4"/>
        <v>81167.963899203532</v>
      </c>
      <c r="AG34" s="15">
        <f t="shared" si="5"/>
        <v>11474.556932832911</v>
      </c>
      <c r="AH34" s="15">
        <f>H34+beis!Z33</f>
        <v>655371.21324598999</v>
      </c>
      <c r="AI34" s="15">
        <f>I34+beis!E33</f>
        <v>10350.598956852882</v>
      </c>
      <c r="AJ34" s="15">
        <f t="shared" si="6"/>
        <v>2929.6281582158467</v>
      </c>
      <c r="AK34" s="15" t="e">
        <f>K34+beis!N33</f>
        <v>#REF!</v>
      </c>
      <c r="AL34" s="15">
        <f>L34+beis!R33</f>
        <v>29409.871242564303</v>
      </c>
      <c r="AM34" s="15">
        <f t="shared" si="7"/>
        <v>826.92196230847276</v>
      </c>
      <c r="AN34" s="15" t="e">
        <f t="shared" si="8"/>
        <v>#REF!</v>
      </c>
      <c r="AO34" s="15" t="e">
        <f t="shared" si="9"/>
        <v>#REF!</v>
      </c>
      <c r="AP34" s="15">
        <f t="shared" si="10"/>
        <v>2835.7128909393809</v>
      </c>
      <c r="AQ34" s="15">
        <f t="shared" si="11"/>
        <v>2690.0845583705618</v>
      </c>
      <c r="AR34" s="56">
        <f t="shared" si="12"/>
        <v>0.14704590513864466</v>
      </c>
      <c r="AS34" s="56">
        <f t="shared" si="13"/>
        <v>1.606861658729144</v>
      </c>
      <c r="AT34" s="56">
        <f t="shared" si="14"/>
        <v>0.79275611644743893</v>
      </c>
      <c r="AU34" s="56">
        <f t="shared" si="15"/>
        <v>14.033972334136747</v>
      </c>
      <c r="AV34" s="56">
        <f t="shared" si="16"/>
        <v>6.2630884575246455</v>
      </c>
      <c r="AX34" s="17" t="s">
        <v>202</v>
      </c>
      <c r="AY34" s="15">
        <f>B34-'ptfire-rx'!B33-'ptfire-wild'!B33</f>
        <v>1240412.1904139593</v>
      </c>
      <c r="AZ34" s="15">
        <f>C34-'ptfire-rx'!C33-'ptfire-wild'!C33</f>
        <v>42764.799685858212</v>
      </c>
      <c r="BA34" s="15">
        <f>D34-'ptfire-rx'!D33-'ptfire-wild'!D33</f>
        <v>185549.95962179312</v>
      </c>
      <c r="BB34" s="15">
        <f>E34-'ptfire-rx'!E33-'ptfire-wild'!E33</f>
        <v>151238.58445656375</v>
      </c>
      <c r="BC34" s="15">
        <f>F34-'ptfire-rx'!F33-'ptfire-wild'!F33</f>
        <v>79046.814586203545</v>
      </c>
      <c r="BD34" s="15">
        <f>G34-'ptfire-rx'!G33-'ptfire-wild'!G33</f>
        <v>11286.373116832912</v>
      </c>
      <c r="BE34" s="15">
        <f>H34-'ptfire-rx'!H33-'ptfire-wild'!H33</f>
        <v>266182.67573298997</v>
      </c>
      <c r="BF34" s="15">
        <f>I34-'ptfire-rx'!AO33-'ptfire-wild'!AM33</f>
        <v>4750.7908805832767</v>
      </c>
      <c r="BG34" s="15">
        <f>J34-'ptfire-rx'!AS33-'ptfire-wild'!AQ33</f>
        <v>2874.3814302867877</v>
      </c>
      <c r="BH34" s="15" t="e">
        <f>K34-'ptfire-rx'!BE33-'ptfire-wild'!BC33</f>
        <v>#REF!</v>
      </c>
      <c r="BI34" s="15">
        <f>L34-'ptfire-rx'!BS33-'ptfire-wild'!BQ33</f>
        <v>2320.9125073496598</v>
      </c>
      <c r="BJ34" s="15">
        <f>M34-'ptfire-rx'!BV33-'ptfire-wild'!BT33</f>
        <v>779.11030426795821</v>
      </c>
      <c r="BK34" s="15" t="e">
        <f>N34-'ptfire-rx'!AL33-'ptfire-wild'!AK33</f>
        <v>#REF!</v>
      </c>
      <c r="BL34" s="15" t="e">
        <f>O34-'ptfire-rx'!AU33-'ptfire-wild'!AS33</f>
        <v>#REF!</v>
      </c>
      <c r="BM34" s="15">
        <f t="shared" si="17"/>
        <v>2835.7128909393809</v>
      </c>
      <c r="BN34" s="15">
        <f t="shared" si="18"/>
        <v>2690.0845583705618</v>
      </c>
      <c r="BO34" s="56">
        <f t="shared" si="19"/>
        <v>0.14704590513864466</v>
      </c>
      <c r="BP34" s="56">
        <f t="shared" si="20"/>
        <v>1.606861658729144</v>
      </c>
      <c r="BQ34" s="56">
        <f t="shared" si="21"/>
        <v>0.79275611644743893</v>
      </c>
      <c r="BR34" s="56">
        <f t="shared" si="22"/>
        <v>14.033972334136747</v>
      </c>
      <c r="BS34" s="56">
        <f t="shared" si="23"/>
        <v>6.2630884575246455</v>
      </c>
    </row>
    <row r="35" spans="1:71" x14ac:dyDescent="0.25">
      <c r="A35" s="17" t="s">
        <v>203</v>
      </c>
      <c r="B35" s="15">
        <f>rail!B34+nonpt!B34+ptagfire!B34+nonroad!B34+'onroad all'!AF34+cmv_c1c2!B34+'ptfire-rx'!B34+ptegu!B34+ptnonipm!B34+pt_oilgas!B34+np_oilgas!B34+rwc!B34+cmv_c3!B34+airports!B34+'ptfire-wild'!B34+np_solvents!B34</f>
        <v>1221986.2193258591</v>
      </c>
      <c r="C35" s="15">
        <f>rail!C34+nonpt!C34+ptagfire!C34++nonroad!C34+'onroad all'!BY34+cmv_c1c2!BI34+'ptfire-rx'!C34+ptegu!C34+ptnonipm!C34+pt_oilgas!C34+np_oilgas!C34+rwc!C34+cmv_c3!BI34+livestock!B34+airports!C34+'ptfire-wild'!C34+fertilizer!B34+np_solvents!C34</f>
        <v>206822.77969566733</v>
      </c>
      <c r="D35" s="15">
        <f>rail!D34+nonpt!D34+ptagfire!D34++nonroad!D34+cmv_c1c2!D34+'ptfire-rx'!D34+ptegu!EA34+ptnonipm!D34+pt_oilgas!D34+np_oilgas!D34+rwc!D34+cmv_c3!D34+'onroad all'!EE34+airports!D34+'ptfire-wild'!D34+np_solvents!D34</f>
        <v>176181.20744127608</v>
      </c>
      <c r="E35" s="15">
        <f>rail!E34+nonpt!E34+ptagfire!E34++nonroad!E34+cmv_c1c2!E34+'ptfire-rx'!E34+ptegu!E34+ptnonipm!E34+pt_oilgas!E34+np_oilgas!E34+rwc!E34+cmv_c3!E34+afdust!BA34+'onroad all'!CZ34+'onroad all'!EG34+airports!E34+'ptfire-wild'!E34+np_solvents!E34</f>
        <v>122390.07331859496</v>
      </c>
      <c r="F35" s="15">
        <f>rail!F34+nonpt!F34+ptagfire!F34++nonroad!F34+cmv_c1c2!F34+'ptfire-rx'!F34+ptegu!F34+ptnonipm!F34+pt_oilgas!F34+np_oilgas!F34+rwc!F34+cmv_c3!F34+afdust!BB34+'onroad all'!EG34+airports!F34+'ptfire-wild'!F34+np_solvents!F34</f>
        <v>54773.158940762565</v>
      </c>
      <c r="G35" s="15">
        <f>rail!G34+nonpt!G34+ptagfire!G34++nonroad!G34+'onroad all'!DP34+cmv_c1c2!G34+'ptfire-rx'!G34+ptegu!FM34+ptnonipm!G34+pt_oilgas!G34+np_oilgas!G34+rwc!G34+cmv_c3!G34+airports!G34+'ptfire-wild'!G34+np_solvents!G34</f>
        <v>27016.118441353105</v>
      </c>
      <c r="H35" s="15">
        <f>rail!H34+nonpt!H34+ptagfire!H34++nonroad!H34+'onroad all'!EA34+cmv_c1c2!H34+'ptfire-rx'!H34+ptegu!H34+ptnonipm!H34+pt_oilgas!H34+np_oilgas!H34+rwc!H34+cmv_c3!H34+livestock!C34+airports!H34+'ptfire-wild'!H34+np_solvents!H34</f>
        <v>254647.39769574997</v>
      </c>
      <c r="I35" s="15">
        <f>rail!AN34+nonpt!BK34+ptagfire!V34+nonroad!AK34+'onroad all'!H34+cmv_c1c2!O34+'ptfire-rx'!AO34+ptegu!BM34+ptnonipm!BX34+pt_oilgas!BM34+np_oilgas!AV34+rwc!AG34+cmv_c3!O34+livestock!U34+airports!AK34+'ptfire-wild'!AM34+np_solvents!AJ34</f>
        <v>3142.4891719743537</v>
      </c>
      <c r="J35" s="15">
        <f>rail!AT34+nonpt!BQ34+ptagfire!Z34+nonroad!AP34+'onroad all'!P34+cmv_c1c2!T34+'ptfire-rx'!AS34+ptegu!BS34+ptnonipm!CD34+pt_oilgas!BS34+np_oilgas!BB34+rwc!AK34+cmv_c3!T34+livestock!X34+airports!AN34+'ptfire-wild'!AQ34+np_solvents!AN34</f>
        <v>2778.9497857696933</v>
      </c>
      <c r="K35" s="15" t="e">
        <f>rail!BQ34+nonpt!CU34+ptagfire!AJ34+nonroad!BH34+'onroad all'!BB34+cmv_c1c2!AO34+'ptfire-rx'!BE34+ptegu!CX34+ptnonipm!DP34+pt_oilgas!CW34+np_oilgas!BY34+rwc!AX34+cmv_c3!AP34+livestock!#REF!+airports!BF34+'ptfire-wild'!BC34+np_solvents!BB34</f>
        <v>#REF!</v>
      </c>
      <c r="L35" s="15">
        <f>rail!CF34+nonpt!DN34+ptagfire!AV34+nonroad!BT34+'onroad all'!BT34+cmv_c1c2!BF34+'ptfire-rx'!BS34+ptegu!DP34+ptnonipm!EK34+pt_oilgas!DP34+np_oilgas!CP34+rwc!BL34+cmv_c3!BF34+livestock!AP34+airports!BT34+'ptfire-wild'!BQ34+np_solvents!BN34</f>
        <v>4893.3552055502114</v>
      </c>
      <c r="M35" s="15">
        <f>rail!CH34+nonpt!DQ34+nonroad!BU34+'onroad all'!BX34+cmv_c1c2!BH34+'ptfire-rx'!BV34+ptegu!DS34+ptnonipm!EN34+pt_oilgas!DS34+np_oilgas!CR34+rwc!BN34+cmv_c3!BH34+airports!BV34+'ptfire-wild'!BT34+np_solvents!BP34+ptagfire!AX34</f>
        <v>626.56101048288178</v>
      </c>
      <c r="N35" s="15" t="e">
        <f>rail!AM34+nonpt!BH34+nonroad!AJ34+'onroad all'!G34+cmv_c1c2!M34+'ptfire-rx'!AL34+ptegu!BK34+ptnonipm!BU34+pt_oilgas!BK34+np_oilgas!AU34+rwc!AF34+airports!AI34+cmv_c3!M34+'ptfire-wild'!AK34+ptagfire!#REF!</f>
        <v>#REF!</v>
      </c>
      <c r="O35" s="15" t="e">
        <f>rail!AX34+nonpt!O34+ptagfire!AA34+nonroad!AR34+'onroad all'!Y34+cmv_c1c2!V34+'ptfire-rx'!AU34+ptegu!BX34+ptnonipm!CI34+pt_oilgas!BX34+np_oilgas!BE34+rwc!AM34+airports!AP34+cmv_c3!V34+'ptfire-wild'!AS34+np_solvents!#REF!</f>
        <v>#REF!</v>
      </c>
      <c r="P35" s="15">
        <f>rail!AC34+nonroad!AD34+'onroad all'!AJ34+'onroad all'!AK34+'onroad all'!AL34+'onroad all'!AM34+'onroad all'!AN34+'onroad all'!AO34+ptnonipm!BI34+SUM(airports!AS34:AX34)+SUM(cmv_c1c2!AC34:AH34)+SUM(cmv_c3!AC34:AH34)</f>
        <v>2251.3365524749956</v>
      </c>
      <c r="Q35" s="15">
        <f>rail!AD34+nonroad!AE34+'onroad all'!AK34+'onroad all'!AL34+'onroad all'!AM34+'onroad all'!AN34+'onroad all'!AO34+ptnonipm!BJ34+SUM(airports!AT34:AX34)+SUM(cmv_c1c2!AD34:AH34)+SUM(cmv_c3!AD34:AH34)</f>
        <v>2128.4014004958321</v>
      </c>
      <c r="R35" s="56">
        <f>rail!P34+nonpt!S34+nonroad!R34+'onroad all'!AB34+ptegu!T34+ptnonipm!T34+pt_oilgas!S34+np_oilgas!Q34+SUM(cmv_c1c2!Z34:AA34)+SUM(cmv_c3!Z34:AA34)</f>
        <v>1.9168683401452427</v>
      </c>
      <c r="S35" s="56">
        <f>rail!K34+nonpt!L34+nonroad!U34+'onroad all'!M34+ptegu!L34+ptnonipm!L34+pt_oilgas!K34+np_oilgas!K34+SUM(cmv_c1c2!R34:S34)+SUM(cmv_c3!R34:S34)</f>
        <v>1.0725252115726351</v>
      </c>
      <c r="T35" s="56">
        <f>rail!O34+nonpt!P34+ptegu!P34+ptnonipm!P34+pt_oilgas!O34+np_oilgas!N34+rwc!M34+SUM(cmv_c1c2!W34:X34)+SUM(cmv_c3!W34:X34)</f>
        <v>0.39953823771630037</v>
      </c>
      <c r="U35" s="56">
        <f>rail!U34+nonpt!AH34+nonroad!T34+'onroad all'!CA34+ptegu!AH34+ptnonipm!AL34+pt_oilgas!AG34+np_oilgas!AA34+rwc!R34+SUM(cmv_c1c2!BJ34:BK34)+SUM(cmv_c3!BJ34:BK34)</f>
        <v>3.6131810484576201</v>
      </c>
      <c r="V35" s="56">
        <f>rail!S34+nonpt!AD34+nonroad!S34+'onroad all'!BR34+'onroad all'!BS34+ptegu!AD34+ptnonipm!AH34+pt_oilgas!AC34+np_oilgas!W34+rwc!P34+SUM(cmv_c1c2!BD34:BE34)+SUM(cmv_c3!BD34:BE34)</f>
        <v>16.921747482291373</v>
      </c>
      <c r="W35" s="56">
        <f>nonpt!CS34+ptegu!BB34+ptnonipm!Z34</f>
        <v>0.4688714503728888</v>
      </c>
      <c r="X35" s="63" t="s">
        <v>172</v>
      </c>
      <c r="AA35" s="17" t="s">
        <v>203</v>
      </c>
      <c r="AB35" s="15">
        <f>B35+beis!H34</f>
        <v>1316402.455245859</v>
      </c>
      <c r="AC35" s="15">
        <f t="shared" si="2"/>
        <v>206822.77969566733</v>
      </c>
      <c r="AD35" s="15">
        <f>D35+beis!T34</f>
        <v>198873.59360167608</v>
      </c>
      <c r="AE35" s="15">
        <f t="shared" si="3"/>
        <v>122390.07331859496</v>
      </c>
      <c r="AF35" s="15">
        <f t="shared" si="4"/>
        <v>54773.158940762565</v>
      </c>
      <c r="AG35" s="15">
        <f t="shared" si="5"/>
        <v>27016.118441353105</v>
      </c>
      <c r="AH35" s="15">
        <f>H35+beis!Z34</f>
        <v>1288051.7593157499</v>
      </c>
      <c r="AI35" s="15">
        <f>I35+beis!E34</f>
        <v>13253.561510974354</v>
      </c>
      <c r="AJ35" s="15">
        <f t="shared" si="6"/>
        <v>2778.9497857696933</v>
      </c>
      <c r="AK35" s="15" t="e">
        <f>K35+beis!N34</f>
        <v>#REF!</v>
      </c>
      <c r="AL35" s="15">
        <f>L35+beis!R34</f>
        <v>59075.811788450213</v>
      </c>
      <c r="AM35" s="15">
        <f t="shared" si="7"/>
        <v>626.56101048288178</v>
      </c>
      <c r="AN35" s="15" t="e">
        <f t="shared" si="8"/>
        <v>#REF!</v>
      </c>
      <c r="AO35" s="15" t="e">
        <f t="shared" si="9"/>
        <v>#REF!</v>
      </c>
      <c r="AP35" s="15">
        <f t="shared" si="10"/>
        <v>2251.3365524749956</v>
      </c>
      <c r="AQ35" s="15">
        <f t="shared" si="11"/>
        <v>2128.4014004958321</v>
      </c>
      <c r="AR35" s="56">
        <f t="shared" si="12"/>
        <v>1.9168683401452427</v>
      </c>
      <c r="AS35" s="56">
        <f t="shared" si="13"/>
        <v>1.0725252115726351</v>
      </c>
      <c r="AT35" s="56">
        <f t="shared" si="14"/>
        <v>0.39953823771630037</v>
      </c>
      <c r="AU35" s="56">
        <f t="shared" si="15"/>
        <v>3.6131810484576201</v>
      </c>
      <c r="AV35" s="56">
        <f t="shared" si="16"/>
        <v>16.921747482291373</v>
      </c>
      <c r="AX35" s="17" t="s">
        <v>203</v>
      </c>
      <c r="AY35" s="15">
        <f>B35-'ptfire-rx'!B34-'ptfire-wild'!B34</f>
        <v>1149469.263918859</v>
      </c>
      <c r="AZ35" s="15">
        <f>C35-'ptfire-rx'!C34-'ptfire-wild'!C34</f>
        <v>205627.49128166735</v>
      </c>
      <c r="BA35" s="15">
        <f>D35-'ptfire-rx'!D34-'ptfire-wild'!D34</f>
        <v>174929.28443527609</v>
      </c>
      <c r="BB35" s="15">
        <f>E35-'ptfire-rx'!E34-'ptfire-wild'!E34</f>
        <v>114778.62528759497</v>
      </c>
      <c r="BC35" s="15">
        <f>F35-'ptfire-rx'!F34-'ptfire-wild'!F34</f>
        <v>48322.779189762565</v>
      </c>
      <c r="BD35" s="15">
        <f>G35-'ptfire-rx'!G34-'ptfire-wild'!G34</f>
        <v>26390.903227353105</v>
      </c>
      <c r="BE35" s="15">
        <f>H35-'ptfire-rx'!H34-'ptfire-wild'!H34</f>
        <v>237465.12689074996</v>
      </c>
      <c r="BF35" s="15">
        <f>I35-'ptfire-rx'!AO34-'ptfire-wild'!AM34</f>
        <v>2710.3563635800024</v>
      </c>
      <c r="BG35" s="15">
        <f>J35-'ptfire-rx'!AS34-'ptfire-wild'!AQ34</f>
        <v>2578.7560238099163</v>
      </c>
      <c r="BH35" s="15" t="e">
        <f>K35-'ptfire-rx'!BE34-'ptfire-wild'!BC34</f>
        <v>#REF!</v>
      </c>
      <c r="BI35" s="15">
        <f>L35-'ptfire-rx'!BS34-'ptfire-wild'!BQ34</f>
        <v>4240.3507996467224</v>
      </c>
      <c r="BJ35" s="15">
        <f>M35-'ptfire-rx'!BV34-'ptfire-wild'!BT34</f>
        <v>466.72897675898457</v>
      </c>
      <c r="BK35" s="15" t="e">
        <f>N35-'ptfire-rx'!AL34-'ptfire-wild'!AK34</f>
        <v>#REF!</v>
      </c>
      <c r="BL35" s="15" t="e">
        <f>O35-'ptfire-rx'!AU34-'ptfire-wild'!AS34</f>
        <v>#REF!</v>
      </c>
      <c r="BM35" s="15">
        <f t="shared" si="17"/>
        <v>2251.3365524749956</v>
      </c>
      <c r="BN35" s="15">
        <f t="shared" si="18"/>
        <v>2128.4014004958321</v>
      </c>
      <c r="BO35" s="56">
        <f t="shared" si="19"/>
        <v>1.9168683401452427</v>
      </c>
      <c r="BP35" s="56">
        <f t="shared" si="20"/>
        <v>1.0725252115726351</v>
      </c>
      <c r="BQ35" s="56">
        <f t="shared" si="21"/>
        <v>0.39953823771630037</v>
      </c>
      <c r="BR35" s="56">
        <f t="shared" si="22"/>
        <v>3.6131810484576201</v>
      </c>
      <c r="BS35" s="56">
        <f t="shared" si="23"/>
        <v>16.921747482291373</v>
      </c>
    </row>
    <row r="36" spans="1:71" x14ac:dyDescent="0.25">
      <c r="A36" s="17" t="s">
        <v>204</v>
      </c>
      <c r="B36" s="15">
        <f>rail!B35+nonpt!B35+ptagfire!B35+nonroad!B35+'onroad all'!AF35+cmv_c1c2!B35+'ptfire-rx'!B35+ptegu!B35+ptnonipm!B35+pt_oilgas!B35+np_oilgas!B35+rwc!B35+cmv_c3!B35+airports!B35+'ptfire-wild'!B35+np_solvents!B35</f>
        <v>326378.20321600005</v>
      </c>
      <c r="C36" s="15">
        <f>rail!C35+nonpt!C35+ptagfire!C35++nonroad!C35+'onroad all'!BY35+cmv_c1c2!BI35+'ptfire-rx'!C35+ptegu!C35+ptnonipm!C35+pt_oilgas!C35+np_oilgas!C35+rwc!C35+cmv_c3!BI35+livestock!B35+airports!C35+'ptfire-wild'!C35+fertilizer!B35+np_solvents!C35</f>
        <v>118996.58374239897</v>
      </c>
      <c r="D36" s="15">
        <f>rail!D35+nonpt!D35+ptagfire!D35++nonroad!D35+cmv_c1c2!D35+'ptfire-rx'!D35+ptegu!EA35+ptnonipm!D35+pt_oilgas!D35+np_oilgas!D35+rwc!D35+cmv_c3!D35+'onroad all'!EE35+airports!D35+'ptfire-wild'!D35+np_solvents!D35</f>
        <v>138260.86554881063</v>
      </c>
      <c r="E36" s="15">
        <f>rail!E35+nonpt!E35+ptagfire!E35++nonroad!E35+cmv_c1c2!E35+'ptfire-rx'!E35+ptegu!E35+ptnonipm!E35+pt_oilgas!E35+np_oilgas!E35+rwc!E35+cmv_c3!E35+afdust!BA35+'onroad all'!CZ35+'onroad all'!EG35+airports!E35+'ptfire-wild'!E35+np_solvents!E35</f>
        <v>203802.13310066483</v>
      </c>
      <c r="F36" s="15">
        <f>rail!F35+nonpt!F35+ptagfire!F35++nonroad!F35+cmv_c1c2!F35+'ptfire-rx'!F35+ptegu!F35+ptnonipm!F35+pt_oilgas!F35+np_oilgas!F35+rwc!F35+cmv_c3!F35+afdust!BB35+'onroad all'!EG35+airports!F35+'ptfire-wild'!F35+np_solvents!F35</f>
        <v>54390.176363717801</v>
      </c>
      <c r="G36" s="15">
        <f>rail!G35+nonpt!G35+ptagfire!G35++nonroad!G35+'onroad all'!DP35+cmv_c1c2!G35+'ptfire-rx'!G35+ptegu!FM35+ptnonipm!G35+pt_oilgas!G35+np_oilgas!G35+rwc!G35+cmv_c3!G35+airports!G35+'ptfire-wild'!G35+np_solvents!G35</f>
        <v>82364.780027444212</v>
      </c>
      <c r="H36" s="15">
        <f>rail!H35+nonpt!H35+ptagfire!H35++nonroad!H35+'onroad all'!EA35+cmv_c1c2!H35+'ptfire-rx'!H35+ptegu!H35+ptnonipm!H35+pt_oilgas!H35+np_oilgas!H35+rwc!H35+cmv_c3!H35+livestock!C35+airports!H35+'ptfire-wild'!H35+np_solvents!H35</f>
        <v>300115.57231601002</v>
      </c>
      <c r="I36" s="15">
        <f>rail!AN35+nonpt!BK35+ptagfire!V35+nonroad!AK35+'onroad all'!H35+cmv_c1c2!O35+'ptfire-rx'!AO35+ptegu!BM35+ptnonipm!BX35+pt_oilgas!BM35+np_oilgas!AV35+rwc!AG35+cmv_c3!O35+livestock!U35+airports!AK35+'ptfire-wild'!AM35+np_solvents!AJ35</f>
        <v>1934.641438502503</v>
      </c>
      <c r="J36" s="15">
        <f>rail!AT35+nonpt!BQ35+ptagfire!Z35+nonroad!AP35+'onroad all'!P35+cmv_c1c2!T35+'ptfire-rx'!AS35+ptegu!BS35+ptnonipm!CD35+pt_oilgas!BS35+np_oilgas!BB35+rwc!AK35+cmv_c3!T35+livestock!X35+airports!AN35+'ptfire-wild'!AQ35+np_solvents!AN35</f>
        <v>2599.6089212561283</v>
      </c>
      <c r="K36" s="15" t="e">
        <f>rail!BQ35+nonpt!CU35+ptagfire!AJ35+nonroad!BH35+'onroad all'!BB35+cmv_c1c2!AO35+'ptfire-rx'!BE35+ptegu!CX35+ptnonipm!DP35+pt_oilgas!CW35+np_oilgas!BY35+rwc!AX35+cmv_c3!AP35+livestock!#REF!+airports!BF35+'ptfire-wild'!BC35+np_solvents!BB35</f>
        <v>#REF!</v>
      </c>
      <c r="L36" s="15">
        <f>rail!CF35+nonpt!DN35+ptagfire!AV35+nonroad!BT35+'onroad all'!BT35+cmv_c1c2!BF35+'ptfire-rx'!BS35+ptegu!DP35+ptnonipm!EK35+pt_oilgas!DP35+np_oilgas!CP35+rwc!BL35+cmv_c3!BF35+livestock!AP35+airports!BT35+'ptfire-wild'!BQ35+np_solvents!BN35</f>
        <v>1160.1950069075035</v>
      </c>
      <c r="M36" s="15">
        <f>rail!CH35+nonpt!DQ35+nonroad!BU35+'onroad all'!BX35+cmv_c1c2!BH35+'ptfire-rx'!BV35+ptegu!DS35+ptnonipm!EN35+pt_oilgas!DS35+np_oilgas!CR35+rwc!BN35+cmv_c3!BH35+airports!BV35+'ptfire-wild'!BT35+np_solvents!BP35+ptagfire!AX35</f>
        <v>241.93472463813288</v>
      </c>
      <c r="N36" s="15" t="e">
        <f>rail!AM35+nonpt!BH35+nonroad!AJ35+'onroad all'!G35+cmv_c1c2!M35+'ptfire-rx'!AL35+ptegu!BK35+ptnonipm!BU35+pt_oilgas!BK35+np_oilgas!AU35+rwc!AF35+airports!AI35+cmv_c3!M35+'ptfire-wild'!AK35+ptagfire!#REF!</f>
        <v>#REF!</v>
      </c>
      <c r="O36" s="15" t="e">
        <f>rail!AX35+nonpt!O35+ptagfire!AA35+nonroad!AR35+'onroad all'!Y35+cmv_c1c2!V35+'ptfire-rx'!AU35+ptegu!BX35+ptnonipm!CI35+pt_oilgas!BX35+np_oilgas!BE35+rwc!AM35+airports!AP35+cmv_c3!V35+'ptfire-wild'!AS35+np_solvents!#REF!</f>
        <v>#REF!</v>
      </c>
      <c r="P36" s="15">
        <f>rail!AC35+nonroad!AD35+'onroad all'!AJ35+'onroad all'!AK35+'onroad all'!AL35+'onroad all'!AM35+'onroad all'!AN35+'onroad all'!AO35+ptnonipm!BI35+SUM(airports!AS35:AX35)+SUM(cmv_c1c2!AC35:AH35)+SUM(cmv_c3!AC35:AH35)</f>
        <v>2135.5021850260268</v>
      </c>
      <c r="Q36" s="15">
        <f>rail!AD35+nonroad!AE35+'onroad all'!AK35+'onroad all'!AL35+'onroad all'!AM35+'onroad all'!AN35+'onroad all'!AO35+ptnonipm!BJ35+SUM(airports!AT35:AX35)+SUM(cmv_c1c2!AD35:AH35)+SUM(cmv_c3!AD35:AH35)</f>
        <v>2057.1887650139361</v>
      </c>
      <c r="R36" s="56">
        <f>rail!P35+nonpt!S35+nonroad!R35+'onroad all'!AB35+ptegu!T35+ptnonipm!T35+pt_oilgas!S35+np_oilgas!Q35+SUM(cmv_c1c2!Z35:AA35)+SUM(cmv_c3!Z35:AA35)</f>
        <v>0.27612673631499995</v>
      </c>
      <c r="S36" s="56">
        <f>rail!K35+nonpt!L35+nonroad!U35+'onroad all'!M35+ptegu!L35+ptnonipm!L35+pt_oilgas!K35+np_oilgas!K35+SUM(cmv_c1c2!R35:S35)+SUM(cmv_c3!R35:S35)</f>
        <v>3.9555462464</v>
      </c>
      <c r="T36" s="56">
        <f>rail!O35+nonpt!P35+ptegu!P35+ptnonipm!P35+pt_oilgas!O35+np_oilgas!N35+rwc!M35+SUM(cmv_c1c2!W35:X35)+SUM(cmv_c3!W35:X35)</f>
        <v>0.61912659340000009</v>
      </c>
      <c r="U36" s="56">
        <f>rail!U35+nonpt!AH35+nonroad!T35+'onroad all'!CA35+ptegu!AH35+ptnonipm!AL35+pt_oilgas!AG35+np_oilgas!AA35+rwc!R35+SUM(cmv_c1c2!BJ35:BK35)+SUM(cmv_c3!BJ35:BK35)</f>
        <v>6.0717309181999992</v>
      </c>
      <c r="V36" s="56">
        <f>rail!S35+nonpt!AD35+nonroad!S35+'onroad all'!BR35+'onroad all'!BS35+ptegu!AD35+ptnonipm!AH35+pt_oilgas!AC35+np_oilgas!W35+rwc!P35+SUM(cmv_c1c2!BD35:BE35)+SUM(cmv_c3!BD35:BE35)</f>
        <v>8.3842518288000001</v>
      </c>
      <c r="W36" s="56">
        <f>nonpt!CS35+ptegu!BB35+ptnonipm!Z35</f>
        <v>2.6520800534687401E-3</v>
      </c>
      <c r="X36" s="63" t="s">
        <v>172</v>
      </c>
      <c r="AA36" s="17" t="s">
        <v>204</v>
      </c>
      <c r="AB36" s="15">
        <f>B36+beis!H35</f>
        <v>363796.16922900005</v>
      </c>
      <c r="AC36" s="15">
        <f t="shared" si="2"/>
        <v>118996.58374239897</v>
      </c>
      <c r="AD36" s="15">
        <f>D36+beis!T35</f>
        <v>167307.56699562364</v>
      </c>
      <c r="AE36" s="15">
        <f t="shared" si="3"/>
        <v>203802.13310066483</v>
      </c>
      <c r="AF36" s="15">
        <f t="shared" si="4"/>
        <v>54390.176363717801</v>
      </c>
      <c r="AG36" s="15">
        <f t="shared" si="5"/>
        <v>82364.780027444212</v>
      </c>
      <c r="AH36" s="15">
        <f>H36+beis!Z35</f>
        <v>462403.861406009</v>
      </c>
      <c r="AI36" s="15">
        <f>I36+beis!E35</f>
        <v>5902.2726789025028</v>
      </c>
      <c r="AJ36" s="15">
        <f t="shared" si="6"/>
        <v>2599.6089212561283</v>
      </c>
      <c r="AK36" s="15" t="e">
        <f>K36+beis!N35</f>
        <v>#REF!</v>
      </c>
      <c r="AL36" s="15">
        <f>L36+beis!R35</f>
        <v>23245.370128577502</v>
      </c>
      <c r="AM36" s="15">
        <f t="shared" si="7"/>
        <v>241.93472463813288</v>
      </c>
      <c r="AN36" s="15" t="e">
        <f t="shared" si="8"/>
        <v>#REF!</v>
      </c>
      <c r="AO36" s="15" t="e">
        <f t="shared" si="9"/>
        <v>#REF!</v>
      </c>
      <c r="AP36" s="15">
        <f t="shared" si="10"/>
        <v>2135.5021850260268</v>
      </c>
      <c r="AQ36" s="15">
        <f t="shared" si="11"/>
        <v>2057.1887650139361</v>
      </c>
      <c r="AR36" s="56">
        <f t="shared" si="12"/>
        <v>0.27612673631499995</v>
      </c>
      <c r="AS36" s="56">
        <f t="shared" si="13"/>
        <v>3.9555462464</v>
      </c>
      <c r="AT36" s="56">
        <f t="shared" si="14"/>
        <v>0.61912659340000009</v>
      </c>
      <c r="AU36" s="56">
        <f t="shared" si="15"/>
        <v>6.0717309181999992</v>
      </c>
      <c r="AV36" s="56">
        <f t="shared" si="16"/>
        <v>8.3842518288000001</v>
      </c>
      <c r="AX36" s="17" t="s">
        <v>204</v>
      </c>
      <c r="AY36" s="15">
        <f>B36-'ptfire-rx'!B35-'ptfire-wild'!B35</f>
        <v>293183.98282900004</v>
      </c>
      <c r="AZ36" s="15">
        <f>C36-'ptfire-rx'!C35-'ptfire-wild'!C35</f>
        <v>118449.35812739897</v>
      </c>
      <c r="BA36" s="15">
        <f>D36-'ptfire-rx'!D35-'ptfire-wild'!D35</f>
        <v>137683.20964381064</v>
      </c>
      <c r="BB36" s="15">
        <f>E36-'ptfire-rx'!E35-'ptfire-wild'!E35</f>
        <v>200313.93262966481</v>
      </c>
      <c r="BC36" s="15">
        <f>F36-'ptfire-rx'!F35-'ptfire-wild'!F35</f>
        <v>51434.074385717802</v>
      </c>
      <c r="BD36" s="15">
        <f>G36-'ptfire-rx'!G35-'ptfire-wild'!G35</f>
        <v>82077.186115444201</v>
      </c>
      <c r="BE36" s="15">
        <f>H36-'ptfire-rx'!H35-'ptfire-wild'!H35</f>
        <v>292249.20329600998</v>
      </c>
      <c r="BF36" s="15">
        <f>I36-'ptfire-rx'!AO35-'ptfire-wild'!AM35</f>
        <v>1605.8722720830206</v>
      </c>
      <c r="BG36" s="15">
        <f>J36-'ptfire-rx'!AS35-'ptfire-wild'!AQ35</f>
        <v>2511.4671240101752</v>
      </c>
      <c r="BH36" s="15" t="e">
        <f>K36-'ptfire-rx'!BE35-'ptfire-wild'!BC35</f>
        <v>#REF!</v>
      </c>
      <c r="BI36" s="15">
        <f>L36-'ptfire-rx'!BS35-'ptfire-wild'!BQ35</f>
        <v>421.27040174210038</v>
      </c>
      <c r="BJ36" s="15">
        <f>M36-'ptfire-rx'!BV35-'ptfire-wild'!BT35</f>
        <v>135.46116411191932</v>
      </c>
      <c r="BK36" s="15" t="e">
        <f>N36-'ptfire-rx'!AL35-'ptfire-wild'!AK35</f>
        <v>#REF!</v>
      </c>
      <c r="BL36" s="15" t="e">
        <f>O36-'ptfire-rx'!AU35-'ptfire-wild'!AS35</f>
        <v>#REF!</v>
      </c>
      <c r="BM36" s="15">
        <f t="shared" si="17"/>
        <v>2135.5021850260268</v>
      </c>
      <c r="BN36" s="15">
        <f t="shared" si="18"/>
        <v>2057.1887650139361</v>
      </c>
      <c r="BO36" s="56">
        <f t="shared" si="19"/>
        <v>0.27612673631499995</v>
      </c>
      <c r="BP36" s="56">
        <f t="shared" si="20"/>
        <v>3.9555462464</v>
      </c>
      <c r="BQ36" s="56">
        <f t="shared" si="21"/>
        <v>0.61912659340000009</v>
      </c>
      <c r="BR36" s="56">
        <f t="shared" si="22"/>
        <v>6.0717309181999992</v>
      </c>
      <c r="BS36" s="56">
        <f t="shared" si="23"/>
        <v>8.3842518288000001</v>
      </c>
    </row>
    <row r="37" spans="1:71" x14ac:dyDescent="0.25">
      <c r="A37" s="17" t="s">
        <v>205</v>
      </c>
      <c r="B37" s="15">
        <f>rail!B36+nonpt!B36+ptagfire!B36+nonroad!B36+'onroad all'!AF36+cmv_c1c2!B36+'ptfire-rx'!B36+ptegu!B36+ptnonipm!B36+pt_oilgas!B36+np_oilgas!B36+rwc!B36+cmv_c3!B36+airports!B36+'ptfire-wild'!B36+np_solvents!B36</f>
        <v>1290222.701981229</v>
      </c>
      <c r="C37" s="15">
        <f>rail!C36+nonpt!C36+ptagfire!C36++nonroad!C36+'onroad all'!BY36+cmv_c1c2!BI36+'ptfire-rx'!C36+ptegu!C36+ptnonipm!C36+pt_oilgas!C36+np_oilgas!C36+rwc!C36+cmv_c3!BI36+livestock!B36+airports!C36+'ptfire-wild'!C36+fertilizer!B36+np_solvents!C36</f>
        <v>80274.273996311458</v>
      </c>
      <c r="D37" s="15">
        <f>rail!D36+nonpt!D36+ptagfire!D36++nonroad!D36+cmv_c1c2!D36+'ptfire-rx'!D36+ptegu!EA36+ptnonipm!D36+pt_oilgas!D36+np_oilgas!D36+rwc!D36+cmv_c3!D36+'onroad all'!EE36+airports!D36+'ptfire-wild'!D36+np_solvents!D36</f>
        <v>247456.20128571757</v>
      </c>
      <c r="E37" s="15">
        <f>rail!E36+nonpt!E36+ptagfire!E36++nonroad!E36+cmv_c1c2!E36+'ptfire-rx'!E36+ptegu!E36+ptnonipm!E36+pt_oilgas!E36+np_oilgas!E36+rwc!E36+cmv_c3!E36+afdust!BA36+'onroad all'!CZ36+'onroad all'!EG36+airports!E36+'ptfire-wild'!E36+np_solvents!E36</f>
        <v>162521.37099859433</v>
      </c>
      <c r="F37" s="15">
        <f>rail!F36+nonpt!F36+ptagfire!F36++nonroad!F36+cmv_c1c2!F36+'ptfire-rx'!F36+ptegu!F36+ptnonipm!F36+pt_oilgas!F36+np_oilgas!F36+rwc!F36+cmv_c3!F36+afdust!BB36+'onroad all'!EG36+airports!F36+'ptfire-wild'!F36+np_solvents!F36</f>
        <v>73427.137294367902</v>
      </c>
      <c r="G37" s="15">
        <f>rail!G36+nonpt!G36+ptagfire!G36++nonroad!G36+'onroad all'!DP36+cmv_c1c2!G36+'ptfire-rx'!G36+ptegu!FM36+ptnonipm!G36+pt_oilgas!G36+np_oilgas!G36+rwc!G36+cmv_c3!G36+airports!G36+'ptfire-wild'!G36+np_solvents!G36</f>
        <v>108158.02524684501</v>
      </c>
      <c r="H37" s="15">
        <f>rail!H36+nonpt!H36+ptagfire!H36++nonroad!H36+'onroad all'!EA36+cmv_c1c2!H36+'ptfire-rx'!H36+ptegu!H36+ptnonipm!H36+pt_oilgas!H36+np_oilgas!H36+rwc!H36+cmv_c3!H36+livestock!C36+airports!H36+'ptfire-wild'!H36+np_solvents!H36</f>
        <v>273956.85964380001</v>
      </c>
      <c r="I37" s="15">
        <f>rail!AN36+nonpt!BK36+ptagfire!V36+nonroad!AK36+'onroad all'!H36+cmv_c1c2!O36+'ptfire-rx'!AO36+ptegu!BM36+ptnonipm!BX36+pt_oilgas!BM36+np_oilgas!AV36+rwc!AG36+cmv_c3!O36+livestock!U36+airports!AK36+'ptfire-wild'!AM36+np_solvents!AJ36</f>
        <v>3444.4230341997204</v>
      </c>
      <c r="J37" s="15">
        <f>rail!AT36+nonpt!BQ36+ptagfire!Z36+nonroad!AP36+'onroad all'!P36+cmv_c1c2!T36+'ptfire-rx'!AS36+ptegu!BS36+ptnonipm!CD36+pt_oilgas!BS36+np_oilgas!BB36+rwc!AK36+cmv_c3!T36+livestock!X36+airports!AN36+'ptfire-wild'!AQ36+np_solvents!AN36</f>
        <v>2736.706596927806</v>
      </c>
      <c r="K37" s="15" t="e">
        <f>rail!BQ36+nonpt!CU36+ptagfire!AJ36+nonroad!BH36+'onroad all'!BB36+cmv_c1c2!AO36+'ptfire-rx'!BE36+ptegu!CX36+ptnonipm!DP36+pt_oilgas!CW36+np_oilgas!BY36+rwc!AX36+cmv_c3!AP36+livestock!#REF!+airports!BF36+'ptfire-wild'!BC36+np_solvents!BB36</f>
        <v>#REF!</v>
      </c>
      <c r="L37" s="15">
        <f>rail!CF36+nonpt!DN36+ptagfire!AV36+nonroad!BT36+'onroad all'!BT36+cmv_c1c2!BF36+'ptfire-rx'!BS36+ptegu!DP36+ptnonipm!EK36+pt_oilgas!DP36+np_oilgas!CP36+rwc!BL36+cmv_c3!BF36+livestock!AP36+airports!BT36+'ptfire-wild'!BQ36+np_solvents!BN36</f>
        <v>1787.8516762909285</v>
      </c>
      <c r="M37" s="15">
        <f>rail!CH36+nonpt!DQ36+nonroad!BU36+'onroad all'!BX36+cmv_c1c2!BH36+'ptfire-rx'!BV36+ptegu!DS36+ptnonipm!EN36+pt_oilgas!DS36+np_oilgas!CR36+rwc!BN36+cmv_c3!BH36+airports!BV36+'ptfire-wild'!BT36+np_solvents!BP36+ptagfire!AX36</f>
        <v>910.15522578536593</v>
      </c>
      <c r="N37" s="15" t="e">
        <f>rail!AM36+nonpt!BH36+nonroad!AJ36+'onroad all'!G36+cmv_c1c2!M36+'ptfire-rx'!AL36+ptegu!BK36+ptnonipm!BU36+pt_oilgas!BK36+np_oilgas!AU36+rwc!AF36+airports!AI36+cmv_c3!M36+'ptfire-wild'!AK36+ptagfire!#REF!</f>
        <v>#REF!</v>
      </c>
      <c r="O37" s="15" t="e">
        <f>rail!AX36+nonpt!O36+ptagfire!AA36+nonroad!AR36+'onroad all'!Y36+cmv_c1c2!V36+'ptfire-rx'!AU36+ptegu!BX36+ptnonipm!CI36+pt_oilgas!BX36+np_oilgas!BE36+rwc!AM36+airports!AP36+cmv_c3!V36+'ptfire-wild'!AS36+np_solvents!#REF!</f>
        <v>#REF!</v>
      </c>
      <c r="P37" s="15">
        <f>rail!AC36+nonroad!AD36+'onroad all'!AJ36+'onroad all'!AK36+'onroad all'!AL36+'onroad all'!AM36+'onroad all'!AN36+'onroad all'!AO36+ptnonipm!BI36+SUM(airports!AS36:AX36)+SUM(cmv_c1c2!AC36:AH36)+SUM(cmv_c3!AC36:AH36)</f>
        <v>3945.7529085220781</v>
      </c>
      <c r="Q37" s="15">
        <f>rail!AD36+nonroad!AE36+'onroad all'!AK36+'onroad all'!AL36+'onroad all'!AM36+'onroad all'!AN36+'onroad all'!AO36+ptnonipm!BJ36+SUM(airports!AT36:AX36)+SUM(cmv_c1c2!AD36:AH36)+SUM(cmv_c3!AD36:AH36)</f>
        <v>3735.9325131942983</v>
      </c>
      <c r="R37" s="56">
        <f>rail!P36+nonpt!S36+nonroad!R36+'onroad all'!AB36+ptegu!T36+ptnonipm!T36+pt_oilgas!S36+np_oilgas!Q36+SUM(cmv_c1c2!Z36:AA36)+SUM(cmv_c3!Z36:AA36)</f>
        <v>1.4851448612292362</v>
      </c>
      <c r="S37" s="56">
        <f>rail!K36+nonpt!L36+nonroad!U36+'onroad all'!M36+ptegu!L36+ptnonipm!L36+pt_oilgas!K36+np_oilgas!K36+SUM(cmv_c1c2!R36:S36)+SUM(cmv_c3!R36:S36)</f>
        <v>1.4549069125368397</v>
      </c>
      <c r="T37" s="56">
        <f>rail!O36+nonpt!P36+ptegu!P36+ptnonipm!P36+pt_oilgas!O36+np_oilgas!N36+rwc!M36+SUM(cmv_c1c2!W36:X36)+SUM(cmv_c3!W36:X36)</f>
        <v>2.1106832294791289</v>
      </c>
      <c r="U37" s="56">
        <f>rail!U36+nonpt!AH36+nonroad!T36+'onroad all'!CA36+ptegu!AH36+ptnonipm!AL36+pt_oilgas!AG36+np_oilgas!AA36+rwc!R36+SUM(cmv_c1c2!BJ36:BK36)+SUM(cmv_c3!BJ36:BK36)</f>
        <v>36.40088972557227</v>
      </c>
      <c r="V37" s="56">
        <f>rail!S36+nonpt!AD36+nonroad!S36+'onroad all'!BR36+'onroad all'!BS36+ptegu!AD36+ptnonipm!AH36+pt_oilgas!AC36+np_oilgas!W36+rwc!P36+SUM(cmv_c1c2!BD36:BE36)+SUM(cmv_c3!BD36:BE36)</f>
        <v>56.558111243579553</v>
      </c>
      <c r="W37" s="56">
        <f>nonpt!CS36+ptegu!BB36+ptnonipm!Z36</f>
        <v>9.7657285430022389E-2</v>
      </c>
      <c r="X37" s="63" t="s">
        <v>172</v>
      </c>
      <c r="AA37" s="17" t="s">
        <v>205</v>
      </c>
      <c r="AB37" s="15">
        <f>B37+beis!H36</f>
        <v>1340243.1240192289</v>
      </c>
      <c r="AC37" s="15">
        <f t="shared" si="2"/>
        <v>80274.273996311458</v>
      </c>
      <c r="AD37" s="15">
        <f>D37+beis!T36</f>
        <v>270610.91329999745</v>
      </c>
      <c r="AE37" s="15">
        <f t="shared" si="3"/>
        <v>162521.37099859433</v>
      </c>
      <c r="AF37" s="15">
        <f t="shared" si="4"/>
        <v>73427.137294367902</v>
      </c>
      <c r="AG37" s="15">
        <f t="shared" si="5"/>
        <v>108158.02524684501</v>
      </c>
      <c r="AH37" s="15">
        <f>H37+beis!Z36</f>
        <v>757960.02272380004</v>
      </c>
      <c r="AI37" s="15">
        <f>I37+beis!E36</f>
        <v>9158.0972713997107</v>
      </c>
      <c r="AJ37" s="15">
        <f t="shared" si="6"/>
        <v>2736.706596927806</v>
      </c>
      <c r="AK37" s="15" t="e">
        <f>K37+beis!N36</f>
        <v>#REF!</v>
      </c>
      <c r="AL37" s="15">
        <f>L37+beis!R36</f>
        <v>33665.593433000831</v>
      </c>
      <c r="AM37" s="15">
        <f t="shared" si="7"/>
        <v>910.15522578536593</v>
      </c>
      <c r="AN37" s="15" t="e">
        <f t="shared" si="8"/>
        <v>#REF!</v>
      </c>
      <c r="AO37" s="15" t="e">
        <f t="shared" si="9"/>
        <v>#REF!</v>
      </c>
      <c r="AP37" s="15">
        <f t="shared" si="10"/>
        <v>3945.7529085220781</v>
      </c>
      <c r="AQ37" s="15">
        <f t="shared" si="11"/>
        <v>3735.9325131942983</v>
      </c>
      <c r="AR37" s="56">
        <f t="shared" si="12"/>
        <v>1.4851448612292362</v>
      </c>
      <c r="AS37" s="56">
        <f t="shared" si="13"/>
        <v>1.4549069125368397</v>
      </c>
      <c r="AT37" s="56">
        <f t="shared" si="14"/>
        <v>2.1106832294791289</v>
      </c>
      <c r="AU37" s="56">
        <f t="shared" si="15"/>
        <v>36.40088972557227</v>
      </c>
      <c r="AV37" s="56">
        <f t="shared" si="16"/>
        <v>56.558111243579553</v>
      </c>
      <c r="AX37" s="17" t="s">
        <v>205</v>
      </c>
      <c r="AY37" s="15">
        <f>B37-'ptfire-rx'!B36-'ptfire-wild'!B36</f>
        <v>1276021.639494729</v>
      </c>
      <c r="AZ37" s="15">
        <f>C37-'ptfire-rx'!C36-'ptfire-wild'!C36</f>
        <v>80041.124518061464</v>
      </c>
      <c r="BA37" s="15">
        <f>D37-'ptfire-rx'!D36-'ptfire-wild'!D36</f>
        <v>247173.83689691758</v>
      </c>
      <c r="BB37" s="15">
        <f>E37-'ptfire-rx'!E36-'ptfire-wild'!E36</f>
        <v>160961.40252274432</v>
      </c>
      <c r="BC37" s="15">
        <f>F37-'ptfire-rx'!F36-'ptfire-wild'!F36</f>
        <v>72092.455388717906</v>
      </c>
      <c r="BD37" s="15">
        <f>G37-'ptfire-rx'!G36-'ptfire-wild'!G36</f>
        <v>108024.50089234501</v>
      </c>
      <c r="BE37" s="15">
        <f>H37-'ptfire-rx'!H36-'ptfire-wild'!H36</f>
        <v>270533.24038089998</v>
      </c>
      <c r="BF37" s="15">
        <f>I37-'ptfire-rx'!AO36-'ptfire-wild'!AM36</f>
        <v>3333.6817324938406</v>
      </c>
      <c r="BG37" s="15">
        <f>J37-'ptfire-rx'!AS36-'ptfire-wild'!AQ36</f>
        <v>2707.5130581477592</v>
      </c>
      <c r="BH37" s="15" t="e">
        <f>K37-'ptfire-rx'!BE36-'ptfire-wild'!BC36</f>
        <v>#REF!</v>
      </c>
      <c r="BI37" s="15">
        <f>L37-'ptfire-rx'!BS36-'ptfire-wild'!BQ36</f>
        <v>1643.218980276087</v>
      </c>
      <c r="BJ37" s="15">
        <f>M37-'ptfire-rx'!BV36-'ptfire-wild'!BT36</f>
        <v>874.4909416782923</v>
      </c>
      <c r="BK37" s="15" t="e">
        <f>N37-'ptfire-rx'!AL36-'ptfire-wild'!AK36</f>
        <v>#REF!</v>
      </c>
      <c r="BL37" s="15" t="e">
        <f>O37-'ptfire-rx'!AU36-'ptfire-wild'!AS36</f>
        <v>#REF!</v>
      </c>
      <c r="BM37" s="15">
        <f t="shared" si="17"/>
        <v>3945.7529085220781</v>
      </c>
      <c r="BN37" s="15">
        <f t="shared" si="18"/>
        <v>3735.9325131942983</v>
      </c>
      <c r="BO37" s="56">
        <f t="shared" si="19"/>
        <v>1.4851448612292362</v>
      </c>
      <c r="BP37" s="56">
        <f t="shared" si="20"/>
        <v>1.4549069125368397</v>
      </c>
      <c r="BQ37" s="56">
        <f t="shared" si="21"/>
        <v>2.1106832294791289</v>
      </c>
      <c r="BR37" s="56">
        <f t="shared" si="22"/>
        <v>36.40088972557227</v>
      </c>
      <c r="BS37" s="56">
        <f t="shared" si="23"/>
        <v>56.558111243579553</v>
      </c>
    </row>
    <row r="38" spans="1:71" x14ac:dyDescent="0.25">
      <c r="A38" s="17" t="s">
        <v>206</v>
      </c>
      <c r="B38" s="15">
        <f>rail!B37+nonpt!B37+ptagfire!B37+nonroad!B37+'onroad all'!AF37+cmv_c1c2!B37+'ptfire-rx'!B37+ptegu!B37+ptnonipm!B37+pt_oilgas!B37+np_oilgas!B37+rwc!B37+cmv_c3!B37+airports!B37+'ptfire-wild'!B37+np_solvents!B37</f>
        <v>1165024.3571542699</v>
      </c>
      <c r="C38" s="15">
        <f>rail!C37+nonpt!C37+ptagfire!C37++nonroad!C37+'onroad all'!BY37+cmv_c1c2!BI37+'ptfire-rx'!C37+ptegu!C37+ptnonipm!C37+pt_oilgas!C37+np_oilgas!C37+rwc!C37+cmv_c3!BI37+livestock!B37+airports!C37+'ptfire-wild'!C37+fertilizer!B37+np_solvents!C37</f>
        <v>207174.89254042035</v>
      </c>
      <c r="D38" s="15">
        <f>rail!D37+nonpt!D37+ptagfire!D37++nonroad!D37+cmv_c1c2!D37+'ptfire-rx'!D37+ptegu!EA37+ptnonipm!D37+pt_oilgas!D37+np_oilgas!D37+rwc!D37+cmv_c3!D37+'onroad all'!EE37+airports!D37+'ptfire-wild'!D37+np_solvents!D37</f>
        <v>214113.92359339001</v>
      </c>
      <c r="E38" s="15">
        <f>rail!E37+nonpt!E37+ptagfire!E37++nonroad!E37+cmv_c1c2!E37+'ptfire-rx'!E37+ptegu!E37+ptnonipm!E37+pt_oilgas!E37+np_oilgas!E37+rwc!E37+cmv_c3!E37+afdust!BA37+'onroad all'!CZ37+'onroad all'!EG37+airports!E37+'ptfire-wild'!E37+np_solvents!E37</f>
        <v>313779.09429895581</v>
      </c>
      <c r="F38" s="15">
        <f>rail!F37+nonpt!F37+ptagfire!F37++nonroad!F37+cmv_c1c2!F37+'ptfire-rx'!F37+ptegu!F37+ptnonipm!F37+pt_oilgas!F37+np_oilgas!F37+rwc!F37+cmv_c3!F37+afdust!BB37+'onroad all'!EG37+airports!F37+'ptfire-wild'!F37+np_solvents!F37</f>
        <v>114013.69404785082</v>
      </c>
      <c r="G38" s="15">
        <f>rail!G37+nonpt!G37+ptagfire!G37++nonroad!G37+'onroad all'!DP37+cmv_c1c2!G37+'ptfire-rx'!G37+ptegu!FM37+ptnonipm!G37+pt_oilgas!G37+np_oilgas!G37+rwc!G37+cmv_c3!G37+airports!G37+'ptfire-wild'!G37+np_solvents!G37</f>
        <v>34829.813541697491</v>
      </c>
      <c r="H38" s="15">
        <f>rail!H37+nonpt!H37+ptagfire!H37++nonroad!H37+'onroad all'!EA37+cmv_c1c2!H37+'ptfire-rx'!H37+ptegu!H37+ptnonipm!H37+pt_oilgas!H37+np_oilgas!H37+rwc!H37+cmv_c3!H37+livestock!C37+airports!H37+'ptfire-wild'!H37+np_solvents!H37</f>
        <v>464052.40591897001</v>
      </c>
      <c r="I38" s="15">
        <f>rail!AN37+nonpt!BK37+ptagfire!V37+nonroad!AK37+'onroad all'!H37+cmv_c1c2!O37+'ptfire-rx'!AO37+ptegu!BM37+ptnonipm!BX37+pt_oilgas!BM37+np_oilgas!AV37+rwc!AG37+cmv_c3!O37+livestock!U37+airports!AK37+'ptfire-wild'!AM37+np_solvents!AJ37</f>
        <v>8116.6396347294703</v>
      </c>
      <c r="J38" s="15">
        <f>rail!AT37+nonpt!BQ37+ptagfire!Z37+nonroad!AP37+'onroad all'!P37+cmv_c1c2!T37+'ptfire-rx'!AS37+ptegu!BS37+ptnonipm!CD37+pt_oilgas!BS37+np_oilgas!BB37+rwc!AK37+cmv_c3!T37+livestock!X37+airports!AN37+'ptfire-wild'!AQ37+np_solvents!AN37</f>
        <v>3304.1939464113157</v>
      </c>
      <c r="K38" s="15" t="e">
        <f>rail!BQ37+nonpt!CU37+ptagfire!AJ37+nonroad!BH37+'onroad all'!BB37+cmv_c1c2!AO37+'ptfire-rx'!BE37+ptegu!CX37+ptnonipm!DP37+pt_oilgas!CW37+np_oilgas!BY37+rwc!AX37+cmv_c3!AP37+livestock!#REF!+airports!BF37+'ptfire-wild'!BC37+np_solvents!BB37</f>
        <v>#REF!</v>
      </c>
      <c r="L38" s="15">
        <f>rail!CF37+nonpt!DN37+ptagfire!AV37+nonroad!BT37+'onroad all'!BT37+cmv_c1c2!BF37+'ptfire-rx'!BS37+ptegu!DP37+ptnonipm!EK37+pt_oilgas!DP37+np_oilgas!CP37+rwc!BL37+cmv_c3!BF37+livestock!AP37+airports!BT37+'ptfire-wild'!BQ37+np_solvents!BN37</f>
        <v>10881.127595228936</v>
      </c>
      <c r="M38" s="15">
        <f>rail!CH37+nonpt!DQ37+nonroad!BU37+'onroad all'!BX37+cmv_c1c2!BH37+'ptfire-rx'!BV37+ptegu!DS37+ptnonipm!EN37+pt_oilgas!DS37+np_oilgas!CR37+rwc!BN37+cmv_c3!BH37+airports!BV37+'ptfire-wild'!BT37+np_solvents!BP37+ptagfire!AX37</f>
        <v>1877.9188315731813</v>
      </c>
      <c r="N38" s="15" t="e">
        <f>rail!AM37+nonpt!BH37+nonroad!AJ37+'onroad all'!G37+cmv_c1c2!M37+'ptfire-rx'!AL37+ptegu!BK37+ptnonipm!BU37+pt_oilgas!BK37+np_oilgas!AU37+rwc!AF37+airports!AI37+cmv_c3!M37+'ptfire-wild'!AK37+ptagfire!#REF!</f>
        <v>#REF!</v>
      </c>
      <c r="O38" s="15" t="e">
        <f>rail!AX37+nonpt!O37+ptagfire!AA37+nonroad!AR37+'onroad all'!Y37+cmv_c1c2!V37+'ptfire-rx'!AU37+ptegu!BX37+ptnonipm!CI37+pt_oilgas!BX37+np_oilgas!BE37+rwc!AM37+airports!AP37+cmv_c3!V37+'ptfire-wild'!AS37+np_solvents!#REF!</f>
        <v>#REF!</v>
      </c>
      <c r="P38" s="15">
        <f>rail!AC37+nonroad!AD37+'onroad all'!AJ37+'onroad all'!AK37+'onroad all'!AL37+'onroad all'!AM37+'onroad all'!AN37+'onroad all'!AO37+ptnonipm!BI37+SUM(airports!AS37:AX37)+SUM(cmv_c1c2!AC37:AH37)+SUM(cmv_c3!AC37:AH37)</f>
        <v>1883.8858952506012</v>
      </c>
      <c r="Q38" s="15">
        <f>rail!AD37+nonroad!AE37+'onroad all'!AK37+'onroad all'!AL37+'onroad all'!AM37+'onroad all'!AN37+'onroad all'!AO37+ptnonipm!BJ37+SUM(airports!AT37:AX37)+SUM(cmv_c1c2!AD37:AH37)+SUM(cmv_c3!AD37:AH37)</f>
        <v>1777.1039558283076</v>
      </c>
      <c r="R38" s="56">
        <f>rail!P37+nonpt!S37+nonroad!R37+'onroad all'!AB37+ptegu!T37+ptnonipm!T37+pt_oilgas!S37+np_oilgas!Q37+SUM(cmv_c1c2!Z37:AA37)+SUM(cmv_c3!Z37:AA37)</f>
        <v>0.50299944477030278</v>
      </c>
      <c r="S38" s="56">
        <f>rail!K37+nonpt!L37+nonroad!U37+'onroad all'!M37+ptegu!L37+ptnonipm!L37+pt_oilgas!K37+np_oilgas!K37+SUM(cmv_c1c2!R37:S37)+SUM(cmv_c3!R37:S37)</f>
        <v>0.75908625084646353</v>
      </c>
      <c r="T38" s="56">
        <f>rail!O37+nonpt!P37+ptegu!P37+ptnonipm!P37+pt_oilgas!O37+np_oilgas!N37+rwc!M37+SUM(cmv_c1c2!W37:X37)+SUM(cmv_c3!W37:X37)</f>
        <v>0.18938147939086514</v>
      </c>
      <c r="U38" s="56">
        <f>rail!U37+nonpt!AH37+nonroad!T37+'onroad all'!CA37+ptegu!AH37+ptnonipm!AL37+pt_oilgas!AG37+np_oilgas!AA37+rwc!R37+SUM(cmv_c1c2!BJ37:BK37)+SUM(cmv_c3!BJ37:BK37)</f>
        <v>6.1697034903256673</v>
      </c>
      <c r="V38" s="56">
        <f>rail!S37+nonpt!AD37+nonroad!S37+'onroad all'!BR37+'onroad all'!BS37+ptegu!AD37+ptnonipm!AH37+pt_oilgas!AC37+np_oilgas!W37+rwc!P37+SUM(cmv_c1c2!BD37:BE37)+SUM(cmv_c3!BD37:BE37)</f>
        <v>6.5374234369969244</v>
      </c>
      <c r="W38" s="56">
        <f>nonpt!CS37+ptegu!BB37+ptnonipm!Z37</f>
        <v>0.29066915152664097</v>
      </c>
      <c r="X38" s="63" t="s">
        <v>172</v>
      </c>
      <c r="AA38" s="17" t="s">
        <v>206</v>
      </c>
      <c r="AB38" s="15">
        <f>B38+beis!H37</f>
        <v>1236961.83098427</v>
      </c>
      <c r="AC38" s="15">
        <f t="shared" si="2"/>
        <v>207174.89254042035</v>
      </c>
      <c r="AD38" s="15">
        <f>D38+beis!T37</f>
        <v>239286.2967033899</v>
      </c>
      <c r="AE38" s="15">
        <f t="shared" si="3"/>
        <v>313779.09429895581</v>
      </c>
      <c r="AF38" s="15">
        <f t="shared" si="4"/>
        <v>114013.69404785082</v>
      </c>
      <c r="AG38" s="15">
        <f t="shared" si="5"/>
        <v>34829.813541697491</v>
      </c>
      <c r="AH38" s="15">
        <f>H38+beis!Z37</f>
        <v>1201443.19591897</v>
      </c>
      <c r="AI38" s="15">
        <f>I38+beis!E37</f>
        <v>15729.37397972946</v>
      </c>
      <c r="AJ38" s="15">
        <f t="shared" si="6"/>
        <v>3304.1939464113157</v>
      </c>
      <c r="AK38" s="15" t="e">
        <f>K38+beis!N37</f>
        <v>#REF!</v>
      </c>
      <c r="AL38" s="15">
        <f>L38+beis!R37</f>
        <v>58369.086287728933</v>
      </c>
      <c r="AM38" s="15">
        <f t="shared" si="7"/>
        <v>1877.9188315731813</v>
      </c>
      <c r="AN38" s="15" t="e">
        <f t="shared" si="8"/>
        <v>#REF!</v>
      </c>
      <c r="AO38" s="15" t="e">
        <f t="shared" si="9"/>
        <v>#REF!</v>
      </c>
      <c r="AP38" s="15">
        <f t="shared" si="10"/>
        <v>1883.8858952506012</v>
      </c>
      <c r="AQ38" s="15">
        <f t="shared" si="11"/>
        <v>1777.1039558283076</v>
      </c>
      <c r="AR38" s="56">
        <f t="shared" si="12"/>
        <v>0.50299944477030278</v>
      </c>
      <c r="AS38" s="56">
        <f t="shared" si="13"/>
        <v>0.75908625084646353</v>
      </c>
      <c r="AT38" s="56">
        <f t="shared" si="14"/>
        <v>0.18938147939086514</v>
      </c>
      <c r="AU38" s="56">
        <f t="shared" si="15"/>
        <v>6.1697034903256673</v>
      </c>
      <c r="AV38" s="56">
        <f t="shared" si="16"/>
        <v>6.5374234369969244</v>
      </c>
      <c r="AX38" s="17" t="s">
        <v>206</v>
      </c>
      <c r="AY38" s="15">
        <f>B38-'ptfire-rx'!B37-'ptfire-wild'!B37</f>
        <v>603333.25753326993</v>
      </c>
      <c r="AZ38" s="15">
        <f>C38-'ptfire-rx'!C37-'ptfire-wild'!C37</f>
        <v>197950.47105172035</v>
      </c>
      <c r="BA38" s="15">
        <f>D38-'ptfire-rx'!D37-'ptfire-wild'!D37</f>
        <v>201516.80160439003</v>
      </c>
      <c r="BB38" s="15">
        <f>E38-'ptfire-rx'!E37-'ptfire-wild'!E37</f>
        <v>250259.17434195583</v>
      </c>
      <c r="BC38" s="15">
        <f>F38-'ptfire-rx'!F37-'ptfire-wild'!F37</f>
        <v>59492.504711850816</v>
      </c>
      <c r="BD38" s="15">
        <f>G38-'ptfire-rx'!G37-'ptfire-wild'!G37</f>
        <v>29116.011768697492</v>
      </c>
      <c r="BE38" s="15">
        <f>H38-'ptfire-rx'!H37-'ptfire-wild'!H37</f>
        <v>327517.35149997001</v>
      </c>
      <c r="BF38" s="15">
        <f>I38-'ptfire-rx'!AO37-'ptfire-wild'!AM37</f>
        <v>2502.499132762161</v>
      </c>
      <c r="BG38" s="15">
        <f>J38-'ptfire-rx'!AS37-'ptfire-wild'!AQ37</f>
        <v>1964.6824385836767</v>
      </c>
      <c r="BH38" s="15" t="e">
        <f>K38-'ptfire-rx'!BE37-'ptfire-wild'!BC37</f>
        <v>#REF!</v>
      </c>
      <c r="BI38" s="15">
        <f>L38-'ptfire-rx'!BS37-'ptfire-wild'!BQ37</f>
        <v>4051.0415541546872</v>
      </c>
      <c r="BJ38" s="15">
        <f>M38-'ptfire-rx'!BV37-'ptfire-wild'!BT37</f>
        <v>383.15202780689333</v>
      </c>
      <c r="BK38" s="15" t="e">
        <f>N38-'ptfire-rx'!AL37-'ptfire-wild'!AK37</f>
        <v>#REF!</v>
      </c>
      <c r="BL38" s="15" t="e">
        <f>O38-'ptfire-rx'!AU37-'ptfire-wild'!AS37</f>
        <v>#REF!</v>
      </c>
      <c r="BM38" s="15">
        <f t="shared" si="17"/>
        <v>1883.8858952506012</v>
      </c>
      <c r="BN38" s="15">
        <f t="shared" si="18"/>
        <v>1777.1039558283076</v>
      </c>
      <c r="BO38" s="56">
        <f t="shared" si="19"/>
        <v>0.50299944477030278</v>
      </c>
      <c r="BP38" s="56">
        <f t="shared" si="20"/>
        <v>0.75908625084646353</v>
      </c>
      <c r="BQ38" s="56">
        <f t="shared" si="21"/>
        <v>0.18938147939086514</v>
      </c>
      <c r="BR38" s="56">
        <f t="shared" si="22"/>
        <v>6.1697034903256673</v>
      </c>
      <c r="BS38" s="56">
        <f t="shared" si="23"/>
        <v>6.5374234369969244</v>
      </c>
    </row>
    <row r="39" spans="1:71" x14ac:dyDescent="0.25">
      <c r="A39" s="17" t="s">
        <v>207</v>
      </c>
      <c r="B39" s="15">
        <f>rail!B38+nonpt!B38+ptagfire!B38+nonroad!B38+'onroad all'!AF38+cmv_c1c2!B38+'ptfire-rx'!B38+ptegu!B38+ptnonipm!B38+pt_oilgas!B38+np_oilgas!B38+rwc!B38+cmv_c3!B38+airports!B38+'ptfire-wild'!B38+np_solvents!B38</f>
        <v>7978847.7662437102</v>
      </c>
      <c r="C39" s="15">
        <f>rail!C38+nonpt!C38+ptagfire!C38++nonroad!C38+'onroad all'!BY38+cmv_c1c2!BI38+'ptfire-rx'!C38+ptegu!C38+ptnonipm!C38+pt_oilgas!C38+np_oilgas!C38+rwc!C38+cmv_c3!BI38+livestock!B38+airports!C38+'ptfire-wild'!C38+fertilizer!B38+np_solvents!C38</f>
        <v>165614.30560459613</v>
      </c>
      <c r="D39" s="15">
        <f>rail!D38+nonpt!D38+ptagfire!D38++nonroad!D38+cmv_c1c2!D38+'ptfire-rx'!D38+ptegu!EA38+ptnonipm!D38+pt_oilgas!D38+np_oilgas!D38+rwc!D38+cmv_c3!D38+'onroad all'!EE38+airports!D38+'ptfire-wild'!D38+np_solvents!D38</f>
        <v>173542.35849658755</v>
      </c>
      <c r="E39" s="15">
        <f>rail!E38+nonpt!E38+ptagfire!E38++nonroad!E38+cmv_c1c2!E38+'ptfire-rx'!E38+ptegu!E38+ptnonipm!E38+pt_oilgas!E38+np_oilgas!E38+rwc!E38+cmv_c3!E38+afdust!BA38+'onroad all'!CZ38+'onroad all'!EG38+airports!E38+'ptfire-wild'!E38+np_solvents!E38</f>
        <v>946960.71949425596</v>
      </c>
      <c r="F39" s="15">
        <f>rail!F38+nonpt!F38+ptagfire!F38++nonroad!F38+cmv_c1c2!F38+'ptfire-rx'!F38+ptegu!F38+ptnonipm!F38+pt_oilgas!F38+np_oilgas!F38+rwc!F38+cmv_c3!F38+afdust!BB38+'onroad all'!EG38+airports!F38+'ptfire-wild'!F38+np_solvents!F38</f>
        <v>675817.68245205411</v>
      </c>
      <c r="G39" s="15">
        <f>rail!G38+nonpt!G38+ptagfire!G38++nonroad!G38+'onroad all'!DP38+cmv_c1c2!G38+'ptfire-rx'!G38+ptegu!FM38+ptnonipm!G38+pt_oilgas!G38+np_oilgas!G38+rwc!G38+cmv_c3!G38+airports!G38+'ptfire-wild'!G38+np_solvents!G38</f>
        <v>53955.397749558382</v>
      </c>
      <c r="H39" s="15">
        <f>rail!H38+nonpt!H38+ptagfire!H38++nonroad!H38+'onroad all'!EA38+cmv_c1c2!H38+'ptfire-rx'!H38+ptegu!H38+ptnonipm!H38+pt_oilgas!H38+np_oilgas!H38+rwc!H38+cmv_c3!H38+livestock!C38+airports!H38+'ptfire-wild'!H38+np_solvents!H38</f>
        <v>1853924.6705561799</v>
      </c>
      <c r="I39" s="15">
        <f>rail!AN38+nonpt!BK38+ptagfire!V38+nonroad!AK38+'onroad all'!H38+cmv_c1c2!O38+'ptfire-rx'!AO38+ptegu!BM38+ptnonipm!BX38+pt_oilgas!BM38+np_oilgas!AV38+rwc!AG38+cmv_c3!O38+livestock!U38+airports!AK38+'ptfire-wild'!AM38+np_solvents!AJ38</f>
        <v>57155.592988032105</v>
      </c>
      <c r="J39" s="15">
        <f>rail!AT38+nonpt!BQ38+ptagfire!Z38+nonroad!AP38+'onroad all'!P38+cmv_c1c2!T38+'ptfire-rx'!AS38+ptegu!BS38+ptnonipm!CD38+pt_oilgas!BS38+np_oilgas!BB38+rwc!AK38+cmv_c3!T38+livestock!X38+airports!AN38+'ptfire-wild'!AQ38+np_solvents!AN38</f>
        <v>16038.051505526802</v>
      </c>
      <c r="K39" s="15" t="e">
        <f>rail!BQ38+nonpt!CU38+ptagfire!AJ38+nonroad!BH38+'onroad all'!BB38+cmv_c1c2!AO38+'ptfire-rx'!BE38+ptegu!CX38+ptnonipm!DP38+pt_oilgas!CW38+np_oilgas!BY38+rwc!AX38+cmv_c3!AP38+livestock!#REF!+airports!BF38+'ptfire-wild'!BC38+np_solvents!BB38</f>
        <v>#REF!</v>
      </c>
      <c r="L39" s="15">
        <f>rail!CF38+nonpt!DN38+ptagfire!AV38+nonroad!BT38+'onroad all'!BT38+cmv_c1c2!BF38+'ptfire-rx'!BS38+ptegu!DP38+ptnonipm!EK38+pt_oilgas!DP38+np_oilgas!CP38+rwc!BL38+cmv_c3!BF38+livestock!AP38+airports!BT38+'ptfire-wild'!BQ38+np_solvents!BN38</f>
        <v>124581.44705392844</v>
      </c>
      <c r="M39" s="15">
        <f>rail!CH38+nonpt!DQ38+nonroad!BU38+'onroad all'!BX38+cmv_c1c2!BH38+'ptfire-rx'!BV38+ptegu!DS38+ptnonipm!EN38+pt_oilgas!DS38+np_oilgas!CR38+rwc!BN38+cmv_c3!BH38+airports!BV38+'ptfire-wild'!BT38+np_solvents!BP38+ptagfire!AX38</f>
        <v>18881.985897057293</v>
      </c>
      <c r="N39" s="15" t="e">
        <f>rail!AM38+nonpt!BH38+nonroad!AJ38+'onroad all'!G38+cmv_c1c2!M38+'ptfire-rx'!AL38+ptegu!BK38+ptnonipm!BU38+pt_oilgas!BK38+np_oilgas!AU38+rwc!AF38+airports!AI38+cmv_c3!M38+'ptfire-wild'!AK38+ptagfire!#REF!</f>
        <v>#REF!</v>
      </c>
      <c r="O39" s="15" t="e">
        <f>rail!AX38+nonpt!O38+ptagfire!AA38+nonroad!AR38+'onroad all'!Y38+cmv_c1c2!V38+'ptfire-rx'!AU38+ptegu!BX38+ptnonipm!CI38+pt_oilgas!BX38+np_oilgas!BE38+rwc!AM38+airports!AP38+cmv_c3!V38+'ptfire-wild'!AS38+np_solvents!#REF!</f>
        <v>#REF!</v>
      </c>
      <c r="P39" s="15">
        <f>rail!AC38+nonroad!AD38+'onroad all'!AJ38+'onroad all'!AK38+'onroad all'!AL38+'onroad all'!AM38+'onroad all'!AN38+'onroad all'!AO38+ptnonipm!BI38+SUM(airports!AS38:AX38)+SUM(cmv_c1c2!AC38:AH38)+SUM(cmv_c3!AC38:AH38)</f>
        <v>1804.8550088621796</v>
      </c>
      <c r="Q39" s="15">
        <f>rail!AD38+nonroad!AE38+'onroad all'!AK38+'onroad all'!AL38+'onroad all'!AM38+'onroad all'!AN38+'onroad all'!AO38+ptnonipm!BJ38+SUM(airports!AT38:AX38)+SUM(cmv_c1c2!AD38:AH38)+SUM(cmv_c3!AD38:AH38)</f>
        <v>1698.7813527988374</v>
      </c>
      <c r="R39" s="56">
        <f>rail!P38+nonpt!S38+nonroad!R38+'onroad all'!AB38+ptegu!T38+ptnonipm!T38+pt_oilgas!S38+np_oilgas!Q38+SUM(cmv_c1c2!Z38:AA38)+SUM(cmv_c3!Z38:AA38)</f>
        <v>9.3656259085927632E-2</v>
      </c>
      <c r="S39" s="56">
        <f>rail!K38+nonpt!L38+nonroad!U38+'onroad all'!M38+ptegu!L38+ptnonipm!L38+pt_oilgas!K38+np_oilgas!K38+SUM(cmv_c1c2!R38:S38)+SUM(cmv_c3!R38:S38)</f>
        <v>0.57355059949932918</v>
      </c>
      <c r="T39" s="56">
        <f>rail!O38+nonpt!P38+ptegu!P38+ptnonipm!P38+pt_oilgas!O38+np_oilgas!N38+rwc!M38+SUM(cmv_c1c2!W38:X38)+SUM(cmv_c3!W38:X38)</f>
        <v>0.17998633546293533</v>
      </c>
      <c r="U39" s="56">
        <f>rail!U38+nonpt!AH38+nonroad!T38+'onroad all'!CA38+ptegu!AH38+ptnonipm!AL38+pt_oilgas!AG38+np_oilgas!AA38+rwc!R38+SUM(cmv_c1c2!BJ38:BK38)+SUM(cmv_c3!BJ38:BK38)</f>
        <v>2.3132150483643281</v>
      </c>
      <c r="V39" s="56">
        <f>rail!S38+nonpt!AD38+nonroad!S38+'onroad all'!BR38+'onroad all'!BS38+ptegu!AD38+ptnonipm!AH38+pt_oilgas!AC38+np_oilgas!W38+rwc!P38+SUM(cmv_c1c2!BD38:BE38)+SUM(cmv_c3!BD38:BE38)</f>
        <v>15.542951623706715</v>
      </c>
      <c r="W39" s="56">
        <f>nonpt!CS38+ptegu!BB38+ptnonipm!Z38</f>
        <v>0.1592072621351317</v>
      </c>
      <c r="X39" s="63"/>
      <c r="AA39" s="17" t="s">
        <v>207</v>
      </c>
      <c r="AB39" s="15">
        <f>B39+beis!H38</f>
        <v>8096375.4249437097</v>
      </c>
      <c r="AC39" s="15">
        <f t="shared" si="2"/>
        <v>165614.30560459613</v>
      </c>
      <c r="AD39" s="15">
        <f>D39+beis!T38</f>
        <v>187693.74451658755</v>
      </c>
      <c r="AE39" s="15">
        <f t="shared" si="3"/>
        <v>946960.71949425596</v>
      </c>
      <c r="AF39" s="15">
        <f t="shared" si="4"/>
        <v>675817.68245205411</v>
      </c>
      <c r="AG39" s="15">
        <f t="shared" si="5"/>
        <v>53955.397749558382</v>
      </c>
      <c r="AH39" s="15">
        <f>H39+beis!Z38</f>
        <v>2403265.3511561798</v>
      </c>
      <c r="AI39" s="15">
        <f>I39+beis!E38</f>
        <v>72117.006158032105</v>
      </c>
      <c r="AJ39" s="15">
        <f t="shared" si="6"/>
        <v>16038.051505526802</v>
      </c>
      <c r="AK39" s="15" t="e">
        <f>K39+beis!N38</f>
        <v>#REF!</v>
      </c>
      <c r="AL39" s="15">
        <f>L39+beis!R38</f>
        <v>177590.51741692843</v>
      </c>
      <c r="AM39" s="15">
        <f t="shared" si="7"/>
        <v>18881.985897057293</v>
      </c>
      <c r="AN39" s="15" t="e">
        <f t="shared" si="8"/>
        <v>#REF!</v>
      </c>
      <c r="AO39" s="15" t="e">
        <f t="shared" si="9"/>
        <v>#REF!</v>
      </c>
      <c r="AP39" s="15">
        <f t="shared" si="10"/>
        <v>1804.8550088621796</v>
      </c>
      <c r="AQ39" s="15">
        <f t="shared" si="11"/>
        <v>1698.7813527988374</v>
      </c>
      <c r="AR39" s="56">
        <f t="shared" si="12"/>
        <v>9.3656259085927632E-2</v>
      </c>
      <c r="AS39" s="56">
        <f t="shared" si="13"/>
        <v>0.57355059949932918</v>
      </c>
      <c r="AT39" s="56">
        <f t="shared" si="14"/>
        <v>0.17998633546293533</v>
      </c>
      <c r="AU39" s="56">
        <f t="shared" si="15"/>
        <v>2.3132150483643281</v>
      </c>
      <c r="AV39" s="56">
        <f t="shared" si="16"/>
        <v>15.542951623706715</v>
      </c>
      <c r="AX39" s="17" t="s">
        <v>207</v>
      </c>
      <c r="AY39" s="15">
        <f>B39-'ptfire-rx'!B38-'ptfire-wild'!B38</f>
        <v>612166.85521371011</v>
      </c>
      <c r="AZ39" s="15">
        <f>C39-'ptfire-rx'!C38-'ptfire-wild'!C38</f>
        <v>45198.813478596145</v>
      </c>
      <c r="BA39" s="15">
        <f>D39-'ptfire-rx'!D38-'ptfire-wild'!D38</f>
        <v>98292.521256587541</v>
      </c>
      <c r="BB39" s="15">
        <f>E39-'ptfire-rx'!E38-'ptfire-wild'!E38</f>
        <v>220120.818448256</v>
      </c>
      <c r="BC39" s="15">
        <f>F39-'ptfire-rx'!F38-'ptfire-wild'!F38</f>
        <v>59851.664774054196</v>
      </c>
      <c r="BD39" s="15">
        <f>G39-'ptfire-rx'!G38-'ptfire-wild'!G38</f>
        <v>6321.2224125583816</v>
      </c>
      <c r="BE39" s="15">
        <f>H39-'ptfire-rx'!H38-'ptfire-wild'!H38</f>
        <v>122951.97111618007</v>
      </c>
      <c r="BF39" s="15">
        <f>I39-'ptfire-rx'!AO38-'ptfire-wild'!AM38</f>
        <v>2698.7031653410377</v>
      </c>
      <c r="BG39" s="15">
        <f>J39-'ptfire-rx'!AS38-'ptfire-wild'!AQ38</f>
        <v>1438.3485367191333</v>
      </c>
      <c r="BH39" s="15" t="e">
        <f>K39-'ptfire-rx'!BE38-'ptfire-wild'!BC38</f>
        <v>#REF!</v>
      </c>
      <c r="BI39" s="15">
        <f>L39-'ptfire-rx'!BS38-'ptfire-wild'!BQ38</f>
        <v>2186.9031959355925</v>
      </c>
      <c r="BJ39" s="15">
        <f>M39-'ptfire-rx'!BV38-'ptfire-wild'!BT38</f>
        <v>456.43683873434202</v>
      </c>
      <c r="BK39" s="15" t="e">
        <f>N39-'ptfire-rx'!AL38-'ptfire-wild'!AK38</f>
        <v>#REF!</v>
      </c>
      <c r="BL39" s="15" t="e">
        <f>O39-'ptfire-rx'!AU38-'ptfire-wild'!AS38</f>
        <v>#REF!</v>
      </c>
      <c r="BM39" s="15">
        <f t="shared" si="17"/>
        <v>1804.8550088621796</v>
      </c>
      <c r="BN39" s="15">
        <f t="shared" si="18"/>
        <v>1698.7813527988374</v>
      </c>
      <c r="BO39" s="56">
        <f t="shared" si="19"/>
        <v>9.3656259085927632E-2</v>
      </c>
      <c r="BP39" s="56">
        <f t="shared" si="20"/>
        <v>0.57355059949932918</v>
      </c>
      <c r="BQ39" s="56">
        <f t="shared" si="21"/>
        <v>0.17998633546293533</v>
      </c>
      <c r="BR39" s="56">
        <f t="shared" si="22"/>
        <v>2.3132150483643281</v>
      </c>
      <c r="BS39" s="56">
        <f t="shared" si="23"/>
        <v>15.542951623706715</v>
      </c>
    </row>
    <row r="40" spans="1:71" x14ac:dyDescent="0.25">
      <c r="A40" s="17" t="s">
        <v>208</v>
      </c>
      <c r="B40" s="15">
        <f>rail!B39+nonpt!B39+ptagfire!B39+nonroad!B39+'onroad all'!AF39+cmv_c1c2!B39+'ptfire-rx'!B39+ptegu!B39+ptnonipm!B39+pt_oilgas!B39+np_oilgas!B39+rwc!B39+cmv_c3!B39+airports!B39+'ptfire-wild'!B39+np_solvents!B39</f>
        <v>1363069.9970699099</v>
      </c>
      <c r="C40" s="15">
        <f>rail!C39+nonpt!C39+ptagfire!C39++nonroad!C39+'onroad all'!BY39+cmv_c1c2!BI39+'ptfire-rx'!C39+ptegu!C39+ptnonipm!C39+pt_oilgas!C39+np_oilgas!C39+rwc!C39+cmv_c3!BI39+livestock!B39+airports!C39+'ptfire-wild'!C39+fertilizer!B39+np_solvents!C39</f>
        <v>74777.935555710137</v>
      </c>
      <c r="D40" s="15">
        <f>rail!D39+nonpt!D39+ptagfire!D39++nonroad!D39+cmv_c1c2!D39+'ptfire-rx'!D39+ptegu!EA39+ptnonipm!D39+pt_oilgas!D39+np_oilgas!D39+rwc!D39+cmv_c3!D39+'onroad all'!EE39+airports!D39+'ptfire-wild'!D39+np_solvents!D39</f>
        <v>280952.09498941957</v>
      </c>
      <c r="E40" s="15">
        <f>rail!E39+nonpt!E39+ptagfire!E39++nonroad!E39+cmv_c1c2!E39+'ptfire-rx'!E39+ptegu!E39+ptnonipm!E39+pt_oilgas!E39+np_oilgas!E39+rwc!E39+cmv_c3!E39+afdust!BA39+'onroad all'!CZ39+'onroad all'!EG39+airports!E39+'ptfire-wild'!E39+np_solvents!E39</f>
        <v>141411.30864948675</v>
      </c>
      <c r="F40" s="15">
        <f>rail!F39+nonpt!F39+ptagfire!F39++nonroad!F39+cmv_c1c2!F39+'ptfire-rx'!F39+ptegu!F39+ptnonipm!F39+pt_oilgas!F39+np_oilgas!F39+rwc!F39+cmv_c3!F39+afdust!BB39+'onroad all'!EG39+airports!F39+'ptfire-wild'!F39+np_solvents!F39</f>
        <v>93417.685969965241</v>
      </c>
      <c r="G40" s="15">
        <f>rail!G39+nonpt!G39+ptagfire!G39++nonroad!G39+'onroad all'!DP39+cmv_c1c2!G39+'ptfire-rx'!G39+ptegu!FM39+ptnonipm!G39+pt_oilgas!G39+np_oilgas!G39+rwc!G39+cmv_c3!G39+airports!G39+'ptfire-wild'!G39+np_solvents!G39</f>
        <v>56745.946814656701</v>
      </c>
      <c r="H40" s="15">
        <f>rail!H39+nonpt!H39+ptagfire!H39++nonroad!H39+'onroad all'!EA39+cmv_c1c2!H39+'ptfire-rx'!H39+ptegu!H39+ptnonipm!H39+pt_oilgas!H39+np_oilgas!H39+rwc!H39+cmv_c3!H39+livestock!C39+airports!H39+'ptfire-wild'!H39+np_solvents!H39</f>
        <v>368952.07863870997</v>
      </c>
      <c r="I40" s="15">
        <f>rail!AN39+nonpt!BK39+ptagfire!V39+nonroad!AK39+'onroad all'!H39+cmv_c1c2!O39+'ptfire-rx'!AO39+ptegu!BM39+ptnonipm!BX39+pt_oilgas!BM39+np_oilgas!AV39+rwc!AG39+cmv_c3!O39+livestock!U39+airports!AK39+'ptfire-wild'!AM39+np_solvents!AJ39</f>
        <v>5067.1369833308863</v>
      </c>
      <c r="J40" s="15">
        <f>rail!AT39+nonpt!BQ39+ptagfire!Z39+nonroad!AP39+'onroad all'!P39+cmv_c1c2!T39+'ptfire-rx'!AS39+ptegu!BS39+ptnonipm!CD39+pt_oilgas!BS39+np_oilgas!BB39+rwc!AK39+cmv_c3!T39+livestock!X39+airports!AN39+'ptfire-wild'!AQ39+np_solvents!AN39</f>
        <v>9816.2531387969666</v>
      </c>
      <c r="K40" s="15" t="e">
        <f>rail!BQ39+nonpt!CU39+ptagfire!AJ39+nonroad!BH39+'onroad all'!BB39+cmv_c1c2!AO39+'ptfire-rx'!BE39+ptegu!CX39+ptnonipm!DP39+pt_oilgas!CW39+np_oilgas!BY39+rwc!AX39+cmv_c3!AP39+livestock!#REF!+airports!BF39+'ptfire-wild'!BC39+np_solvents!BB39</f>
        <v>#REF!</v>
      </c>
      <c r="L40" s="15">
        <f>rail!CF39+nonpt!DN39+ptagfire!AV39+nonroad!BT39+'onroad all'!BT39+cmv_c1c2!BF39+'ptfire-rx'!BS39+ptegu!DP39+ptnonipm!EK39+pt_oilgas!DP39+np_oilgas!CP39+rwc!BL39+cmv_c3!BF39+livestock!AP39+airports!BT39+'ptfire-wild'!BQ39+np_solvents!BN39</f>
        <v>2588.5854284155221</v>
      </c>
      <c r="M40" s="15">
        <f>rail!CH39+nonpt!DQ39+nonroad!BU39+'onroad all'!BX39+cmv_c1c2!BH39+'ptfire-rx'!BV39+ptegu!DS39+ptnonipm!EN39+pt_oilgas!DS39+np_oilgas!CR39+rwc!BN39+cmv_c3!BH39+airports!BV39+'ptfire-wild'!BT39+np_solvents!BP39+ptagfire!AX39</f>
        <v>864.16218488812899</v>
      </c>
      <c r="N40" s="15" t="e">
        <f>rail!AM39+nonpt!BH39+nonroad!AJ39+'onroad all'!G39+cmv_c1c2!M39+'ptfire-rx'!AL39+ptegu!BK39+ptnonipm!BU39+pt_oilgas!BK39+np_oilgas!AU39+rwc!AF39+airports!AI39+cmv_c3!M39+'ptfire-wild'!AK39+ptagfire!#REF!</f>
        <v>#REF!</v>
      </c>
      <c r="O40" s="15" t="e">
        <f>rail!AX39+nonpt!O39+ptagfire!AA39+nonroad!AR39+'onroad all'!Y39+cmv_c1c2!V39+'ptfire-rx'!AU39+ptegu!BX39+ptnonipm!CI39+pt_oilgas!BX39+np_oilgas!BE39+rwc!AM39+airports!AP39+cmv_c3!V39+'ptfire-wild'!AS39+np_solvents!#REF!</f>
        <v>#REF!</v>
      </c>
      <c r="P40" s="15">
        <f>rail!AC39+nonroad!AD39+'onroad all'!AJ39+'onroad all'!AK39+'onroad all'!AL39+'onroad all'!AM39+'onroad all'!AN39+'onroad all'!AO39+ptnonipm!BI39+SUM(airports!AS39:AX39)+SUM(cmv_c1c2!AC39:AH39)+SUM(cmv_c3!AC39:AH39)</f>
        <v>3355.4461146017684</v>
      </c>
      <c r="Q40" s="15">
        <f>rail!AD39+nonroad!AE39+'onroad all'!AK39+'onroad all'!AL39+'onroad all'!AM39+'onroad all'!AN39+'onroad all'!AO39+ptnonipm!BJ39+SUM(airports!AT39:AX39)+SUM(cmv_c1c2!AD39:AH39)+SUM(cmv_c3!AD39:AH39)</f>
        <v>3171.404423658847</v>
      </c>
      <c r="R40" s="56">
        <f>rail!P39+nonpt!S39+nonroad!R39+'onroad all'!AB39+ptegu!T39+ptnonipm!T39+pt_oilgas!S39+np_oilgas!Q39+SUM(cmv_c1c2!Z39:AA39)+SUM(cmv_c3!Z39:AA39)</f>
        <v>1.5945973699061919</v>
      </c>
      <c r="S40" s="56">
        <f>rail!K39+nonpt!L39+nonroad!U39+'onroad all'!M39+ptegu!L39+ptnonipm!L39+pt_oilgas!K39+np_oilgas!K39+SUM(cmv_c1c2!R39:S39)+SUM(cmv_c3!R39:S39)</f>
        <v>2.3693139545509334</v>
      </c>
      <c r="T40" s="56">
        <f>rail!O39+nonpt!P39+ptegu!P39+ptnonipm!P39+pt_oilgas!O39+np_oilgas!N39+rwc!M39+SUM(cmv_c1c2!W39:X39)+SUM(cmv_c3!W39:X39)</f>
        <v>1.401797831802674</v>
      </c>
      <c r="U40" s="56">
        <f>rail!U39+nonpt!AH39+nonroad!T39+'onroad all'!CA39+ptegu!AH39+ptnonipm!AL39+pt_oilgas!AG39+np_oilgas!AA39+rwc!R39+SUM(cmv_c1c2!BJ39:BK39)+SUM(cmv_c3!BJ39:BK39)</f>
        <v>15.918440481656887</v>
      </c>
      <c r="V40" s="56">
        <f>rail!S39+nonpt!AD39+nonroad!S39+'onroad all'!BR39+'onroad all'!BS39+ptegu!AD39+ptnonipm!AH39+pt_oilgas!AC39+np_oilgas!W39+rwc!P39+SUM(cmv_c1c2!BD39:BE39)+SUM(cmv_c3!BD39:BE39)</f>
        <v>21.970785144604871</v>
      </c>
      <c r="W40" s="56">
        <f>nonpt!CS39+ptegu!BB39+ptnonipm!Z39</f>
        <v>2.0587586807568985</v>
      </c>
      <c r="X40" s="63" t="s">
        <v>172</v>
      </c>
      <c r="AA40" s="17" t="s">
        <v>208</v>
      </c>
      <c r="AB40" s="15">
        <f>B40+beis!H39</f>
        <v>1415258.4221999098</v>
      </c>
      <c r="AC40" s="15">
        <f t="shared" si="2"/>
        <v>74777.935555710137</v>
      </c>
      <c r="AD40" s="15">
        <f>D40+beis!T39</f>
        <v>294482.75764780946</v>
      </c>
      <c r="AE40" s="15">
        <f t="shared" si="3"/>
        <v>141411.30864948675</v>
      </c>
      <c r="AF40" s="15">
        <f t="shared" si="4"/>
        <v>93417.685969965241</v>
      </c>
      <c r="AG40" s="15">
        <f t="shared" si="5"/>
        <v>56745.946814656701</v>
      </c>
      <c r="AH40" s="15">
        <f>H40+beis!Z39</f>
        <v>940583.73742870998</v>
      </c>
      <c r="AI40" s="15">
        <f>I40+beis!E39</f>
        <v>11269.748096330886</v>
      </c>
      <c r="AJ40" s="15">
        <f t="shared" si="6"/>
        <v>9816.2531387969666</v>
      </c>
      <c r="AK40" s="15" t="e">
        <f>K40+beis!N39</f>
        <v>#REF!</v>
      </c>
      <c r="AL40" s="15">
        <f>L40+beis!R39</f>
        <v>33129.627277815525</v>
      </c>
      <c r="AM40" s="15">
        <f t="shared" si="7"/>
        <v>864.16218488812899</v>
      </c>
      <c r="AN40" s="15" t="e">
        <f t="shared" si="8"/>
        <v>#REF!</v>
      </c>
      <c r="AO40" s="15" t="e">
        <f t="shared" si="9"/>
        <v>#REF!</v>
      </c>
      <c r="AP40" s="15">
        <f t="shared" si="10"/>
        <v>3355.4461146017684</v>
      </c>
      <c r="AQ40" s="15">
        <f t="shared" si="11"/>
        <v>3171.404423658847</v>
      </c>
      <c r="AR40" s="56">
        <f t="shared" si="12"/>
        <v>1.5945973699061919</v>
      </c>
      <c r="AS40" s="56">
        <f t="shared" si="13"/>
        <v>2.3693139545509334</v>
      </c>
      <c r="AT40" s="56">
        <f t="shared" si="14"/>
        <v>1.401797831802674</v>
      </c>
      <c r="AU40" s="56">
        <f t="shared" si="15"/>
        <v>15.918440481656887</v>
      </c>
      <c r="AV40" s="56">
        <f t="shared" si="16"/>
        <v>21.970785144604871</v>
      </c>
      <c r="AX40" s="17" t="s">
        <v>208</v>
      </c>
      <c r="AY40" s="15">
        <f>B40-'ptfire-rx'!B39-'ptfire-wild'!B39</f>
        <v>1338689.1588389101</v>
      </c>
      <c r="AZ40" s="15">
        <f>C40-'ptfire-rx'!C39-'ptfire-wild'!C39</f>
        <v>74375.579127710138</v>
      </c>
      <c r="BA40" s="15">
        <f>D40-'ptfire-rx'!D39-'ptfire-wild'!D39</f>
        <v>280505.96389541955</v>
      </c>
      <c r="BB40" s="15">
        <f>E40-'ptfire-rx'!E39-'ptfire-wild'!E39</f>
        <v>138829.74695048676</v>
      </c>
      <c r="BC40" s="15">
        <f>F40-'ptfire-rx'!F39-'ptfire-wild'!F39</f>
        <v>91229.921881965245</v>
      </c>
      <c r="BD40" s="15">
        <f>G40-'ptfire-rx'!G39-'ptfire-wild'!G39</f>
        <v>56528.0309326567</v>
      </c>
      <c r="BE40" s="15">
        <f>H40-'ptfire-rx'!H39-'ptfire-wild'!H39</f>
        <v>363168.20518570993</v>
      </c>
      <c r="BF40" s="15">
        <f>I40-'ptfire-rx'!AO39-'ptfire-wild'!AM39</f>
        <v>4919.4633027050231</v>
      </c>
      <c r="BG40" s="15">
        <f>J40-'ptfire-rx'!AS39-'ptfire-wild'!AQ39</f>
        <v>9748.9964188823196</v>
      </c>
      <c r="BH40" s="15" t="e">
        <f>K40-'ptfire-rx'!BE39-'ptfire-wild'!BC39</f>
        <v>#REF!</v>
      </c>
      <c r="BI40" s="15">
        <f>L40-'ptfire-rx'!BS39-'ptfire-wild'!BQ39</f>
        <v>2363.9932956303282</v>
      </c>
      <c r="BJ40" s="15">
        <f>M40-'ptfire-rx'!BV39-'ptfire-wild'!BT39</f>
        <v>809.54505676997258</v>
      </c>
      <c r="BK40" s="15" t="e">
        <f>N40-'ptfire-rx'!AL39-'ptfire-wild'!AK39</f>
        <v>#REF!</v>
      </c>
      <c r="BL40" s="15" t="e">
        <f>O40-'ptfire-rx'!AU39-'ptfire-wild'!AS39</f>
        <v>#REF!</v>
      </c>
      <c r="BM40" s="15">
        <f t="shared" si="17"/>
        <v>3355.4461146017684</v>
      </c>
      <c r="BN40" s="15">
        <f t="shared" si="18"/>
        <v>3171.404423658847</v>
      </c>
      <c r="BO40" s="56">
        <f t="shared" si="19"/>
        <v>1.5945973699061919</v>
      </c>
      <c r="BP40" s="56">
        <f t="shared" si="20"/>
        <v>2.3693139545509334</v>
      </c>
      <c r="BQ40" s="56">
        <f t="shared" si="21"/>
        <v>1.401797831802674</v>
      </c>
      <c r="BR40" s="56">
        <f t="shared" si="22"/>
        <v>15.918440481656887</v>
      </c>
      <c r="BS40" s="56">
        <f t="shared" si="23"/>
        <v>21.970785144604871</v>
      </c>
    </row>
    <row r="41" spans="1:71" x14ac:dyDescent="0.25">
      <c r="A41" s="17" t="s">
        <v>209</v>
      </c>
      <c r="B41" s="15">
        <f>rail!B40+nonpt!B40+ptagfire!B40+nonroad!B40+'onroad all'!AF40+cmv_c1c2!B40+'ptfire-rx'!B40+ptegu!B40+ptnonipm!B40+pt_oilgas!B40+np_oilgas!B40+rwc!B40+cmv_c3!B40+airports!B40+'ptfire-wild'!B40+np_solvents!B40</f>
        <v>79876.404295339991</v>
      </c>
      <c r="C41" s="15">
        <f>rail!C40+nonpt!C40+ptagfire!C40++nonroad!C40+'onroad all'!BY40+cmv_c1c2!BI40+'ptfire-rx'!C40+ptegu!C40+ptnonipm!C40+pt_oilgas!C40+np_oilgas!C40+rwc!C40+cmv_c3!BI40+livestock!B40+airports!C40+'ptfire-wild'!C40+fertilizer!B40+np_solvents!C40</f>
        <v>1190.6231915448118</v>
      </c>
      <c r="D41" s="15">
        <f>rail!D40+nonpt!D40+ptagfire!D40++nonroad!D40+cmv_c1c2!D40+'ptfire-rx'!D40+ptegu!EA40+ptnonipm!D40+pt_oilgas!D40+np_oilgas!D40+rwc!D40+cmv_c3!D40+'onroad all'!EE40+airports!D40+'ptfire-wild'!D40+np_solvents!D40</f>
        <v>12054.299778454408</v>
      </c>
      <c r="E41" s="15">
        <f>rail!E40+nonpt!E40+ptagfire!E40++nonroad!E40+cmv_c1c2!E40+'ptfire-rx'!E40+ptegu!E40+ptnonipm!E40+pt_oilgas!E40+np_oilgas!E40+rwc!E40+cmv_c3!E40+afdust!BA40+'onroad all'!CZ40+'onroad all'!EG40+airports!E40+'ptfire-wild'!E40+np_solvents!E40</f>
        <v>5952.4890920194475</v>
      </c>
      <c r="F41" s="15">
        <f>rail!F40+nonpt!F40+ptagfire!F40++nonroad!F40+cmv_c1c2!F40+'ptfire-rx'!F40+ptegu!F40+ptnonipm!F40+pt_oilgas!F40+np_oilgas!F40+rwc!F40+cmv_c3!F40+afdust!BB40+'onroad all'!EG40+airports!F40+'ptfire-wild'!F40+np_solvents!F40</f>
        <v>3934.7920540302184</v>
      </c>
      <c r="G41" s="15">
        <f>rail!G40+nonpt!G40+ptagfire!G40++nonroad!G40+'onroad all'!DP40+cmv_c1c2!G40+'ptfire-rx'!G40+ptegu!FM40+ptnonipm!G40+pt_oilgas!G40+np_oilgas!G40+rwc!G40+cmv_c3!G40+airports!G40+'ptfire-wild'!G40+np_solvents!G40</f>
        <v>395.8150454569784</v>
      </c>
      <c r="H41" s="15">
        <f>rail!H40+nonpt!H40+ptagfire!H40++nonroad!H40+'onroad all'!EA40+cmv_c1c2!H40+'ptfire-rx'!H40+ptegu!H40+ptnonipm!H40+pt_oilgas!H40+np_oilgas!H40+rwc!H40+cmv_c3!H40+livestock!C40+airports!H40+'ptfire-wild'!H40+np_solvents!H40</f>
        <v>14928.14360068</v>
      </c>
      <c r="I41" s="15">
        <f>rail!AN40+nonpt!BK40+ptagfire!V40+nonroad!AK40+'onroad all'!H40+cmv_c1c2!O40+'ptfire-rx'!AO40+ptegu!BM40+ptnonipm!BX40+pt_oilgas!BM40+np_oilgas!AV40+rwc!AG40+cmv_c3!O40+livestock!U40+airports!AK40+'ptfire-wild'!AM40+np_solvents!AJ40</f>
        <v>222.43938704479129</v>
      </c>
      <c r="J41" s="15">
        <f>rail!AT40+nonpt!BQ40+ptagfire!Z40+nonroad!AP40+'onroad all'!P40+cmv_c1c2!T40+'ptfire-rx'!AS40+ptegu!BS40+ptnonipm!CD40+pt_oilgas!BS40+np_oilgas!BB40+rwc!AK40+cmv_c3!T40+livestock!X40+airports!AN40+'ptfire-wild'!AQ40+np_solvents!AN40</f>
        <v>156.98416234356549</v>
      </c>
      <c r="K41" s="15" t="e">
        <f>rail!BQ40+nonpt!CU40+ptagfire!AJ40+nonroad!BH40+'onroad all'!BB40+cmv_c1c2!AO40+'ptfire-rx'!BE40+ptegu!CX40+ptnonipm!DP40+pt_oilgas!CW40+np_oilgas!BY40+rwc!AX40+cmv_c3!AP40+livestock!#REF!+airports!BF40+'ptfire-wild'!BC40+np_solvents!BB40</f>
        <v>#REF!</v>
      </c>
      <c r="L41" s="15">
        <f>rail!CF40+nonpt!DN40+ptagfire!AV40+nonroad!BT40+'onroad all'!BT40+cmv_c1c2!BF40+'ptfire-rx'!BS40+ptegu!DP40+ptnonipm!EK40+pt_oilgas!DP40+np_oilgas!CP40+rwc!BL40+cmv_c3!BF40+livestock!AP40+airports!BT40+'ptfire-wild'!BQ40+np_solvents!BN40</f>
        <v>84.598346652189093</v>
      </c>
      <c r="M41" s="15">
        <f>rail!CH40+nonpt!DQ40+nonroad!BU40+'onroad all'!BX40+cmv_c1c2!BH40+'ptfire-rx'!BV40+ptegu!DS40+ptnonipm!EN40+pt_oilgas!DS40+np_oilgas!CR40+rwc!BN40+cmv_c3!BH40+airports!BV40+'ptfire-wild'!BT40+np_solvents!BP40+ptagfire!AX40</f>
        <v>39.519243941324021</v>
      </c>
      <c r="N41" s="15" t="e">
        <f>rail!AM40+nonpt!BH40+nonroad!AJ40+'onroad all'!G40+cmv_c1c2!M40+'ptfire-rx'!AL40+ptegu!BK40+ptnonipm!BU40+pt_oilgas!BK40+np_oilgas!AU40+rwc!AF40+airports!AI40+cmv_c3!M40+'ptfire-wild'!AK40+ptagfire!#REF!</f>
        <v>#REF!</v>
      </c>
      <c r="O41" s="15" t="e">
        <f>rail!AX40+nonpt!O40+ptagfire!AA40+nonroad!AR40+'onroad all'!Y40+cmv_c1c2!V40+'ptfire-rx'!AU40+ptegu!BX40+ptnonipm!CI40+pt_oilgas!BX40+np_oilgas!BE40+rwc!AM40+airports!AP40+cmv_c3!V40+'ptfire-wild'!AS40+np_solvents!#REF!</f>
        <v>#REF!</v>
      </c>
      <c r="P41" s="15">
        <f>rail!AC40+nonroad!AD40+'onroad all'!AJ40+'onroad all'!AK40+'onroad all'!AL40+'onroad all'!AM40+'onroad all'!AN40+'onroad all'!AO40+ptnonipm!BI40+SUM(airports!AS40:AX40)+SUM(cmv_c1c2!AC40:AH40)+SUM(cmv_c3!AC40:AH40)</f>
        <v>226.68005845223539</v>
      </c>
      <c r="Q41" s="15">
        <f>rail!AD40+nonroad!AE40+'onroad all'!AK40+'onroad all'!AL40+'onroad all'!AM40+'onroad all'!AN40+'onroad all'!AO40+ptnonipm!BJ40+SUM(airports!AT40:AX40)+SUM(cmv_c1c2!AD40:AH40)+SUM(cmv_c3!AD40:AH40)</f>
        <v>214.05493715532859</v>
      </c>
      <c r="R41" s="56">
        <f>rail!P40+nonpt!S40+nonroad!R40+'onroad all'!AB40+ptegu!T40+ptnonipm!T40+pt_oilgas!S40+np_oilgas!Q40+SUM(cmv_c1c2!Z40:AA40)+SUM(cmv_c3!Z40:AA40)</f>
        <v>5.9728953273007479E-3</v>
      </c>
      <c r="S41" s="56">
        <f>rail!K40+nonpt!L40+nonroad!U40+'onroad all'!M40+ptegu!L40+ptnonipm!L40+pt_oilgas!K40+np_oilgas!K40+SUM(cmv_c1c2!R40:S40)+SUM(cmv_c3!R40:S40)</f>
        <v>5.1268655693668848E-2</v>
      </c>
      <c r="T41" s="56">
        <f>rail!O40+nonpt!P40+ptegu!P40+ptnonipm!P40+pt_oilgas!O40+np_oilgas!N40+rwc!M40+SUM(cmv_c1c2!W40:X40)+SUM(cmv_c3!W40:X40)</f>
        <v>3.1386620943946925E-2</v>
      </c>
      <c r="U41" s="56">
        <f>rail!U40+nonpt!AH40+nonroad!T40+'onroad all'!CA40+ptegu!AH40+ptnonipm!AL40+pt_oilgas!AG40+np_oilgas!AA40+rwc!R40+SUM(cmv_c1c2!BJ40:BK40)+SUM(cmv_c3!BJ40:BK40)</f>
        <v>0.27454799895689858</v>
      </c>
      <c r="V41" s="56">
        <f>rail!S40+nonpt!AD40+nonroad!S40+'onroad all'!BR40+'onroad all'!BS40+ptegu!AD40+ptnonipm!AH40+pt_oilgas!AC40+np_oilgas!W40+rwc!P40+SUM(cmv_c1c2!BD40:BE40)+SUM(cmv_c3!BD40:BE40)</f>
        <v>0.25270608927360533</v>
      </c>
      <c r="W41" s="56">
        <f>nonpt!CS40+ptegu!BB40+ptnonipm!Z40</f>
        <v>0.21822386889902445</v>
      </c>
      <c r="X41" s="63" t="s">
        <v>172</v>
      </c>
      <c r="AA41" s="17" t="s">
        <v>209</v>
      </c>
      <c r="AB41" s="15">
        <f>B41+beis!H40</f>
        <v>80987.608215339991</v>
      </c>
      <c r="AC41" s="15">
        <f t="shared" si="2"/>
        <v>1190.6231915448118</v>
      </c>
      <c r="AD41" s="15">
        <f>D41+beis!T40</f>
        <v>12226.602723454407</v>
      </c>
      <c r="AE41" s="15">
        <f t="shared" si="3"/>
        <v>5952.4890920194475</v>
      </c>
      <c r="AF41" s="15">
        <f t="shared" si="4"/>
        <v>3934.7920540302184</v>
      </c>
      <c r="AG41" s="15">
        <f t="shared" si="5"/>
        <v>395.8150454569784</v>
      </c>
      <c r="AH41" s="15">
        <f>H41+beis!Z40</f>
        <v>30320.461000679999</v>
      </c>
      <c r="AI41" s="15">
        <f>I41+beis!E40</f>
        <v>342.5707640447913</v>
      </c>
      <c r="AJ41" s="15">
        <f t="shared" si="6"/>
        <v>156.98416234356549</v>
      </c>
      <c r="AK41" s="15" t="e">
        <f>K41+beis!N40</f>
        <v>#REF!</v>
      </c>
      <c r="AL41" s="15">
        <f>L41+beis!R40</f>
        <v>735.77321985218805</v>
      </c>
      <c r="AM41" s="15">
        <f t="shared" si="7"/>
        <v>39.519243941324021</v>
      </c>
      <c r="AN41" s="15" t="e">
        <f t="shared" si="8"/>
        <v>#REF!</v>
      </c>
      <c r="AO41" s="15" t="e">
        <f t="shared" si="9"/>
        <v>#REF!</v>
      </c>
      <c r="AP41" s="15">
        <f t="shared" si="10"/>
        <v>226.68005845223539</v>
      </c>
      <c r="AQ41" s="15">
        <f t="shared" si="11"/>
        <v>214.05493715532859</v>
      </c>
      <c r="AR41" s="56">
        <f t="shared" si="12"/>
        <v>5.9728953273007479E-3</v>
      </c>
      <c r="AS41" s="56">
        <f t="shared" si="13"/>
        <v>5.1268655693668848E-2</v>
      </c>
      <c r="AT41" s="56">
        <f t="shared" si="14"/>
        <v>3.1386620943946925E-2</v>
      </c>
      <c r="AU41" s="56">
        <f t="shared" si="15"/>
        <v>0.27454799895689858</v>
      </c>
      <c r="AV41" s="56">
        <f t="shared" si="16"/>
        <v>0.25270608927360533</v>
      </c>
      <c r="AX41" s="17" t="s">
        <v>209</v>
      </c>
      <c r="AY41" s="15">
        <f>B41-'ptfire-rx'!B40-'ptfire-wild'!B40</f>
        <v>79708.839366339991</v>
      </c>
      <c r="AZ41" s="15">
        <f>C41-'ptfire-rx'!C40-'ptfire-wild'!C40</f>
        <v>1187.8534425448117</v>
      </c>
      <c r="BA41" s="15">
        <f>D41-'ptfire-rx'!D40-'ptfire-wild'!D40</f>
        <v>12051.005181454408</v>
      </c>
      <c r="BB41" s="15">
        <f>E41-'ptfire-rx'!E40-'ptfire-wild'!E40</f>
        <v>5934.5425180194479</v>
      </c>
      <c r="BC41" s="15">
        <f>F41-'ptfire-rx'!F40-'ptfire-wild'!F40</f>
        <v>3919.5830960302183</v>
      </c>
      <c r="BD41" s="15">
        <f>G41-'ptfire-rx'!G40-'ptfire-wild'!G40</f>
        <v>394.2475004569784</v>
      </c>
      <c r="BE41" s="15">
        <f>H41-'ptfire-rx'!H40-'ptfire-wild'!H40</f>
        <v>14888.328345679998</v>
      </c>
      <c r="BF41" s="15">
        <f>I41-'ptfire-rx'!AO40-'ptfire-wild'!AM40</f>
        <v>221.04880728511895</v>
      </c>
      <c r="BG41" s="15">
        <f>J41-'ptfire-rx'!AS40-'ptfire-wild'!AQ40</f>
        <v>156.21940909651818</v>
      </c>
      <c r="BH41" s="15" t="e">
        <f>K41-'ptfire-rx'!BE40-'ptfire-wild'!BC40</f>
        <v>#REF!</v>
      </c>
      <c r="BI41" s="15">
        <f>L41-'ptfire-rx'!BS40-'ptfire-wild'!BQ40</f>
        <v>82.64709754672306</v>
      </c>
      <c r="BJ41" s="15">
        <f>M41-'ptfire-rx'!BV40-'ptfire-wild'!BT40</f>
        <v>39.050050690635018</v>
      </c>
      <c r="BK41" s="15" t="e">
        <f>N41-'ptfire-rx'!AL40-'ptfire-wild'!AK40</f>
        <v>#REF!</v>
      </c>
      <c r="BL41" s="15" t="e">
        <f>O41-'ptfire-rx'!AU40-'ptfire-wild'!AS40</f>
        <v>#REF!</v>
      </c>
      <c r="BM41" s="15">
        <f t="shared" si="17"/>
        <v>226.68005845223539</v>
      </c>
      <c r="BN41" s="15">
        <f t="shared" si="18"/>
        <v>214.05493715532859</v>
      </c>
      <c r="BO41" s="56">
        <f t="shared" si="19"/>
        <v>5.9728953273007479E-3</v>
      </c>
      <c r="BP41" s="56">
        <f t="shared" si="20"/>
        <v>5.1268655693668848E-2</v>
      </c>
      <c r="BQ41" s="56">
        <f t="shared" si="21"/>
        <v>3.1386620943946925E-2</v>
      </c>
      <c r="BR41" s="56">
        <f t="shared" si="22"/>
        <v>0.27454799895689858</v>
      </c>
      <c r="BS41" s="56">
        <f t="shared" si="23"/>
        <v>0.25270608927360533</v>
      </c>
    </row>
    <row r="42" spans="1:71" x14ac:dyDescent="0.25">
      <c r="A42" s="17" t="s">
        <v>210</v>
      </c>
      <c r="B42" s="15">
        <f>rail!B41+nonpt!B41+ptagfire!B41+nonroad!B41+'onroad all'!AF41+cmv_c1c2!B41+'ptfire-rx'!B41+ptegu!B41+ptnonipm!B41+pt_oilgas!B41+np_oilgas!B41+rwc!B41+cmv_c3!B41+airports!B41+'ptfire-wild'!B41+np_solvents!B41</f>
        <v>899450.86979336978</v>
      </c>
      <c r="C42" s="15">
        <f>rail!C41+nonpt!C41+ptagfire!C41++nonroad!C41+'onroad all'!BY41+cmv_c1c2!BI41+'ptfire-rx'!C41+ptegu!C41+ptnonipm!C41+pt_oilgas!C41+np_oilgas!C41+rwc!C41+cmv_c3!BI41+livestock!B41+airports!C41+'ptfire-wild'!C41+fertilizer!B41+np_solvents!C41</f>
        <v>36902.045686707635</v>
      </c>
      <c r="D42" s="15">
        <f>rail!D41+nonpt!D41+ptagfire!D41++nonroad!D41+cmv_c1c2!D41+'ptfire-rx'!D41+ptegu!EA41+ptnonipm!D41+pt_oilgas!D41+np_oilgas!D41+rwc!D41+cmv_c3!D41+'onroad all'!EE41+airports!D41+'ptfire-wild'!D41+np_solvents!D41</f>
        <v>114346.78871411027</v>
      </c>
      <c r="E42" s="15">
        <f>rail!E41+nonpt!E41+ptagfire!E41++nonroad!E41+cmv_c1c2!E41+'ptfire-rx'!E41+ptegu!E41+ptnonipm!E41+pt_oilgas!E41+np_oilgas!E41+rwc!E41+cmv_c3!E41+afdust!BA41+'onroad all'!CZ41+'onroad all'!EG41+airports!E41+'ptfire-wild'!E41+np_solvents!E41</f>
        <v>112318.97307681227</v>
      </c>
      <c r="F42" s="15">
        <f>rail!F41+nonpt!F41+ptagfire!F41++nonroad!F41+cmv_c1c2!F41+'ptfire-rx'!F41+ptegu!F41+ptnonipm!F41+pt_oilgas!F41+np_oilgas!F41+rwc!F41+cmv_c3!F41+afdust!BB41+'onroad all'!EG41+airports!F41+'ptfire-wild'!F41+np_solvents!F41</f>
        <v>58562.038369543603</v>
      </c>
      <c r="G42" s="15">
        <f>rail!G41+nonpt!G41+ptagfire!G41++nonroad!G41+'onroad all'!DP41+cmv_c1c2!G41+'ptfire-rx'!G41+ptegu!FM41+ptnonipm!G41+pt_oilgas!G41+np_oilgas!G41+rwc!G41+cmv_c3!G41+airports!G41+'ptfire-wild'!G41+np_solvents!G41</f>
        <v>18797.7033129103</v>
      </c>
      <c r="H42" s="15">
        <f>rail!H41+nonpt!H41+ptagfire!H41++nonroad!H41+'onroad all'!EA41+cmv_c1c2!H41+'ptfire-rx'!H41+ptegu!H41+ptnonipm!H41+pt_oilgas!H41+np_oilgas!H41+rwc!H41+cmv_c3!H41+livestock!C41+airports!H41+'ptfire-wild'!H41+np_solvents!H41</f>
        <v>184579.3494780559</v>
      </c>
      <c r="I42" s="15">
        <f>rail!AN41+nonpt!BK41+ptagfire!V41+nonroad!AK41+'onroad all'!H41+cmv_c1c2!O41+'ptfire-rx'!AO41+ptegu!BM41+ptnonipm!BX41+pt_oilgas!BM41+np_oilgas!AV41+rwc!AG41+cmv_c3!O41+livestock!U41+airports!AK41+'ptfire-wild'!AM41+np_solvents!AJ41</f>
        <v>2495.1861914370616</v>
      </c>
      <c r="J42" s="15">
        <f>rail!AT41+nonpt!BQ41+ptagfire!Z41+nonroad!AP41+'onroad all'!P41+cmv_c1c2!T41+'ptfire-rx'!AS41+ptegu!BS41+ptnonipm!CD41+pt_oilgas!BS41+np_oilgas!BB41+rwc!AK41+cmv_c3!T41+livestock!X41+airports!AN41+'ptfire-wild'!AQ41+np_solvents!AN41</f>
        <v>1906.5770382370235</v>
      </c>
      <c r="K42" s="15" t="e">
        <f>rail!BQ41+nonpt!CU41+ptagfire!AJ41+nonroad!BH41+'onroad all'!BB41+cmv_c1c2!AO41+'ptfire-rx'!BE41+ptegu!CX41+ptnonipm!DP41+pt_oilgas!CW41+np_oilgas!BY41+rwc!AX41+cmv_c3!AP41+livestock!#REF!+airports!BF41+'ptfire-wild'!BC41+np_solvents!BB41</f>
        <v>#REF!</v>
      </c>
      <c r="L42" s="15">
        <f>rail!CF41+nonpt!DN41+ptagfire!AV41+nonroad!BT41+'onroad all'!BT41+cmv_c1c2!BF41+'ptfire-rx'!BS41+ptegu!DP41+ptnonipm!EK41+pt_oilgas!DP41+np_oilgas!CP41+rwc!BL41+cmv_c3!BF41+livestock!AP41+airports!BT41+'ptfire-wild'!BQ41+np_solvents!BN41</f>
        <v>5262.9260715453311</v>
      </c>
      <c r="M42" s="15">
        <f>rail!CH41+nonpt!DQ41+nonroad!BU41+'onroad all'!BX41+cmv_c1c2!BH41+'ptfire-rx'!BV41+ptegu!DS41+ptnonipm!EN41+pt_oilgas!DS41+np_oilgas!CR41+rwc!BN41+cmv_c3!BH41+airports!BV41+'ptfire-wild'!BT41+np_solvents!BP41+ptagfire!AX41</f>
        <v>707.31641521263293</v>
      </c>
      <c r="N42" s="15" t="e">
        <f>rail!AM41+nonpt!BH41+nonroad!AJ41+'onroad all'!G41+cmv_c1c2!M41+'ptfire-rx'!AL41+ptegu!BK41+ptnonipm!BU41+pt_oilgas!BK41+np_oilgas!AU41+rwc!AF41+airports!AI41+cmv_c3!M41+'ptfire-wild'!AK41+ptagfire!#REF!</f>
        <v>#REF!</v>
      </c>
      <c r="O42" s="15" t="e">
        <f>rail!AX41+nonpt!O41+ptagfire!AA41+nonroad!AR41+'onroad all'!Y41+cmv_c1c2!V41+'ptfire-rx'!AU41+ptegu!BX41+ptnonipm!CI41+pt_oilgas!BX41+np_oilgas!BE41+rwc!AM41+airports!AP41+cmv_c3!V41+'ptfire-wild'!AS41+np_solvents!#REF!</f>
        <v>#REF!</v>
      </c>
      <c r="P42" s="15">
        <f>rail!AC41+nonroad!AD41+'onroad all'!AJ41+'onroad all'!AK41+'onroad all'!AL41+'onroad all'!AM41+'onroad all'!AN41+'onroad all'!AO41+ptnonipm!BI41+SUM(airports!AS41:AX41)+SUM(cmv_c1c2!AC41:AH41)+SUM(cmv_c3!AC41:AH41)</f>
        <v>1637.3136242723144</v>
      </c>
      <c r="Q42" s="15">
        <f>rail!AD41+nonroad!AE41+'onroad all'!AK41+'onroad all'!AL41+'onroad all'!AM41+'onroad all'!AN41+'onroad all'!AO41+ptnonipm!BJ41+SUM(airports!AT41:AX41)+SUM(cmv_c1c2!AD41:AH41)+SUM(cmv_c3!AD41:AH41)</f>
        <v>1536.293834022264</v>
      </c>
      <c r="R42" s="56">
        <f>rail!P41+nonpt!S41+nonroad!R41+'onroad all'!AB41+ptegu!T41+ptnonipm!T41+pt_oilgas!S41+np_oilgas!Q41+SUM(cmv_c1c2!Z41:AA41)+SUM(cmv_c3!Z41:AA41)</f>
        <v>0.43979718185929889</v>
      </c>
      <c r="S42" s="56">
        <f>rail!K41+nonpt!L41+nonroad!U41+'onroad all'!M41+ptegu!L41+ptnonipm!L41+pt_oilgas!K41+np_oilgas!K41+SUM(cmv_c1c2!R41:S41)+SUM(cmv_c3!R41:S41)</f>
        <v>1.2517059514415663</v>
      </c>
      <c r="T42" s="56">
        <f>rail!O41+nonpt!P41+ptegu!P41+ptnonipm!P41+pt_oilgas!O41+np_oilgas!N41+rwc!M41+SUM(cmv_c1c2!W41:X41)+SUM(cmv_c3!W41:X41)</f>
        <v>0.2552567296095371</v>
      </c>
      <c r="U42" s="56">
        <f>rail!U41+nonpt!AH41+nonroad!T41+'onroad all'!CA41+ptegu!AH41+ptnonipm!AL41+pt_oilgas!AG41+np_oilgas!AA41+rwc!R41+SUM(cmv_c1c2!BJ41:BK41)+SUM(cmv_c3!BJ41:BK41)</f>
        <v>3.7202506335376024</v>
      </c>
      <c r="V42" s="56">
        <f>rail!S41+nonpt!AD41+nonroad!S41+'onroad all'!BR41+'onroad all'!BS41+ptegu!AD41+ptnonipm!AH41+pt_oilgas!AC41+np_oilgas!W41+rwc!P41+SUM(cmv_c1c2!BD41:BE41)+SUM(cmv_c3!BD41:BE41)</f>
        <v>20.727151898235199</v>
      </c>
      <c r="W42" s="56">
        <f>nonpt!CS41+ptegu!BB41+ptnonipm!Z41</f>
        <v>1.6484094469999999</v>
      </c>
      <c r="X42" s="63" t="s">
        <v>172</v>
      </c>
      <c r="AA42" s="17" t="s">
        <v>210</v>
      </c>
      <c r="AB42" s="15">
        <f>B42+beis!H41</f>
        <v>968601.20559336967</v>
      </c>
      <c r="AC42" s="15">
        <f t="shared" si="2"/>
        <v>36902.045686707635</v>
      </c>
      <c r="AD42" s="15">
        <f>D42+beis!T41</f>
        <v>126893.26767411028</v>
      </c>
      <c r="AE42" s="15">
        <f t="shared" si="3"/>
        <v>112318.97307681227</v>
      </c>
      <c r="AF42" s="15">
        <f t="shared" si="4"/>
        <v>58562.038369543603</v>
      </c>
      <c r="AG42" s="15">
        <f t="shared" si="5"/>
        <v>18797.7033129103</v>
      </c>
      <c r="AH42" s="15">
        <f>H42+beis!Z41</f>
        <v>1009776.0789780549</v>
      </c>
      <c r="AI42" s="15">
        <f>I42+beis!E41</f>
        <v>9892.3102714370616</v>
      </c>
      <c r="AJ42" s="15">
        <f t="shared" si="6"/>
        <v>1906.5770382370235</v>
      </c>
      <c r="AK42" s="15" t="e">
        <f>K42+beis!N41</f>
        <v>#REF!</v>
      </c>
      <c r="AL42" s="15">
        <f>L42+beis!R41</f>
        <v>47172.975264545326</v>
      </c>
      <c r="AM42" s="15">
        <f t="shared" si="7"/>
        <v>707.31641521263293</v>
      </c>
      <c r="AN42" s="15" t="e">
        <f t="shared" si="8"/>
        <v>#REF!</v>
      </c>
      <c r="AO42" s="15" t="e">
        <f t="shared" si="9"/>
        <v>#REF!</v>
      </c>
      <c r="AP42" s="15">
        <f t="shared" si="10"/>
        <v>1637.3136242723144</v>
      </c>
      <c r="AQ42" s="15">
        <f t="shared" si="11"/>
        <v>1536.293834022264</v>
      </c>
      <c r="AR42" s="56">
        <f t="shared" si="12"/>
        <v>0.43979718185929889</v>
      </c>
      <c r="AS42" s="56">
        <f t="shared" si="13"/>
        <v>1.2517059514415663</v>
      </c>
      <c r="AT42" s="56">
        <f t="shared" si="14"/>
        <v>0.2552567296095371</v>
      </c>
      <c r="AU42" s="56">
        <f t="shared" si="15"/>
        <v>3.7202506335376024</v>
      </c>
      <c r="AV42" s="56">
        <f t="shared" si="16"/>
        <v>20.727151898235199</v>
      </c>
      <c r="AX42" s="17" t="s">
        <v>210</v>
      </c>
      <c r="AY42" s="15">
        <f>B42-'ptfire-rx'!B41-'ptfire-wild'!B41</f>
        <v>684364.85744336981</v>
      </c>
      <c r="AZ42" s="15">
        <f>C42-'ptfire-rx'!C41-'ptfire-wild'!C41</f>
        <v>33350.222829707636</v>
      </c>
      <c r="BA42" s="15">
        <f>D42-'ptfire-rx'!D41-'ptfire-wild'!D41</f>
        <v>110294.52528111027</v>
      </c>
      <c r="BB42" s="15">
        <f>E42-'ptfire-rx'!E41-'ptfire-wild'!E41</f>
        <v>89440.556221812265</v>
      </c>
      <c r="BC42" s="15">
        <f>F42-'ptfire-rx'!F41-'ptfire-wild'!F41</f>
        <v>39173.549518543601</v>
      </c>
      <c r="BD42" s="15">
        <f>G42-'ptfire-rx'!G41-'ptfire-wild'!G41</f>
        <v>16839.6329139103</v>
      </c>
      <c r="BE42" s="15">
        <f>H42-'ptfire-rx'!H41-'ptfire-wild'!H41</f>
        <v>133521.89462105592</v>
      </c>
      <c r="BF42" s="15">
        <f>I42-'ptfire-rx'!AO41-'ptfire-wild'!AM41</f>
        <v>1205.8733888140582</v>
      </c>
      <c r="BG42" s="15">
        <f>J42-'ptfire-rx'!AS41-'ptfire-wild'!AQ41</f>
        <v>1334.4155454674185</v>
      </c>
      <c r="BH42" s="15" t="e">
        <f>K42-'ptfire-rx'!BE41-'ptfire-wild'!BC41</f>
        <v>#REF!</v>
      </c>
      <c r="BI42" s="15">
        <f>L42-'ptfire-rx'!BS41-'ptfire-wild'!BQ41</f>
        <v>3283.3225934480697</v>
      </c>
      <c r="BJ42" s="15">
        <f>M42-'ptfire-rx'!BV41-'ptfire-wild'!BT41</f>
        <v>227.36346980121954</v>
      </c>
      <c r="BK42" s="15" t="e">
        <f>N42-'ptfire-rx'!AL41-'ptfire-wild'!AK41</f>
        <v>#REF!</v>
      </c>
      <c r="BL42" s="15" t="e">
        <f>O42-'ptfire-rx'!AU41-'ptfire-wild'!AS41</f>
        <v>#REF!</v>
      </c>
      <c r="BM42" s="15">
        <f t="shared" si="17"/>
        <v>1637.3136242723144</v>
      </c>
      <c r="BN42" s="15">
        <f t="shared" si="18"/>
        <v>1536.293834022264</v>
      </c>
      <c r="BO42" s="56">
        <f t="shared" si="19"/>
        <v>0.43979718185929889</v>
      </c>
      <c r="BP42" s="56">
        <f t="shared" si="20"/>
        <v>1.2517059514415663</v>
      </c>
      <c r="BQ42" s="56">
        <f t="shared" si="21"/>
        <v>0.2552567296095371</v>
      </c>
      <c r="BR42" s="56">
        <f t="shared" si="22"/>
        <v>3.7202506335376024</v>
      </c>
      <c r="BS42" s="56">
        <f t="shared" si="23"/>
        <v>20.727151898235199</v>
      </c>
    </row>
    <row r="43" spans="1:71" x14ac:dyDescent="0.25">
      <c r="A43" s="17" t="s">
        <v>211</v>
      </c>
      <c r="B43" s="15">
        <f>rail!B42+nonpt!B42+ptagfire!B42+nonroad!B42+'onroad all'!AF42+cmv_c1c2!B42+'ptfire-rx'!B42+ptegu!B42+ptnonipm!B42+pt_oilgas!B42+np_oilgas!B42+rwc!B42+cmv_c3!B42+airports!B42+'ptfire-wild'!B42+np_solvents!B42</f>
        <v>205919.46120833998</v>
      </c>
      <c r="C43" s="15">
        <f>rail!C42+nonpt!C42+ptagfire!C42++nonroad!C42+'onroad all'!BY42+cmv_c1c2!BI42+'ptfire-rx'!C42+ptegu!C42+ptnonipm!C42+pt_oilgas!C42+np_oilgas!C42+rwc!C42+cmv_c3!BI42+livestock!B42+airports!C42+'ptfire-wild'!C42+fertilizer!B42+np_solvents!C42</f>
        <v>123119.11091797421</v>
      </c>
      <c r="D43" s="15">
        <f>rail!D42+nonpt!D42+ptagfire!D42++nonroad!D42+cmv_c1c2!D42+'ptfire-rx'!D42+ptegu!EA42+ptnonipm!D42+pt_oilgas!D42+np_oilgas!D42+rwc!D42+cmv_c3!D42+'onroad all'!EE42+airports!D42+'ptfire-wild'!D42+np_solvents!D42</f>
        <v>36581.958187334938</v>
      </c>
      <c r="E43" s="15">
        <f>rail!E42+nonpt!E42+ptagfire!E42++nonroad!E42+cmv_c1c2!E42+'ptfire-rx'!E42+ptegu!E42+ptnonipm!E42+pt_oilgas!E42+np_oilgas!E42+rwc!E42+cmv_c3!E42+afdust!BA42+'onroad all'!CZ42+'onroad all'!EG42+airports!E42+'ptfire-wild'!E42+np_solvents!E42</f>
        <v>118140.09207625946</v>
      </c>
      <c r="F43" s="15">
        <f>rail!F42+nonpt!F42+ptagfire!F42++nonroad!F42+cmv_c1c2!F42+'ptfire-rx'!F42+ptegu!F42+ptnonipm!F42+pt_oilgas!F42+np_oilgas!F42+rwc!F42+cmv_c3!F42+afdust!BB42+'onroad all'!EG42+airports!F42+'ptfire-wild'!F42+np_solvents!F42</f>
        <v>30915.363960133855</v>
      </c>
      <c r="G43" s="15">
        <f>rail!G42+nonpt!G42+ptagfire!G42++nonroad!G42+'onroad all'!DP42+cmv_c1c2!G42+'ptfire-rx'!G42+ptegu!FM42+ptnonipm!G42+pt_oilgas!G42+np_oilgas!G42+rwc!G42+cmv_c3!G42+airports!G42+'ptfire-wild'!G42+np_solvents!G42</f>
        <v>3623.6601922927202</v>
      </c>
      <c r="H43" s="15">
        <f>rail!H42+nonpt!H42+ptagfire!H42++nonroad!H42+'onroad all'!EA42+cmv_c1c2!H42+'ptfire-rx'!H42+ptegu!H42+ptnonipm!H42+pt_oilgas!H42+np_oilgas!H42+rwc!H42+cmv_c3!H42+livestock!C42+airports!H42+'ptfire-wild'!H42+np_solvents!H42</f>
        <v>63464.255705567994</v>
      </c>
      <c r="I43" s="15">
        <f>rail!AN42+nonpt!BK42+ptagfire!V42+nonroad!AK42+'onroad all'!H42+cmv_c1c2!O42+'ptfire-rx'!AO42+ptegu!BM42+ptnonipm!BX42+pt_oilgas!BM42+np_oilgas!AV42+rwc!AG42+cmv_c3!O42+livestock!U42+airports!AK42+'ptfire-wild'!AM42+np_solvents!AJ42</f>
        <v>1300.9586747581875</v>
      </c>
      <c r="J43" s="15">
        <f>rail!AT42+nonpt!BQ42+ptagfire!Z42+nonroad!AP42+'onroad all'!P42+cmv_c1c2!T42+'ptfire-rx'!AS42+ptegu!BS42+ptnonipm!CD42+pt_oilgas!BS42+np_oilgas!BB42+rwc!AK42+cmv_c3!T42+livestock!X42+airports!AN42+'ptfire-wild'!AQ42+np_solvents!AN42</f>
        <v>519.4152301849814</v>
      </c>
      <c r="K43" s="15" t="e">
        <f>rail!BQ42+nonpt!CU42+ptagfire!AJ42+nonroad!BH42+'onroad all'!BB42+cmv_c1c2!AO42+'ptfire-rx'!BE42+ptegu!CX42+ptnonipm!DP42+pt_oilgas!CW42+np_oilgas!BY42+rwc!AX42+cmv_c3!AP42+livestock!#REF!+airports!BF42+'ptfire-wild'!BC42+np_solvents!BB42</f>
        <v>#REF!</v>
      </c>
      <c r="L43" s="15">
        <f>rail!CF42+nonpt!DN42+ptagfire!AV42+nonroad!BT42+'onroad all'!BT42+cmv_c1c2!BF42+'ptfire-rx'!BS42+ptegu!DP42+ptnonipm!EK42+pt_oilgas!DP42+np_oilgas!CP42+rwc!BL42+cmv_c3!BF42+livestock!AP42+airports!BT42+'ptfire-wild'!BQ42+np_solvents!BN42</f>
        <v>1572.3976732091312</v>
      </c>
      <c r="M43" s="15">
        <f>rail!CH42+nonpt!DQ42+nonroad!BU42+'onroad all'!BX42+cmv_c1c2!BH42+'ptfire-rx'!BV42+ptegu!DS42+ptnonipm!EN42+pt_oilgas!DS42+np_oilgas!CR42+rwc!BN42+cmv_c3!BH42+airports!BV42+'ptfire-wild'!BT42+np_solvents!BP42+ptagfire!AX42</f>
        <v>315.72178496237979</v>
      </c>
      <c r="N43" s="15" t="e">
        <f>rail!AM42+nonpt!BH42+nonroad!AJ42+'onroad all'!G42+cmv_c1c2!M42+'ptfire-rx'!AL42+ptegu!BK42+ptnonipm!BU42+pt_oilgas!BK42+np_oilgas!AU42+rwc!AF42+airports!AI42+cmv_c3!M42+'ptfire-wild'!AK42+ptagfire!#REF!</f>
        <v>#REF!</v>
      </c>
      <c r="O43" s="15" t="e">
        <f>rail!AX42+nonpt!O42+ptagfire!AA42+nonroad!AR42+'onroad all'!Y42+cmv_c1c2!V42+'ptfire-rx'!AU42+ptegu!BX42+ptnonipm!CI42+pt_oilgas!BX42+np_oilgas!BE42+rwc!AM42+airports!AP42+cmv_c3!V42+'ptfire-wild'!AS42+np_solvents!#REF!</f>
        <v>#REF!</v>
      </c>
      <c r="P43" s="15">
        <f>rail!AC42+nonroad!AD42+'onroad all'!AJ42+'onroad all'!AK42+'onroad all'!AL42+'onroad all'!AM42+'onroad all'!AN42+'onroad all'!AO42+ptnonipm!BI42+SUM(airports!AS42:AX42)+SUM(cmv_c1c2!AC42:AH42)+SUM(cmv_c3!AC42:AH42)</f>
        <v>1156.942333835573</v>
      </c>
      <c r="Q43" s="15">
        <f>rail!AD42+nonroad!AE42+'onroad all'!AK42+'onroad all'!AL42+'onroad all'!AM42+'onroad all'!AN42+'onroad all'!AO42+ptnonipm!BJ42+SUM(airports!AT42:AX42)+SUM(cmv_c1c2!AD42:AH42)+SUM(cmv_c3!AD42:AH42)</f>
        <v>1109.9988584546206</v>
      </c>
      <c r="R43" s="56">
        <f>rail!P42+nonpt!S42+nonroad!R42+'onroad all'!AB42+ptegu!T42+ptnonipm!T42+pt_oilgas!S42+np_oilgas!Q42+SUM(cmv_c1c2!Z42:AA42)+SUM(cmv_c3!Z42:AA42)</f>
        <v>2.7045991620000001E-2</v>
      </c>
      <c r="S43" s="56">
        <f>rail!K42+nonpt!L42+nonroad!U42+'onroad all'!M42+ptegu!L42+ptnonipm!L42+pt_oilgas!K42+np_oilgas!K42+SUM(cmv_c1c2!R42:S42)+SUM(cmv_c3!R42:S42)</f>
        <v>0.17598995370000001</v>
      </c>
      <c r="T43" s="56">
        <f>rail!O42+nonpt!P42+ptegu!P42+ptnonipm!P42+pt_oilgas!O42+np_oilgas!N42+rwc!M42+SUM(cmv_c1c2!W42:X42)+SUM(cmv_c3!W42:X42)</f>
        <v>7.4429316999999995E-2</v>
      </c>
      <c r="U43" s="56">
        <f>rail!U42+nonpt!AH42+nonroad!T42+'onroad all'!CA42+ptegu!AH42+ptnonipm!AL42+pt_oilgas!AG42+np_oilgas!AA42+rwc!R42+SUM(cmv_c1c2!BJ42:BK42)+SUM(cmv_c3!BJ42:BK42)</f>
        <v>0.49858484689999993</v>
      </c>
      <c r="V43" s="56">
        <f>rail!S42+nonpt!AD42+nonroad!S42+'onroad all'!BR42+'onroad all'!BS42+ptegu!AD42+ptnonipm!AH42+pt_oilgas!AC42+np_oilgas!W42+rwc!P42+SUM(cmv_c1c2!BD42:BE42)+SUM(cmv_c3!BD42:BE42)</f>
        <v>1.2719012105</v>
      </c>
      <c r="W43" s="56">
        <f>nonpt!CS42+ptegu!BB42+ptnonipm!Z42</f>
        <v>4.7575718211561521E-3</v>
      </c>
      <c r="X43" s="63" t="s">
        <v>172</v>
      </c>
      <c r="AA43" s="17" t="s">
        <v>211</v>
      </c>
      <c r="AB43" s="15">
        <f>B43+beis!H42</f>
        <v>249972.42736433999</v>
      </c>
      <c r="AC43" s="15">
        <f t="shared" si="2"/>
        <v>123119.11091797421</v>
      </c>
      <c r="AD43" s="15">
        <f>D43+beis!T42</f>
        <v>64128.213242109938</v>
      </c>
      <c r="AE43" s="15">
        <f t="shared" si="3"/>
        <v>118140.09207625946</v>
      </c>
      <c r="AF43" s="15">
        <f t="shared" si="4"/>
        <v>30915.363960133855</v>
      </c>
      <c r="AG43" s="15">
        <f t="shared" si="5"/>
        <v>3623.6601922927202</v>
      </c>
      <c r="AH43" s="15">
        <f>H43+beis!Z42</f>
        <v>284910.70430556801</v>
      </c>
      <c r="AI43" s="15">
        <f>I43+beis!E42</f>
        <v>6442.2244906581782</v>
      </c>
      <c r="AJ43" s="15">
        <f t="shared" si="6"/>
        <v>519.4152301849814</v>
      </c>
      <c r="AK43" s="15" t="e">
        <f>K43+beis!N42</f>
        <v>#REF!</v>
      </c>
      <c r="AL43" s="15">
        <f>L43+beis!R42</f>
        <v>29461.687093329132</v>
      </c>
      <c r="AM43" s="15">
        <f t="shared" si="7"/>
        <v>315.72178496237979</v>
      </c>
      <c r="AN43" s="15" t="e">
        <f t="shared" si="8"/>
        <v>#REF!</v>
      </c>
      <c r="AO43" s="15" t="e">
        <f t="shared" si="9"/>
        <v>#REF!</v>
      </c>
      <c r="AP43" s="15">
        <f t="shared" si="10"/>
        <v>1156.942333835573</v>
      </c>
      <c r="AQ43" s="15">
        <f t="shared" si="11"/>
        <v>1109.9988584546206</v>
      </c>
      <c r="AR43" s="56">
        <f t="shared" si="12"/>
        <v>2.7045991620000001E-2</v>
      </c>
      <c r="AS43" s="56">
        <f t="shared" si="13"/>
        <v>0.17598995370000001</v>
      </c>
      <c r="AT43" s="56">
        <f t="shared" si="14"/>
        <v>7.4429316999999995E-2</v>
      </c>
      <c r="AU43" s="56">
        <f t="shared" si="15"/>
        <v>0.49858484689999993</v>
      </c>
      <c r="AV43" s="56">
        <f t="shared" si="16"/>
        <v>1.2719012105</v>
      </c>
      <c r="AX43" s="17" t="s">
        <v>211</v>
      </c>
      <c r="AY43" s="15">
        <f>B43-'ptfire-rx'!B42-'ptfire-wild'!B42</f>
        <v>150825.61033934</v>
      </c>
      <c r="AZ43" s="15">
        <f>C43-'ptfire-rx'!C42-'ptfire-wild'!C42</f>
        <v>122213.39379047421</v>
      </c>
      <c r="BA43" s="15">
        <f>D43-'ptfire-rx'!D42-'ptfire-wild'!D42</f>
        <v>35753.293572814939</v>
      </c>
      <c r="BB43" s="15">
        <f>E43-'ptfire-rx'!E42-'ptfire-wild'!E42</f>
        <v>112466.55197475945</v>
      </c>
      <c r="BC43" s="15">
        <f>F43-'ptfire-rx'!F42-'ptfire-wild'!F42</f>
        <v>26107.206351133857</v>
      </c>
      <c r="BD43" s="15">
        <f>G43-'ptfire-rx'!G42-'ptfire-wild'!G42</f>
        <v>3186.11142129272</v>
      </c>
      <c r="BE43" s="15">
        <f>H43-'ptfire-rx'!H42-'ptfire-wild'!H42</f>
        <v>50444.157669167995</v>
      </c>
      <c r="BF43" s="15">
        <f>I43-'ptfire-rx'!AO42-'ptfire-wild'!AM42</f>
        <v>801.13202901637442</v>
      </c>
      <c r="BG43" s="15">
        <f>J43-'ptfire-rx'!AS42-'ptfire-wild'!AQ42</f>
        <v>385.41657971216847</v>
      </c>
      <c r="BH43" s="15" t="e">
        <f>K43-'ptfire-rx'!BE42-'ptfire-wild'!BC42</f>
        <v>#REF!</v>
      </c>
      <c r="BI43" s="15">
        <f>L43-'ptfire-rx'!BS42-'ptfire-wild'!BQ42</f>
        <v>449.08410858447826</v>
      </c>
      <c r="BJ43" s="15">
        <f>M43-'ptfire-rx'!BV42-'ptfire-wild'!BT42</f>
        <v>151.91877939978218</v>
      </c>
      <c r="BK43" s="15" t="e">
        <f>N43-'ptfire-rx'!AL42-'ptfire-wild'!AK42</f>
        <v>#REF!</v>
      </c>
      <c r="BL43" s="15" t="e">
        <f>O43-'ptfire-rx'!AU42-'ptfire-wild'!AS42</f>
        <v>#REF!</v>
      </c>
      <c r="BM43" s="15">
        <f t="shared" si="17"/>
        <v>1156.942333835573</v>
      </c>
      <c r="BN43" s="15">
        <f t="shared" si="18"/>
        <v>1109.9988584546206</v>
      </c>
      <c r="BO43" s="56">
        <f t="shared" si="19"/>
        <v>2.7045991620000001E-2</v>
      </c>
      <c r="BP43" s="56">
        <f t="shared" si="20"/>
        <v>0.17598995370000001</v>
      </c>
      <c r="BQ43" s="56">
        <f t="shared" si="21"/>
        <v>7.4429316999999995E-2</v>
      </c>
      <c r="BR43" s="56">
        <f t="shared" si="22"/>
        <v>0.49858484689999993</v>
      </c>
      <c r="BS43" s="56">
        <f t="shared" si="23"/>
        <v>1.2719012105</v>
      </c>
    </row>
    <row r="44" spans="1:71" x14ac:dyDescent="0.25">
      <c r="A44" s="17" t="s">
        <v>212</v>
      </c>
      <c r="B44" s="15">
        <f>rail!B43+nonpt!B43+ptagfire!B43+nonroad!B43+'onroad all'!AF43+cmv_c1c2!B43+'ptfire-rx'!B43+ptegu!B43+ptnonipm!B43+pt_oilgas!B43+np_oilgas!B43+rwc!B43+cmv_c3!B43+airports!B43+'ptfire-wild'!B43+np_solvents!B43</f>
        <v>900540.28651795012</v>
      </c>
      <c r="C44" s="15">
        <f>rail!C43+nonpt!C43+ptagfire!C43++nonroad!C43+'onroad all'!BY43+cmv_c1c2!BI43+'ptfire-rx'!C43+ptegu!C43+ptnonipm!C43+pt_oilgas!C43+np_oilgas!C43+rwc!C43+cmv_c3!BI43+livestock!B43+airports!C43+'ptfire-wild'!C43+fertilizer!B43+np_solvents!C43</f>
        <v>45699.215011758148</v>
      </c>
      <c r="D44" s="15">
        <f>rail!D43+nonpt!D43+ptagfire!D43++nonroad!D43+cmv_c1c2!D43+'ptfire-rx'!D43+ptegu!EA43+ptnonipm!D43+pt_oilgas!D43+np_oilgas!D43+rwc!D43+cmv_c3!D43+'onroad all'!EE43+airports!D43+'ptfire-wild'!D43+np_solvents!D43</f>
        <v>141614.18726567912</v>
      </c>
      <c r="E44" s="15">
        <f>rail!E43+nonpt!E43+ptagfire!E43++nonroad!E43+cmv_c1c2!E43+'ptfire-rx'!E43+ptegu!E43+ptnonipm!E43+pt_oilgas!E43+np_oilgas!E43+rwc!E43+cmv_c3!E43+afdust!BA43+'onroad all'!CZ43+'onroad all'!EG43+airports!E43+'ptfire-wild'!E43+np_solvents!E43</f>
        <v>88650.414851156966</v>
      </c>
      <c r="F44" s="15">
        <f>rail!F43+nonpt!F43+ptagfire!F43++nonroad!F43+cmv_c1c2!F43+'ptfire-rx'!F43+ptegu!F43+ptnonipm!F43+pt_oilgas!F43+np_oilgas!F43+rwc!F43+cmv_c3!F43+afdust!BB43+'onroad all'!EG43+airports!F43+'ptfire-wild'!F43+np_solvents!F43</f>
        <v>49304.858551436155</v>
      </c>
      <c r="G44" s="15">
        <f>rail!G43+nonpt!G43+ptagfire!G43++nonroad!G43+'onroad all'!DP43+cmv_c1c2!G43+'ptfire-rx'!G43+ptegu!FM43+ptnonipm!G43+pt_oilgas!G43+np_oilgas!G43+rwc!G43+cmv_c3!G43+airports!G43+'ptfire-wild'!G43+np_solvents!G43</f>
        <v>19063.942727860249</v>
      </c>
      <c r="H44" s="15">
        <f>rail!H43+nonpt!H43+ptagfire!H43++nonroad!H43+'onroad all'!EA43+cmv_c1c2!H43+'ptfire-rx'!H43+ptegu!H43+ptnonipm!H43+pt_oilgas!H43+np_oilgas!H43+rwc!H43+cmv_c3!H43+livestock!C43+airports!H43+'ptfire-wild'!H43+np_solvents!H43</f>
        <v>211262.81102828</v>
      </c>
      <c r="I44" s="15">
        <f>rail!AN43+nonpt!BK43+ptagfire!V43+nonroad!AK43+'onroad all'!H43+cmv_c1c2!O43+'ptfire-rx'!AO43+ptegu!BM43+ptnonipm!BX43+pt_oilgas!BM43+np_oilgas!AV43+rwc!AG43+cmv_c3!O43+livestock!U43+airports!AK43+'ptfire-wild'!AM43+np_solvents!AJ43</f>
        <v>2482.4045709278021</v>
      </c>
      <c r="J44" s="15">
        <f>rail!AT43+nonpt!BQ43+ptagfire!Z43+nonroad!AP43+'onroad all'!P43+cmv_c1c2!T43+'ptfire-rx'!AS43+ptegu!BS43+ptnonipm!CD43+pt_oilgas!BS43+np_oilgas!BB43+rwc!AK43+cmv_c3!T43+livestock!X43+airports!AN43+'ptfire-wild'!AQ43+np_solvents!AN43</f>
        <v>1874.7573234688452</v>
      </c>
      <c r="K44" s="15" t="e">
        <f>rail!BQ43+nonpt!CU43+ptagfire!AJ43+nonroad!BH43+'onroad all'!BB43+cmv_c1c2!AO43+'ptfire-rx'!BE43+ptegu!CX43+ptnonipm!DP43+pt_oilgas!CW43+np_oilgas!BY43+rwc!AX43+cmv_c3!AP43+livestock!#REF!+airports!BF43+'ptfire-wild'!BC43+np_solvents!BB43</f>
        <v>#REF!</v>
      </c>
      <c r="L44" s="15">
        <f>rail!CF43+nonpt!DN43+ptagfire!AV43+nonroad!BT43+'onroad all'!BT43+cmv_c1c2!BF43+'ptfire-rx'!BS43+ptegu!DP43+ptnonipm!EK43+pt_oilgas!DP43+np_oilgas!CP43+rwc!BL43+cmv_c3!BF43+livestock!AP43+airports!BT43+'ptfire-wild'!BQ43+np_solvents!BN43</f>
        <v>2912.9972851666812</v>
      </c>
      <c r="M44" s="15">
        <f>rail!CH43+nonpt!DQ43+nonroad!BU43+'onroad all'!BX43+cmv_c1c2!BH43+'ptfire-rx'!BV43+ptegu!DS43+ptnonipm!EN43+pt_oilgas!DS43+np_oilgas!CR43+rwc!BN43+cmv_c3!BH43+airports!BV43+'ptfire-wild'!BT43+np_solvents!BP43+ptagfire!AX43</f>
        <v>712.75239501462954</v>
      </c>
      <c r="N44" s="15" t="e">
        <f>rail!AM43+nonpt!BH43+nonroad!AJ43+'onroad all'!G43+cmv_c1c2!M43+'ptfire-rx'!AL43+ptegu!BK43+ptnonipm!BU43+pt_oilgas!BK43+np_oilgas!AU43+rwc!AF43+airports!AI43+cmv_c3!M43+'ptfire-wild'!AK43+ptagfire!#REF!</f>
        <v>#REF!</v>
      </c>
      <c r="O44" s="15" t="e">
        <f>rail!AX43+nonpt!O43+ptagfire!AA43+nonroad!AR43+'onroad all'!Y43+cmv_c1c2!V43+'ptfire-rx'!AU43+ptegu!BX43+ptnonipm!CI43+pt_oilgas!BX43+np_oilgas!BE43+rwc!AM43+airports!AP43+cmv_c3!V43+'ptfire-wild'!AS43+np_solvents!#REF!</f>
        <v>#REF!</v>
      </c>
      <c r="P44" s="15">
        <f>rail!AC43+nonroad!AD43+'onroad all'!AJ43+'onroad all'!AK43+'onroad all'!AL43+'onroad all'!AM43+'onroad all'!AN43+'onroad all'!AO43+ptnonipm!BI43+SUM(airports!AS43:AX43)+SUM(cmv_c1c2!AC43:AH43)+SUM(cmv_c3!AC43:AH43)</f>
        <v>2396.4702310326365</v>
      </c>
      <c r="Q44" s="15">
        <f>rail!AD43+nonroad!AE43+'onroad all'!AK43+'onroad all'!AL43+'onroad all'!AM43+'onroad all'!AN43+'onroad all'!AO43+ptnonipm!BJ43+SUM(airports!AT43:AX43)+SUM(cmv_c1c2!AD43:AH43)+SUM(cmv_c3!AD43:AH43)</f>
        <v>2254.3501007038421</v>
      </c>
      <c r="R44" s="56">
        <f>rail!P43+nonpt!S43+nonroad!R43+'onroad all'!AB43+ptegu!T43+ptnonipm!T43+pt_oilgas!S43+np_oilgas!Q43+SUM(cmv_c1c2!Z43:AA43)+SUM(cmv_c3!Z43:AA43)</f>
        <v>0.38442499203674785</v>
      </c>
      <c r="S44" s="56">
        <f>rail!K43+nonpt!L43+nonroad!U43+'onroad all'!M43+ptegu!L43+ptnonipm!L43+pt_oilgas!K43+np_oilgas!K43+SUM(cmv_c1c2!R43:S43)+SUM(cmv_c3!R43:S43)</f>
        <v>0.88528420877775149</v>
      </c>
      <c r="T44" s="56">
        <f>rail!O43+nonpt!P43+ptegu!P43+ptnonipm!P43+pt_oilgas!O43+np_oilgas!N43+rwc!M43+SUM(cmv_c1c2!W43:X43)+SUM(cmv_c3!W43:X43)</f>
        <v>0.24432513638845066</v>
      </c>
      <c r="U44" s="56">
        <f>rail!U43+nonpt!AH43+nonroad!T43+'onroad all'!CA43+ptegu!AH43+ptnonipm!AL43+pt_oilgas!AG43+np_oilgas!AA43+rwc!R43+SUM(cmv_c1c2!BJ43:BK43)+SUM(cmv_c3!BJ43:BK43)</f>
        <v>3.5016020586172436</v>
      </c>
      <c r="V44" s="56">
        <f>rail!S43+nonpt!AD43+nonroad!S43+'onroad all'!BR43+'onroad all'!BS43+ptegu!AD43+ptnonipm!AH43+pt_oilgas!AC43+np_oilgas!W43+rwc!P43+SUM(cmv_c1c2!BD43:BE43)+SUM(cmv_c3!BD43:BE43)</f>
        <v>42.714049115946054</v>
      </c>
      <c r="W44" s="56">
        <f>nonpt!CS43+ptegu!BB43+ptnonipm!Z43</f>
        <v>2.4741625379029508</v>
      </c>
      <c r="X44" s="63" t="s">
        <v>172</v>
      </c>
      <c r="AA44" s="17" t="s">
        <v>212</v>
      </c>
      <c r="AB44" s="15">
        <f>B44+beis!H43</f>
        <v>980327.81611695001</v>
      </c>
      <c r="AC44" s="15">
        <f t="shared" si="2"/>
        <v>45699.215011758148</v>
      </c>
      <c r="AD44" s="15">
        <f>D44+beis!T43</f>
        <v>162090.89145367913</v>
      </c>
      <c r="AE44" s="15">
        <f t="shared" si="3"/>
        <v>88650.414851156966</v>
      </c>
      <c r="AF44" s="15">
        <f t="shared" si="4"/>
        <v>49304.858551436155</v>
      </c>
      <c r="AG44" s="15">
        <f t="shared" si="5"/>
        <v>19063.942727860249</v>
      </c>
      <c r="AH44" s="15">
        <f>H44+beis!Z43</f>
        <v>1225934.29022828</v>
      </c>
      <c r="AI44" s="15">
        <f>I44+beis!E43</f>
        <v>11122.232032927801</v>
      </c>
      <c r="AJ44" s="15">
        <f t="shared" si="6"/>
        <v>1874.7573234688452</v>
      </c>
      <c r="AK44" s="15" t="e">
        <f>K44+beis!N43</f>
        <v>#REF!</v>
      </c>
      <c r="AL44" s="15">
        <f>L44+beis!R43</f>
        <v>52314.715785566579</v>
      </c>
      <c r="AM44" s="15">
        <f t="shared" si="7"/>
        <v>712.75239501462954</v>
      </c>
      <c r="AN44" s="15" t="e">
        <f t="shared" si="8"/>
        <v>#REF!</v>
      </c>
      <c r="AO44" s="15" t="e">
        <f t="shared" si="9"/>
        <v>#REF!</v>
      </c>
      <c r="AP44" s="15">
        <f t="shared" si="10"/>
        <v>2396.4702310326365</v>
      </c>
      <c r="AQ44" s="15">
        <f t="shared" si="11"/>
        <v>2254.3501007038421</v>
      </c>
      <c r="AR44" s="56">
        <f t="shared" si="12"/>
        <v>0.38442499203674785</v>
      </c>
      <c r="AS44" s="56">
        <f t="shared" si="13"/>
        <v>0.88528420877775149</v>
      </c>
      <c r="AT44" s="56">
        <f t="shared" si="14"/>
        <v>0.24432513638845066</v>
      </c>
      <c r="AU44" s="56">
        <f t="shared" si="15"/>
        <v>3.5016020586172436</v>
      </c>
      <c r="AV44" s="56">
        <f t="shared" si="16"/>
        <v>42.714049115946054</v>
      </c>
      <c r="AX44" s="17" t="s">
        <v>212</v>
      </c>
      <c r="AY44" s="15">
        <f>B44-'ptfire-rx'!B43-'ptfire-wild'!B43</f>
        <v>792642.38515795011</v>
      </c>
      <c r="AZ44" s="15">
        <f>C44-'ptfire-rx'!C43-'ptfire-wild'!C43</f>
        <v>43913.288483758144</v>
      </c>
      <c r="BA44" s="15">
        <f>D44-'ptfire-rx'!D43-'ptfire-wild'!D43</f>
        <v>139367.48355867912</v>
      </c>
      <c r="BB44" s="15">
        <f>E44-'ptfire-rx'!E43-'ptfire-wild'!E43</f>
        <v>76982.446405156967</v>
      </c>
      <c r="BC44" s="15">
        <f>F44-'ptfire-rx'!F43-'ptfire-wild'!F43</f>
        <v>39416.749696436149</v>
      </c>
      <c r="BD44" s="15">
        <f>G44-'ptfire-rx'!G43-'ptfire-wild'!G43</f>
        <v>18016.273613860249</v>
      </c>
      <c r="BE44" s="15">
        <f>H44-'ptfire-rx'!H43-'ptfire-wild'!H43</f>
        <v>185590.11703928001</v>
      </c>
      <c r="BF44" s="15">
        <f>I44-'ptfire-rx'!AO43-'ptfire-wild'!AM43</f>
        <v>1791.3355665557547</v>
      </c>
      <c r="BG44" s="15">
        <f>J44-'ptfire-rx'!AS43-'ptfire-wild'!AQ43</f>
        <v>1567.3859219220599</v>
      </c>
      <c r="BH44" s="15" t="e">
        <f>K44-'ptfire-rx'!BE43-'ptfire-wild'!BC43</f>
        <v>#REF!</v>
      </c>
      <c r="BI44" s="15">
        <f>L44-'ptfire-rx'!BS43-'ptfire-wild'!BQ43</f>
        <v>1852.7976092382105</v>
      </c>
      <c r="BJ44" s="15">
        <f>M44-'ptfire-rx'!BV43-'ptfire-wild'!BT43</f>
        <v>458.75332014306287</v>
      </c>
      <c r="BK44" s="15" t="e">
        <f>N44-'ptfire-rx'!AL43-'ptfire-wild'!AK43</f>
        <v>#REF!</v>
      </c>
      <c r="BL44" s="15" t="e">
        <f>O44-'ptfire-rx'!AU43-'ptfire-wild'!AS43</f>
        <v>#REF!</v>
      </c>
      <c r="BM44" s="15">
        <f t="shared" si="17"/>
        <v>2396.4702310326365</v>
      </c>
      <c r="BN44" s="15">
        <f t="shared" si="18"/>
        <v>2254.3501007038421</v>
      </c>
      <c r="BO44" s="56">
        <f t="shared" si="19"/>
        <v>0.38442499203674785</v>
      </c>
      <c r="BP44" s="56">
        <f t="shared" si="20"/>
        <v>0.88528420877775149</v>
      </c>
      <c r="BQ44" s="56">
        <f t="shared" si="21"/>
        <v>0.24432513638845066</v>
      </c>
      <c r="BR44" s="56">
        <f t="shared" si="22"/>
        <v>3.5016020586172436</v>
      </c>
      <c r="BS44" s="56">
        <f t="shared" si="23"/>
        <v>42.714049115946054</v>
      </c>
    </row>
    <row r="45" spans="1:71" x14ac:dyDescent="0.25">
      <c r="A45" s="17" t="s">
        <v>213</v>
      </c>
      <c r="B45" s="15">
        <f>rail!B44+nonpt!B44+ptagfire!B44+nonroad!B44+'onroad all'!AF44+cmv_c1c2!B44+'ptfire-rx'!B44+ptegu!B44+ptnonipm!B44+pt_oilgas!B44+np_oilgas!B44+rwc!B44+cmv_c3!B44+airports!B44+'ptfire-wild'!B44+np_solvents!B44</f>
        <v>3734931.9320524004</v>
      </c>
      <c r="C45" s="15">
        <f>rail!C44+nonpt!C44+ptagfire!C44++nonroad!C44+'onroad all'!BY44+cmv_c1c2!BI44+'ptfire-rx'!C44+ptegu!C44+ptnonipm!C44+pt_oilgas!C44+np_oilgas!C44+rwc!C44+cmv_c3!BI44+livestock!B44+airports!C44+'ptfire-wild'!C44+fertilizer!B44+np_solvents!C44</f>
        <v>541087.77183820191</v>
      </c>
      <c r="D45" s="15">
        <f>rail!D44+nonpt!D44+ptagfire!D44++nonroad!D44+cmv_c1c2!D44+'ptfire-rx'!D44+ptegu!EA44+ptnonipm!D44+pt_oilgas!D44+np_oilgas!D44+rwc!D44+cmv_c3!D44+'onroad all'!EE44+airports!D44+'ptfire-wild'!D44+np_solvents!D44</f>
        <v>860728.05840157054</v>
      </c>
      <c r="E45" s="15">
        <f>rail!E44+nonpt!E44+ptagfire!E44++nonroad!E44+cmv_c1c2!E44+'ptfire-rx'!E44+ptegu!E44+ptnonipm!E44+pt_oilgas!E44+np_oilgas!E44+rwc!E44+cmv_c3!E44+afdust!BA44+'onroad all'!CZ44+'onroad all'!EG44+airports!E44+'ptfire-wild'!E44+np_solvents!E44</f>
        <v>1009601.2908179309</v>
      </c>
      <c r="F45" s="15">
        <f>rail!F44+nonpt!F44+ptagfire!F44++nonroad!F44+cmv_c1c2!F44+'ptfire-rx'!F44+ptegu!F44+ptnonipm!F44+pt_oilgas!F44+np_oilgas!F44+rwc!F44+cmv_c3!F44+afdust!BB44+'onroad all'!EG44+airports!F44+'ptfire-wild'!F44+np_solvents!F44</f>
        <v>284612.20714324201</v>
      </c>
      <c r="G45" s="15">
        <f>rail!G44+nonpt!G44+ptagfire!G44++nonroad!G44+'onroad all'!DP44+cmv_c1c2!G44+'ptfire-rx'!G44+ptegu!FM44+ptnonipm!G44+pt_oilgas!G44+np_oilgas!G44+rwc!G44+cmv_c3!G44+airports!G44+'ptfire-wild'!G44+np_solvents!G44</f>
        <v>248348.29049563603</v>
      </c>
      <c r="H45" s="15">
        <f>rail!H44+nonpt!H44+ptagfire!H44++nonroad!H44+'onroad all'!EA44+cmv_c1c2!H44+'ptfire-rx'!H44+ptegu!H44+ptnonipm!H44+pt_oilgas!H44+np_oilgas!H44+rwc!H44+cmv_c3!H44+livestock!C44+airports!H44+'ptfire-wild'!H44+np_solvents!H44</f>
        <v>2021788.0642922898</v>
      </c>
      <c r="I45" s="15">
        <f>rail!AN44+nonpt!BK44+ptagfire!V44+nonroad!AK44+'onroad all'!H44+cmv_c1c2!O44+'ptfire-rx'!AO44+ptegu!BM44+ptnonipm!BX44+pt_oilgas!BM44+np_oilgas!AV44+rwc!AG44+cmv_c3!O44+livestock!U44+airports!AK44+'ptfire-wild'!AM44+np_solvents!AJ44</f>
        <v>12057.767207442328</v>
      </c>
      <c r="J45" s="15">
        <f>rail!AT44+nonpt!BQ44+ptagfire!Z44+nonroad!AP44+'onroad all'!P44+cmv_c1c2!T44+'ptfire-rx'!AS44+ptegu!BS44+ptnonipm!CD44+pt_oilgas!BS44+np_oilgas!BB44+rwc!AK44+cmv_c3!T44+livestock!X44+airports!AN44+'ptfire-wild'!AQ44+np_solvents!AN44</f>
        <v>17489.359036444348</v>
      </c>
      <c r="K45" s="15" t="e">
        <f>rail!BQ44+nonpt!CU44+ptagfire!AJ44+nonroad!BH44+'onroad all'!BB44+cmv_c1c2!AO44+'ptfire-rx'!BE44+ptegu!CX44+ptnonipm!DP44+pt_oilgas!CW44+np_oilgas!BY44+rwc!AX44+cmv_c3!AP44+livestock!#REF!+airports!BF44+'ptfire-wild'!BC44+np_solvents!BB44</f>
        <v>#REF!</v>
      </c>
      <c r="L45" s="15">
        <f>rail!CF44+nonpt!DN44+ptagfire!AV44+nonroad!BT44+'onroad all'!BT44+cmv_c1c2!BF44+'ptfire-rx'!BS44+ptegu!DP44+ptnonipm!EK44+pt_oilgas!DP44+np_oilgas!CP44+rwc!BL44+cmv_c3!BF44+livestock!AP44+airports!BT44+'ptfire-wild'!BQ44+np_solvents!BN44</f>
        <v>18487.622787916633</v>
      </c>
      <c r="M45" s="15">
        <f>rail!CH44+nonpt!DQ44+nonroad!BU44+'onroad all'!BX44+cmv_c1c2!BH44+'ptfire-rx'!BV44+ptegu!DS44+ptnonipm!EN44+pt_oilgas!DS44+np_oilgas!CR44+rwc!BN44+cmv_c3!BH44+airports!BV44+'ptfire-wild'!BT44+np_solvents!BP44+ptagfire!AX44</f>
        <v>3722.7154274557115</v>
      </c>
      <c r="N45" s="15" t="e">
        <f>rail!AM44+nonpt!BH44+nonroad!AJ44+'onroad all'!G44+cmv_c1c2!M44+'ptfire-rx'!AL44+ptegu!BK44+ptnonipm!BU44+pt_oilgas!BK44+np_oilgas!AU44+rwc!AF44+airports!AI44+cmv_c3!M44+'ptfire-wild'!AK44+ptagfire!#REF!</f>
        <v>#REF!</v>
      </c>
      <c r="O45" s="15" t="e">
        <f>rail!AX44+nonpt!O44+ptagfire!AA44+nonroad!AR44+'onroad all'!Y44+cmv_c1c2!V44+'ptfire-rx'!AU44+ptegu!BX44+ptnonipm!CI44+pt_oilgas!BX44+np_oilgas!BE44+rwc!AM44+airports!AP44+cmv_c3!V44+'ptfire-wild'!AS44+np_solvents!#REF!</f>
        <v>#REF!</v>
      </c>
      <c r="P45" s="15">
        <f>rail!AC44+nonroad!AD44+'onroad all'!AJ44+'onroad all'!AK44+'onroad all'!AL44+'onroad all'!AM44+'onroad all'!AN44+'onroad all'!AO44+ptnonipm!BI44+SUM(airports!AS44:AX44)+SUM(cmv_c1c2!AC44:AH44)+SUM(cmv_c3!AC44:AH44)</f>
        <v>9206.4935875100891</v>
      </c>
      <c r="Q45" s="15">
        <f>rail!AD44+nonroad!AE44+'onroad all'!AK44+'onroad all'!AL44+'onroad all'!AM44+'onroad all'!AN44+'onroad all'!AO44+ptnonipm!BJ44+SUM(airports!AT44:AX44)+SUM(cmv_c1c2!AD44:AH44)+SUM(cmv_c3!AD44:AH44)</f>
        <v>8684.2136770538382</v>
      </c>
      <c r="R45" s="56">
        <f>rail!P44+nonpt!S44+nonroad!R44+'onroad all'!AB44+ptegu!T44+ptnonipm!T44+pt_oilgas!S44+np_oilgas!Q44+SUM(cmv_c1c2!Z44:AA44)+SUM(cmv_c3!Z44:AA44)</f>
        <v>2.9108198684096123</v>
      </c>
      <c r="S45" s="56">
        <f>rail!K44+nonpt!L44+nonroad!U44+'onroad all'!M44+ptegu!L44+ptnonipm!L44+pt_oilgas!K44+np_oilgas!K44+SUM(cmv_c1c2!R44:S44)+SUM(cmv_c3!R44:S44)</f>
        <v>3.5949841471673487</v>
      </c>
      <c r="T45" s="56">
        <f>rail!O44+nonpt!P44+ptegu!P44+ptnonipm!P44+pt_oilgas!O44+np_oilgas!N44+rwc!M44+SUM(cmv_c1c2!W44:X44)+SUM(cmv_c3!W44:X44)</f>
        <v>2.0969371520589526</v>
      </c>
      <c r="U45" s="56">
        <f>rail!U44+nonpt!AH44+nonroad!T44+'onroad all'!CA44+ptegu!AH44+ptnonipm!AL44+pt_oilgas!AG44+np_oilgas!AA44+rwc!R44+SUM(cmv_c1c2!BJ44:BK44)+SUM(cmv_c3!BJ44:BK44)</f>
        <v>26.937518040907175</v>
      </c>
      <c r="V45" s="56">
        <f>rail!S44+nonpt!AD44+nonroad!S44+'onroad all'!BR44+'onroad all'!BS44+ptegu!AD44+ptnonipm!AH44+pt_oilgas!AC44+np_oilgas!W44+rwc!P44+SUM(cmv_c1c2!BD44:BE44)+SUM(cmv_c3!BD44:BE44)</f>
        <v>32.358613133600734</v>
      </c>
      <c r="W45" s="56">
        <f>nonpt!CS44+ptegu!BB44+ptnonipm!Z44</f>
        <v>32.722403585430321</v>
      </c>
      <c r="X45" s="63" t="s">
        <v>172</v>
      </c>
      <c r="AA45" s="17" t="s">
        <v>213</v>
      </c>
      <c r="AB45" s="15">
        <f>B45+beis!H44</f>
        <v>4071846.4082023995</v>
      </c>
      <c r="AC45" s="15">
        <f t="shared" si="2"/>
        <v>541087.77183820191</v>
      </c>
      <c r="AD45" s="15">
        <f>D45+beis!T44</f>
        <v>963864.31651087059</v>
      </c>
      <c r="AE45" s="15">
        <f t="shared" si="3"/>
        <v>1009601.2908179309</v>
      </c>
      <c r="AF45" s="15">
        <f t="shared" si="4"/>
        <v>284612.20714324201</v>
      </c>
      <c r="AG45" s="15">
        <f t="shared" si="5"/>
        <v>248348.29049563603</v>
      </c>
      <c r="AH45" s="15">
        <f>H45+beis!Z44</f>
        <v>4419547.1139922896</v>
      </c>
      <c r="AI45" s="15">
        <f>I45+beis!E44</f>
        <v>47688.956103442324</v>
      </c>
      <c r="AJ45" s="15">
        <f t="shared" si="6"/>
        <v>17489.359036444348</v>
      </c>
      <c r="AK45" s="15" t="e">
        <f>K45+beis!N44</f>
        <v>#REF!</v>
      </c>
      <c r="AL45" s="15">
        <f>L45+beis!R44</f>
        <v>219911.83911581663</v>
      </c>
      <c r="AM45" s="15">
        <f t="shared" si="7"/>
        <v>3722.7154274557115</v>
      </c>
      <c r="AN45" s="15" t="e">
        <f t="shared" si="8"/>
        <v>#REF!</v>
      </c>
      <c r="AO45" s="15" t="e">
        <f t="shared" si="9"/>
        <v>#REF!</v>
      </c>
      <c r="AP45" s="15">
        <f t="shared" si="10"/>
        <v>9206.4935875100891</v>
      </c>
      <c r="AQ45" s="15">
        <f t="shared" si="11"/>
        <v>8684.2136770538382</v>
      </c>
      <c r="AR45" s="56">
        <f t="shared" si="12"/>
        <v>2.9108198684096123</v>
      </c>
      <c r="AS45" s="56">
        <f t="shared" si="13"/>
        <v>3.5949841471673487</v>
      </c>
      <c r="AT45" s="56">
        <f t="shared" si="14"/>
        <v>2.0969371520589526</v>
      </c>
      <c r="AU45" s="56">
        <f t="shared" si="15"/>
        <v>26.937518040907175</v>
      </c>
      <c r="AV45" s="56">
        <f t="shared" si="16"/>
        <v>32.358613133600734</v>
      </c>
      <c r="AX45" s="17" t="s">
        <v>213</v>
      </c>
      <c r="AY45" s="15">
        <f>B45-'ptfire-rx'!B44-'ptfire-wild'!B44</f>
        <v>2710688.9468534002</v>
      </c>
      <c r="AZ45" s="15">
        <f>C45-'ptfire-rx'!C44-'ptfire-wild'!C44</f>
        <v>524224.88828620198</v>
      </c>
      <c r="BA45" s="15">
        <f>D45-'ptfire-rx'!D44-'ptfire-wild'!D44</f>
        <v>844054.33300857048</v>
      </c>
      <c r="BB45" s="15">
        <f>E45-'ptfire-rx'!E44-'ptfire-wild'!E44</f>
        <v>902996.57039793092</v>
      </c>
      <c r="BC45" s="15">
        <f>F45-'ptfire-rx'!F44-'ptfire-wild'!F44</f>
        <v>194269.22412524201</v>
      </c>
      <c r="BD45" s="15">
        <f>G45-'ptfire-rx'!G44-'ptfire-wild'!G44</f>
        <v>239826.06940633603</v>
      </c>
      <c r="BE45" s="15">
        <f>H45-'ptfire-rx'!H44-'ptfire-wild'!H44</f>
        <v>1779384.1109622896</v>
      </c>
      <c r="BF45" s="15">
        <f>I45-'ptfire-rx'!AO44-'ptfire-wild'!AM44</f>
        <v>4761.5305674403362</v>
      </c>
      <c r="BG45" s="15">
        <f>J45-'ptfire-rx'!AS44-'ptfire-wild'!AQ44</f>
        <v>15530.34648146176</v>
      </c>
      <c r="BH45" s="15" t="e">
        <f>K45-'ptfire-rx'!BE44-'ptfire-wild'!BC44</f>
        <v>#REF!</v>
      </c>
      <c r="BI45" s="15">
        <f>L45-'ptfire-rx'!BS44-'ptfire-wild'!BQ44</f>
        <v>8457.4446498972266</v>
      </c>
      <c r="BJ45" s="15">
        <f>M45-'ptfire-rx'!BV44-'ptfire-wild'!BT44</f>
        <v>1219.6270965146236</v>
      </c>
      <c r="BK45" s="15" t="e">
        <f>N45-'ptfire-rx'!AL44-'ptfire-wild'!AK44</f>
        <v>#REF!</v>
      </c>
      <c r="BL45" s="15" t="e">
        <f>O45-'ptfire-rx'!AU44-'ptfire-wild'!AS44</f>
        <v>#REF!</v>
      </c>
      <c r="BM45" s="15">
        <f t="shared" si="17"/>
        <v>9206.4935875100891</v>
      </c>
      <c r="BN45" s="15">
        <f t="shared" si="18"/>
        <v>8684.2136770538382</v>
      </c>
      <c r="BO45" s="56">
        <f t="shared" si="19"/>
        <v>2.9108198684096123</v>
      </c>
      <c r="BP45" s="56">
        <f t="shared" si="20"/>
        <v>3.5949841471673487</v>
      </c>
      <c r="BQ45" s="56">
        <f t="shared" si="21"/>
        <v>2.0969371520589526</v>
      </c>
      <c r="BR45" s="56">
        <f t="shared" si="22"/>
        <v>26.937518040907175</v>
      </c>
      <c r="BS45" s="56">
        <f t="shared" si="23"/>
        <v>32.358613133600734</v>
      </c>
    </row>
    <row r="46" spans="1:71" x14ac:dyDescent="0.25">
      <c r="A46" s="17" t="s">
        <v>214</v>
      </c>
      <c r="B46" s="15">
        <f>rail!B45+nonpt!B45+ptagfire!B45+nonroad!B45+'onroad all'!AF45+cmv_c1c2!B45+'ptfire-rx'!B45+ptegu!B45+ptnonipm!B45+pt_oilgas!B45+np_oilgas!B45+rwc!B45+cmv_c3!B45+airports!B45+'ptfire-wild'!B45+np_solvents!B45</f>
        <v>818523.38596358011</v>
      </c>
      <c r="C46" s="15">
        <f>rail!C45+nonpt!C45+ptagfire!C45++nonroad!C45+'onroad all'!BY45+cmv_c1c2!BI45+'ptfire-rx'!C45+ptegu!C45+ptnonipm!C45+pt_oilgas!C45+np_oilgas!C45+rwc!C45+cmv_c3!BI45+livestock!B45+airports!C45+'ptfire-wild'!C45+fertilizer!B45+np_solvents!C45</f>
        <v>57414.185922879202</v>
      </c>
      <c r="D46" s="15">
        <f>rail!D45+nonpt!D45+ptagfire!D45++nonroad!D45+cmv_c1c2!D45+'ptfire-rx'!D45+ptegu!EA45+ptnonipm!D45+pt_oilgas!D45+np_oilgas!D45+rwc!D45+cmv_c3!D45+'onroad all'!EE45+airports!D45+'ptfire-wild'!D45+np_solvents!D45</f>
        <v>98724.746178117086</v>
      </c>
      <c r="E46" s="15">
        <f>rail!E45+nonpt!E45+ptagfire!E45++nonroad!E45+cmv_c1c2!E45+'ptfire-rx'!E45+ptegu!E45+ptnonipm!E45+pt_oilgas!E45+np_oilgas!E45+rwc!E45+cmv_c3!E45+afdust!BA45+'onroad all'!CZ45+'onroad all'!EG45+airports!E45+'ptfire-wild'!E45+np_solvents!E45</f>
        <v>126912.75470188762</v>
      </c>
      <c r="F46" s="15">
        <f>rail!F45+nonpt!F45+ptagfire!F45++nonroad!F45+cmv_c1c2!F45+'ptfire-rx'!F45+ptegu!F45+ptnonipm!F45+pt_oilgas!F45+np_oilgas!F45+rwc!F45+cmv_c3!F45+afdust!BB45+'onroad all'!EG45+airports!F45+'ptfire-wild'!F45+np_solvents!F45</f>
        <v>61229.583249658826</v>
      </c>
      <c r="G46" s="15">
        <f>rail!G45+nonpt!G45+ptagfire!G45++nonroad!G45+'onroad all'!DP45+cmv_c1c2!G45+'ptfire-rx'!G45+ptegu!FM45+ptnonipm!G45+pt_oilgas!G45+np_oilgas!G45+rwc!G45+cmv_c3!G45+airports!G45+'ptfire-wild'!G45+np_solvents!G45</f>
        <v>12739.462864109099</v>
      </c>
      <c r="H46" s="15">
        <f>rail!H45+nonpt!H45+ptagfire!H45++nonroad!H45+'onroad all'!EA45+cmv_c1c2!H45+'ptfire-rx'!H45+ptegu!H45+ptnonipm!H45+pt_oilgas!H45+np_oilgas!H45+rwc!H45+cmv_c3!H45+livestock!C45+airports!H45+'ptfire-wild'!H45+np_solvents!H45</f>
        <v>234206.08456448003</v>
      </c>
      <c r="I46" s="15">
        <f>rail!AN45+nonpt!BK45+ptagfire!V45+nonroad!AK45+'onroad all'!H45+cmv_c1c2!O45+'ptfire-rx'!AO45+ptegu!BM45+ptnonipm!BX45+pt_oilgas!BM45+np_oilgas!AV45+rwc!AG45+cmv_c3!O45+livestock!U45+airports!AK45+'ptfire-wild'!AM45+np_solvents!AJ45</f>
        <v>4664.1474423179543</v>
      </c>
      <c r="J46" s="15">
        <f>rail!AT45+nonpt!BQ45+ptagfire!Z45+nonroad!AP45+'onroad all'!P45+cmv_c1c2!T45+'ptfire-rx'!AS45+ptegu!BS45+ptnonipm!CD45+pt_oilgas!BS45+np_oilgas!BB45+rwc!AK45+cmv_c3!T45+livestock!X45+airports!AN45+'ptfire-wild'!AQ45+np_solvents!AN45</f>
        <v>2445.6233079753088</v>
      </c>
      <c r="K46" s="15" t="e">
        <f>rail!BQ45+nonpt!CU45+ptagfire!AJ45+nonroad!BH45+'onroad all'!BB45+cmv_c1c2!AO45+'ptfire-rx'!BE45+ptegu!CX45+ptnonipm!DP45+pt_oilgas!CW45+np_oilgas!BY45+rwc!AX45+cmv_c3!AP45+livestock!#REF!+airports!BF45+'ptfire-wild'!BC45+np_solvents!BB45</f>
        <v>#REF!</v>
      </c>
      <c r="L46" s="15">
        <f>rail!CF45+nonpt!DN45+ptagfire!AV45+nonroad!BT45+'onroad all'!BT45+cmv_c1c2!BF45+'ptfire-rx'!BS45+ptegu!DP45+ptnonipm!EK45+pt_oilgas!DP45+np_oilgas!CP45+rwc!BL45+cmv_c3!BF45+livestock!AP45+airports!BT45+'ptfire-wild'!BQ45+np_solvents!BN45</f>
        <v>9246.5767365896281</v>
      </c>
      <c r="M46" s="15">
        <f>rail!CH45+nonpt!DQ45+nonroad!BU45+'onroad all'!BX45+cmv_c1c2!BH45+'ptfire-rx'!BV45+ptegu!DS45+ptnonipm!EN45+pt_oilgas!DS45+np_oilgas!CR45+rwc!BN45+cmv_c3!BH45+airports!BV45+'ptfire-wild'!BT45+np_solvents!BP45+ptagfire!AX45</f>
        <v>1497.4955286063812</v>
      </c>
      <c r="N46" s="15" t="e">
        <f>rail!AM45+nonpt!BH45+nonroad!AJ45+'onroad all'!G45+cmv_c1c2!M45+'ptfire-rx'!AL45+ptegu!BK45+ptnonipm!BU45+pt_oilgas!BK45+np_oilgas!AU45+rwc!AF45+airports!AI45+cmv_c3!M45+'ptfire-wild'!AK45+ptagfire!#REF!</f>
        <v>#REF!</v>
      </c>
      <c r="O46" s="15" t="e">
        <f>rail!AX45+nonpt!O45+ptagfire!AA45+nonroad!AR45+'onroad all'!Y45+cmv_c1c2!V45+'ptfire-rx'!AU45+ptegu!BX45+ptnonipm!CI45+pt_oilgas!BX45+np_oilgas!BE45+rwc!AM45+airports!AP45+cmv_c3!V45+'ptfire-wild'!AS45+np_solvents!#REF!</f>
        <v>#REF!</v>
      </c>
      <c r="P46" s="15">
        <f>rail!AC45+nonroad!AD45+'onroad all'!AJ45+'onroad all'!AK45+'onroad all'!AL45+'onroad all'!AM45+'onroad all'!AN45+'onroad all'!AO45+ptnonipm!BI45+SUM(airports!AS45:AX45)+SUM(cmv_c1c2!AC45:AH45)+SUM(cmv_c3!AC45:AH45)</f>
        <v>982.42145475455288</v>
      </c>
      <c r="Q46" s="15">
        <f>rail!AD45+nonroad!AE45+'onroad all'!AK45+'onroad all'!AL45+'onroad all'!AM45+'onroad all'!AN45+'onroad all'!AO45+ptnonipm!BJ45+SUM(airports!AT45:AX45)+SUM(cmv_c1c2!AD45:AH45)+SUM(cmv_c3!AD45:AH45)</f>
        <v>923.74561555413936</v>
      </c>
      <c r="R46" s="56">
        <f>rail!P45+nonpt!S45+nonroad!R45+'onroad all'!AB45+ptegu!T45+ptnonipm!T45+pt_oilgas!S45+np_oilgas!Q45+SUM(cmv_c1c2!Z45:AA45)+SUM(cmv_c3!Z45:AA45)</f>
        <v>0.24397560397449108</v>
      </c>
      <c r="S46" s="56">
        <f>rail!K45+nonpt!L45+nonroad!U45+'onroad all'!M45+ptegu!L45+ptnonipm!L45+pt_oilgas!K45+np_oilgas!K45+SUM(cmv_c1c2!R45:S45)+SUM(cmv_c3!R45:S45)</f>
        <v>2.6419441825097567</v>
      </c>
      <c r="T46" s="56">
        <f>rail!O45+nonpt!P45+ptegu!P45+ptnonipm!P45+pt_oilgas!O45+np_oilgas!N45+rwc!M45+SUM(cmv_c1c2!W45:X45)+SUM(cmv_c3!W45:X45)</f>
        <v>0.54280037352824295</v>
      </c>
      <c r="U46" s="56">
        <f>rail!U45+nonpt!AH45+nonroad!T45+'onroad all'!CA45+ptegu!AH45+ptnonipm!AL45+pt_oilgas!AG45+np_oilgas!AA45+rwc!R45+SUM(cmv_c1c2!BJ45:BK45)+SUM(cmv_c3!BJ45:BK45)</f>
        <v>2.6818076525543848</v>
      </c>
      <c r="V46" s="56">
        <f>rail!S45+nonpt!AD45+nonroad!S45+'onroad all'!BR45+'onroad all'!BS45+ptegu!AD45+ptnonipm!AH45+pt_oilgas!AC45+np_oilgas!W45+rwc!P45+SUM(cmv_c1c2!BD45:BE45)+SUM(cmv_c3!BD45:BE45)</f>
        <v>6.2795497328158643</v>
      </c>
      <c r="W46" s="56">
        <f>nonpt!CS45+ptegu!BB45+ptnonipm!Z45</f>
        <v>1.3672470038132492</v>
      </c>
      <c r="X46" s="63"/>
      <c r="AA46" s="17" t="s">
        <v>214</v>
      </c>
      <c r="AB46" s="15">
        <f>B46+beis!H45</f>
        <v>864097.21151358006</v>
      </c>
      <c r="AC46" s="15">
        <f t="shared" si="2"/>
        <v>57414.185922879202</v>
      </c>
      <c r="AD46" s="15">
        <f>D46+beis!T45</f>
        <v>110559.07944713709</v>
      </c>
      <c r="AE46" s="15">
        <f t="shared" si="3"/>
        <v>126912.75470188762</v>
      </c>
      <c r="AF46" s="15">
        <f t="shared" si="4"/>
        <v>61229.583249658826</v>
      </c>
      <c r="AG46" s="15">
        <f t="shared" si="5"/>
        <v>12739.462864109099</v>
      </c>
      <c r="AH46" s="15">
        <f>H46+beis!Z45</f>
        <v>475578.08338447905</v>
      </c>
      <c r="AI46" s="15">
        <f>I46+beis!E45</f>
        <v>9599.0397093179545</v>
      </c>
      <c r="AJ46" s="15">
        <f t="shared" si="6"/>
        <v>2445.6233079753088</v>
      </c>
      <c r="AK46" s="15" t="e">
        <f>K46+beis!N45</f>
        <v>#REF!</v>
      </c>
      <c r="AL46" s="15">
        <f>L46+beis!R45</f>
        <v>37431.288842589624</v>
      </c>
      <c r="AM46" s="15">
        <f t="shared" si="7"/>
        <v>1497.4955286063812</v>
      </c>
      <c r="AN46" s="15" t="e">
        <f t="shared" si="8"/>
        <v>#REF!</v>
      </c>
      <c r="AO46" s="15" t="e">
        <f t="shared" si="9"/>
        <v>#REF!</v>
      </c>
      <c r="AP46" s="15">
        <f t="shared" si="10"/>
        <v>982.42145475455288</v>
      </c>
      <c r="AQ46" s="15">
        <f t="shared" si="11"/>
        <v>923.74561555413936</v>
      </c>
      <c r="AR46" s="56">
        <f t="shared" si="12"/>
        <v>0.24397560397449108</v>
      </c>
      <c r="AS46" s="56">
        <f t="shared" si="13"/>
        <v>2.6419441825097567</v>
      </c>
      <c r="AT46" s="56">
        <f t="shared" si="14"/>
        <v>0.54280037352824295</v>
      </c>
      <c r="AU46" s="56">
        <f t="shared" si="15"/>
        <v>2.6818076525543848</v>
      </c>
      <c r="AV46" s="56">
        <f t="shared" si="16"/>
        <v>6.2795497328158643</v>
      </c>
      <c r="AX46" s="17" t="s">
        <v>214</v>
      </c>
      <c r="AY46" s="15">
        <f>B46-'ptfire-rx'!B45-'ptfire-wild'!B45</f>
        <v>312135.04853158008</v>
      </c>
      <c r="AZ46" s="15">
        <f>C46-'ptfire-rx'!C45-'ptfire-wild'!C45</f>
        <v>49132.713269879205</v>
      </c>
      <c r="BA46" s="15">
        <f>D46-'ptfire-rx'!D45-'ptfire-wild'!D45</f>
        <v>93342.627986117091</v>
      </c>
      <c r="BB46" s="15">
        <f>E46-'ptfire-rx'!E45-'ptfire-wild'!E45</f>
        <v>76762.494680887627</v>
      </c>
      <c r="BC46" s="15">
        <f>F46-'ptfire-rx'!F45-'ptfire-wild'!F45</f>
        <v>18729.362829658821</v>
      </c>
      <c r="BD46" s="15">
        <f>G46-'ptfire-rx'!G45-'ptfire-wild'!G45</f>
        <v>9401.0355101090991</v>
      </c>
      <c r="BE46" s="15">
        <f>H46-'ptfire-rx'!H45-'ptfire-wild'!H45</f>
        <v>115159.91554748002</v>
      </c>
      <c r="BF46" s="15">
        <f>I46-'ptfire-rx'!AO45-'ptfire-wild'!AM45</f>
        <v>847.6151572387098</v>
      </c>
      <c r="BG46" s="15">
        <f>J46-'ptfire-rx'!AS45-'ptfire-wild'!AQ45</f>
        <v>1422.4242796086507</v>
      </c>
      <c r="BH46" s="15" t="e">
        <f>K46-'ptfire-rx'!BE45-'ptfire-wild'!BC45</f>
        <v>#REF!</v>
      </c>
      <c r="BI46" s="15">
        <f>L46-'ptfire-rx'!BS45-'ptfire-wild'!BQ45</f>
        <v>668.73182149762943</v>
      </c>
      <c r="BJ46" s="15">
        <f>M46-'ptfire-rx'!BV45-'ptfire-wild'!BT45</f>
        <v>210.35112974760341</v>
      </c>
      <c r="BK46" s="15" t="e">
        <f>N46-'ptfire-rx'!AL45-'ptfire-wild'!AK45</f>
        <v>#REF!</v>
      </c>
      <c r="BL46" s="15" t="e">
        <f>O46-'ptfire-rx'!AU45-'ptfire-wild'!AS45</f>
        <v>#REF!</v>
      </c>
      <c r="BM46" s="15">
        <f t="shared" si="17"/>
        <v>982.42145475455288</v>
      </c>
      <c r="BN46" s="15">
        <f t="shared" si="18"/>
        <v>923.74561555413936</v>
      </c>
      <c r="BO46" s="56">
        <f t="shared" si="19"/>
        <v>0.24397560397449108</v>
      </c>
      <c r="BP46" s="56">
        <f t="shared" si="20"/>
        <v>2.6419441825097567</v>
      </c>
      <c r="BQ46" s="56">
        <f t="shared" si="21"/>
        <v>0.54280037352824295</v>
      </c>
      <c r="BR46" s="56">
        <f t="shared" si="22"/>
        <v>2.6818076525543848</v>
      </c>
      <c r="BS46" s="56">
        <f t="shared" si="23"/>
        <v>6.2795497328158643</v>
      </c>
    </row>
    <row r="47" spans="1:71" x14ac:dyDescent="0.25">
      <c r="A47" s="17" t="s">
        <v>215</v>
      </c>
      <c r="B47" s="15">
        <f>rail!B46+nonpt!B46+ptagfire!B46+nonroad!B46+'onroad all'!AF46+cmv_c1c2!B46+'ptfire-rx'!B46+ptegu!B46+ptnonipm!B46+pt_oilgas!B46+np_oilgas!B46+rwc!B46+cmv_c3!B46+airports!B46+'ptfire-wild'!B46+np_solvents!B46</f>
        <v>138478.69254881798</v>
      </c>
      <c r="C47" s="15">
        <f>rail!C46+nonpt!C46+ptagfire!C46++nonroad!C46+'onroad all'!BY46+cmv_c1c2!BI46+'ptfire-rx'!C46+ptegu!C46+ptnonipm!C46+pt_oilgas!C46+np_oilgas!C46+rwc!C46+cmv_c3!BI46+livestock!B46+airports!C46+'ptfire-wild'!C46+fertilizer!B46+np_solvents!C46</f>
        <v>6542.0910438559258</v>
      </c>
      <c r="D47" s="15">
        <f>rail!D46+nonpt!D46+ptagfire!D46++nonroad!D46+cmv_c1c2!D46+'ptfire-rx'!D46+ptegu!EA46+ptnonipm!D46+pt_oilgas!D46+np_oilgas!D46+rwc!D46+cmv_c3!D46+'onroad all'!EE46+airports!D46+'ptfire-wild'!D46+np_solvents!D46</f>
        <v>11861.365333007585</v>
      </c>
      <c r="E47" s="15">
        <f>rail!E46+nonpt!E46+ptagfire!E46++nonroad!E46+cmv_c1c2!E46+'ptfire-rx'!E46+ptegu!E46+ptnonipm!E46+pt_oilgas!E46+np_oilgas!E46+rwc!E46+cmv_c3!E46+afdust!BA46+'onroad all'!CZ46+'onroad all'!EG46+airports!E46+'ptfire-wild'!E46+np_solvents!E46</f>
        <v>26421.414548619337</v>
      </c>
      <c r="F47" s="15">
        <f>rail!F46+nonpt!F46+ptagfire!F46++nonroad!F46+cmv_c1c2!F46+'ptfire-rx'!F46+ptegu!F46+ptnonipm!F46+pt_oilgas!F46+np_oilgas!F46+rwc!F46+cmv_c3!F46+afdust!BB46+'onroad all'!EG46+airports!F46+'ptfire-wild'!F46+np_solvents!F46</f>
        <v>15756.453740674937</v>
      </c>
      <c r="G47" s="15">
        <f>rail!G46+nonpt!G46+ptagfire!G46++nonroad!G46+'onroad all'!DP46+cmv_c1c2!G46+'ptfire-rx'!G46+ptegu!FM46+ptnonipm!G46+pt_oilgas!G46+np_oilgas!G46+rwc!G46+cmv_c3!G46+airports!G46+'ptfire-wild'!G46+np_solvents!G46</f>
        <v>655.61362769324921</v>
      </c>
      <c r="H47" s="15">
        <f>rail!H46+nonpt!H46+ptagfire!H46++nonroad!H46+'onroad all'!EA46+cmv_c1c2!H46+'ptfire-rx'!H46+ptegu!H46+ptnonipm!H46+pt_oilgas!H46+np_oilgas!H46+rwc!H46+cmv_c3!H46+livestock!C46+airports!H46+'ptfire-wild'!H46+np_solvents!H46</f>
        <v>27394.711410062999</v>
      </c>
      <c r="I47" s="15">
        <f>rail!AN46+nonpt!BK46+ptagfire!V46+nonroad!AK46+'onroad all'!H46+cmv_c1c2!O46+'ptfire-rx'!AO46+ptegu!BM46+ptnonipm!BX46+pt_oilgas!BM46+np_oilgas!AV46+rwc!AG46+cmv_c3!O46+livestock!U46+airports!AK46+'ptfire-wild'!AM46+np_solvents!AJ46</f>
        <v>1564.6714442504235</v>
      </c>
      <c r="J47" s="15">
        <f>rail!AT46+nonpt!BQ46+ptagfire!Z46+nonroad!AP46+'onroad all'!P46+cmv_c1c2!T46+'ptfire-rx'!AS46+ptegu!BS46+ptnonipm!CD46+pt_oilgas!BS46+np_oilgas!BB46+rwc!AK46+cmv_c3!T46+livestock!X46+airports!AN46+'ptfire-wild'!AQ46+np_solvents!AN46</f>
        <v>488.98991477766106</v>
      </c>
      <c r="K47" s="15" t="e">
        <f>rail!BQ46+nonpt!CU46+ptagfire!AJ46+nonroad!BH46+'onroad all'!BB46+cmv_c1c2!AO46+'ptfire-rx'!BE46+ptegu!CX46+ptnonipm!DP46+pt_oilgas!CW46+np_oilgas!BY46+rwc!AX46+cmv_c3!AP46+livestock!#REF!+airports!BF46+'ptfire-wild'!BC46+np_solvents!BB46</f>
        <v>#REF!</v>
      </c>
      <c r="L47" s="15">
        <f>rail!CF46+nonpt!DN46+ptagfire!AV46+nonroad!BT46+'onroad all'!BT46+cmv_c1c2!BF46+'ptfire-rx'!BS46+ptegu!DP46+ptnonipm!EK46+pt_oilgas!DP46+np_oilgas!CP46+rwc!BL46+cmv_c3!BF46+livestock!AP46+airports!BT46+'ptfire-wild'!BQ46+np_solvents!BN46</f>
        <v>289.15453462798644</v>
      </c>
      <c r="M47" s="15">
        <f>rail!CH46+nonpt!DQ46+nonroad!BU46+'onroad all'!BX46+cmv_c1c2!BH46+'ptfire-rx'!BV46+ptegu!DS46+ptnonipm!EN46+pt_oilgas!DS46+np_oilgas!CR46+rwc!BN46+cmv_c3!BH46+airports!BV46+'ptfire-wild'!BT46+np_solvents!BP46+ptagfire!AX46</f>
        <v>215.88983675754977</v>
      </c>
      <c r="N47" s="15" t="e">
        <f>rail!AM46+nonpt!BH46+nonroad!AJ46+'onroad all'!G46+cmv_c1c2!M46+'ptfire-rx'!AL46+ptegu!BK46+ptnonipm!BU46+pt_oilgas!BK46+np_oilgas!AU46+rwc!AF46+airports!AI46+cmv_c3!M46+'ptfire-wild'!AK46+ptagfire!#REF!</f>
        <v>#REF!</v>
      </c>
      <c r="O47" s="15" t="e">
        <f>rail!AX46+nonpt!O46+ptagfire!AA46+nonroad!AR46+'onroad all'!Y46+cmv_c1c2!V46+'ptfire-rx'!AU46+ptegu!BX46+ptnonipm!CI46+pt_oilgas!BX46+np_oilgas!BE46+rwc!AM46+airports!AP46+cmv_c3!V46+'ptfire-wild'!AS46+np_solvents!#REF!</f>
        <v>#REF!</v>
      </c>
      <c r="P47" s="15">
        <f>rail!AC46+nonroad!AD46+'onroad all'!AJ46+'onroad all'!AK46+'onroad all'!AL46+'onroad all'!AM46+'onroad all'!AN46+'onroad all'!AO46+ptnonipm!BI46+SUM(airports!AS46:AX46)+SUM(cmv_c1c2!AC46:AH46)+SUM(cmv_c3!AC46:AH46)</f>
        <v>302.42555173674782</v>
      </c>
      <c r="Q47" s="15">
        <f>rail!AD46+nonroad!AE46+'onroad all'!AK46+'onroad all'!AL46+'onroad all'!AM46+'onroad all'!AN46+'onroad all'!AO46+ptnonipm!BJ46+SUM(airports!AT46:AX46)+SUM(cmv_c1c2!AD46:AH46)+SUM(cmv_c3!AD46:AH46)</f>
        <v>291.58813643629566</v>
      </c>
      <c r="R47" s="56">
        <f>rail!P46+nonpt!S46+nonroad!R46+'onroad all'!AB46+ptegu!T46+ptnonipm!T46+pt_oilgas!S46+np_oilgas!Q46+SUM(cmv_c1c2!Z46:AA46)+SUM(cmv_c3!Z46:AA46)</f>
        <v>1.4060553718498585E-2</v>
      </c>
      <c r="S47" s="56">
        <f>rail!K46+nonpt!L46+nonroad!U46+'onroad all'!M46+ptegu!L46+ptnonipm!L46+pt_oilgas!K46+np_oilgas!K46+SUM(cmv_c1c2!R46:S46)+SUM(cmv_c3!R46:S46)</f>
        <v>0.13837429679120519</v>
      </c>
      <c r="T47" s="56">
        <f>rail!O46+nonpt!P46+ptegu!P46+ptnonipm!P46+pt_oilgas!O46+np_oilgas!N46+rwc!M46+SUM(cmv_c1c2!W46:X46)+SUM(cmv_c3!W46:X46)</f>
        <v>5.315429982610162E-2</v>
      </c>
      <c r="U47" s="56">
        <f>rail!U46+nonpt!AH46+nonroad!T46+'onroad all'!CA46+ptegu!AH46+ptnonipm!AL46+pt_oilgas!AG46+np_oilgas!AA46+rwc!R46+SUM(cmv_c1c2!BJ46:BK46)+SUM(cmv_c3!BJ46:BK46)</f>
        <v>0.89368300583686355</v>
      </c>
      <c r="V47" s="56">
        <f>rail!S46+nonpt!AD46+nonroad!S46+'onroad all'!BR46+'onroad all'!BS46+ptegu!AD46+ptnonipm!AH46+pt_oilgas!AC46+np_oilgas!W46+rwc!P46+SUM(cmv_c1c2!BD46:BE46)+SUM(cmv_c3!BD46:BE46)</f>
        <v>3.3038765829007053</v>
      </c>
      <c r="W47" s="56">
        <f>nonpt!CS46+ptegu!BB46+ptnonipm!Z46</f>
        <v>1.85179814994533E-3</v>
      </c>
      <c r="X47" s="63" t="s">
        <v>172</v>
      </c>
      <c r="AA47" s="17" t="s">
        <v>215</v>
      </c>
      <c r="AB47" s="15">
        <f>B47+beis!H46</f>
        <v>148172.89202881799</v>
      </c>
      <c r="AC47" s="15">
        <f t="shared" si="2"/>
        <v>6542.0910438559258</v>
      </c>
      <c r="AD47" s="15">
        <f>D47+beis!T46</f>
        <v>13232.986637810474</v>
      </c>
      <c r="AE47" s="15">
        <f t="shared" si="3"/>
        <v>26421.414548619337</v>
      </c>
      <c r="AF47" s="15">
        <f t="shared" si="4"/>
        <v>15756.453740674937</v>
      </c>
      <c r="AG47" s="15">
        <f t="shared" si="5"/>
        <v>655.61362769324921</v>
      </c>
      <c r="AH47" s="15">
        <f>H47+beis!Z46</f>
        <v>93063.690460062993</v>
      </c>
      <c r="AI47" s="15">
        <f>I47+beis!E46</f>
        <v>2626.6883822504233</v>
      </c>
      <c r="AJ47" s="15">
        <f t="shared" si="6"/>
        <v>488.98991477766106</v>
      </c>
      <c r="AK47" s="15" t="e">
        <f>K47+beis!N46</f>
        <v>#REF!</v>
      </c>
      <c r="AL47" s="15">
        <f>L47+beis!R46</f>
        <v>4996.772346527976</v>
      </c>
      <c r="AM47" s="15">
        <f t="shared" si="7"/>
        <v>215.88983675754977</v>
      </c>
      <c r="AN47" s="15" t="e">
        <f t="shared" si="8"/>
        <v>#REF!</v>
      </c>
      <c r="AO47" s="15" t="e">
        <f t="shared" si="9"/>
        <v>#REF!</v>
      </c>
      <c r="AP47" s="15">
        <f t="shared" si="10"/>
        <v>302.42555173674782</v>
      </c>
      <c r="AQ47" s="15">
        <f t="shared" si="11"/>
        <v>291.58813643629566</v>
      </c>
      <c r="AR47" s="56">
        <f t="shared" si="12"/>
        <v>1.4060553718498585E-2</v>
      </c>
      <c r="AS47" s="56">
        <f t="shared" si="13"/>
        <v>0.13837429679120519</v>
      </c>
      <c r="AT47" s="56">
        <f t="shared" si="14"/>
        <v>5.315429982610162E-2</v>
      </c>
      <c r="AU47" s="56">
        <f t="shared" si="15"/>
        <v>0.89368300583686355</v>
      </c>
      <c r="AV47" s="56">
        <f t="shared" si="16"/>
        <v>3.3038765829007053</v>
      </c>
      <c r="AX47" s="17" t="s">
        <v>215</v>
      </c>
      <c r="AY47" s="15">
        <f>B47-'ptfire-rx'!B46-'ptfire-wild'!B46</f>
        <v>137224.161552818</v>
      </c>
      <c r="AZ47" s="15">
        <f>C47-'ptfire-rx'!C46-'ptfire-wild'!C46</f>
        <v>6521.4417438559258</v>
      </c>
      <c r="BA47" s="15">
        <f>D47-'ptfire-rx'!D46-'ptfire-wild'!D46</f>
        <v>11841.199462007584</v>
      </c>
      <c r="BB47" s="15">
        <f>E47-'ptfire-rx'!E46-'ptfire-wild'!E46</f>
        <v>26291.070392619335</v>
      </c>
      <c r="BC47" s="15">
        <f>F47-'ptfire-rx'!F46-'ptfire-wild'!F46</f>
        <v>15645.992589674936</v>
      </c>
      <c r="BD47" s="15">
        <f>G47-'ptfire-rx'!G46-'ptfire-wild'!G46</f>
        <v>645.2538066932492</v>
      </c>
      <c r="BE47" s="15">
        <f>H47-'ptfire-rx'!H46-'ptfire-wild'!H46</f>
        <v>27097.877694062998</v>
      </c>
      <c r="BF47" s="15">
        <f>I47-'ptfire-rx'!AO46-'ptfire-wild'!AM46</f>
        <v>1557.8662157294175</v>
      </c>
      <c r="BG47" s="15">
        <f>J47-'ptfire-rx'!AS46-'ptfire-wild'!AQ46</f>
        <v>485.97674594271888</v>
      </c>
      <c r="BH47" s="15" t="e">
        <f>K47-'ptfire-rx'!BE46-'ptfire-wild'!BC46</f>
        <v>#REF!</v>
      </c>
      <c r="BI47" s="15">
        <f>L47-'ptfire-rx'!BS46-'ptfire-wild'!BQ46</f>
        <v>278.69732448289807</v>
      </c>
      <c r="BJ47" s="15">
        <f>M47-'ptfire-rx'!BV46-'ptfire-wild'!BT46</f>
        <v>213.30515155797588</v>
      </c>
      <c r="BK47" s="15" t="e">
        <f>N47-'ptfire-rx'!AL46-'ptfire-wild'!AK46</f>
        <v>#REF!</v>
      </c>
      <c r="BL47" s="15" t="e">
        <f>O47-'ptfire-rx'!AU46-'ptfire-wild'!AS46</f>
        <v>#REF!</v>
      </c>
      <c r="BM47" s="15">
        <f t="shared" si="17"/>
        <v>302.42555173674782</v>
      </c>
      <c r="BN47" s="15">
        <f t="shared" si="18"/>
        <v>291.58813643629566</v>
      </c>
      <c r="BO47" s="56">
        <f t="shared" si="19"/>
        <v>1.4060553718498585E-2</v>
      </c>
      <c r="BP47" s="56">
        <f t="shared" si="20"/>
        <v>0.13837429679120519</v>
      </c>
      <c r="BQ47" s="56">
        <f t="shared" si="21"/>
        <v>5.315429982610162E-2</v>
      </c>
      <c r="BR47" s="56">
        <f t="shared" si="22"/>
        <v>0.89368300583686355</v>
      </c>
      <c r="BS47" s="56">
        <f t="shared" si="23"/>
        <v>3.3038765829007053</v>
      </c>
    </row>
    <row r="48" spans="1:71" x14ac:dyDescent="0.25">
      <c r="A48" s="17" t="s">
        <v>216</v>
      </c>
      <c r="B48" s="15">
        <f>rail!B47+nonpt!B47+ptagfire!B47+nonroad!B47+'onroad all'!AF47+cmv_c1c2!B47+'ptfire-rx'!B47+ptegu!B47+ptnonipm!B47+pt_oilgas!B47+np_oilgas!B47+rwc!B47+cmv_c3!B47+airports!B47+'ptfire-wild'!B47+np_solvents!B47</f>
        <v>976430.45394163998</v>
      </c>
      <c r="C48" s="15">
        <f>rail!C47+nonpt!C47+ptagfire!C47++nonroad!C47+'onroad all'!BY47+cmv_c1c2!BI47+'ptfire-rx'!C47+ptegu!C47+ptnonipm!C47+pt_oilgas!C47+np_oilgas!C47+rwc!C47+cmv_c3!BI47+livestock!B47+airports!C47+'ptfire-wild'!C47+fertilizer!B47+np_solvents!C47</f>
        <v>51544.072991085537</v>
      </c>
      <c r="D48" s="15">
        <f>rail!D47+nonpt!D47+ptagfire!D47++nonroad!D47+cmv_c1c2!D47+'ptfire-rx'!D47+ptegu!EA47+ptnonipm!D47+pt_oilgas!D47+np_oilgas!D47+rwc!D47+cmv_c3!D47+'onroad all'!EE47+airports!D47+'ptfire-wild'!D47+np_solvents!D47</f>
        <v>155203.96398491829</v>
      </c>
      <c r="E48" s="15">
        <f>rail!E47+nonpt!E47+ptagfire!E47++nonroad!E47+cmv_c1c2!E47+'ptfire-rx'!E47+ptegu!E47+ptnonipm!E47+pt_oilgas!E47+np_oilgas!E47+rwc!E47+cmv_c3!E47+afdust!BA47+'onroad all'!CZ47+'onroad all'!EG47+airports!E47+'ptfire-wild'!E47+np_solvents!E47</f>
        <v>101596.50739982839</v>
      </c>
      <c r="F48" s="15">
        <f>rail!F47+nonpt!F47+ptagfire!F47++nonroad!F47+cmv_c1c2!F47+'ptfire-rx'!F47+ptegu!F47+ptnonipm!F47+pt_oilgas!F47+np_oilgas!F47+rwc!F47+cmv_c3!F47+afdust!BB47+'onroad all'!EG47+airports!F47+'ptfire-wild'!F47+np_solvents!F47</f>
        <v>61579.860303977497</v>
      </c>
      <c r="G48" s="15">
        <f>rail!G47+nonpt!G47+ptagfire!G47++nonroad!G47+'onroad all'!DP47+cmv_c1c2!G47+'ptfire-rx'!G47+ptegu!FM47+ptnonipm!G47+pt_oilgas!G47+np_oilgas!G47+rwc!G47+cmv_c3!G47+airports!G47+'ptfire-wild'!G47+np_solvents!G47</f>
        <v>17599.72866332416</v>
      </c>
      <c r="H48" s="15">
        <f>rail!H47+nonpt!H47+ptagfire!H47++nonroad!H47+'onroad all'!EA47+cmv_c1c2!H47+'ptfire-rx'!H47+ptegu!H47+ptnonipm!H47+pt_oilgas!H47+np_oilgas!H47+rwc!H47+cmv_c3!H47+livestock!C47+airports!H47+'ptfire-wild'!H47+np_solvents!H47</f>
        <v>204627.07617374993</v>
      </c>
      <c r="I48" s="15">
        <f>rail!AN47+nonpt!BK47+ptagfire!V47+nonroad!AK47+'onroad all'!H47+cmv_c1c2!O47+'ptfire-rx'!AO47+ptegu!BM47+ptnonipm!BX47+pt_oilgas!BM47+np_oilgas!AV47+rwc!AG47+cmv_c3!O47+livestock!U47+airports!AK47+'ptfire-wild'!AM47+np_solvents!AJ47</f>
        <v>3083.6296729333608</v>
      </c>
      <c r="J48" s="15">
        <f>rail!AT47+nonpt!BQ47+ptagfire!Z47+nonroad!AP47+'onroad all'!P47+cmv_c1c2!T47+'ptfire-rx'!AS47+ptegu!BS47+ptnonipm!CD47+pt_oilgas!BS47+np_oilgas!BB47+rwc!AK47+cmv_c3!T47+livestock!X47+airports!AN47+'ptfire-wild'!AQ47+np_solvents!AN47</f>
        <v>2236.3555903130373</v>
      </c>
      <c r="K48" s="15" t="e">
        <f>rail!BQ47+nonpt!CU47+ptagfire!AJ47+nonroad!BH47+'onroad all'!BB47+cmv_c1c2!AO47+'ptfire-rx'!BE47+ptegu!CX47+ptnonipm!DP47+pt_oilgas!CW47+np_oilgas!BY47+rwc!AX47+cmv_c3!AP47+livestock!#REF!+airports!BF47+'ptfire-wild'!BC47+np_solvents!BB47</f>
        <v>#REF!</v>
      </c>
      <c r="L48" s="15">
        <f>rail!CF47+nonpt!DN47+ptagfire!AV47+nonroad!BT47+'onroad all'!BT47+cmv_c1c2!BF47+'ptfire-rx'!BS47+ptegu!DP47+ptnonipm!EK47+pt_oilgas!DP47+np_oilgas!CP47+rwc!BL47+cmv_c3!BF47+livestock!AP47+airports!BT47+'ptfire-wild'!BQ47+np_solvents!BN47</f>
        <v>3922.6298262693563</v>
      </c>
      <c r="M48" s="15">
        <f>rail!CH47+nonpt!DQ47+nonroad!BU47+'onroad all'!BX47+cmv_c1c2!BH47+'ptfire-rx'!BV47+ptegu!DS47+ptnonipm!EN47+pt_oilgas!DS47+np_oilgas!CR47+rwc!BN47+cmv_c3!BH47+airports!BV47+'ptfire-wild'!BT47+np_solvents!BP47+ptagfire!AX47</f>
        <v>711.09060840858342</v>
      </c>
      <c r="N48" s="15" t="e">
        <f>rail!AM47+nonpt!BH47+nonroad!AJ47+'onroad all'!G47+cmv_c1c2!M47+'ptfire-rx'!AL47+ptegu!BK47+ptnonipm!BU47+pt_oilgas!BK47+np_oilgas!AU47+rwc!AF47+airports!AI47+cmv_c3!M47+'ptfire-wild'!AK47+ptagfire!#REF!</f>
        <v>#REF!</v>
      </c>
      <c r="O48" s="15" t="e">
        <f>rail!AX47+nonpt!O47+ptagfire!AA47+nonroad!AR47+'onroad all'!Y47+cmv_c1c2!V47+'ptfire-rx'!AU47+ptegu!BX47+ptnonipm!CI47+pt_oilgas!BX47+np_oilgas!BE47+rwc!AM47+airports!AP47+cmv_c3!V47+'ptfire-wild'!AS47+np_solvents!#REF!</f>
        <v>#REF!</v>
      </c>
      <c r="P48" s="15">
        <f>rail!AC47+nonroad!AD47+'onroad all'!AJ47+'onroad all'!AK47+'onroad all'!AL47+'onroad all'!AM47+'onroad all'!AN47+'onroad all'!AO47+ptnonipm!BI47+SUM(airports!AS47:AX47)+SUM(cmv_c1c2!AC47:AH47)+SUM(cmv_c3!AC47:AH47)</f>
        <v>2475.0879662116063</v>
      </c>
      <c r="Q48" s="15">
        <f>rail!AD47+nonroad!AE47+'onroad all'!AK47+'onroad all'!AL47+'onroad all'!AM47+'onroad all'!AN47+'onroad all'!AO47+ptnonipm!BJ47+SUM(airports!AT47:AX47)+SUM(cmv_c1c2!AD47:AH47)+SUM(cmv_c3!AD47:AH47)</f>
        <v>2333.7135471414749</v>
      </c>
      <c r="R48" s="56">
        <f>rail!P47+nonpt!S47+nonroad!R47+'onroad all'!AB47+ptegu!T47+ptnonipm!T47+pt_oilgas!S47+np_oilgas!Q47+SUM(cmv_c1c2!Z47:AA47)+SUM(cmv_c3!Z47:AA47)</f>
        <v>3.2860076913114482E-2</v>
      </c>
      <c r="S48" s="56">
        <f>rail!K47+nonpt!L47+nonroad!U47+'onroad all'!M47+ptegu!L47+ptnonipm!L47+pt_oilgas!K47+np_oilgas!K47+SUM(cmv_c1c2!R47:S47)+SUM(cmv_c3!R47:S47)</f>
        <v>0.72529316488709339</v>
      </c>
      <c r="T48" s="56">
        <f>rail!O47+nonpt!P47+ptegu!P47+ptnonipm!P47+pt_oilgas!O47+np_oilgas!N47+rwc!M47+SUM(cmv_c1c2!W47:X47)+SUM(cmv_c3!W47:X47)</f>
        <v>0.22930877747418929</v>
      </c>
      <c r="U48" s="56">
        <f>rail!U47+nonpt!AH47+nonroad!T47+'onroad all'!CA47+ptegu!AH47+ptnonipm!AL47+pt_oilgas!AG47+np_oilgas!AA47+rwc!R47+SUM(cmv_c1c2!BJ47:BK47)+SUM(cmv_c3!BJ47:BK47)</f>
        <v>2.9208693188087054</v>
      </c>
      <c r="V48" s="56">
        <f>rail!S47+nonpt!AD47+nonroad!S47+'onroad all'!BR47+'onroad all'!BS47+ptegu!AD47+ptnonipm!AH47+pt_oilgas!AC47+np_oilgas!W47+rwc!P47+SUM(cmv_c1c2!BD47:BE47)+SUM(cmv_c3!BD47:BE47)</f>
        <v>6.8396832055222037</v>
      </c>
      <c r="W48" s="56">
        <f>nonpt!CS47+ptegu!BB47+ptnonipm!Z47</f>
        <v>4.2950138802212185</v>
      </c>
      <c r="X48" s="63" t="s">
        <v>172</v>
      </c>
      <c r="AA48" s="17" t="s">
        <v>216</v>
      </c>
      <c r="AB48" s="15">
        <f>B48+beis!H47</f>
        <v>1043887.21765964</v>
      </c>
      <c r="AC48" s="15">
        <f t="shared" si="2"/>
        <v>51544.072991085537</v>
      </c>
      <c r="AD48" s="15">
        <f>D48+beis!T47</f>
        <v>167433.91469761819</v>
      </c>
      <c r="AE48" s="15">
        <f t="shared" si="3"/>
        <v>101596.50739982839</v>
      </c>
      <c r="AF48" s="15">
        <f t="shared" si="4"/>
        <v>61579.860303977497</v>
      </c>
      <c r="AG48" s="15">
        <f t="shared" si="5"/>
        <v>17599.72866332416</v>
      </c>
      <c r="AH48" s="15">
        <f>H48+beis!Z47</f>
        <v>1057714.8106137489</v>
      </c>
      <c r="AI48" s="15">
        <f>I48+beis!E47</f>
        <v>10357.856023233351</v>
      </c>
      <c r="AJ48" s="15">
        <f t="shared" si="6"/>
        <v>2236.3555903130373</v>
      </c>
      <c r="AK48" s="15" t="e">
        <f>K48+beis!N47</f>
        <v>#REF!</v>
      </c>
      <c r="AL48" s="15">
        <f>L48+beis!R47</f>
        <v>44034.668400389361</v>
      </c>
      <c r="AM48" s="15">
        <f t="shared" si="7"/>
        <v>711.09060840858342</v>
      </c>
      <c r="AN48" s="15" t="e">
        <f t="shared" si="8"/>
        <v>#REF!</v>
      </c>
      <c r="AO48" s="15" t="e">
        <f t="shared" si="9"/>
        <v>#REF!</v>
      </c>
      <c r="AP48" s="15">
        <f t="shared" si="10"/>
        <v>2475.0879662116063</v>
      </c>
      <c r="AQ48" s="15">
        <f t="shared" si="11"/>
        <v>2333.7135471414749</v>
      </c>
      <c r="AR48" s="56">
        <f t="shared" si="12"/>
        <v>3.2860076913114482E-2</v>
      </c>
      <c r="AS48" s="56">
        <f t="shared" si="13"/>
        <v>0.72529316488709339</v>
      </c>
      <c r="AT48" s="56">
        <f t="shared" si="14"/>
        <v>0.22930877747418929</v>
      </c>
      <c r="AU48" s="56">
        <f t="shared" si="15"/>
        <v>2.9208693188087054</v>
      </c>
      <c r="AV48" s="56">
        <f t="shared" si="16"/>
        <v>6.8396832055222037</v>
      </c>
      <c r="AX48" s="17" t="s">
        <v>216</v>
      </c>
      <c r="AY48" s="15">
        <f>B48-'ptfire-rx'!B47-'ptfire-wild'!B47</f>
        <v>884318.85430363996</v>
      </c>
      <c r="AZ48" s="15">
        <f>C48-'ptfire-rx'!C47-'ptfire-wild'!C47</f>
        <v>50020.513518085536</v>
      </c>
      <c r="BA48" s="15">
        <f>D48-'ptfire-rx'!D47-'ptfire-wild'!D47</f>
        <v>153341.16549291828</v>
      </c>
      <c r="BB48" s="15">
        <f>E48-'ptfire-rx'!E47-'ptfire-wild'!E47</f>
        <v>91684.945097828386</v>
      </c>
      <c r="BC48" s="15">
        <f>F48-'ptfire-rx'!F47-'ptfire-wild'!F47</f>
        <v>53180.231233977494</v>
      </c>
      <c r="BD48" s="15">
        <f>G48-'ptfire-rx'!G47-'ptfire-wild'!G47</f>
        <v>16722.219428324162</v>
      </c>
      <c r="BE48" s="15">
        <f>H48-'ptfire-rx'!H47-'ptfire-wild'!H47</f>
        <v>182725.90829874991</v>
      </c>
      <c r="BF48" s="15">
        <f>I48-'ptfire-rx'!AO47-'ptfire-wild'!AM47</f>
        <v>2469.7454530367613</v>
      </c>
      <c r="BG48" s="15">
        <f>J48-'ptfire-rx'!AS47-'ptfire-wild'!AQ47</f>
        <v>1949.0316248075417</v>
      </c>
      <c r="BH48" s="15" t="e">
        <f>K48-'ptfire-rx'!BE47-'ptfire-wild'!BC47</f>
        <v>#REF!</v>
      </c>
      <c r="BI48" s="15">
        <f>L48-'ptfire-rx'!BS47-'ptfire-wild'!BQ47</f>
        <v>2998.6255109597091</v>
      </c>
      <c r="BJ48" s="15">
        <f>M48-'ptfire-rx'!BV47-'ptfire-wild'!BT47</f>
        <v>489.07470201256376</v>
      </c>
      <c r="BK48" s="15" t="e">
        <f>N48-'ptfire-rx'!AL47-'ptfire-wild'!AK47</f>
        <v>#REF!</v>
      </c>
      <c r="BL48" s="15" t="e">
        <f>O48-'ptfire-rx'!AU47-'ptfire-wild'!AS47</f>
        <v>#REF!</v>
      </c>
      <c r="BM48" s="15">
        <f t="shared" si="17"/>
        <v>2475.0879662116063</v>
      </c>
      <c r="BN48" s="15">
        <f t="shared" si="18"/>
        <v>2333.7135471414749</v>
      </c>
      <c r="BO48" s="56">
        <f t="shared" si="19"/>
        <v>3.2860076913114482E-2</v>
      </c>
      <c r="BP48" s="56">
        <f t="shared" si="20"/>
        <v>0.72529316488709339</v>
      </c>
      <c r="BQ48" s="56">
        <f t="shared" si="21"/>
        <v>0.22930877747418929</v>
      </c>
      <c r="BR48" s="56">
        <f t="shared" si="22"/>
        <v>2.9208693188087054</v>
      </c>
      <c r="BS48" s="56">
        <f t="shared" si="23"/>
        <v>6.8396832055222037</v>
      </c>
    </row>
    <row r="49" spans="1:71" x14ac:dyDescent="0.25">
      <c r="A49" s="17" t="s">
        <v>217</v>
      </c>
      <c r="B49" s="15">
        <f>rail!B48+nonpt!B48+ptagfire!B48+nonroad!B48+'onroad all'!AF48+cmv_c1c2!B48+'ptfire-rx'!B48+ptegu!B48+ptnonipm!B48+pt_oilgas!B48+np_oilgas!B48+rwc!B48+cmv_c3!B48+airports!B48+'ptfire-wild'!B48+np_solvents!B48</f>
        <v>1334021.0492980899</v>
      </c>
      <c r="C49" s="15">
        <f>rail!C48+nonpt!C48+ptagfire!C48++nonroad!C48+'onroad all'!BY48+cmv_c1c2!BI48+'ptfire-rx'!C48+ptegu!C48+ptnonipm!C48+pt_oilgas!C48+np_oilgas!C48+rwc!C48+cmv_c3!BI48+livestock!B48+airports!C48+'ptfire-wild'!C48+fertilizer!B48+np_solvents!C48</f>
        <v>87050.349318845023</v>
      </c>
      <c r="D49" s="15">
        <f>rail!D48+nonpt!D48+ptagfire!D48++nonroad!D48+cmv_c1c2!D48+'ptfire-rx'!D48+ptegu!EA48+ptnonipm!D48+pt_oilgas!D48+np_oilgas!D48+rwc!D48+cmv_c3!D48+'onroad all'!EE48+airports!D48+'ptfire-wild'!D48+np_solvents!D48</f>
        <v>162059.5378931993</v>
      </c>
      <c r="E49" s="15">
        <f>rail!E48+nonpt!E48+ptagfire!E48++nonroad!E48+cmv_c1c2!E48+'ptfire-rx'!E48+ptegu!E48+ptnonipm!E48+pt_oilgas!E48+np_oilgas!E48+rwc!E48+cmv_c3!E48+afdust!BA48+'onroad all'!CZ48+'onroad all'!EG48+airports!E48+'ptfire-wild'!E48+np_solvents!E48</f>
        <v>148765.97393196658</v>
      </c>
      <c r="F49" s="15">
        <f>rail!F48+nonpt!F48+ptagfire!F48++nonroad!F48+cmv_c1c2!F48+'ptfire-rx'!F48+ptegu!F48+ptnonipm!F48+pt_oilgas!F48+np_oilgas!F48+rwc!F48+cmv_c3!F48+afdust!BB48+'onroad all'!EG48+airports!F48+'ptfire-wild'!F48+np_solvents!F48</f>
        <v>100409.54786121131</v>
      </c>
      <c r="G49" s="15">
        <f>rail!G48+nonpt!G48+ptagfire!G48++nonroad!G48+'onroad all'!DP48+cmv_c1c2!G48+'ptfire-rx'!G48+ptegu!FM48+ptnonipm!G48+pt_oilgas!G48+np_oilgas!G48+rwc!G48+cmv_c3!G48+airports!G48+'ptfire-wild'!G48+np_solvents!G48</f>
        <v>13308.74613956867</v>
      </c>
      <c r="H49" s="15">
        <f>rail!H48+nonpt!H48+ptagfire!H48++nonroad!H48+'onroad all'!EA48+cmv_c1c2!H48+'ptfire-rx'!H48+ptegu!H48+ptnonipm!H48+pt_oilgas!H48+np_oilgas!H48+rwc!H48+cmv_c3!H48+livestock!C48+airports!H48+'ptfire-wild'!H48+np_solvents!H48</f>
        <v>302763.48270632001</v>
      </c>
      <c r="I49" s="15">
        <f>rail!AN48+nonpt!BK48+ptagfire!V48+nonroad!AK48+'onroad all'!H48+cmv_c1c2!O48+'ptfire-rx'!AO48+ptegu!BM48+ptnonipm!BX48+pt_oilgas!BM48+np_oilgas!AV48+rwc!AG48+cmv_c3!O48+livestock!U48+airports!AK48+'ptfire-wild'!AM48+np_solvents!AJ48</f>
        <v>8878.5939505268034</v>
      </c>
      <c r="J49" s="15">
        <f>rail!AT48+nonpt!BQ48+ptagfire!Z48+nonroad!AP48+'onroad all'!P48+cmv_c1c2!T48+'ptfire-rx'!AS48+ptegu!BS48+ptnonipm!CD48+pt_oilgas!BS48+np_oilgas!BB48+rwc!AK48+cmv_c3!T48+livestock!X48+airports!AN48+'ptfire-wild'!AQ48+np_solvents!AN48</f>
        <v>3336.4840538977296</v>
      </c>
      <c r="K49" s="15" t="e">
        <f>rail!BQ48+nonpt!CU48+ptagfire!AJ48+nonroad!BH48+'onroad all'!BB48+cmv_c1c2!AO48+'ptfire-rx'!BE48+ptegu!CX48+ptnonipm!DP48+pt_oilgas!CW48+np_oilgas!BY48+rwc!AX48+cmv_c3!AP48+livestock!#REF!+airports!BF48+'ptfire-wild'!BC48+np_solvents!BB48</f>
        <v>#REF!</v>
      </c>
      <c r="L49" s="15">
        <f>rail!CF48+nonpt!DN48+ptagfire!AV48+nonroad!BT48+'onroad all'!BT48+cmv_c1c2!BF48+'ptfire-rx'!BS48+ptegu!DP48+ptnonipm!EK48+pt_oilgas!DP48+np_oilgas!CP48+rwc!BL48+cmv_c3!BF48+livestock!AP48+airports!BT48+'ptfire-wild'!BQ48+np_solvents!BN48</f>
        <v>13564.514590661025</v>
      </c>
      <c r="M49" s="15">
        <f>rail!CH48+nonpt!DQ48+nonroad!BU48+'onroad all'!BX48+cmv_c1c2!BH48+'ptfire-rx'!BV48+ptegu!DS48+ptnonipm!EN48+pt_oilgas!DS48+np_oilgas!CR48+rwc!BN48+cmv_c3!BH48+airports!BV48+'ptfire-wild'!BT48+np_solvents!BP48+ptagfire!AX48</f>
        <v>2205.6693254732345</v>
      </c>
      <c r="N49" s="15" t="e">
        <f>rail!AM48+nonpt!BH48+nonroad!AJ48+'onroad all'!G48+cmv_c1c2!M48+'ptfire-rx'!AL48+ptegu!BK48+ptnonipm!BU48+pt_oilgas!BK48+np_oilgas!AU48+rwc!AF48+airports!AI48+cmv_c3!M48+'ptfire-wild'!AK48+ptagfire!#REF!</f>
        <v>#REF!</v>
      </c>
      <c r="O49" s="15" t="e">
        <f>rail!AX48+nonpt!O48+ptagfire!AA48+nonroad!AR48+'onroad all'!Y48+cmv_c1c2!V48+'ptfire-rx'!AU48+ptegu!BX48+ptnonipm!CI48+pt_oilgas!BX48+np_oilgas!BE48+rwc!AM48+airports!AP48+cmv_c3!V48+'ptfire-wild'!AS48+np_solvents!#REF!</f>
        <v>#REF!</v>
      </c>
      <c r="P49" s="15">
        <f>rail!AC48+nonroad!AD48+'onroad all'!AJ48+'onroad all'!AK48+'onroad all'!AL48+'onroad all'!AM48+'onroad all'!AN48+'onroad all'!AO48+ptnonipm!BI48+SUM(airports!AS48:AX48)+SUM(cmv_c1c2!AC48:AH48)+SUM(cmv_c3!AC48:AH48)</f>
        <v>2792.494873816222</v>
      </c>
      <c r="Q49" s="15">
        <f>rail!AD48+nonroad!AE48+'onroad all'!AK48+'onroad all'!AL48+'onroad all'!AM48+'onroad all'!AN48+'onroad all'!AO48+ptnonipm!BJ48+SUM(airports!AT48:AX48)+SUM(cmv_c1c2!AD48:AH48)+SUM(cmv_c3!AD48:AH48)</f>
        <v>2647.8363539103789</v>
      </c>
      <c r="R49" s="56">
        <f>rail!P48+nonpt!S48+nonroad!R48+'onroad all'!AB48+ptegu!T48+ptnonipm!T48+pt_oilgas!S48+np_oilgas!Q48+SUM(cmv_c1c2!Z48:AA48)+SUM(cmv_c3!Z48:AA48)</f>
        <v>0.24976161583276768</v>
      </c>
      <c r="S49" s="56">
        <f>rail!K48+nonpt!L48+nonroad!U48+'onroad all'!M48+ptegu!L48+ptnonipm!L48+pt_oilgas!K48+np_oilgas!K48+SUM(cmv_c1c2!R48:S48)+SUM(cmv_c3!R48:S48)</f>
        <v>1.0831725081032766</v>
      </c>
      <c r="T49" s="56">
        <f>rail!O48+nonpt!P48+ptegu!P48+ptnonipm!P48+pt_oilgas!O48+np_oilgas!N48+rwc!M48+SUM(cmv_c1c2!W48:X48)+SUM(cmv_c3!W48:X48)</f>
        <v>0.80233948325335169</v>
      </c>
      <c r="U49" s="56">
        <f>rail!U48+nonpt!AH48+nonroad!T48+'onroad all'!CA48+ptegu!AH48+ptnonipm!AL48+pt_oilgas!AG48+np_oilgas!AA48+rwc!R48+SUM(cmv_c1c2!BJ48:BK48)+SUM(cmv_c3!BJ48:BK48)</f>
        <v>4.1892134278858242</v>
      </c>
      <c r="V49" s="56">
        <f>rail!S48+nonpt!AD48+nonroad!S48+'onroad all'!BR48+'onroad all'!BS48+ptegu!AD48+ptnonipm!AH48+pt_oilgas!AC48+np_oilgas!W48+rwc!P48+SUM(cmv_c1c2!BD48:BE48)+SUM(cmv_c3!BD48:BE48)</f>
        <v>10.988871560667471</v>
      </c>
      <c r="W49" s="56">
        <f>nonpt!CS48+ptegu!BB48+ptnonipm!Z48</f>
        <v>2.0235198550287801E-2</v>
      </c>
      <c r="X49" s="63"/>
      <c r="AA49" s="17" t="s">
        <v>217</v>
      </c>
      <c r="AB49" s="15">
        <f>B49+beis!H48</f>
        <v>1426974.88119809</v>
      </c>
      <c r="AC49" s="15">
        <f t="shared" si="2"/>
        <v>87050.349318845023</v>
      </c>
      <c r="AD49" s="15">
        <f>D49+beis!T48</f>
        <v>172932.49800389929</v>
      </c>
      <c r="AE49" s="15">
        <f t="shared" si="3"/>
        <v>148765.97393196658</v>
      </c>
      <c r="AF49" s="15">
        <f t="shared" si="4"/>
        <v>100409.54786121131</v>
      </c>
      <c r="AG49" s="15">
        <f t="shared" si="5"/>
        <v>13308.74613956867</v>
      </c>
      <c r="AH49" s="15">
        <f>H49+beis!Z48</f>
        <v>720688.94230631902</v>
      </c>
      <c r="AI49" s="15">
        <f>I49+beis!E48</f>
        <v>20380.177610526804</v>
      </c>
      <c r="AJ49" s="15">
        <f t="shared" si="6"/>
        <v>3336.4840538977296</v>
      </c>
      <c r="AK49" s="15" t="e">
        <f>K49+beis!N48</f>
        <v>#REF!</v>
      </c>
      <c r="AL49" s="15">
        <f>L49+beis!R48</f>
        <v>48843.503693661027</v>
      </c>
      <c r="AM49" s="15">
        <f t="shared" si="7"/>
        <v>2205.6693254732345</v>
      </c>
      <c r="AN49" s="15" t="e">
        <f t="shared" si="8"/>
        <v>#REF!</v>
      </c>
      <c r="AO49" s="15" t="e">
        <f t="shared" si="9"/>
        <v>#REF!</v>
      </c>
      <c r="AP49" s="15">
        <f t="shared" si="10"/>
        <v>2792.494873816222</v>
      </c>
      <c r="AQ49" s="15">
        <f t="shared" si="11"/>
        <v>2647.8363539103789</v>
      </c>
      <c r="AR49" s="56">
        <f t="shared" si="12"/>
        <v>0.24976161583276768</v>
      </c>
      <c r="AS49" s="56">
        <f t="shared" si="13"/>
        <v>1.0831725081032766</v>
      </c>
      <c r="AT49" s="56">
        <f t="shared" si="14"/>
        <v>0.80233948325335169</v>
      </c>
      <c r="AU49" s="56">
        <f t="shared" si="15"/>
        <v>4.1892134278858242</v>
      </c>
      <c r="AV49" s="56">
        <f t="shared" si="16"/>
        <v>10.988871560667471</v>
      </c>
      <c r="AX49" s="17" t="s">
        <v>217</v>
      </c>
      <c r="AY49" s="15">
        <f>B49-'ptfire-rx'!B48-'ptfire-wild'!B48</f>
        <v>809570.80289808998</v>
      </c>
      <c r="AZ49" s="15">
        <f>C49-'ptfire-rx'!C48-'ptfire-wild'!C48</f>
        <v>76629.107967745018</v>
      </c>
      <c r="BA49" s="15">
        <f>D49-'ptfire-rx'!D48-'ptfire-wild'!D48</f>
        <v>153555.7462882993</v>
      </c>
      <c r="BB49" s="15">
        <f>E49-'ptfire-rx'!E48-'ptfire-wild'!E48</f>
        <v>93394.146833966573</v>
      </c>
      <c r="BC49" s="15">
        <f>F49-'ptfire-rx'!F48-'ptfire-wild'!F48</f>
        <v>53426.1923342113</v>
      </c>
      <c r="BD49" s="15">
        <f>G49-'ptfire-rx'!G48-'ptfire-wild'!G48</f>
        <v>9174.8790059686689</v>
      </c>
      <c r="BE49" s="15">
        <f>H49-'ptfire-rx'!H48-'ptfire-wild'!H48</f>
        <v>178614.57218632003</v>
      </c>
      <c r="BF49" s="15">
        <f>I49-'ptfire-rx'!AO48-'ptfire-wild'!AM48</f>
        <v>4059.8310903493857</v>
      </c>
      <c r="BG49" s="15">
        <f>J49-'ptfire-rx'!AS48-'ptfire-wild'!AQ48</f>
        <v>2044.5904362344756</v>
      </c>
      <c r="BH49" s="15" t="e">
        <f>K49-'ptfire-rx'!BE48-'ptfire-wild'!BC48</f>
        <v>#REF!</v>
      </c>
      <c r="BI49" s="15">
        <f>L49-'ptfire-rx'!BS48-'ptfire-wild'!BQ48</f>
        <v>2734.1065942004552</v>
      </c>
      <c r="BJ49" s="15">
        <f>M49-'ptfire-rx'!BV48-'ptfire-wild'!BT48</f>
        <v>628.80527416068617</v>
      </c>
      <c r="BK49" s="15" t="e">
        <f>N49-'ptfire-rx'!AL48-'ptfire-wild'!AK48</f>
        <v>#REF!</v>
      </c>
      <c r="BL49" s="15" t="e">
        <f>O49-'ptfire-rx'!AU48-'ptfire-wild'!AS48</f>
        <v>#REF!</v>
      </c>
      <c r="BM49" s="15">
        <f t="shared" si="17"/>
        <v>2792.494873816222</v>
      </c>
      <c r="BN49" s="15">
        <f t="shared" si="18"/>
        <v>2647.8363539103789</v>
      </c>
      <c r="BO49" s="56">
        <f t="shared" si="19"/>
        <v>0.24976161583276768</v>
      </c>
      <c r="BP49" s="56">
        <f t="shared" si="20"/>
        <v>1.0831725081032766</v>
      </c>
      <c r="BQ49" s="56">
        <f t="shared" si="21"/>
        <v>0.80233948325335169</v>
      </c>
      <c r="BR49" s="56">
        <f t="shared" si="22"/>
        <v>4.1892134278858242</v>
      </c>
      <c r="BS49" s="56">
        <f t="shared" si="23"/>
        <v>10.988871560667471</v>
      </c>
    </row>
    <row r="50" spans="1:71" x14ac:dyDescent="0.25">
      <c r="A50" s="17" t="s">
        <v>218</v>
      </c>
      <c r="B50" s="15">
        <f>rail!B49+nonpt!B49+ptagfire!B49+nonroad!B49+'onroad all'!AF49+cmv_c1c2!B49+'ptfire-rx'!B49+ptegu!B49+ptnonipm!B49+pt_oilgas!B49+np_oilgas!B49+rwc!B49+cmv_c3!B49+airports!B49+'ptfire-wild'!B49+np_solvents!B49</f>
        <v>299586.71281152993</v>
      </c>
      <c r="C50" s="15">
        <f>rail!C49+nonpt!C49+ptagfire!C49++nonroad!C49+'onroad all'!BY49+cmv_c1c2!BI49+'ptfire-rx'!C49+ptegu!C49+ptnonipm!C49+pt_oilgas!C49+np_oilgas!C49+rwc!C49+cmv_c3!BI49+livestock!B49+airports!C49+'ptfire-wild'!C49+fertilizer!B49+np_solvents!C49</f>
        <v>12801.398443434908</v>
      </c>
      <c r="D50" s="15">
        <f>rail!D49+nonpt!D49+ptagfire!D49++nonroad!D49+cmv_c1c2!D49+'ptfire-rx'!D49+ptegu!EA49+ptnonipm!D49+pt_oilgas!D49+np_oilgas!D49+rwc!D49+cmv_c3!D49+'onroad all'!EE49+airports!D49+'ptfire-wild'!D49+np_solvents!D49</f>
        <v>92004.943366759908</v>
      </c>
      <c r="E50" s="15">
        <f>rail!E49+nonpt!E49+ptagfire!E49++nonroad!E49+cmv_c1c2!E49+'ptfire-rx'!E49+ptegu!E49+ptnonipm!E49+pt_oilgas!E49+np_oilgas!E49+rwc!E49+cmv_c3!E49+afdust!BA49+'onroad all'!CZ49+'onroad all'!EG49+airports!E49+'ptfire-wild'!E49+np_solvents!E49</f>
        <v>39308.125021214517</v>
      </c>
      <c r="F50" s="15">
        <f>rail!F49+nonpt!F49+ptagfire!F49++nonroad!F49+cmv_c1c2!F49+'ptfire-rx'!F49+ptegu!F49+ptnonipm!F49+pt_oilgas!F49+np_oilgas!F49+rwc!F49+cmv_c3!F49+afdust!BB49+'onroad all'!EG49+airports!F49+'ptfire-wild'!F49+np_solvents!F49</f>
        <v>26264.457915053492</v>
      </c>
      <c r="G50" s="15">
        <f>rail!G49+nonpt!G49+ptagfire!G49++nonroad!G49+'onroad all'!DP49+cmv_c1c2!G49+'ptfire-rx'!G49+ptegu!FM49+ptnonipm!G49+pt_oilgas!G49+np_oilgas!G49+rwc!G49+cmv_c3!G49+airports!G49+'ptfire-wild'!G49+np_solvents!G49</f>
        <v>38261.087304179389</v>
      </c>
      <c r="H50" s="15">
        <f>rail!H49+nonpt!H49+ptagfire!H49++nonroad!H49+'onroad all'!EA49+cmv_c1c2!H49+'ptfire-rx'!H49+ptegu!H49+ptnonipm!H49+pt_oilgas!H49+np_oilgas!H49+rwc!H49+cmv_c3!H49+livestock!C49+airports!H49+'ptfire-wild'!H49+np_solvents!H49</f>
        <v>208120.26858504</v>
      </c>
      <c r="I50" s="15">
        <f>rail!AN49+nonpt!BK49+ptagfire!V49+nonroad!AK49+'onroad all'!H49+cmv_c1c2!O49+'ptfire-rx'!AO49+ptegu!BM49+ptnonipm!BX49+pt_oilgas!BM49+np_oilgas!AV49+rwc!AG49+cmv_c3!O49+livestock!U49+airports!AK49+'ptfire-wild'!AM49+np_solvents!AJ49</f>
        <v>1702.7248623984267</v>
      </c>
      <c r="J50" s="15">
        <f>rail!AT49+nonpt!BQ49+ptagfire!Z49+nonroad!AP49+'onroad all'!P49+cmv_c1c2!T49+'ptfire-rx'!AS49+ptegu!BS49+ptnonipm!CD49+pt_oilgas!BS49+np_oilgas!BB49+rwc!AK49+cmv_c3!T49+livestock!X49+airports!AN49+'ptfire-wild'!AQ49+np_solvents!AN49</f>
        <v>3715.3649028236314</v>
      </c>
      <c r="K50" s="15" t="e">
        <f>rail!BQ49+nonpt!CU49+ptagfire!AJ49+nonroad!BH49+'onroad all'!BB49+cmv_c1c2!AO49+'ptfire-rx'!BE49+ptegu!CX49+ptnonipm!DP49+pt_oilgas!CW49+np_oilgas!BY49+rwc!AX49+cmv_c3!AP49+livestock!#REF!+airports!BF49+'ptfire-wild'!BC49+np_solvents!BB49</f>
        <v>#REF!</v>
      </c>
      <c r="L50" s="15">
        <f>rail!CF49+nonpt!DN49+ptagfire!AV49+nonroad!BT49+'onroad all'!BT49+cmv_c1c2!BF49+'ptfire-rx'!BS49+ptegu!DP49+ptnonipm!EK49+pt_oilgas!DP49+np_oilgas!CP49+rwc!BL49+cmv_c3!BF49+livestock!AP49+airports!BT49+'ptfire-wild'!BQ49+np_solvents!BN49</f>
        <v>719.21467053004835</v>
      </c>
      <c r="M50" s="15">
        <f>rail!CH49+nonpt!DQ49+nonroad!BU49+'onroad all'!BX49+cmv_c1c2!BH49+'ptfire-rx'!BV49+ptegu!DS49+ptnonipm!EN49+pt_oilgas!DS49+np_oilgas!CR49+rwc!BN49+cmv_c3!BH49+airports!BV49+'ptfire-wild'!BT49+np_solvents!BP49+ptagfire!AX49</f>
        <v>331.90375285947596</v>
      </c>
      <c r="N50" s="15" t="e">
        <f>rail!AM49+nonpt!BH49+nonroad!AJ49+'onroad all'!G49+cmv_c1c2!M49+'ptfire-rx'!AL49+ptegu!BK49+ptnonipm!BU49+pt_oilgas!BK49+np_oilgas!AU49+rwc!AF49+airports!AI49+cmv_c3!M49+'ptfire-wild'!AK49+ptagfire!#REF!</f>
        <v>#REF!</v>
      </c>
      <c r="O50" s="15" t="e">
        <f>rail!AX49+nonpt!O49+ptagfire!AA49+nonroad!AR49+'onroad all'!Y49+cmv_c1c2!V49+'ptfire-rx'!AU49+ptegu!BX49+ptnonipm!CI49+pt_oilgas!BX49+np_oilgas!BE49+rwc!AM49+airports!AP49+cmv_c3!V49+'ptfire-wild'!AS49+np_solvents!#REF!</f>
        <v>#REF!</v>
      </c>
      <c r="P50" s="15">
        <f>rail!AC49+nonroad!AD49+'onroad all'!AJ49+'onroad all'!AK49+'onroad all'!AL49+'onroad all'!AM49+'onroad all'!AN49+'onroad all'!AO49+ptnonipm!BI49+SUM(airports!AS49:AX49)+SUM(cmv_c1c2!AC49:AH49)+SUM(cmv_c3!AC49:AH49)</f>
        <v>658.93625118444152</v>
      </c>
      <c r="Q50" s="15">
        <f>rail!AD49+nonroad!AE49+'onroad all'!AK49+'onroad all'!AL49+'onroad all'!AM49+'onroad all'!AN49+'onroad all'!AO49+ptnonipm!BJ49+SUM(airports!AT49:AX49)+SUM(cmv_c1c2!AD49:AH49)+SUM(cmv_c3!AD49:AH49)</f>
        <v>620.97851582530666</v>
      </c>
      <c r="R50" s="56">
        <f>rail!P49+nonpt!S49+nonroad!R49+'onroad all'!AB49+ptegu!T49+ptnonipm!T49+pt_oilgas!S49+np_oilgas!Q49+SUM(cmv_c1c2!Z49:AA49)+SUM(cmv_c3!Z49:AA49)</f>
        <v>0.30186773250595189</v>
      </c>
      <c r="S50" s="56">
        <f>rail!K49+nonpt!L49+nonroad!U49+'onroad all'!M49+ptegu!L49+ptnonipm!L49+pt_oilgas!K49+np_oilgas!K49+SUM(cmv_c1c2!R49:S49)+SUM(cmv_c3!R49:S49)</f>
        <v>0.79270337962159587</v>
      </c>
      <c r="T50" s="56">
        <f>rail!O49+nonpt!P49+ptegu!P49+ptnonipm!P49+pt_oilgas!O49+np_oilgas!N49+rwc!M49+SUM(cmv_c1c2!W49:X49)+SUM(cmv_c3!W49:X49)</f>
        <v>0.11139099530345187</v>
      </c>
      <c r="U50" s="56">
        <f>rail!U49+nonpt!AH49+nonroad!T49+'onroad all'!CA49+ptegu!AH49+ptnonipm!AL49+pt_oilgas!AG49+np_oilgas!AA49+rwc!R49+SUM(cmv_c1c2!BJ49:BK49)+SUM(cmv_c3!BJ49:BK49)</f>
        <v>15.275451432147854</v>
      </c>
      <c r="V50" s="56">
        <f>rail!S49+nonpt!AD49+nonroad!S49+'onroad all'!BR49+'onroad all'!BS49+ptegu!AD49+ptnonipm!AH49+pt_oilgas!AC49+np_oilgas!W49+rwc!P49+SUM(cmv_c1c2!BD49:BE49)+SUM(cmv_c3!BD49:BE49)</f>
        <v>15.394518175186242</v>
      </c>
      <c r="W50" s="56">
        <f>nonpt!CS49+ptegu!BB49+ptnonipm!Z49</f>
        <v>1.2442403088365732</v>
      </c>
      <c r="X50" s="63" t="s">
        <v>172</v>
      </c>
      <c r="AA50" s="17" t="s">
        <v>218</v>
      </c>
      <c r="AB50" s="15">
        <f>B50+beis!H49</f>
        <v>334354.99477052991</v>
      </c>
      <c r="AC50" s="15">
        <f t="shared" si="2"/>
        <v>12801.398443434908</v>
      </c>
      <c r="AD50" s="15">
        <f>D50+beis!T49</f>
        <v>95313.801030759903</v>
      </c>
      <c r="AE50" s="15">
        <f t="shared" si="3"/>
        <v>39308.125021214517</v>
      </c>
      <c r="AF50" s="15">
        <f t="shared" si="4"/>
        <v>26264.457915053492</v>
      </c>
      <c r="AG50" s="15">
        <f t="shared" si="5"/>
        <v>38261.087304179389</v>
      </c>
      <c r="AH50" s="15">
        <f>H50+beis!Z49</f>
        <v>685206.40260504</v>
      </c>
      <c r="AI50" s="15">
        <f>I50+beis!E49</f>
        <v>5622.0053802984166</v>
      </c>
      <c r="AJ50" s="15">
        <f t="shared" si="6"/>
        <v>3715.3649028236314</v>
      </c>
      <c r="AK50" s="15" t="e">
        <f>K50+beis!N49</f>
        <v>#REF!</v>
      </c>
      <c r="AL50" s="15">
        <f>L50+beis!R49</f>
        <v>21400.448549139946</v>
      </c>
      <c r="AM50" s="15">
        <f t="shared" si="7"/>
        <v>331.90375285947596</v>
      </c>
      <c r="AN50" s="15" t="e">
        <f t="shared" si="8"/>
        <v>#REF!</v>
      </c>
      <c r="AO50" s="15" t="e">
        <f t="shared" si="9"/>
        <v>#REF!</v>
      </c>
      <c r="AP50" s="15">
        <f t="shared" si="10"/>
        <v>658.93625118444152</v>
      </c>
      <c r="AQ50" s="15">
        <f t="shared" si="11"/>
        <v>620.97851582530666</v>
      </c>
      <c r="AR50" s="56">
        <f t="shared" si="12"/>
        <v>0.30186773250595189</v>
      </c>
      <c r="AS50" s="56">
        <f t="shared" si="13"/>
        <v>0.79270337962159587</v>
      </c>
      <c r="AT50" s="56">
        <f t="shared" si="14"/>
        <v>0.11139099530345187</v>
      </c>
      <c r="AU50" s="56">
        <f t="shared" si="15"/>
        <v>15.275451432147854</v>
      </c>
      <c r="AV50" s="56">
        <f t="shared" si="16"/>
        <v>15.394518175186242</v>
      </c>
      <c r="AX50" s="17" t="s">
        <v>218</v>
      </c>
      <c r="AY50" s="15">
        <f>B50-'ptfire-rx'!B49-'ptfire-wild'!B49</f>
        <v>266550.30335252988</v>
      </c>
      <c r="AZ50" s="15">
        <f>C50-'ptfire-rx'!C49-'ptfire-wild'!C49</f>
        <v>12255.073325434907</v>
      </c>
      <c r="BA50" s="15">
        <f>D50-'ptfire-rx'!D49-'ptfire-wild'!D49</f>
        <v>91342.459284759912</v>
      </c>
      <c r="BB50" s="15">
        <f>E50-'ptfire-rx'!E49-'ptfire-wild'!E49</f>
        <v>35758.299672214518</v>
      </c>
      <c r="BC50" s="15">
        <f>F50-'ptfire-rx'!F49-'ptfire-wild'!F49</f>
        <v>23256.131323053494</v>
      </c>
      <c r="BD50" s="15">
        <f>G50-'ptfire-rx'!G49-'ptfire-wild'!G49</f>
        <v>37948.081728179393</v>
      </c>
      <c r="BE50" s="15">
        <f>H50-'ptfire-rx'!H49-'ptfire-wild'!H49</f>
        <v>200266.84514503999</v>
      </c>
      <c r="BF50" s="15">
        <f>I50-'ptfire-rx'!AO49-'ptfire-wild'!AM49</f>
        <v>1494.6394120609023</v>
      </c>
      <c r="BG50" s="15">
        <f>J50-'ptfire-rx'!AS49-'ptfire-wild'!AQ49</f>
        <v>3622.2084186433299</v>
      </c>
      <c r="BH50" s="15" t="e">
        <f>K50-'ptfire-rx'!BE49-'ptfire-wild'!BC49</f>
        <v>#REF!</v>
      </c>
      <c r="BI50" s="15">
        <f>L50-'ptfire-rx'!BS49-'ptfire-wild'!BQ49</f>
        <v>400.73480049974626</v>
      </c>
      <c r="BJ50" s="15">
        <f>M50-'ptfire-rx'!BV49-'ptfire-wild'!BT49</f>
        <v>255.26741069122332</v>
      </c>
      <c r="BK50" s="15" t="e">
        <f>N50-'ptfire-rx'!AL49-'ptfire-wild'!AK49</f>
        <v>#REF!</v>
      </c>
      <c r="BL50" s="15" t="e">
        <f>O50-'ptfire-rx'!AU49-'ptfire-wild'!AS49</f>
        <v>#REF!</v>
      </c>
      <c r="BM50" s="15">
        <f t="shared" si="17"/>
        <v>658.93625118444152</v>
      </c>
      <c r="BN50" s="15">
        <f t="shared" si="18"/>
        <v>620.97851582530666</v>
      </c>
      <c r="BO50" s="56">
        <f t="shared" si="19"/>
        <v>0.30186773250595189</v>
      </c>
      <c r="BP50" s="56">
        <f t="shared" si="20"/>
        <v>0.79270337962159587</v>
      </c>
      <c r="BQ50" s="56">
        <f t="shared" si="21"/>
        <v>0.11139099530345187</v>
      </c>
      <c r="BR50" s="56">
        <f t="shared" si="22"/>
        <v>15.275451432147854</v>
      </c>
      <c r="BS50" s="56">
        <f t="shared" si="23"/>
        <v>15.394518175186242</v>
      </c>
    </row>
    <row r="51" spans="1:71" x14ac:dyDescent="0.25">
      <c r="A51" s="17" t="s">
        <v>219</v>
      </c>
      <c r="B51" s="15">
        <f>rail!B50+nonpt!B50+ptagfire!B50+nonroad!B50+'onroad all'!AF50+cmv_c1c2!B50+'ptfire-rx'!B50+ptegu!B50+ptnonipm!B50+pt_oilgas!B50+np_oilgas!B50+rwc!B50+cmv_c3!B50+airports!B50+'ptfire-wild'!B50+np_solvents!B50</f>
        <v>813477.1998995099</v>
      </c>
      <c r="C51" s="15">
        <f>rail!C50+nonpt!C50+ptagfire!C50++nonroad!C50+'onroad all'!BY50+cmv_c1c2!BI50+'ptfire-rx'!C50+ptegu!C50+ptnonipm!C50+pt_oilgas!C50+np_oilgas!C50+rwc!C50+cmv_c3!BI50+livestock!B50+airports!C50+'ptfire-wild'!C50+fertilizer!B50+np_solvents!C50</f>
        <v>74784.309896077713</v>
      </c>
      <c r="D51" s="15">
        <f>rail!D50+nonpt!D50+ptagfire!D50++nonroad!D50+cmv_c1c2!D50+'ptfire-rx'!D50+ptegu!EA50+ptnonipm!D50+pt_oilgas!D50+np_oilgas!D50+rwc!D50+cmv_c3!D50+'onroad all'!EE50+airports!D50+'ptfire-wild'!D50+np_solvents!D50</f>
        <v>138801.3731047544</v>
      </c>
      <c r="E51" s="15">
        <f>rail!E50+nonpt!E50+ptagfire!E50++nonroad!E50+cmv_c1c2!E50+'ptfire-rx'!E50+ptegu!E50+ptnonipm!E50+pt_oilgas!E50+np_oilgas!E50+rwc!E50+cmv_c3!E50+afdust!BA50+'onroad all'!CZ50+'onroad all'!EG50+airports!E50+'ptfire-wild'!E50+np_solvents!E50</f>
        <v>126970.19088746815</v>
      </c>
      <c r="F51" s="15">
        <f>rail!F50+nonpt!F50+ptagfire!F50++nonroad!F50+cmv_c1c2!F50+'ptfire-rx'!F50+ptegu!F50+ptnonipm!F50+pt_oilgas!F50+np_oilgas!F50+rwc!F50+cmv_c3!F50+afdust!BB50+'onroad all'!EG50+airports!F50+'ptfire-wild'!F50+np_solvents!F50</f>
        <v>64496.030945884988</v>
      </c>
      <c r="G51" s="15">
        <f>rail!G50+nonpt!G50+ptagfire!G50++nonroad!G50+'onroad all'!DP50+cmv_c1c2!G50+'ptfire-rx'!G50+ptegu!FM50+ptnonipm!G50+pt_oilgas!G50+np_oilgas!G50+rwc!G50+cmv_c3!G50+airports!G50+'ptfire-wild'!G50+np_solvents!G50</f>
        <v>19267.038047074988</v>
      </c>
      <c r="H51" s="15">
        <f>rail!H50+nonpt!H50+ptagfire!H50++nonroad!H50+'onroad all'!EA50+cmv_c1c2!H50+'ptfire-rx'!H50+ptegu!H50+ptnonipm!H50+pt_oilgas!H50+np_oilgas!H50+rwc!H50+cmv_c3!H50+livestock!C50+airports!H50+'ptfire-wild'!H50+np_solvents!H50</f>
        <v>215519.87227379502</v>
      </c>
      <c r="I51" s="15">
        <f>rail!AN50+nonpt!BK50+ptagfire!V50+nonroad!AK50+'onroad all'!H50+cmv_c1c2!O50+'ptfire-rx'!AO50+ptegu!BM50+ptnonipm!BX50+pt_oilgas!BM50+np_oilgas!AV50+rwc!AG50+cmv_c3!O50+livestock!U50+airports!AK50+'ptfire-wild'!AM50+np_solvents!AJ50</f>
        <v>4281.905461436063</v>
      </c>
      <c r="J51" s="15">
        <f>rail!AT50+nonpt!BQ50+ptagfire!Z50+nonroad!AP50+'onroad all'!P50+cmv_c1c2!T50+'ptfire-rx'!AS50+ptegu!BS50+ptnonipm!CD50+pt_oilgas!BS50+np_oilgas!BB50+rwc!AK50+cmv_c3!T50+livestock!X50+airports!AN50+'ptfire-wild'!AQ50+np_solvents!AN50</f>
        <v>2179.6908285575159</v>
      </c>
      <c r="K51" s="15" t="e">
        <f>rail!BQ50+nonpt!CU50+ptagfire!AJ50+nonroad!BH50+'onroad all'!BB50+cmv_c1c2!AO50+'ptfire-rx'!BE50+ptegu!CX50+ptnonipm!DP50+pt_oilgas!CW50+np_oilgas!BY50+rwc!AX50+cmv_c3!AP50+livestock!#REF!+airports!BF50+'ptfire-wild'!BC50+np_solvents!BB50</f>
        <v>#REF!</v>
      </c>
      <c r="L51" s="15">
        <f>rail!CF50+nonpt!DN50+ptagfire!AV50+nonroad!BT50+'onroad all'!BT50+cmv_c1c2!BF50+'ptfire-rx'!BS50+ptegu!DP50+ptnonipm!EK50+pt_oilgas!DP50+np_oilgas!CP50+rwc!BL50+cmv_c3!BF50+livestock!AP50+airports!BT50+'ptfire-wild'!BQ50+np_solvents!BN50</f>
        <v>4392.0360002314628</v>
      </c>
      <c r="M51" s="15">
        <f>rail!CH50+nonpt!DQ50+nonroad!BU50+'onroad all'!BX50+cmv_c1c2!BH50+'ptfire-rx'!BV50+ptegu!DS50+ptnonipm!EN50+pt_oilgas!DS50+np_oilgas!CR50+rwc!BN50+cmv_c3!BH50+airports!BV50+'ptfire-wild'!BT50+np_solvents!BP50+ptagfire!AX50</f>
        <v>987.58776700174462</v>
      </c>
      <c r="N51" s="15" t="e">
        <f>rail!AM50+nonpt!BH50+nonroad!AJ50+'onroad all'!G50+cmv_c1c2!M50+'ptfire-rx'!AL50+ptegu!BK50+ptnonipm!BU50+pt_oilgas!BK50+np_oilgas!AU50+rwc!AF50+airports!AI50+cmv_c3!M50+'ptfire-wild'!AK50+ptagfire!#REF!</f>
        <v>#REF!</v>
      </c>
      <c r="O51" s="15" t="e">
        <f>rail!AX50+nonpt!O50+ptagfire!AA50+nonroad!AR50+'onroad all'!Y50+cmv_c1c2!V50+'ptfire-rx'!AU50+ptegu!BX50+ptnonipm!CI50+pt_oilgas!BX50+np_oilgas!BE50+rwc!AM50+airports!AP50+cmv_c3!V50+'ptfire-wild'!AS50+np_solvents!#REF!</f>
        <v>#REF!</v>
      </c>
      <c r="P51" s="15">
        <f>rail!AC50+nonroad!AD50+'onroad all'!AJ50+'onroad all'!AK50+'onroad all'!AL50+'onroad all'!AM50+'onroad all'!AN50+'onroad all'!AO50+ptnonipm!BI50+SUM(airports!AS50:AX50)+SUM(cmv_c1c2!AC50:AH50)+SUM(cmv_c3!AC50:AH50)</f>
        <v>2360.8954168123464</v>
      </c>
      <c r="Q51" s="15">
        <f>rail!AD50+nonroad!AE50+'onroad all'!AK50+'onroad all'!AL50+'onroad all'!AM50+'onroad all'!AN50+'onroad all'!AO50+ptnonipm!BJ50+SUM(airports!AT50:AX50)+SUM(cmv_c1c2!AD50:AH50)+SUM(cmv_c3!AD50:AH50)</f>
        <v>2226.6717450729639</v>
      </c>
      <c r="R51" s="56">
        <f>rail!P50+nonpt!S50+nonroad!R50+'onroad all'!AB50+ptegu!T50+ptnonipm!T50+pt_oilgas!S50+np_oilgas!Q50+SUM(cmv_c1c2!Z50:AA50)+SUM(cmv_c3!Z50:AA50)</f>
        <v>0.60000215914292221</v>
      </c>
      <c r="S51" s="56">
        <f>rail!K50+nonpt!L50+nonroad!U50+'onroad all'!M50+ptegu!L50+ptnonipm!L50+pt_oilgas!K50+np_oilgas!K50+SUM(cmv_c1c2!R50:S50)+SUM(cmv_c3!R50:S50)</f>
        <v>0.63856505573924738</v>
      </c>
      <c r="T51" s="56">
        <f>rail!O50+nonpt!P50+ptegu!P50+ptnonipm!P50+pt_oilgas!O50+np_oilgas!N50+rwc!M50+SUM(cmv_c1c2!W50:X50)+SUM(cmv_c3!W50:X50)</f>
        <v>0.15384233568321012</v>
      </c>
      <c r="U51" s="56">
        <f>rail!U50+nonpt!AH50+nonroad!T50+'onroad all'!CA50+ptegu!AH50+ptnonipm!AL50+pt_oilgas!AG50+np_oilgas!AA50+rwc!R50+SUM(cmv_c1c2!BJ50:BK50)+SUM(cmv_c3!BJ50:BK50)</f>
        <v>4.4055608684907339</v>
      </c>
      <c r="V51" s="56">
        <f>rail!S50+nonpt!AD50+nonroad!S50+'onroad all'!BR50+'onroad all'!BS50+ptegu!AD50+ptnonipm!AH50+pt_oilgas!AC50+np_oilgas!W50+rwc!P50+SUM(cmv_c1c2!BD50:BE50)+SUM(cmv_c3!BD50:BE50)</f>
        <v>13.910221420316411</v>
      </c>
      <c r="W51" s="56">
        <f>nonpt!CS50+ptegu!BB50+ptnonipm!Z50</f>
        <v>0.2152026405931492</v>
      </c>
      <c r="X51" s="63" t="s">
        <v>172</v>
      </c>
      <c r="AA51" s="17" t="s">
        <v>219</v>
      </c>
      <c r="AB51" s="15">
        <f>B51+beis!H50</f>
        <v>857900.94057950983</v>
      </c>
      <c r="AC51" s="15">
        <f t="shared" si="2"/>
        <v>74784.309896077713</v>
      </c>
      <c r="AD51" s="15">
        <f>D51+beis!T50</f>
        <v>159941.08404387979</v>
      </c>
      <c r="AE51" s="15">
        <f t="shared" si="3"/>
        <v>126970.19088746815</v>
      </c>
      <c r="AF51" s="15">
        <f t="shared" si="4"/>
        <v>64496.030945884988</v>
      </c>
      <c r="AG51" s="15">
        <f t="shared" si="5"/>
        <v>19267.038047074988</v>
      </c>
      <c r="AH51" s="15">
        <f>H51+beis!Z50</f>
        <v>606787.03846379404</v>
      </c>
      <c r="AI51" s="15">
        <f>I51+beis!E50</f>
        <v>9108.339353436053</v>
      </c>
      <c r="AJ51" s="15">
        <f t="shared" si="6"/>
        <v>2179.6908285575159</v>
      </c>
      <c r="AK51" s="15" t="e">
        <f>K51+beis!N50</f>
        <v>#REF!</v>
      </c>
      <c r="AL51" s="15">
        <f>L51+beis!R50</f>
        <v>29380.784349831461</v>
      </c>
      <c r="AM51" s="15">
        <f t="shared" si="7"/>
        <v>987.58776700174462</v>
      </c>
      <c r="AN51" s="15" t="e">
        <f t="shared" si="8"/>
        <v>#REF!</v>
      </c>
      <c r="AO51" s="15" t="e">
        <f t="shared" si="9"/>
        <v>#REF!</v>
      </c>
      <c r="AP51" s="15">
        <f t="shared" si="10"/>
        <v>2360.8954168123464</v>
      </c>
      <c r="AQ51" s="15">
        <f t="shared" si="11"/>
        <v>2226.6717450729639</v>
      </c>
      <c r="AR51" s="56">
        <f t="shared" si="12"/>
        <v>0.60000215914292221</v>
      </c>
      <c r="AS51" s="56">
        <f t="shared" si="13"/>
        <v>0.63856505573924738</v>
      </c>
      <c r="AT51" s="56">
        <f t="shared" si="14"/>
        <v>0.15384233568321012</v>
      </c>
      <c r="AU51" s="56">
        <f t="shared" si="15"/>
        <v>4.4055608684907339</v>
      </c>
      <c r="AV51" s="56">
        <f t="shared" si="16"/>
        <v>13.910221420316411</v>
      </c>
      <c r="AX51" s="17" t="s">
        <v>219</v>
      </c>
      <c r="AY51" s="15">
        <f>B51-'ptfire-rx'!B50-'ptfire-wild'!B50</f>
        <v>794205.8344251099</v>
      </c>
      <c r="AZ51" s="15">
        <f>C51-'ptfire-rx'!C50-'ptfire-wild'!C50</f>
        <v>74470.021619077714</v>
      </c>
      <c r="BA51" s="15">
        <f>D51-'ptfire-rx'!D50-'ptfire-wild'!D50</f>
        <v>138536.75804035438</v>
      </c>
      <c r="BB51" s="15">
        <f>E51-'ptfire-rx'!E50-'ptfire-wild'!E50</f>
        <v>124963.50676010815</v>
      </c>
      <c r="BC51" s="15">
        <f>F51-'ptfire-rx'!F50-'ptfire-wild'!F50</f>
        <v>62779.780606124987</v>
      </c>
      <c r="BD51" s="15">
        <f>G51-'ptfire-rx'!G50-'ptfire-wild'!G50</f>
        <v>19122.061010074987</v>
      </c>
      <c r="BE51" s="15">
        <f>H51-'ptfire-rx'!H50-'ptfire-wild'!H50</f>
        <v>210912.84207943504</v>
      </c>
      <c r="BF51" s="15">
        <f>I51-'ptfire-rx'!AO50-'ptfire-wild'!AM50</f>
        <v>4126.6678292827246</v>
      </c>
      <c r="BG51" s="15">
        <f>J51-'ptfire-rx'!AS50-'ptfire-wild'!AQ50</f>
        <v>2134.5728627241547</v>
      </c>
      <c r="BH51" s="15" t="e">
        <f>K51-'ptfire-rx'!BE50-'ptfire-wild'!BC50</f>
        <v>#REF!</v>
      </c>
      <c r="BI51" s="15">
        <f>L51-'ptfire-rx'!BS50-'ptfire-wild'!BQ50</f>
        <v>4070.3372067152286</v>
      </c>
      <c r="BJ51" s="15">
        <f>M51-'ptfire-rx'!BV50-'ptfire-wild'!BT50</f>
        <v>937.89658100867962</v>
      </c>
      <c r="BK51" s="15" t="e">
        <f>N51-'ptfire-rx'!AL50-'ptfire-wild'!AK50</f>
        <v>#REF!</v>
      </c>
      <c r="BL51" s="15" t="e">
        <f>O51-'ptfire-rx'!AU50-'ptfire-wild'!AS50</f>
        <v>#REF!</v>
      </c>
      <c r="BM51" s="15">
        <f t="shared" si="17"/>
        <v>2360.8954168123464</v>
      </c>
      <c r="BN51" s="15">
        <f t="shared" si="18"/>
        <v>2226.6717450729639</v>
      </c>
      <c r="BO51" s="56">
        <f t="shared" si="19"/>
        <v>0.60000215914292221</v>
      </c>
      <c r="BP51" s="56">
        <f t="shared" si="20"/>
        <v>0.63856505573924738</v>
      </c>
      <c r="BQ51" s="56">
        <f t="shared" si="21"/>
        <v>0.15384233568321012</v>
      </c>
      <c r="BR51" s="56">
        <f t="shared" si="22"/>
        <v>4.4055608684907339</v>
      </c>
      <c r="BS51" s="56">
        <f t="shared" si="23"/>
        <v>13.910221420316411</v>
      </c>
    </row>
    <row r="52" spans="1:71" x14ac:dyDescent="0.25">
      <c r="A52" s="17" t="s">
        <v>220</v>
      </c>
      <c r="B52" s="15">
        <f>rail!B51+nonpt!B51+ptagfire!B51+nonroad!B51+'onroad all'!AF51+cmv_c1c2!B51+'ptfire-rx'!B51+ptegu!B51+ptnonipm!B51+pt_oilgas!B51+np_oilgas!B51+rwc!B51+cmv_c3!B51+airports!B51+'ptfire-wild'!B51+np_solvents!B51</f>
        <v>591880.87673348002</v>
      </c>
      <c r="C52" s="15">
        <f>rail!C51+nonpt!C51+ptagfire!C51++nonroad!C51+'onroad all'!BY51+cmv_c1c2!BI51+'ptfire-rx'!C51+ptegu!C51+ptnonipm!C51+pt_oilgas!C51+np_oilgas!C51+rwc!C51+cmv_c3!BI51+livestock!B51+airports!C51+'ptfire-wild'!C51+fertilizer!B51+np_solvents!C51</f>
        <v>47551.923932857535</v>
      </c>
      <c r="D52" s="15">
        <f>rail!D51+nonpt!D51+ptagfire!D51++nonroad!D51+cmv_c1c2!D51+'ptfire-rx'!D51+ptegu!EA51+ptnonipm!D51+pt_oilgas!D51+np_oilgas!D51+rwc!D51+cmv_c3!D51+'onroad all'!EE51+airports!D51+'ptfire-wild'!D51+np_solvents!D51</f>
        <v>99192.381148461907</v>
      </c>
      <c r="E52" s="15">
        <f>rail!E51+nonpt!E51+ptagfire!E51++nonroad!E51+cmv_c1c2!E51+'ptfire-rx'!E51+ptegu!E51+ptnonipm!E51+pt_oilgas!E51+np_oilgas!E51+rwc!E51+cmv_c3!E51+afdust!BA51+'onroad all'!CZ51+'onroad all'!EG51+airports!E51+'ptfire-wild'!E51+np_solvents!E51</f>
        <v>275185.71383835294</v>
      </c>
      <c r="F52" s="15">
        <f>rail!F51+nonpt!F51+ptagfire!F51++nonroad!F51+cmv_c1c2!F51+'ptfire-rx'!F51+ptegu!F51+ptnonipm!F51+pt_oilgas!F51+np_oilgas!F51+rwc!F51+cmv_c3!F51+afdust!BB51+'onroad all'!EG51+airports!F51+'ptfire-wild'!F51+np_solvents!F51</f>
        <v>72195.605761432962</v>
      </c>
      <c r="G52" s="15">
        <f>rail!G51+nonpt!G51+ptagfire!G51++nonroad!G51+'onroad all'!DP51+cmv_c1c2!G51+'ptfire-rx'!G51+ptegu!FM51+ptnonipm!G51+pt_oilgas!G51+np_oilgas!G51+rwc!G51+cmv_c3!G51+airports!G51+'ptfire-wild'!G51+np_solvents!G51</f>
        <v>39843.202710516802</v>
      </c>
      <c r="H52" s="15">
        <f>rail!H51+nonpt!H51+ptagfire!H51++nonroad!H51+'onroad all'!EA51+cmv_c1c2!H51+'ptfire-rx'!H51+ptegu!H51+ptnonipm!H51+pt_oilgas!H51+np_oilgas!H51+rwc!H51+cmv_c3!H51+livestock!C51+airports!H51+'ptfire-wild'!H51+np_solvents!H51</f>
        <v>197449.99674848898</v>
      </c>
      <c r="I52" s="15">
        <f>rail!AN51+nonpt!BK51+ptagfire!V51+nonroad!AK51+'onroad all'!H51+cmv_c1c2!O51+'ptfire-rx'!AO51+ptegu!BM51+ptnonipm!BX51+pt_oilgas!BM51+np_oilgas!AV51+rwc!AG51+cmv_c3!O51+livestock!U51+airports!AK51+'ptfire-wild'!AM51+np_solvents!AJ51</f>
        <v>4347.508277665489</v>
      </c>
      <c r="J52" s="15">
        <f>rail!AT51+nonpt!BQ51+ptagfire!Z51+nonroad!AP51+'onroad all'!P51+cmv_c1c2!T51+'ptfire-rx'!AS51+ptegu!BS51+ptnonipm!CD51+pt_oilgas!BS51+np_oilgas!BB51+rwc!AK51+cmv_c3!T51+livestock!X51+airports!AN51+'ptfire-wild'!AQ51+np_solvents!AN51</f>
        <v>2501.9048097254858</v>
      </c>
      <c r="K52" s="15" t="e">
        <f>rail!BQ51+nonpt!CU51+ptagfire!AJ51+nonroad!BH51+'onroad all'!BB51+cmv_c1c2!AO51+'ptfire-rx'!BE51+ptegu!CX51+ptnonipm!DP51+pt_oilgas!CW51+np_oilgas!BY51+rwc!AX51+cmv_c3!AP51+livestock!#REF!+airports!BF51+'ptfire-wild'!BC51+np_solvents!BB51</f>
        <v>#REF!</v>
      </c>
      <c r="L52" s="15">
        <f>rail!CF51+nonpt!DN51+ptagfire!AV51+nonroad!BT51+'onroad all'!BT51+cmv_c1c2!BF51+'ptfire-rx'!BS51+ptegu!DP51+ptnonipm!EK51+pt_oilgas!DP51+np_oilgas!CP51+rwc!BL51+cmv_c3!BF51+livestock!AP51+airports!BT51+'ptfire-wild'!BQ51+np_solvents!BN51</f>
        <v>8225.8155239072785</v>
      </c>
      <c r="M52" s="15">
        <f>rail!CH51+nonpt!DQ51+nonroad!BU51+'onroad all'!BX51+cmv_c1c2!BH51+'ptfire-rx'!BV51+ptegu!DS51+ptnonipm!EN51+pt_oilgas!DS51+np_oilgas!CR51+rwc!BN51+cmv_c3!BH51+airports!BV51+'ptfire-wild'!BT51+np_solvents!BP51+ptagfire!AX51</f>
        <v>1328.9464600538538</v>
      </c>
      <c r="N52" s="15" t="e">
        <f>rail!AM51+nonpt!BH51+nonroad!AJ51+'onroad all'!G51+cmv_c1c2!M51+'ptfire-rx'!AL51+ptegu!BK51+ptnonipm!BU51+pt_oilgas!BK51+np_oilgas!AU51+rwc!AF51+airports!AI51+cmv_c3!M51+'ptfire-wild'!AK51+ptagfire!#REF!</f>
        <v>#REF!</v>
      </c>
      <c r="O52" s="15" t="e">
        <f>rail!AX51+nonpt!O51+ptagfire!AA51+nonroad!AR51+'onroad all'!Y51+cmv_c1c2!V51+'ptfire-rx'!AU51+ptegu!BX51+ptnonipm!CI51+pt_oilgas!BX51+np_oilgas!BE51+rwc!AM51+airports!AP51+cmv_c3!V51+'ptfire-wild'!AS51+np_solvents!#REF!</f>
        <v>#REF!</v>
      </c>
      <c r="P52" s="15">
        <f>rail!AC51+nonroad!AD51+'onroad all'!AJ51+'onroad all'!AK51+'onroad all'!AL51+'onroad all'!AM51+'onroad all'!AN51+'onroad all'!AO51+ptnonipm!BI51+SUM(airports!AS51:AX51)+SUM(cmv_c1c2!AC51:AH51)+SUM(cmv_c3!AC51:AH51)</f>
        <v>875.08404877585951</v>
      </c>
      <c r="Q52" s="15">
        <f>rail!AD51+nonroad!AE51+'onroad all'!AK51+'onroad all'!AL51+'onroad all'!AM51+'onroad all'!AN51+'onroad all'!AO51+ptnonipm!BJ51+SUM(airports!AT51:AX51)+SUM(cmv_c1c2!AD51:AH51)+SUM(cmv_c3!AD51:AH51)</f>
        <v>830.00919740100267</v>
      </c>
      <c r="R52" s="56">
        <f>rail!P51+nonpt!S51+nonroad!R51+'onroad all'!AB51+ptegu!T51+ptnonipm!T51+pt_oilgas!S51+np_oilgas!Q51+SUM(cmv_c1c2!Z51:AA51)+SUM(cmv_c3!Z51:AA51)</f>
        <v>1.1456631486771378</v>
      </c>
      <c r="S52" s="56">
        <f>rail!K51+nonpt!L51+nonroad!U51+'onroad all'!M51+ptegu!L51+ptnonipm!L51+pt_oilgas!K51+np_oilgas!K51+SUM(cmv_c1c2!R51:S51)+SUM(cmv_c3!R51:S51)</f>
        <v>4.0816682627653655</v>
      </c>
      <c r="T52" s="56">
        <f>rail!O51+nonpt!P51+ptegu!P51+ptnonipm!P51+pt_oilgas!O51+np_oilgas!N51+rwc!M51+SUM(cmv_c1c2!W51:X51)+SUM(cmv_c3!W51:X51)</f>
        <v>0.51794604604116701</v>
      </c>
      <c r="U52" s="56">
        <f>rail!U51+nonpt!AH51+nonroad!T51+'onroad all'!CA51+ptegu!AH51+ptnonipm!AL51+pt_oilgas!AG51+np_oilgas!AA51+rwc!R51+SUM(cmv_c1c2!BJ51:BK51)+SUM(cmv_c3!BJ51:BK51)</f>
        <v>10.137300711241904</v>
      </c>
      <c r="V52" s="56">
        <f>rail!S51+nonpt!AD51+nonroad!S51+'onroad all'!BR51+'onroad all'!BS51+ptegu!AD51+ptnonipm!AH51+pt_oilgas!AC51+np_oilgas!W51+rwc!P51+SUM(cmv_c1c2!BD51:BE51)+SUM(cmv_c3!BD51:BE51)</f>
        <v>11.947140073449406</v>
      </c>
      <c r="W52" s="56">
        <f>nonpt!CS51+ptegu!BB51+ptnonipm!Z51</f>
        <v>2.1368993456399601E-3</v>
      </c>
      <c r="X52" s="34"/>
      <c r="AA52" s="17" t="s">
        <v>220</v>
      </c>
      <c r="AB52" s="15">
        <f>B52+beis!H51</f>
        <v>632686.91743348003</v>
      </c>
      <c r="AC52" s="15">
        <f t="shared" si="2"/>
        <v>47551.923932857535</v>
      </c>
      <c r="AD52" s="15">
        <f>D52+beis!T51</f>
        <v>111990.3908412132</v>
      </c>
      <c r="AE52" s="15">
        <f t="shared" si="3"/>
        <v>275185.71383835294</v>
      </c>
      <c r="AF52" s="15">
        <f t="shared" si="4"/>
        <v>72195.605761432962</v>
      </c>
      <c r="AG52" s="15">
        <f t="shared" si="5"/>
        <v>39843.202710516802</v>
      </c>
      <c r="AH52" s="15">
        <f>H52+beis!Z51</f>
        <v>399886.27264848794</v>
      </c>
      <c r="AI52" s="15">
        <f>I52+beis!E51</f>
        <v>9207.8513676654893</v>
      </c>
      <c r="AJ52" s="15">
        <f t="shared" si="6"/>
        <v>2501.9048097254858</v>
      </c>
      <c r="AK52" s="15" t="e">
        <f>K52+beis!N51</f>
        <v>#REF!</v>
      </c>
      <c r="AL52" s="15">
        <f>L52+beis!R51</f>
        <v>33783.104723907178</v>
      </c>
      <c r="AM52" s="15">
        <f t="shared" si="7"/>
        <v>1328.9464600538538</v>
      </c>
      <c r="AN52" s="15" t="e">
        <f t="shared" si="8"/>
        <v>#REF!</v>
      </c>
      <c r="AO52" s="15" t="e">
        <f t="shared" si="9"/>
        <v>#REF!</v>
      </c>
      <c r="AP52" s="15">
        <f t="shared" si="10"/>
        <v>875.08404877585951</v>
      </c>
      <c r="AQ52" s="15">
        <f t="shared" si="11"/>
        <v>830.00919740100267</v>
      </c>
      <c r="AR52" s="56">
        <f t="shared" si="12"/>
        <v>1.1456631486771378</v>
      </c>
      <c r="AS52" s="56">
        <f t="shared" si="13"/>
        <v>4.0816682627653655</v>
      </c>
      <c r="AT52" s="56">
        <f t="shared" si="14"/>
        <v>0.51794604604116701</v>
      </c>
      <c r="AU52" s="56">
        <f t="shared" si="15"/>
        <v>10.137300711241904</v>
      </c>
      <c r="AV52" s="56">
        <f t="shared" si="16"/>
        <v>11.947140073449406</v>
      </c>
      <c r="AX52" s="17" t="s">
        <v>220</v>
      </c>
      <c r="AY52" s="15">
        <f>B52-'ptfire-rx'!B51-'ptfire-wild'!B51</f>
        <v>167669.94060648</v>
      </c>
      <c r="AZ52" s="15">
        <f>C52-'ptfire-rx'!C51-'ptfire-wild'!C51</f>
        <v>40595.640973857531</v>
      </c>
      <c r="BA52" s="15">
        <f>D52-'ptfire-rx'!D51-'ptfire-wild'!D51</f>
        <v>93718.935147461903</v>
      </c>
      <c r="BB52" s="15">
        <f>E52-'ptfire-rx'!E51-'ptfire-wild'!E51</f>
        <v>232312.34216335294</v>
      </c>
      <c r="BC52" s="15">
        <f>F52-'ptfire-rx'!F51-'ptfire-wild'!F51</f>
        <v>35862.239903432957</v>
      </c>
      <c r="BD52" s="15">
        <f>G52-'ptfire-rx'!G51-'ptfire-wild'!G51</f>
        <v>36751.534631516799</v>
      </c>
      <c r="BE52" s="15">
        <f>H52-'ptfire-rx'!H51-'ptfire-wild'!H51</f>
        <v>97453.429493488977</v>
      </c>
      <c r="BF52" s="15">
        <f>I52-'ptfire-rx'!AO51-'ptfire-wild'!AM51</f>
        <v>813.18606208274923</v>
      </c>
      <c r="BG52" s="15">
        <f>J52-'ptfire-rx'!AS51-'ptfire-wild'!AQ51</f>
        <v>1554.3654397160153</v>
      </c>
      <c r="BH52" s="15" t="e">
        <f>K52-'ptfire-rx'!BE51-'ptfire-wild'!BC51</f>
        <v>#REF!</v>
      </c>
      <c r="BI52" s="15">
        <f>L52-'ptfire-rx'!BS51-'ptfire-wild'!BQ51</f>
        <v>282.25192712885291</v>
      </c>
      <c r="BJ52" s="15">
        <f>M52-'ptfire-rx'!BV51-'ptfire-wild'!BT51</f>
        <v>155.87775875213447</v>
      </c>
      <c r="BK52" s="15" t="e">
        <f>N52-'ptfire-rx'!AL51-'ptfire-wild'!AK51</f>
        <v>#REF!</v>
      </c>
      <c r="BL52" s="15" t="e">
        <f>O52-'ptfire-rx'!AU51-'ptfire-wild'!AS51</f>
        <v>#REF!</v>
      </c>
      <c r="BM52" s="15">
        <f t="shared" si="17"/>
        <v>875.08404877585951</v>
      </c>
      <c r="BN52" s="15">
        <f t="shared" si="18"/>
        <v>830.00919740100267</v>
      </c>
      <c r="BO52" s="56">
        <f t="shared" si="19"/>
        <v>1.1456631486771378</v>
      </c>
      <c r="BP52" s="56">
        <f t="shared" si="20"/>
        <v>4.0816682627653655</v>
      </c>
      <c r="BQ52" s="56">
        <f t="shared" si="21"/>
        <v>0.51794604604116701</v>
      </c>
      <c r="BR52" s="56">
        <f t="shared" si="22"/>
        <v>10.137300711241904</v>
      </c>
      <c r="BS52" s="56">
        <f t="shared" si="23"/>
        <v>11.947140073449406</v>
      </c>
    </row>
    <row r="53" spans="1:71" x14ac:dyDescent="0.25">
      <c r="A53" s="17" t="s">
        <v>221</v>
      </c>
      <c r="B53" s="15">
        <f>ptegu!B54+ptnonipm!B54+pt_oilgas!B54+airports!B54</f>
        <v>7018.5000152600005</v>
      </c>
      <c r="C53" s="15">
        <f>ptegu!C54+ptnonipm!C54+pt_oilgas!C54+airports!C54</f>
        <v>7.0533400000000004</v>
      </c>
      <c r="D53" s="15">
        <f>ptegu!EA54+ptnonipm!D54+pt_oilgas!D54+airports!D54</f>
        <v>14823.405993835229</v>
      </c>
      <c r="E53" s="15">
        <f>ptegu!E54+ptnonipm!E54+pt_oilgas!E54+airports!E54</f>
        <v>2544.4616112379999</v>
      </c>
      <c r="F53" s="15">
        <f>ptegu!F54+ptnonipm!F54+pt_oilgas!F54+airports!F54</f>
        <v>1740.8856844242</v>
      </c>
      <c r="G53" s="15">
        <f>ptegu!FM54+ptnonipm!G54+pt_oilgas!G54+airports!G54</f>
        <v>2228.2071605331898</v>
      </c>
      <c r="H53" s="15">
        <f>ptegu!H54+ptnonipm!H54+pt_oilgas!H54+airports!H54</f>
        <v>2687.0301023320003</v>
      </c>
      <c r="I53" s="15">
        <f>ptegu!BM54+ptnonipm!BX54+pt_oilgas!BM54+airports!AK54</f>
        <v>69.786245014937421</v>
      </c>
      <c r="J53" s="15">
        <f>ptegu!BS54+ptnonipm!CD54+pt_oilgas!BS54+airports!AN54</f>
        <v>27.152380534185397</v>
      </c>
      <c r="K53" s="15">
        <f>ptegu!CX54+ptnonipm!DP54+pt_oilgas!CW54+airports!BF54</f>
        <v>459.75478463917784</v>
      </c>
      <c r="L53" s="15">
        <f>ptegu!DP54+ptnonipm!EK54+pt_oilgas!DP54+airports!BT54</f>
        <v>61.618278587204323</v>
      </c>
      <c r="M53" s="15">
        <f>ptegu!DS54+ptnonipm!EN54+pt_oilgas!DS54+airports!BV54</f>
        <v>2.1145542149449073</v>
      </c>
      <c r="N53" s="15">
        <f>ptegu!BK54+ptnonipm!BU54+pt_oilgas!BK54+airports!AI54</f>
        <v>43.335331222254048</v>
      </c>
      <c r="O53" s="15">
        <f>ptegu!BX54+ptnonipm!CI54+pt_oilgas!BX54+airports!AP54</f>
        <v>4.6243909774453753</v>
      </c>
      <c r="P53" s="15">
        <f>ptnonipm!BI54+SUM(airports!AS54:AX54)</f>
        <v>4.1559509879462208E-3</v>
      </c>
      <c r="Q53" s="15">
        <f>ptnonipm!BJ54+SUM(airports!AT54:AX54)</f>
        <v>3.9406631469876517E-3</v>
      </c>
      <c r="R53" s="56">
        <f>ptegu!T54+ptnonipm!T54+pt_oilgas!S54</f>
        <v>1.0757887900000001E-2</v>
      </c>
      <c r="S53" s="56">
        <f>ptegu!L54+ptnonipm!L54+pt_oilgas!K54</f>
        <v>2.661835E-3</v>
      </c>
      <c r="T53" s="56">
        <f>ptegu!P54+ptnonipm!P54+pt_oilgas!O54</f>
        <v>7.5856129999999993E-4</v>
      </c>
      <c r="U53" s="56">
        <f>ptegu!AH54+ptnonipm!AL54+pt_oilgas!AG54</f>
        <v>4.9104821999999999E-2</v>
      </c>
      <c r="V53" s="56">
        <f>ptegu!AD54+ptnonipm!AH54+pt_oilgas!AC54</f>
        <v>0.93506712800000003</v>
      </c>
      <c r="W53" s="56">
        <f>ptegu!BB54+ptnonipm!Z54</f>
        <v>0</v>
      </c>
      <c r="X53" s="34"/>
      <c r="AA53" s="17" t="s">
        <v>221</v>
      </c>
      <c r="AB53" s="15">
        <f>B53</f>
        <v>7018.5000152600005</v>
      </c>
      <c r="AC53" s="15">
        <f t="shared" si="2"/>
        <v>7.0533400000000004</v>
      </c>
      <c r="AD53" s="15">
        <f t="shared" ref="AD53" si="24">D53</f>
        <v>14823.405993835229</v>
      </c>
      <c r="AE53" s="15">
        <f t="shared" si="3"/>
        <v>2544.4616112379999</v>
      </c>
      <c r="AF53" s="15">
        <f t="shared" si="4"/>
        <v>1740.8856844242</v>
      </c>
      <c r="AG53" s="15">
        <f t="shared" si="5"/>
        <v>2228.2071605331898</v>
      </c>
      <c r="AH53" s="15">
        <f t="shared" ref="AH53:AI53" si="25">H53</f>
        <v>2687.0301023320003</v>
      </c>
      <c r="AI53" s="15">
        <f t="shared" si="25"/>
        <v>69.786245014937421</v>
      </c>
      <c r="AJ53" s="15">
        <f t="shared" si="6"/>
        <v>27.152380534185397</v>
      </c>
      <c r="AK53" s="15">
        <f t="shared" ref="AK53:AL53" si="26">K53</f>
        <v>459.75478463917784</v>
      </c>
      <c r="AL53" s="15">
        <f t="shared" si="26"/>
        <v>61.618278587204323</v>
      </c>
      <c r="AM53" s="15">
        <f t="shared" si="7"/>
        <v>2.1145542149449073</v>
      </c>
      <c r="AN53" s="15">
        <f t="shared" si="8"/>
        <v>43.335331222254048</v>
      </c>
      <c r="AO53" s="15">
        <f t="shared" si="9"/>
        <v>4.6243909774453753</v>
      </c>
      <c r="AP53" s="15">
        <f t="shared" si="10"/>
        <v>4.1559509879462208E-3</v>
      </c>
      <c r="AQ53" s="15">
        <f t="shared" si="11"/>
        <v>3.9406631469876517E-3</v>
      </c>
      <c r="AR53" s="15">
        <f t="shared" si="12"/>
        <v>1.0757887900000001E-2</v>
      </c>
      <c r="AS53" s="15">
        <f t="shared" si="13"/>
        <v>2.661835E-3</v>
      </c>
      <c r="AT53" s="15">
        <f t="shared" si="14"/>
        <v>7.5856129999999993E-4</v>
      </c>
      <c r="AU53" s="15">
        <f t="shared" si="15"/>
        <v>4.9104821999999999E-2</v>
      </c>
      <c r="AV53" s="15">
        <f t="shared" si="16"/>
        <v>0.93506712800000003</v>
      </c>
      <c r="AX53" s="17" t="s">
        <v>221</v>
      </c>
      <c r="AY53" s="15">
        <f>B53</f>
        <v>7018.5000152600005</v>
      </c>
      <c r="AZ53" s="15">
        <f t="shared" ref="AZ53:BL53" si="27">C53</f>
        <v>7.0533400000000004</v>
      </c>
      <c r="BA53" s="15">
        <f t="shared" si="27"/>
        <v>14823.405993835229</v>
      </c>
      <c r="BB53" s="15">
        <f t="shared" si="27"/>
        <v>2544.4616112379999</v>
      </c>
      <c r="BC53" s="15">
        <f t="shared" si="27"/>
        <v>1740.8856844242</v>
      </c>
      <c r="BD53" s="15">
        <f t="shared" si="27"/>
        <v>2228.2071605331898</v>
      </c>
      <c r="BE53" s="15">
        <f t="shared" si="27"/>
        <v>2687.0301023320003</v>
      </c>
      <c r="BF53" s="15">
        <f t="shared" si="27"/>
        <v>69.786245014937421</v>
      </c>
      <c r="BG53" s="15">
        <f t="shared" si="27"/>
        <v>27.152380534185397</v>
      </c>
      <c r="BH53" s="15">
        <f t="shared" si="27"/>
        <v>459.75478463917784</v>
      </c>
      <c r="BI53" s="15">
        <f t="shared" si="27"/>
        <v>61.618278587204323</v>
      </c>
      <c r="BJ53" s="15">
        <f t="shared" si="27"/>
        <v>2.1145542149449073</v>
      </c>
      <c r="BK53" s="15">
        <f t="shared" si="27"/>
        <v>43.335331222254048</v>
      </c>
      <c r="BL53" s="15">
        <f t="shared" si="27"/>
        <v>4.6243909774453753</v>
      </c>
      <c r="BM53" s="15">
        <f t="shared" ref="BM53" si="28">P53</f>
        <v>4.1559509879462208E-3</v>
      </c>
      <c r="BN53" s="15">
        <f t="shared" ref="BN53" si="29">Q53</f>
        <v>3.9406631469876517E-3</v>
      </c>
      <c r="BO53" s="56">
        <f t="shared" ref="BO53" si="30">R53</f>
        <v>1.0757887900000001E-2</v>
      </c>
      <c r="BP53" s="56">
        <f t="shared" ref="BP53" si="31">S53</f>
        <v>2.661835E-3</v>
      </c>
      <c r="BQ53" s="56">
        <f t="shared" ref="BQ53" si="32">T53</f>
        <v>7.5856129999999993E-4</v>
      </c>
      <c r="BR53" s="56">
        <f t="shared" ref="BR53" si="33">U53</f>
        <v>4.9104821999999999E-2</v>
      </c>
      <c r="BS53" s="56">
        <f t="shared" ref="BS53" si="34">V53</f>
        <v>0.93506712800000003</v>
      </c>
    </row>
    <row r="54" spans="1:71" x14ac:dyDescent="0.25">
      <c r="S54" s="17"/>
      <c r="X54" s="63"/>
      <c r="AR54" s="56"/>
      <c r="AS54" s="56"/>
      <c r="AT54" s="56"/>
      <c r="AU54" s="56"/>
      <c r="AV54" s="56"/>
      <c r="BO54" s="56"/>
      <c r="BP54" s="56"/>
      <c r="BQ54" s="56"/>
      <c r="BR54" s="56"/>
      <c r="BS54" s="56"/>
    </row>
    <row r="55" spans="1:71" x14ac:dyDescent="0.25">
      <c r="A55" s="17" t="s">
        <v>222</v>
      </c>
      <c r="B55" s="15" t="e">
        <f>SUM(B3:B53)</f>
        <v>#VALUE!</v>
      </c>
      <c r="C55" s="15">
        <f t="shared" ref="C55:W55" si="35">SUM(C3:C53)</f>
        <v>5009269.8479899121</v>
      </c>
      <c r="D55" s="15">
        <f t="shared" si="35"/>
        <v>7614637.4462366905</v>
      </c>
      <c r="E55" s="15">
        <f t="shared" si="35"/>
        <v>10237287.576992754</v>
      </c>
      <c r="F55" s="15">
        <f t="shared" si="35"/>
        <v>4707542.7948529031</v>
      </c>
      <c r="G55" s="15">
        <f t="shared" si="35"/>
        <v>1790302.5290070749</v>
      </c>
      <c r="H55" s="15">
        <f t="shared" si="35"/>
        <v>16018609.410497351</v>
      </c>
      <c r="I55" s="15">
        <f t="shared" si="35"/>
        <v>299454.59753287543</v>
      </c>
      <c r="J55" s="15">
        <f t="shared" si="35"/>
        <v>161233.29444675255</v>
      </c>
      <c r="K55" s="15" t="e">
        <f t="shared" si="35"/>
        <v>#REF!</v>
      </c>
      <c r="L55" s="15">
        <f t="shared" si="35"/>
        <v>449445.20676990616</v>
      </c>
      <c r="M55" s="15">
        <f t="shared" si="35"/>
        <v>83214.286517876346</v>
      </c>
      <c r="N55" s="15" t="e">
        <f t="shared" si="35"/>
        <v>#REF!</v>
      </c>
      <c r="O55" s="15" t="e">
        <f t="shared" si="35"/>
        <v>#REF!</v>
      </c>
      <c r="P55" s="15">
        <f t="shared" si="35"/>
        <v>106725.48726988479</v>
      </c>
      <c r="Q55" s="15">
        <f t="shared" si="35"/>
        <v>100958.54145299665</v>
      </c>
      <c r="R55" s="56">
        <f t="shared" si="35"/>
        <v>24.482596397231074</v>
      </c>
      <c r="S55" s="56">
        <f t="shared" si="35"/>
        <v>66.901286795017654</v>
      </c>
      <c r="T55" s="56">
        <f t="shared" si="35"/>
        <v>22.964777281422528</v>
      </c>
      <c r="U55" s="56">
        <f t="shared" si="35"/>
        <v>327.22359364561947</v>
      </c>
      <c r="V55" s="56">
        <f t="shared" si="35"/>
        <v>680.72092651482922</v>
      </c>
      <c r="W55" s="56">
        <f t="shared" si="35"/>
        <v>90.763255178748949</v>
      </c>
      <c r="X55" s="63"/>
      <c r="AA55" s="17" t="s">
        <v>222</v>
      </c>
      <c r="AB55" s="15" t="e">
        <f t="shared" ref="AB55:AH55" si="36">SUM(AB3:AB53)</f>
        <v>#VALUE!</v>
      </c>
      <c r="AC55" s="15">
        <f t="shared" si="36"/>
        <v>5009269.8479899121</v>
      </c>
      <c r="AD55" s="15">
        <f t="shared" si="36"/>
        <v>8595386.2177018598</v>
      </c>
      <c r="AE55" s="15">
        <f t="shared" si="36"/>
        <v>10237287.576992754</v>
      </c>
      <c r="AF55" s="15">
        <f t="shared" si="36"/>
        <v>4707542.7948529031</v>
      </c>
      <c r="AG55" s="15">
        <f t="shared" si="36"/>
        <v>1790302.5290070749</v>
      </c>
      <c r="AH55" s="15">
        <f t="shared" si="36"/>
        <v>44272876.041656308</v>
      </c>
      <c r="AI55" s="15">
        <f t="shared" ref="AI55:AV55" si="37">SUM(AI3:AI53)</f>
        <v>661624.78744867491</v>
      </c>
      <c r="AJ55" s="15">
        <f t="shared" si="37"/>
        <v>161233.29444675255</v>
      </c>
      <c r="AK55" s="15" t="e">
        <f t="shared" si="37"/>
        <v>#REF!</v>
      </c>
      <c r="AL55" s="15">
        <f t="shared" si="37"/>
        <v>2380034.951278694</v>
      </c>
      <c r="AM55" s="15">
        <f t="shared" si="37"/>
        <v>83214.286517876346</v>
      </c>
      <c r="AN55" s="15" t="e">
        <f t="shared" si="37"/>
        <v>#REF!</v>
      </c>
      <c r="AO55" s="15" t="e">
        <f t="shared" si="37"/>
        <v>#REF!</v>
      </c>
      <c r="AP55" s="15">
        <f t="shared" si="37"/>
        <v>106725.48726988479</v>
      </c>
      <c r="AQ55" s="15">
        <f t="shared" si="37"/>
        <v>100958.54145299665</v>
      </c>
      <c r="AR55" s="56">
        <f t="shared" si="37"/>
        <v>24.482596397231074</v>
      </c>
      <c r="AS55" s="56">
        <f t="shared" si="37"/>
        <v>66.901286795017654</v>
      </c>
      <c r="AT55" s="56">
        <f t="shared" si="37"/>
        <v>22.964777281422528</v>
      </c>
      <c r="AU55" s="56">
        <f t="shared" si="37"/>
        <v>327.22359364561947</v>
      </c>
      <c r="AV55" s="56">
        <f t="shared" si="37"/>
        <v>680.72092651482922</v>
      </c>
      <c r="AX55" s="17" t="s">
        <v>222</v>
      </c>
      <c r="AY55" s="15" t="e">
        <f t="shared" ref="AY55:BE55" si="38">SUM(AY3:AY53)</f>
        <v>#VALUE!</v>
      </c>
      <c r="AZ55" s="15">
        <f t="shared" si="38"/>
        <v>4588283.6242846325</v>
      </c>
      <c r="BA55" s="15">
        <f t="shared" si="38"/>
        <v>7234433.6776522296</v>
      </c>
      <c r="BB55" s="15">
        <f t="shared" si="38"/>
        <v>7557588.4099089056</v>
      </c>
      <c r="BC55" s="15">
        <f t="shared" si="38"/>
        <v>2427779.6640884313</v>
      </c>
      <c r="BD55" s="15">
        <f t="shared" si="38"/>
        <v>1589934.9252589734</v>
      </c>
      <c r="BE55" s="15">
        <f t="shared" si="38"/>
        <v>9964796.6228975579</v>
      </c>
      <c r="BF55" s="15">
        <f t="shared" ref="BF55:BS55" si="39">SUM(BF3:BF53)</f>
        <v>104846.2342482676</v>
      </c>
      <c r="BG55" s="15">
        <f t="shared" si="39"/>
        <v>106267.60509325846</v>
      </c>
      <c r="BH55" s="15" t="e">
        <f t="shared" si="39"/>
        <v>#REF!</v>
      </c>
      <c r="BI55" s="15">
        <f t="shared" si="39"/>
        <v>107044.93184437642</v>
      </c>
      <c r="BJ55" s="15">
        <f t="shared" si="39"/>
        <v>20252.293969739752</v>
      </c>
      <c r="BK55" s="15" t="e">
        <f t="shared" si="39"/>
        <v>#REF!</v>
      </c>
      <c r="BL55" s="15" t="e">
        <f t="shared" si="39"/>
        <v>#REF!</v>
      </c>
      <c r="BM55" s="15">
        <f t="shared" si="39"/>
        <v>106725.48726988479</v>
      </c>
      <c r="BN55" s="15">
        <f t="shared" si="39"/>
        <v>100958.54145299665</v>
      </c>
      <c r="BO55" s="56">
        <f t="shared" si="39"/>
        <v>24.482596397231074</v>
      </c>
      <c r="BP55" s="56">
        <f t="shared" si="39"/>
        <v>66.901286795017654</v>
      </c>
      <c r="BQ55" s="56">
        <f t="shared" si="39"/>
        <v>22.964777281422528</v>
      </c>
      <c r="BR55" s="56">
        <f t="shared" si="39"/>
        <v>327.22359364561947</v>
      </c>
      <c r="BS55" s="56">
        <f t="shared" si="39"/>
        <v>680.72092651482922</v>
      </c>
    </row>
    <row r="56" spans="1:71" x14ac:dyDescent="0.25">
      <c r="A56" s="17" t="s">
        <v>223</v>
      </c>
      <c r="B56" s="15" t="e">
        <f>+B51+B50+B48+B47+B45+B44+B43+B42+B41+B40+B38+B37+B36+B35+B34+B32+B31+B29+B27+B26+B25+B24+B23+B22+B21+B20+B19+B18+B17+B16+B15+B13+B12+B10+B9+B6+B4</f>
        <v>#VALUE!</v>
      </c>
      <c r="C56" s="15">
        <f t="shared" ref="C56:W56" si="40">+C51+C50+C48+C47+C45+C44+C43+C42+C41+C40+C38+C37+C36+C35+C34+C32+C31+C29+C27+C26+C25+C24+C23+C22+C21+C20+C19+C18+C17+C16+C15+C13+C12+C10+C9+C6+C4</f>
        <v>3618347.9970588959</v>
      </c>
      <c r="D56" s="15">
        <f t="shared" si="40"/>
        <v>5924888.8167636683</v>
      </c>
      <c r="E56" s="15">
        <f t="shared" si="40"/>
        <v>6535115.8623334086</v>
      </c>
      <c r="F56" s="15">
        <f t="shared" si="40"/>
        <v>2582280.5656308848</v>
      </c>
      <c r="G56" s="15">
        <f t="shared" si="40"/>
        <v>1443793.2172518682</v>
      </c>
      <c r="H56" s="15">
        <f t="shared" si="40"/>
        <v>9520004.1448542345</v>
      </c>
      <c r="I56" s="15">
        <f t="shared" si="40"/>
        <v>131753.36325389391</v>
      </c>
      <c r="J56" s="15">
        <f t="shared" si="40"/>
        <v>101660.28942790063</v>
      </c>
      <c r="K56" s="15" t="e">
        <f t="shared" si="40"/>
        <v>#REF!</v>
      </c>
      <c r="L56" s="15">
        <f t="shared" si="40"/>
        <v>153806.91114308857</v>
      </c>
      <c r="M56" s="15">
        <f t="shared" si="40"/>
        <v>31307.892100561112</v>
      </c>
      <c r="N56" s="15" t="e">
        <f t="shared" si="40"/>
        <v>#REF!</v>
      </c>
      <c r="O56" s="15" t="e">
        <f t="shared" si="40"/>
        <v>#REF!</v>
      </c>
      <c r="P56" s="15">
        <f t="shared" si="40"/>
        <v>84353.721569320696</v>
      </c>
      <c r="Q56" s="15">
        <f t="shared" si="40"/>
        <v>79957.627639474536</v>
      </c>
      <c r="R56" s="56">
        <f t="shared" si="40"/>
        <v>20.974334372303421</v>
      </c>
      <c r="S56" s="56">
        <f t="shared" si="40"/>
        <v>44.724499289237215</v>
      </c>
      <c r="T56" s="56">
        <f t="shared" si="40"/>
        <v>16.727213008775117</v>
      </c>
      <c r="U56" s="56">
        <f t="shared" si="40"/>
        <v>270.79194609868409</v>
      </c>
      <c r="V56" s="56">
        <f t="shared" si="40"/>
        <v>568.11578308637309</v>
      </c>
      <c r="W56" s="56">
        <f t="shared" si="40"/>
        <v>82.058240867949308</v>
      </c>
      <c r="X56" s="63"/>
      <c r="AA56" s="17" t="s">
        <v>223</v>
      </c>
      <c r="AB56" s="15" t="e">
        <f t="shared" ref="AB56:AH56" si="41">+AB51+AB50+AB48+AB47+AB45+AB44+AB43+AB42+AB41+AB40+AB38+AB37+AB36+AB35+AB34+AB32+AB31+AB29+AB27+AB26+AB25+AB24+AB23+AB22+AB21+AB20+AB19+AB18+AB17+AB16+AB15+AB13+AB12+AB10+AB9+AB6+AB4</f>
        <v>#VALUE!</v>
      </c>
      <c r="AC56" s="15">
        <f t="shared" si="41"/>
        <v>3618347.9970588959</v>
      </c>
      <c r="AD56" s="15">
        <f t="shared" si="41"/>
        <v>6719460.0530135203</v>
      </c>
      <c r="AE56" s="15">
        <f t="shared" si="41"/>
        <v>6535115.8623334086</v>
      </c>
      <c r="AF56" s="15">
        <f t="shared" si="41"/>
        <v>2582280.5656308848</v>
      </c>
      <c r="AG56" s="15">
        <f t="shared" si="41"/>
        <v>1443793.2172518682</v>
      </c>
      <c r="AH56" s="15">
        <f t="shared" si="41"/>
        <v>32706053.6947832</v>
      </c>
      <c r="AI56" s="15">
        <f t="shared" ref="AI56:AV56" si="42">+AI51+AI50+AI48+AI47+AI45+AI44+AI43+AI42+AI41+AI40+AI38+AI37+AI36+AI35+AI34+AI32+AI31+AI29+AI27+AI26+AI25+AI24+AI23+AI22+AI21+AI20+AI19+AI18+AI17+AI16+AI15+AI13+AI12+AI10+AI9+AI6+AI4</f>
        <v>388284.60361679358</v>
      </c>
      <c r="AJ56" s="15">
        <f t="shared" si="42"/>
        <v>101660.28942790063</v>
      </c>
      <c r="AK56" s="15" t="e">
        <f t="shared" si="42"/>
        <v>#REF!</v>
      </c>
      <c r="AL56" s="15">
        <f t="shared" si="42"/>
        <v>1590841.8378704775</v>
      </c>
      <c r="AM56" s="15">
        <f t="shared" si="42"/>
        <v>31307.892100561112</v>
      </c>
      <c r="AN56" s="15" t="e">
        <f t="shared" si="42"/>
        <v>#REF!</v>
      </c>
      <c r="AO56" s="15" t="e">
        <f t="shared" si="42"/>
        <v>#REF!</v>
      </c>
      <c r="AP56" s="15">
        <f t="shared" si="42"/>
        <v>84353.721569320696</v>
      </c>
      <c r="AQ56" s="15">
        <f t="shared" si="42"/>
        <v>79957.627639474536</v>
      </c>
      <c r="AR56" s="56">
        <f t="shared" si="42"/>
        <v>20.974334372303421</v>
      </c>
      <c r="AS56" s="56">
        <f t="shared" si="42"/>
        <v>44.724499289237215</v>
      </c>
      <c r="AT56" s="56">
        <f t="shared" si="42"/>
        <v>16.727213008775117</v>
      </c>
      <c r="AU56" s="56">
        <f t="shared" si="42"/>
        <v>270.79194609868409</v>
      </c>
      <c r="AV56" s="56">
        <f t="shared" si="42"/>
        <v>568.11578308637309</v>
      </c>
      <c r="AX56" s="17" t="s">
        <v>223</v>
      </c>
      <c r="AY56" s="15" t="e">
        <f t="shared" ref="AY56:BE56" si="43">+AY51+AY50+AY48+AY47+AY45+AY44+AY43+AY42+AY41+AY40+AY38+AY37+AY36+AY35+AY34+AY32+AY31+AY29+AY27+AY26+AY25+AY24+AY23+AY22+AY21+AY20+AY19+AY18+AY17+AY16+AY15+AY13+AY12+AY10+AY9+AY6+AY4</f>
        <v>#VALUE!</v>
      </c>
      <c r="AZ56" s="15">
        <f t="shared" si="43"/>
        <v>3512527.7266787165</v>
      </c>
      <c r="BA56" s="15">
        <f t="shared" si="43"/>
        <v>5786128.9602271076</v>
      </c>
      <c r="BB56" s="15">
        <f t="shared" si="43"/>
        <v>5783634.4655355588</v>
      </c>
      <c r="BC56" s="15">
        <f t="shared" si="43"/>
        <v>1936658.3691714145</v>
      </c>
      <c r="BD56" s="15">
        <f t="shared" si="43"/>
        <v>1380935.8242373669</v>
      </c>
      <c r="BE56" s="15">
        <f t="shared" si="43"/>
        <v>7971045.5018624458</v>
      </c>
      <c r="BF56" s="15">
        <f t="shared" ref="BF56:BS56" si="44">+BF51+BF50+BF48+BF47+BF45+BF44+BF43+BF42+BF41+BF40+BF38+BF37+BF36+BF35+BF34+BF32+BF31+BF29+BF27+BF26+BF25+BF24+BF23+BF22+BF21+BF20+BF19+BF18+BF17+BF16+BF15+BF13+BF12+BF10+BF9+BF6+BF4</f>
        <v>77457.606285239002</v>
      </c>
      <c r="BG56" s="15">
        <f t="shared" si="44"/>
        <v>84332.180596454738</v>
      </c>
      <c r="BH56" s="15" t="e">
        <f t="shared" si="44"/>
        <v>#REF!</v>
      </c>
      <c r="BI56" s="15">
        <f t="shared" si="44"/>
        <v>82548.757472841084</v>
      </c>
      <c r="BJ56" s="15">
        <f t="shared" si="44"/>
        <v>16008.254579874803</v>
      </c>
      <c r="BK56" s="15" t="e">
        <f t="shared" si="44"/>
        <v>#REF!</v>
      </c>
      <c r="BL56" s="15" t="e">
        <f t="shared" si="44"/>
        <v>#REF!</v>
      </c>
      <c r="BM56" s="15">
        <f t="shared" si="44"/>
        <v>84353.721569320696</v>
      </c>
      <c r="BN56" s="15">
        <f t="shared" si="44"/>
        <v>79957.627639474536</v>
      </c>
      <c r="BO56" s="56">
        <f t="shared" si="44"/>
        <v>20.974334372303421</v>
      </c>
      <c r="BP56" s="56">
        <f t="shared" si="44"/>
        <v>44.724499289237215</v>
      </c>
      <c r="BQ56" s="56">
        <f t="shared" si="44"/>
        <v>16.727213008775117</v>
      </c>
      <c r="BR56" s="56">
        <f t="shared" si="44"/>
        <v>270.79194609868409</v>
      </c>
      <c r="BS56" s="56">
        <f t="shared" si="44"/>
        <v>568.11578308637309</v>
      </c>
    </row>
    <row r="57" spans="1:71" x14ac:dyDescent="0.25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3"/>
    </row>
    <row r="58" spans="1:71" x14ac:dyDescent="0.25">
      <c r="B58" s="1"/>
      <c r="C58" s="1"/>
      <c r="D58" s="1"/>
      <c r="E58" s="1"/>
      <c r="F58" s="1"/>
      <c r="G58" s="1"/>
      <c r="H58" s="1"/>
      <c r="I58" s="15"/>
      <c r="J58" s="15"/>
      <c r="K58" s="15"/>
      <c r="L58" s="15"/>
      <c r="M58" s="15"/>
      <c r="N58" s="15"/>
      <c r="O58" s="15"/>
      <c r="P58" s="15"/>
      <c r="Q58" s="15"/>
      <c r="R58" s="56"/>
      <c r="S58" s="56"/>
      <c r="T58" s="56"/>
      <c r="U58" s="56"/>
      <c r="V58" s="56"/>
      <c r="W58" s="56"/>
      <c r="X58" s="63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56"/>
      <c r="AS58" s="56"/>
      <c r="AT58" s="56"/>
      <c r="AU58" s="56"/>
      <c r="AV58" s="56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</row>
    <row r="59" spans="1:71" x14ac:dyDescent="0.25">
      <c r="B59" s="15"/>
      <c r="C59" s="15"/>
      <c r="D59" s="15"/>
      <c r="E59" s="15"/>
      <c r="F59" s="15"/>
      <c r="G59" s="15"/>
      <c r="H59" s="57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63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56"/>
      <c r="AS59" s="56"/>
      <c r="AT59" s="56"/>
      <c r="AU59" s="56"/>
      <c r="AV59" s="56"/>
      <c r="AW59" s="56"/>
      <c r="AY59" s="15"/>
      <c r="AZ59" s="15"/>
      <c r="BA59" s="15"/>
      <c r="BB59" s="15"/>
      <c r="BC59" s="15"/>
      <c r="BD59" s="15"/>
      <c r="BE59" s="15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</row>
    <row r="60" spans="1:71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63"/>
    </row>
    <row r="61" spans="1:71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56"/>
      <c r="S61" s="56"/>
      <c r="T61" s="56"/>
      <c r="U61" s="56"/>
      <c r="V61" s="56"/>
      <c r="W61" s="56"/>
      <c r="X61" s="63"/>
    </row>
    <row r="62" spans="1:71" x14ac:dyDescent="0.25">
      <c r="X62" s="63"/>
    </row>
    <row r="63" spans="1:71" x14ac:dyDescent="0.25">
      <c r="X63" s="63"/>
    </row>
    <row r="64" spans="1:71" x14ac:dyDescent="0.25">
      <c r="X64" s="63"/>
    </row>
    <row r="90" spans="19:19" x14ac:dyDescent="0.25">
      <c r="S90" s="17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W63"/>
  <sheetViews>
    <sheetView zoomScale="85" zoomScaleNormal="85" workbookViewId="0">
      <pane xSplit="1" ySplit="2" topLeftCell="CL39" activePane="bottomRight" state="frozen"/>
      <selection pane="topRight" activeCell="AY55" sqref="AY55"/>
      <selection pane="bottomLeft" activeCell="AY55" sqref="AY55"/>
      <selection pane="bottomRight" activeCell="CW62" sqref="CW62"/>
    </sheetView>
  </sheetViews>
  <sheetFormatPr defaultRowHeight="15" x14ac:dyDescent="0.25"/>
  <cols>
    <col min="1" max="1" width="19.140625" style="17" customWidth="1"/>
    <col min="2" max="7" width="9.140625" style="15" customWidth="1"/>
    <col min="8" max="8" width="9" style="15" customWidth="1"/>
    <col min="9" max="30" width="9.140625" style="17" customWidth="1"/>
    <col min="31" max="31" width="11.140625" style="17" customWidth="1"/>
    <col min="32" max="32" width="15.140625" style="17" bestFit="1" customWidth="1"/>
    <col min="33" max="121" width="9.140625" style="28" customWidth="1"/>
    <col min="122" max="122" width="9.140625" style="17"/>
    <col min="123" max="125" width="9.140625" style="17" customWidth="1"/>
    <col min="126" max="16384" width="9.140625" style="17"/>
  </cols>
  <sheetData>
    <row r="1" spans="1:153" x14ac:dyDescent="0.25">
      <c r="B1" s="15" t="s">
        <v>328</v>
      </c>
      <c r="AF1" s="17" t="s">
        <v>347</v>
      </c>
      <c r="DT1" s="17">
        <f>MIN(DT2:DT51)</f>
        <v>0.89868364578591875</v>
      </c>
      <c r="DU1" s="17" t="s">
        <v>349</v>
      </c>
    </row>
    <row r="2" spans="1:153" x14ac:dyDescent="0.25">
      <c r="A2" s="17" t="s">
        <v>350</v>
      </c>
      <c r="B2" s="17" t="s">
        <v>50</v>
      </c>
      <c r="C2" s="17" t="s">
        <v>76</v>
      </c>
      <c r="D2" s="17" t="s">
        <v>158</v>
      </c>
      <c r="E2" s="17" t="s">
        <v>159</v>
      </c>
      <c r="F2" s="17" t="s">
        <v>160</v>
      </c>
      <c r="G2" s="17" t="s">
        <v>136</v>
      </c>
      <c r="H2" s="17" t="s">
        <v>161</v>
      </c>
      <c r="I2" s="17" t="s">
        <v>351</v>
      </c>
      <c r="J2" s="17" t="s">
        <v>402</v>
      </c>
      <c r="K2" s="17" t="s">
        <v>42</v>
      </c>
      <c r="L2" s="17" t="s">
        <v>405</v>
      </c>
      <c r="M2" s="17" t="s">
        <v>408</v>
      </c>
      <c r="N2" s="17" t="s">
        <v>410</v>
      </c>
      <c r="O2" s="17" t="s">
        <v>355</v>
      </c>
      <c r="P2" s="17" t="s">
        <v>412</v>
      </c>
      <c r="Q2" s="17" t="s">
        <v>356</v>
      </c>
      <c r="R2" s="17" t="s">
        <v>291</v>
      </c>
      <c r="S2" s="17" t="s">
        <v>397</v>
      </c>
      <c r="T2" s="17" t="s">
        <v>398</v>
      </c>
      <c r="U2" s="17" t="s">
        <v>399</v>
      </c>
      <c r="V2" s="17" t="s">
        <v>400</v>
      </c>
      <c r="W2" s="17" t="s">
        <v>288</v>
      </c>
      <c r="X2" s="17" t="s">
        <v>414</v>
      </c>
      <c r="Y2" s="17" t="s">
        <v>415</v>
      </c>
      <c r="Z2" s="17" t="s">
        <v>389</v>
      </c>
      <c r="AA2" s="17" t="s">
        <v>286</v>
      </c>
      <c r="AB2" s="17" t="s">
        <v>443</v>
      </c>
      <c r="AC2" s="17" t="s">
        <v>404</v>
      </c>
      <c r="AD2" s="17" t="s">
        <v>409</v>
      </c>
      <c r="AF2" s="17" t="s">
        <v>335</v>
      </c>
      <c r="AG2" s="17" t="s">
        <v>358</v>
      </c>
      <c r="AH2" s="17" t="s">
        <v>32</v>
      </c>
      <c r="AI2" s="17" t="s">
        <v>34</v>
      </c>
      <c r="AJ2" s="17" t="s">
        <v>36</v>
      </c>
      <c r="AK2" s="17" t="s">
        <v>38</v>
      </c>
      <c r="AL2" s="17" t="s">
        <v>40</v>
      </c>
      <c r="AM2" s="17" t="s">
        <v>360</v>
      </c>
      <c r="AN2" s="17" t="s">
        <v>279</v>
      </c>
      <c r="AO2" s="17" t="s">
        <v>280</v>
      </c>
      <c r="AP2" s="17" t="s">
        <v>44</v>
      </c>
      <c r="AQ2" s="17" t="s">
        <v>46</v>
      </c>
      <c r="AR2" s="17" t="s">
        <v>50</v>
      </c>
      <c r="AS2" s="17" t="s">
        <v>383</v>
      </c>
      <c r="AT2" s="17" t="s">
        <v>384</v>
      </c>
      <c r="AU2" s="17" t="s">
        <v>385</v>
      </c>
      <c r="AV2" s="17" t="s">
        <v>386</v>
      </c>
      <c r="AW2" s="17" t="s">
        <v>387</v>
      </c>
      <c r="AX2" s="17" t="s">
        <v>388</v>
      </c>
      <c r="AY2" s="17" t="s">
        <v>52</v>
      </c>
      <c r="AZ2" s="17" t="s">
        <v>54</v>
      </c>
      <c r="BA2" s="17" t="s">
        <v>363</v>
      </c>
      <c r="BB2" s="17" t="s">
        <v>389</v>
      </c>
      <c r="BC2" s="17" t="s">
        <v>56</v>
      </c>
      <c r="BD2" s="17" t="s">
        <v>364</v>
      </c>
      <c r="BE2" s="17" t="s">
        <v>58</v>
      </c>
      <c r="BF2" s="17" t="s">
        <v>60</v>
      </c>
      <c r="BG2" s="17" t="s">
        <v>365</v>
      </c>
      <c r="BH2" s="17" t="s">
        <v>366</v>
      </c>
      <c r="BI2" s="17" t="s">
        <v>286</v>
      </c>
      <c r="BJ2" s="17" t="s">
        <v>390</v>
      </c>
      <c r="BK2" s="17" t="s">
        <v>287</v>
      </c>
      <c r="BL2" s="17" t="s">
        <v>64</v>
      </c>
      <c r="BM2" s="17" t="s">
        <v>66</v>
      </c>
      <c r="BN2" s="17" t="s">
        <v>68</v>
      </c>
      <c r="BO2" s="17" t="s">
        <v>367</v>
      </c>
      <c r="BP2" s="17" t="s">
        <v>368</v>
      </c>
      <c r="BQ2" s="17" t="s">
        <v>70</v>
      </c>
      <c r="BR2" s="17" t="s">
        <v>391</v>
      </c>
      <c r="BS2" s="17" t="s">
        <v>392</v>
      </c>
      <c r="BT2" s="17" t="s">
        <v>72</v>
      </c>
      <c r="BU2" s="17" t="s">
        <v>369</v>
      </c>
      <c r="BV2" s="17" t="s">
        <v>74</v>
      </c>
      <c r="BW2" s="17" t="s">
        <v>370</v>
      </c>
      <c r="BX2" s="17" t="s">
        <v>80</v>
      </c>
      <c r="BY2" s="17" t="s">
        <v>82</v>
      </c>
      <c r="BZ2" s="17" t="s">
        <v>158</v>
      </c>
      <c r="CA2" s="17" t="s">
        <v>86</v>
      </c>
      <c r="CB2" s="17" t="s">
        <v>88</v>
      </c>
      <c r="CC2" s="17" t="s">
        <v>371</v>
      </c>
      <c r="CD2" s="17" t="s">
        <v>397</v>
      </c>
      <c r="CE2" s="17" t="s">
        <v>398</v>
      </c>
      <c r="CF2" s="17" t="s">
        <v>399</v>
      </c>
      <c r="CG2" s="17" t="s">
        <v>400</v>
      </c>
      <c r="CH2" s="17" t="s">
        <v>288</v>
      </c>
      <c r="CI2" s="17" t="s">
        <v>90</v>
      </c>
      <c r="CJ2" s="17" t="s">
        <v>92</v>
      </c>
      <c r="CK2" s="17" t="s">
        <v>94</v>
      </c>
      <c r="CL2" s="17" t="s">
        <v>96</v>
      </c>
      <c r="CM2" s="17" t="s">
        <v>98</v>
      </c>
      <c r="CN2" s="17" t="s">
        <v>100</v>
      </c>
      <c r="CO2" s="17" t="s">
        <v>102</v>
      </c>
      <c r="CP2" s="17" t="s">
        <v>401</v>
      </c>
      <c r="CQ2" s="17" t="s">
        <v>104</v>
      </c>
      <c r="CR2" s="17" t="s">
        <v>159</v>
      </c>
      <c r="CS2" s="17" t="s">
        <v>160</v>
      </c>
      <c r="CT2" s="17" t="s">
        <v>106</v>
      </c>
      <c r="CU2" s="17" t="s">
        <v>110</v>
      </c>
      <c r="CV2" s="17" t="s">
        <v>112</v>
      </c>
      <c r="CW2" s="17" t="s">
        <v>114</v>
      </c>
      <c r="CX2" s="17" t="s">
        <v>116</v>
      </c>
      <c r="CY2" s="17" t="s">
        <v>118</v>
      </c>
      <c r="CZ2" s="17" t="s">
        <v>120</v>
      </c>
      <c r="DA2" s="17" t="s">
        <v>122</v>
      </c>
      <c r="DB2" s="17" t="s">
        <v>124</v>
      </c>
      <c r="DC2" s="17" t="s">
        <v>126</v>
      </c>
      <c r="DD2" s="17" t="s">
        <v>128</v>
      </c>
      <c r="DE2" s="17" t="s">
        <v>130</v>
      </c>
      <c r="DF2" s="17" t="s">
        <v>132</v>
      </c>
      <c r="DG2" s="17" t="s">
        <v>136</v>
      </c>
      <c r="DH2" s="17" t="s">
        <v>138</v>
      </c>
      <c r="DI2" s="17" t="s">
        <v>443</v>
      </c>
      <c r="DJ2" s="17" t="s">
        <v>140</v>
      </c>
      <c r="DK2" s="17" t="s">
        <v>142</v>
      </c>
      <c r="DL2" s="17" t="s">
        <v>144</v>
      </c>
      <c r="DM2" s="17" t="s">
        <v>290</v>
      </c>
      <c r="DN2" s="17" t="s">
        <v>148</v>
      </c>
      <c r="DO2" s="17" t="s">
        <v>150</v>
      </c>
      <c r="DP2" s="17" t="s">
        <v>291</v>
      </c>
      <c r="DQ2" s="17" t="s">
        <v>152</v>
      </c>
      <c r="DS2" s="17" t="s">
        <v>64</v>
      </c>
      <c r="DT2" s="17" t="s">
        <v>370</v>
      </c>
      <c r="DU2" s="17" t="s">
        <v>50</v>
      </c>
      <c r="DV2" s="17" t="s">
        <v>76</v>
      </c>
      <c r="DW2" s="17" t="s">
        <v>158</v>
      </c>
      <c r="DX2" s="17" t="s">
        <v>159</v>
      </c>
      <c r="DY2" s="17" t="s">
        <v>160</v>
      </c>
      <c r="DZ2" s="17" t="s">
        <v>136</v>
      </c>
      <c r="EA2" s="17" t="s">
        <v>161</v>
      </c>
      <c r="EB2" s="17" t="s">
        <v>351</v>
      </c>
      <c r="EC2" s="17" t="s">
        <v>402</v>
      </c>
      <c r="ED2" s="17" t="s">
        <v>42</v>
      </c>
      <c r="EE2" s="17" t="s">
        <v>405</v>
      </c>
      <c r="EF2" s="17" t="s">
        <v>408</v>
      </c>
      <c r="EG2" s="17" t="s">
        <v>410</v>
      </c>
      <c r="EH2" s="17" t="s">
        <v>355</v>
      </c>
      <c r="EI2" s="17" t="s">
        <v>412</v>
      </c>
      <c r="EJ2" s="17" t="s">
        <v>356</v>
      </c>
      <c r="EK2" s="17" t="s">
        <v>291</v>
      </c>
      <c r="EL2" s="17" t="s">
        <v>397</v>
      </c>
      <c r="EM2" s="17" t="s">
        <v>398</v>
      </c>
      <c r="EN2" s="17" t="s">
        <v>399</v>
      </c>
      <c r="EO2" s="17" t="s">
        <v>400</v>
      </c>
      <c r="EP2" s="17" t="s">
        <v>288</v>
      </c>
      <c r="EQ2" s="17" t="s">
        <v>414</v>
      </c>
      <c r="ER2" s="17" t="s">
        <v>415</v>
      </c>
      <c r="ES2" s="17" t="s">
        <v>389</v>
      </c>
      <c r="ET2" s="17" t="s">
        <v>286</v>
      </c>
      <c r="EU2" s="17" t="s">
        <v>443</v>
      </c>
      <c r="EV2" s="17" t="s">
        <v>404</v>
      </c>
      <c r="EW2" s="17" t="s">
        <v>409</v>
      </c>
    </row>
    <row r="3" spans="1:153" x14ac:dyDescent="0.25">
      <c r="A3" s="17" t="s">
        <v>171</v>
      </c>
      <c r="B3" s="17">
        <v>9949.6263921999998</v>
      </c>
      <c r="C3" s="17"/>
      <c r="D3" s="17">
        <v>4106.6778219999997</v>
      </c>
      <c r="E3" s="17">
        <v>361.67910917</v>
      </c>
      <c r="F3" s="17">
        <v>334.42454671000002</v>
      </c>
      <c r="G3" s="17">
        <v>402.66057641999998</v>
      </c>
      <c r="H3" s="17">
        <v>2172.6345022999999</v>
      </c>
      <c r="I3" s="17">
        <v>89.341676094999997</v>
      </c>
      <c r="J3" s="17">
        <v>51.064644749000003</v>
      </c>
      <c r="K3" s="17">
        <v>37.114381078000001</v>
      </c>
      <c r="L3" s="17">
        <v>35.659174303999997</v>
      </c>
      <c r="M3" s="17">
        <v>257.90792363000003</v>
      </c>
      <c r="N3" s="17">
        <v>4.1761613769999997</v>
      </c>
      <c r="O3" s="17">
        <v>37.613689876999999</v>
      </c>
      <c r="P3" s="17">
        <v>17.40897623</v>
      </c>
      <c r="Q3" s="17">
        <v>18.731632188999999</v>
      </c>
      <c r="R3" s="17">
        <v>12.352044177</v>
      </c>
      <c r="S3" s="17">
        <v>0.22083087130000001</v>
      </c>
      <c r="T3" s="17">
        <v>1.7360600000000001E-5</v>
      </c>
      <c r="U3" s="17">
        <v>1.95545853E-2</v>
      </c>
      <c r="V3" s="17">
        <v>1.4336361299999999E-2</v>
      </c>
      <c r="W3" s="17">
        <v>4.7826582424000001</v>
      </c>
      <c r="X3" s="17">
        <v>8.6580620900000002E-2</v>
      </c>
      <c r="Y3" s="17">
        <v>8.3285678700000004E-2</v>
      </c>
      <c r="Z3" s="17">
        <v>4.3825786628000003</v>
      </c>
      <c r="AA3" s="17">
        <v>0.3603145109</v>
      </c>
      <c r="AB3" s="17">
        <v>6.6141407504999998</v>
      </c>
      <c r="AC3" s="17">
        <v>6.5135794000000004E-3</v>
      </c>
      <c r="AF3" s="17" t="s">
        <v>171</v>
      </c>
      <c r="AG3" s="17">
        <v>0</v>
      </c>
      <c r="AH3" s="17">
        <v>8.0780852437389701</v>
      </c>
      <c r="AI3" s="17">
        <v>51.070357816788103</v>
      </c>
      <c r="AJ3" s="17">
        <v>89.351690562911003</v>
      </c>
      <c r="AK3" s="17">
        <v>89.351690562911003</v>
      </c>
      <c r="AL3" s="17">
        <v>78.370383524537402</v>
      </c>
      <c r="AM3" s="17">
        <v>0</v>
      </c>
      <c r="AN3" s="17">
        <v>37.118551343789299</v>
      </c>
      <c r="AO3" s="17">
        <v>6.5143328069010697E-3</v>
      </c>
      <c r="AP3" s="17">
        <v>35.663168386896302</v>
      </c>
      <c r="AQ3" s="17">
        <v>5.9563655490349803E-2</v>
      </c>
      <c r="AR3" s="17">
        <v>9950.7410608685095</v>
      </c>
      <c r="AS3" s="17">
        <v>3.2953057656376602E-3</v>
      </c>
      <c r="AT3" s="17">
        <v>6.4237103680285706E-2</v>
      </c>
      <c r="AU3" s="17">
        <v>4.0905350540187497E-3</v>
      </c>
      <c r="AV3" s="5">
        <v>9.5040441188401403E-5</v>
      </c>
      <c r="AW3" s="17">
        <v>1.4626615142887E-2</v>
      </c>
      <c r="AX3" s="17">
        <v>2.4571902763273202E-4</v>
      </c>
      <c r="AY3" s="17">
        <v>338.594846454898</v>
      </c>
      <c r="AZ3" s="17">
        <v>11.4222470134922</v>
      </c>
      <c r="BA3" s="17">
        <v>86.308587368143094</v>
      </c>
      <c r="BB3" s="17">
        <v>4.3830690898156996</v>
      </c>
      <c r="BC3" s="17">
        <v>0</v>
      </c>
      <c r="BD3" s="17">
        <v>0</v>
      </c>
      <c r="BE3" s="17">
        <v>257.93653941384503</v>
      </c>
      <c r="BF3" s="17">
        <v>257.93653941384503</v>
      </c>
      <c r="BG3" s="17">
        <v>39.762554091924699</v>
      </c>
      <c r="BH3" s="17">
        <v>0</v>
      </c>
      <c r="BI3" s="17">
        <v>0.360355149944807</v>
      </c>
      <c r="BJ3" s="17">
        <v>0</v>
      </c>
      <c r="BK3" s="17">
        <v>0</v>
      </c>
      <c r="BL3" s="17">
        <v>32.8570864556931</v>
      </c>
      <c r="BM3" s="17">
        <v>14.882253556694</v>
      </c>
      <c r="BN3" s="17">
        <v>2.4312647309812198E-3</v>
      </c>
      <c r="BO3" s="17">
        <v>0</v>
      </c>
      <c r="BP3" s="17">
        <v>222.63504044149599</v>
      </c>
      <c r="BQ3" s="17">
        <v>8.9713069014688892E-3</v>
      </c>
      <c r="BR3" s="17">
        <v>1.0859234960895501</v>
      </c>
      <c r="BS3" s="17">
        <v>3.0907062009402702</v>
      </c>
      <c r="BT3" s="17">
        <v>37.617985068932903</v>
      </c>
      <c r="BU3" s="17">
        <v>32.909115909787502</v>
      </c>
      <c r="BV3" s="17">
        <v>31.771838762282201</v>
      </c>
      <c r="BW3" s="17">
        <v>2180.3933993430201</v>
      </c>
      <c r="BX3" s="17">
        <v>3696.4237317420302</v>
      </c>
      <c r="BY3" s="17">
        <v>377.85683123980198</v>
      </c>
      <c r="BZ3" s="17">
        <v>4107.1376494375299</v>
      </c>
      <c r="CA3" s="5">
        <v>3.6779798109191903E-5</v>
      </c>
      <c r="CB3" s="17">
        <v>202.463768749591</v>
      </c>
      <c r="CC3" s="17">
        <v>0</v>
      </c>
      <c r="CD3" s="17">
        <v>0.220856806580984</v>
      </c>
      <c r="CE3" s="5">
        <v>1.7362664322006999E-5</v>
      </c>
      <c r="CF3" s="17">
        <v>1.9556758790623699E-2</v>
      </c>
      <c r="CG3" s="17">
        <v>1.43379814093619E-2</v>
      </c>
      <c r="CH3" s="17">
        <v>4.7831882659223801</v>
      </c>
      <c r="CI3" s="17">
        <v>0</v>
      </c>
      <c r="CJ3" s="17">
        <v>594.27723477490701</v>
      </c>
      <c r="CK3" s="17">
        <v>0.14297200552147499</v>
      </c>
      <c r="CL3" s="5">
        <v>1.70753360683873E-5</v>
      </c>
      <c r="CM3" s="17">
        <v>115.18071169055899</v>
      </c>
      <c r="CN3" s="17">
        <v>0.16031503279485401</v>
      </c>
      <c r="CO3" s="17">
        <v>0</v>
      </c>
      <c r="CP3" s="17">
        <v>0</v>
      </c>
      <c r="CQ3" s="17">
        <v>3.26492317146998</v>
      </c>
      <c r="CR3" s="17">
        <v>361.71963197781503</v>
      </c>
      <c r="CS3" s="17">
        <v>334.46200977738101</v>
      </c>
      <c r="CT3" s="17">
        <v>27.2576222004332</v>
      </c>
      <c r="CU3" s="17">
        <v>0</v>
      </c>
      <c r="CV3" s="17">
        <v>0</v>
      </c>
      <c r="CW3" s="17">
        <v>106.577981312962</v>
      </c>
      <c r="CX3" s="17">
        <v>0</v>
      </c>
      <c r="CY3" s="17">
        <v>15.801249344069801</v>
      </c>
      <c r="CZ3" s="17">
        <v>7.1747600440924399</v>
      </c>
      <c r="DA3" s="17">
        <v>1.94356657508666E-4</v>
      </c>
      <c r="DB3" s="17">
        <v>63.205023928746598</v>
      </c>
      <c r="DC3" s="17">
        <v>1.7075545978579201</v>
      </c>
      <c r="DD3" s="17">
        <v>1.70260355347586E-4</v>
      </c>
      <c r="DE3" s="17">
        <v>22.953691221636099</v>
      </c>
      <c r="DF3" s="5">
        <v>3.3317967027012102E-7</v>
      </c>
      <c r="DG3" s="17">
        <v>402.705516786278</v>
      </c>
      <c r="DH3" s="17">
        <v>241.062452166252</v>
      </c>
      <c r="DI3" s="17">
        <v>6.6148799109121397</v>
      </c>
      <c r="DJ3" s="17">
        <v>0</v>
      </c>
      <c r="DK3" s="17">
        <v>0</v>
      </c>
      <c r="DL3" s="17">
        <v>33.348088567536202</v>
      </c>
      <c r="DM3" s="17">
        <v>18.733749989007901</v>
      </c>
      <c r="DN3" s="17">
        <v>9.0294781662599499E-4</v>
      </c>
      <c r="DO3" s="17">
        <v>2172.8778566323299</v>
      </c>
      <c r="DP3" s="17">
        <v>12.353424541940999</v>
      </c>
      <c r="DQ3" s="17">
        <v>30.3820184038556</v>
      </c>
      <c r="DS3" s="25">
        <f t="shared" ref="DS3:DS34" si="0">BL3/BZ3</f>
        <v>7.9999964111728411E-3</v>
      </c>
      <c r="DT3" s="97">
        <f t="shared" ref="DT3:DT34" si="1">BW3/DO3</f>
        <v>1.0034587966772961</v>
      </c>
      <c r="DU3" s="40">
        <f t="shared" ref="DU3:DU34" si="2">(AR3-B3)/(B3+1E-50)</f>
        <v>1.1203120846663522E-4</v>
      </c>
      <c r="DV3" s="40"/>
      <c r="DW3" s="40">
        <f t="shared" ref="DW3:DW34" si="3">(BZ3-D3)/(D3+1E-50)</f>
        <v>1.1197066277440587E-4</v>
      </c>
      <c r="DX3" s="40">
        <f t="shared" ref="DX3:DX34" si="4">(CR3-E3)/(E3+1E-50)</f>
        <v>1.120407753381634E-4</v>
      </c>
      <c r="DY3" s="40">
        <f t="shared" ref="DY3:DY34" si="5">(CS3-F3)/(F3+1E-50)</f>
        <v>1.1202248085420593E-4</v>
      </c>
      <c r="DZ3" s="40">
        <f t="shared" ref="DZ3:DZ34" si="6">(DG3-G3)/(G3+1E-50)</f>
        <v>1.1160855795114443E-4</v>
      </c>
      <c r="EA3" s="40">
        <f t="shared" ref="EA3:EA34" si="7">(DO3-H3)/(H3+1E-50)</f>
        <v>1.1200886852914268E-4</v>
      </c>
      <c r="EB3" s="40">
        <f t="shared" ref="EB3:EB34" si="8">(AK3-I3)/(I3+1E-50)</f>
        <v>1.1209178458166813E-4</v>
      </c>
      <c r="EC3" s="40">
        <f t="shared" ref="EC3:EC34" si="9">(AI3-J3)/(J3+1E-50)</f>
        <v>1.1187912529661581E-4</v>
      </c>
      <c r="ED3" s="40">
        <f t="shared" ref="ED3:ED34" si="10">(AN3-K3)/(K3+1E-50)</f>
        <v>1.1236253086193402E-4</v>
      </c>
      <c r="EE3" s="40">
        <f t="shared" ref="EE3:EE34" si="11">(AP3-L3)/(L3+1E-50)</f>
        <v>1.1200716153030499E-4</v>
      </c>
      <c r="EF3" s="40">
        <f t="shared" ref="EF3:EF34" si="12">(BF3-M3)/(M3+1E-50)</f>
        <v>1.1095348852503991E-4</v>
      </c>
      <c r="EG3" s="40">
        <f t="shared" ref="EG3:EG34" si="13">(BR3+BS3-N3)/(N3+1E-50)</f>
        <v>1.1214126743287514E-4</v>
      </c>
      <c r="EH3" s="40">
        <f t="shared" ref="EH3:EH34" si="14">(BT3-O3)/(O3+1E-50)</f>
        <v>1.1419225146349165E-4</v>
      </c>
      <c r="EI3" s="40">
        <f t="shared" ref="EI3:EI34" si="15">(BV3-P3)/(P3+1E-50)</f>
        <v>0.82502625901294602</v>
      </c>
      <c r="EJ3" s="40">
        <f t="shared" ref="EJ3:EJ34" si="16">(DM3-Q3)/(Q3+1E-50)</f>
        <v>1.1306008929352724E-4</v>
      </c>
      <c r="EK3" s="40">
        <f t="shared" ref="EK3:EK34" si="17">(DP3-R3)/(R3+1E-50)</f>
        <v>1.1175194333984422E-4</v>
      </c>
      <c r="EL3" s="40">
        <f t="shared" ref="EL3:EL34" si="18">(CD3-S3)/(S3+1E-50)</f>
        <v>1.1744409117852709E-4</v>
      </c>
      <c r="EM3" s="40">
        <f t="shared" ref="EM3:EM34" si="19">(CE3-T3)/(T3+1E-50)</f>
        <v>1.1890844826778286E-4</v>
      </c>
      <c r="EN3" s="40">
        <f t="shared" ref="EN3:EN34" si="20">(CF3-U3)/(U3+1E-50)</f>
        <v>1.1114992163495611E-4</v>
      </c>
      <c r="EO3" s="40">
        <f t="shared" ref="EO3:EO34" si="21">(CG3-V3)/(V3+1E-50)</f>
        <v>1.130070125883708E-4</v>
      </c>
      <c r="EP3" s="40">
        <f t="shared" ref="EP3:EP34" si="22">(CH3-W3)/(W3+1E-50)</f>
        <v>1.1082195204355444E-4</v>
      </c>
      <c r="EQ3" s="40">
        <f t="shared" ref="EQ3:EQ34" si="23">(SUM(AS3:AX3)-X3)/(X3+1E-50)</f>
        <v>1.12013653279949E-4</v>
      </c>
      <c r="ER3" s="40">
        <f t="shared" ref="ER3:ER34" si="24">(SUM(AT3:AX3)-Y3)/(Y3+1E-50)</f>
        <v>1.1207984563845998E-4</v>
      </c>
      <c r="ES3" s="40">
        <f t="shared" ref="ES3:ES34" si="25">(BB3-Z3)/(Z3+1E-50)</f>
        <v>1.1190375653999458E-4</v>
      </c>
      <c r="ET3" s="40">
        <f t="shared" ref="ET3:ET34" si="26">(BI3-AA3)/(AA3+1E-50)</f>
        <v>1.1278769957249708E-4</v>
      </c>
      <c r="EU3" s="40">
        <f t="shared" ref="EU3:EU34" si="27">(DI3-AB3)/(AB3+1E-50)</f>
        <v>1.1175456344559366E-4</v>
      </c>
      <c r="EV3" s="40">
        <f t="shared" ref="EV3:EV34" si="28">(AO3-AC3)/(AC3+1E-50)</f>
        <v>1.1566710940367144E-4</v>
      </c>
      <c r="EW3" s="40">
        <f>(BJ3+BK3+CP3-AD3)/(AD3+1E-50)</f>
        <v>0</v>
      </c>
    </row>
    <row r="4" spans="1:153" x14ac:dyDescent="0.25">
      <c r="A4" s="17" t="s">
        <v>173</v>
      </c>
      <c r="B4" s="17">
        <v>12361.207705999999</v>
      </c>
      <c r="C4" s="17"/>
      <c r="D4" s="17">
        <v>3508.2839041000002</v>
      </c>
      <c r="E4" s="17">
        <v>377.98814265999999</v>
      </c>
      <c r="F4" s="17">
        <v>338.03167854999998</v>
      </c>
      <c r="G4" s="17">
        <v>358.23904313999998</v>
      </c>
      <c r="H4" s="17">
        <v>1714.8657922</v>
      </c>
      <c r="I4" s="17">
        <v>59.705253221</v>
      </c>
      <c r="J4" s="17">
        <v>33.981263179999999</v>
      </c>
      <c r="K4" s="17">
        <v>26.660750388</v>
      </c>
      <c r="L4" s="17">
        <v>24.189191144999999</v>
      </c>
      <c r="M4" s="17">
        <v>172.79572168999999</v>
      </c>
      <c r="N4" s="17">
        <v>6.7513945301999998</v>
      </c>
      <c r="O4" s="17">
        <v>25.008598465999999</v>
      </c>
      <c r="P4" s="17">
        <v>17.786420236000001</v>
      </c>
      <c r="Q4" s="17">
        <v>17.549351446999999</v>
      </c>
      <c r="R4" s="17">
        <v>11.083500122</v>
      </c>
      <c r="S4" s="17">
        <v>0.37160792939999998</v>
      </c>
      <c r="T4" s="17">
        <v>1.410684E-4</v>
      </c>
      <c r="U4" s="17">
        <v>3.3078854599999999E-2</v>
      </c>
      <c r="V4" s="17">
        <v>2.4224265500000002E-2</v>
      </c>
      <c r="W4" s="17">
        <v>3.6772199264999998</v>
      </c>
      <c r="X4" s="17">
        <v>0.50256350289999996</v>
      </c>
      <c r="Y4" s="17">
        <v>0.48860634269999997</v>
      </c>
      <c r="Z4" s="17">
        <v>3.6340568429000002</v>
      </c>
      <c r="AA4" s="17">
        <v>0.58250271890000005</v>
      </c>
      <c r="AB4" s="17">
        <v>4.5641803555999996</v>
      </c>
      <c r="AC4" s="17">
        <v>1.09847108E-2</v>
      </c>
      <c r="AF4" s="17" t="s">
        <v>173</v>
      </c>
      <c r="AG4" s="17">
        <v>0</v>
      </c>
      <c r="AH4" s="17">
        <v>6.2874151607675604</v>
      </c>
      <c r="AI4" s="17">
        <v>33.810404321927003</v>
      </c>
      <c r="AJ4" s="17">
        <v>59.4049738907771</v>
      </c>
      <c r="AK4" s="17">
        <v>59.4049738907771</v>
      </c>
      <c r="AL4" s="17">
        <v>61.551578365961703</v>
      </c>
      <c r="AM4" s="17">
        <v>0</v>
      </c>
      <c r="AN4" s="17">
        <v>26.525542869344399</v>
      </c>
      <c r="AO4" s="17">
        <v>1.09262069476615E-2</v>
      </c>
      <c r="AP4" s="17">
        <v>24.0673045336803</v>
      </c>
      <c r="AQ4" s="17">
        <v>0.32146181326720302</v>
      </c>
      <c r="AR4" s="17">
        <v>12300.480055644601</v>
      </c>
      <c r="AS4" s="17">
        <v>1.39361742974145E-2</v>
      </c>
      <c r="AT4" s="17">
        <v>0.37636121386486698</v>
      </c>
      <c r="AU4" s="17">
        <v>2.39661181126231E-2</v>
      </c>
      <c r="AV4" s="17">
        <v>5.56831011976608E-4</v>
      </c>
      <c r="AW4" s="17">
        <v>8.5696242243864296E-2</v>
      </c>
      <c r="AX4" s="17">
        <v>1.43965559836196E-3</v>
      </c>
      <c r="AY4" s="17">
        <v>264.19550114370202</v>
      </c>
      <c r="AZ4" s="17">
        <v>8.9677376599154002</v>
      </c>
      <c r="BA4" s="17">
        <v>67.566084766078106</v>
      </c>
      <c r="BB4" s="17">
        <v>3.61537550396628</v>
      </c>
      <c r="BC4" s="17">
        <v>0</v>
      </c>
      <c r="BD4" s="17">
        <v>0</v>
      </c>
      <c r="BE4" s="17">
        <v>171.92621540152999</v>
      </c>
      <c r="BF4" s="17">
        <v>171.92621540152999</v>
      </c>
      <c r="BG4" s="17">
        <v>30.989838644595601</v>
      </c>
      <c r="BH4" s="17">
        <v>0</v>
      </c>
      <c r="BI4" s="17">
        <v>0.57938113710072903</v>
      </c>
      <c r="BJ4" s="17">
        <v>0</v>
      </c>
      <c r="BK4" s="17">
        <v>0</v>
      </c>
      <c r="BL4" s="17">
        <v>27.9641132465594</v>
      </c>
      <c r="BM4" s="17">
        <v>11.9678137890989</v>
      </c>
      <c r="BN4" s="17">
        <v>1.31212930609139E-2</v>
      </c>
      <c r="BO4" s="17">
        <v>0</v>
      </c>
      <c r="BP4" s="17">
        <v>173.806239091272</v>
      </c>
      <c r="BQ4" s="17">
        <v>6.6185057647006801E-2</v>
      </c>
      <c r="BR4" s="17">
        <v>1.74595059673605</v>
      </c>
      <c r="BS4" s="17">
        <v>4.9692417835391902</v>
      </c>
      <c r="BT4" s="17">
        <v>24.882943442031401</v>
      </c>
      <c r="BU4" s="17">
        <v>25.647670651493002</v>
      </c>
      <c r="BV4" s="17">
        <v>28.871173539067001</v>
      </c>
      <c r="BW4" s="17">
        <v>1670.07116173657</v>
      </c>
      <c r="BX4" s="17">
        <v>3145.9600655196</v>
      </c>
      <c r="BY4" s="17">
        <v>321.58723145841202</v>
      </c>
      <c r="BZ4" s="17">
        <v>3495.5114102245702</v>
      </c>
      <c r="CA4" s="17">
        <v>2.71340102190567E-4</v>
      </c>
      <c r="CB4" s="17">
        <v>158.086063537966</v>
      </c>
      <c r="CC4" s="17">
        <v>0</v>
      </c>
      <c r="CD4" s="17">
        <v>0.36962091582444501</v>
      </c>
      <c r="CE4" s="17">
        <v>1.4078665146081501E-4</v>
      </c>
      <c r="CF4" s="17">
        <v>3.2903398650903602E-2</v>
      </c>
      <c r="CG4" s="17">
        <v>2.4095499699532001E-2</v>
      </c>
      <c r="CH4" s="17">
        <v>3.6584719567188499</v>
      </c>
      <c r="CI4" s="17">
        <v>0</v>
      </c>
      <c r="CJ4" s="17">
        <v>472.37932214195899</v>
      </c>
      <c r="CK4" s="17">
        <v>0.14373336832068401</v>
      </c>
      <c r="CL4" s="17">
        <v>1.0004302929391401E-4</v>
      </c>
      <c r="CM4" s="17">
        <v>115.830096082937</v>
      </c>
      <c r="CN4" s="17">
        <v>0.16084062293798901</v>
      </c>
      <c r="CO4" s="17">
        <v>0</v>
      </c>
      <c r="CP4" s="17">
        <v>0</v>
      </c>
      <c r="CQ4" s="17">
        <v>3.2720318301118301</v>
      </c>
      <c r="CR4" s="17">
        <v>376.05251105583699</v>
      </c>
      <c r="CS4" s="17">
        <v>336.30943809276903</v>
      </c>
      <c r="CT4" s="17">
        <v>39.743072963067</v>
      </c>
      <c r="CU4" s="17">
        <v>0</v>
      </c>
      <c r="CV4" s="17">
        <v>0</v>
      </c>
      <c r="CW4" s="17">
        <v>107.012725019703</v>
      </c>
      <c r="CX4" s="17">
        <v>0</v>
      </c>
      <c r="CY4" s="17">
        <v>15.9384581592508</v>
      </c>
      <c r="CZ4" s="17">
        <v>7.1903360720249996</v>
      </c>
      <c r="DA4" s="17">
        <v>1.1579748008399601E-3</v>
      </c>
      <c r="DB4" s="17">
        <v>63.753832996577302</v>
      </c>
      <c r="DC4" s="17">
        <v>1.32903828340202</v>
      </c>
      <c r="DD4" s="17">
        <v>1.0305396903608399E-3</v>
      </c>
      <c r="DE4" s="17">
        <v>23.005093431328699</v>
      </c>
      <c r="DF4" s="5">
        <v>1.9520551982230702E-6</v>
      </c>
      <c r="DG4" s="17">
        <v>356.884993821546</v>
      </c>
      <c r="DH4" s="17">
        <v>189.06357622473399</v>
      </c>
      <c r="DI4" s="17">
        <v>4.5411432406280303</v>
      </c>
      <c r="DJ4" s="17">
        <v>0</v>
      </c>
      <c r="DK4" s="17">
        <v>0</v>
      </c>
      <c r="DL4" s="17">
        <v>26.604120585989399</v>
      </c>
      <c r="DM4" s="17">
        <v>17.4582005799091</v>
      </c>
      <c r="DN4" s="17">
        <v>6.6614069732237602E-3</v>
      </c>
      <c r="DO4" s="17">
        <v>1707.2683093856199</v>
      </c>
      <c r="DP4" s="17">
        <v>11.0261451922471</v>
      </c>
      <c r="DQ4" s="17">
        <v>24.419050385886202</v>
      </c>
      <c r="DS4" s="25">
        <f t="shared" si="0"/>
        <v>8.0000062837050894E-3</v>
      </c>
      <c r="DT4" s="97">
        <f t="shared" si="1"/>
        <v>0.97821247694661673</v>
      </c>
      <c r="DU4" s="40">
        <f t="shared" si="2"/>
        <v>-4.9127602900744033E-3</v>
      </c>
      <c r="DV4" s="40"/>
      <c r="DW4" s="40">
        <f t="shared" si="3"/>
        <v>-3.6406671251728623E-3</v>
      </c>
      <c r="DX4" s="40">
        <f t="shared" si="4"/>
        <v>-5.1208791644665576E-3</v>
      </c>
      <c r="DY4" s="40">
        <f t="shared" si="5"/>
        <v>-5.0949084553807804E-3</v>
      </c>
      <c r="DZ4" s="40">
        <f t="shared" si="6"/>
        <v>-3.7797368667178218E-3</v>
      </c>
      <c r="EA4" s="40">
        <f t="shared" si="7"/>
        <v>-4.43036583325468E-3</v>
      </c>
      <c r="EB4" s="40">
        <f t="shared" si="8"/>
        <v>-5.0293619744214207E-3</v>
      </c>
      <c r="EC4" s="40">
        <f t="shared" si="9"/>
        <v>-5.0280313938875949E-3</v>
      </c>
      <c r="ED4" s="40">
        <f t="shared" si="10"/>
        <v>-5.071407094245116E-3</v>
      </c>
      <c r="EE4" s="40">
        <f t="shared" si="11"/>
        <v>-5.0388874348489014E-3</v>
      </c>
      <c r="EF4" s="40">
        <f t="shared" si="12"/>
        <v>-5.0319896810288121E-3</v>
      </c>
      <c r="EG4" s="40">
        <f t="shared" si="13"/>
        <v>-5.3621736609853676E-3</v>
      </c>
      <c r="EH4" s="40">
        <f t="shared" si="14"/>
        <v>-5.0244728483857231E-3</v>
      </c>
      <c r="EI4" s="40">
        <f t="shared" si="15"/>
        <v>0.62321440492175484</v>
      </c>
      <c r="EJ4" s="40">
        <f t="shared" si="16"/>
        <v>-5.193973541767624E-3</v>
      </c>
      <c r="EK4" s="40">
        <f t="shared" si="17"/>
        <v>-5.1748030064126503E-3</v>
      </c>
      <c r="EL4" s="40">
        <f t="shared" si="18"/>
        <v>-5.3470699044641393E-3</v>
      </c>
      <c r="EM4" s="40">
        <f t="shared" si="19"/>
        <v>-1.9972477123508026E-3</v>
      </c>
      <c r="EN4" s="40">
        <f t="shared" si="20"/>
        <v>-5.3041724454508977E-3</v>
      </c>
      <c r="EO4" s="40">
        <f t="shared" si="21"/>
        <v>-5.3155708877117586E-3</v>
      </c>
      <c r="EP4" s="40">
        <f t="shared" si="22"/>
        <v>-5.0984086227864886E-3</v>
      </c>
      <c r="EQ4" s="40">
        <f t="shared" si="23"/>
        <v>-1.2083403736805108E-3</v>
      </c>
      <c r="ER4" s="40">
        <f t="shared" si="24"/>
        <v>-1.1999063808039341E-3</v>
      </c>
      <c r="ES4" s="40">
        <f t="shared" si="25"/>
        <v>-5.1406292585154841E-3</v>
      </c>
      <c r="ET4" s="40">
        <f t="shared" si="26"/>
        <v>-5.3589136977177159E-3</v>
      </c>
      <c r="EU4" s="40">
        <f t="shared" si="27"/>
        <v>-5.0473717463211049E-3</v>
      </c>
      <c r="EV4" s="40">
        <f t="shared" si="28"/>
        <v>-5.3259346926547947E-3</v>
      </c>
      <c r="EW4" s="40">
        <f t="shared" ref="EW4:EW51" si="29">(BJ4+BK4+CP4-AD4)/(AD4+1E-50)</f>
        <v>0</v>
      </c>
    </row>
    <row r="5" spans="1:153" x14ac:dyDescent="0.25">
      <c r="A5" s="17" t="s">
        <v>174</v>
      </c>
      <c r="B5" s="17">
        <v>5808.6489353999996</v>
      </c>
      <c r="C5" s="17"/>
      <c r="D5" s="17">
        <v>814.56924534999996</v>
      </c>
      <c r="E5" s="17">
        <v>153.58902083999999</v>
      </c>
      <c r="F5" s="17">
        <v>132.07951126</v>
      </c>
      <c r="G5" s="17">
        <v>88.394838230999994</v>
      </c>
      <c r="H5" s="17">
        <v>519.780798</v>
      </c>
      <c r="I5" s="17">
        <v>20.315236515999999</v>
      </c>
      <c r="J5" s="17">
        <v>11.499716192999999</v>
      </c>
      <c r="K5" s="17">
        <v>9.8794153168999994</v>
      </c>
      <c r="L5" s="17">
        <v>8.3866291335999996</v>
      </c>
      <c r="M5" s="17">
        <v>58.987028141000003</v>
      </c>
      <c r="N5" s="17">
        <v>4.0193192415999999</v>
      </c>
      <c r="O5" s="17">
        <v>8.4537916077999995</v>
      </c>
      <c r="P5" s="17">
        <v>8.4165957618</v>
      </c>
      <c r="Q5" s="17">
        <v>8.1590281130999998</v>
      </c>
      <c r="R5" s="17">
        <v>5.0012898027999997</v>
      </c>
      <c r="S5" s="17">
        <v>0.21174103899999999</v>
      </c>
      <c r="T5" s="17">
        <v>2.4510200000000001E-5</v>
      </c>
      <c r="U5" s="17">
        <v>1.8763135100000002E-2</v>
      </c>
      <c r="V5" s="17">
        <v>1.3754139E-2</v>
      </c>
      <c r="W5" s="17">
        <v>1.4344894721000001</v>
      </c>
      <c r="X5" s="17">
        <v>2.0139478200000002E-2</v>
      </c>
      <c r="Y5" s="17">
        <v>1.9282245100000001E-2</v>
      </c>
      <c r="Z5" s="17">
        <v>1.5431790491999999</v>
      </c>
      <c r="AA5" s="17">
        <v>0.34678233250000001</v>
      </c>
      <c r="AB5" s="17">
        <v>1.6156512509000001</v>
      </c>
      <c r="AC5" s="17">
        <v>6.2475207000000001E-3</v>
      </c>
      <c r="AF5" s="17" t="s">
        <v>174</v>
      </c>
      <c r="AG5" s="17">
        <v>0</v>
      </c>
      <c r="AH5" s="17">
        <v>1.93377911108195</v>
      </c>
      <c r="AI5" s="17">
        <v>11.510493670697601</v>
      </c>
      <c r="AJ5" s="17">
        <v>20.3342880552702</v>
      </c>
      <c r="AK5" s="17">
        <v>20.3342880552702</v>
      </c>
      <c r="AL5" s="17">
        <v>18.764950658459899</v>
      </c>
      <c r="AM5" s="17">
        <v>0</v>
      </c>
      <c r="AN5" s="17">
        <v>9.88867638048694</v>
      </c>
      <c r="AO5" s="17">
        <v>6.2533665518821396E-3</v>
      </c>
      <c r="AP5" s="17">
        <v>8.39449512299859</v>
      </c>
      <c r="AQ5" s="17">
        <v>1.6105454533515501E-2</v>
      </c>
      <c r="AR5" s="17">
        <v>5814.0940149142598</v>
      </c>
      <c r="AS5" s="17">
        <v>8.5803693155199804E-4</v>
      </c>
      <c r="AT5" s="17">
        <v>1.48844115500146E-2</v>
      </c>
      <c r="AU5" s="17">
        <v>9.4781668160297998E-4</v>
      </c>
      <c r="AV5" s="5">
        <v>2.2021754837216199E-5</v>
      </c>
      <c r="AW5" s="17">
        <v>3.3891305850515599E-3</v>
      </c>
      <c r="AX5" s="5">
        <v>5.6936536275401302E-5</v>
      </c>
      <c r="AY5" s="17">
        <v>81.059325535191306</v>
      </c>
      <c r="AZ5" s="17">
        <v>2.7348399226549298</v>
      </c>
      <c r="BA5" s="17">
        <v>20.6637201481714</v>
      </c>
      <c r="BB5" s="17">
        <v>1.54462656808614</v>
      </c>
      <c r="BC5" s="17">
        <v>0</v>
      </c>
      <c r="BD5" s="17">
        <v>0</v>
      </c>
      <c r="BE5" s="17">
        <v>59.042344191894003</v>
      </c>
      <c r="BF5" s="17">
        <v>59.042344191894003</v>
      </c>
      <c r="BG5" s="17">
        <v>9.5188907569004808</v>
      </c>
      <c r="BH5" s="17">
        <v>0</v>
      </c>
      <c r="BI5" s="17">
        <v>0.34710698619983699</v>
      </c>
      <c r="BJ5" s="17">
        <v>0</v>
      </c>
      <c r="BK5" s="17">
        <v>0</v>
      </c>
      <c r="BL5" s="17">
        <v>6.5226564823933399</v>
      </c>
      <c r="BM5" s="17">
        <v>3.5651807730032998</v>
      </c>
      <c r="BN5" s="17">
        <v>6.5738854088150003E-4</v>
      </c>
      <c r="BO5" s="17">
        <v>0</v>
      </c>
      <c r="BP5" s="17">
        <v>53.2995999222316</v>
      </c>
      <c r="BQ5" s="17">
        <v>2.5974983075301699E-3</v>
      </c>
      <c r="BR5" s="17">
        <v>1.04600241615547</v>
      </c>
      <c r="BS5" s="17">
        <v>2.97708361624144</v>
      </c>
      <c r="BT5" s="17">
        <v>8.4617421185583801</v>
      </c>
      <c r="BU5" s="17">
        <v>7.8782178729222299</v>
      </c>
      <c r="BV5" s="17">
        <v>11.862278489956999</v>
      </c>
      <c r="BW5" s="17">
        <v>523.01307155651796</v>
      </c>
      <c r="BX5" s="17">
        <v>733.79946197545098</v>
      </c>
      <c r="BY5" s="17">
        <v>75.010663563440701</v>
      </c>
      <c r="BZ5" s="17">
        <v>815.33278202128497</v>
      </c>
      <c r="CA5" s="5">
        <v>1.0649245355761E-5</v>
      </c>
      <c r="CB5" s="17">
        <v>48.4703478560657</v>
      </c>
      <c r="CC5" s="17">
        <v>0</v>
      </c>
      <c r="CD5" s="17">
        <v>0.211940041815396</v>
      </c>
      <c r="CE5" s="5">
        <v>2.4532976822191698E-5</v>
      </c>
      <c r="CF5" s="17">
        <v>1.87806673814933E-2</v>
      </c>
      <c r="CG5" s="17">
        <v>1.37670488636386E-2</v>
      </c>
      <c r="CH5" s="17">
        <v>1.43583539498558</v>
      </c>
      <c r="CI5" s="17">
        <v>0</v>
      </c>
      <c r="CJ5" s="17">
        <v>142.32904649931601</v>
      </c>
      <c r="CK5" s="17">
        <v>5.6512689374273103E-2</v>
      </c>
      <c r="CL5" s="5">
        <v>3.9565463117225201E-6</v>
      </c>
      <c r="CM5" s="17">
        <v>45.525442843521397</v>
      </c>
      <c r="CN5" s="17">
        <v>6.3377015823674304E-2</v>
      </c>
      <c r="CO5" s="17">
        <v>0</v>
      </c>
      <c r="CP5" s="17">
        <v>0</v>
      </c>
      <c r="CQ5" s="17">
        <v>1.29082112986876</v>
      </c>
      <c r="CR5" s="17">
        <v>153.73301136878999</v>
      </c>
      <c r="CS5" s="17">
        <v>132.203337011299</v>
      </c>
      <c r="CT5" s="17">
        <v>21.5296743574904</v>
      </c>
      <c r="CU5" s="17">
        <v>0</v>
      </c>
      <c r="CV5" s="17">
        <v>0</v>
      </c>
      <c r="CW5" s="17">
        <v>42.132137427316302</v>
      </c>
      <c r="CX5" s="17">
        <v>0</v>
      </c>
      <c r="CY5" s="17">
        <v>6.2446785370128399</v>
      </c>
      <c r="CZ5" s="17">
        <v>2.83661396341429</v>
      </c>
      <c r="DA5" s="5">
        <v>5.0012199780640099E-5</v>
      </c>
      <c r="DB5" s="17">
        <v>24.978715685334201</v>
      </c>
      <c r="DC5" s="17">
        <v>0.40876477455527599</v>
      </c>
      <c r="DD5" s="5">
        <v>4.79829489189085E-5</v>
      </c>
      <c r="DE5" s="17">
        <v>9.0749356907356198</v>
      </c>
      <c r="DF5" s="5">
        <v>7.7203318743145E-8</v>
      </c>
      <c r="DG5" s="17">
        <v>88.477728978323</v>
      </c>
      <c r="DH5" s="17">
        <v>57.717152350235303</v>
      </c>
      <c r="DI5" s="17">
        <v>1.61716475467953</v>
      </c>
      <c r="DJ5" s="17">
        <v>0</v>
      </c>
      <c r="DK5" s="17">
        <v>0</v>
      </c>
      <c r="DL5" s="17">
        <v>7.9875461589012602</v>
      </c>
      <c r="DM5" s="17">
        <v>8.1666776541816599</v>
      </c>
      <c r="DN5" s="17">
        <v>2.6143643542366699E-4</v>
      </c>
      <c r="DO5" s="17">
        <v>520.26803854781497</v>
      </c>
      <c r="DP5" s="17">
        <v>5.0059787196557402</v>
      </c>
      <c r="DQ5" s="17">
        <v>7.2782907614094103</v>
      </c>
      <c r="DS5" s="25">
        <f t="shared" si="0"/>
        <v>7.9999929185026446E-3</v>
      </c>
      <c r="DT5" s="97">
        <f t="shared" si="1"/>
        <v>1.0052761899738547</v>
      </c>
      <c r="DU5" s="40">
        <f t="shared" si="2"/>
        <v>9.3740895254935074E-4</v>
      </c>
      <c r="DV5" s="40"/>
      <c r="DW5" s="40">
        <f t="shared" si="3"/>
        <v>9.3735023221621565E-4</v>
      </c>
      <c r="DX5" s="40">
        <f t="shared" si="4"/>
        <v>9.3750535033360115E-4</v>
      </c>
      <c r="DY5" s="40">
        <f t="shared" si="5"/>
        <v>9.3750915730784513E-4</v>
      </c>
      <c r="DZ5" s="40">
        <f t="shared" si="6"/>
        <v>9.3773289234819071E-4</v>
      </c>
      <c r="EA5" s="40">
        <f t="shared" si="7"/>
        <v>9.3739620565006529E-4</v>
      </c>
      <c r="EB5" s="40">
        <f t="shared" si="8"/>
        <v>9.3779559274125913E-4</v>
      </c>
      <c r="EC5" s="40">
        <f t="shared" si="9"/>
        <v>9.3719510262017412E-4</v>
      </c>
      <c r="ED5" s="40">
        <f t="shared" si="10"/>
        <v>9.3741008854019282E-4</v>
      </c>
      <c r="EE5" s="40">
        <f t="shared" si="11"/>
        <v>9.3792026251360988E-4</v>
      </c>
      <c r="EF5" s="40">
        <f t="shared" si="12"/>
        <v>9.3776636384824378E-4</v>
      </c>
      <c r="EG5" s="40">
        <f t="shared" si="13"/>
        <v>9.3717133934622754E-4</v>
      </c>
      <c r="EH5" s="40">
        <f t="shared" si="14"/>
        <v>9.4046684934189309E-4</v>
      </c>
      <c r="EI5" s="40">
        <f t="shared" si="15"/>
        <v>0.4093914957631391</v>
      </c>
      <c r="EJ5" s="40">
        <f t="shared" si="16"/>
        <v>9.3755542640895975E-4</v>
      </c>
      <c r="EK5" s="40">
        <f t="shared" si="17"/>
        <v>9.3754152241194862E-4</v>
      </c>
      <c r="EL5" s="40">
        <f t="shared" si="18"/>
        <v>9.3984055398917924E-4</v>
      </c>
      <c r="EM5" s="40">
        <f t="shared" si="19"/>
        <v>9.2927932826729755E-4</v>
      </c>
      <c r="EN5" s="40">
        <f t="shared" si="20"/>
        <v>9.3440042934499136E-4</v>
      </c>
      <c r="EO5" s="40">
        <f t="shared" si="21"/>
        <v>9.3861663304406441E-4</v>
      </c>
      <c r="EP5" s="40">
        <f t="shared" si="22"/>
        <v>9.3825915892539963E-4</v>
      </c>
      <c r="EQ5" s="40">
        <f t="shared" si="23"/>
        <v>9.3725563027513461E-4</v>
      </c>
      <c r="ER5" s="40">
        <f t="shared" si="24"/>
        <v>9.372356635875004E-4</v>
      </c>
      <c r="ES5" s="40">
        <f t="shared" si="25"/>
        <v>9.3801097603705811E-4</v>
      </c>
      <c r="ET5" s="40">
        <f t="shared" si="26"/>
        <v>9.3618869651317723E-4</v>
      </c>
      <c r="EU5" s="40">
        <f t="shared" si="27"/>
        <v>9.367762867678709E-4</v>
      </c>
      <c r="EV5" s="40">
        <f t="shared" si="28"/>
        <v>9.3570748507315301E-4</v>
      </c>
      <c r="EW5" s="40">
        <f t="shared" si="29"/>
        <v>0</v>
      </c>
    </row>
    <row r="6" spans="1:153" x14ac:dyDescent="0.25">
      <c r="A6" s="17" t="s">
        <v>175</v>
      </c>
      <c r="B6" s="17">
        <v>32417.42785</v>
      </c>
      <c r="C6" s="17"/>
      <c r="D6" s="17">
        <v>5724.147946</v>
      </c>
      <c r="E6" s="17">
        <v>674.40478933999998</v>
      </c>
      <c r="F6" s="17">
        <v>573.91607424999995</v>
      </c>
      <c r="G6" s="17">
        <v>665.94935040999997</v>
      </c>
      <c r="H6" s="17">
        <v>4111.9752009000003</v>
      </c>
      <c r="I6" s="17">
        <v>91.514517550999997</v>
      </c>
      <c r="J6" s="17">
        <v>51.787654666999998</v>
      </c>
      <c r="K6" s="17">
        <v>44.930339124</v>
      </c>
      <c r="L6" s="17">
        <v>37.876597173</v>
      </c>
      <c r="M6" s="17">
        <v>265.82138966000002</v>
      </c>
      <c r="N6" s="17">
        <v>19.035902643</v>
      </c>
      <c r="O6" s="17">
        <v>38.065576049000001</v>
      </c>
      <c r="P6" s="17">
        <v>39.805776031000001</v>
      </c>
      <c r="Q6" s="17">
        <v>37.908603794000001</v>
      </c>
      <c r="R6" s="17">
        <v>23.178507767999999</v>
      </c>
      <c r="S6" s="17">
        <v>1.0259306991999999</v>
      </c>
      <c r="T6" s="17">
        <v>7.5994910000000003E-4</v>
      </c>
      <c r="U6" s="17">
        <v>9.2044210799999998E-2</v>
      </c>
      <c r="V6" s="17">
        <v>6.7303357499999994E-2</v>
      </c>
      <c r="W6" s="17">
        <v>6.61605825</v>
      </c>
      <c r="X6" s="17">
        <v>3.2707545525000001</v>
      </c>
      <c r="Y6" s="17">
        <v>3.1693734999999998</v>
      </c>
      <c r="Z6" s="17">
        <v>7.1187574314999997</v>
      </c>
      <c r="AA6" s="17">
        <v>1.6425133978999999</v>
      </c>
      <c r="AB6" s="17">
        <v>7.3142813642000002</v>
      </c>
      <c r="AC6" s="17">
        <v>3.0462927000000001E-2</v>
      </c>
      <c r="AD6" s="5">
        <v>1.16399E-9</v>
      </c>
      <c r="AF6" s="17" t="s">
        <v>175</v>
      </c>
      <c r="AG6" s="17">
        <v>0</v>
      </c>
      <c r="AH6" s="17">
        <v>15.118033041083301</v>
      </c>
      <c r="AI6" s="17">
        <v>52.063362535915502</v>
      </c>
      <c r="AJ6" s="17">
        <v>91.996029838128194</v>
      </c>
      <c r="AK6" s="17">
        <v>91.996029838128194</v>
      </c>
      <c r="AL6" s="17">
        <v>149.43208136801999</v>
      </c>
      <c r="AM6" s="17">
        <v>0</v>
      </c>
      <c r="AN6" s="17">
        <v>45.123746061012703</v>
      </c>
      <c r="AO6" s="17">
        <v>3.0480820041634601E-2</v>
      </c>
      <c r="AP6" s="17">
        <v>38.067519744450301</v>
      </c>
      <c r="AQ6" s="17">
        <v>1.4121391215764101</v>
      </c>
      <c r="AR6" s="17">
        <v>32519.893927276102</v>
      </c>
      <c r="AS6" s="17">
        <v>0.102583916117197</v>
      </c>
      <c r="AT6" s="17">
        <v>2.47310353293694</v>
      </c>
      <c r="AU6" s="17">
        <v>0.15748420742712799</v>
      </c>
      <c r="AV6" s="17">
        <v>3.6589910886477401E-3</v>
      </c>
      <c r="AW6" s="17">
        <v>0.56311850899970695</v>
      </c>
      <c r="AX6" s="17">
        <v>9.4601426034932202E-3</v>
      </c>
      <c r="AY6" s="17">
        <v>636.82922403677401</v>
      </c>
      <c r="AZ6" s="17">
        <v>21.7428921106461</v>
      </c>
      <c r="BA6" s="17">
        <v>163.39100349451499</v>
      </c>
      <c r="BB6" s="17">
        <v>7.1398667883344</v>
      </c>
      <c r="BC6" s="17">
        <v>0</v>
      </c>
      <c r="BD6" s="17">
        <v>0</v>
      </c>
      <c r="BE6" s="17">
        <v>267.20993429730299</v>
      </c>
      <c r="BF6" s="17">
        <v>267.20993429730299</v>
      </c>
      <c r="BG6" s="17">
        <v>74.6221379118616</v>
      </c>
      <c r="BH6" s="17">
        <v>0</v>
      </c>
      <c r="BI6" s="17">
        <v>1.6432361332524601</v>
      </c>
      <c r="BJ6" s="5">
        <v>4.6577781401808802E-10</v>
      </c>
      <c r="BK6" s="5">
        <v>5.8221170939775199E-10</v>
      </c>
      <c r="BL6" s="17">
        <v>46.215793326503402</v>
      </c>
      <c r="BM6" s="17">
        <v>29.672511040555399</v>
      </c>
      <c r="BN6" s="17">
        <v>5.7633377442099003E-2</v>
      </c>
      <c r="BO6" s="17">
        <v>0</v>
      </c>
      <c r="BP6" s="17">
        <v>419.267735981844</v>
      </c>
      <c r="BQ6" s="17">
        <v>0.312276781434349</v>
      </c>
      <c r="BR6" s="17">
        <v>4.9515143405148896</v>
      </c>
      <c r="BS6" s="17">
        <v>14.092775568158601</v>
      </c>
      <c r="BT6" s="17">
        <v>38.2688830823136</v>
      </c>
      <c r="BU6" s="17">
        <v>61.756472196403799</v>
      </c>
      <c r="BV6" s="17">
        <v>66.756692134762801</v>
      </c>
      <c r="BW6" s="17">
        <v>3810.70057306943</v>
      </c>
      <c r="BX6" s="17">
        <v>5199.2904903286499</v>
      </c>
      <c r="BY6" s="17">
        <v>531.48359501279197</v>
      </c>
      <c r="BZ6" s="17">
        <v>5776.9898786679496</v>
      </c>
      <c r="CA6" s="17">
        <v>1.28025084243816E-3</v>
      </c>
      <c r="CB6" s="17">
        <v>381.31217655677602</v>
      </c>
      <c r="CC6" s="17">
        <v>0</v>
      </c>
      <c r="CD6" s="17">
        <v>1.0264662824968001</v>
      </c>
      <c r="CE6" s="17">
        <v>7.6813129575459E-4</v>
      </c>
      <c r="CF6" s="17">
        <v>9.2104928397802002E-2</v>
      </c>
      <c r="CG6" s="17">
        <v>6.7346117115626894E-2</v>
      </c>
      <c r="CH6" s="17">
        <v>6.6403617771625303</v>
      </c>
      <c r="CI6" s="17">
        <v>0</v>
      </c>
      <c r="CJ6" s="17">
        <v>1159.1720979444101</v>
      </c>
      <c r="CK6" s="17">
        <v>0.24585591987080899</v>
      </c>
      <c r="CL6" s="17">
        <v>6.57653274896079E-4</v>
      </c>
      <c r="CM6" s="17">
        <v>198.626674511262</v>
      </c>
      <c r="CN6" s="17">
        <v>0.27376021496056402</v>
      </c>
      <c r="CO6" s="17">
        <v>0</v>
      </c>
      <c r="CP6" s="5">
        <v>1.16442732188032E-10</v>
      </c>
      <c r="CQ6" s="17">
        <v>5.5528930498189402</v>
      </c>
      <c r="CR6" s="17">
        <v>675.477167086892</v>
      </c>
      <c r="CS6" s="17">
        <v>574.93344076723304</v>
      </c>
      <c r="CT6" s="17">
        <v>100.543726319659</v>
      </c>
      <c r="CU6" s="17">
        <v>0</v>
      </c>
      <c r="CV6" s="17">
        <v>0</v>
      </c>
      <c r="CW6" s="17">
        <v>182.12774728131501</v>
      </c>
      <c r="CX6" s="17">
        <v>0</v>
      </c>
      <c r="CY6" s="17">
        <v>27.368955554379699</v>
      </c>
      <c r="CZ6" s="17">
        <v>12.2023817321714</v>
      </c>
      <c r="DA6" s="17">
        <v>5.9538258764452604E-3</v>
      </c>
      <c r="DB6" s="17">
        <v>109.475855948676</v>
      </c>
      <c r="DC6" s="17">
        <v>3.19566707204218</v>
      </c>
      <c r="DD6" s="17">
        <v>3.9316201481528002E-3</v>
      </c>
      <c r="DE6" s="17">
        <v>39.048760623246601</v>
      </c>
      <c r="DF6" s="5">
        <v>1.28322314761399E-5</v>
      </c>
      <c r="DG6" s="17">
        <v>671.86210987879997</v>
      </c>
      <c r="DH6" s="17">
        <v>458.14257508466699</v>
      </c>
      <c r="DI6" s="17">
        <v>7.3494187314640698</v>
      </c>
      <c r="DJ6" s="17">
        <v>0</v>
      </c>
      <c r="DK6" s="17">
        <v>0</v>
      </c>
      <c r="DL6" s="17">
        <v>65.515882729192597</v>
      </c>
      <c r="DM6" s="17">
        <v>37.991627690987798</v>
      </c>
      <c r="DN6" s="17">
        <v>3.1430401040232703E-2</v>
      </c>
      <c r="DO6" s="17">
        <v>4143.7764472891304</v>
      </c>
      <c r="DP6" s="17">
        <v>23.234986184921901</v>
      </c>
      <c r="DQ6" s="17">
        <v>60.5333824438679</v>
      </c>
      <c r="DS6" s="25">
        <f t="shared" si="0"/>
        <v>7.9999782407719523E-3</v>
      </c>
      <c r="DT6" s="97">
        <f t="shared" si="1"/>
        <v>0.91962021154939488</v>
      </c>
      <c r="DU6" s="40">
        <f t="shared" si="2"/>
        <v>3.1608330478971581E-3</v>
      </c>
      <c r="DV6" s="40"/>
      <c r="DW6" s="40">
        <f t="shared" si="3"/>
        <v>9.2314058208217992E-3</v>
      </c>
      <c r="DX6" s="40">
        <f t="shared" si="4"/>
        <v>1.5901099218786521E-3</v>
      </c>
      <c r="DY6" s="40">
        <f t="shared" si="5"/>
        <v>1.7726747217571696E-3</v>
      </c>
      <c r="DZ6" s="40">
        <f t="shared" si="6"/>
        <v>8.8786924488472602E-3</v>
      </c>
      <c r="EA6" s="40">
        <f t="shared" si="7"/>
        <v>7.7338127871417108E-3</v>
      </c>
      <c r="EB6" s="40">
        <f t="shared" si="8"/>
        <v>5.261594553671289E-3</v>
      </c>
      <c r="EC6" s="40">
        <f t="shared" si="9"/>
        <v>5.3238145401318894E-3</v>
      </c>
      <c r="ED6" s="40">
        <f t="shared" si="10"/>
        <v>4.3045955312942009E-3</v>
      </c>
      <c r="EE6" s="40">
        <f t="shared" si="11"/>
        <v>5.0406474102799911E-3</v>
      </c>
      <c r="EF6" s="40">
        <f t="shared" si="12"/>
        <v>5.2236000988445464E-3</v>
      </c>
      <c r="EG6" s="40">
        <f t="shared" si="13"/>
        <v>4.4060246738944877E-4</v>
      </c>
      <c r="EH6" s="40">
        <f t="shared" si="14"/>
        <v>5.3409682557251231E-3</v>
      </c>
      <c r="EI6" s="40">
        <f t="shared" si="15"/>
        <v>0.67706043672591454</v>
      </c>
      <c r="EJ6" s="40">
        <f t="shared" si="16"/>
        <v>2.1901069593319449E-3</v>
      </c>
      <c r="EK6" s="40">
        <f t="shared" si="17"/>
        <v>2.4366718292311812E-3</v>
      </c>
      <c r="EL6" s="40">
        <f t="shared" si="18"/>
        <v>5.2204627195363514E-4</v>
      </c>
      <c r="EM6" s="40">
        <f t="shared" si="19"/>
        <v>1.0766768135642204E-2</v>
      </c>
      <c r="EN6" s="40">
        <f t="shared" si="20"/>
        <v>6.5965688959988497E-4</v>
      </c>
      <c r="EO6" s="40">
        <f t="shared" si="21"/>
        <v>6.3532663473586746E-4</v>
      </c>
      <c r="EP6" s="40">
        <f t="shared" si="22"/>
        <v>3.6734149313951791E-3</v>
      </c>
      <c r="EQ6" s="40">
        <f t="shared" si="23"/>
        <v>1.1818296375546468E-2</v>
      </c>
      <c r="ER6" s="40">
        <f t="shared" si="24"/>
        <v>1.1816809554290869E-2</v>
      </c>
      <c r="ES6" s="40">
        <f t="shared" si="25"/>
        <v>2.9653148091537546E-3</v>
      </c>
      <c r="ET6" s="40">
        <f t="shared" si="26"/>
        <v>4.4001793433416387E-4</v>
      </c>
      <c r="EU6" s="40">
        <f t="shared" si="27"/>
        <v>4.8039397877214047E-3</v>
      </c>
      <c r="EV6" s="40">
        <f t="shared" si="28"/>
        <v>5.8737105710820266E-4</v>
      </c>
      <c r="EW6" s="40">
        <f t="shared" si="29"/>
        <v>3.7994794102346277E-4</v>
      </c>
    </row>
    <row r="7" spans="1:153" x14ac:dyDescent="0.25">
      <c r="A7" s="17" t="s">
        <v>176</v>
      </c>
      <c r="B7" s="17">
        <v>9676.1923301999996</v>
      </c>
      <c r="C7" s="17"/>
      <c r="D7" s="17">
        <v>3289.9710175999999</v>
      </c>
      <c r="E7" s="17">
        <v>262.96390743000001</v>
      </c>
      <c r="F7" s="17">
        <v>239.27500477000001</v>
      </c>
      <c r="G7" s="17">
        <v>354.39065638</v>
      </c>
      <c r="H7" s="17">
        <v>1944.2461462000001</v>
      </c>
      <c r="I7" s="17">
        <v>60.065220814</v>
      </c>
      <c r="J7" s="17">
        <v>34.293101987999997</v>
      </c>
      <c r="K7" s="17">
        <v>25.443445845999999</v>
      </c>
      <c r="L7" s="17">
        <v>24.068848183</v>
      </c>
      <c r="M7" s="17">
        <v>173.51041273000001</v>
      </c>
      <c r="N7" s="17">
        <v>3.8545599811</v>
      </c>
      <c r="O7" s="17">
        <v>25.254222244000001</v>
      </c>
      <c r="P7" s="17">
        <v>13.393659429</v>
      </c>
      <c r="Q7" s="17">
        <v>13.923389295</v>
      </c>
      <c r="R7" s="17">
        <v>9.0521476651999997</v>
      </c>
      <c r="S7" s="17">
        <v>0.2106062896</v>
      </c>
      <c r="T7" s="17">
        <v>1.771465E-4</v>
      </c>
      <c r="U7" s="17">
        <v>1.8914590700000001E-2</v>
      </c>
      <c r="V7" s="17">
        <v>1.3827206700000001E-2</v>
      </c>
      <c r="W7" s="17">
        <v>3.3479575871999998</v>
      </c>
      <c r="X7" s="17">
        <v>0.8281568346</v>
      </c>
      <c r="Y7" s="17">
        <v>0.8005113049</v>
      </c>
      <c r="Z7" s="17">
        <v>3.1328706104999999</v>
      </c>
      <c r="AA7" s="17">
        <v>0.33256733719999998</v>
      </c>
      <c r="AB7" s="17">
        <v>4.4848325692</v>
      </c>
      <c r="AC7" s="17">
        <v>6.251197E-3</v>
      </c>
      <c r="AF7" s="17" t="s">
        <v>176</v>
      </c>
      <c r="AG7" s="17">
        <v>0</v>
      </c>
      <c r="AH7" s="17">
        <v>7.1197247579636302</v>
      </c>
      <c r="AI7" s="17">
        <v>34.225939623496799</v>
      </c>
      <c r="AJ7" s="17">
        <v>59.947549697452502</v>
      </c>
      <c r="AK7" s="17">
        <v>59.947549697452502</v>
      </c>
      <c r="AL7" s="17">
        <v>69.854373070710395</v>
      </c>
      <c r="AM7" s="17">
        <v>0</v>
      </c>
      <c r="AN7" s="17">
        <v>25.3935887955626</v>
      </c>
      <c r="AO7" s="17">
        <v>6.2389496856552103E-3</v>
      </c>
      <c r="AP7" s="17">
        <v>24.0216920684278</v>
      </c>
      <c r="AQ7" s="17">
        <v>0.50863854339307701</v>
      </c>
      <c r="AR7" s="17">
        <v>9657.2380903828907</v>
      </c>
      <c r="AS7" s="17">
        <v>2.7591320392092E-2</v>
      </c>
      <c r="AT7" s="17">
        <v>0.61614625630494402</v>
      </c>
      <c r="AU7" s="17">
        <v>3.9235412077249898E-2</v>
      </c>
      <c r="AV7" s="17">
        <v>9.1159364216890696E-4</v>
      </c>
      <c r="AW7" s="17">
        <v>0.14029441547424101</v>
      </c>
      <c r="AX7" s="17">
        <v>2.3568814622375801E-3</v>
      </c>
      <c r="AY7" s="17">
        <v>299.47331647118102</v>
      </c>
      <c r="AZ7" s="17">
        <v>10.195605483930199</v>
      </c>
      <c r="BA7" s="17">
        <v>76.692539338008601</v>
      </c>
      <c r="BB7" s="17">
        <v>3.1267321249837399</v>
      </c>
      <c r="BC7" s="17">
        <v>0</v>
      </c>
      <c r="BD7" s="17">
        <v>0</v>
      </c>
      <c r="BE7" s="17">
        <v>173.17057716428499</v>
      </c>
      <c r="BF7" s="17">
        <v>173.17057716428499</v>
      </c>
      <c r="BG7" s="17">
        <v>35.103761731948197</v>
      </c>
      <c r="BH7" s="17">
        <v>0</v>
      </c>
      <c r="BI7" s="17">
        <v>0.33191675166479201</v>
      </c>
      <c r="BJ7" s="17">
        <v>0</v>
      </c>
      <c r="BK7" s="17">
        <v>0</v>
      </c>
      <c r="BL7" s="17">
        <v>26.268225793704701</v>
      </c>
      <c r="BM7" s="17">
        <v>13.7516875364275</v>
      </c>
      <c r="BN7" s="17">
        <v>2.07614806879882E-2</v>
      </c>
      <c r="BO7" s="17">
        <v>0</v>
      </c>
      <c r="BP7" s="17">
        <v>196.96006404439899</v>
      </c>
      <c r="BQ7" s="17">
        <v>9.1500618153442306E-2</v>
      </c>
      <c r="BR7" s="17">
        <v>1.0002221385935599</v>
      </c>
      <c r="BS7" s="17">
        <v>2.8467855573008798</v>
      </c>
      <c r="BT7" s="17">
        <v>25.204821383848302</v>
      </c>
      <c r="BU7" s="17">
        <v>29.052223934128602</v>
      </c>
      <c r="BV7" s="17">
        <v>26.0245439699648</v>
      </c>
      <c r="BW7" s="17">
        <v>1854.76474249022</v>
      </c>
      <c r="BX7" s="17">
        <v>2955.1734972496201</v>
      </c>
      <c r="BY7" s="17">
        <v>302.084335807272</v>
      </c>
      <c r="BZ7" s="17">
        <v>3283.5260588505998</v>
      </c>
      <c r="CA7" s="17">
        <v>3.75126147782083E-4</v>
      </c>
      <c r="CB7" s="17">
        <v>179.252139728472</v>
      </c>
      <c r="CC7" s="17">
        <v>0</v>
      </c>
      <c r="CD7" s="17">
        <v>0.21019218155668301</v>
      </c>
      <c r="CE7" s="17">
        <v>1.7680468936677701E-4</v>
      </c>
      <c r="CF7" s="17">
        <v>1.88775756316958E-2</v>
      </c>
      <c r="CG7" s="17">
        <v>1.38001407308851E-2</v>
      </c>
      <c r="CH7" s="17">
        <v>3.3413989526096599</v>
      </c>
      <c r="CI7" s="17">
        <v>0</v>
      </c>
      <c r="CJ7" s="17">
        <v>539.62477198969498</v>
      </c>
      <c r="CK7" s="17">
        <v>0.102057796392136</v>
      </c>
      <c r="CL7" s="17">
        <v>1.63785288064727E-4</v>
      </c>
      <c r="CM7" s="17">
        <v>82.311360113648206</v>
      </c>
      <c r="CN7" s="17">
        <v>0.113888948775608</v>
      </c>
      <c r="CO7" s="17">
        <v>0</v>
      </c>
      <c r="CP7" s="17">
        <v>0</v>
      </c>
      <c r="CQ7" s="17">
        <v>2.3132800338409401</v>
      </c>
      <c r="CR7" s="17">
        <v>262.44879217426399</v>
      </c>
      <c r="CS7" s="17">
        <v>238.80629599410199</v>
      </c>
      <c r="CT7" s="17">
        <v>23.6424961801617</v>
      </c>
      <c r="CU7" s="17">
        <v>0</v>
      </c>
      <c r="CV7" s="17">
        <v>0</v>
      </c>
      <c r="CW7" s="17">
        <v>75.823277557058304</v>
      </c>
      <c r="CX7" s="17">
        <v>0</v>
      </c>
      <c r="CY7" s="17">
        <v>11.357975009066401</v>
      </c>
      <c r="CZ7" s="17">
        <v>5.0834355083031504</v>
      </c>
      <c r="DA7" s="17">
        <v>1.74817894270738E-3</v>
      </c>
      <c r="DB7" s="17">
        <v>45.431878738074303</v>
      </c>
      <c r="DC7" s="17">
        <v>1.5049723472629699</v>
      </c>
      <c r="DD7" s="17">
        <v>1.43415311687252E-3</v>
      </c>
      <c r="DE7" s="17">
        <v>16.265792975743601</v>
      </c>
      <c r="DF7" s="5">
        <v>3.1958517238380202E-6</v>
      </c>
      <c r="DG7" s="17">
        <v>353.69638294319202</v>
      </c>
      <c r="DH7" s="17">
        <v>214.65934340278901</v>
      </c>
      <c r="DI7" s="17">
        <v>4.4760476052775102</v>
      </c>
      <c r="DJ7" s="17">
        <v>0</v>
      </c>
      <c r="DK7" s="17">
        <v>0</v>
      </c>
      <c r="DL7" s="17">
        <v>30.429033257426301</v>
      </c>
      <c r="DM7" s="17">
        <v>13.896119153201001</v>
      </c>
      <c r="DN7" s="17">
        <v>9.2094122682938508E-3</v>
      </c>
      <c r="DO7" s="17">
        <v>1940.4375736294101</v>
      </c>
      <c r="DP7" s="17">
        <v>9.0344156048330504</v>
      </c>
      <c r="DQ7" s="17">
        <v>28.033943408408899</v>
      </c>
      <c r="DS7" s="25">
        <f t="shared" si="0"/>
        <v>8.0000052757004496E-3</v>
      </c>
      <c r="DT7" s="97">
        <f t="shared" si="1"/>
        <v>0.95584870531086097</v>
      </c>
      <c r="DU7" s="40">
        <f t="shared" si="2"/>
        <v>-1.9588531490792576E-3</v>
      </c>
      <c r="DV7" s="40"/>
      <c r="DW7" s="40">
        <f t="shared" si="3"/>
        <v>-1.9589712842216955E-3</v>
      </c>
      <c r="DX7" s="40">
        <f t="shared" si="4"/>
        <v>-1.9588819650968349E-3</v>
      </c>
      <c r="DY7" s="40">
        <f t="shared" si="5"/>
        <v>-1.9588706156272481E-3</v>
      </c>
      <c r="DZ7" s="40">
        <f t="shared" si="6"/>
        <v>-1.9590624761380046E-3</v>
      </c>
      <c r="EA7" s="40">
        <f t="shared" si="7"/>
        <v>-1.9588942367373885E-3</v>
      </c>
      <c r="EB7" s="40">
        <f t="shared" si="8"/>
        <v>-1.9590557556074385E-3</v>
      </c>
      <c r="EC7" s="40">
        <f t="shared" si="9"/>
        <v>-1.9584802951537863E-3</v>
      </c>
      <c r="ED7" s="40">
        <f t="shared" si="10"/>
        <v>-1.9595243010387094E-3</v>
      </c>
      <c r="EE7" s="40">
        <f t="shared" si="11"/>
        <v>-1.9592177495849853E-3</v>
      </c>
      <c r="EF7" s="40">
        <f t="shared" si="12"/>
        <v>-1.9585888844829125E-3</v>
      </c>
      <c r="EG7" s="40">
        <f t="shared" si="13"/>
        <v>-1.9593118910048099E-3</v>
      </c>
      <c r="EH7" s="40">
        <f t="shared" si="14"/>
        <v>-1.9561426075370976E-3</v>
      </c>
      <c r="EI7" s="40">
        <f t="shared" si="15"/>
        <v>0.94304955325475603</v>
      </c>
      <c r="EJ7" s="40">
        <f t="shared" si="16"/>
        <v>-1.9585850270516978E-3</v>
      </c>
      <c r="EK7" s="40">
        <f t="shared" si="17"/>
        <v>-1.9588788233225892E-3</v>
      </c>
      <c r="EL7" s="40">
        <f t="shared" si="18"/>
        <v>-1.9662662691769168E-3</v>
      </c>
      <c r="EM7" s="40">
        <f t="shared" si="19"/>
        <v>-1.929536475307074E-3</v>
      </c>
      <c r="EN7" s="40">
        <f t="shared" si="20"/>
        <v>-1.9569584608669565E-3</v>
      </c>
      <c r="EO7" s="40">
        <f t="shared" si="21"/>
        <v>-1.9574430108794789E-3</v>
      </c>
      <c r="EP7" s="40">
        <f t="shared" si="22"/>
        <v>-1.9589957218738496E-3</v>
      </c>
      <c r="EQ7" s="40">
        <f t="shared" si="23"/>
        <v>-1.9573046787080446E-3</v>
      </c>
      <c r="ER7" s="40">
        <f t="shared" si="24"/>
        <v>-1.9571815283162533E-3</v>
      </c>
      <c r="ES7" s="40">
        <f t="shared" si="25"/>
        <v>-1.9593804786212895E-3</v>
      </c>
      <c r="ET7" s="40">
        <f t="shared" si="26"/>
        <v>-1.9562520501426152E-3</v>
      </c>
      <c r="EU7" s="40">
        <f t="shared" si="27"/>
        <v>-1.958816474626339E-3</v>
      </c>
      <c r="EV7" s="40">
        <f t="shared" si="28"/>
        <v>-1.9591950701265269E-3</v>
      </c>
      <c r="EW7" s="40">
        <f t="shared" si="29"/>
        <v>0</v>
      </c>
    </row>
    <row r="8" spans="1:153" x14ac:dyDescent="0.25">
      <c r="A8" s="17" t="s">
        <v>177</v>
      </c>
      <c r="B8" s="17">
        <v>1602.3788457999999</v>
      </c>
      <c r="C8" s="17"/>
      <c r="D8" s="17">
        <v>185.50140318999999</v>
      </c>
      <c r="E8" s="17">
        <v>35.250053412</v>
      </c>
      <c r="F8" s="17">
        <v>28.264896907000001</v>
      </c>
      <c r="G8" s="17">
        <v>22.030799113</v>
      </c>
      <c r="H8" s="17">
        <v>124.92288430000001</v>
      </c>
      <c r="I8" s="17">
        <v>2.9638251687000001</v>
      </c>
      <c r="J8" s="17">
        <v>1.6488498305999999</v>
      </c>
      <c r="K8" s="17">
        <v>1.8131797682999999</v>
      </c>
      <c r="L8" s="17">
        <v>1.2953662960000001</v>
      </c>
      <c r="M8" s="17">
        <v>8.6939856829999993</v>
      </c>
      <c r="N8" s="17">
        <v>1.3790586023</v>
      </c>
      <c r="O8" s="17">
        <v>1.2077442782000001</v>
      </c>
      <c r="P8" s="17">
        <v>2.3958197244999999</v>
      </c>
      <c r="Q8" s="17">
        <v>2.1973255709999999</v>
      </c>
      <c r="R8" s="17">
        <v>1.2958243842999999</v>
      </c>
      <c r="S8" s="17">
        <v>7.3236539099999998E-2</v>
      </c>
      <c r="T8" s="17">
        <v>1.8527499999999998E-5</v>
      </c>
      <c r="U8" s="17">
        <v>6.5089963999999997E-3</v>
      </c>
      <c r="V8" s="17">
        <v>4.7687572000000003E-3</v>
      </c>
      <c r="W8" s="17">
        <v>0.30026906479999999</v>
      </c>
      <c r="X8" s="17">
        <v>0.11044482880000001</v>
      </c>
      <c r="Y8" s="17">
        <v>0.1069571013</v>
      </c>
      <c r="Z8" s="17">
        <v>0.36629082219999998</v>
      </c>
      <c r="AA8" s="17">
        <v>0.1189836168</v>
      </c>
      <c r="AB8" s="17">
        <v>0.26454714550000002</v>
      </c>
      <c r="AC8" s="17">
        <v>2.1640981000000002E-3</v>
      </c>
      <c r="AF8" s="17" t="s">
        <v>177</v>
      </c>
      <c r="AG8" s="17">
        <v>0</v>
      </c>
      <c r="AH8" s="17">
        <v>0.45179443950672699</v>
      </c>
      <c r="AI8" s="17">
        <v>1.6390043872379001</v>
      </c>
      <c r="AJ8" s="17">
        <v>2.9461273370658798</v>
      </c>
      <c r="AK8" s="17">
        <v>2.9461273370658798</v>
      </c>
      <c r="AL8" s="17">
        <v>4.47466670776633</v>
      </c>
      <c r="AM8" s="17">
        <v>0</v>
      </c>
      <c r="AN8" s="17">
        <v>1.80235382664843</v>
      </c>
      <c r="AO8" s="17">
        <v>2.15116013176672E-3</v>
      </c>
      <c r="AP8" s="17">
        <v>1.28763275060861</v>
      </c>
      <c r="AQ8" s="17">
        <v>4.8736993061676899E-2</v>
      </c>
      <c r="AR8" s="17">
        <v>1592.81215408102</v>
      </c>
      <c r="AS8" s="17">
        <v>3.4669179349305799E-3</v>
      </c>
      <c r="AT8" s="17">
        <v>8.1992858337604793E-2</v>
      </c>
      <c r="AU8" s="17">
        <v>5.2211976363145301E-3</v>
      </c>
      <c r="AV8" s="17">
        <v>1.2130881887817801E-4</v>
      </c>
      <c r="AW8" s="17">
        <v>1.8669554475658202E-2</v>
      </c>
      <c r="AX8" s="17">
        <v>3.1363910863826001E-4</v>
      </c>
      <c r="AY8" s="17">
        <v>19.0456818507101</v>
      </c>
      <c r="AZ8" s="17">
        <v>0.65161558292630495</v>
      </c>
      <c r="BA8" s="17">
        <v>4.8914256780171499</v>
      </c>
      <c r="BB8" s="17">
        <v>0.364104259185833</v>
      </c>
      <c r="BC8" s="17">
        <v>0</v>
      </c>
      <c r="BD8" s="17">
        <v>0</v>
      </c>
      <c r="BE8" s="17">
        <v>8.6420724274515006</v>
      </c>
      <c r="BF8" s="17">
        <v>8.6420724274515006</v>
      </c>
      <c r="BG8" s="17">
        <v>2.2307154629814199</v>
      </c>
      <c r="BH8" s="17">
        <v>0</v>
      </c>
      <c r="BI8" s="17">
        <v>0.118272944509664</v>
      </c>
      <c r="BJ8" s="17">
        <v>0</v>
      </c>
      <c r="BK8" s="17">
        <v>0</v>
      </c>
      <c r="BL8" s="17">
        <v>1.4751514653571101</v>
      </c>
      <c r="BM8" s="17">
        <v>0.89581166678682</v>
      </c>
      <c r="BN8" s="17">
        <v>1.9894144147675498E-3</v>
      </c>
      <c r="BO8" s="17">
        <v>0</v>
      </c>
      <c r="BP8" s="17">
        <v>12.538078541422101</v>
      </c>
      <c r="BQ8" s="17">
        <v>1.02918850875547E-2</v>
      </c>
      <c r="BR8" s="17">
        <v>0.35641463538307999</v>
      </c>
      <c r="BS8" s="17">
        <v>1.0144107177698001</v>
      </c>
      <c r="BT8" s="17">
        <v>1.20053827087097</v>
      </c>
      <c r="BU8" s="17">
        <v>1.8461059121635599</v>
      </c>
      <c r="BV8" s="17">
        <v>3.1846999279319999</v>
      </c>
      <c r="BW8" s="17">
        <v>116.75299494590401</v>
      </c>
      <c r="BX8" s="17">
        <v>165.95445350110501</v>
      </c>
      <c r="BY8" s="17">
        <v>16.9642494410731</v>
      </c>
      <c r="BZ8" s="17">
        <v>184.393854407535</v>
      </c>
      <c r="CA8" s="5">
        <v>4.2192972110881902E-5</v>
      </c>
      <c r="CB8" s="17">
        <v>11.406474209180001</v>
      </c>
      <c r="CC8" s="17">
        <v>0</v>
      </c>
      <c r="CD8" s="17">
        <v>7.2799420922965E-2</v>
      </c>
      <c r="CE8" s="5">
        <v>1.8417465083351198E-5</v>
      </c>
      <c r="CF8" s="17">
        <v>6.4701486907301096E-3</v>
      </c>
      <c r="CG8" s="17">
        <v>4.7403154946345002E-3</v>
      </c>
      <c r="CH8" s="17">
        <v>0.298476595622723</v>
      </c>
      <c r="CI8" s="17">
        <v>0</v>
      </c>
      <c r="CJ8" s="17">
        <v>34.861046666181601</v>
      </c>
      <c r="CK8" s="17">
        <v>1.20126933315696E-2</v>
      </c>
      <c r="CL8" s="5">
        <v>2.1795042563975301E-5</v>
      </c>
      <c r="CM8" s="17">
        <v>9.6953766100629899</v>
      </c>
      <c r="CN8" s="17">
        <v>1.3406845571741099E-2</v>
      </c>
      <c r="CO8" s="17">
        <v>0</v>
      </c>
      <c r="CP8" s="17">
        <v>0</v>
      </c>
      <c r="CQ8" s="17">
        <v>0.2723057537327</v>
      </c>
      <c r="CR8" s="17">
        <v>35.039598022136701</v>
      </c>
      <c r="CS8" s="17">
        <v>28.096144040864999</v>
      </c>
      <c r="CT8" s="17">
        <v>6.9434539812717402</v>
      </c>
      <c r="CU8" s="17">
        <v>0</v>
      </c>
      <c r="CV8" s="17">
        <v>0</v>
      </c>
      <c r="CW8" s="17">
        <v>8.917914581921</v>
      </c>
      <c r="CX8" s="17">
        <v>0</v>
      </c>
      <c r="CY8" s="17">
        <v>1.33432754068905</v>
      </c>
      <c r="CZ8" s="17">
        <v>0.59839059508258996</v>
      </c>
      <c r="DA8" s="17">
        <v>2.0092462199000199E-4</v>
      </c>
      <c r="DB8" s="17">
        <v>5.3373158396578404</v>
      </c>
      <c r="DC8" s="17">
        <v>9.5500788354657695E-2</v>
      </c>
      <c r="DD8" s="17">
        <v>1.36485239339274E-4</v>
      </c>
      <c r="DE8" s="17">
        <v>1.9147339506274801</v>
      </c>
      <c r="DF8" s="5">
        <v>4.2528417318408001E-7</v>
      </c>
      <c r="DG8" s="17">
        <v>21.8992519673495</v>
      </c>
      <c r="DH8" s="17">
        <v>13.719756059139</v>
      </c>
      <c r="DI8" s="17">
        <v>0.262967982948351</v>
      </c>
      <c r="DJ8" s="17">
        <v>0</v>
      </c>
      <c r="DK8" s="17">
        <v>0</v>
      </c>
      <c r="DL8" s="17">
        <v>1.97216528873735</v>
      </c>
      <c r="DM8" s="17">
        <v>2.1842069594830602</v>
      </c>
      <c r="DN8" s="17">
        <v>1.0358208630748501E-3</v>
      </c>
      <c r="DO8" s="17">
        <v>124.177067996053</v>
      </c>
      <c r="DP8" s="17">
        <v>1.2880874810556799</v>
      </c>
      <c r="DQ8" s="17">
        <v>1.8266439533099601</v>
      </c>
      <c r="DS8" s="25">
        <f t="shared" si="0"/>
        <v>8.000003417124894E-3</v>
      </c>
      <c r="DT8" s="97">
        <f t="shared" si="1"/>
        <v>0.94021381588438724</v>
      </c>
      <c r="DU8" s="40">
        <f t="shared" si="2"/>
        <v>-5.9703058013123225E-3</v>
      </c>
      <c r="DV8" s="40"/>
      <c r="DW8" s="40">
        <f t="shared" si="3"/>
        <v>-5.9705682189939036E-3</v>
      </c>
      <c r="DX8" s="40">
        <f t="shared" si="4"/>
        <v>-5.970356623393209E-3</v>
      </c>
      <c r="DY8" s="40">
        <f t="shared" si="5"/>
        <v>-5.9704044451408802E-3</v>
      </c>
      <c r="DZ8" s="40">
        <f t="shared" si="6"/>
        <v>-5.97105647306625E-3</v>
      </c>
      <c r="EA8" s="40">
        <f t="shared" si="7"/>
        <v>-5.9702136091890519E-3</v>
      </c>
      <c r="EB8" s="40">
        <f t="shared" si="8"/>
        <v>-5.9712805670932923E-3</v>
      </c>
      <c r="EC8" s="40">
        <f t="shared" si="9"/>
        <v>-5.971097658127633E-3</v>
      </c>
      <c r="ED8" s="40">
        <f t="shared" si="10"/>
        <v>-5.9706940485664559E-3</v>
      </c>
      <c r="EE8" s="40">
        <f t="shared" si="11"/>
        <v>-5.9701610388279234E-3</v>
      </c>
      <c r="EF8" s="40">
        <f t="shared" si="12"/>
        <v>-5.9711687413988449E-3</v>
      </c>
      <c r="EG8" s="40">
        <f t="shared" si="13"/>
        <v>-5.9701952718967362E-3</v>
      </c>
      <c r="EH8" s="40">
        <f t="shared" si="14"/>
        <v>-5.9665009051169315E-3</v>
      </c>
      <c r="EI8" s="40">
        <f t="shared" si="15"/>
        <v>0.32927360742746903</v>
      </c>
      <c r="EJ8" s="40">
        <f t="shared" si="16"/>
        <v>-5.970262982453462E-3</v>
      </c>
      <c r="EK8" s="40">
        <f t="shared" si="17"/>
        <v>-5.9706418076855535E-3</v>
      </c>
      <c r="EL8" s="40">
        <f t="shared" si="18"/>
        <v>-5.9685804709878488E-3</v>
      </c>
      <c r="EM8" s="40">
        <f t="shared" si="19"/>
        <v>-5.9390050815706363E-3</v>
      </c>
      <c r="EN8" s="40">
        <f t="shared" si="20"/>
        <v>-5.9683101483801798E-3</v>
      </c>
      <c r="EO8" s="40">
        <f t="shared" si="21"/>
        <v>-5.9641756064871768E-3</v>
      </c>
      <c r="EP8" s="40">
        <f t="shared" si="22"/>
        <v>-5.9695432776962834E-3</v>
      </c>
      <c r="EQ8" s="40">
        <f t="shared" si="23"/>
        <v>-5.9699715698729155E-3</v>
      </c>
      <c r="ER8" s="40">
        <f t="shared" si="24"/>
        <v>-5.9700844090288478E-3</v>
      </c>
      <c r="ES8" s="40">
        <f t="shared" si="25"/>
        <v>-5.9694725656355141E-3</v>
      </c>
      <c r="ET8" s="40">
        <f t="shared" si="26"/>
        <v>-5.9728583602444395E-3</v>
      </c>
      <c r="EU8" s="40">
        <f t="shared" si="27"/>
        <v>-5.9693048233968827E-3</v>
      </c>
      <c r="EV8" s="40">
        <f t="shared" si="28"/>
        <v>-5.9784573690444993E-3</v>
      </c>
      <c r="EW8" s="40">
        <f t="shared" si="29"/>
        <v>0</v>
      </c>
    </row>
    <row r="9" spans="1:153" x14ac:dyDescent="0.25">
      <c r="A9" s="17" t="s">
        <v>178</v>
      </c>
      <c r="B9" s="17">
        <v>970.94089590999999</v>
      </c>
      <c r="C9" s="17"/>
      <c r="D9" s="17">
        <v>330.41937495000002</v>
      </c>
      <c r="E9" s="17">
        <v>23.143110427</v>
      </c>
      <c r="F9" s="17">
        <v>21.200154955999999</v>
      </c>
      <c r="G9" s="17">
        <v>34.584307136</v>
      </c>
      <c r="H9" s="17">
        <v>360.37869554999997</v>
      </c>
      <c r="I9" s="17">
        <v>8.2074155450999999</v>
      </c>
      <c r="J9" s="17">
        <v>4.6932904420000003</v>
      </c>
      <c r="K9" s="17">
        <v>3.3810236709999999</v>
      </c>
      <c r="L9" s="17">
        <v>3.2703407611999999</v>
      </c>
      <c r="M9" s="17">
        <v>23.686065098</v>
      </c>
      <c r="N9" s="17">
        <v>0.32287743790000001</v>
      </c>
      <c r="O9" s="17">
        <v>3.4573616</v>
      </c>
      <c r="P9" s="17">
        <v>1.5092400935000001</v>
      </c>
      <c r="Q9" s="17">
        <v>1.6435926858000001</v>
      </c>
      <c r="R9" s="17">
        <v>1.0913223427000001</v>
      </c>
      <c r="S9" s="17">
        <v>1.7331286000000001E-2</v>
      </c>
      <c r="T9" s="17">
        <v>7.2160099999999994E-5</v>
      </c>
      <c r="U9" s="17">
        <v>1.6527911000000001E-3</v>
      </c>
      <c r="V9" s="17">
        <v>1.1940831999999999E-3</v>
      </c>
      <c r="W9" s="17">
        <v>0.432413453</v>
      </c>
      <c r="X9" s="17">
        <v>0.13247124800000001</v>
      </c>
      <c r="Y9" s="17">
        <v>0.12867616300000001</v>
      </c>
      <c r="Z9" s="17">
        <v>0.3917865318</v>
      </c>
      <c r="AA9" s="17">
        <v>2.78575018E-2</v>
      </c>
      <c r="AB9" s="17">
        <v>0.60540045259999997</v>
      </c>
      <c r="AC9" s="17">
        <v>5.2880210000000002E-4</v>
      </c>
      <c r="AF9" s="17" t="s">
        <v>178</v>
      </c>
      <c r="AG9" s="17">
        <v>0</v>
      </c>
      <c r="AH9" s="17">
        <v>1.3353291078465701</v>
      </c>
      <c r="AI9" s="17">
        <v>4.6991991890879996</v>
      </c>
      <c r="AJ9" s="17">
        <v>8.2177497663669108</v>
      </c>
      <c r="AK9" s="17">
        <v>8.2177497663669108</v>
      </c>
      <c r="AL9" s="17">
        <v>13.0352048288331</v>
      </c>
      <c r="AM9" s="17">
        <v>0</v>
      </c>
      <c r="AN9" s="17">
        <v>3.38527985095604</v>
      </c>
      <c r="AO9" s="17">
        <v>5.2947527391524298E-4</v>
      </c>
      <c r="AP9" s="17">
        <v>3.2744639715033199</v>
      </c>
      <c r="AQ9" s="17">
        <v>3.2577196173896102E-2</v>
      </c>
      <c r="AR9" s="17">
        <v>972.16373154318001</v>
      </c>
      <c r="AS9" s="17">
        <v>3.79985882482624E-3</v>
      </c>
      <c r="AT9" s="17">
        <v>9.9360319119032897E-2</v>
      </c>
      <c r="AU9" s="17">
        <v>6.3271201033967802E-3</v>
      </c>
      <c r="AV9" s="17">
        <v>1.4700409773089299E-4</v>
      </c>
      <c r="AW9" s="17">
        <v>2.2623991280719902E-2</v>
      </c>
      <c r="AX9" s="17">
        <v>3.8007166178894E-4</v>
      </c>
      <c r="AY9" s="17">
        <v>56.035452125051599</v>
      </c>
      <c r="AZ9" s="17">
        <v>1.8945254978650401</v>
      </c>
      <c r="BA9" s="17">
        <v>14.3048918111294</v>
      </c>
      <c r="BB9" s="17">
        <v>0.39227937365586901</v>
      </c>
      <c r="BC9" s="17">
        <v>0</v>
      </c>
      <c r="BD9" s="17">
        <v>0</v>
      </c>
      <c r="BE9" s="17">
        <v>23.715962581089801</v>
      </c>
      <c r="BF9" s="17">
        <v>23.715962581089801</v>
      </c>
      <c r="BG9" s="17">
        <v>6.5788575080959202</v>
      </c>
      <c r="BH9" s="17">
        <v>0</v>
      </c>
      <c r="BI9" s="17">
        <v>2.7892714509995201E-2</v>
      </c>
      <c r="BJ9" s="17">
        <v>0</v>
      </c>
      <c r="BK9" s="17">
        <v>0</v>
      </c>
      <c r="BL9" s="17">
        <v>2.6466810915083401</v>
      </c>
      <c r="BM9" s="17">
        <v>2.49249423824357</v>
      </c>
      <c r="BN9" s="17">
        <v>1.3297143511208701E-3</v>
      </c>
      <c r="BO9" s="17">
        <v>0</v>
      </c>
      <c r="BP9" s="17">
        <v>36.877848125882103</v>
      </c>
      <c r="BQ9" s="17">
        <v>1.0080034181045699E-2</v>
      </c>
      <c r="BR9" s="17">
        <v>8.4053843482861795E-2</v>
      </c>
      <c r="BS9" s="17">
        <v>0.239230401737242</v>
      </c>
      <c r="BT9" s="17">
        <v>3.4617249219623298</v>
      </c>
      <c r="BU9" s="17">
        <v>5.4448197781153702</v>
      </c>
      <c r="BV9" s="17">
        <v>3.8850350630347599</v>
      </c>
      <c r="BW9" s="17">
        <v>329.522144656271</v>
      </c>
      <c r="BX9" s="17">
        <v>297.75189607632302</v>
      </c>
      <c r="BY9" s="17">
        <v>30.436859604160102</v>
      </c>
      <c r="BZ9" s="17">
        <v>330.835436771991</v>
      </c>
      <c r="CA9" s="5">
        <v>4.1326136455345901E-5</v>
      </c>
      <c r="CB9" s="17">
        <v>33.515609191840703</v>
      </c>
      <c r="CC9" s="17">
        <v>0</v>
      </c>
      <c r="CD9" s="17">
        <v>1.7353268991440501E-2</v>
      </c>
      <c r="CE9" s="5">
        <v>7.2250024014682706E-5</v>
      </c>
      <c r="CF9" s="17">
        <v>1.65488335896206E-3</v>
      </c>
      <c r="CG9" s="17">
        <v>1.19558747995171E-3</v>
      </c>
      <c r="CH9" s="17">
        <v>0.432957709618214</v>
      </c>
      <c r="CI9" s="17">
        <v>0</v>
      </c>
      <c r="CJ9" s="17">
        <v>99.164570358636894</v>
      </c>
      <c r="CK9" s="17">
        <v>9.0850059249215891E-3</v>
      </c>
      <c r="CL9" s="5">
        <v>2.64110951129041E-5</v>
      </c>
      <c r="CM9" s="17">
        <v>7.3487682887172801</v>
      </c>
      <c r="CN9" s="17">
        <v>1.0123734629651E-2</v>
      </c>
      <c r="CO9" s="17">
        <v>0</v>
      </c>
      <c r="CP9" s="17">
        <v>0</v>
      </c>
      <c r="CQ9" s="17">
        <v>0.20539410704541999</v>
      </c>
      <c r="CR9" s="17">
        <v>23.1722556853626</v>
      </c>
      <c r="CS9" s="17">
        <v>21.2268525426739</v>
      </c>
      <c r="CT9" s="17">
        <v>1.94540314268864</v>
      </c>
      <c r="CU9" s="17">
        <v>0</v>
      </c>
      <c r="CV9" s="17">
        <v>0</v>
      </c>
      <c r="CW9" s="17">
        <v>6.7228130645899</v>
      </c>
      <c r="CX9" s="17">
        <v>0</v>
      </c>
      <c r="CY9" s="17">
        <v>1.00692805767291</v>
      </c>
      <c r="CZ9" s="17">
        <v>0.45134896410324199</v>
      </c>
      <c r="DA9" s="17">
        <v>1.97322353654436E-4</v>
      </c>
      <c r="DB9" s="17">
        <v>4.0277164304965298</v>
      </c>
      <c r="DC9" s="17">
        <v>0.28226257587098502</v>
      </c>
      <c r="DD9" s="5">
        <v>8.6260766877759202E-5</v>
      </c>
      <c r="DE9" s="17">
        <v>1.4443643799225001</v>
      </c>
      <c r="DF9" s="5">
        <v>5.1535595275495005E-7</v>
      </c>
      <c r="DG9" s="17">
        <v>34.627856783346303</v>
      </c>
      <c r="DH9" s="17">
        <v>40.014618750923098</v>
      </c>
      <c r="DI9" s="17">
        <v>0.60616312586186905</v>
      </c>
      <c r="DJ9" s="17">
        <v>0</v>
      </c>
      <c r="DK9" s="17">
        <v>0</v>
      </c>
      <c r="DL9" s="17">
        <v>5.5756873895485404</v>
      </c>
      <c r="DM9" s="17">
        <v>1.6456615383336299</v>
      </c>
      <c r="DN9" s="17">
        <v>1.01455591324856E-3</v>
      </c>
      <c r="DO9" s="17">
        <v>360.83246140533601</v>
      </c>
      <c r="DP9" s="17">
        <v>1.09269773736999</v>
      </c>
      <c r="DQ9" s="17">
        <v>5.0919579975887004</v>
      </c>
      <c r="DS9" s="25">
        <f t="shared" si="0"/>
        <v>7.9999927375748753E-3</v>
      </c>
      <c r="DT9" s="97">
        <f t="shared" si="1"/>
        <v>0.91322754990745414</v>
      </c>
      <c r="DU9" s="40">
        <f t="shared" si="2"/>
        <v>1.2594336466113386E-3</v>
      </c>
      <c r="DV9" s="40"/>
      <c r="DW9" s="40">
        <f t="shared" si="3"/>
        <v>1.2591931755029163E-3</v>
      </c>
      <c r="DX9" s="40">
        <f t="shared" si="4"/>
        <v>1.2593492328757147E-3</v>
      </c>
      <c r="DY9" s="40">
        <f t="shared" si="5"/>
        <v>1.2593109215149922E-3</v>
      </c>
      <c r="DZ9" s="40">
        <f t="shared" si="6"/>
        <v>1.259231453591012E-3</v>
      </c>
      <c r="EA9" s="40">
        <f t="shared" si="7"/>
        <v>1.2591361835180221E-3</v>
      </c>
      <c r="EB9" s="40">
        <f t="shared" si="8"/>
        <v>1.259132209174008E-3</v>
      </c>
      <c r="EC9" s="40">
        <f t="shared" si="9"/>
        <v>1.2589775043799145E-3</v>
      </c>
      <c r="ED9" s="40">
        <f t="shared" si="10"/>
        <v>1.2588435841329865E-3</v>
      </c>
      <c r="EE9" s="40">
        <f t="shared" si="11"/>
        <v>1.2607891973333756E-3</v>
      </c>
      <c r="EF9" s="40">
        <f t="shared" si="12"/>
        <v>1.2622393363398124E-3</v>
      </c>
      <c r="EG9" s="40">
        <f t="shared" si="13"/>
        <v>1.2599434718934439E-3</v>
      </c>
      <c r="EH9" s="40">
        <f t="shared" si="14"/>
        <v>1.2620380703973234E-3</v>
      </c>
      <c r="EI9" s="40">
        <f t="shared" si="15"/>
        <v>1.5741663501830101</v>
      </c>
      <c r="EJ9" s="40">
        <f t="shared" si="16"/>
        <v>1.2587379777872897E-3</v>
      </c>
      <c r="EK9" s="40">
        <f t="shared" si="17"/>
        <v>1.2603010276387395E-3</v>
      </c>
      <c r="EL9" s="40">
        <f t="shared" si="18"/>
        <v>1.2683993236566168E-3</v>
      </c>
      <c r="EM9" s="40">
        <f t="shared" si="19"/>
        <v>1.2461736428124772E-3</v>
      </c>
      <c r="EN9" s="40">
        <f t="shared" si="20"/>
        <v>1.2658943783397014E-3</v>
      </c>
      <c r="EO9" s="40">
        <f t="shared" si="21"/>
        <v>1.2597781726684369E-3</v>
      </c>
      <c r="EP9" s="40">
        <f t="shared" si="22"/>
        <v>1.2586486716314091E-3</v>
      </c>
      <c r="EQ9" s="40">
        <f t="shared" si="23"/>
        <v>1.261534785991025E-3</v>
      </c>
      <c r="ER9" s="40">
        <f t="shared" si="24"/>
        <v>1.2616420857171149E-3</v>
      </c>
      <c r="ES9" s="40">
        <f t="shared" si="25"/>
        <v>1.2579346553969735E-3</v>
      </c>
      <c r="ET9" s="40">
        <f t="shared" si="26"/>
        <v>1.2640297126428352E-3</v>
      </c>
      <c r="EU9" s="40">
        <f t="shared" si="27"/>
        <v>1.2597831048748601E-3</v>
      </c>
      <c r="EV9" s="40">
        <f t="shared" si="28"/>
        <v>1.2730167207031966E-3</v>
      </c>
      <c r="EW9" s="40">
        <f t="shared" si="29"/>
        <v>0</v>
      </c>
    </row>
    <row r="10" spans="1:153" x14ac:dyDescent="0.25">
      <c r="A10" s="17" t="s">
        <v>179</v>
      </c>
      <c r="B10" s="17">
        <v>1.1014831</v>
      </c>
      <c r="C10" s="17"/>
      <c r="D10" s="17">
        <v>1.710855E-2</v>
      </c>
      <c r="E10" s="17">
        <v>2.367E-2</v>
      </c>
      <c r="F10" s="17">
        <v>1.9107843999999999E-2</v>
      </c>
      <c r="G10" s="17">
        <v>3.6066560000000002E-3</v>
      </c>
      <c r="H10" s="17">
        <v>3.7146956000000002E-2</v>
      </c>
      <c r="I10" s="17">
        <v>1.2874637E-3</v>
      </c>
      <c r="J10" s="17">
        <v>7.0503519999999997E-4</v>
      </c>
      <c r="K10" s="17">
        <v>9.3209580000000003E-4</v>
      </c>
      <c r="L10" s="17">
        <v>5.9060199999999997E-4</v>
      </c>
      <c r="M10" s="17">
        <v>3.8108962999999999E-3</v>
      </c>
      <c r="N10" s="17">
        <v>9.0700229999999995E-4</v>
      </c>
      <c r="O10" s="17">
        <v>5.1469220000000004E-4</v>
      </c>
      <c r="P10" s="17">
        <v>1.4719741000000001E-3</v>
      </c>
      <c r="Q10" s="17">
        <v>1.3457129999999999E-3</v>
      </c>
      <c r="R10" s="17">
        <v>7.8285360000000001E-4</v>
      </c>
      <c r="S10" s="17">
        <v>4.7386499999999998E-5</v>
      </c>
      <c r="U10" s="5">
        <v>4.1902379999999999E-6</v>
      </c>
      <c r="V10" s="5">
        <v>3.0729694E-6</v>
      </c>
      <c r="W10" s="17">
        <v>1.639082E-4</v>
      </c>
      <c r="Z10" s="17">
        <v>2.139516E-4</v>
      </c>
      <c r="AA10" s="17">
        <v>7.8255099999999996E-5</v>
      </c>
      <c r="AB10" s="17">
        <v>1.2612039999999999E-4</v>
      </c>
      <c r="AC10" s="5">
        <v>1.3968848E-6</v>
      </c>
      <c r="AF10" s="17" t="s">
        <v>179</v>
      </c>
      <c r="AG10" s="17">
        <v>0</v>
      </c>
      <c r="AH10" s="17">
        <v>1.38472497452008E-4</v>
      </c>
      <c r="AI10" s="17">
        <v>7.0591239454355999E-4</v>
      </c>
      <c r="AJ10" s="17">
        <v>1.2891226620744399E-3</v>
      </c>
      <c r="AK10" s="17">
        <v>1.2891226620744399E-3</v>
      </c>
      <c r="AL10" s="17">
        <v>1.3420046793101699E-3</v>
      </c>
      <c r="AM10" s="17">
        <v>0</v>
      </c>
      <c r="AN10" s="17">
        <v>9.3327493188489596E-4</v>
      </c>
      <c r="AO10" s="5">
        <v>1.39865310029597E-6</v>
      </c>
      <c r="AP10" s="17">
        <v>5.9133733481043095E-4</v>
      </c>
      <c r="AQ10" s="17">
        <v>0</v>
      </c>
      <c r="AR10" s="17">
        <v>1.1028660438609501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5.8019306843697799E-3</v>
      </c>
      <c r="AZ10" s="17">
        <v>1.9551417758891499E-4</v>
      </c>
      <c r="BA10" s="17">
        <v>1.47816318398121E-3</v>
      </c>
      <c r="BB10" s="17">
        <v>2.1422033465610599E-4</v>
      </c>
      <c r="BC10" s="17">
        <v>0</v>
      </c>
      <c r="BD10" s="17">
        <v>0</v>
      </c>
      <c r="BE10" s="17">
        <v>3.8157116991572801E-3</v>
      </c>
      <c r="BF10" s="17">
        <v>3.8157116991572801E-3</v>
      </c>
      <c r="BG10" s="17">
        <v>6.8150245275219496E-4</v>
      </c>
      <c r="BH10" s="17">
        <v>0</v>
      </c>
      <c r="BI10" s="5">
        <v>7.8351886671406594E-5</v>
      </c>
      <c r="BJ10" s="17">
        <v>0</v>
      </c>
      <c r="BK10" s="17">
        <v>0</v>
      </c>
      <c r="BL10" s="17">
        <v>1.3703997751285499E-4</v>
      </c>
      <c r="BM10" s="17">
        <v>2.5369518132464699E-4</v>
      </c>
      <c r="BN10" s="17">
        <v>0</v>
      </c>
      <c r="BO10" s="17">
        <v>0</v>
      </c>
      <c r="BP10" s="17">
        <v>3.8152375252666101E-3</v>
      </c>
      <c r="BQ10" s="17">
        <v>0</v>
      </c>
      <c r="BR10" s="17">
        <v>2.3611788113780499E-4</v>
      </c>
      <c r="BS10" s="17">
        <v>6.7202885850184998E-4</v>
      </c>
      <c r="BT10" s="17">
        <v>5.1534327042444502E-4</v>
      </c>
      <c r="BU10" s="17">
        <v>5.6405243251376504E-4</v>
      </c>
      <c r="BV10" s="17">
        <v>1.7200208846211E-3</v>
      </c>
      <c r="BW10" s="17">
        <v>3.7820787380743702E-2</v>
      </c>
      <c r="BX10" s="17">
        <v>1.5417145786140601E-2</v>
      </c>
      <c r="BY10" s="17">
        <v>1.5759342361260299E-3</v>
      </c>
      <c r="BZ10" s="17">
        <v>1.7130119999779501E-2</v>
      </c>
      <c r="CA10" s="17">
        <v>0</v>
      </c>
      <c r="CB10" s="17">
        <v>3.4689193163467201E-3</v>
      </c>
      <c r="CC10" s="17">
        <v>0</v>
      </c>
      <c r="CD10" s="5">
        <v>4.7446554561638499E-5</v>
      </c>
      <c r="CE10" s="17">
        <v>0</v>
      </c>
      <c r="CF10" s="5">
        <v>4.1954983823586102E-6</v>
      </c>
      <c r="CG10" s="5">
        <v>3.0767967724334001E-6</v>
      </c>
      <c r="CH10" s="17">
        <v>1.64114299949844E-4</v>
      </c>
      <c r="CI10" s="17">
        <v>0</v>
      </c>
      <c r="CJ10" s="17">
        <v>1.01527306238529E-2</v>
      </c>
      <c r="CK10" s="5">
        <v>8.1784906055545493E-6</v>
      </c>
      <c r="CL10" s="17">
        <v>0</v>
      </c>
      <c r="CM10" s="17">
        <v>6.5883566196531101E-3</v>
      </c>
      <c r="CN10" s="5">
        <v>9.1746148800961196E-6</v>
      </c>
      <c r="CO10" s="17">
        <v>0</v>
      </c>
      <c r="CP10" s="17">
        <v>0</v>
      </c>
      <c r="CQ10" s="17">
        <v>1.8688525493697501E-4</v>
      </c>
      <c r="CR10" s="17">
        <v>2.3699831210833501E-2</v>
      </c>
      <c r="CS10" s="17">
        <v>1.9131906476628199E-2</v>
      </c>
      <c r="CT10" s="17">
        <v>4.5679247342052497E-3</v>
      </c>
      <c r="CU10" s="17">
        <v>0</v>
      </c>
      <c r="CV10" s="17">
        <v>0</v>
      </c>
      <c r="CW10" s="17">
        <v>6.09826507272496E-3</v>
      </c>
      <c r="CX10" s="17">
        <v>0</v>
      </c>
      <c r="CY10" s="17">
        <v>9.03298114497043E-4</v>
      </c>
      <c r="CZ10" s="17">
        <v>4.1068899948742499E-4</v>
      </c>
      <c r="DA10" s="17">
        <v>0</v>
      </c>
      <c r="DB10" s="17">
        <v>3.6131937807613599E-3</v>
      </c>
      <c r="DC10" s="5">
        <v>2.9270939236429099E-5</v>
      </c>
      <c r="DD10" s="17">
        <v>0</v>
      </c>
      <c r="DE10" s="17">
        <v>1.3138655290817101E-3</v>
      </c>
      <c r="DF10" s="17">
        <v>0</v>
      </c>
      <c r="DG10" s="17">
        <v>3.6111087374681001E-3</v>
      </c>
      <c r="DH10" s="17">
        <v>4.1278177540898398E-3</v>
      </c>
      <c r="DI10" s="17">
        <v>1.26280404052095E-4</v>
      </c>
      <c r="DJ10" s="17">
        <v>0</v>
      </c>
      <c r="DK10" s="17">
        <v>0</v>
      </c>
      <c r="DL10" s="17">
        <v>5.6942601294553998E-4</v>
      </c>
      <c r="DM10" s="17">
        <v>1.34740012701268E-3</v>
      </c>
      <c r="DN10" s="17">
        <v>0</v>
      </c>
      <c r="DO10" s="17">
        <v>3.7193619823960897E-2</v>
      </c>
      <c r="DP10" s="17">
        <v>7.8383130843212795E-4</v>
      </c>
      <c r="DQ10" s="17">
        <v>5.1802589079404896E-4</v>
      </c>
      <c r="DS10" s="25">
        <f t="shared" si="0"/>
        <v>7.9999426457385576E-3</v>
      </c>
      <c r="DT10" s="97">
        <f t="shared" si="1"/>
        <v>1.0168622349680192</v>
      </c>
      <c r="DU10" s="40">
        <f t="shared" si="2"/>
        <v>1.255528896403457E-3</v>
      </c>
      <c r="DV10" s="40"/>
      <c r="DW10" s="40">
        <f t="shared" si="3"/>
        <v>1.2607731093226078E-3</v>
      </c>
      <c r="DX10" s="40">
        <f t="shared" si="4"/>
        <v>1.2602961906844512E-3</v>
      </c>
      <c r="DY10" s="40">
        <f t="shared" si="5"/>
        <v>1.2592983608302692E-3</v>
      </c>
      <c r="DZ10" s="40">
        <f t="shared" si="6"/>
        <v>1.2345889012148326E-3</v>
      </c>
      <c r="EA10" s="40">
        <f t="shared" si="7"/>
        <v>1.2561950960637235E-3</v>
      </c>
      <c r="EB10" s="40">
        <f t="shared" si="8"/>
        <v>1.2885505621944503E-3</v>
      </c>
      <c r="EC10" s="40">
        <f t="shared" si="9"/>
        <v>1.2441854584849263E-3</v>
      </c>
      <c r="ED10" s="40">
        <f t="shared" si="10"/>
        <v>1.2650329342712751E-3</v>
      </c>
      <c r="EE10" s="40">
        <f t="shared" si="11"/>
        <v>1.2450598041167812E-3</v>
      </c>
      <c r="EF10" s="40">
        <f t="shared" si="12"/>
        <v>1.2635870352284771E-3</v>
      </c>
      <c r="EG10" s="40">
        <f t="shared" si="13"/>
        <v>1.2617825110862355E-3</v>
      </c>
      <c r="EH10" s="40">
        <f t="shared" si="14"/>
        <v>1.2649704511647547E-3</v>
      </c>
      <c r="EI10" s="40">
        <f t="shared" si="15"/>
        <v>0.16851300890491203</v>
      </c>
      <c r="EJ10" s="40">
        <f t="shared" si="16"/>
        <v>1.2537049227287719E-3</v>
      </c>
      <c r="EK10" s="40">
        <f t="shared" si="17"/>
        <v>1.2489032842512872E-3</v>
      </c>
      <c r="EL10" s="40">
        <f t="shared" si="18"/>
        <v>1.2673348240216384E-3</v>
      </c>
      <c r="EM10" s="40">
        <f t="shared" si="19"/>
        <v>0</v>
      </c>
      <c r="EN10" s="40">
        <f t="shared" si="20"/>
        <v>1.25538987489739E-3</v>
      </c>
      <c r="EO10" s="40">
        <f t="shared" si="21"/>
        <v>1.2454964352720623E-3</v>
      </c>
      <c r="EP10" s="40">
        <f t="shared" si="22"/>
        <v>1.2574108546368776E-3</v>
      </c>
      <c r="EQ10" s="40">
        <f t="shared" si="23"/>
        <v>0</v>
      </c>
      <c r="ER10" s="40">
        <f t="shared" si="24"/>
        <v>0</v>
      </c>
      <c r="ES10" s="40">
        <f t="shared" si="25"/>
        <v>1.2560535004458369E-3</v>
      </c>
      <c r="ET10" s="40">
        <f t="shared" si="26"/>
        <v>1.2368097594482506E-3</v>
      </c>
      <c r="EU10" s="40">
        <f t="shared" si="27"/>
        <v>1.2686611531124419E-3</v>
      </c>
      <c r="EV10" s="40">
        <f t="shared" si="28"/>
        <v>1.2658884225599399E-3</v>
      </c>
      <c r="EW10" s="40">
        <f t="shared" si="29"/>
        <v>0</v>
      </c>
    </row>
    <row r="11" spans="1:153" x14ac:dyDescent="0.25">
      <c r="A11" s="17" t="s">
        <v>180</v>
      </c>
      <c r="B11" s="17">
        <v>27580.537738999999</v>
      </c>
      <c r="C11" s="17"/>
      <c r="D11" s="17">
        <v>6509.2603687000001</v>
      </c>
      <c r="E11" s="17">
        <v>699.44550661000005</v>
      </c>
      <c r="F11" s="17">
        <v>615.91916946000003</v>
      </c>
      <c r="G11" s="17">
        <v>747.199476</v>
      </c>
      <c r="H11" s="17">
        <v>3917.9905726000002</v>
      </c>
      <c r="I11" s="17">
        <v>111.44193936000001</v>
      </c>
      <c r="J11" s="17">
        <v>63.341563557000001</v>
      </c>
      <c r="K11" s="17">
        <v>50.866637687000001</v>
      </c>
      <c r="L11" s="17">
        <v>45.363101976000003</v>
      </c>
      <c r="M11" s="17">
        <v>322.79116002000001</v>
      </c>
      <c r="N11" s="17">
        <v>14.945591622</v>
      </c>
      <c r="O11" s="17">
        <v>46.603475914000001</v>
      </c>
      <c r="P11" s="17">
        <v>37.255841463000003</v>
      </c>
      <c r="Q11" s="17">
        <v>35.744556123000002</v>
      </c>
      <c r="R11" s="17">
        <v>22.367779016</v>
      </c>
      <c r="S11" s="17">
        <v>0.84219321179999995</v>
      </c>
      <c r="T11" s="17">
        <v>5.1078739999999999E-4</v>
      </c>
      <c r="U11" s="17">
        <v>7.5306391200000003E-2</v>
      </c>
      <c r="V11" s="17">
        <v>5.5100155499999998E-2</v>
      </c>
      <c r="W11" s="17">
        <v>7.1829300634999997</v>
      </c>
      <c r="X11" s="17">
        <v>2.4274729307</v>
      </c>
      <c r="Y11" s="17">
        <v>2.3539004787</v>
      </c>
      <c r="Z11" s="17">
        <v>7.2019445615000004</v>
      </c>
      <c r="AA11" s="17">
        <v>1.2902005836999999</v>
      </c>
      <c r="AB11" s="17">
        <v>8.6047708149000002</v>
      </c>
      <c r="AC11" s="17">
        <v>2.49483369E-2</v>
      </c>
      <c r="AF11" s="17" t="s">
        <v>180</v>
      </c>
      <c r="AG11" s="17">
        <v>0</v>
      </c>
      <c r="AH11" s="17">
        <v>14.2650836395617</v>
      </c>
      <c r="AI11" s="17">
        <v>62.906631606255402</v>
      </c>
      <c r="AJ11" s="17">
        <v>110.674247256577</v>
      </c>
      <c r="AK11" s="17">
        <v>110.674247256577</v>
      </c>
      <c r="AL11" s="17">
        <v>140.625510879594</v>
      </c>
      <c r="AM11" s="17">
        <v>0</v>
      </c>
      <c r="AN11" s="17">
        <v>50.498830252586302</v>
      </c>
      <c r="AO11" s="17">
        <v>2.4742515705606399E-2</v>
      </c>
      <c r="AP11" s="17">
        <v>45.047289717032797</v>
      </c>
      <c r="AQ11" s="17">
        <v>1.1843127106994999</v>
      </c>
      <c r="AR11" s="17">
        <v>27371.5456812667</v>
      </c>
      <c r="AS11" s="17">
        <v>7.3561951016683405E-2</v>
      </c>
      <c r="AT11" s="17">
        <v>1.81572083053511</v>
      </c>
      <c r="AU11" s="17">
        <v>0.11562271743366501</v>
      </c>
      <c r="AV11" s="17">
        <v>2.68638000355054E-3</v>
      </c>
      <c r="AW11" s="17">
        <v>0.41343469157205998</v>
      </c>
      <c r="AX11" s="17">
        <v>6.9455117623682004E-3</v>
      </c>
      <c r="AY11" s="17">
        <v>600.52214925614703</v>
      </c>
      <c r="AZ11" s="17">
        <v>20.474473961004598</v>
      </c>
      <c r="BA11" s="17">
        <v>153.95011400714</v>
      </c>
      <c r="BB11" s="17">
        <v>7.1457134828938704</v>
      </c>
      <c r="BC11" s="17">
        <v>0</v>
      </c>
      <c r="BD11" s="17">
        <v>0</v>
      </c>
      <c r="BE11" s="17">
        <v>320.56361490864799</v>
      </c>
      <c r="BF11" s="17">
        <v>320.56361490864799</v>
      </c>
      <c r="BG11" s="17">
        <v>70.383856902307997</v>
      </c>
      <c r="BH11" s="17">
        <v>0</v>
      </c>
      <c r="BI11" s="17">
        <v>1.2781072775739399</v>
      </c>
      <c r="BJ11" s="17">
        <v>0</v>
      </c>
      <c r="BK11" s="17">
        <v>0</v>
      </c>
      <c r="BL11" s="17">
        <v>51.819780624287198</v>
      </c>
      <c r="BM11" s="17">
        <v>27.790084399578401</v>
      </c>
      <c r="BN11" s="17">
        <v>4.83405910998672E-2</v>
      </c>
      <c r="BO11" s="17">
        <v>0</v>
      </c>
      <c r="BP11" s="17">
        <v>395.258909280843</v>
      </c>
      <c r="BQ11" s="17">
        <v>0.25446744045741598</v>
      </c>
      <c r="BR11" s="17">
        <v>3.8493777022327298</v>
      </c>
      <c r="BS11" s="17">
        <v>10.9559226653879</v>
      </c>
      <c r="BT11" s="17">
        <v>46.283835490196701</v>
      </c>
      <c r="BU11" s="17">
        <v>58.249455647833798</v>
      </c>
      <c r="BV11" s="17">
        <v>62.325258971492701</v>
      </c>
      <c r="BW11" s="17">
        <v>3697.0422301272602</v>
      </c>
      <c r="BX11" s="17">
        <v>5829.7219852975904</v>
      </c>
      <c r="BY11" s="17">
        <v>595.92713716659705</v>
      </c>
      <c r="BZ11" s="17">
        <v>6477.4689030884801</v>
      </c>
      <c r="CA11" s="17">
        <v>1.0432510542671999E-3</v>
      </c>
      <c r="CB11" s="17">
        <v>359.513897067529</v>
      </c>
      <c r="CC11" s="17">
        <v>0</v>
      </c>
      <c r="CD11" s="17">
        <v>0.83520622162446401</v>
      </c>
      <c r="CE11" s="17">
        <v>5.1122150930953201E-4</v>
      </c>
      <c r="CF11" s="17">
        <v>7.4688900132881306E-2</v>
      </c>
      <c r="CG11" s="17">
        <v>5.4647669681469599E-2</v>
      </c>
      <c r="CH11" s="17">
        <v>7.1309238831294497</v>
      </c>
      <c r="CI11" s="17">
        <v>0</v>
      </c>
      <c r="CJ11" s="17">
        <v>1088.21948512573</v>
      </c>
      <c r="CK11" s="17">
        <v>0.26104558118796001</v>
      </c>
      <c r="CL11" s="17">
        <v>4.8265698264742001E-4</v>
      </c>
      <c r="CM11" s="17">
        <v>210.65716620457701</v>
      </c>
      <c r="CN11" s="17">
        <v>0.29123613999570103</v>
      </c>
      <c r="CO11" s="17">
        <v>0</v>
      </c>
      <c r="CP11" s="17">
        <v>0</v>
      </c>
      <c r="CQ11" s="17">
        <v>5.9142892485766403</v>
      </c>
      <c r="CR11" s="17">
        <v>693.39354693142002</v>
      </c>
      <c r="CS11" s="17">
        <v>610.64754293664498</v>
      </c>
      <c r="CT11" s="17">
        <v>82.746003994774995</v>
      </c>
      <c r="CU11" s="17">
        <v>0</v>
      </c>
      <c r="CV11" s="17">
        <v>0</v>
      </c>
      <c r="CW11" s="17">
        <v>193.79633565292599</v>
      </c>
      <c r="CX11" s="17">
        <v>0</v>
      </c>
      <c r="CY11" s="17">
        <v>29.0270509681046</v>
      </c>
      <c r="CZ11" s="17">
        <v>12.9966256042593</v>
      </c>
      <c r="DA11" s="17">
        <v>4.6771893896426801E-3</v>
      </c>
      <c r="DB11" s="17">
        <v>116.10824041524</v>
      </c>
      <c r="DC11" s="17">
        <v>3.0153718903378399</v>
      </c>
      <c r="DD11" s="17">
        <v>3.41281760001543E-3</v>
      </c>
      <c r="DE11" s="17">
        <v>41.586971040195699</v>
      </c>
      <c r="DF11" s="5">
        <v>9.4176081682699708E-6</v>
      </c>
      <c r="DG11" s="17">
        <v>743.65013343139503</v>
      </c>
      <c r="DH11" s="17">
        <v>431.41426518335498</v>
      </c>
      <c r="DI11" s="17">
        <v>8.5441499554453202</v>
      </c>
      <c r="DJ11" s="17">
        <v>0</v>
      </c>
      <c r="DK11" s="17">
        <v>0</v>
      </c>
      <c r="DL11" s="17">
        <v>61.449192162037903</v>
      </c>
      <c r="DM11" s="17">
        <v>35.451120155590203</v>
      </c>
      <c r="DN11" s="17">
        <v>2.5611869466870801E-2</v>
      </c>
      <c r="DO11" s="17">
        <v>3900.6227283696198</v>
      </c>
      <c r="DP11" s="17">
        <v>22.187159332986599</v>
      </c>
      <c r="DQ11" s="17">
        <v>56.689583860240703</v>
      </c>
      <c r="DS11" s="25">
        <f t="shared" si="0"/>
        <v>8.0000045387449634E-3</v>
      </c>
      <c r="DT11" s="97">
        <f t="shared" si="1"/>
        <v>0.94780820591499448</v>
      </c>
      <c r="DU11" s="40">
        <f t="shared" si="2"/>
        <v>-7.5775193258025694E-3</v>
      </c>
      <c r="DV11" s="40"/>
      <c r="DW11" s="40">
        <f t="shared" si="3"/>
        <v>-4.8840365588063228E-3</v>
      </c>
      <c r="DX11" s="40">
        <f t="shared" si="4"/>
        <v>-8.6525106264704506E-3</v>
      </c>
      <c r="DY11" s="40">
        <f t="shared" si="5"/>
        <v>-8.5589583580859968E-3</v>
      </c>
      <c r="DZ11" s="40">
        <f t="shared" si="6"/>
        <v>-4.750194135046436E-3</v>
      </c>
      <c r="EA11" s="40">
        <f t="shared" si="7"/>
        <v>-4.4328448240381919E-3</v>
      </c>
      <c r="EB11" s="40">
        <f t="shared" si="8"/>
        <v>-6.8887180879279516E-3</v>
      </c>
      <c r="EC11" s="40">
        <f t="shared" si="9"/>
        <v>-6.8664542887895471E-3</v>
      </c>
      <c r="ED11" s="40">
        <f t="shared" si="10"/>
        <v>-7.2308186886057817E-3</v>
      </c>
      <c r="EE11" s="40">
        <f t="shared" si="11"/>
        <v>-6.961875295351078E-3</v>
      </c>
      <c r="EF11" s="40">
        <f t="shared" si="12"/>
        <v>-6.9008863539323602E-3</v>
      </c>
      <c r="EG11" s="40">
        <f t="shared" si="13"/>
        <v>-9.3867983233839221E-3</v>
      </c>
      <c r="EH11" s="40">
        <f t="shared" si="14"/>
        <v>-6.8587249670636168E-3</v>
      </c>
      <c r="EI11" s="40">
        <f t="shared" si="15"/>
        <v>0.67289897433641266</v>
      </c>
      <c r="EJ11" s="40">
        <f t="shared" si="16"/>
        <v>-8.2092491623077194E-3</v>
      </c>
      <c r="EK11" s="40">
        <f t="shared" si="17"/>
        <v>-8.0749940744765346E-3</v>
      </c>
      <c r="EL11" s="40">
        <f t="shared" si="18"/>
        <v>-8.2961843881439196E-3</v>
      </c>
      <c r="EM11" s="40">
        <f t="shared" si="19"/>
        <v>8.4988257253805304E-4</v>
      </c>
      <c r="EN11" s="40">
        <f t="shared" si="20"/>
        <v>-8.1997166147392987E-3</v>
      </c>
      <c r="EO11" s="40">
        <f t="shared" si="21"/>
        <v>-8.2120606452807336E-3</v>
      </c>
      <c r="EP11" s="40">
        <f t="shared" si="22"/>
        <v>-7.2402459596285123E-3</v>
      </c>
      <c r="EQ11" s="40">
        <f t="shared" si="23"/>
        <v>2.0562603072694449E-4</v>
      </c>
      <c r="ER11" s="40">
        <f t="shared" si="24"/>
        <v>2.165140843316737E-4</v>
      </c>
      <c r="ES11" s="40">
        <f t="shared" si="25"/>
        <v>-7.807763323634683E-3</v>
      </c>
      <c r="ET11" s="40">
        <f t="shared" si="26"/>
        <v>-9.3731984614199536E-3</v>
      </c>
      <c r="EU11" s="40">
        <f t="shared" si="27"/>
        <v>-7.0450289448394203E-3</v>
      </c>
      <c r="EV11" s="40">
        <f t="shared" si="28"/>
        <v>-8.2498963846203439E-3</v>
      </c>
      <c r="EW11" s="40">
        <f t="shared" si="29"/>
        <v>0</v>
      </c>
    </row>
    <row r="12" spans="1:153" x14ac:dyDescent="0.25">
      <c r="A12" s="17" t="s">
        <v>181</v>
      </c>
      <c r="B12" s="17">
        <v>10470.29903</v>
      </c>
      <c r="C12" s="17"/>
      <c r="D12" s="17">
        <v>4937.1208933999997</v>
      </c>
      <c r="E12" s="17">
        <v>273.67752961000002</v>
      </c>
      <c r="F12" s="17">
        <v>248.94356987</v>
      </c>
      <c r="G12" s="17">
        <v>468.52488919000001</v>
      </c>
      <c r="H12" s="17">
        <v>1340.2489043</v>
      </c>
      <c r="I12" s="17">
        <v>55.189110862</v>
      </c>
      <c r="J12" s="17">
        <v>31.478646243</v>
      </c>
      <c r="K12" s="17">
        <v>23.742131791999999</v>
      </c>
      <c r="L12" s="17">
        <v>22.183588320999998</v>
      </c>
      <c r="M12" s="17">
        <v>159.50743958000001</v>
      </c>
      <c r="N12" s="17">
        <v>4.3210205584999999</v>
      </c>
      <c r="O12" s="17">
        <v>23.178492729999999</v>
      </c>
      <c r="P12" s="17">
        <v>13.299127637</v>
      </c>
      <c r="Q12" s="17">
        <v>13.783324959</v>
      </c>
      <c r="R12" s="17">
        <v>9.2233645545999998</v>
      </c>
      <c r="S12" s="17">
        <v>0.22967154049999999</v>
      </c>
      <c r="T12" s="17">
        <v>2.5940050000000002E-4</v>
      </c>
      <c r="U12" s="17">
        <v>2.0739282800000002E-2</v>
      </c>
      <c r="V12" s="17">
        <v>1.52360532E-2</v>
      </c>
      <c r="W12" s="17">
        <v>3.1879490280999998</v>
      </c>
      <c r="X12" s="17">
        <v>1.5684614611000001</v>
      </c>
      <c r="Y12" s="17">
        <v>1.5177810630999999</v>
      </c>
      <c r="Z12" s="17">
        <v>3.0182453444999999</v>
      </c>
      <c r="AA12" s="17">
        <v>0.59194477369999998</v>
      </c>
      <c r="AB12" s="17">
        <v>4.1490038883000002</v>
      </c>
      <c r="AC12" s="17">
        <v>6.8341271000000002E-3</v>
      </c>
      <c r="AF12" s="17" t="s">
        <v>181</v>
      </c>
      <c r="AG12" s="17">
        <v>0</v>
      </c>
      <c r="AH12" s="17">
        <v>4.9608420548331198</v>
      </c>
      <c r="AI12" s="17">
        <v>31.855624574549299</v>
      </c>
      <c r="AJ12" s="17">
        <v>55.850152837118898</v>
      </c>
      <c r="AK12" s="17">
        <v>55.850152837118898</v>
      </c>
      <c r="AL12" s="17">
        <v>48.883212320009001</v>
      </c>
      <c r="AM12" s="17">
        <v>0</v>
      </c>
      <c r="AN12" s="17">
        <v>24.026463321985101</v>
      </c>
      <c r="AO12" s="17">
        <v>6.9159572090635897E-3</v>
      </c>
      <c r="AP12" s="17">
        <v>22.449260058604299</v>
      </c>
      <c r="AQ12" s="17">
        <v>0.41215676896090597</v>
      </c>
      <c r="AR12" s="17">
        <v>10595.6967253766</v>
      </c>
      <c r="AS12" s="17">
        <v>5.1287357689633203E-2</v>
      </c>
      <c r="AT12" s="17">
        <v>1.18453122764331</v>
      </c>
      <c r="AU12" s="17">
        <v>7.5429488946675893E-2</v>
      </c>
      <c r="AV12" s="17">
        <v>1.75252839531407E-3</v>
      </c>
      <c r="AW12" s="17">
        <v>0.269714319874446</v>
      </c>
      <c r="AX12" s="17">
        <v>4.5310960535260101E-3</v>
      </c>
      <c r="AY12" s="17">
        <v>208.83219968494799</v>
      </c>
      <c r="AZ12" s="17">
        <v>7.1203015309315996</v>
      </c>
      <c r="BA12" s="17">
        <v>53.534752267277597</v>
      </c>
      <c r="BB12" s="17">
        <v>3.0543928431921601</v>
      </c>
      <c r="BC12" s="17">
        <v>0</v>
      </c>
      <c r="BD12" s="17">
        <v>0</v>
      </c>
      <c r="BE12" s="17">
        <v>161.417809180722</v>
      </c>
      <c r="BF12" s="17">
        <v>161.417809180722</v>
      </c>
      <c r="BG12" s="17">
        <v>24.4751867432837</v>
      </c>
      <c r="BH12" s="17">
        <v>0</v>
      </c>
      <c r="BI12" s="17">
        <v>0.59903274866064304</v>
      </c>
      <c r="BJ12" s="17">
        <v>0</v>
      </c>
      <c r="BK12" s="17">
        <v>0</v>
      </c>
      <c r="BL12" s="17">
        <v>39.969990121964202</v>
      </c>
      <c r="BM12" s="17">
        <v>9.6643227940366891</v>
      </c>
      <c r="BN12" s="17">
        <v>1.6823367109012902E-2</v>
      </c>
      <c r="BO12" s="17">
        <v>0</v>
      </c>
      <c r="BP12" s="17">
        <v>137.43568141224199</v>
      </c>
      <c r="BQ12" s="17">
        <v>8.6269593480241005E-2</v>
      </c>
      <c r="BR12" s="17">
        <v>1.13692069695927</v>
      </c>
      <c r="BS12" s="17">
        <v>3.2358512360125</v>
      </c>
      <c r="BT12" s="17">
        <v>23.456164871096401</v>
      </c>
      <c r="BU12" s="17">
        <v>20.255608607055201</v>
      </c>
      <c r="BV12" s="17">
        <v>22.2775993720618</v>
      </c>
      <c r="BW12" s="17">
        <v>1367.28246725599</v>
      </c>
      <c r="BX12" s="17">
        <v>4496.6247804762797</v>
      </c>
      <c r="BY12" s="17">
        <v>459.65505267209397</v>
      </c>
      <c r="BZ12" s="17">
        <v>4996.2498232703501</v>
      </c>
      <c r="CA12" s="17">
        <v>3.5368461825546901E-4</v>
      </c>
      <c r="CB12" s="17">
        <v>125.021422874566</v>
      </c>
      <c r="CC12" s="17">
        <v>0</v>
      </c>
      <c r="CD12" s="17">
        <v>0.23242171201790199</v>
      </c>
      <c r="CE12" s="17">
        <v>2.6250828293688199E-4</v>
      </c>
      <c r="CF12" s="17">
        <v>2.09877508743718E-2</v>
      </c>
      <c r="CG12" s="17">
        <v>1.54185414475642E-2</v>
      </c>
      <c r="CH12" s="17">
        <v>3.2261260786178898</v>
      </c>
      <c r="CI12" s="17">
        <v>0</v>
      </c>
      <c r="CJ12" s="17">
        <v>378.37869352275698</v>
      </c>
      <c r="CK12" s="17">
        <v>0.10768603514726301</v>
      </c>
      <c r="CL12" s="17">
        <v>3.1486793359281702E-4</v>
      </c>
      <c r="CM12" s="17">
        <v>86.978946041987001</v>
      </c>
      <c r="CN12" s="17">
        <v>0.11973893128572401</v>
      </c>
      <c r="CO12" s="17">
        <v>0</v>
      </c>
      <c r="CP12" s="17">
        <v>0</v>
      </c>
      <c r="CQ12" s="17">
        <v>2.4270289216957899</v>
      </c>
      <c r="CR12" s="17">
        <v>276.955221575324</v>
      </c>
      <c r="CS12" s="17">
        <v>251.92503540604699</v>
      </c>
      <c r="CT12" s="17">
        <v>25.030186169276401</v>
      </c>
      <c r="CU12" s="17">
        <v>0</v>
      </c>
      <c r="CV12" s="17">
        <v>0</v>
      </c>
      <c r="CW12" s="17">
        <v>79.745326116657495</v>
      </c>
      <c r="CX12" s="17">
        <v>0</v>
      </c>
      <c r="CY12" s="17">
        <v>12.0278713079834</v>
      </c>
      <c r="CZ12" s="17">
        <v>5.3333435357242402</v>
      </c>
      <c r="DA12" s="17">
        <v>3.10689922701323E-3</v>
      </c>
      <c r="DB12" s="17">
        <v>48.111497892105803</v>
      </c>
      <c r="DC12" s="17">
        <v>1.04862678996513</v>
      </c>
      <c r="DD12" s="17">
        <v>2.3217891439298402E-3</v>
      </c>
      <c r="DE12" s="17">
        <v>17.0678469234125</v>
      </c>
      <c r="DF12" s="5">
        <v>6.1437435041959403E-6</v>
      </c>
      <c r="DG12" s="17">
        <v>474.13614275348601</v>
      </c>
      <c r="DH12" s="17">
        <v>150.00082697555601</v>
      </c>
      <c r="DI12" s="17">
        <v>4.198695693176</v>
      </c>
      <c r="DJ12" s="17">
        <v>0</v>
      </c>
      <c r="DK12" s="17">
        <v>0</v>
      </c>
      <c r="DL12" s="17">
        <v>21.364397922698501</v>
      </c>
      <c r="DM12" s="17">
        <v>13.948408382135</v>
      </c>
      <c r="DN12" s="17">
        <v>8.6829297105368505E-3</v>
      </c>
      <c r="DO12" s="17">
        <v>1356.30039829408</v>
      </c>
      <c r="DP12" s="17">
        <v>9.3338287219682492</v>
      </c>
      <c r="DQ12" s="17">
        <v>19.7115802565528</v>
      </c>
      <c r="DS12" s="25">
        <f t="shared" si="0"/>
        <v>7.9999983058896378E-3</v>
      </c>
      <c r="DT12" s="97">
        <f t="shared" si="1"/>
        <v>1.0080970771487814</v>
      </c>
      <c r="DU12" s="40">
        <f t="shared" si="2"/>
        <v>1.1976515189996401E-2</v>
      </c>
      <c r="DV12" s="40"/>
      <c r="DW12" s="40">
        <f t="shared" si="3"/>
        <v>1.1976399028307107E-2</v>
      </c>
      <c r="DX12" s="40">
        <f t="shared" si="4"/>
        <v>1.1976474539195111E-2</v>
      </c>
      <c r="DY12" s="40">
        <f t="shared" si="5"/>
        <v>1.1976471364992171E-2</v>
      </c>
      <c r="DZ12" s="40">
        <f t="shared" si="6"/>
        <v>1.1976425784309788E-2</v>
      </c>
      <c r="EA12" s="40">
        <f t="shared" si="7"/>
        <v>1.1976502232220418E-2</v>
      </c>
      <c r="EB12" s="40">
        <f t="shared" si="8"/>
        <v>1.1977760916856036E-2</v>
      </c>
      <c r="EC12" s="40">
        <f t="shared" si="9"/>
        <v>1.1975684362002359E-2</v>
      </c>
      <c r="ED12" s="40">
        <f t="shared" si="10"/>
        <v>1.1975821399530323E-2</v>
      </c>
      <c r="EE12" s="40">
        <f t="shared" si="11"/>
        <v>1.1976048859183143E-2</v>
      </c>
      <c r="EF12" s="40">
        <f t="shared" si="12"/>
        <v>1.1976680246088821E-2</v>
      </c>
      <c r="EG12" s="40">
        <f t="shared" si="13"/>
        <v>1.1976655461629035E-2</v>
      </c>
      <c r="EH12" s="40">
        <f t="shared" si="14"/>
        <v>1.1979732432601666E-2</v>
      </c>
      <c r="EI12" s="40">
        <f t="shared" si="15"/>
        <v>0.67511734454540151</v>
      </c>
      <c r="EJ12" s="40">
        <f t="shared" si="16"/>
        <v>1.1977039185106541E-2</v>
      </c>
      <c r="EK12" s="40">
        <f t="shared" si="17"/>
        <v>1.1976558739961896E-2</v>
      </c>
      <c r="EL12" s="40">
        <f t="shared" si="18"/>
        <v>1.1974367881692311E-2</v>
      </c>
      <c r="EM12" s="40">
        <f t="shared" si="19"/>
        <v>1.1980635877270714E-2</v>
      </c>
      <c r="EN12" s="40">
        <f t="shared" si="20"/>
        <v>1.1980552884490228E-2</v>
      </c>
      <c r="EO12" s="40">
        <f t="shared" si="21"/>
        <v>1.1977396322310018E-2</v>
      </c>
      <c r="EP12" s="40">
        <f t="shared" si="22"/>
        <v>1.1975426890888312E-2</v>
      </c>
      <c r="EQ12" s="40">
        <f t="shared" si="23"/>
        <v>1.1976422735775108E-2</v>
      </c>
      <c r="ER12" s="40">
        <f t="shared" si="24"/>
        <v>1.1976429443746911E-2</v>
      </c>
      <c r="ES12" s="40">
        <f t="shared" si="25"/>
        <v>1.1976328815690869E-2</v>
      </c>
      <c r="ET12" s="40">
        <f t="shared" si="26"/>
        <v>1.1974047707760111E-2</v>
      </c>
      <c r="EU12" s="40">
        <f t="shared" si="27"/>
        <v>1.1976803641020529E-2</v>
      </c>
      <c r="EV12" s="40">
        <f t="shared" si="28"/>
        <v>1.1973747029608142E-2</v>
      </c>
      <c r="EW12" s="40">
        <f t="shared" si="29"/>
        <v>0</v>
      </c>
    </row>
    <row r="13" spans="1:153" x14ac:dyDescent="0.25">
      <c r="A13" s="17" t="s">
        <v>182</v>
      </c>
      <c r="B13" s="17">
        <v>3410.9936871</v>
      </c>
      <c r="C13" s="17"/>
      <c r="D13" s="17">
        <v>237.24048797</v>
      </c>
      <c r="E13" s="17">
        <v>83.662204426000002</v>
      </c>
      <c r="F13" s="17">
        <v>70.514912412000001</v>
      </c>
      <c r="G13" s="17">
        <v>33.305021977999999</v>
      </c>
      <c r="H13" s="17">
        <v>239.08466317</v>
      </c>
      <c r="I13" s="17">
        <v>7.0570860836999998</v>
      </c>
      <c r="J13" s="17">
        <v>3.9560328917000001</v>
      </c>
      <c r="K13" s="17">
        <v>3.9308253144999998</v>
      </c>
      <c r="L13" s="17">
        <v>3.0097092980000002</v>
      </c>
      <c r="M13" s="17">
        <v>20.609281196000001</v>
      </c>
      <c r="N13" s="17">
        <v>2.4603050897999998</v>
      </c>
      <c r="O13" s="17">
        <v>2.9023293808999999</v>
      </c>
      <c r="P13" s="17">
        <v>4.6795533691999998</v>
      </c>
      <c r="Q13" s="17">
        <v>4.1853721824000001</v>
      </c>
      <c r="R13" s="17">
        <v>2.4969931751000001</v>
      </c>
      <c r="S13" s="17">
        <v>0.1374638812</v>
      </c>
      <c r="T13" s="17">
        <v>1.7821599999999999E-5</v>
      </c>
      <c r="U13" s="17">
        <v>1.21819921E-2</v>
      </c>
      <c r="V13" s="17">
        <v>8.9295108000000002E-3</v>
      </c>
      <c r="W13" s="17">
        <v>0.63607407650000003</v>
      </c>
      <c r="X13" s="17">
        <v>7.9469471400000005E-2</v>
      </c>
      <c r="Y13" s="17">
        <v>7.6495157499999994E-2</v>
      </c>
      <c r="Z13" s="17">
        <v>0.72545641439999997</v>
      </c>
      <c r="AA13" s="17">
        <v>0.21222622190000001</v>
      </c>
      <c r="AB13" s="17">
        <v>0.59993439540000004</v>
      </c>
      <c r="AC13" s="17">
        <v>4.0557255999999998E-3</v>
      </c>
      <c r="AF13" s="17" t="s">
        <v>182</v>
      </c>
      <c r="AG13" s="17">
        <v>0</v>
      </c>
      <c r="AH13" s="17">
        <v>0.88105110469061299</v>
      </c>
      <c r="AI13" s="17">
        <v>3.9580467226502001</v>
      </c>
      <c r="AJ13" s="17">
        <v>7.0606752042208099</v>
      </c>
      <c r="AK13" s="17">
        <v>7.0606752042208099</v>
      </c>
      <c r="AL13" s="17">
        <v>8.6172294215370595</v>
      </c>
      <c r="AM13" s="17">
        <v>0</v>
      </c>
      <c r="AN13" s="17">
        <v>3.9328009869887199</v>
      </c>
      <c r="AO13" s="17">
        <v>4.0577008998836E-3</v>
      </c>
      <c r="AP13" s="17">
        <v>3.0112337574536698</v>
      </c>
      <c r="AQ13" s="17">
        <v>4.6187008824220797E-2</v>
      </c>
      <c r="AR13" s="17">
        <v>3412.6810721544098</v>
      </c>
      <c r="AS13" s="17">
        <v>2.97601010216218E-3</v>
      </c>
      <c r="AT13" s="17">
        <v>5.9026759136118802E-2</v>
      </c>
      <c r="AU13" s="17">
        <v>3.7587535401378898E-3</v>
      </c>
      <c r="AV13" s="5">
        <v>8.73319072901339E-5</v>
      </c>
      <c r="AW13" s="17">
        <v>1.34402467491195E-2</v>
      </c>
      <c r="AX13" s="17">
        <v>2.2579040025022399E-4</v>
      </c>
      <c r="AY13" s="17">
        <v>37.021143004734803</v>
      </c>
      <c r="AZ13" s="17">
        <v>1.2569663836281899</v>
      </c>
      <c r="BA13" s="17">
        <v>9.4679196233401601</v>
      </c>
      <c r="BB13" s="17">
        <v>0.72581612405493101</v>
      </c>
      <c r="BC13" s="17">
        <v>0</v>
      </c>
      <c r="BD13" s="17">
        <v>0</v>
      </c>
      <c r="BE13" s="17">
        <v>20.619732246976501</v>
      </c>
      <c r="BF13" s="17">
        <v>20.619732246976501</v>
      </c>
      <c r="BG13" s="17">
        <v>4.34199453806447</v>
      </c>
      <c r="BH13" s="17">
        <v>0</v>
      </c>
      <c r="BI13" s="17">
        <v>0.21232977912100801</v>
      </c>
      <c r="BJ13" s="17">
        <v>0</v>
      </c>
      <c r="BK13" s="17">
        <v>0</v>
      </c>
      <c r="BL13" s="17">
        <v>1.89894457638188</v>
      </c>
      <c r="BM13" s="17">
        <v>1.67844588804826</v>
      </c>
      <c r="BN13" s="17">
        <v>1.8852285492066999E-3</v>
      </c>
      <c r="BO13" s="17">
        <v>0</v>
      </c>
      <c r="BP13" s="17">
        <v>24.3478644344316</v>
      </c>
      <c r="BQ13" s="17">
        <v>8.4245404367754798E-3</v>
      </c>
      <c r="BR13" s="17">
        <v>0.63999233326168203</v>
      </c>
      <c r="BS13" s="17">
        <v>1.82151743922132</v>
      </c>
      <c r="BT13" s="17">
        <v>2.9038143193347001</v>
      </c>
      <c r="BU13" s="17">
        <v>3.5935075924854099</v>
      </c>
      <c r="BV13" s="17">
        <v>6.2481605886415803</v>
      </c>
      <c r="BW13" s="17">
        <v>231.11524963155199</v>
      </c>
      <c r="BX13" s="17">
        <v>213.63129913772801</v>
      </c>
      <c r="BY13" s="17">
        <v>21.837867276626</v>
      </c>
      <c r="BZ13" s="17">
        <v>237.368110990736</v>
      </c>
      <c r="CA13" s="5">
        <v>3.4538248564193398E-5</v>
      </c>
      <c r="CB13" s="17">
        <v>22.152703537087199</v>
      </c>
      <c r="CC13" s="17">
        <v>0</v>
      </c>
      <c r="CD13" s="17">
        <v>0.137531893073849</v>
      </c>
      <c r="CE13" s="5">
        <v>1.7831996604000201E-5</v>
      </c>
      <c r="CF13" s="17">
        <v>1.21880208490308E-2</v>
      </c>
      <c r="CG13" s="17">
        <v>8.9338722914201595E-3</v>
      </c>
      <c r="CH13" s="17">
        <v>0.63639275346263402</v>
      </c>
      <c r="CI13" s="17">
        <v>0</v>
      </c>
      <c r="CJ13" s="17">
        <v>66.200622627566503</v>
      </c>
      <c r="CK13" s="17">
        <v>3.0156550715675402E-2</v>
      </c>
      <c r="CL13" s="5">
        <v>1.5690601814844799E-5</v>
      </c>
      <c r="CM13" s="17">
        <v>24.302869133087501</v>
      </c>
      <c r="CN13" s="17">
        <v>3.3772628046098603E-2</v>
      </c>
      <c r="CO13" s="17">
        <v>0</v>
      </c>
      <c r="CP13" s="17">
        <v>0</v>
      </c>
      <c r="CQ13" s="17">
        <v>0.68732747884940804</v>
      </c>
      <c r="CR13" s="17">
        <v>83.7029445478003</v>
      </c>
      <c r="CS13" s="17">
        <v>70.549243240569695</v>
      </c>
      <c r="CT13" s="17">
        <v>13.1537013072306</v>
      </c>
      <c r="CU13" s="17">
        <v>0</v>
      </c>
      <c r="CV13" s="17">
        <v>0</v>
      </c>
      <c r="CW13" s="17">
        <v>22.459327988117</v>
      </c>
      <c r="CX13" s="17">
        <v>0</v>
      </c>
      <c r="CY13" s="17">
        <v>3.3385404534907401</v>
      </c>
      <c r="CZ13" s="17">
        <v>1.5104162848812499</v>
      </c>
      <c r="DA13" s="17">
        <v>1.64193721558447E-4</v>
      </c>
      <c r="DB13" s="17">
        <v>13.354138304866099</v>
      </c>
      <c r="DC13" s="17">
        <v>0.18623733210476201</v>
      </c>
      <c r="DD13" s="17">
        <v>1.3176371396352401E-4</v>
      </c>
      <c r="DE13" s="17">
        <v>4.8323824643264599</v>
      </c>
      <c r="DF13" s="5">
        <v>3.0615203526292802E-7</v>
      </c>
      <c r="DG13" s="17">
        <v>33.322649273080998</v>
      </c>
      <c r="DH13" s="17">
        <v>26.485223626328501</v>
      </c>
      <c r="DI13" s="17">
        <v>0.60023832240122399</v>
      </c>
      <c r="DJ13" s="17">
        <v>0</v>
      </c>
      <c r="DK13" s="17">
        <v>0</v>
      </c>
      <c r="DL13" s="17">
        <v>3.7278705589098302</v>
      </c>
      <c r="DM13" s="17">
        <v>4.1874415518719799</v>
      </c>
      <c r="DN13" s="17">
        <v>8.4790451215502197E-4</v>
      </c>
      <c r="DO13" s="17">
        <v>239.209251251067</v>
      </c>
      <c r="DP13" s="17">
        <v>2.4982293313367498</v>
      </c>
      <c r="DQ13" s="17">
        <v>3.4232687960981698</v>
      </c>
      <c r="DS13" s="25">
        <f t="shared" si="0"/>
        <v>7.9999986875068999E-3</v>
      </c>
      <c r="DT13" s="97">
        <f t="shared" si="1"/>
        <v>0.96616350924061967</v>
      </c>
      <c r="DU13" s="40">
        <f t="shared" si="2"/>
        <v>4.9469017218979063E-4</v>
      </c>
      <c r="DV13" s="40"/>
      <c r="DW13" s="40">
        <f t="shared" si="3"/>
        <v>5.3794789341410517E-4</v>
      </c>
      <c r="DX13" s="40">
        <f t="shared" si="4"/>
        <v>4.8695969798802537E-4</v>
      </c>
      <c r="DY13" s="40">
        <f t="shared" si="5"/>
        <v>4.8685912518911653E-4</v>
      </c>
      <c r="DZ13" s="40">
        <f t="shared" si="6"/>
        <v>5.2926838158649802E-4</v>
      </c>
      <c r="EA13" s="40">
        <f t="shared" si="7"/>
        <v>5.2110444649649179E-4</v>
      </c>
      <c r="EB13" s="40">
        <f t="shared" si="8"/>
        <v>5.0858392235004482E-4</v>
      </c>
      <c r="EC13" s="40">
        <f t="shared" si="9"/>
        <v>5.0905313614180636E-4</v>
      </c>
      <c r="ED13" s="40">
        <f t="shared" si="10"/>
        <v>5.0261009601018332E-4</v>
      </c>
      <c r="EE13" s="40">
        <f t="shared" si="11"/>
        <v>5.0651385324245867E-4</v>
      </c>
      <c r="EF13" s="40">
        <f t="shared" si="12"/>
        <v>5.0710409922145405E-4</v>
      </c>
      <c r="EG13" s="40">
        <f t="shared" si="13"/>
        <v>4.8964768149954989E-4</v>
      </c>
      <c r="EH13" s="40">
        <f t="shared" si="14"/>
        <v>5.1163677164710309E-4</v>
      </c>
      <c r="EI13" s="40">
        <f t="shared" si="15"/>
        <v>0.33520447266738712</v>
      </c>
      <c r="EJ13" s="40">
        <f t="shared" si="16"/>
        <v>4.9442902131421591E-4</v>
      </c>
      <c r="EK13" s="40">
        <f t="shared" si="17"/>
        <v>4.9505791568704184E-4</v>
      </c>
      <c r="EL13" s="40">
        <f t="shared" si="18"/>
        <v>4.9476177491342263E-4</v>
      </c>
      <c r="EM13" s="40">
        <f t="shared" si="19"/>
        <v>5.8337096558122386E-4</v>
      </c>
      <c r="EN13" s="40">
        <f t="shared" si="20"/>
        <v>4.9489024301691399E-4</v>
      </c>
      <c r="EO13" s="40">
        <f t="shared" si="21"/>
        <v>4.8843565093838897E-4</v>
      </c>
      <c r="EP13" s="40">
        <f t="shared" si="22"/>
        <v>5.0100605323755913E-4</v>
      </c>
      <c r="EQ13" s="40">
        <f t="shared" si="23"/>
        <v>5.7154570526975212E-4</v>
      </c>
      <c r="ER13" s="40">
        <f t="shared" si="24"/>
        <v>5.7159478253974484E-4</v>
      </c>
      <c r="ES13" s="40">
        <f t="shared" si="25"/>
        <v>4.9583909907053919E-4</v>
      </c>
      <c r="ET13" s="40">
        <f t="shared" si="26"/>
        <v>4.8795676651488184E-4</v>
      </c>
      <c r="EU13" s="40">
        <f t="shared" si="27"/>
        <v>5.0660039423361749E-4</v>
      </c>
      <c r="EV13" s="40">
        <f t="shared" si="28"/>
        <v>4.8703982429189427E-4</v>
      </c>
      <c r="EW13" s="40">
        <f t="shared" si="29"/>
        <v>0</v>
      </c>
    </row>
    <row r="14" spans="1:153" x14ac:dyDescent="0.25">
      <c r="A14" s="17" t="s">
        <v>183</v>
      </c>
      <c r="B14" s="17">
        <v>10511.720353999999</v>
      </c>
      <c r="C14" s="17"/>
      <c r="D14" s="17">
        <v>2452.2623911000001</v>
      </c>
      <c r="E14" s="17">
        <v>203.51728292999999</v>
      </c>
      <c r="F14" s="17">
        <v>176.07999784</v>
      </c>
      <c r="G14" s="17">
        <v>287.99349231000002</v>
      </c>
      <c r="H14" s="17">
        <v>1663.7137089</v>
      </c>
      <c r="I14" s="17">
        <v>33.109395052000004</v>
      </c>
      <c r="J14" s="17">
        <v>18.798341668999999</v>
      </c>
      <c r="K14" s="17">
        <v>15.375716806</v>
      </c>
      <c r="L14" s="17">
        <v>13.528221233</v>
      </c>
      <c r="M14" s="17">
        <v>95.963715707000006</v>
      </c>
      <c r="N14" s="17">
        <v>5.0375907305999998</v>
      </c>
      <c r="O14" s="17">
        <v>13.827771045</v>
      </c>
      <c r="P14" s="17">
        <v>12.159334576999999</v>
      </c>
      <c r="Q14" s="17">
        <v>11.332572232</v>
      </c>
      <c r="R14" s="17">
        <v>7.0462727073</v>
      </c>
      <c r="S14" s="17">
        <v>0.2907278506</v>
      </c>
      <c r="T14" s="17">
        <v>3.1153250000000001E-4</v>
      </c>
      <c r="U14" s="17">
        <v>2.62229301E-2</v>
      </c>
      <c r="V14" s="17">
        <v>1.91533498E-2</v>
      </c>
      <c r="W14" s="17">
        <v>2.2205168848999999</v>
      </c>
      <c r="X14" s="17">
        <v>1.3684415831000001</v>
      </c>
      <c r="Y14" s="17">
        <v>1.3229605155999999</v>
      </c>
      <c r="Z14" s="17">
        <v>2.2396225608</v>
      </c>
      <c r="AA14" s="17">
        <v>0.43173369760000002</v>
      </c>
      <c r="AB14" s="17">
        <v>2.5768909442000001</v>
      </c>
      <c r="AC14" s="17">
        <v>8.6462606000000004E-3</v>
      </c>
      <c r="AF14" s="17" t="s">
        <v>183</v>
      </c>
      <c r="AG14" s="17">
        <v>0</v>
      </c>
      <c r="AH14" s="17">
        <v>6.0935727181725401</v>
      </c>
      <c r="AI14" s="17">
        <v>18.950053466224102</v>
      </c>
      <c r="AJ14" s="17">
        <v>33.377348682450901</v>
      </c>
      <c r="AK14" s="17">
        <v>33.377348682450901</v>
      </c>
      <c r="AL14" s="17">
        <v>60.303754165346596</v>
      </c>
      <c r="AM14" s="17">
        <v>0</v>
      </c>
      <c r="AN14" s="17">
        <v>15.5058398223987</v>
      </c>
      <c r="AO14" s="17">
        <v>8.7357379199970303E-3</v>
      </c>
      <c r="AP14" s="17">
        <v>13.6388246417354</v>
      </c>
      <c r="AQ14" s="17">
        <v>0.69521731300647605</v>
      </c>
      <c r="AR14" s="17">
        <v>10607.211953980701</v>
      </c>
      <c r="AS14" s="17">
        <v>4.57369178288662E-2</v>
      </c>
      <c r="AT14" s="17">
        <v>1.02576047080463</v>
      </c>
      <c r="AU14" s="17">
        <v>6.5319381357110198E-2</v>
      </c>
      <c r="AV14" s="17">
        <v>1.5176310959139499E-3</v>
      </c>
      <c r="AW14" s="17">
        <v>0.23356325172131301</v>
      </c>
      <c r="AX14" s="17">
        <v>3.9237551579170598E-3</v>
      </c>
      <c r="AY14" s="17">
        <v>256.93002767935599</v>
      </c>
      <c r="AZ14" s="17">
        <v>8.7993211229010697</v>
      </c>
      <c r="BA14" s="17">
        <v>66.006108481093804</v>
      </c>
      <c r="BB14" s="17">
        <v>2.2599016406130801</v>
      </c>
      <c r="BC14" s="17">
        <v>0</v>
      </c>
      <c r="BD14" s="17">
        <v>0</v>
      </c>
      <c r="BE14" s="17">
        <v>96.741881429575599</v>
      </c>
      <c r="BF14" s="17">
        <v>96.741881429575599</v>
      </c>
      <c r="BG14" s="17">
        <v>30.0830724139091</v>
      </c>
      <c r="BH14" s="17">
        <v>0</v>
      </c>
      <c r="BI14" s="17">
        <v>0.43626971492794098</v>
      </c>
      <c r="BJ14" s="17">
        <v>0</v>
      </c>
      <c r="BK14" s="17">
        <v>0</v>
      </c>
      <c r="BL14" s="17">
        <v>19.756872844354699</v>
      </c>
      <c r="BM14" s="17">
        <v>12.1328362597667</v>
      </c>
      <c r="BN14" s="17">
        <v>2.83772059637626E-2</v>
      </c>
      <c r="BO14" s="17">
        <v>0</v>
      </c>
      <c r="BP14" s="17">
        <v>169.06141454788099</v>
      </c>
      <c r="BQ14" s="17">
        <v>0.13365432952464101</v>
      </c>
      <c r="BR14" s="17">
        <v>1.32353010852251</v>
      </c>
      <c r="BS14" s="17">
        <v>3.7669717218648899</v>
      </c>
      <c r="BT14" s="17">
        <v>13.939352522538099</v>
      </c>
      <c r="BU14" s="17">
        <v>24.896315536833001</v>
      </c>
      <c r="BV14" s="17">
        <v>23.1090942367303</v>
      </c>
      <c r="BW14" s="17">
        <v>1518.7713799908499</v>
      </c>
      <c r="BX14" s="17">
        <v>2222.6488140156598</v>
      </c>
      <c r="BY14" s="17">
        <v>227.20421744281401</v>
      </c>
      <c r="BZ14" s="17">
        <v>2469.6099043028298</v>
      </c>
      <c r="CA14" s="17">
        <v>5.4794403339034905E-4</v>
      </c>
      <c r="CB14" s="17">
        <v>153.890652458208</v>
      </c>
      <c r="CC14" s="17">
        <v>0</v>
      </c>
      <c r="CD14" s="17">
        <v>0.29374798339621999</v>
      </c>
      <c r="CE14" s="17">
        <v>3.1347245042014597E-4</v>
      </c>
      <c r="CF14" s="17">
        <v>2.6493202573146499E-2</v>
      </c>
      <c r="CG14" s="17">
        <v>1.9351049927545098E-2</v>
      </c>
      <c r="CH14" s="17">
        <v>2.2399295849005401</v>
      </c>
      <c r="CI14" s="17">
        <v>0</v>
      </c>
      <c r="CJ14" s="17">
        <v>471.12321782670301</v>
      </c>
      <c r="CK14" s="17">
        <v>7.6001907131400995E-2</v>
      </c>
      <c r="CL14" s="17">
        <v>2.7266859584230301E-4</v>
      </c>
      <c r="CM14" s="17">
        <v>61.428899115064702</v>
      </c>
      <c r="CN14" s="17">
        <v>8.4347464772896397E-2</v>
      </c>
      <c r="CO14" s="17">
        <v>0</v>
      </c>
      <c r="CP14" s="17">
        <v>0</v>
      </c>
      <c r="CQ14" s="17">
        <v>1.7077933359788799</v>
      </c>
      <c r="CR14" s="17">
        <v>205.516171889959</v>
      </c>
      <c r="CS14" s="17">
        <v>177.79367946371801</v>
      </c>
      <c r="CT14" s="17">
        <v>27.722492426241601</v>
      </c>
      <c r="CU14" s="17">
        <v>0</v>
      </c>
      <c r="CV14" s="17">
        <v>0</v>
      </c>
      <c r="CW14" s="17">
        <v>56.191875129659302</v>
      </c>
      <c r="CX14" s="17">
        <v>0</v>
      </c>
      <c r="CY14" s="17">
        <v>8.5072675493973104</v>
      </c>
      <c r="CZ14" s="17">
        <v>3.75281566262669</v>
      </c>
      <c r="DA14" s="17">
        <v>2.6644308979469401E-3</v>
      </c>
      <c r="DB14" s="17">
        <v>34.029075957935802</v>
      </c>
      <c r="DC14" s="17">
        <v>1.2880636523631701</v>
      </c>
      <c r="DD14" s="17">
        <v>1.9659490595424298E-3</v>
      </c>
      <c r="DE14" s="17">
        <v>12.0106949723595</v>
      </c>
      <c r="DF14" s="5">
        <v>5.3202383161042003E-6</v>
      </c>
      <c r="DG14" s="17">
        <v>290.07595893706298</v>
      </c>
      <c r="DH14" s="17">
        <v>185.07174204891101</v>
      </c>
      <c r="DI14" s="17">
        <v>2.59818738315409</v>
      </c>
      <c r="DJ14" s="17">
        <v>0</v>
      </c>
      <c r="DK14" s="17">
        <v>0</v>
      </c>
      <c r="DL14" s="17">
        <v>26.654263790048699</v>
      </c>
      <c r="DM14" s="17">
        <v>11.4396414438196</v>
      </c>
      <c r="DN14" s="17">
        <v>1.3452219395608801E-2</v>
      </c>
      <c r="DO14" s="17">
        <v>1675.8806061519899</v>
      </c>
      <c r="DP14" s="17">
        <v>7.1119282181232801</v>
      </c>
      <c r="DQ14" s="17">
        <v>24.721692754733802</v>
      </c>
      <c r="DS14" s="25">
        <f t="shared" si="0"/>
        <v>7.9999974125193104E-3</v>
      </c>
      <c r="DT14" s="97">
        <f t="shared" si="1"/>
        <v>0.90625273328875111</v>
      </c>
      <c r="DU14" s="40">
        <f t="shared" si="2"/>
        <v>9.084297980241126E-3</v>
      </c>
      <c r="DV14" s="40"/>
      <c r="DW14" s="40">
        <f t="shared" si="3"/>
        <v>7.074085247071895E-3</v>
      </c>
      <c r="DX14" s="40">
        <f t="shared" si="4"/>
        <v>9.8217160291321493E-3</v>
      </c>
      <c r="DY14" s="40">
        <f t="shared" si="5"/>
        <v>9.7324037070649402E-3</v>
      </c>
      <c r="DZ14" s="40">
        <f t="shared" si="6"/>
        <v>7.2309502911314452E-3</v>
      </c>
      <c r="EA14" s="40">
        <f t="shared" si="7"/>
        <v>7.3130955085020603E-3</v>
      </c>
      <c r="EB14" s="40">
        <f t="shared" si="8"/>
        <v>8.0929787460647419E-3</v>
      </c>
      <c r="EC14" s="40">
        <f t="shared" si="9"/>
        <v>8.0704883385691196E-3</v>
      </c>
      <c r="ED14" s="40">
        <f t="shared" si="10"/>
        <v>8.4628910665109965E-3</v>
      </c>
      <c r="EE14" s="40">
        <f t="shared" si="11"/>
        <v>8.1757539908942755E-3</v>
      </c>
      <c r="EF14" s="40">
        <f t="shared" si="12"/>
        <v>8.1089578164263484E-3</v>
      </c>
      <c r="EG14" s="40">
        <f t="shared" si="13"/>
        <v>1.0503254952015059E-2</v>
      </c>
      <c r="EH14" s="40">
        <f t="shared" si="14"/>
        <v>8.0693755468598007E-3</v>
      </c>
      <c r="EI14" s="40">
        <f t="shared" si="15"/>
        <v>0.90052293490157997</v>
      </c>
      <c r="EJ14" s="40">
        <f t="shared" si="16"/>
        <v>9.447917880220159E-3</v>
      </c>
      <c r="EK14" s="40">
        <f t="shared" si="17"/>
        <v>9.3177646609193046E-3</v>
      </c>
      <c r="EL14" s="40">
        <f t="shared" si="18"/>
        <v>1.0388178463078376E-2</v>
      </c>
      <c r="EM14" s="40">
        <f t="shared" si="19"/>
        <v>6.2271205095647117E-3</v>
      </c>
      <c r="EN14" s="40">
        <f t="shared" si="20"/>
        <v>1.0306722861092462E-2</v>
      </c>
      <c r="EO14" s="40">
        <f t="shared" si="21"/>
        <v>1.0321960889843825E-2</v>
      </c>
      <c r="EP14" s="40">
        <f t="shared" si="22"/>
        <v>8.7424239520765574E-3</v>
      </c>
      <c r="EQ14" s="40">
        <f t="shared" si="23"/>
        <v>5.3928680309703126E-3</v>
      </c>
      <c r="ER14" s="40">
        <f t="shared" si="24"/>
        <v>5.38487313330993E-3</v>
      </c>
      <c r="ES14" s="40">
        <f t="shared" si="25"/>
        <v>9.0546863422541757E-3</v>
      </c>
      <c r="ET14" s="40">
        <f t="shared" si="26"/>
        <v>1.0506516755946074E-2</v>
      </c>
      <c r="EU14" s="40">
        <f t="shared" si="27"/>
        <v>8.2643927955210611E-3</v>
      </c>
      <c r="EV14" s="40">
        <f t="shared" si="28"/>
        <v>1.0348672580725807E-2</v>
      </c>
      <c r="EW14" s="40">
        <f t="shared" si="29"/>
        <v>0</v>
      </c>
    </row>
    <row r="15" spans="1:153" x14ac:dyDescent="0.25">
      <c r="A15" s="17" t="s">
        <v>184</v>
      </c>
      <c r="B15" s="17">
        <v>4220.8141224999999</v>
      </c>
      <c r="C15" s="17"/>
      <c r="D15" s="17">
        <v>602.62449844000002</v>
      </c>
      <c r="E15" s="17">
        <v>95.937092991</v>
      </c>
      <c r="F15" s="17">
        <v>81.826921149</v>
      </c>
      <c r="G15" s="17">
        <v>73.499644012999994</v>
      </c>
      <c r="H15" s="17">
        <v>492.10768496999998</v>
      </c>
      <c r="I15" s="17">
        <v>11.394632284</v>
      </c>
      <c r="J15" s="17">
        <v>6.4370908594999996</v>
      </c>
      <c r="K15" s="17">
        <v>5.7087050474999996</v>
      </c>
      <c r="L15" s="17">
        <v>4.7363241852</v>
      </c>
      <c r="M15" s="17">
        <v>33.125030893000002</v>
      </c>
      <c r="N15" s="17">
        <v>2.6097529647000002</v>
      </c>
      <c r="O15" s="17">
        <v>4.7301308797999999</v>
      </c>
      <c r="P15" s="17">
        <v>5.6848976814999999</v>
      </c>
      <c r="Q15" s="17">
        <v>5.0297292980000003</v>
      </c>
      <c r="R15" s="17">
        <v>3.0601033038000001</v>
      </c>
      <c r="S15" s="17">
        <v>0.15449930340000001</v>
      </c>
      <c r="T15" s="17">
        <v>7.3276999999999997E-5</v>
      </c>
      <c r="U15" s="17">
        <v>1.3781109200000001E-2</v>
      </c>
      <c r="V15" s="17">
        <v>1.00883888E-2</v>
      </c>
      <c r="W15" s="17">
        <v>0.8820082816</v>
      </c>
      <c r="X15" s="17">
        <v>0.4510921691</v>
      </c>
      <c r="Y15" s="17">
        <v>0.4369147015</v>
      </c>
      <c r="Z15" s="17">
        <v>0.92911058000000002</v>
      </c>
      <c r="AA15" s="17">
        <v>0.2253005448</v>
      </c>
      <c r="AB15" s="17">
        <v>0.91918819979999999</v>
      </c>
      <c r="AC15" s="17">
        <v>4.5717561999999998E-3</v>
      </c>
      <c r="AF15" s="17" t="s">
        <v>184</v>
      </c>
      <c r="AG15" s="17">
        <v>0</v>
      </c>
      <c r="AH15" s="17">
        <v>1.7779198991471299</v>
      </c>
      <c r="AI15" s="17">
        <v>6.34930650593396</v>
      </c>
      <c r="AJ15" s="17">
        <v>11.238037093889</v>
      </c>
      <c r="AK15" s="17">
        <v>11.238037093889</v>
      </c>
      <c r="AL15" s="17">
        <v>17.578064656408401</v>
      </c>
      <c r="AM15" s="17">
        <v>0</v>
      </c>
      <c r="AN15" s="17">
        <v>5.6215511617472798</v>
      </c>
      <c r="AO15" s="17">
        <v>4.4855361323065304E-3</v>
      </c>
      <c r="AP15" s="17">
        <v>4.6695555062320002</v>
      </c>
      <c r="AQ15" s="17">
        <v>0.16398771404520701</v>
      </c>
      <c r="AR15" s="17">
        <v>4146.6912233681096</v>
      </c>
      <c r="AS15" s="17">
        <v>1.4136201001515599E-2</v>
      </c>
      <c r="AT15" s="17">
        <v>0.33615869959490002</v>
      </c>
      <c r="AU15" s="17">
        <v>2.1406120641655101E-2</v>
      </c>
      <c r="AV15" s="17">
        <v>4.9734886472880299E-4</v>
      </c>
      <c r="AW15" s="17">
        <v>7.6542262555266999E-2</v>
      </c>
      <c r="AX15" s="17">
        <v>1.28587586025121E-3</v>
      </c>
      <c r="AY15" s="17">
        <v>74.890442483566602</v>
      </c>
      <c r="AZ15" s="17">
        <v>2.5564292767993</v>
      </c>
      <c r="BA15" s="17">
        <v>19.213684148802201</v>
      </c>
      <c r="BB15" s="17">
        <v>0.91303750971856901</v>
      </c>
      <c r="BC15" s="17">
        <v>0</v>
      </c>
      <c r="BD15" s="17">
        <v>0</v>
      </c>
      <c r="BE15" s="17">
        <v>32.667728449320798</v>
      </c>
      <c r="BF15" s="17">
        <v>32.667728449320798</v>
      </c>
      <c r="BG15" s="17">
        <v>8.7760939254075208</v>
      </c>
      <c r="BH15" s="17">
        <v>0</v>
      </c>
      <c r="BI15" s="17">
        <v>0.220603773739798</v>
      </c>
      <c r="BJ15" s="17">
        <v>0</v>
      </c>
      <c r="BK15" s="17">
        <v>0</v>
      </c>
      <c r="BL15" s="17">
        <v>4.7808413441236297</v>
      </c>
      <c r="BM15" s="17">
        <v>3.4868483964598598</v>
      </c>
      <c r="BN15" s="17">
        <v>6.6935899322719998E-3</v>
      </c>
      <c r="BO15" s="17">
        <v>0</v>
      </c>
      <c r="BP15" s="17">
        <v>49.311273880858799</v>
      </c>
      <c r="BQ15" s="17">
        <v>3.72031522458302E-2</v>
      </c>
      <c r="BR15" s="17">
        <v>0.66438172496238301</v>
      </c>
      <c r="BS15" s="17">
        <v>1.89093285120455</v>
      </c>
      <c r="BT15" s="17">
        <v>4.6657433235290204</v>
      </c>
      <c r="BU15" s="17">
        <v>7.2630048421761497</v>
      </c>
      <c r="BV15" s="17">
        <v>8.7451034775698204</v>
      </c>
      <c r="BW15" s="17">
        <v>451.13632115323702</v>
      </c>
      <c r="BX15" s="17">
        <v>537.84438460649096</v>
      </c>
      <c r="BY15" s="17">
        <v>54.979766613608</v>
      </c>
      <c r="BZ15" s="17">
        <v>597.60499256422304</v>
      </c>
      <c r="CA15" s="17">
        <v>1.5252082637067299E-4</v>
      </c>
      <c r="CB15" s="17">
        <v>44.841121097628701</v>
      </c>
      <c r="CC15" s="17">
        <v>0</v>
      </c>
      <c r="CD15" s="17">
        <v>0.15157383046412001</v>
      </c>
      <c r="CE15" s="5">
        <v>7.3145150284411602E-5</v>
      </c>
      <c r="CF15" s="17">
        <v>1.35223150145807E-2</v>
      </c>
      <c r="CG15" s="17">
        <v>9.8985808968508095E-3</v>
      </c>
      <c r="CH15" s="17">
        <v>0.86817201466761396</v>
      </c>
      <c r="CI15" s="17">
        <v>0</v>
      </c>
      <c r="CJ15" s="17">
        <v>136.27688425111899</v>
      </c>
      <c r="CK15" s="17">
        <v>3.4357431954672897E-2</v>
      </c>
      <c r="CL15" s="5">
        <v>8.9357837429631097E-5</v>
      </c>
      <c r="CM15" s="17">
        <v>27.762810529384801</v>
      </c>
      <c r="CN15" s="17">
        <v>3.8280080644410998E-2</v>
      </c>
      <c r="CO15" s="17">
        <v>0</v>
      </c>
      <c r="CP15" s="17">
        <v>0</v>
      </c>
      <c r="CQ15" s="17">
        <v>0.77668872602280703</v>
      </c>
      <c r="CR15" s="17">
        <v>94.148105361566394</v>
      </c>
      <c r="CS15" s="17">
        <v>80.326315448042706</v>
      </c>
      <c r="CT15" s="17">
        <v>13.8217899135237</v>
      </c>
      <c r="CU15" s="17">
        <v>0</v>
      </c>
      <c r="CV15" s="17">
        <v>0</v>
      </c>
      <c r="CW15" s="17">
        <v>25.452566014319</v>
      </c>
      <c r="CX15" s="17">
        <v>0</v>
      </c>
      <c r="CY15" s="17">
        <v>3.8183679203911001</v>
      </c>
      <c r="CZ15" s="17">
        <v>1.7067602946918199</v>
      </c>
      <c r="DA15" s="17">
        <v>7.6393271503056095E-4</v>
      </c>
      <c r="DB15" s="17">
        <v>15.2734558931199</v>
      </c>
      <c r="DC15" s="17">
        <v>0.37581816779836302</v>
      </c>
      <c r="DD15" s="17">
        <v>4.5700006243930399E-4</v>
      </c>
      <c r="DE15" s="17">
        <v>5.4617165233441902</v>
      </c>
      <c r="DF15" s="5">
        <v>1.7435550561704501E-6</v>
      </c>
      <c r="DG15" s="17">
        <v>72.829660733173398</v>
      </c>
      <c r="DH15" s="17">
        <v>53.879799255416103</v>
      </c>
      <c r="DI15" s="17">
        <v>0.90588074192526302</v>
      </c>
      <c r="DJ15" s="17">
        <v>0</v>
      </c>
      <c r="DK15" s="17">
        <v>0</v>
      </c>
      <c r="DL15" s="17">
        <v>7.7023613163290303</v>
      </c>
      <c r="DM15" s="17">
        <v>4.9370354687329998</v>
      </c>
      <c r="DN15" s="17">
        <v>3.7444777024021E-3</v>
      </c>
      <c r="DO15" s="17">
        <v>487.27914232466401</v>
      </c>
      <c r="DP15" s="17">
        <v>3.0047973954389202</v>
      </c>
      <c r="DQ15" s="17">
        <v>7.11456933020603</v>
      </c>
      <c r="DS15" s="25">
        <f t="shared" si="0"/>
        <v>8.0000023487250983E-3</v>
      </c>
      <c r="DT15" s="97">
        <f t="shared" si="1"/>
        <v>0.92582727633487383</v>
      </c>
      <c r="DU15" s="40">
        <f t="shared" si="2"/>
        <v>-1.7561280118155768E-2</v>
      </c>
      <c r="DV15" s="40"/>
      <c r="DW15" s="40">
        <f t="shared" si="3"/>
        <v>-8.3294089250783264E-3</v>
      </c>
      <c r="DX15" s="40">
        <f t="shared" si="4"/>
        <v>-1.8647507170156112E-2</v>
      </c>
      <c r="DY15" s="40">
        <f t="shared" si="5"/>
        <v>-1.8338777506058383E-2</v>
      </c>
      <c r="DZ15" s="40">
        <f t="shared" si="6"/>
        <v>-9.1154629226244278E-3</v>
      </c>
      <c r="EA15" s="40">
        <f t="shared" si="7"/>
        <v>-9.8119635047567502E-3</v>
      </c>
      <c r="EB15" s="40">
        <f t="shared" si="8"/>
        <v>-1.3742891056772963E-2</v>
      </c>
      <c r="EC15" s="40">
        <f t="shared" si="9"/>
        <v>-1.3637271165201213E-2</v>
      </c>
      <c r="ED15" s="40">
        <f t="shared" si="10"/>
        <v>-1.5266839857296004E-2</v>
      </c>
      <c r="EE15" s="40">
        <f t="shared" si="11"/>
        <v>-1.4097151368277872E-2</v>
      </c>
      <c r="EF15" s="40">
        <f t="shared" si="12"/>
        <v>-1.3805343915191375E-2</v>
      </c>
      <c r="EG15" s="40">
        <f t="shared" si="13"/>
        <v>-2.0859594478638763E-2</v>
      </c>
      <c r="EH15" s="40">
        <f t="shared" si="14"/>
        <v>-1.3612214525806507E-2</v>
      </c>
      <c r="EI15" s="40">
        <f t="shared" si="15"/>
        <v>0.53830446342569249</v>
      </c>
      <c r="EJ15" s="40">
        <f t="shared" si="16"/>
        <v>-1.8429188486119703E-2</v>
      </c>
      <c r="EK15" s="40">
        <f t="shared" si="17"/>
        <v>-1.8073216120645871E-2</v>
      </c>
      <c r="EL15" s="40">
        <f t="shared" si="18"/>
        <v>-1.8935185282395239E-2</v>
      </c>
      <c r="EM15" s="40">
        <f t="shared" si="19"/>
        <v>-1.7993328819192131E-3</v>
      </c>
      <c r="EN15" s="40">
        <f t="shared" si="20"/>
        <v>-1.8778908262282772E-2</v>
      </c>
      <c r="EO15" s="40">
        <f t="shared" si="21"/>
        <v>-1.8814491284197037E-2</v>
      </c>
      <c r="EP15" s="40">
        <f t="shared" si="22"/>
        <v>-1.5687230178027891E-2</v>
      </c>
      <c r="EQ15" s="40">
        <f t="shared" si="23"/>
        <v>-2.3624009785149732E-3</v>
      </c>
      <c r="ER15" s="40">
        <f t="shared" si="24"/>
        <v>-2.3446086379811798E-3</v>
      </c>
      <c r="ES15" s="40">
        <f t="shared" si="25"/>
        <v>-1.7299415836413156E-2</v>
      </c>
      <c r="ET15" s="40">
        <f t="shared" si="26"/>
        <v>-2.0846691979246375E-2</v>
      </c>
      <c r="EU15" s="40">
        <f t="shared" si="27"/>
        <v>-1.4477402862256556E-2</v>
      </c>
      <c r="EV15" s="40">
        <f t="shared" si="28"/>
        <v>-1.885928818633624E-2</v>
      </c>
      <c r="EW15" s="40">
        <f t="shared" si="29"/>
        <v>0</v>
      </c>
    </row>
    <row r="16" spans="1:153" x14ac:dyDescent="0.25">
      <c r="A16" s="17" t="s">
        <v>185</v>
      </c>
      <c r="B16" s="17">
        <v>2995.2632278999999</v>
      </c>
      <c r="C16" s="17"/>
      <c r="D16" s="17">
        <v>329.20699160999999</v>
      </c>
      <c r="E16" s="17">
        <v>72.751053033999995</v>
      </c>
      <c r="F16" s="17">
        <v>61.608545835000001</v>
      </c>
      <c r="G16" s="17">
        <v>39.506105411999997</v>
      </c>
      <c r="H16" s="17">
        <v>233.08487307999999</v>
      </c>
      <c r="I16" s="17">
        <v>7.7402162282999996</v>
      </c>
      <c r="J16" s="17">
        <v>4.3603653480000002</v>
      </c>
      <c r="K16" s="17">
        <v>4.0358077429000003</v>
      </c>
      <c r="L16" s="17">
        <v>3.2478314896999998</v>
      </c>
      <c r="M16" s="17">
        <v>22.538872091999998</v>
      </c>
      <c r="N16" s="17">
        <v>2.1100870663000002</v>
      </c>
      <c r="O16" s="17">
        <v>3.2022404452000002</v>
      </c>
      <c r="P16" s="17">
        <v>4.1672691993999997</v>
      </c>
      <c r="Q16" s="17">
        <v>3.8443935405</v>
      </c>
      <c r="R16" s="17">
        <v>2.3191972070000002</v>
      </c>
      <c r="S16" s="17">
        <v>0.1156448098</v>
      </c>
      <c r="T16" s="17">
        <v>1.9106E-5</v>
      </c>
      <c r="U16" s="17">
        <v>1.0257122699999999E-2</v>
      </c>
      <c r="V16" s="17">
        <v>7.5174665000000002E-3</v>
      </c>
      <c r="W16" s="17">
        <v>0.6219316091</v>
      </c>
      <c r="X16" s="17">
        <v>7.9070390199999993E-2</v>
      </c>
      <c r="Y16" s="17">
        <v>7.6203378099999997E-2</v>
      </c>
      <c r="Z16" s="17">
        <v>0.69109384340000002</v>
      </c>
      <c r="AA16" s="17">
        <v>0.18209591</v>
      </c>
      <c r="AB16" s="17">
        <v>0.63664177040000003</v>
      </c>
      <c r="AC16" s="17">
        <v>3.4135423E-3</v>
      </c>
      <c r="AF16" s="17" t="s">
        <v>185</v>
      </c>
      <c r="AG16" s="17">
        <v>0</v>
      </c>
      <c r="AH16" s="17">
        <v>0.85952030470166096</v>
      </c>
      <c r="AI16" s="17">
        <v>4.3644519645460802</v>
      </c>
      <c r="AJ16" s="17">
        <v>7.7474706485334801</v>
      </c>
      <c r="AK16" s="17">
        <v>7.7474706485334801</v>
      </c>
      <c r="AL16" s="17">
        <v>8.40331936307809</v>
      </c>
      <c r="AM16" s="17">
        <v>0</v>
      </c>
      <c r="AN16" s="17">
        <v>4.0395915861284504</v>
      </c>
      <c r="AO16" s="17">
        <v>3.4167477120312902E-3</v>
      </c>
      <c r="AP16" s="17">
        <v>3.2508731875222101</v>
      </c>
      <c r="AQ16" s="17">
        <v>4.43218127423202E-2</v>
      </c>
      <c r="AR16" s="17">
        <v>2998.0708482525602</v>
      </c>
      <c r="AS16" s="17">
        <v>2.8696993971240601E-3</v>
      </c>
      <c r="AT16" s="17">
        <v>5.8823192139861202E-2</v>
      </c>
      <c r="AU16" s="17">
        <v>3.7457795379883798E-3</v>
      </c>
      <c r="AV16" s="5">
        <v>8.7030718512761995E-5</v>
      </c>
      <c r="AW16" s="17">
        <v>1.3393870351692301E-2</v>
      </c>
      <c r="AX16" s="17">
        <v>2.25011832240392E-4</v>
      </c>
      <c r="AY16" s="17">
        <v>36.114141938571002</v>
      </c>
      <c r="AZ16" s="17">
        <v>1.22604047833115</v>
      </c>
      <c r="BA16" s="17">
        <v>9.23520431638436</v>
      </c>
      <c r="BB16" s="17">
        <v>0.691740774927038</v>
      </c>
      <c r="BC16" s="17">
        <v>0</v>
      </c>
      <c r="BD16" s="17">
        <v>0</v>
      </c>
      <c r="BE16" s="17">
        <v>22.5600147573134</v>
      </c>
      <c r="BF16" s="17">
        <v>22.5600147573134</v>
      </c>
      <c r="BG16" s="17">
        <v>4.2356365971359802</v>
      </c>
      <c r="BH16" s="17">
        <v>0</v>
      </c>
      <c r="BI16" s="17">
        <v>0.182266200627936</v>
      </c>
      <c r="BJ16" s="17">
        <v>0</v>
      </c>
      <c r="BK16" s="17">
        <v>0</v>
      </c>
      <c r="BL16" s="17">
        <v>2.6361262855448402</v>
      </c>
      <c r="BM16" s="17">
        <v>1.6363648704851099</v>
      </c>
      <c r="BN16" s="17">
        <v>1.80912321444643E-3</v>
      </c>
      <c r="BO16" s="17">
        <v>0</v>
      </c>
      <c r="BP16" s="17">
        <v>23.7496939881181</v>
      </c>
      <c r="BQ16" s="17">
        <v>7.8637598455666303E-3</v>
      </c>
      <c r="BR16" s="17">
        <v>0.54913681531330405</v>
      </c>
      <c r="BS16" s="17">
        <v>1.5629281303152001</v>
      </c>
      <c r="BT16" s="17">
        <v>3.20525428046711</v>
      </c>
      <c r="BU16" s="17">
        <v>3.5054919382140799</v>
      </c>
      <c r="BV16" s="17">
        <v>5.6991981556821099</v>
      </c>
      <c r="BW16" s="17">
        <v>228.898008041358</v>
      </c>
      <c r="BX16" s="17">
        <v>296.56400462816202</v>
      </c>
      <c r="BY16" s="17">
        <v>30.315451410197401</v>
      </c>
      <c r="BZ16" s="17">
        <v>329.51558232390499</v>
      </c>
      <c r="CA16" s="5">
        <v>3.22390448294998E-5</v>
      </c>
      <c r="CB16" s="17">
        <v>21.609642892280998</v>
      </c>
      <c r="CC16" s="17">
        <v>0</v>
      </c>
      <c r="CD16" s="17">
        <v>0.115752775437534</v>
      </c>
      <c r="CE16" s="5">
        <v>1.9123681035555E-5</v>
      </c>
      <c r="CF16" s="17">
        <v>1.02667495412291E-2</v>
      </c>
      <c r="CG16" s="17">
        <v>7.5245256514823297E-3</v>
      </c>
      <c r="CH16" s="17">
        <v>0.62251481436663902</v>
      </c>
      <c r="CI16" s="17">
        <v>0</v>
      </c>
      <c r="CJ16" s="17">
        <v>64.550305285705704</v>
      </c>
      <c r="CK16" s="17">
        <v>2.6359604980241001E-2</v>
      </c>
      <c r="CL16" s="5">
        <v>1.56362946182972E-5</v>
      </c>
      <c r="CM16" s="17">
        <v>21.244454221906199</v>
      </c>
      <c r="CN16" s="17">
        <v>2.95141341997497E-2</v>
      </c>
      <c r="CO16" s="17">
        <v>0</v>
      </c>
      <c r="CP16" s="17">
        <v>0</v>
      </c>
      <c r="CQ16" s="17">
        <v>0.60058875003444701</v>
      </c>
      <c r="CR16" s="17">
        <v>72.819243184931906</v>
      </c>
      <c r="CS16" s="17">
        <v>61.666293239330898</v>
      </c>
      <c r="CT16" s="17">
        <v>11.1529499456009</v>
      </c>
      <c r="CU16" s="17">
        <v>0</v>
      </c>
      <c r="CV16" s="17">
        <v>0</v>
      </c>
      <c r="CW16" s="17">
        <v>19.628092892739598</v>
      </c>
      <c r="CX16" s="17">
        <v>0</v>
      </c>
      <c r="CY16" s="17">
        <v>2.91891885998997</v>
      </c>
      <c r="CZ16" s="17">
        <v>1.31980493636909</v>
      </c>
      <c r="DA16" s="17">
        <v>1.6178408897082701E-4</v>
      </c>
      <c r="DB16" s="17">
        <v>11.6756781556132</v>
      </c>
      <c r="DC16" s="17">
        <v>0.181686427519403</v>
      </c>
      <c r="DD16" s="17">
        <v>1.28149881584241E-4</v>
      </c>
      <c r="DE16" s="17">
        <v>4.2225758081317402</v>
      </c>
      <c r="DF16" s="5">
        <v>3.05101475864349E-7</v>
      </c>
      <c r="DG16" s="17">
        <v>39.543103362599602</v>
      </c>
      <c r="DH16" s="17">
        <v>25.831616369343799</v>
      </c>
      <c r="DI16" s="17">
        <v>0.63723846774656201</v>
      </c>
      <c r="DJ16" s="17">
        <v>0</v>
      </c>
      <c r="DK16" s="17">
        <v>0</v>
      </c>
      <c r="DL16" s="17">
        <v>3.6345278219448498</v>
      </c>
      <c r="DM16" s="17">
        <v>3.8479951172184701</v>
      </c>
      <c r="DN16" s="17">
        <v>7.9147705080580603E-4</v>
      </c>
      <c r="DO16" s="17">
        <v>233.303386782188</v>
      </c>
      <c r="DP16" s="17">
        <v>2.3213713843889798</v>
      </c>
      <c r="DQ16" s="17">
        <v>3.3372303997130301</v>
      </c>
      <c r="DS16" s="25">
        <f t="shared" si="0"/>
        <v>8.0000049374102083E-3</v>
      </c>
      <c r="DT16" s="97">
        <f t="shared" si="1"/>
        <v>0.98111738195664144</v>
      </c>
      <c r="DU16" s="40">
        <f t="shared" si="2"/>
        <v>9.373534607603249E-4</v>
      </c>
      <c r="DV16" s="40"/>
      <c r="DW16" s="40">
        <f t="shared" si="3"/>
        <v>9.3737594209597366E-4</v>
      </c>
      <c r="DX16" s="40">
        <f t="shared" si="4"/>
        <v>9.3730809504631303E-4</v>
      </c>
      <c r="DY16" s="40">
        <f t="shared" si="5"/>
        <v>9.3732782600575973E-4</v>
      </c>
      <c r="DZ16" s="40">
        <f t="shared" si="6"/>
        <v>9.3651222295294898E-4</v>
      </c>
      <c r="EA16" s="40">
        <f t="shared" si="7"/>
        <v>9.3748555751623755E-4</v>
      </c>
      <c r="EB16" s="40">
        <f t="shared" si="8"/>
        <v>9.3723741294936096E-4</v>
      </c>
      <c r="EC16" s="40">
        <f t="shared" si="9"/>
        <v>9.3721883831464705E-4</v>
      </c>
      <c r="ED16" s="40">
        <f t="shared" si="10"/>
        <v>9.3756776078017501E-4</v>
      </c>
      <c r="EE16" s="40">
        <f t="shared" si="11"/>
        <v>9.3653190809208807E-4</v>
      </c>
      <c r="EF16" s="40">
        <f t="shared" si="12"/>
        <v>9.3805338737009596E-4</v>
      </c>
      <c r="EG16" s="40">
        <f t="shared" si="13"/>
        <v>9.3734488974053678E-4</v>
      </c>
      <c r="EH16" s="40">
        <f t="shared" si="14"/>
        <v>9.4116457482992702E-4</v>
      </c>
      <c r="EI16" s="40">
        <f t="shared" si="15"/>
        <v>0.36760979024409463</v>
      </c>
      <c r="EJ16" s="40">
        <f t="shared" si="16"/>
        <v>9.3683871865044206E-4</v>
      </c>
      <c r="EK16" s="40">
        <f t="shared" si="17"/>
        <v>9.3746982034013178E-4</v>
      </c>
      <c r="EL16" s="40">
        <f t="shared" si="18"/>
        <v>9.3359691386685434E-4</v>
      </c>
      <c r="EM16" s="40">
        <f t="shared" si="19"/>
        <v>9.2541796058831353E-4</v>
      </c>
      <c r="EN16" s="40">
        <f t="shared" si="20"/>
        <v>9.3855182497726134E-4</v>
      </c>
      <c r="EO16" s="40">
        <f t="shared" si="21"/>
        <v>9.3903331425946712E-4</v>
      </c>
      <c r="EP16" s="40">
        <f t="shared" si="22"/>
        <v>9.3773215270884637E-4</v>
      </c>
      <c r="EQ16" s="40">
        <f t="shared" si="23"/>
        <v>9.3832567705117223E-4</v>
      </c>
      <c r="ER16" s="40">
        <f t="shared" si="24"/>
        <v>9.3836365365871743E-4</v>
      </c>
      <c r="ES16" s="40">
        <f t="shared" si="25"/>
        <v>9.3609794562089137E-4</v>
      </c>
      <c r="ET16" s="40">
        <f t="shared" si="26"/>
        <v>9.3516997683252938E-4</v>
      </c>
      <c r="EU16" s="40">
        <f t="shared" si="27"/>
        <v>9.3725761378660036E-4</v>
      </c>
      <c r="EV16" s="40">
        <f t="shared" si="28"/>
        <v>9.3902806808347187E-4</v>
      </c>
      <c r="EW16" s="40">
        <f t="shared" si="29"/>
        <v>0</v>
      </c>
    </row>
    <row r="17" spans="1:153" x14ac:dyDescent="0.25">
      <c r="A17" s="17" t="s">
        <v>186</v>
      </c>
      <c r="B17" s="17">
        <v>5771.1021031</v>
      </c>
      <c r="C17" s="17"/>
      <c r="D17" s="17">
        <v>1605.6899934999999</v>
      </c>
      <c r="E17" s="17">
        <v>183.61463549999999</v>
      </c>
      <c r="F17" s="17">
        <v>165.03645612</v>
      </c>
      <c r="G17" s="17">
        <v>161.52229245000001</v>
      </c>
      <c r="H17" s="17">
        <v>894.77972267999996</v>
      </c>
      <c r="I17" s="17">
        <v>36.233794369000002</v>
      </c>
      <c r="J17" s="17">
        <v>20.656125024000001</v>
      </c>
      <c r="K17" s="17">
        <v>15.746331592000001</v>
      </c>
      <c r="L17" s="17">
        <v>14.596151670999999</v>
      </c>
      <c r="M17" s="17">
        <v>104.76300104000001</v>
      </c>
      <c r="N17" s="17">
        <v>3.1732090589999999</v>
      </c>
      <c r="O17" s="17">
        <v>15.206999331</v>
      </c>
      <c r="P17" s="17">
        <v>9.2359579315999998</v>
      </c>
      <c r="Q17" s="17">
        <v>9.4764204860000003</v>
      </c>
      <c r="R17" s="17">
        <v>6.0663136365000003</v>
      </c>
      <c r="S17" s="17">
        <v>0.1684651721</v>
      </c>
      <c r="T17" s="17">
        <v>2.5295399999999998E-5</v>
      </c>
      <c r="U17" s="17">
        <v>1.49370475E-2</v>
      </c>
      <c r="V17" s="17">
        <v>1.09480538E-2</v>
      </c>
      <c r="W17" s="17">
        <v>2.1091463191000002</v>
      </c>
      <c r="X17" s="17">
        <v>3.2881178499999997E-2</v>
      </c>
      <c r="Y17" s="17">
        <v>3.1604475299999997E-2</v>
      </c>
      <c r="Z17" s="17">
        <v>2.0408796297</v>
      </c>
      <c r="AA17" s="17">
        <v>0.27378181150000003</v>
      </c>
      <c r="AB17" s="17">
        <v>2.7362827726000001</v>
      </c>
      <c r="AC17" s="17">
        <v>4.9718176000000001E-3</v>
      </c>
      <c r="AF17" s="17" t="s">
        <v>186</v>
      </c>
      <c r="AG17" s="17">
        <v>0</v>
      </c>
      <c r="AH17" s="17">
        <v>3.3295356843243402</v>
      </c>
      <c r="AI17" s="17">
        <v>20.675434683298</v>
      </c>
      <c r="AJ17" s="17">
        <v>36.267757947297497</v>
      </c>
      <c r="AK17" s="17">
        <v>36.267757947297497</v>
      </c>
      <c r="AL17" s="17">
        <v>32.303761791287897</v>
      </c>
      <c r="AM17" s="17">
        <v>0</v>
      </c>
      <c r="AN17" s="17">
        <v>15.7610542157328</v>
      </c>
      <c r="AO17" s="17">
        <v>4.97640630407038E-3</v>
      </c>
      <c r="AP17" s="17">
        <v>14.6097927039498</v>
      </c>
      <c r="AQ17" s="17">
        <v>2.4728209169044099E-2</v>
      </c>
      <c r="AR17" s="17">
        <v>5776.4621359625598</v>
      </c>
      <c r="AS17" s="17">
        <v>1.2779017213357801E-3</v>
      </c>
      <c r="AT17" s="17">
        <v>2.4396220393855701E-2</v>
      </c>
      <c r="AU17" s="17">
        <v>1.5535205465478301E-3</v>
      </c>
      <c r="AV17" s="5">
        <v>3.6095163909235698E-5</v>
      </c>
      <c r="AW17" s="17">
        <v>5.55494395343838E-3</v>
      </c>
      <c r="AX17" s="5">
        <v>9.3321870767263494E-5</v>
      </c>
      <c r="AY17" s="17">
        <v>139.55892095169199</v>
      </c>
      <c r="AZ17" s="17">
        <v>4.7079324303558199</v>
      </c>
      <c r="BA17" s="17">
        <v>35.574150936429</v>
      </c>
      <c r="BB17" s="17">
        <v>2.0427827962164602</v>
      </c>
      <c r="BC17" s="17">
        <v>0</v>
      </c>
      <c r="BD17" s="17">
        <v>0</v>
      </c>
      <c r="BE17" s="17">
        <v>104.86103866825501</v>
      </c>
      <c r="BF17" s="17">
        <v>104.86103866825501</v>
      </c>
      <c r="BG17" s="17">
        <v>16.388999871899799</v>
      </c>
      <c r="BH17" s="17">
        <v>0</v>
      </c>
      <c r="BI17" s="17">
        <v>0.27403520288806898</v>
      </c>
      <c r="BJ17" s="17">
        <v>0</v>
      </c>
      <c r="BK17" s="17">
        <v>0</v>
      </c>
      <c r="BL17" s="17">
        <v>12.857553115503199</v>
      </c>
      <c r="BM17" s="17">
        <v>6.1342720501002601</v>
      </c>
      <c r="BN17" s="17">
        <v>1.0093361263247499E-3</v>
      </c>
      <c r="BO17" s="17">
        <v>0</v>
      </c>
      <c r="BP17" s="17">
        <v>91.764793062880003</v>
      </c>
      <c r="BQ17" s="17">
        <v>3.90926721186074E-3</v>
      </c>
      <c r="BR17" s="17">
        <v>0.82579745103479396</v>
      </c>
      <c r="BS17" s="17">
        <v>2.3503464037765101</v>
      </c>
      <c r="BT17" s="17">
        <v>15.2212936032307</v>
      </c>
      <c r="BU17" s="17">
        <v>13.5641815864055</v>
      </c>
      <c r="BV17" s="17">
        <v>15.163647560645201</v>
      </c>
      <c r="BW17" s="17">
        <v>898.94156451958395</v>
      </c>
      <c r="BX17" s="17">
        <v>1446.4740066301399</v>
      </c>
      <c r="BY17" s="17">
        <v>147.86176672762301</v>
      </c>
      <c r="BZ17" s="17">
        <v>1607.19332647327</v>
      </c>
      <c r="CA17" s="5">
        <v>1.60270369917657E-5</v>
      </c>
      <c r="CB17" s="17">
        <v>83.449651170116297</v>
      </c>
      <c r="CC17" s="17">
        <v>0</v>
      </c>
      <c r="CD17" s="17">
        <v>0.168621231557255</v>
      </c>
      <c r="CE17" s="5">
        <v>2.53188588382744E-5</v>
      </c>
      <c r="CF17" s="17">
        <v>1.4950851676929401E-2</v>
      </c>
      <c r="CG17" s="17">
        <v>1.09581903755816E-2</v>
      </c>
      <c r="CH17" s="17">
        <v>2.1111154375536598</v>
      </c>
      <c r="CI17" s="17">
        <v>0</v>
      </c>
      <c r="CJ17" s="17">
        <v>244.95382413335901</v>
      </c>
      <c r="CK17" s="17">
        <v>7.0613545346539006E-2</v>
      </c>
      <c r="CL17" s="5">
        <v>6.4849788668242901E-6</v>
      </c>
      <c r="CM17" s="17">
        <v>56.885945121888</v>
      </c>
      <c r="CN17" s="17">
        <v>7.9185478570743498E-2</v>
      </c>
      <c r="CO17" s="17">
        <v>0</v>
      </c>
      <c r="CP17" s="17">
        <v>0</v>
      </c>
      <c r="CQ17" s="17">
        <v>1.6127390505134001</v>
      </c>
      <c r="CR17" s="17">
        <v>183.785643511888</v>
      </c>
      <c r="CS17" s="17">
        <v>165.19024796654699</v>
      </c>
      <c r="CT17" s="17">
        <v>18.5953955453408</v>
      </c>
      <c r="CU17" s="17">
        <v>0</v>
      </c>
      <c r="CV17" s="17">
        <v>0</v>
      </c>
      <c r="CW17" s="17">
        <v>52.642090511637598</v>
      </c>
      <c r="CX17" s="17">
        <v>0</v>
      </c>
      <c r="CY17" s="17">
        <v>7.8034619691022202</v>
      </c>
      <c r="CZ17" s="17">
        <v>3.5440353565369702</v>
      </c>
      <c r="DA17" s="5">
        <v>7.7516017892712005E-5</v>
      </c>
      <c r="DB17" s="17">
        <v>31.2138602320695</v>
      </c>
      <c r="DC17" s="17">
        <v>0.703799720481457</v>
      </c>
      <c r="DD17" s="5">
        <v>7.1006368096915095E-5</v>
      </c>
      <c r="DE17" s="17">
        <v>11.3381615669791</v>
      </c>
      <c r="DF17" s="5">
        <v>1.2653841914934599E-7</v>
      </c>
      <c r="DG17" s="17">
        <v>161.67348009777001</v>
      </c>
      <c r="DH17" s="17">
        <v>99.361403784086306</v>
      </c>
      <c r="DI17" s="17">
        <v>2.73884237695147</v>
      </c>
      <c r="DJ17" s="17">
        <v>0</v>
      </c>
      <c r="DK17" s="17">
        <v>0</v>
      </c>
      <c r="DL17" s="17">
        <v>13.7459026806106</v>
      </c>
      <c r="DM17" s="17">
        <v>9.4852359085646807</v>
      </c>
      <c r="DN17" s="17">
        <v>3.93470086485986E-4</v>
      </c>
      <c r="DO17" s="17">
        <v>895.61624290480995</v>
      </c>
      <c r="DP17" s="17">
        <v>6.0719660624248704</v>
      </c>
      <c r="DQ17" s="17">
        <v>12.5232869300249</v>
      </c>
      <c r="DS17" s="25">
        <f t="shared" si="0"/>
        <v>8.0000040466301926E-3</v>
      </c>
      <c r="DT17" s="97">
        <f t="shared" si="1"/>
        <v>1.0037128866756466</v>
      </c>
      <c r="DU17" s="40">
        <f t="shared" si="2"/>
        <v>9.2877110243477225E-4</v>
      </c>
      <c r="DV17" s="40"/>
      <c r="DW17" s="40">
        <f t="shared" si="3"/>
        <v>9.3625356037324169E-4</v>
      </c>
      <c r="DX17" s="40">
        <f t="shared" si="4"/>
        <v>9.313419457132857E-4</v>
      </c>
      <c r="DY17" s="40">
        <f t="shared" si="5"/>
        <v>9.3186590504082552E-4</v>
      </c>
      <c r="DZ17" s="40">
        <f t="shared" si="6"/>
        <v>9.3601722385659074E-4</v>
      </c>
      <c r="EA17" s="40">
        <f t="shared" si="7"/>
        <v>9.3488956399736427E-4</v>
      </c>
      <c r="EB17" s="40">
        <f t="shared" si="8"/>
        <v>9.3734533986738339E-4</v>
      </c>
      <c r="EC17" s="40">
        <f t="shared" si="9"/>
        <v>9.3481518317513757E-4</v>
      </c>
      <c r="ED17" s="40">
        <f t="shared" si="10"/>
        <v>9.3498753324103962E-4</v>
      </c>
      <c r="EE17" s="40">
        <f t="shared" si="11"/>
        <v>9.3456366152341712E-4</v>
      </c>
      <c r="EF17" s="40">
        <f t="shared" si="12"/>
        <v>9.358039315575502E-4</v>
      </c>
      <c r="EG17" s="40">
        <f t="shared" si="13"/>
        <v>9.2486683251466809E-4</v>
      </c>
      <c r="EH17" s="40">
        <f t="shared" si="14"/>
        <v>9.39979802692594E-4</v>
      </c>
      <c r="EI17" s="40">
        <f t="shared" si="15"/>
        <v>0.64180561160463323</v>
      </c>
      <c r="EJ17" s="40">
        <f t="shared" si="16"/>
        <v>9.3024814355840892E-4</v>
      </c>
      <c r="EK17" s="40">
        <f t="shared" si="17"/>
        <v>9.3177278056649163E-4</v>
      </c>
      <c r="EL17" s="40">
        <f t="shared" si="18"/>
        <v>9.2636035869990841E-4</v>
      </c>
      <c r="EM17" s="40">
        <f t="shared" si="19"/>
        <v>9.2739542661519838E-4</v>
      </c>
      <c r="EN17" s="40">
        <f t="shared" si="20"/>
        <v>9.2415699484124224E-4</v>
      </c>
      <c r="EO17" s="40">
        <f t="shared" si="21"/>
        <v>9.258792262786113E-4</v>
      </c>
      <c r="EP17" s="40">
        <f t="shared" si="22"/>
        <v>9.3360922181060695E-4</v>
      </c>
      <c r="EQ17" s="40">
        <f t="shared" si="23"/>
        <v>9.3747095634655287E-4</v>
      </c>
      <c r="ER17" s="40">
        <f t="shared" si="24"/>
        <v>9.3741877494215968E-4</v>
      </c>
      <c r="ES17" s="40">
        <f t="shared" si="25"/>
        <v>9.3252266756169296E-4</v>
      </c>
      <c r="ET17" s="40">
        <f t="shared" si="26"/>
        <v>9.2552308964818702E-4</v>
      </c>
      <c r="EU17" s="40">
        <f t="shared" si="27"/>
        <v>9.354312270284244E-4</v>
      </c>
      <c r="EV17" s="40">
        <f t="shared" si="28"/>
        <v>9.2294296363163786E-4</v>
      </c>
      <c r="EW17" s="40">
        <f t="shared" si="29"/>
        <v>0</v>
      </c>
    </row>
    <row r="18" spans="1:153" x14ac:dyDescent="0.25">
      <c r="A18" s="17" t="s">
        <v>187</v>
      </c>
      <c r="B18" s="17">
        <v>4975.2489904000004</v>
      </c>
      <c r="C18" s="17"/>
      <c r="D18" s="17">
        <v>1584.3062138</v>
      </c>
      <c r="E18" s="17">
        <v>94.094839096000001</v>
      </c>
      <c r="F18" s="17">
        <v>84.254553422000001</v>
      </c>
      <c r="G18" s="17">
        <v>176.02600758</v>
      </c>
      <c r="H18" s="17">
        <v>1412.1776884999999</v>
      </c>
      <c r="I18" s="17">
        <v>27.303580499999999</v>
      </c>
      <c r="J18" s="17">
        <v>15.590001621000001</v>
      </c>
      <c r="K18" s="17">
        <v>11.545884990999999</v>
      </c>
      <c r="L18" s="17">
        <v>10.937039642</v>
      </c>
      <c r="M18" s="17">
        <v>78.867147567000004</v>
      </c>
      <c r="N18" s="17">
        <v>1.7167016164</v>
      </c>
      <c r="O18" s="17">
        <v>11.481065404000001</v>
      </c>
      <c r="P18" s="17">
        <v>6.1138116328000001</v>
      </c>
      <c r="Q18" s="17">
        <v>6.2753937411000003</v>
      </c>
      <c r="R18" s="17">
        <v>4.0846025030000002</v>
      </c>
      <c r="S18" s="17">
        <v>9.7806233899999998E-2</v>
      </c>
      <c r="T18" s="17">
        <v>3.1764770000000002E-4</v>
      </c>
      <c r="U18" s="17">
        <v>9.1759423E-3</v>
      </c>
      <c r="V18" s="17">
        <v>6.6500876999999996E-3</v>
      </c>
      <c r="W18" s="17">
        <v>1.5245393947000001</v>
      </c>
      <c r="X18" s="17">
        <v>1.4682872794999999</v>
      </c>
      <c r="Y18" s="17">
        <v>1.4242337398</v>
      </c>
      <c r="Z18" s="17">
        <v>1.4165677893999999</v>
      </c>
      <c r="AA18" s="17">
        <v>0.14752660000000001</v>
      </c>
      <c r="AB18" s="17">
        <v>2.0371124136000001</v>
      </c>
      <c r="AC18" s="17">
        <v>2.9613895000000002E-3</v>
      </c>
      <c r="AF18" s="17" t="s">
        <v>187</v>
      </c>
      <c r="AG18" s="17">
        <v>0</v>
      </c>
      <c r="AH18" s="17">
        <v>5.1334151351973301</v>
      </c>
      <c r="AI18" s="17">
        <v>15.5157447740444</v>
      </c>
      <c r="AJ18" s="17">
        <v>27.173860953749699</v>
      </c>
      <c r="AK18" s="17">
        <v>27.173860953749699</v>
      </c>
      <c r="AL18" s="17">
        <v>50.761283962859501</v>
      </c>
      <c r="AM18" s="17">
        <v>0</v>
      </c>
      <c r="AN18" s="17">
        <v>11.493563112637499</v>
      </c>
      <c r="AO18" s="17">
        <v>2.95590456871383E-3</v>
      </c>
      <c r="AP18" s="17">
        <v>10.885565863456801</v>
      </c>
      <c r="AQ18" s="17">
        <v>0.400321282887943</v>
      </c>
      <c r="AR18" s="17">
        <v>4955.1878048115796</v>
      </c>
      <c r="AS18" s="17">
        <v>4.3730218263353098E-2</v>
      </c>
      <c r="AT18" s="17">
        <v>1.0902303792203301</v>
      </c>
      <c r="AU18" s="17">
        <v>6.9424478753837393E-2</v>
      </c>
      <c r="AV18" s="17">
        <v>1.6130136343921E-3</v>
      </c>
      <c r="AW18" s="17">
        <v>0.248242924841901</v>
      </c>
      <c r="AX18" s="17">
        <v>4.1703656648952496E-3</v>
      </c>
      <c r="AY18" s="17">
        <v>216.104483365211</v>
      </c>
      <c r="AZ18" s="17">
        <v>7.3606177648238598</v>
      </c>
      <c r="BA18" s="17">
        <v>55.397769843476702</v>
      </c>
      <c r="BB18" s="17">
        <v>1.4107962559835601</v>
      </c>
      <c r="BC18" s="17">
        <v>0</v>
      </c>
      <c r="BD18" s="17">
        <v>0</v>
      </c>
      <c r="BE18" s="17">
        <v>78.493121339383094</v>
      </c>
      <c r="BF18" s="17">
        <v>78.493121339383094</v>
      </c>
      <c r="BG18" s="17">
        <v>25.339900686832198</v>
      </c>
      <c r="BH18" s="17">
        <v>0</v>
      </c>
      <c r="BI18" s="17">
        <v>0.14729120984640101</v>
      </c>
      <c r="BJ18" s="17">
        <v>0</v>
      </c>
      <c r="BK18" s="17">
        <v>0</v>
      </c>
      <c r="BL18" s="17">
        <v>12.6036916798767</v>
      </c>
      <c r="BM18" s="17">
        <v>9.9682496007005703</v>
      </c>
      <c r="BN18" s="17">
        <v>1.6340225573672498E-2</v>
      </c>
      <c r="BO18" s="17">
        <v>0</v>
      </c>
      <c r="BP18" s="17">
        <v>142.38438133287301</v>
      </c>
      <c r="BQ18" s="17">
        <v>0.108266508386968</v>
      </c>
      <c r="BR18" s="17">
        <v>0.445630355296879</v>
      </c>
      <c r="BS18" s="17">
        <v>1.26833379200493</v>
      </c>
      <c r="BT18" s="17">
        <v>11.426389026163999</v>
      </c>
      <c r="BU18" s="17">
        <v>20.971010865160899</v>
      </c>
      <c r="BV18" s="17">
        <v>15.2189868749988</v>
      </c>
      <c r="BW18" s="17">
        <v>1261.8488368634801</v>
      </c>
      <c r="BX18" s="17">
        <v>1417.9144183102601</v>
      </c>
      <c r="BY18" s="17">
        <v>144.942498827956</v>
      </c>
      <c r="BZ18" s="17">
        <v>1575.4606088180999</v>
      </c>
      <c r="CA18" s="17">
        <v>4.4386353757532601E-4</v>
      </c>
      <c r="CB18" s="17">
        <v>129.36519346576199</v>
      </c>
      <c r="CC18" s="17">
        <v>0</v>
      </c>
      <c r="CD18" s="17">
        <v>9.7637809296780606E-2</v>
      </c>
      <c r="CE18" s="17">
        <v>3.15529551669527E-4</v>
      </c>
      <c r="CF18" s="17">
        <v>9.1576016312703602E-3</v>
      </c>
      <c r="CG18" s="17">
        <v>6.6371364522958397E-3</v>
      </c>
      <c r="CH18" s="17">
        <v>1.51794093449208</v>
      </c>
      <c r="CI18" s="17">
        <v>0</v>
      </c>
      <c r="CJ18" s="17">
        <v>391.37911994693599</v>
      </c>
      <c r="CK18" s="17">
        <v>3.6021228882752603E-2</v>
      </c>
      <c r="CL18" s="17">
        <v>2.8980568589350499E-4</v>
      </c>
      <c r="CM18" s="17">
        <v>29.3344849686668</v>
      </c>
      <c r="CN18" s="17">
        <v>3.9637891876519102E-2</v>
      </c>
      <c r="CO18" s="17">
        <v>0</v>
      </c>
      <c r="CP18" s="17">
        <v>0</v>
      </c>
      <c r="CQ18" s="17">
        <v>0.79808740064044303</v>
      </c>
      <c r="CR18" s="17">
        <v>93.843613030402494</v>
      </c>
      <c r="CS18" s="17">
        <v>84.020510939538894</v>
      </c>
      <c r="CT18" s="17">
        <v>9.8231020908634896</v>
      </c>
      <c r="CU18" s="17">
        <v>0</v>
      </c>
      <c r="CV18" s="17">
        <v>0</v>
      </c>
      <c r="CW18" s="17">
        <v>26.302640090609898</v>
      </c>
      <c r="CX18" s="17">
        <v>0</v>
      </c>
      <c r="CY18" s="17">
        <v>4.0274492566565696</v>
      </c>
      <c r="CZ18" s="17">
        <v>1.7537023564102101</v>
      </c>
      <c r="DA18" s="17">
        <v>2.2502767661469201E-3</v>
      </c>
      <c r="DB18" s="17">
        <v>16.109804903630401</v>
      </c>
      <c r="DC18" s="17">
        <v>1.0851057038773799</v>
      </c>
      <c r="DD18" s="17">
        <v>1.0924604183556799E-3</v>
      </c>
      <c r="DE18" s="17">
        <v>5.6150446445873703</v>
      </c>
      <c r="DF18" s="5">
        <v>5.6547074786046897E-6</v>
      </c>
      <c r="DG18" s="17">
        <v>175.044270131979</v>
      </c>
      <c r="DH18" s="17">
        <v>155.398859619663</v>
      </c>
      <c r="DI18" s="17">
        <v>2.0276302082950401</v>
      </c>
      <c r="DJ18" s="17">
        <v>0</v>
      </c>
      <c r="DK18" s="17">
        <v>0</v>
      </c>
      <c r="DL18" s="17">
        <v>22.109680383751801</v>
      </c>
      <c r="DM18" s="17">
        <v>6.2524346472669601</v>
      </c>
      <c r="DN18" s="17">
        <v>1.0896870446585299E-2</v>
      </c>
      <c r="DO18" s="17">
        <v>1404.10793362103</v>
      </c>
      <c r="DP18" s="17">
        <v>4.0690526586642903</v>
      </c>
      <c r="DQ18" s="17">
        <v>20.363368797417799</v>
      </c>
      <c r="DS18" s="25">
        <f t="shared" si="0"/>
        <v>8.0000043221213294E-3</v>
      </c>
      <c r="DT18" s="97">
        <f t="shared" si="1"/>
        <v>0.89868364578591875</v>
      </c>
      <c r="DU18" s="40">
        <f t="shared" si="2"/>
        <v>-4.0321973085427291E-3</v>
      </c>
      <c r="DV18" s="40"/>
      <c r="DW18" s="40">
        <f t="shared" si="3"/>
        <v>-5.583267240165465E-3</v>
      </c>
      <c r="DX18" s="40">
        <f t="shared" si="4"/>
        <v>-2.6699239619422084E-3</v>
      </c>
      <c r="DY18" s="40">
        <f t="shared" si="5"/>
        <v>-2.7778021834484567E-3</v>
      </c>
      <c r="DZ18" s="40">
        <f t="shared" si="6"/>
        <v>-5.5772295328280685E-3</v>
      </c>
      <c r="EA18" s="40">
        <f t="shared" si="7"/>
        <v>-5.7144047414752009E-3</v>
      </c>
      <c r="EB18" s="40">
        <f t="shared" si="8"/>
        <v>-4.751008617726888E-3</v>
      </c>
      <c r="EC18" s="40">
        <f t="shared" si="9"/>
        <v>-4.7631070708533865E-3</v>
      </c>
      <c r="ED18" s="40">
        <f t="shared" si="10"/>
        <v>-4.5316472841436545E-3</v>
      </c>
      <c r="EE18" s="40">
        <f t="shared" si="11"/>
        <v>-4.7063721288466134E-3</v>
      </c>
      <c r="EF18" s="40">
        <f t="shared" si="12"/>
        <v>-4.7424845345035785E-3</v>
      </c>
      <c r="EG18" s="40">
        <f t="shared" si="13"/>
        <v>-1.5946097283531095E-3</v>
      </c>
      <c r="EH18" s="40">
        <f t="shared" si="14"/>
        <v>-4.7623087154396041E-3</v>
      </c>
      <c r="EI18" s="40">
        <f t="shared" si="15"/>
        <v>1.4892796489428015</v>
      </c>
      <c r="EJ18" s="40">
        <f t="shared" si="16"/>
        <v>-3.6585901666491651E-3</v>
      </c>
      <c r="EK18" s="40">
        <f t="shared" si="17"/>
        <v>-3.8069418809514519E-3</v>
      </c>
      <c r="EL18" s="40">
        <f t="shared" si="18"/>
        <v>-1.7220231932413815E-3</v>
      </c>
      <c r="EM18" s="40">
        <f t="shared" si="19"/>
        <v>-6.6682312841334027E-3</v>
      </c>
      <c r="EN18" s="40">
        <f t="shared" si="20"/>
        <v>-1.9987776873487688E-3</v>
      </c>
      <c r="EO18" s="40">
        <f t="shared" si="21"/>
        <v>-1.9475303617664918E-3</v>
      </c>
      <c r="EP18" s="40">
        <f t="shared" si="22"/>
        <v>-4.3281664159413522E-3</v>
      </c>
      <c r="EQ18" s="40">
        <f t="shared" si="23"/>
        <v>-7.4072010792021348E-3</v>
      </c>
      <c r="ER18" s="40">
        <f t="shared" si="24"/>
        <v>-7.4093018510613977E-3</v>
      </c>
      <c r="ES18" s="40">
        <f t="shared" si="25"/>
        <v>-4.0743079573230048E-3</v>
      </c>
      <c r="ET18" s="40">
        <f t="shared" si="26"/>
        <v>-1.5955777032684046E-3</v>
      </c>
      <c r="EU18" s="40">
        <f t="shared" si="27"/>
        <v>-4.6547285469646172E-3</v>
      </c>
      <c r="EV18" s="40">
        <f t="shared" si="28"/>
        <v>-1.8521478806385267E-3</v>
      </c>
      <c r="EW18" s="40">
        <f t="shared" si="29"/>
        <v>0</v>
      </c>
    </row>
    <row r="19" spans="1:153" x14ac:dyDescent="0.25">
      <c r="A19" s="17" t="s">
        <v>188</v>
      </c>
      <c r="B19" s="17">
        <v>5889.1604348999999</v>
      </c>
      <c r="C19" s="17"/>
      <c r="D19" s="17">
        <v>1161.6703826</v>
      </c>
      <c r="E19" s="17">
        <v>164.89270748999999</v>
      </c>
      <c r="F19" s="17">
        <v>145.19152427</v>
      </c>
      <c r="G19" s="17">
        <v>129.70472598000001</v>
      </c>
      <c r="H19" s="17">
        <v>750.11344986999995</v>
      </c>
      <c r="I19" s="17">
        <v>26.127030269999999</v>
      </c>
      <c r="J19" s="17">
        <v>14.851247074</v>
      </c>
      <c r="K19" s="17">
        <v>11.911012994</v>
      </c>
      <c r="L19" s="17">
        <v>10.632375949</v>
      </c>
      <c r="M19" s="17">
        <v>75.673422881999997</v>
      </c>
      <c r="N19" s="17">
        <v>3.4751026616999998</v>
      </c>
      <c r="O19" s="17">
        <v>10.926955195</v>
      </c>
      <c r="P19" s="17">
        <v>8.4852445694000007</v>
      </c>
      <c r="Q19" s="17">
        <v>8.3410709882000003</v>
      </c>
      <c r="R19" s="17">
        <v>5.2220522363999997</v>
      </c>
      <c r="S19" s="17">
        <v>0.18782802039999999</v>
      </c>
      <c r="T19" s="17">
        <v>3.7762200000000002E-5</v>
      </c>
      <c r="U19" s="17">
        <v>1.6667279900000002E-2</v>
      </c>
      <c r="V19" s="17">
        <v>1.2213939199999999E-2</v>
      </c>
      <c r="W19" s="17">
        <v>1.6634653122</v>
      </c>
      <c r="X19" s="17">
        <v>0.1944877529</v>
      </c>
      <c r="Y19" s="17">
        <v>0.1878405004</v>
      </c>
      <c r="Z19" s="17">
        <v>1.6829849709</v>
      </c>
      <c r="AA19" s="17">
        <v>0.29982792470000003</v>
      </c>
      <c r="AB19" s="17">
        <v>2.0162285282000001</v>
      </c>
      <c r="AC19" s="17">
        <v>5.5449033E-3</v>
      </c>
      <c r="AF19" s="17" t="s">
        <v>188</v>
      </c>
      <c r="AG19" s="17">
        <v>0</v>
      </c>
      <c r="AH19" s="17">
        <v>2.7755841111045401</v>
      </c>
      <c r="AI19" s="17">
        <v>14.890448777137401</v>
      </c>
      <c r="AJ19" s="17">
        <v>26.195996191797501</v>
      </c>
      <c r="AK19" s="17">
        <v>26.195996191797501</v>
      </c>
      <c r="AL19" s="17">
        <v>27.096721913270699</v>
      </c>
      <c r="AM19" s="17">
        <v>0</v>
      </c>
      <c r="AN19" s="17">
        <v>11.942448671442699</v>
      </c>
      <c r="AO19" s="17">
        <v>5.5595213059127903E-3</v>
      </c>
      <c r="AP19" s="17">
        <v>10.6604360368549</v>
      </c>
      <c r="AQ19" s="17">
        <v>0.119703423546811</v>
      </c>
      <c r="AR19" s="17">
        <v>5904.70723034</v>
      </c>
      <c r="AS19" s="17">
        <v>6.6648200099097598E-3</v>
      </c>
      <c r="AT19" s="17">
        <v>0.14524519816365999</v>
      </c>
      <c r="AU19" s="17">
        <v>9.2489688186532994E-3</v>
      </c>
      <c r="AV19" s="17">
        <v>2.14891006832784E-4</v>
      </c>
      <c r="AW19" s="17">
        <v>3.3071829408003801E-2</v>
      </c>
      <c r="AX19" s="17">
        <v>5.5559319306646305E-4</v>
      </c>
      <c r="AY19" s="17">
        <v>116.567082937572</v>
      </c>
      <c r="AZ19" s="17">
        <v>3.95257011801433</v>
      </c>
      <c r="BA19" s="17">
        <v>29.790616871088801</v>
      </c>
      <c r="BB19" s="17">
        <v>1.6874301700249099</v>
      </c>
      <c r="BC19" s="17">
        <v>0</v>
      </c>
      <c r="BD19" s="17">
        <v>0</v>
      </c>
      <c r="BE19" s="17">
        <v>75.873198018239506</v>
      </c>
      <c r="BF19" s="17">
        <v>75.873198018239506</v>
      </c>
      <c r="BG19" s="17">
        <v>13.674849070419199</v>
      </c>
      <c r="BH19" s="17">
        <v>0</v>
      </c>
      <c r="BI19" s="17">
        <v>0.300619278621166</v>
      </c>
      <c r="BJ19" s="17">
        <v>0</v>
      </c>
      <c r="BK19" s="17">
        <v>0</v>
      </c>
      <c r="BL19" s="17">
        <v>9.3179050295672798</v>
      </c>
      <c r="BM19" s="17">
        <v>5.2515938048014004</v>
      </c>
      <c r="BN19" s="17">
        <v>4.8861192167231797E-3</v>
      </c>
      <c r="BO19" s="17">
        <v>0</v>
      </c>
      <c r="BP19" s="17">
        <v>76.655829054708306</v>
      </c>
      <c r="BQ19" s="17">
        <v>2.1167254121070699E-2</v>
      </c>
      <c r="BR19" s="17">
        <v>0.90591217149754399</v>
      </c>
      <c r="BS19" s="17">
        <v>2.57836582009182</v>
      </c>
      <c r="BT19" s="17">
        <v>10.955830381415501</v>
      </c>
      <c r="BU19" s="17">
        <v>11.317630265134101</v>
      </c>
      <c r="BV19" s="17">
        <v>13.441959854857901</v>
      </c>
      <c r="BW19" s="17">
        <v>736.713519676803</v>
      </c>
      <c r="BX19" s="17">
        <v>1048.2635540071699</v>
      </c>
      <c r="BY19" s="17">
        <v>107.155846633862</v>
      </c>
      <c r="BZ19" s="17">
        <v>1164.7373056706001</v>
      </c>
      <c r="CA19" s="5">
        <v>8.6778725165224298E-5</v>
      </c>
      <c r="CB19" s="17">
        <v>69.741100833418699</v>
      </c>
      <c r="CC19" s="17">
        <v>0</v>
      </c>
      <c r="CD19" s="17">
        <v>0.18832314371019099</v>
      </c>
      <c r="CE19" s="5">
        <v>3.7861872762578701E-5</v>
      </c>
      <c r="CF19" s="17">
        <v>1.6711250838142101E-2</v>
      </c>
      <c r="CG19" s="17">
        <v>1.22461817378065E-2</v>
      </c>
      <c r="CH19" s="17">
        <v>1.6678562335898399</v>
      </c>
      <c r="CI19" s="17">
        <v>0</v>
      </c>
      <c r="CJ19" s="17">
        <v>207.63567739231399</v>
      </c>
      <c r="CK19" s="17">
        <v>6.2224023590557599E-2</v>
      </c>
      <c r="CL19" s="5">
        <v>3.86097220702502E-5</v>
      </c>
      <c r="CM19" s="17">
        <v>50.147977327667398</v>
      </c>
      <c r="CN19" s="17">
        <v>6.9659792549479904E-2</v>
      </c>
      <c r="CO19" s="17">
        <v>0</v>
      </c>
      <c r="CP19" s="17">
        <v>0</v>
      </c>
      <c r="CQ19" s="17">
        <v>1.4174109016352701</v>
      </c>
      <c r="CR19" s="17">
        <v>165.32799498310999</v>
      </c>
      <c r="CS19" s="17">
        <v>145.574812385955</v>
      </c>
      <c r="CT19" s="17">
        <v>19.7531825971549</v>
      </c>
      <c r="CU19" s="17">
        <v>0</v>
      </c>
      <c r="CV19" s="17">
        <v>0</v>
      </c>
      <c r="CW19" s="17">
        <v>46.332001305136203</v>
      </c>
      <c r="CX19" s="17">
        <v>0</v>
      </c>
      <c r="CY19" s="17">
        <v>6.8928898605025397</v>
      </c>
      <c r="CZ19" s="17">
        <v>3.1147866980825301</v>
      </c>
      <c r="DA19" s="17">
        <v>4.1352963175868198E-4</v>
      </c>
      <c r="DB19" s="17">
        <v>27.571585509570799</v>
      </c>
      <c r="DC19" s="17">
        <v>0.58670640067347002</v>
      </c>
      <c r="DD19" s="17">
        <v>3.4052122721385303E-4</v>
      </c>
      <c r="DE19" s="17">
        <v>9.9654835532994905</v>
      </c>
      <c r="DF19" s="5">
        <v>7.5334001470372603E-7</v>
      </c>
      <c r="DG19" s="17">
        <v>130.04701852768699</v>
      </c>
      <c r="DH19" s="17">
        <v>83.304249279928499</v>
      </c>
      <c r="DI19" s="17">
        <v>2.0215514086261499</v>
      </c>
      <c r="DJ19" s="17">
        <v>0</v>
      </c>
      <c r="DK19" s="17">
        <v>0</v>
      </c>
      <c r="DL19" s="17">
        <v>11.683626017094699</v>
      </c>
      <c r="DM19" s="17">
        <v>8.3630937311659892</v>
      </c>
      <c r="DN19" s="17">
        <v>2.1304357699186002E-3</v>
      </c>
      <c r="DO19" s="17">
        <v>752.09368100552797</v>
      </c>
      <c r="DP19" s="17">
        <v>5.2358383606190504</v>
      </c>
      <c r="DQ19" s="17">
        <v>10.7122712139091</v>
      </c>
      <c r="DS19" s="25">
        <f t="shared" si="0"/>
        <v>8.0000056529506234E-3</v>
      </c>
      <c r="DT19" s="97">
        <f t="shared" si="1"/>
        <v>0.97955020535718085</v>
      </c>
      <c r="DU19" s="40">
        <f t="shared" si="2"/>
        <v>2.6399001371855283E-3</v>
      </c>
      <c r="DV19" s="40"/>
      <c r="DW19" s="40">
        <f t="shared" si="3"/>
        <v>2.6400974979975088E-3</v>
      </c>
      <c r="DX19" s="40">
        <f t="shared" si="4"/>
        <v>2.6398225836421203E-3</v>
      </c>
      <c r="DY19" s="40">
        <f t="shared" si="5"/>
        <v>2.6398794136373248E-3</v>
      </c>
      <c r="DZ19" s="40">
        <f t="shared" si="6"/>
        <v>2.6390136912957276E-3</v>
      </c>
      <c r="EA19" s="40">
        <f t="shared" si="7"/>
        <v>2.639908850949418E-3</v>
      </c>
      <c r="EB19" s="40">
        <f t="shared" si="8"/>
        <v>2.6396387605020647E-3</v>
      </c>
      <c r="EC19" s="40">
        <f t="shared" si="9"/>
        <v>2.6396236586778781E-3</v>
      </c>
      <c r="ED19" s="40">
        <f t="shared" si="10"/>
        <v>2.6392110778935963E-3</v>
      </c>
      <c r="EE19" s="40">
        <f t="shared" si="11"/>
        <v>2.6391173515209771E-3</v>
      </c>
      <c r="EF19" s="40">
        <f t="shared" si="12"/>
        <v>2.6399643181335285E-3</v>
      </c>
      <c r="EG19" s="40">
        <f t="shared" si="13"/>
        <v>2.6403046996245245E-3</v>
      </c>
      <c r="EH19" s="40">
        <f t="shared" si="14"/>
        <v>2.642564730997876E-3</v>
      </c>
      <c r="EI19" s="40">
        <f t="shared" si="15"/>
        <v>0.58415703223606597</v>
      </c>
      <c r="EJ19" s="40">
        <f t="shared" si="16"/>
        <v>2.6402776090917119E-3</v>
      </c>
      <c r="EK19" s="40">
        <f t="shared" si="17"/>
        <v>2.6399820597265058E-3</v>
      </c>
      <c r="EL19" s="40">
        <f t="shared" si="18"/>
        <v>2.6360460443366203E-3</v>
      </c>
      <c r="EM19" s="40">
        <f t="shared" si="19"/>
        <v>2.6394850559209736E-3</v>
      </c>
      <c r="EN19" s="40">
        <f t="shared" si="20"/>
        <v>2.6381592200956281E-3</v>
      </c>
      <c r="EO19" s="40">
        <f t="shared" si="21"/>
        <v>2.6398148278403712E-3</v>
      </c>
      <c r="EP19" s="40">
        <f t="shared" si="22"/>
        <v>2.6396230553390404E-3</v>
      </c>
      <c r="EQ19" s="40">
        <f t="shared" si="23"/>
        <v>2.6405143381452428E-3</v>
      </c>
      <c r="ER19" s="40">
        <f t="shared" si="24"/>
        <v>2.6404326498288525E-3</v>
      </c>
      <c r="ES19" s="40">
        <f t="shared" si="25"/>
        <v>2.6412589546374815E-3</v>
      </c>
      <c r="ET19" s="40">
        <f t="shared" si="26"/>
        <v>2.6393602996044466E-3</v>
      </c>
      <c r="EU19" s="40">
        <f t="shared" si="27"/>
        <v>2.6400184064957382E-3</v>
      </c>
      <c r="EV19" s="40">
        <f t="shared" si="28"/>
        <v>2.6362959139053549E-3</v>
      </c>
      <c r="EW19" s="40">
        <f t="shared" si="29"/>
        <v>0</v>
      </c>
    </row>
    <row r="20" spans="1:153" x14ac:dyDescent="0.25">
      <c r="A20" s="17" t="s">
        <v>189</v>
      </c>
      <c r="B20" s="17">
        <v>1686.8658078999999</v>
      </c>
      <c r="C20" s="17"/>
      <c r="D20" s="17">
        <v>236.97659719999999</v>
      </c>
      <c r="E20" s="17">
        <v>46.880184417000002</v>
      </c>
      <c r="F20" s="17">
        <v>40.879608515000001</v>
      </c>
      <c r="G20" s="17">
        <v>26.449844468999999</v>
      </c>
      <c r="H20" s="17">
        <v>156.20907349999999</v>
      </c>
      <c r="I20" s="17">
        <v>5.6536710592999997</v>
      </c>
      <c r="J20" s="17">
        <v>3.202191279</v>
      </c>
      <c r="K20" s="17">
        <v>2.7255275628</v>
      </c>
      <c r="L20" s="17">
        <v>2.3293605934000001</v>
      </c>
      <c r="M20" s="17">
        <v>16.410246656999998</v>
      </c>
      <c r="N20" s="17">
        <v>1.0911006566999999</v>
      </c>
      <c r="O20" s="17">
        <v>2.3543093278999998</v>
      </c>
      <c r="P20" s="17">
        <v>2.4714364852999999</v>
      </c>
      <c r="Q20" s="17">
        <v>2.2059529147000001</v>
      </c>
      <c r="R20" s="17">
        <v>1.3554778186000001</v>
      </c>
      <c r="S20" s="17">
        <v>6.3899974999999998E-2</v>
      </c>
      <c r="T20" s="17">
        <v>1.48513E-5</v>
      </c>
      <c r="U20" s="17">
        <v>5.6734945999999996E-3</v>
      </c>
      <c r="V20" s="17">
        <v>4.1570968000000002E-3</v>
      </c>
      <c r="W20" s="17">
        <v>0.41033140730000001</v>
      </c>
      <c r="X20" s="17">
        <v>2.4596335399999999E-2</v>
      </c>
      <c r="Y20" s="17">
        <v>2.3678648600000001E-2</v>
      </c>
      <c r="Z20" s="17">
        <v>0.42039566239999998</v>
      </c>
      <c r="AA20" s="17">
        <v>9.2115645900000001E-2</v>
      </c>
      <c r="AB20" s="17">
        <v>0.44777878389999998</v>
      </c>
      <c r="AC20" s="17">
        <v>1.8868610000000001E-3</v>
      </c>
      <c r="AF20" s="17" t="s">
        <v>189</v>
      </c>
      <c r="AG20" s="17">
        <v>0</v>
      </c>
      <c r="AH20" s="17">
        <v>0.57896588482463496</v>
      </c>
      <c r="AI20" s="17">
        <v>3.2062235227205802</v>
      </c>
      <c r="AJ20" s="17">
        <v>5.6607896396591197</v>
      </c>
      <c r="AK20" s="17">
        <v>5.6607896396591197</v>
      </c>
      <c r="AL20" s="17">
        <v>5.6366866841796304</v>
      </c>
      <c r="AM20" s="17">
        <v>0</v>
      </c>
      <c r="AN20" s="17">
        <v>2.7289565719378102</v>
      </c>
      <c r="AO20" s="17">
        <v>1.8892194914502201E-3</v>
      </c>
      <c r="AP20" s="17">
        <v>2.3322951396162499</v>
      </c>
      <c r="AQ20" s="17">
        <v>1.66093510781717E-2</v>
      </c>
      <c r="AR20" s="17">
        <v>1688.98998682297</v>
      </c>
      <c r="AS20" s="17">
        <v>9.1884494677491198E-4</v>
      </c>
      <c r="AT20" s="17">
        <v>1.8283944498641399E-2</v>
      </c>
      <c r="AU20" s="17">
        <v>1.16430209361927E-3</v>
      </c>
      <c r="AV20" s="5">
        <v>2.7051737191201301E-5</v>
      </c>
      <c r="AW20" s="17">
        <v>4.1632078302661496E-3</v>
      </c>
      <c r="AX20" s="5">
        <v>6.9941177836935201E-5</v>
      </c>
      <c r="AY20" s="17">
        <v>24.295447341599498</v>
      </c>
      <c r="AZ20" s="17">
        <v>0.82212142149147904</v>
      </c>
      <c r="BA20" s="17">
        <v>6.2024855913280303</v>
      </c>
      <c r="BB20" s="17">
        <v>0.420925483735621</v>
      </c>
      <c r="BC20" s="17">
        <v>0</v>
      </c>
      <c r="BD20" s="17">
        <v>0</v>
      </c>
      <c r="BE20" s="17">
        <v>16.430902336108499</v>
      </c>
      <c r="BF20" s="17">
        <v>16.430902336108499</v>
      </c>
      <c r="BG20" s="17">
        <v>2.8513134933827602</v>
      </c>
      <c r="BH20" s="17">
        <v>0</v>
      </c>
      <c r="BI20" s="17">
        <v>9.22315239762561E-2</v>
      </c>
      <c r="BJ20" s="17">
        <v>0</v>
      </c>
      <c r="BK20" s="17">
        <v>0</v>
      </c>
      <c r="BL20" s="17">
        <v>1.89820001839977</v>
      </c>
      <c r="BM20" s="17">
        <v>1.0837831233725399</v>
      </c>
      <c r="BN20" s="17">
        <v>6.7796229933716698E-4</v>
      </c>
      <c r="BO20" s="17">
        <v>0</v>
      </c>
      <c r="BP20" s="17">
        <v>15.975216619683501</v>
      </c>
      <c r="BQ20" s="17">
        <v>2.7598902708149201E-3</v>
      </c>
      <c r="BR20" s="17">
        <v>0.28404395057237403</v>
      </c>
      <c r="BS20" s="17">
        <v>0.80843102355087404</v>
      </c>
      <c r="BT20" s="17">
        <v>2.3572805601728102</v>
      </c>
      <c r="BU20" s="17">
        <v>2.3598342534805199</v>
      </c>
      <c r="BV20" s="17">
        <v>3.5038107569775701</v>
      </c>
      <c r="BW20" s="17">
        <v>155.04900523267</v>
      </c>
      <c r="BX20" s="17">
        <v>213.54748562972199</v>
      </c>
      <c r="BY20" s="17">
        <v>21.829300893445101</v>
      </c>
      <c r="BZ20" s="17">
        <v>237.27498654156699</v>
      </c>
      <c r="CA20" s="5">
        <v>1.13149263648653E-5</v>
      </c>
      <c r="CB20" s="17">
        <v>14.532446044990801</v>
      </c>
      <c r="CC20" s="17">
        <v>0</v>
      </c>
      <c r="CD20" s="17">
        <v>6.3980451275539196E-2</v>
      </c>
      <c r="CE20" s="5">
        <v>1.4869913554567101E-5</v>
      </c>
      <c r="CF20" s="17">
        <v>5.6806432105469002E-3</v>
      </c>
      <c r="CG20" s="17">
        <v>4.1623226204136896E-3</v>
      </c>
      <c r="CH20" s="17">
        <v>0.41084777274756501</v>
      </c>
      <c r="CI20" s="17">
        <v>0</v>
      </c>
      <c r="CJ20" s="17">
        <v>43.016855143428302</v>
      </c>
      <c r="CK20" s="17">
        <v>1.74959913093801E-2</v>
      </c>
      <c r="CL20" s="5">
        <v>4.8601836077536501E-6</v>
      </c>
      <c r="CM20" s="17">
        <v>14.096471783924899</v>
      </c>
      <c r="CN20" s="17">
        <v>1.9607736525625901E-2</v>
      </c>
      <c r="CO20" s="17">
        <v>0</v>
      </c>
      <c r="CP20" s="17">
        <v>0</v>
      </c>
      <c r="CQ20" s="17">
        <v>0.39920750177747599</v>
      </c>
      <c r="CR20" s="17">
        <v>46.939231666991397</v>
      </c>
      <c r="CS20" s="17">
        <v>40.931094442610501</v>
      </c>
      <c r="CT20" s="17">
        <v>6.0081372243809099</v>
      </c>
      <c r="CU20" s="17">
        <v>0</v>
      </c>
      <c r="CV20" s="17">
        <v>0</v>
      </c>
      <c r="CW20" s="17">
        <v>13.0378049243539</v>
      </c>
      <c r="CX20" s="17">
        <v>0</v>
      </c>
      <c r="CY20" s="17">
        <v>1.9353003071038399</v>
      </c>
      <c r="CZ20" s="17">
        <v>0.87726819843802495</v>
      </c>
      <c r="DA20" s="5">
        <v>5.4891325696522798E-5</v>
      </c>
      <c r="DB20" s="17">
        <v>7.7412018771253797</v>
      </c>
      <c r="DC20" s="17">
        <v>0.122382378813378</v>
      </c>
      <c r="DD20" s="5">
        <v>4.7726956108180702E-5</v>
      </c>
      <c r="DE20" s="17">
        <v>2.8066285487524598</v>
      </c>
      <c r="DF20" s="5">
        <v>9.4834024698380195E-8</v>
      </c>
      <c r="DG20" s="17">
        <v>26.483153732568301</v>
      </c>
      <c r="DH20" s="17">
        <v>17.334774295887399</v>
      </c>
      <c r="DI20" s="17">
        <v>0.44834255132900103</v>
      </c>
      <c r="DJ20" s="17">
        <v>0</v>
      </c>
      <c r="DK20" s="17">
        <v>0</v>
      </c>
      <c r="DL20" s="17">
        <v>2.4177855754406599</v>
      </c>
      <c r="DM20" s="17">
        <v>2.2087311020987199</v>
      </c>
      <c r="DN20" s="17">
        <v>2.7777933259576302E-4</v>
      </c>
      <c r="DO20" s="17">
        <v>156.40581766232799</v>
      </c>
      <c r="DP20" s="17">
        <v>1.3571845107757801</v>
      </c>
      <c r="DQ20" s="17">
        <v>2.2112743250518299</v>
      </c>
      <c r="DS20" s="25">
        <f t="shared" si="0"/>
        <v>8.0000005313127856E-3</v>
      </c>
      <c r="DT20" s="97">
        <f t="shared" si="1"/>
        <v>0.99132505139554794</v>
      </c>
      <c r="DU20" s="40">
        <f t="shared" si="2"/>
        <v>1.2592459418063896E-3</v>
      </c>
      <c r="DV20" s="40"/>
      <c r="DW20" s="40">
        <f t="shared" si="3"/>
        <v>1.2591510937899589E-3</v>
      </c>
      <c r="DX20" s="40">
        <f t="shared" si="4"/>
        <v>1.259535360743637E-3</v>
      </c>
      <c r="DY20" s="40">
        <f t="shared" si="5"/>
        <v>1.2594525603543435E-3</v>
      </c>
      <c r="DZ20" s="40">
        <f t="shared" si="6"/>
        <v>1.2593368406132509E-3</v>
      </c>
      <c r="EA20" s="40">
        <f t="shared" si="7"/>
        <v>1.2594925372757071E-3</v>
      </c>
      <c r="EB20" s="40">
        <f t="shared" si="8"/>
        <v>1.2591076283807406E-3</v>
      </c>
      <c r="EC20" s="40">
        <f t="shared" si="9"/>
        <v>1.2592138848867927E-3</v>
      </c>
      <c r="ED20" s="40">
        <f t="shared" si="10"/>
        <v>1.2581084060978957E-3</v>
      </c>
      <c r="EE20" s="40">
        <f t="shared" si="11"/>
        <v>1.2598076161177056E-3</v>
      </c>
      <c r="EF20" s="40">
        <f t="shared" si="12"/>
        <v>1.2587061937725168E-3</v>
      </c>
      <c r="EG20" s="40">
        <f t="shared" si="13"/>
        <v>1.2595697883682863E-3</v>
      </c>
      <c r="EH20" s="40">
        <f t="shared" si="14"/>
        <v>1.2620398847336938E-3</v>
      </c>
      <c r="EI20" s="40">
        <f t="shared" si="15"/>
        <v>0.41772235613502057</v>
      </c>
      <c r="EJ20" s="40">
        <f t="shared" si="16"/>
        <v>1.2594046682531499E-3</v>
      </c>
      <c r="EK20" s="40">
        <f t="shared" si="17"/>
        <v>1.2591074175915041E-3</v>
      </c>
      <c r="EL20" s="40">
        <f t="shared" si="18"/>
        <v>1.259410125578274E-3</v>
      </c>
      <c r="EM20" s="40">
        <f t="shared" si="19"/>
        <v>1.2533282990109431E-3</v>
      </c>
      <c r="EN20" s="40">
        <f t="shared" si="20"/>
        <v>1.260001295656576E-3</v>
      </c>
      <c r="EO20" s="40">
        <f t="shared" si="21"/>
        <v>1.2570841298882999E-3</v>
      </c>
      <c r="EP20" s="40">
        <f t="shared" si="22"/>
        <v>1.2584107342957554E-3</v>
      </c>
      <c r="EQ20" s="40">
        <f t="shared" si="23"/>
        <v>1.2585974221943812E-3</v>
      </c>
      <c r="ER20" s="40">
        <f t="shared" si="24"/>
        <v>1.2584644528639032E-3</v>
      </c>
      <c r="ES20" s="40">
        <f t="shared" si="25"/>
        <v>1.2602921081447793E-3</v>
      </c>
      <c r="ET20" s="40">
        <f t="shared" si="26"/>
        <v>1.2579630216336406E-3</v>
      </c>
      <c r="EU20" s="40">
        <f t="shared" si="27"/>
        <v>1.2590311316021459E-3</v>
      </c>
      <c r="EV20" s="40">
        <f t="shared" si="28"/>
        <v>1.2499550577493395E-3</v>
      </c>
      <c r="EW20" s="40">
        <f t="shared" si="29"/>
        <v>0</v>
      </c>
    </row>
    <row r="21" spans="1:153" x14ac:dyDescent="0.25">
      <c r="A21" s="17" t="s">
        <v>190</v>
      </c>
      <c r="B21" s="17">
        <v>3227.6680523999999</v>
      </c>
      <c r="C21" s="17"/>
      <c r="D21" s="17">
        <v>1131.8051181000001</v>
      </c>
      <c r="E21" s="17">
        <v>82.532708456999998</v>
      </c>
      <c r="F21" s="17">
        <v>73.068110657000005</v>
      </c>
      <c r="G21" s="17">
        <v>110.91170818000001</v>
      </c>
      <c r="H21" s="17">
        <v>560.66464871999995</v>
      </c>
      <c r="I21" s="17">
        <v>15.655482759</v>
      </c>
      <c r="J21" s="17">
        <v>8.9128618771999992</v>
      </c>
      <c r="K21" s="17">
        <v>6.9580725977000002</v>
      </c>
      <c r="L21" s="17">
        <v>6.3363969189000002</v>
      </c>
      <c r="M21" s="17">
        <v>45.301496636000003</v>
      </c>
      <c r="N21" s="17">
        <v>1.7005599144000001</v>
      </c>
      <c r="O21" s="17">
        <v>6.5598275296999997</v>
      </c>
      <c r="P21" s="17">
        <v>4.4789830422000003</v>
      </c>
      <c r="Q21" s="17">
        <v>4.5130662504999997</v>
      </c>
      <c r="R21" s="17">
        <v>2.8564215959000001</v>
      </c>
      <c r="S21" s="17">
        <v>9.0775297000000005E-2</v>
      </c>
      <c r="T21" s="17">
        <v>7.8594600000000001E-5</v>
      </c>
      <c r="U21" s="17">
        <v>8.1576284000000002E-3</v>
      </c>
      <c r="V21" s="17">
        <v>5.962902E-3</v>
      </c>
      <c r="W21" s="17">
        <v>0.94942397680000001</v>
      </c>
      <c r="X21" s="17">
        <v>0.2720760297</v>
      </c>
      <c r="Y21" s="17">
        <v>0.2648887647</v>
      </c>
      <c r="Z21" s="17">
        <v>0.94047707869999997</v>
      </c>
      <c r="AA21" s="17">
        <v>0.14672240850000001</v>
      </c>
      <c r="AB21" s="17">
        <v>1.1942493626999999</v>
      </c>
      <c r="AC21" s="17">
        <v>2.6953317999999999E-3</v>
      </c>
      <c r="AF21" s="17" t="s">
        <v>190</v>
      </c>
      <c r="AG21" s="17">
        <v>0</v>
      </c>
      <c r="AH21" s="17">
        <v>2.0346742755573799</v>
      </c>
      <c r="AI21" s="17">
        <v>8.8382431644151804</v>
      </c>
      <c r="AJ21" s="17">
        <v>15.5244196118694</v>
      </c>
      <c r="AK21" s="17">
        <v>15.5244196118694</v>
      </c>
      <c r="AL21" s="17">
        <v>20.056586987440198</v>
      </c>
      <c r="AM21" s="17">
        <v>0</v>
      </c>
      <c r="AN21" s="17">
        <v>6.8998263078375999</v>
      </c>
      <c r="AO21" s="17">
        <v>2.67275320108436E-3</v>
      </c>
      <c r="AP21" s="17">
        <v>6.2833519237945596</v>
      </c>
      <c r="AQ21" s="17">
        <v>0.15944284244621099</v>
      </c>
      <c r="AR21" s="17">
        <v>3200.6480370023701</v>
      </c>
      <c r="AS21" s="17">
        <v>7.1271237251497796E-3</v>
      </c>
      <c r="AT21" s="17">
        <v>0.202572127759718</v>
      </c>
      <c r="AU21" s="17">
        <v>1.2899531961363999E-2</v>
      </c>
      <c r="AV21" s="17">
        <v>2.9970890733642999E-4</v>
      </c>
      <c r="AW21" s="17">
        <v>4.6124939234775598E-2</v>
      </c>
      <c r="AX21" s="17">
        <v>7.7487908892893899E-4</v>
      </c>
      <c r="AY21" s="17">
        <v>85.637124146073901</v>
      </c>
      <c r="AZ21" s="17">
        <v>2.91765944630093</v>
      </c>
      <c r="BA21" s="17">
        <v>21.947891174846401</v>
      </c>
      <c r="BB21" s="17">
        <v>0.93260524701224601</v>
      </c>
      <c r="BC21" s="17">
        <v>0</v>
      </c>
      <c r="BD21" s="17">
        <v>0</v>
      </c>
      <c r="BE21" s="17">
        <v>44.922227901831199</v>
      </c>
      <c r="BF21" s="17">
        <v>44.922227901831199</v>
      </c>
      <c r="BG21" s="17">
        <v>10.0390031962443</v>
      </c>
      <c r="BH21" s="17">
        <v>0</v>
      </c>
      <c r="BI21" s="17">
        <v>0.145493915402619</v>
      </c>
      <c r="BJ21" s="17">
        <v>0</v>
      </c>
      <c r="BK21" s="17">
        <v>0</v>
      </c>
      <c r="BL21" s="17">
        <v>8.9786501698242294</v>
      </c>
      <c r="BM21" s="17">
        <v>3.9508697198875602</v>
      </c>
      <c r="BN21" s="17">
        <v>6.5080987598747997E-3</v>
      </c>
      <c r="BO21" s="17">
        <v>0</v>
      </c>
      <c r="BP21" s="17">
        <v>56.375726605441102</v>
      </c>
      <c r="BQ21" s="17">
        <v>3.6162069718738199E-2</v>
      </c>
      <c r="BR21" s="17">
        <v>0.438444324145571</v>
      </c>
      <c r="BS21" s="17">
        <v>1.24787992658608</v>
      </c>
      <c r="BT21" s="17">
        <v>6.5049308558806098</v>
      </c>
      <c r="BU21" s="17">
        <v>8.3082472928175708</v>
      </c>
      <c r="BV21" s="17">
        <v>8.0586512035891307</v>
      </c>
      <c r="BW21" s="17">
        <v>524.64824706096294</v>
      </c>
      <c r="BX21" s="17">
        <v>1010.09729503067</v>
      </c>
      <c r="BY21" s="17">
        <v>103.25442564945401</v>
      </c>
      <c r="BZ21" s="17">
        <v>1122.33037084995</v>
      </c>
      <c r="CA21" s="17">
        <v>1.4825306965547699E-4</v>
      </c>
      <c r="CB21" s="17">
        <v>51.264528515517704</v>
      </c>
      <c r="CC21" s="17">
        <v>0</v>
      </c>
      <c r="CD21" s="17">
        <v>9.0015378057948403E-2</v>
      </c>
      <c r="CE21" s="5">
        <v>7.79374937643104E-5</v>
      </c>
      <c r="CF21" s="17">
        <v>8.0893126358129799E-3</v>
      </c>
      <c r="CG21" s="17">
        <v>5.9129583083053598E-3</v>
      </c>
      <c r="CH21" s="17">
        <v>0.94147575574111098</v>
      </c>
      <c r="CI21" s="17">
        <v>0</v>
      </c>
      <c r="CJ21" s="17">
        <v>154.93696034252801</v>
      </c>
      <c r="CK21" s="17">
        <v>3.0959943219960599E-2</v>
      </c>
      <c r="CL21" s="5">
        <v>5.3845434820791701E-5</v>
      </c>
      <c r="CM21" s="17">
        <v>24.9677431560266</v>
      </c>
      <c r="CN21" s="17">
        <v>3.4525044781384101E-2</v>
      </c>
      <c r="CO21" s="17">
        <v>0</v>
      </c>
      <c r="CP21" s="17">
        <v>0</v>
      </c>
      <c r="CQ21" s="17">
        <v>0.70101559086625098</v>
      </c>
      <c r="CR21" s="17">
        <v>81.841804338755196</v>
      </c>
      <c r="CS21" s="17">
        <v>72.456436966058305</v>
      </c>
      <c r="CT21" s="17">
        <v>9.3853673726968498</v>
      </c>
      <c r="CU21" s="17">
        <v>0</v>
      </c>
      <c r="CV21" s="17">
        <v>0</v>
      </c>
      <c r="CW21" s="17">
        <v>22.996698702028699</v>
      </c>
      <c r="CX21" s="17">
        <v>0</v>
      </c>
      <c r="CY21" s="17">
        <v>3.45091210271333</v>
      </c>
      <c r="CZ21" s="17">
        <v>1.5404788684777599</v>
      </c>
      <c r="DA21" s="17">
        <v>6.0095126168862797E-4</v>
      </c>
      <c r="DB21" s="17">
        <v>13.803655155232899</v>
      </c>
      <c r="DC21" s="17">
        <v>0.43009150454873901</v>
      </c>
      <c r="DD21" s="17">
        <v>5.1641585490831395E-4</v>
      </c>
      <c r="DE21" s="17">
        <v>4.9292761394864302</v>
      </c>
      <c r="DF21" s="5">
        <v>1.05067349341093E-6</v>
      </c>
      <c r="DG21" s="17">
        <v>109.98311205586501</v>
      </c>
      <c r="DH21" s="17">
        <v>61.508792533546803</v>
      </c>
      <c r="DI21" s="17">
        <v>1.1842531900089199</v>
      </c>
      <c r="DJ21" s="17">
        <v>0</v>
      </c>
      <c r="DK21" s="17">
        <v>0</v>
      </c>
      <c r="DL21" s="17">
        <v>8.7472730637684801</v>
      </c>
      <c r="DM21" s="17">
        <v>4.4752892932988901</v>
      </c>
      <c r="DN21" s="17">
        <v>3.6397144278264102E-3</v>
      </c>
      <c r="DO21" s="17">
        <v>555.97115064733202</v>
      </c>
      <c r="DP21" s="17">
        <v>2.8325075409934</v>
      </c>
      <c r="DQ21" s="17">
        <v>8.0622655611394496</v>
      </c>
      <c r="DS21" s="25">
        <f t="shared" si="0"/>
        <v>8.0000064179183029E-3</v>
      </c>
      <c r="DT21" s="97">
        <f t="shared" si="1"/>
        <v>0.94366091918636608</v>
      </c>
      <c r="DU21" s="40">
        <f t="shared" si="2"/>
        <v>-8.3713736849545233E-3</v>
      </c>
      <c r="DV21" s="40"/>
      <c r="DW21" s="40">
        <f t="shared" si="3"/>
        <v>-8.3713592548120552E-3</v>
      </c>
      <c r="DX21" s="40">
        <f t="shared" si="4"/>
        <v>-8.3712764449596008E-3</v>
      </c>
      <c r="DY21" s="40">
        <f t="shared" si="5"/>
        <v>-8.3712810614886349E-3</v>
      </c>
      <c r="DZ21" s="40">
        <f t="shared" si="6"/>
        <v>-8.3723904299442195E-3</v>
      </c>
      <c r="EA21" s="40">
        <f t="shared" si="7"/>
        <v>-8.3713108778718254E-3</v>
      </c>
      <c r="EB21" s="40">
        <f t="shared" si="8"/>
        <v>-8.3717090777833039E-3</v>
      </c>
      <c r="EC21" s="40">
        <f t="shared" si="9"/>
        <v>-8.3720261587022903E-3</v>
      </c>
      <c r="ED21" s="40">
        <f t="shared" si="10"/>
        <v>-8.3710379626757148E-3</v>
      </c>
      <c r="EE21" s="40">
        <f t="shared" si="11"/>
        <v>-8.371476058770826E-3</v>
      </c>
      <c r="EF21" s="40">
        <f t="shared" si="12"/>
        <v>-8.3721016375297407E-3</v>
      </c>
      <c r="EG21" s="40">
        <f t="shared" si="13"/>
        <v>-8.3711626669571715E-3</v>
      </c>
      <c r="EH21" s="40">
        <f t="shared" si="14"/>
        <v>-8.3686154202746981E-3</v>
      </c>
      <c r="EI21" s="40">
        <f t="shared" si="15"/>
        <v>0.79921449303609293</v>
      </c>
      <c r="EJ21" s="40">
        <f t="shared" si="16"/>
        <v>-8.3705744840161019E-3</v>
      </c>
      <c r="EK21" s="40">
        <f t="shared" si="17"/>
        <v>-8.372032665249933E-3</v>
      </c>
      <c r="EL21" s="40">
        <f t="shared" si="18"/>
        <v>-8.3714288706937708E-3</v>
      </c>
      <c r="EM21" s="40">
        <f t="shared" si="19"/>
        <v>-8.3607046246129066E-3</v>
      </c>
      <c r="EN21" s="40">
        <f t="shared" si="20"/>
        <v>-8.3744638560663415E-3</v>
      </c>
      <c r="EO21" s="40">
        <f t="shared" si="21"/>
        <v>-8.37573579016394E-3</v>
      </c>
      <c r="EP21" s="40">
        <f t="shared" si="22"/>
        <v>-8.3716245356244695E-3</v>
      </c>
      <c r="EQ21" s="40">
        <f t="shared" si="23"/>
        <v>-8.3716269501532652E-3</v>
      </c>
      <c r="ER21" s="40">
        <f t="shared" si="24"/>
        <v>-8.371731999990745E-3</v>
      </c>
      <c r="ES21" s="40">
        <f t="shared" si="25"/>
        <v>-8.3700409781756867E-3</v>
      </c>
      <c r="ET21" s="40">
        <f t="shared" si="26"/>
        <v>-8.3729071103751471E-3</v>
      </c>
      <c r="EU21" s="40">
        <f t="shared" si="27"/>
        <v>-8.3702558303906539E-3</v>
      </c>
      <c r="EV21" s="40">
        <f t="shared" si="28"/>
        <v>-8.3769274401169578E-3</v>
      </c>
      <c r="EW21" s="40">
        <f t="shared" si="29"/>
        <v>0</v>
      </c>
    </row>
    <row r="22" spans="1:153" x14ac:dyDescent="0.25">
      <c r="A22" s="17" t="s">
        <v>191</v>
      </c>
      <c r="B22" s="17">
        <v>4875.3998122000003</v>
      </c>
      <c r="C22" s="17"/>
      <c r="D22" s="17">
        <v>817.86545633000003</v>
      </c>
      <c r="E22" s="17">
        <v>102.95055575000001</v>
      </c>
      <c r="F22" s="17">
        <v>89.922936054000004</v>
      </c>
      <c r="G22" s="17">
        <v>94.909323666999995</v>
      </c>
      <c r="H22" s="17">
        <v>597.52137345000006</v>
      </c>
      <c r="I22" s="17">
        <v>12.72987223</v>
      </c>
      <c r="J22" s="17">
        <v>7.2121211467000004</v>
      </c>
      <c r="K22" s="17">
        <v>6.1106851579999999</v>
      </c>
      <c r="L22" s="17">
        <v>5.2397662723999998</v>
      </c>
      <c r="M22" s="17">
        <v>36.943303143000001</v>
      </c>
      <c r="N22" s="17">
        <v>2.5191526831000002</v>
      </c>
      <c r="O22" s="17">
        <v>5.3027898449000004</v>
      </c>
      <c r="P22" s="17">
        <v>7.2330010346</v>
      </c>
      <c r="Q22" s="17">
        <v>4.8961470195999999</v>
      </c>
      <c r="R22" s="17">
        <v>3.0122012110999998</v>
      </c>
      <c r="S22" s="17">
        <v>0.20661127830000001</v>
      </c>
      <c r="T22" s="17">
        <v>9.3630599999999998E-5</v>
      </c>
      <c r="U22" s="17">
        <v>1.8425035900000001E-2</v>
      </c>
      <c r="V22" s="17">
        <v>1.34889207E-2</v>
      </c>
      <c r="W22" s="17">
        <v>1.0628940392999999</v>
      </c>
      <c r="X22" s="17">
        <v>0.41938393029999999</v>
      </c>
      <c r="Y22" s="17">
        <v>0.40623119060000001</v>
      </c>
      <c r="Z22" s="17">
        <v>0.93664309779999999</v>
      </c>
      <c r="AA22" s="17">
        <v>0.20260002220000001</v>
      </c>
      <c r="AB22" s="17">
        <v>1.0061964604</v>
      </c>
      <c r="AC22" s="17">
        <v>6.1135466000000003E-3</v>
      </c>
      <c r="AF22" s="17" t="s">
        <v>191</v>
      </c>
      <c r="AG22" s="17">
        <v>0</v>
      </c>
      <c r="AH22" s="17">
        <v>2.2276826784624899</v>
      </c>
      <c r="AI22" s="17">
        <v>7.3688597530326598</v>
      </c>
      <c r="AJ22" s="17">
        <v>13.0065294046091</v>
      </c>
      <c r="AK22" s="17">
        <v>13.0065294046091</v>
      </c>
      <c r="AL22" s="17">
        <v>21.994378330527901</v>
      </c>
      <c r="AM22" s="17">
        <v>0</v>
      </c>
      <c r="AN22" s="17">
        <v>6.2434938295218503</v>
      </c>
      <c r="AO22" s="17">
        <v>6.2463829959234296E-3</v>
      </c>
      <c r="AP22" s="17">
        <v>5.3536345769550397</v>
      </c>
      <c r="AQ22" s="17">
        <v>0.21166085853469899</v>
      </c>
      <c r="AR22" s="17">
        <v>4981.3569254341701</v>
      </c>
      <c r="AS22" s="17">
        <v>1.3438581541813399E-2</v>
      </c>
      <c r="AT22" s="17">
        <v>0.32009275542904703</v>
      </c>
      <c r="AU22" s="17">
        <v>2.0383201644394399E-2</v>
      </c>
      <c r="AV22" s="17">
        <v>4.7358391700127198E-4</v>
      </c>
      <c r="AW22" s="17">
        <v>7.2884417931292994E-2</v>
      </c>
      <c r="AX22" s="17">
        <v>1.2244253336254399E-3</v>
      </c>
      <c r="AY22" s="17">
        <v>93.837380057702703</v>
      </c>
      <c r="AZ22" s="17">
        <v>3.2048851265874099</v>
      </c>
      <c r="BA22" s="17">
        <v>24.075922153620201</v>
      </c>
      <c r="BB22" s="17">
        <v>0.95699847310140596</v>
      </c>
      <c r="BC22" s="17">
        <v>0</v>
      </c>
      <c r="BD22" s="17">
        <v>0</v>
      </c>
      <c r="BE22" s="17">
        <v>37.746218189244701</v>
      </c>
      <c r="BF22" s="17">
        <v>37.746218189244701</v>
      </c>
      <c r="BG22" s="17">
        <v>10.993927874826801</v>
      </c>
      <c r="BH22" s="17">
        <v>0</v>
      </c>
      <c r="BI22" s="17">
        <v>0.207003217994675</v>
      </c>
      <c r="BJ22" s="17">
        <v>0</v>
      </c>
      <c r="BK22" s="17">
        <v>0</v>
      </c>
      <c r="BL22" s="17">
        <v>6.6851173751770503</v>
      </c>
      <c r="BM22" s="17">
        <v>4.3767568310653298</v>
      </c>
      <c r="BN22" s="17">
        <v>8.6395107381798293E-3</v>
      </c>
      <c r="BO22" s="17">
        <v>0</v>
      </c>
      <c r="BP22" s="17">
        <v>61.756828148749001</v>
      </c>
      <c r="BQ22" s="17">
        <v>4.3357999511408597E-2</v>
      </c>
      <c r="BR22" s="17">
        <v>0.66921470923791704</v>
      </c>
      <c r="BS22" s="17">
        <v>1.9046851215573399</v>
      </c>
      <c r="BT22" s="17">
        <v>5.41805816533628</v>
      </c>
      <c r="BU22" s="17">
        <v>9.0984901603498596</v>
      </c>
      <c r="BV22" s="17">
        <v>11.350498381848199</v>
      </c>
      <c r="BW22" s="17">
        <v>560.19705495571395</v>
      </c>
      <c r="BX22" s="17">
        <v>752.07589265034096</v>
      </c>
      <c r="BY22" s="17">
        <v>76.879010578878606</v>
      </c>
      <c r="BZ22" s="17">
        <v>835.640020604396</v>
      </c>
      <c r="CA22" s="17">
        <v>1.77754396372302E-4</v>
      </c>
      <c r="CB22" s="17">
        <v>56.188079803843699</v>
      </c>
      <c r="CC22" s="17">
        <v>0</v>
      </c>
      <c r="CD22" s="17">
        <v>0.21109841490985801</v>
      </c>
      <c r="CE22" s="5">
        <v>9.5667640334440898E-5</v>
      </c>
      <c r="CF22" s="17">
        <v>1.8825502758533199E-2</v>
      </c>
      <c r="CG22" s="17">
        <v>1.37821485540435E-2</v>
      </c>
      <c r="CH22" s="17">
        <v>1.08599337599276</v>
      </c>
      <c r="CI22" s="17">
        <v>0</v>
      </c>
      <c r="CJ22" s="17">
        <v>170.828326433472</v>
      </c>
      <c r="CK22" s="17">
        <v>3.9277936363586202E-2</v>
      </c>
      <c r="CL22" s="5">
        <v>8.5088756231529298E-5</v>
      </c>
      <c r="CM22" s="17">
        <v>31.707058053208499</v>
      </c>
      <c r="CN22" s="17">
        <v>4.37817805629502E-2</v>
      </c>
      <c r="CO22" s="17">
        <v>0</v>
      </c>
      <c r="CP22" s="17">
        <v>0</v>
      </c>
      <c r="CQ22" s="17">
        <v>0.88864495665162002</v>
      </c>
      <c r="CR22" s="17">
        <v>105.187981362575</v>
      </c>
      <c r="CS22" s="17">
        <v>91.8772398049001</v>
      </c>
      <c r="CT22" s="17">
        <v>13.3107415576756</v>
      </c>
      <c r="CU22" s="17">
        <v>0</v>
      </c>
      <c r="CV22" s="17">
        <v>0</v>
      </c>
      <c r="CW22" s="17">
        <v>29.1368365768834</v>
      </c>
      <c r="CX22" s="17">
        <v>0</v>
      </c>
      <c r="CY22" s="17">
        <v>4.3717103567629501</v>
      </c>
      <c r="CZ22" s="17">
        <v>1.9527869695817199</v>
      </c>
      <c r="DA22" s="17">
        <v>8.1750464584511495E-4</v>
      </c>
      <c r="DB22" s="17">
        <v>17.4868473354387</v>
      </c>
      <c r="DC22" s="17">
        <v>0.47089044781719303</v>
      </c>
      <c r="DD22" s="17">
        <v>5.8957738084514197E-4</v>
      </c>
      <c r="DE22" s="17">
        <v>6.2488020084106299</v>
      </c>
      <c r="DF22" s="5">
        <v>1.6602530196123099E-6</v>
      </c>
      <c r="DG22" s="17">
        <v>96.972018858336398</v>
      </c>
      <c r="DH22" s="17">
        <v>67.483174175158396</v>
      </c>
      <c r="DI22" s="17">
        <v>1.0280651626074</v>
      </c>
      <c r="DJ22" s="17">
        <v>0</v>
      </c>
      <c r="DK22" s="17">
        <v>0</v>
      </c>
      <c r="DL22" s="17">
        <v>9.6535751102205101</v>
      </c>
      <c r="DM22" s="17">
        <v>5.0025561052967102</v>
      </c>
      <c r="DN22" s="17">
        <v>4.3639557375037301E-3</v>
      </c>
      <c r="DO22" s="17">
        <v>610.50734987902104</v>
      </c>
      <c r="DP22" s="17">
        <v>3.0776667148574899</v>
      </c>
      <c r="DQ22" s="17">
        <v>8.9243746505067794</v>
      </c>
      <c r="DS22" s="25">
        <f t="shared" si="0"/>
        <v>7.9999966616508909E-3</v>
      </c>
      <c r="DT22" s="97">
        <f t="shared" si="1"/>
        <v>0.91759264661878903</v>
      </c>
      <c r="DU22" s="40">
        <f t="shared" si="2"/>
        <v>2.173301007417424E-2</v>
      </c>
      <c r="DV22" s="40"/>
      <c r="DW22" s="40">
        <f t="shared" si="3"/>
        <v>2.1732870775782127E-2</v>
      </c>
      <c r="DX22" s="40">
        <f t="shared" si="4"/>
        <v>2.173301150513697E-2</v>
      </c>
      <c r="DY22" s="40">
        <f t="shared" si="5"/>
        <v>2.1733095433255294E-2</v>
      </c>
      <c r="DZ22" s="40">
        <f t="shared" si="6"/>
        <v>2.1733325153317915E-2</v>
      </c>
      <c r="EA22" s="40">
        <f t="shared" si="7"/>
        <v>2.1733074340156023E-2</v>
      </c>
      <c r="EB22" s="40">
        <f t="shared" si="8"/>
        <v>2.1732910559550893E-2</v>
      </c>
      <c r="EC22" s="40">
        <f t="shared" si="9"/>
        <v>2.1732664100405086E-2</v>
      </c>
      <c r="ED22" s="40">
        <f t="shared" si="10"/>
        <v>2.1733842946887821E-2</v>
      </c>
      <c r="EE22" s="40">
        <f t="shared" si="11"/>
        <v>2.1731561797867022E-2</v>
      </c>
      <c r="EF22" s="40">
        <f t="shared" si="12"/>
        <v>2.173371025153811E-2</v>
      </c>
      <c r="EG22" s="40">
        <f t="shared" si="13"/>
        <v>2.1732365831786924E-2</v>
      </c>
      <c r="EH22" s="40">
        <f t="shared" si="14"/>
        <v>2.1737297499568056E-2</v>
      </c>
      <c r="EI22" s="40">
        <f t="shared" si="15"/>
        <v>0.56926541660254382</v>
      </c>
      <c r="EJ22" s="40">
        <f t="shared" si="16"/>
        <v>2.1733229265938927E-2</v>
      </c>
      <c r="EK22" s="40">
        <f t="shared" si="17"/>
        <v>2.1733443143256446E-2</v>
      </c>
      <c r="EL22" s="40">
        <f t="shared" si="18"/>
        <v>2.1717771879532482E-2</v>
      </c>
      <c r="EM22" s="40">
        <f t="shared" si="19"/>
        <v>2.1756138852478787E-2</v>
      </c>
      <c r="EN22" s="40">
        <f t="shared" si="20"/>
        <v>2.1734929620039329E-2</v>
      </c>
      <c r="EO22" s="40">
        <f t="shared" si="21"/>
        <v>2.1738422262612841E-2</v>
      </c>
      <c r="EP22" s="40">
        <f t="shared" si="22"/>
        <v>2.1732492458018528E-2</v>
      </c>
      <c r="EQ22" s="40">
        <f t="shared" si="23"/>
        <v>2.1729577217361636E-2</v>
      </c>
      <c r="ER22" s="40">
        <f t="shared" si="24"/>
        <v>2.1729482766508941E-2</v>
      </c>
      <c r="ES22" s="40">
        <f t="shared" si="25"/>
        <v>2.1732264241541892E-2</v>
      </c>
      <c r="ET22" s="40">
        <f t="shared" si="26"/>
        <v>2.1733441817337527E-2</v>
      </c>
      <c r="EU22" s="40">
        <f t="shared" si="27"/>
        <v>2.1734028162558226E-2</v>
      </c>
      <c r="EV22" s="40">
        <f t="shared" si="28"/>
        <v>2.1728205347028736E-2</v>
      </c>
      <c r="EW22" s="40">
        <f t="shared" si="29"/>
        <v>0</v>
      </c>
    </row>
    <row r="23" spans="1:153" x14ac:dyDescent="0.25">
      <c r="A23" s="17" t="s">
        <v>192</v>
      </c>
      <c r="B23" s="17">
        <v>6393.6284389000002</v>
      </c>
      <c r="C23" s="17"/>
      <c r="D23" s="17">
        <v>1227.1979902999999</v>
      </c>
      <c r="E23" s="17">
        <v>146.81742768999999</v>
      </c>
      <c r="F23" s="17">
        <v>126.81238415</v>
      </c>
      <c r="G23" s="17">
        <v>144.60964036999999</v>
      </c>
      <c r="H23" s="17">
        <v>755.34771912999997</v>
      </c>
      <c r="I23" s="17">
        <v>19.677687420000002</v>
      </c>
      <c r="J23" s="17">
        <v>11.147055036999999</v>
      </c>
      <c r="K23" s="17">
        <v>9.4633052898999992</v>
      </c>
      <c r="L23" s="17">
        <v>8.1029452686999992</v>
      </c>
      <c r="M23" s="17">
        <v>57.110670055999996</v>
      </c>
      <c r="N23" s="17">
        <v>3.6670410410000001</v>
      </c>
      <c r="O23" s="17">
        <v>8.1957886432000002</v>
      </c>
      <c r="P23" s="17">
        <v>7.9599561913999999</v>
      </c>
      <c r="Q23" s="17">
        <v>7.615744694</v>
      </c>
      <c r="R23" s="17">
        <v>4.6828411118000002</v>
      </c>
      <c r="S23" s="17">
        <v>0.198635057</v>
      </c>
      <c r="T23" s="17">
        <v>9.6767000000000004E-5</v>
      </c>
      <c r="U23" s="17">
        <v>1.7722714300000001E-2</v>
      </c>
      <c r="V23" s="17">
        <v>1.2973168300000001E-2</v>
      </c>
      <c r="W23" s="17">
        <v>1.3752738449999999</v>
      </c>
      <c r="X23" s="17">
        <v>0.529634308</v>
      </c>
      <c r="Y23" s="17">
        <v>0.51067262440000005</v>
      </c>
      <c r="Z23" s="17">
        <v>1.4544875835</v>
      </c>
      <c r="AA23" s="17">
        <v>0.3163917665</v>
      </c>
      <c r="AB23" s="17">
        <v>1.5567222596000001</v>
      </c>
      <c r="AC23" s="17">
        <v>5.8785475000000002E-3</v>
      </c>
      <c r="AF23" s="17" t="s">
        <v>192</v>
      </c>
      <c r="AG23" s="17">
        <v>0</v>
      </c>
      <c r="AH23" s="17">
        <v>2.7465635848903101</v>
      </c>
      <c r="AI23" s="17">
        <v>11.1648720782699</v>
      </c>
      <c r="AJ23" s="17">
        <v>19.709150541128899</v>
      </c>
      <c r="AK23" s="17">
        <v>19.709150541128899</v>
      </c>
      <c r="AL23" s="17">
        <v>27.162867657612999</v>
      </c>
      <c r="AM23" s="17">
        <v>0</v>
      </c>
      <c r="AN23" s="17">
        <v>9.4784402504112304</v>
      </c>
      <c r="AO23" s="17">
        <v>5.8879301635126396E-3</v>
      </c>
      <c r="AP23" s="17">
        <v>8.1158936769545598</v>
      </c>
      <c r="AQ23" s="17">
        <v>0.34752247772310502</v>
      </c>
      <c r="AR23" s="17">
        <v>6403.8622517466601</v>
      </c>
      <c r="AS23" s="17">
        <v>1.8992087311033499E-2</v>
      </c>
      <c r="AT23" s="17">
        <v>0.39446010982324398</v>
      </c>
      <c r="AU23" s="17">
        <v>2.5118789590767E-2</v>
      </c>
      <c r="AV23" s="17">
        <v>5.8361058125850902E-4</v>
      </c>
      <c r="AW23" s="17">
        <v>8.9817771506914099E-2</v>
      </c>
      <c r="AX23" s="17">
        <v>1.5089014639340301E-3</v>
      </c>
      <c r="AY23" s="17">
        <v>115.861790687652</v>
      </c>
      <c r="AZ23" s="17">
        <v>3.9757537052462801</v>
      </c>
      <c r="BA23" s="17">
        <v>29.785191326097799</v>
      </c>
      <c r="BB23" s="17">
        <v>1.4568147628038901</v>
      </c>
      <c r="BC23" s="17">
        <v>0</v>
      </c>
      <c r="BD23" s="17">
        <v>0</v>
      </c>
      <c r="BE23" s="17">
        <v>57.201990510860398</v>
      </c>
      <c r="BF23" s="17">
        <v>57.201990510860398</v>
      </c>
      <c r="BG23" s="17">
        <v>13.558055044708601</v>
      </c>
      <c r="BH23" s="17">
        <v>0</v>
      </c>
      <c r="BI23" s="17">
        <v>0.31689887833876201</v>
      </c>
      <c r="BJ23" s="17">
        <v>0</v>
      </c>
      <c r="BK23" s="17">
        <v>0</v>
      </c>
      <c r="BL23" s="17">
        <v>9.8332862861482599</v>
      </c>
      <c r="BM23" s="17">
        <v>5.5147870561117101</v>
      </c>
      <c r="BN23" s="17">
        <v>1.4185055100782501E-2</v>
      </c>
      <c r="BO23" s="17">
        <v>0</v>
      </c>
      <c r="BP23" s="17">
        <v>76.184371242145602</v>
      </c>
      <c r="BQ23" s="17">
        <v>5.8320756989201097E-2</v>
      </c>
      <c r="BR23" s="17">
        <v>0.95495694686309796</v>
      </c>
      <c r="BS23" s="17">
        <v>2.7179557666848502</v>
      </c>
      <c r="BT23" s="17">
        <v>8.2089142257062395</v>
      </c>
      <c r="BU23" s="17">
        <v>11.220494516617199</v>
      </c>
      <c r="BV23" s="17">
        <v>12.855422197955299</v>
      </c>
      <c r="BW23" s="17">
        <v>710.88769498988597</v>
      </c>
      <c r="BX23" s="17">
        <v>1106.24468145119</v>
      </c>
      <c r="BY23" s="17">
        <v>113.08277071938799</v>
      </c>
      <c r="BZ23" s="17">
        <v>1229.1607384567201</v>
      </c>
      <c r="CA23" s="17">
        <v>2.3909888260291901E-4</v>
      </c>
      <c r="CB23" s="17">
        <v>69.409811453728807</v>
      </c>
      <c r="CC23" s="17">
        <v>0</v>
      </c>
      <c r="CD23" s="17">
        <v>0.198952268585294</v>
      </c>
      <c r="CE23" s="5">
        <v>9.6920239163169602E-5</v>
      </c>
      <c r="CF23" s="17">
        <v>1.7751092903775901E-2</v>
      </c>
      <c r="CG23" s="17">
        <v>1.29939733199292E-2</v>
      </c>
      <c r="CH23" s="17">
        <v>1.37747265803645</v>
      </c>
      <c r="CI23" s="17">
        <v>0</v>
      </c>
      <c r="CJ23" s="17">
        <v>213.28052325960999</v>
      </c>
      <c r="CK23" s="17">
        <v>5.4270304224606797E-2</v>
      </c>
      <c r="CL23" s="17">
        <v>1.0485592839068099E-4</v>
      </c>
      <c r="CM23" s="17">
        <v>43.772455656563899</v>
      </c>
      <c r="CN23" s="17">
        <v>6.0481160737886903E-2</v>
      </c>
      <c r="CO23" s="17">
        <v>0</v>
      </c>
      <c r="CP23" s="17">
        <v>0</v>
      </c>
      <c r="CQ23" s="17">
        <v>1.22760913874237</v>
      </c>
      <c r="CR23" s="17">
        <v>147.052184699268</v>
      </c>
      <c r="CS23" s="17">
        <v>127.015130153944</v>
      </c>
      <c r="CT23" s="17">
        <v>20.037054545324199</v>
      </c>
      <c r="CU23" s="17">
        <v>0</v>
      </c>
      <c r="CV23" s="17">
        <v>0</v>
      </c>
      <c r="CW23" s="17">
        <v>40.293921685653899</v>
      </c>
      <c r="CX23" s="17">
        <v>0</v>
      </c>
      <c r="CY23" s="17">
        <v>6.0548379466150699</v>
      </c>
      <c r="CZ23" s="17">
        <v>2.6976633152003102</v>
      </c>
      <c r="DA23" s="17">
        <v>1.1664920639847399E-3</v>
      </c>
      <c r="DB23" s="17">
        <v>24.219363713906201</v>
      </c>
      <c r="DC23" s="17">
        <v>0.58057068419545699</v>
      </c>
      <c r="DD23" s="17">
        <v>9.9923074512034394E-4</v>
      </c>
      <c r="DE23" s="17">
        <v>8.6322546076048301</v>
      </c>
      <c r="DF23" s="5">
        <v>2.0459573912818198E-6</v>
      </c>
      <c r="DG23" s="17">
        <v>144.84099440973901</v>
      </c>
      <c r="DH23" s="17">
        <v>83.476975987917697</v>
      </c>
      <c r="DI23" s="17">
        <v>1.5592107890897899</v>
      </c>
      <c r="DJ23" s="17">
        <v>0</v>
      </c>
      <c r="DK23" s="17">
        <v>0</v>
      </c>
      <c r="DL23" s="17">
        <v>12.0704291589383</v>
      </c>
      <c r="DM23" s="17">
        <v>7.6279297155337202</v>
      </c>
      <c r="DN23" s="17">
        <v>5.8699595193304104E-3</v>
      </c>
      <c r="DO23" s="17">
        <v>756.55582559400705</v>
      </c>
      <c r="DP23" s="17">
        <v>4.6903314477856703</v>
      </c>
      <c r="DQ23" s="17">
        <v>11.2238226293958</v>
      </c>
      <c r="DS23" s="25">
        <f t="shared" si="0"/>
        <v>8.0000003079292135E-3</v>
      </c>
      <c r="DT23" s="97">
        <f t="shared" si="1"/>
        <v>0.93963680000974825</v>
      </c>
      <c r="DU23" s="40">
        <f t="shared" si="2"/>
        <v>1.6006267715520577E-3</v>
      </c>
      <c r="DV23" s="40"/>
      <c r="DW23" s="40">
        <f t="shared" si="3"/>
        <v>1.5993736725728905E-3</v>
      </c>
      <c r="DX23" s="40">
        <f t="shared" si="4"/>
        <v>1.5989723628974765E-3</v>
      </c>
      <c r="DY23" s="40">
        <f t="shared" si="5"/>
        <v>1.5987871003527703E-3</v>
      </c>
      <c r="DZ23" s="40">
        <f t="shared" si="6"/>
        <v>1.5998521201426941E-3</v>
      </c>
      <c r="EA23" s="40">
        <f t="shared" si="7"/>
        <v>1.5994043980149372E-3</v>
      </c>
      <c r="EB23" s="40">
        <f t="shared" si="8"/>
        <v>1.5989237178815597E-3</v>
      </c>
      <c r="EC23" s="40">
        <f t="shared" si="9"/>
        <v>1.5983630843088982E-3</v>
      </c>
      <c r="ED23" s="40">
        <f t="shared" si="10"/>
        <v>1.5993313168692176E-3</v>
      </c>
      <c r="EE23" s="40">
        <f t="shared" si="11"/>
        <v>1.597987870481809E-3</v>
      </c>
      <c r="EF23" s="40">
        <f t="shared" si="12"/>
        <v>1.5990086400817383E-3</v>
      </c>
      <c r="EG23" s="40">
        <f t="shared" si="13"/>
        <v>1.6012017543023619E-3</v>
      </c>
      <c r="EH23" s="40">
        <f t="shared" si="14"/>
        <v>1.6015032936616198E-3</v>
      </c>
      <c r="EI23" s="40">
        <f t="shared" si="15"/>
        <v>0.61501167705475568</v>
      </c>
      <c r="EJ23" s="40">
        <f t="shared" si="16"/>
        <v>1.599977680885248E-3</v>
      </c>
      <c r="EK23" s="40">
        <f t="shared" si="17"/>
        <v>1.5995281084373628E-3</v>
      </c>
      <c r="EL23" s="40">
        <f t="shared" si="18"/>
        <v>1.5969567008203977E-3</v>
      </c>
      <c r="EM23" s="40">
        <f t="shared" si="19"/>
        <v>1.5835890662064379E-3</v>
      </c>
      <c r="EN23" s="40">
        <f t="shared" si="20"/>
        <v>1.6012560658329772E-3</v>
      </c>
      <c r="EO23" s="40">
        <f t="shared" si="21"/>
        <v>1.6036961402250052E-3</v>
      </c>
      <c r="EP23" s="40">
        <f t="shared" si="22"/>
        <v>1.5988183331226567E-3</v>
      </c>
      <c r="EQ23" s="40">
        <f t="shared" si="23"/>
        <v>1.5991454185613038E-3</v>
      </c>
      <c r="ER23" s="40">
        <f t="shared" si="24"/>
        <v>1.5989863703324626E-3</v>
      </c>
      <c r="ES23" s="40">
        <f t="shared" si="25"/>
        <v>1.5999994295517806E-3</v>
      </c>
      <c r="ET23" s="40">
        <f t="shared" si="26"/>
        <v>1.602797204149144E-3</v>
      </c>
      <c r="EU23" s="40">
        <f t="shared" si="27"/>
        <v>1.598569991816822E-3</v>
      </c>
      <c r="EV23" s="40">
        <f t="shared" si="28"/>
        <v>1.596085344660295E-3</v>
      </c>
      <c r="EW23" s="40">
        <f t="shared" si="29"/>
        <v>0</v>
      </c>
    </row>
    <row r="24" spans="1:153" x14ac:dyDescent="0.25">
      <c r="A24" s="17" t="s">
        <v>193</v>
      </c>
      <c r="B24" s="17">
        <v>6314.5985930999996</v>
      </c>
      <c r="C24" s="17"/>
      <c r="D24" s="17">
        <v>883.51676809000003</v>
      </c>
      <c r="E24" s="17">
        <v>138.25083656000001</v>
      </c>
      <c r="F24" s="17">
        <v>116.89924633</v>
      </c>
      <c r="G24" s="17">
        <v>108.81620230999999</v>
      </c>
      <c r="H24" s="17">
        <v>574.31756600000006</v>
      </c>
      <c r="I24" s="17">
        <v>14.157315047000001</v>
      </c>
      <c r="J24" s="17">
        <v>7.9683655200999999</v>
      </c>
      <c r="K24" s="17">
        <v>7.4719339684000001</v>
      </c>
      <c r="L24" s="17">
        <v>5.9578996240000004</v>
      </c>
      <c r="M24" s="17">
        <v>41.246342669000001</v>
      </c>
      <c r="N24" s="17">
        <v>4.0508489449000002</v>
      </c>
      <c r="O24" s="17">
        <v>5.8508789561999999</v>
      </c>
      <c r="P24" s="17">
        <v>8.13137577</v>
      </c>
      <c r="Q24" s="17">
        <v>7.2758934256999996</v>
      </c>
      <c r="R24" s="17">
        <v>4.3792890966</v>
      </c>
      <c r="S24" s="17">
        <v>0.23042525359999999</v>
      </c>
      <c r="T24" s="17">
        <v>7.7202599999999998E-5</v>
      </c>
      <c r="U24" s="17">
        <v>2.0502569599999999E-2</v>
      </c>
      <c r="V24" s="17">
        <v>1.5016645E-2</v>
      </c>
      <c r="W24" s="17">
        <v>1.1784171361</v>
      </c>
      <c r="X24" s="17">
        <v>0.3970851561</v>
      </c>
      <c r="Y24" s="17">
        <v>0.38313016799999999</v>
      </c>
      <c r="Z24" s="17">
        <v>1.298291804</v>
      </c>
      <c r="AA24" s="17">
        <v>0.34965406840000002</v>
      </c>
      <c r="AB24" s="17">
        <v>1.1714506857</v>
      </c>
      <c r="AC24" s="17">
        <v>6.8112149999999998E-3</v>
      </c>
      <c r="AF24" s="17" t="s">
        <v>193</v>
      </c>
      <c r="AG24" s="17">
        <v>0</v>
      </c>
      <c r="AH24" s="17">
        <v>2.0965351396444798</v>
      </c>
      <c r="AI24" s="17">
        <v>8.0113568021349906</v>
      </c>
      <c r="AJ24" s="17">
        <v>14.2337198267989</v>
      </c>
      <c r="AK24" s="17">
        <v>14.2337198267989</v>
      </c>
      <c r="AL24" s="17">
        <v>20.736666340421301</v>
      </c>
      <c r="AM24" s="17">
        <v>0</v>
      </c>
      <c r="AN24" s="17">
        <v>7.5122589158868598</v>
      </c>
      <c r="AO24" s="17">
        <v>6.8479583643367399E-3</v>
      </c>
      <c r="AP24" s="17">
        <v>5.9900492781730401</v>
      </c>
      <c r="AQ24" s="17">
        <v>0.26254688425167899</v>
      </c>
      <c r="AR24" s="17">
        <v>6348.6766460362596</v>
      </c>
      <c r="AS24" s="17">
        <v>1.40302617988612E-2</v>
      </c>
      <c r="AT24" s="17">
        <v>0.29706460214840402</v>
      </c>
      <c r="AU24" s="17">
        <v>1.8916703616131202E-2</v>
      </c>
      <c r="AV24" s="17">
        <v>4.3951106918654897E-4</v>
      </c>
      <c r="AW24" s="17">
        <v>6.76406964400868E-2</v>
      </c>
      <c r="AX24" s="17">
        <v>1.1363339737760199E-3</v>
      </c>
      <c r="AY24" s="17">
        <v>88.436661991193503</v>
      </c>
      <c r="AZ24" s="17">
        <v>3.0340475021316702</v>
      </c>
      <c r="BA24" s="17">
        <v>22.733378620412001</v>
      </c>
      <c r="BB24" s="17">
        <v>1.3052980261095299</v>
      </c>
      <c r="BC24" s="17">
        <v>0</v>
      </c>
      <c r="BD24" s="17">
        <v>0</v>
      </c>
      <c r="BE24" s="17">
        <v>41.468964655086701</v>
      </c>
      <c r="BF24" s="17">
        <v>41.468964655086701</v>
      </c>
      <c r="BG24" s="17">
        <v>10.349466031511</v>
      </c>
      <c r="BH24" s="17">
        <v>0</v>
      </c>
      <c r="BI24" s="17">
        <v>0.35154079260256399</v>
      </c>
      <c r="BJ24" s="17">
        <v>0</v>
      </c>
      <c r="BK24" s="17">
        <v>0</v>
      </c>
      <c r="BL24" s="17">
        <v>7.1062722782404899</v>
      </c>
      <c r="BM24" s="17">
        <v>4.2059429906511898</v>
      </c>
      <c r="BN24" s="17">
        <v>1.07166437549438E-2</v>
      </c>
      <c r="BO24" s="17">
        <v>0</v>
      </c>
      <c r="BP24" s="17">
        <v>58.156142673262003</v>
      </c>
      <c r="BQ24" s="17">
        <v>4.4775024098083503E-2</v>
      </c>
      <c r="BR24" s="17">
        <v>1.0589041924194</v>
      </c>
      <c r="BS24" s="17">
        <v>3.0138043766045399</v>
      </c>
      <c r="BT24" s="17">
        <v>5.8824723558323804</v>
      </c>
      <c r="BU24" s="17">
        <v>8.5650897799470496</v>
      </c>
      <c r="BV24" s="17">
        <v>11.9023922028592</v>
      </c>
      <c r="BW24" s="17">
        <v>541.52915690338796</v>
      </c>
      <c r="BX24" s="17">
        <v>799.45615462142803</v>
      </c>
      <c r="BY24" s="17">
        <v>81.722304559762307</v>
      </c>
      <c r="BZ24" s="17">
        <v>888.28473145943099</v>
      </c>
      <c r="CA24" s="17">
        <v>1.8356570759054601E-4</v>
      </c>
      <c r="CB24" s="17">
        <v>52.979076667398502</v>
      </c>
      <c r="CC24" s="17">
        <v>0</v>
      </c>
      <c r="CD24" s="17">
        <v>0.23166864229744699</v>
      </c>
      <c r="CE24" s="5">
        <v>7.7619377924269099E-5</v>
      </c>
      <c r="CF24" s="17">
        <v>2.0613258525703101E-2</v>
      </c>
      <c r="CG24" s="17">
        <v>1.5097639635430401E-2</v>
      </c>
      <c r="CH24" s="17">
        <v>1.18477730392398</v>
      </c>
      <c r="CI24" s="17">
        <v>0</v>
      </c>
      <c r="CJ24" s="17">
        <v>162.73249114667999</v>
      </c>
      <c r="CK24" s="17">
        <v>5.0222190140158801E-2</v>
      </c>
      <c r="CL24" s="5">
        <v>7.8963351907273595E-5</v>
      </c>
      <c r="CM24" s="17">
        <v>40.498015593291299</v>
      </c>
      <c r="CN24" s="17">
        <v>5.6038208128441201E-2</v>
      </c>
      <c r="CO24" s="17">
        <v>0</v>
      </c>
      <c r="CP24" s="17">
        <v>0</v>
      </c>
      <c r="CQ24" s="17">
        <v>1.1381938662455799</v>
      </c>
      <c r="CR24" s="17">
        <v>138.996933922365</v>
      </c>
      <c r="CS24" s="17">
        <v>117.530118621848</v>
      </c>
      <c r="CT24" s="17">
        <v>21.466815300517499</v>
      </c>
      <c r="CU24" s="17">
        <v>0</v>
      </c>
      <c r="CV24" s="17">
        <v>0</v>
      </c>
      <c r="CW24" s="17">
        <v>37.318000623356802</v>
      </c>
      <c r="CX24" s="17">
        <v>0</v>
      </c>
      <c r="CY24" s="17">
        <v>5.5927124663106103</v>
      </c>
      <c r="CZ24" s="17">
        <v>2.5011812173261201</v>
      </c>
      <c r="DA24" s="17">
        <v>8.7847754096463204E-4</v>
      </c>
      <c r="DB24" s="17">
        <v>22.3708472655522</v>
      </c>
      <c r="DC24" s="17">
        <v>0.44316772858374298</v>
      </c>
      <c r="DD24" s="17">
        <v>7.5251237288976398E-4</v>
      </c>
      <c r="DE24" s="17">
        <v>8.00319569745972</v>
      </c>
      <c r="DF24" s="5">
        <v>1.5407712484223201E-6</v>
      </c>
      <c r="DG24" s="17">
        <v>109.40325941833601</v>
      </c>
      <c r="DH24" s="17">
        <v>63.717228498120001</v>
      </c>
      <c r="DI24" s="17">
        <v>1.1777730174549701</v>
      </c>
      <c r="DJ24" s="17">
        <v>0</v>
      </c>
      <c r="DK24" s="17">
        <v>0</v>
      </c>
      <c r="DL24" s="17">
        <v>9.2094868710569493</v>
      </c>
      <c r="DM24" s="17">
        <v>7.31515525924637</v>
      </c>
      <c r="DN24" s="17">
        <v>4.5065701335074999E-3</v>
      </c>
      <c r="DO24" s="17">
        <v>577.41690611683305</v>
      </c>
      <c r="DP24" s="17">
        <v>4.4029187842365403</v>
      </c>
      <c r="DQ24" s="17">
        <v>8.5612133689596597</v>
      </c>
      <c r="DS24" s="25">
        <f t="shared" si="0"/>
        <v>7.9999937256211209E-3</v>
      </c>
      <c r="DT24" s="97">
        <f t="shared" si="1"/>
        <v>0.93784776851306173</v>
      </c>
      <c r="DU24" s="40">
        <f t="shared" si="2"/>
        <v>5.3967092973253063E-3</v>
      </c>
      <c r="DV24" s="40"/>
      <c r="DW24" s="40">
        <f t="shared" si="3"/>
        <v>5.3965737172576977E-3</v>
      </c>
      <c r="DX24" s="40">
        <f t="shared" si="4"/>
        <v>5.3966932926383443E-3</v>
      </c>
      <c r="DY24" s="40">
        <f t="shared" si="5"/>
        <v>5.3967182137948967E-3</v>
      </c>
      <c r="DZ24" s="40">
        <f t="shared" si="6"/>
        <v>5.3949420754786119E-3</v>
      </c>
      <c r="EA24" s="40">
        <f t="shared" si="7"/>
        <v>5.39656158946911E-3</v>
      </c>
      <c r="EB24" s="40">
        <f t="shared" si="8"/>
        <v>5.3968411061877082E-3</v>
      </c>
      <c r="EC24" s="40">
        <f t="shared" si="9"/>
        <v>5.3952447244728268E-3</v>
      </c>
      <c r="ED24" s="40">
        <f t="shared" si="10"/>
        <v>5.3968554402916693E-3</v>
      </c>
      <c r="EE24" s="40">
        <f t="shared" si="11"/>
        <v>5.3961389419070411E-3</v>
      </c>
      <c r="EF24" s="40">
        <f t="shared" si="12"/>
        <v>5.3973751775577205E-3</v>
      </c>
      <c r="EG24" s="40">
        <f t="shared" si="13"/>
        <v>5.3963069028926478E-3</v>
      </c>
      <c r="EH24" s="40">
        <f t="shared" si="14"/>
        <v>5.3997698241393171E-3</v>
      </c>
      <c r="EI24" s="40">
        <f t="shared" si="15"/>
        <v>0.46376118132088245</v>
      </c>
      <c r="EJ24" s="40">
        <f t="shared" si="16"/>
        <v>5.3961529188551929E-3</v>
      </c>
      <c r="EK24" s="40">
        <f t="shared" si="17"/>
        <v>5.3957816246673306E-3</v>
      </c>
      <c r="EL24" s="40">
        <f t="shared" si="18"/>
        <v>5.3960608831765695E-3</v>
      </c>
      <c r="EM24" s="40">
        <f t="shared" si="19"/>
        <v>5.3984959608756782E-3</v>
      </c>
      <c r="EN24" s="40">
        <f t="shared" si="20"/>
        <v>5.39878307268871E-3</v>
      </c>
      <c r="EO24" s="40">
        <f t="shared" si="21"/>
        <v>5.393657200419945E-3</v>
      </c>
      <c r="EP24" s="40">
        <f t="shared" si="22"/>
        <v>5.397212607607775E-3</v>
      </c>
      <c r="EQ24" s="40">
        <f t="shared" si="23"/>
        <v>5.39670877524835E-3</v>
      </c>
      <c r="ER24" s="40">
        <f t="shared" si="24"/>
        <v>5.3968061517529805E-3</v>
      </c>
      <c r="ES24" s="40">
        <f t="shared" si="25"/>
        <v>5.3964925973837138E-3</v>
      </c>
      <c r="ET24" s="40">
        <f t="shared" si="26"/>
        <v>5.395973829784192E-3</v>
      </c>
      <c r="EU24" s="40">
        <f t="shared" si="27"/>
        <v>5.3970105887916177E-3</v>
      </c>
      <c r="EV24" s="40">
        <f t="shared" si="28"/>
        <v>5.3945389092460213E-3</v>
      </c>
      <c r="EW24" s="40">
        <f t="shared" si="29"/>
        <v>0</v>
      </c>
    </row>
    <row r="25" spans="1:153" x14ac:dyDescent="0.25">
      <c r="A25" s="17" t="s">
        <v>194</v>
      </c>
      <c r="B25" s="17">
        <v>7997.9492274000004</v>
      </c>
      <c r="C25" s="17"/>
      <c r="D25" s="17">
        <v>4121.6490986999997</v>
      </c>
      <c r="E25" s="17">
        <v>324.24104741000002</v>
      </c>
      <c r="F25" s="17">
        <v>304.85484645999998</v>
      </c>
      <c r="G25" s="17">
        <v>397.51279192999999</v>
      </c>
      <c r="H25" s="17">
        <v>2107.7453171000002</v>
      </c>
      <c r="I25" s="17">
        <v>88.620192743999993</v>
      </c>
      <c r="J25" s="17">
        <v>50.708124214999998</v>
      </c>
      <c r="K25" s="17">
        <v>36.095027221999999</v>
      </c>
      <c r="L25" s="17">
        <v>35.232202463999997</v>
      </c>
      <c r="M25" s="17">
        <v>255.65434196000001</v>
      </c>
      <c r="N25" s="17">
        <v>2.6084079681999999</v>
      </c>
      <c r="O25" s="17">
        <v>37.359469218999998</v>
      </c>
      <c r="P25" s="17">
        <v>15.028250366</v>
      </c>
      <c r="Q25" s="17">
        <v>16.631573594999999</v>
      </c>
      <c r="R25" s="17">
        <v>11.156593349</v>
      </c>
      <c r="S25" s="17">
        <v>0.1378637137</v>
      </c>
      <c r="T25" s="5">
        <v>6.9788619999999996E-6</v>
      </c>
      <c r="U25" s="17">
        <v>1.22014193E-2</v>
      </c>
      <c r="V25" s="17">
        <v>8.9463805E-3</v>
      </c>
      <c r="W25" s="17">
        <v>4.5696189098</v>
      </c>
      <c r="X25" s="17">
        <v>2.3531599899999998E-2</v>
      </c>
      <c r="Y25" s="17">
        <v>2.2479383499999998E-2</v>
      </c>
      <c r="Z25" s="17">
        <v>4.0740173202000003</v>
      </c>
      <c r="AA25" s="17">
        <v>0.22505049069999999</v>
      </c>
      <c r="AB25" s="17">
        <v>6.5049207888999998</v>
      </c>
      <c r="AC25" s="17">
        <v>4.0654441000000001E-3</v>
      </c>
      <c r="AF25" s="17" t="s">
        <v>194</v>
      </c>
      <c r="AG25" s="17">
        <v>0</v>
      </c>
      <c r="AH25" s="17">
        <v>7.8503015622263801</v>
      </c>
      <c r="AI25" s="17">
        <v>50.7555904732288</v>
      </c>
      <c r="AJ25" s="17">
        <v>88.703186319616194</v>
      </c>
      <c r="AK25" s="17">
        <v>88.703186319616194</v>
      </c>
      <c r="AL25" s="17">
        <v>76.105670781350497</v>
      </c>
      <c r="AM25" s="17">
        <v>0</v>
      </c>
      <c r="AN25" s="17">
        <v>36.128898902510997</v>
      </c>
      <c r="AO25" s="17">
        <v>4.0692643144997201E-3</v>
      </c>
      <c r="AP25" s="17">
        <v>35.265242715132104</v>
      </c>
      <c r="AQ25" s="17">
        <v>2.32180565241378E-2</v>
      </c>
      <c r="AR25" s="17">
        <v>8005.4465475950201</v>
      </c>
      <c r="AS25" s="17">
        <v>1.053201183882E-3</v>
      </c>
      <c r="AT25" s="17">
        <v>1.7352351879715799E-2</v>
      </c>
      <c r="AU25" s="17">
        <v>1.1049738807409699E-3</v>
      </c>
      <c r="AV25" s="5">
        <v>2.5673104063669401E-5</v>
      </c>
      <c r="AW25" s="17">
        <v>3.9510784790312897E-3</v>
      </c>
      <c r="AX25" s="5">
        <v>6.63766856815314E-5</v>
      </c>
      <c r="AY25" s="17">
        <v>328.96828461295001</v>
      </c>
      <c r="AZ25" s="17">
        <v>11.090363185826501</v>
      </c>
      <c r="BA25" s="17">
        <v>83.828080040574505</v>
      </c>
      <c r="BB25" s="17">
        <v>4.0778373309951004</v>
      </c>
      <c r="BC25" s="17">
        <v>0</v>
      </c>
      <c r="BD25" s="17">
        <v>0</v>
      </c>
      <c r="BE25" s="17">
        <v>255.89399928275299</v>
      </c>
      <c r="BF25" s="17">
        <v>255.89399928275299</v>
      </c>
      <c r="BG25" s="17">
        <v>38.637200987608402</v>
      </c>
      <c r="BH25" s="17">
        <v>0</v>
      </c>
      <c r="BI25" s="17">
        <v>0.22526160591929401</v>
      </c>
      <c r="BJ25" s="17">
        <v>0</v>
      </c>
      <c r="BK25" s="17">
        <v>0</v>
      </c>
      <c r="BL25" s="17">
        <v>33.0039915371704</v>
      </c>
      <c r="BM25" s="17">
        <v>14.4144113749671</v>
      </c>
      <c r="BN25" s="17">
        <v>9.47701941544018E-4</v>
      </c>
      <c r="BO25" s="17">
        <v>0</v>
      </c>
      <c r="BP25" s="17">
        <v>216.30512460704799</v>
      </c>
      <c r="BQ25" s="17">
        <v>2.8725304783919401E-3</v>
      </c>
      <c r="BR25" s="17">
        <v>0.67882193135909397</v>
      </c>
      <c r="BS25" s="17">
        <v>1.9320320498024099</v>
      </c>
      <c r="BT25" s="17">
        <v>37.394616761901403</v>
      </c>
      <c r="BU25" s="17">
        <v>31.9778212083617</v>
      </c>
      <c r="BV25" s="17">
        <v>28.998226613726899</v>
      </c>
      <c r="BW25" s="17">
        <v>2123.2891263711299</v>
      </c>
      <c r="BX25" s="17">
        <v>3712.9610813163799</v>
      </c>
      <c r="BY25" s="17">
        <v>379.54731136039499</v>
      </c>
      <c r="BZ25" s="17">
        <v>4125.5123842139401</v>
      </c>
      <c r="CA25" s="5">
        <v>1.17767386930372E-5</v>
      </c>
      <c r="CB25" s="17">
        <v>196.693776213289</v>
      </c>
      <c r="CC25" s="17">
        <v>0</v>
      </c>
      <c r="CD25" s="17">
        <v>0.137992905300726</v>
      </c>
      <c r="CE25" s="5">
        <v>6.9854649281017601E-6</v>
      </c>
      <c r="CF25" s="17">
        <v>1.22128097060687E-2</v>
      </c>
      <c r="CG25" s="17">
        <v>8.9547752573289792E-3</v>
      </c>
      <c r="CH25" s="17">
        <v>4.5739033847124801</v>
      </c>
      <c r="CI25" s="17">
        <v>0</v>
      </c>
      <c r="CJ25" s="17">
        <v>576.32993539843903</v>
      </c>
      <c r="CK25" s="17">
        <v>0.13043910206628101</v>
      </c>
      <c r="CL25" s="5">
        <v>4.6126645171602203E-6</v>
      </c>
      <c r="CM25" s="17">
        <v>105.07670201932299</v>
      </c>
      <c r="CN25" s="17">
        <v>0.146300168017548</v>
      </c>
      <c r="CO25" s="17">
        <v>0</v>
      </c>
      <c r="CP25" s="17">
        <v>0</v>
      </c>
      <c r="CQ25" s="17">
        <v>2.9799368220373901</v>
      </c>
      <c r="CR25" s="17">
        <v>324.54498211418701</v>
      </c>
      <c r="CS25" s="17">
        <v>305.140618784656</v>
      </c>
      <c r="CT25" s="17">
        <v>19.404363329530302</v>
      </c>
      <c r="CU25" s="17">
        <v>0</v>
      </c>
      <c r="CV25" s="17">
        <v>0</v>
      </c>
      <c r="CW25" s="17">
        <v>97.254157801991894</v>
      </c>
      <c r="CX25" s="17">
        <v>0</v>
      </c>
      <c r="CY25" s="17">
        <v>14.410896151722101</v>
      </c>
      <c r="CZ25" s="17">
        <v>6.5484953203591303</v>
      </c>
      <c r="DA25" s="5">
        <v>6.4706702712236097E-5</v>
      </c>
      <c r="DB25" s="17">
        <v>57.643611621334102</v>
      </c>
      <c r="DC25" s="17">
        <v>1.65939898284976</v>
      </c>
      <c r="DD25" s="5">
        <v>6.6918864729906196E-5</v>
      </c>
      <c r="DE25" s="17">
        <v>20.949943449572</v>
      </c>
      <c r="DF25" s="5">
        <v>9.0000881077178299E-8</v>
      </c>
      <c r="DG25" s="17">
        <v>397.88529530060498</v>
      </c>
      <c r="DH25" s="17">
        <v>234.104044344545</v>
      </c>
      <c r="DI25" s="17">
        <v>6.5110090833118397</v>
      </c>
      <c r="DJ25" s="17">
        <v>0</v>
      </c>
      <c r="DK25" s="17">
        <v>0</v>
      </c>
      <c r="DL25" s="17">
        <v>32.330189415462598</v>
      </c>
      <c r="DM25" s="17">
        <v>16.6471599888337</v>
      </c>
      <c r="DN25" s="17">
        <v>2.8912130191306002E-4</v>
      </c>
      <c r="DO25" s="17">
        <v>2109.7211966632999</v>
      </c>
      <c r="DP25" s="17">
        <v>11.1670492688264</v>
      </c>
      <c r="DQ25" s="17">
        <v>29.430573945792499</v>
      </c>
      <c r="DS25" s="25">
        <f t="shared" si="0"/>
        <v>7.9999739337732849E-3</v>
      </c>
      <c r="DT25" s="97">
        <f t="shared" si="1"/>
        <v>1.0064311482148869</v>
      </c>
      <c r="DU25" s="40">
        <f t="shared" si="2"/>
        <v>9.3740532502191996E-4</v>
      </c>
      <c r="DV25" s="40"/>
      <c r="DW25" s="40">
        <f t="shared" si="3"/>
        <v>9.3731548257197954E-4</v>
      </c>
      <c r="DX25" s="40">
        <f t="shared" si="4"/>
        <v>9.3737269421864146E-4</v>
      </c>
      <c r="DY25" s="40">
        <f t="shared" si="5"/>
        <v>9.3740456474428679E-4</v>
      </c>
      <c r="DZ25" s="40">
        <f t="shared" si="6"/>
        <v>9.37085241449499E-4</v>
      </c>
      <c r="EA25" s="40">
        <f t="shared" si="7"/>
        <v>9.3743752970035395E-4</v>
      </c>
      <c r="EB25" s="40">
        <f t="shared" si="8"/>
        <v>9.3650863360167076E-4</v>
      </c>
      <c r="EC25" s="40">
        <f t="shared" si="9"/>
        <v>9.3606811459929498E-4</v>
      </c>
      <c r="ED25" s="40">
        <f t="shared" si="10"/>
        <v>9.3840296345180029E-4</v>
      </c>
      <c r="EE25" s="40">
        <f t="shared" si="11"/>
        <v>9.3778557176115037E-4</v>
      </c>
      <c r="EF25" s="40">
        <f t="shared" si="12"/>
        <v>9.3742715619699025E-4</v>
      </c>
      <c r="EG25" s="40">
        <f t="shared" si="13"/>
        <v>9.3774171499397523E-4</v>
      </c>
      <c r="EH25" s="40">
        <f t="shared" si="14"/>
        <v>9.4079342228799113E-4</v>
      </c>
      <c r="EI25" s="40">
        <f t="shared" si="15"/>
        <v>0.92958101625274048</v>
      </c>
      <c r="EJ25" s="40">
        <f t="shared" si="16"/>
        <v>9.3715689286228603E-4</v>
      </c>
      <c r="EK25" s="40">
        <f t="shared" si="17"/>
        <v>9.3719646305271656E-4</v>
      </c>
      <c r="EL25" s="40">
        <f t="shared" si="18"/>
        <v>9.3709647926013646E-4</v>
      </c>
      <c r="EM25" s="40">
        <f t="shared" si="19"/>
        <v>9.4613249291367659E-4</v>
      </c>
      <c r="EN25" s="40">
        <f t="shared" si="20"/>
        <v>9.3353123834532181E-4</v>
      </c>
      <c r="EO25" s="40">
        <f t="shared" si="21"/>
        <v>9.3834119049364731E-4</v>
      </c>
      <c r="EP25" s="40">
        <f t="shared" si="22"/>
        <v>9.3760004872434869E-4</v>
      </c>
      <c r="EQ25" s="40">
        <f t="shared" si="23"/>
        <v>9.3726364586283004E-4</v>
      </c>
      <c r="ER25" s="40">
        <f t="shared" si="24"/>
        <v>9.3732682808046839E-4</v>
      </c>
      <c r="ES25" s="40">
        <f t="shared" si="25"/>
        <v>9.3765207530157257E-4</v>
      </c>
      <c r="ET25" s="40">
        <f t="shared" si="26"/>
        <v>9.380793556030729E-4</v>
      </c>
      <c r="EU25" s="40">
        <f t="shared" si="27"/>
        <v>9.359521213892348E-4</v>
      </c>
      <c r="EV25" s="40">
        <f t="shared" si="28"/>
        <v>9.3967950505577835E-4</v>
      </c>
      <c r="EW25" s="40">
        <f t="shared" si="29"/>
        <v>0</v>
      </c>
    </row>
    <row r="26" spans="1:153" x14ac:dyDescent="0.25">
      <c r="A26" s="17" t="s">
        <v>195</v>
      </c>
      <c r="B26" s="17">
        <v>4878.1870484000001</v>
      </c>
      <c r="C26" s="17"/>
      <c r="D26" s="17">
        <v>819.49762270999997</v>
      </c>
      <c r="E26" s="17">
        <v>109.61301075</v>
      </c>
      <c r="F26" s="17">
        <v>94.566541817000001</v>
      </c>
      <c r="G26" s="17">
        <v>99.797546894000007</v>
      </c>
      <c r="H26" s="17">
        <v>601.28859648000002</v>
      </c>
      <c r="I26" s="17">
        <v>15.129693079000001</v>
      </c>
      <c r="J26" s="17">
        <v>8.5724719585999996</v>
      </c>
      <c r="K26" s="17">
        <v>7.2532575249000004</v>
      </c>
      <c r="L26" s="17">
        <v>6.225743853</v>
      </c>
      <c r="M26" s="17">
        <v>43.905574801</v>
      </c>
      <c r="N26" s="17">
        <v>2.8020375729999998</v>
      </c>
      <c r="O26" s="17">
        <v>6.3031137225</v>
      </c>
      <c r="P26" s="17">
        <v>6.4190559997000003</v>
      </c>
      <c r="Q26" s="17">
        <v>5.7936898581999996</v>
      </c>
      <c r="R26" s="17">
        <v>3.5657357310000002</v>
      </c>
      <c r="S26" s="17">
        <v>0.16406522840000001</v>
      </c>
      <c r="T26" s="17">
        <v>9.2531899999999994E-5</v>
      </c>
      <c r="U26" s="17">
        <v>1.4659840299999999E-2</v>
      </c>
      <c r="V26" s="17">
        <v>1.07279817E-2</v>
      </c>
      <c r="W26" s="17">
        <v>1.0826115061999999</v>
      </c>
      <c r="X26" s="17">
        <v>0.34155176390000003</v>
      </c>
      <c r="Y26" s="17">
        <v>0.3301907248</v>
      </c>
      <c r="Z26" s="17">
        <v>1.1096473682000001</v>
      </c>
      <c r="AA26" s="17">
        <v>0.2390639091</v>
      </c>
      <c r="AB26" s="17">
        <v>1.1951539888</v>
      </c>
      <c r="AC26" s="17">
        <v>4.8587439000000003E-3</v>
      </c>
      <c r="AF26" s="17" t="s">
        <v>195</v>
      </c>
      <c r="AG26" s="17">
        <v>0</v>
      </c>
      <c r="AH26" s="17">
        <v>2.1891387017817299</v>
      </c>
      <c r="AI26" s="17">
        <v>8.5430914447317594</v>
      </c>
      <c r="AJ26" s="17">
        <v>15.0778701445315</v>
      </c>
      <c r="AK26" s="17">
        <v>15.0778701445315</v>
      </c>
      <c r="AL26" s="17">
        <v>21.563904766589001</v>
      </c>
      <c r="AM26" s="17">
        <v>0</v>
      </c>
      <c r="AN26" s="17">
        <v>7.2286556405742903</v>
      </c>
      <c r="AO26" s="17">
        <v>4.8418487429653803E-3</v>
      </c>
      <c r="AP26" s="17">
        <v>6.2044666724900503</v>
      </c>
      <c r="AQ26" s="17">
        <v>0.19958989924630799</v>
      </c>
      <c r="AR26" s="17">
        <v>4861.4954889068904</v>
      </c>
      <c r="AS26" s="17">
        <v>1.1318646161146801E-2</v>
      </c>
      <c r="AT26" s="17">
        <v>0.25368901992427101</v>
      </c>
      <c r="AU26" s="17">
        <v>1.61545924557835E-2</v>
      </c>
      <c r="AV26" s="17">
        <v>3.7533703816751798E-4</v>
      </c>
      <c r="AW26" s="17">
        <v>5.7764293805563402E-2</v>
      </c>
      <c r="AX26" s="17">
        <v>9.7041054986579298E-4</v>
      </c>
      <c r="AY26" s="17">
        <v>92.183495696583194</v>
      </c>
      <c r="AZ26" s="17">
        <v>3.1470627387510599</v>
      </c>
      <c r="BA26" s="17">
        <v>23.642021715203299</v>
      </c>
      <c r="BB26" s="17">
        <v>1.10593744729426</v>
      </c>
      <c r="BC26" s="17">
        <v>0</v>
      </c>
      <c r="BD26" s="17">
        <v>0</v>
      </c>
      <c r="BE26" s="17">
        <v>43.755256981099002</v>
      </c>
      <c r="BF26" s="17">
        <v>43.755256981099002</v>
      </c>
      <c r="BG26" s="17">
        <v>10.7999494520247</v>
      </c>
      <c r="BH26" s="17">
        <v>0</v>
      </c>
      <c r="BI26" s="17">
        <v>0.23828897447751701</v>
      </c>
      <c r="BJ26" s="17">
        <v>0</v>
      </c>
      <c r="BK26" s="17">
        <v>0</v>
      </c>
      <c r="BL26" s="17">
        <v>6.53276874151799</v>
      </c>
      <c r="BM26" s="17">
        <v>4.2886595098925202</v>
      </c>
      <c r="BN26" s="17">
        <v>8.1467974151094094E-3</v>
      </c>
      <c r="BO26" s="17">
        <v>0</v>
      </c>
      <c r="BP26" s="17">
        <v>60.641086731638502</v>
      </c>
      <c r="BQ26" s="17">
        <v>3.7269357966157698E-2</v>
      </c>
      <c r="BR26" s="17">
        <v>0.72614969303945698</v>
      </c>
      <c r="BS26" s="17">
        <v>2.0667346170185699</v>
      </c>
      <c r="BT26" s="17">
        <v>6.2815340548034504</v>
      </c>
      <c r="BU26" s="17">
        <v>8.9380415582758506</v>
      </c>
      <c r="BV26" s="17">
        <v>10.2886264992856</v>
      </c>
      <c r="BW26" s="17">
        <v>559.97160862602402</v>
      </c>
      <c r="BX26" s="17">
        <v>734.93570720243395</v>
      </c>
      <c r="BY26" s="17">
        <v>75.126767742433898</v>
      </c>
      <c r="BZ26" s="17">
        <v>816.59524368638597</v>
      </c>
      <c r="CA26" s="17">
        <v>1.52790828582732E-4</v>
      </c>
      <c r="CB26" s="17">
        <v>55.194323611453598</v>
      </c>
      <c r="CC26" s="17">
        <v>0</v>
      </c>
      <c r="CD26" s="17">
        <v>0.163494732571901</v>
      </c>
      <c r="CE26" s="5">
        <v>9.2198506417191602E-5</v>
      </c>
      <c r="CF26" s="17">
        <v>1.4608798493317201E-2</v>
      </c>
      <c r="CG26" s="17">
        <v>1.0690704337889099E-2</v>
      </c>
      <c r="CH26" s="17">
        <v>1.0788835910658101</v>
      </c>
      <c r="CI26" s="17">
        <v>0</v>
      </c>
      <c r="CJ26" s="17">
        <v>167.460845265183</v>
      </c>
      <c r="CK26" s="17">
        <v>4.0280910542832997E-2</v>
      </c>
      <c r="CL26" s="5">
        <v>6.7437448184218198E-5</v>
      </c>
      <c r="CM26" s="17">
        <v>32.491454662058999</v>
      </c>
      <c r="CN26" s="17">
        <v>4.4945362870638203E-2</v>
      </c>
      <c r="CO26" s="17">
        <v>0</v>
      </c>
      <c r="CP26" s="17">
        <v>0</v>
      </c>
      <c r="CQ26" s="17">
        <v>0.91284509221382604</v>
      </c>
      <c r="CR26" s="17">
        <v>109.24619636646101</v>
      </c>
      <c r="CS26" s="17">
        <v>94.248878533604397</v>
      </c>
      <c r="CT26" s="17">
        <v>14.997317832856501</v>
      </c>
      <c r="CU26" s="17">
        <v>0</v>
      </c>
      <c r="CV26" s="17">
        <v>0</v>
      </c>
      <c r="CW26" s="17">
        <v>29.920639445647701</v>
      </c>
      <c r="CX26" s="17">
        <v>0</v>
      </c>
      <c r="CY26" s="17">
        <v>4.4825417717003599</v>
      </c>
      <c r="CZ26" s="17">
        <v>2.0059772567447598</v>
      </c>
      <c r="DA26" s="17">
        <v>7.0525531391061301E-4</v>
      </c>
      <c r="DB26" s="17">
        <v>17.9301568003218</v>
      </c>
      <c r="DC26" s="17">
        <v>0.46274226576480099</v>
      </c>
      <c r="DD26" s="17">
        <v>5.6557902616335195E-4</v>
      </c>
      <c r="DE26" s="17">
        <v>6.4186976439204804</v>
      </c>
      <c r="DF26" s="5">
        <v>1.31579460466167E-6</v>
      </c>
      <c r="DG26" s="17">
        <v>99.441825318363897</v>
      </c>
      <c r="DH26" s="17">
        <v>66.226313673692999</v>
      </c>
      <c r="DI26" s="17">
        <v>1.19108042472881</v>
      </c>
      <c r="DJ26" s="17">
        <v>0</v>
      </c>
      <c r="DK26" s="17">
        <v>0</v>
      </c>
      <c r="DL26" s="17">
        <v>9.4575623406496501</v>
      </c>
      <c r="DM26" s="17">
        <v>5.7744999534112003</v>
      </c>
      <c r="DN26" s="17">
        <v>3.7510712174059699E-3</v>
      </c>
      <c r="DO26" s="17">
        <v>599.14408726136298</v>
      </c>
      <c r="DP26" s="17">
        <v>3.5538903400074902</v>
      </c>
      <c r="DQ26" s="17">
        <v>8.7406881073538596</v>
      </c>
      <c r="DS26" s="25">
        <f t="shared" si="0"/>
        <v>8.0000083174950557E-3</v>
      </c>
      <c r="DT26" s="97">
        <f t="shared" si="1"/>
        <v>0.93461926860633304</v>
      </c>
      <c r="DU26" s="40">
        <f t="shared" si="2"/>
        <v>-3.4216727090414425E-3</v>
      </c>
      <c r="DV26" s="40"/>
      <c r="DW26" s="40">
        <f t="shared" si="3"/>
        <v>-3.5416564285032509E-3</v>
      </c>
      <c r="DX26" s="40">
        <f t="shared" si="4"/>
        <v>-3.3464493040484622E-3</v>
      </c>
      <c r="DY26" s="40">
        <f t="shared" si="5"/>
        <v>-3.3591508930328451E-3</v>
      </c>
      <c r="DZ26" s="40">
        <f t="shared" si="6"/>
        <v>-3.5644320597773816E-3</v>
      </c>
      <c r="EA26" s="40">
        <f t="shared" si="7"/>
        <v>-3.5665223508165611E-3</v>
      </c>
      <c r="EB26" s="40">
        <f t="shared" si="8"/>
        <v>-3.4252469100269174E-3</v>
      </c>
      <c r="EC26" s="40">
        <f t="shared" si="9"/>
        <v>-3.4273094167155934E-3</v>
      </c>
      <c r="ED26" s="40">
        <f t="shared" si="10"/>
        <v>-3.3918393551108984E-3</v>
      </c>
      <c r="EE26" s="40">
        <f t="shared" si="11"/>
        <v>-3.4176125796914706E-3</v>
      </c>
      <c r="EF26" s="40">
        <f t="shared" si="12"/>
        <v>-3.4236613592307269E-3</v>
      </c>
      <c r="EG26" s="40">
        <f t="shared" si="13"/>
        <v>-3.2666453263055697E-3</v>
      </c>
      <c r="EH26" s="40">
        <f t="shared" si="14"/>
        <v>-3.4236519673629638E-3</v>
      </c>
      <c r="EI26" s="40">
        <f t="shared" si="15"/>
        <v>0.60282547772857054</v>
      </c>
      <c r="EJ26" s="40">
        <f t="shared" si="16"/>
        <v>-3.3122078085762972E-3</v>
      </c>
      <c r="EK26" s="40">
        <f t="shared" si="17"/>
        <v>-3.3220047379080514E-3</v>
      </c>
      <c r="EL26" s="40">
        <f t="shared" si="18"/>
        <v>-3.4772500770736754E-3</v>
      </c>
      <c r="EM26" s="40">
        <f t="shared" si="19"/>
        <v>-3.6030123968965517E-3</v>
      </c>
      <c r="EN26" s="40">
        <f t="shared" si="20"/>
        <v>-3.4817437051342655E-3</v>
      </c>
      <c r="EO26" s="40">
        <f t="shared" si="21"/>
        <v>-3.4747786818932385E-3</v>
      </c>
      <c r="EP26" s="40">
        <f t="shared" si="22"/>
        <v>-3.4434468069482233E-3</v>
      </c>
      <c r="EQ26" s="40">
        <f t="shared" si="23"/>
        <v>-3.7460323746903949E-3</v>
      </c>
      <c r="ER26" s="40">
        <f t="shared" si="24"/>
        <v>-3.7465347553239038E-3</v>
      </c>
      <c r="ES26" s="40">
        <f t="shared" si="25"/>
        <v>-3.3433332174329141E-3</v>
      </c>
      <c r="ET26" s="40">
        <f t="shared" si="26"/>
        <v>-3.2415374842667405E-3</v>
      </c>
      <c r="EU26" s="40">
        <f t="shared" si="27"/>
        <v>-3.4084010172446928E-3</v>
      </c>
      <c r="EV26" s="40">
        <f t="shared" si="28"/>
        <v>-3.4772684838606043E-3</v>
      </c>
      <c r="EW26" s="40">
        <f t="shared" si="29"/>
        <v>0</v>
      </c>
    </row>
    <row r="27" spans="1:153" x14ac:dyDescent="0.25">
      <c r="A27" s="17" t="s">
        <v>196</v>
      </c>
      <c r="B27" s="17">
        <v>2486.5808302999999</v>
      </c>
      <c r="C27" s="17"/>
      <c r="D27" s="17">
        <v>281.33145796999997</v>
      </c>
      <c r="E27" s="17">
        <v>60.626870943999997</v>
      </c>
      <c r="F27" s="17">
        <v>52.670205269</v>
      </c>
      <c r="G27" s="17">
        <v>35.352952786000003</v>
      </c>
      <c r="H27" s="17">
        <v>251.48853432999999</v>
      </c>
      <c r="I27" s="17">
        <v>6.4737138973999997</v>
      </c>
      <c r="J27" s="17">
        <v>3.6590940512999999</v>
      </c>
      <c r="K27" s="17">
        <v>3.218285426</v>
      </c>
      <c r="L27" s="17">
        <v>2.6860448471999998</v>
      </c>
      <c r="M27" s="17">
        <v>18.813616068999998</v>
      </c>
      <c r="N27" s="17">
        <v>1.4810809190000001</v>
      </c>
      <c r="O27" s="17">
        <v>2.6890868665999998</v>
      </c>
      <c r="P27" s="17">
        <v>4.3196163854999998</v>
      </c>
      <c r="Q27" s="17">
        <v>2.7897617890999999</v>
      </c>
      <c r="R27" s="17">
        <v>1.7004300551</v>
      </c>
      <c r="S27" s="17">
        <v>0.12853375680000001</v>
      </c>
      <c r="T27" s="17">
        <v>2.13297E-5</v>
      </c>
      <c r="U27" s="17">
        <v>1.1401066600000001E-2</v>
      </c>
      <c r="V27" s="17">
        <v>8.3558183999999994E-3</v>
      </c>
      <c r="W27" s="17">
        <v>0.5919664724</v>
      </c>
      <c r="X27" s="17">
        <v>0.1045618794</v>
      </c>
      <c r="Y27" s="17">
        <v>0.1009092154</v>
      </c>
      <c r="Z27" s="17">
        <v>0.51835642569999996</v>
      </c>
      <c r="AA27" s="17">
        <v>0.123395929</v>
      </c>
      <c r="AB27" s="17">
        <v>0.52028298169999998</v>
      </c>
      <c r="AC27" s="17">
        <v>3.7941894E-3</v>
      </c>
      <c r="AF27" s="17" t="s">
        <v>196</v>
      </c>
      <c r="AG27" s="17">
        <v>0</v>
      </c>
      <c r="AH27" s="17">
        <v>0.92649161168640604</v>
      </c>
      <c r="AI27" s="17">
        <v>3.6612237417707001</v>
      </c>
      <c r="AJ27" s="17">
        <v>6.4774858317951898</v>
      </c>
      <c r="AK27" s="17">
        <v>6.4774858317951898</v>
      </c>
      <c r="AL27" s="17">
        <v>9.0704601467349004</v>
      </c>
      <c r="AM27" s="17">
        <v>0</v>
      </c>
      <c r="AN27" s="17">
        <v>3.2201552192276202</v>
      </c>
      <c r="AO27" s="17">
        <v>3.7963895085839599E-3</v>
      </c>
      <c r="AP27" s="17">
        <v>2.6876094426966102</v>
      </c>
      <c r="AQ27" s="17">
        <v>4.8721057520285299E-2</v>
      </c>
      <c r="AR27" s="17">
        <v>2488.0292477102198</v>
      </c>
      <c r="AS27" s="17">
        <v>3.6547876232521401E-3</v>
      </c>
      <c r="AT27" s="17">
        <v>7.7866408031437795E-2</v>
      </c>
      <c r="AU27" s="17">
        <v>4.9584442831395997E-3</v>
      </c>
      <c r="AV27" s="17">
        <v>1.15204467908971E-4</v>
      </c>
      <c r="AW27" s="17">
        <v>1.77299841597909E-2</v>
      </c>
      <c r="AX27" s="17">
        <v>2.9785479907626301E-4</v>
      </c>
      <c r="AY27" s="17">
        <v>38.933518814824197</v>
      </c>
      <c r="AZ27" s="17">
        <v>1.32183770929114</v>
      </c>
      <c r="BA27" s="17">
        <v>9.9578334245980198</v>
      </c>
      <c r="BB27" s="17">
        <v>0.51865941819200401</v>
      </c>
      <c r="BC27" s="17">
        <v>0</v>
      </c>
      <c r="BD27" s="17">
        <v>0</v>
      </c>
      <c r="BE27" s="17">
        <v>18.8245803501319</v>
      </c>
      <c r="BF27" s="17">
        <v>18.8245803501319</v>
      </c>
      <c r="BG27" s="17">
        <v>4.5665937631274698</v>
      </c>
      <c r="BH27" s="17">
        <v>0</v>
      </c>
      <c r="BI27" s="17">
        <v>0.12346822917053001</v>
      </c>
      <c r="BJ27" s="17">
        <v>0</v>
      </c>
      <c r="BK27" s="17">
        <v>0</v>
      </c>
      <c r="BL27" s="17">
        <v>2.2519628673507599</v>
      </c>
      <c r="BM27" s="17">
        <v>1.7653841331712901</v>
      </c>
      <c r="BN27" s="17">
        <v>1.9886860210805899E-3</v>
      </c>
      <c r="BO27" s="17">
        <v>0</v>
      </c>
      <c r="BP27" s="17">
        <v>25.611932754743801</v>
      </c>
      <c r="BQ27" s="17">
        <v>9.8004395966555906E-3</v>
      </c>
      <c r="BR27" s="17">
        <v>0.38530505883584898</v>
      </c>
      <c r="BS27" s="17">
        <v>1.09663804890953</v>
      </c>
      <c r="BT27" s="17">
        <v>2.6906617249087099</v>
      </c>
      <c r="BU27" s="17">
        <v>3.7793827616388</v>
      </c>
      <c r="BV27" s="17">
        <v>5.9692124752132498</v>
      </c>
      <c r="BW27" s="17">
        <v>237.41671280168799</v>
      </c>
      <c r="BX27" s="17">
        <v>253.345717813676</v>
      </c>
      <c r="BY27" s="17">
        <v>25.897589953317102</v>
      </c>
      <c r="BZ27" s="17">
        <v>281.49527063434402</v>
      </c>
      <c r="CA27" s="5">
        <v>4.0178354355047699E-5</v>
      </c>
      <c r="CB27" s="17">
        <v>23.297083441467201</v>
      </c>
      <c r="CC27" s="17">
        <v>0</v>
      </c>
      <c r="CD27" s="17">
        <v>0.12860768258142499</v>
      </c>
      <c r="CE27" s="5">
        <v>2.1342035393089599E-5</v>
      </c>
      <c r="CF27" s="17">
        <v>1.14076805758031E-2</v>
      </c>
      <c r="CG27" s="17">
        <v>8.3606596602456996E-3</v>
      </c>
      <c r="CH27" s="17">
        <v>0.59231271558899201</v>
      </c>
      <c r="CI27" s="17">
        <v>0</v>
      </c>
      <c r="CJ27" s="17">
        <v>69.648959583614101</v>
      </c>
      <c r="CK27" s="17">
        <v>2.2529793423612499E-2</v>
      </c>
      <c r="CL27" s="5">
        <v>2.0698437441095199E-5</v>
      </c>
      <c r="CM27" s="17">
        <v>18.165747734034301</v>
      </c>
      <c r="CN27" s="17">
        <v>2.52063166432425E-2</v>
      </c>
      <c r="CO27" s="17">
        <v>0</v>
      </c>
      <c r="CP27" s="17">
        <v>0</v>
      </c>
      <c r="CQ27" s="17">
        <v>0.51268926954259497</v>
      </c>
      <c r="CR27" s="17">
        <v>60.662185227415897</v>
      </c>
      <c r="CS27" s="17">
        <v>52.7008834003354</v>
      </c>
      <c r="CT27" s="17">
        <v>7.9613018270804696</v>
      </c>
      <c r="CU27" s="17">
        <v>0</v>
      </c>
      <c r="CV27" s="17">
        <v>0</v>
      </c>
      <c r="CW27" s="17">
        <v>16.762289902500601</v>
      </c>
      <c r="CX27" s="17">
        <v>0</v>
      </c>
      <c r="CY27" s="17">
        <v>2.4961469402602501</v>
      </c>
      <c r="CZ27" s="17">
        <v>1.1266414775376501</v>
      </c>
      <c r="DA27" s="17">
        <v>1.9585878274001401E-4</v>
      </c>
      <c r="DB27" s="17">
        <v>9.9845912638546608</v>
      </c>
      <c r="DC27" s="17">
        <v>0.195842952282239</v>
      </c>
      <c r="DD27" s="17">
        <v>1.3826417544381801E-4</v>
      </c>
      <c r="DE27" s="17">
        <v>3.6046854772731001</v>
      </c>
      <c r="DF27" s="5">
        <v>4.0386972701268097E-7</v>
      </c>
      <c r="DG27" s="17">
        <v>35.373514770195598</v>
      </c>
      <c r="DH27" s="17">
        <v>27.863709142672299</v>
      </c>
      <c r="DI27" s="17">
        <v>0.52058595699655497</v>
      </c>
      <c r="DJ27" s="17">
        <v>0</v>
      </c>
      <c r="DK27" s="17">
        <v>0</v>
      </c>
      <c r="DL27" s="17">
        <v>3.9228523865433602</v>
      </c>
      <c r="DM27" s="17">
        <v>2.7913877655152799</v>
      </c>
      <c r="DN27" s="17">
        <v>9.8639206568825496E-4</v>
      </c>
      <c r="DO27" s="17">
        <v>251.63501940287799</v>
      </c>
      <c r="DP27" s="17">
        <v>1.70141901593386</v>
      </c>
      <c r="DQ27" s="17">
        <v>3.60171370818794</v>
      </c>
      <c r="DS27" s="25">
        <f t="shared" si="0"/>
        <v>8.0000024948057077E-3</v>
      </c>
      <c r="DT27" s="97">
        <f t="shared" si="1"/>
        <v>0.94349631209944629</v>
      </c>
      <c r="DU27" s="40">
        <f t="shared" si="2"/>
        <v>5.824935962548902E-4</v>
      </c>
      <c r="DV27" s="40"/>
      <c r="DW27" s="40">
        <f t="shared" si="3"/>
        <v>5.8227638503731915E-4</v>
      </c>
      <c r="DX27" s="40">
        <f t="shared" si="4"/>
        <v>5.8248566792304607E-4</v>
      </c>
      <c r="DY27" s="40">
        <f t="shared" si="5"/>
        <v>5.8245703009355079E-4</v>
      </c>
      <c r="DZ27" s="40">
        <f t="shared" si="6"/>
        <v>5.8161999423532603E-4</v>
      </c>
      <c r="EA27" s="40">
        <f t="shared" si="7"/>
        <v>5.824721722135364E-4</v>
      </c>
      <c r="EB27" s="40">
        <f t="shared" si="8"/>
        <v>5.8265386066952689E-4</v>
      </c>
      <c r="EC27" s="40">
        <f t="shared" si="9"/>
        <v>5.8202670957407715E-4</v>
      </c>
      <c r="ED27" s="40">
        <f t="shared" si="10"/>
        <v>5.8099049031338265E-4</v>
      </c>
      <c r="EE27" s="40">
        <f t="shared" si="11"/>
        <v>5.8249045924953159E-4</v>
      </c>
      <c r="EF27" s="40">
        <f t="shared" si="12"/>
        <v>5.8278435637727311E-4</v>
      </c>
      <c r="EG27" s="40">
        <f t="shared" si="13"/>
        <v>5.8213480054901867E-4</v>
      </c>
      <c r="EH27" s="40">
        <f t="shared" si="14"/>
        <v>5.8564798641156323E-4</v>
      </c>
      <c r="EI27" s="40">
        <f t="shared" si="15"/>
        <v>0.38188485793566773</v>
      </c>
      <c r="EJ27" s="40">
        <f t="shared" si="16"/>
        <v>5.8283700839006176E-4</v>
      </c>
      <c r="EK27" s="40">
        <f t="shared" si="17"/>
        <v>5.8159453891907381E-4</v>
      </c>
      <c r="EL27" s="40">
        <f t="shared" si="18"/>
        <v>5.7514681952393332E-4</v>
      </c>
      <c r="EM27" s="40">
        <f t="shared" si="19"/>
        <v>5.7832004620782132E-4</v>
      </c>
      <c r="EN27" s="40">
        <f t="shared" si="20"/>
        <v>5.8011903930978224E-4</v>
      </c>
      <c r="EO27" s="40">
        <f t="shared" si="21"/>
        <v>5.7938792036220062E-4</v>
      </c>
      <c r="EP27" s="40">
        <f t="shared" si="22"/>
        <v>5.8490337736230981E-4</v>
      </c>
      <c r="EQ27" s="40">
        <f t="shared" si="23"/>
        <v>5.8151177995822523E-4</v>
      </c>
      <c r="ER27" s="40">
        <f t="shared" si="24"/>
        <v>5.8151617888344193E-4</v>
      </c>
      <c r="ES27" s="40">
        <f t="shared" si="25"/>
        <v>5.8452539021751836E-4</v>
      </c>
      <c r="ET27" s="40">
        <f t="shared" si="26"/>
        <v>5.859202253747297E-4</v>
      </c>
      <c r="EU27" s="40">
        <f t="shared" si="27"/>
        <v>5.8232790079934668E-4</v>
      </c>
      <c r="EV27" s="40">
        <f t="shared" si="28"/>
        <v>5.7986261412250816E-4</v>
      </c>
      <c r="EW27" s="40">
        <f t="shared" si="29"/>
        <v>0</v>
      </c>
    </row>
    <row r="28" spans="1:153" x14ac:dyDescent="0.25">
      <c r="A28" s="17" t="s">
        <v>197</v>
      </c>
      <c r="B28" s="17">
        <v>2750.2077233999998</v>
      </c>
      <c r="C28" s="17"/>
      <c r="D28" s="17">
        <v>637.07737711000004</v>
      </c>
      <c r="E28" s="17">
        <v>78.879010151000003</v>
      </c>
      <c r="F28" s="17">
        <v>69.903917026000002</v>
      </c>
      <c r="G28" s="17">
        <v>67.883681194000005</v>
      </c>
      <c r="H28" s="17">
        <v>381.04052810000002</v>
      </c>
      <c r="I28" s="17">
        <v>13.684984781000001</v>
      </c>
      <c r="J28" s="17">
        <v>7.7877485260999997</v>
      </c>
      <c r="K28" s="17">
        <v>6.1245960253999998</v>
      </c>
      <c r="L28" s="17">
        <v>5.5470297902999999</v>
      </c>
      <c r="M28" s="17">
        <v>39.609594018999999</v>
      </c>
      <c r="N28" s="17">
        <v>1.5767081838000001</v>
      </c>
      <c r="O28" s="17">
        <v>5.7312526588999999</v>
      </c>
      <c r="P28" s="17">
        <v>4.0614471785999999</v>
      </c>
      <c r="Q28" s="17">
        <v>4.0595997119999998</v>
      </c>
      <c r="R28" s="17">
        <v>2.561314651</v>
      </c>
      <c r="S28" s="17">
        <v>8.4487355E-2</v>
      </c>
      <c r="T28" s="17">
        <v>2.54196E-5</v>
      </c>
      <c r="U28" s="17">
        <v>7.5119677999999999E-3</v>
      </c>
      <c r="V28" s="17">
        <v>5.5027132000000003E-3</v>
      </c>
      <c r="W28" s="17">
        <v>0.84134228570000003</v>
      </c>
      <c r="X28" s="17">
        <v>9.5938326000000004E-2</v>
      </c>
      <c r="Y28" s="17">
        <v>9.2622631999999996E-2</v>
      </c>
      <c r="Z28" s="17">
        <v>0.83816334120000002</v>
      </c>
      <c r="AA28" s="17">
        <v>0.13603660579999999</v>
      </c>
      <c r="AB28" s="17">
        <v>1.0472146629000001</v>
      </c>
      <c r="AC28" s="17">
        <v>2.4964809E-3</v>
      </c>
      <c r="AF28" s="17" t="s">
        <v>197</v>
      </c>
      <c r="AG28" s="17">
        <v>0</v>
      </c>
      <c r="AH28" s="17">
        <v>1.4298429751608801</v>
      </c>
      <c r="AI28" s="17">
        <v>7.9086942260639397</v>
      </c>
      <c r="AJ28" s="17">
        <v>13.897513938409199</v>
      </c>
      <c r="AK28" s="17">
        <v>13.897513938409199</v>
      </c>
      <c r="AL28" s="17">
        <v>13.945604764812501</v>
      </c>
      <c r="AM28" s="17">
        <v>0</v>
      </c>
      <c r="AN28" s="17">
        <v>6.21967847803431</v>
      </c>
      <c r="AO28" s="17">
        <v>2.5351489776735099E-3</v>
      </c>
      <c r="AP28" s="17">
        <v>5.6331750133467304</v>
      </c>
      <c r="AQ28" s="17">
        <v>5.2555489768856302E-2</v>
      </c>
      <c r="AR28" s="17">
        <v>2792.84130765389</v>
      </c>
      <c r="AS28" s="17">
        <v>3.3672351835623399E-3</v>
      </c>
      <c r="AT28" s="17">
        <v>7.2541310317079805E-2</v>
      </c>
      <c r="AU28" s="17">
        <v>4.6193207339186599E-3</v>
      </c>
      <c r="AV28" s="17">
        <v>1.0732582240667499E-4</v>
      </c>
      <c r="AW28" s="17">
        <v>1.6517430270562201E-2</v>
      </c>
      <c r="AX28" s="17">
        <v>2.7748463102895098E-4</v>
      </c>
      <c r="AY28" s="17">
        <v>60.029348206088997</v>
      </c>
      <c r="AZ28" s="17">
        <v>2.0335964778136102</v>
      </c>
      <c r="BA28" s="17">
        <v>15.334570356942701</v>
      </c>
      <c r="BB28" s="17">
        <v>0.851168406862574</v>
      </c>
      <c r="BC28" s="17">
        <v>0</v>
      </c>
      <c r="BD28" s="17">
        <v>0</v>
      </c>
      <c r="BE28" s="17">
        <v>40.224699183650799</v>
      </c>
      <c r="BF28" s="17">
        <v>40.224699183650799</v>
      </c>
      <c r="BG28" s="17">
        <v>7.0436079583868096</v>
      </c>
      <c r="BH28" s="17">
        <v>0</v>
      </c>
      <c r="BI28" s="17">
        <v>0.13814339355004199</v>
      </c>
      <c r="BJ28" s="17">
        <v>0</v>
      </c>
      <c r="BK28" s="17">
        <v>0</v>
      </c>
      <c r="BL28" s="17">
        <v>5.17578692540771</v>
      </c>
      <c r="BM28" s="17">
        <v>2.6927206333031699</v>
      </c>
      <c r="BN28" s="17">
        <v>2.1451788038581898E-3</v>
      </c>
      <c r="BO28" s="17">
        <v>0</v>
      </c>
      <c r="BP28" s="17">
        <v>39.4767214401937</v>
      </c>
      <c r="BQ28" s="17">
        <v>9.4871008279898694E-3</v>
      </c>
      <c r="BR28" s="17">
        <v>0.41629331746005499</v>
      </c>
      <c r="BS28" s="17">
        <v>1.18483427095906</v>
      </c>
      <c r="BT28" s="17">
        <v>5.82028091928116</v>
      </c>
      <c r="BU28" s="17">
        <v>5.82947652239136</v>
      </c>
      <c r="BV28" s="17">
        <v>6.6663381939260402</v>
      </c>
      <c r="BW28" s="17">
        <v>380.59649908893903</v>
      </c>
      <c r="BX28" s="17">
        <v>582.27723085478704</v>
      </c>
      <c r="BY28" s="17">
        <v>59.5216091444413</v>
      </c>
      <c r="BZ28" s="17">
        <v>646.97462692463603</v>
      </c>
      <c r="CA28" s="5">
        <v>3.8894049236925102E-5</v>
      </c>
      <c r="CB28" s="17">
        <v>35.911355295541597</v>
      </c>
      <c r="CC28" s="17">
        <v>0</v>
      </c>
      <c r="CD28" s="17">
        <v>8.5795664755126996E-2</v>
      </c>
      <c r="CE28" s="5">
        <v>2.5811974800288799E-5</v>
      </c>
      <c r="CF28" s="17">
        <v>7.6283091390620403E-3</v>
      </c>
      <c r="CG28" s="17">
        <v>5.5879266600043003E-3</v>
      </c>
      <c r="CH28" s="17">
        <v>0.85440028058444495</v>
      </c>
      <c r="CI28" s="17">
        <v>0</v>
      </c>
      <c r="CJ28" s="17">
        <v>106.654830636968</v>
      </c>
      <c r="CK28" s="17">
        <v>3.0345262348914499E-2</v>
      </c>
      <c r="CL28" s="5">
        <v>1.9282811818978499E-5</v>
      </c>
      <c r="CM28" s="17">
        <v>24.458607313612902</v>
      </c>
      <c r="CN28" s="17">
        <v>3.3974377893152899E-2</v>
      </c>
      <c r="CO28" s="17">
        <v>0</v>
      </c>
      <c r="CP28" s="17">
        <v>0</v>
      </c>
      <c r="CQ28" s="17">
        <v>0.69131795907119198</v>
      </c>
      <c r="CR28" s="17">
        <v>80.102320959420595</v>
      </c>
      <c r="CS28" s="17">
        <v>70.988184048206307</v>
      </c>
      <c r="CT28" s="17">
        <v>9.1141369112143593</v>
      </c>
      <c r="CU28" s="17">
        <v>0</v>
      </c>
      <c r="CV28" s="17">
        <v>0</v>
      </c>
      <c r="CW28" s="17">
        <v>22.593242496183201</v>
      </c>
      <c r="CX28" s="17">
        <v>0</v>
      </c>
      <c r="CY28" s="17">
        <v>3.3601301828182701</v>
      </c>
      <c r="CZ28" s="17">
        <v>1.51918395762716</v>
      </c>
      <c r="DA28" s="17">
        <v>1.9328232499435001E-4</v>
      </c>
      <c r="DB28" s="17">
        <v>13.440533536930101</v>
      </c>
      <c r="DC28" s="17">
        <v>0.30224148169802301</v>
      </c>
      <c r="DD28" s="17">
        <v>1.47355835909985E-4</v>
      </c>
      <c r="DE28" s="17">
        <v>4.8604886644951097</v>
      </c>
      <c r="DF28" s="5">
        <v>3.76253366182201E-7</v>
      </c>
      <c r="DG28" s="17">
        <v>68.938122620281405</v>
      </c>
      <c r="DH28" s="17">
        <v>42.873516144068397</v>
      </c>
      <c r="DI28" s="17">
        <v>1.06347617153928</v>
      </c>
      <c r="DJ28" s="17">
        <v>0</v>
      </c>
      <c r="DK28" s="17">
        <v>0</v>
      </c>
      <c r="DL28" s="17">
        <v>5.9987573727993198</v>
      </c>
      <c r="DM28" s="17">
        <v>4.1225601476565998</v>
      </c>
      <c r="DN28" s="17">
        <v>9.5487680984804703E-4</v>
      </c>
      <c r="DO28" s="17">
        <v>386.95682977342</v>
      </c>
      <c r="DP28" s="17">
        <v>2.6010424632535698</v>
      </c>
      <c r="DQ28" s="17">
        <v>5.4937373370577403</v>
      </c>
      <c r="DS28" s="25">
        <f t="shared" si="0"/>
        <v>7.9999844043507143E-3</v>
      </c>
      <c r="DT28" s="97">
        <f t="shared" si="1"/>
        <v>0.98356320345035586</v>
      </c>
      <c r="DU28" s="40">
        <f t="shared" si="2"/>
        <v>1.5501950594911253E-2</v>
      </c>
      <c r="DV28" s="40"/>
      <c r="DW28" s="40">
        <f t="shared" si="3"/>
        <v>1.5535396751228682E-2</v>
      </c>
      <c r="DX28" s="40">
        <f t="shared" si="4"/>
        <v>1.5508698779038666E-2</v>
      </c>
      <c r="DY28" s="40">
        <f t="shared" si="5"/>
        <v>1.5510819254992873E-2</v>
      </c>
      <c r="DZ28" s="40">
        <f t="shared" si="6"/>
        <v>1.5533061963271939E-2</v>
      </c>
      <c r="EA28" s="40">
        <f t="shared" si="7"/>
        <v>1.5526699227824159E-2</v>
      </c>
      <c r="EB28" s="40">
        <f t="shared" si="8"/>
        <v>1.553009819231004E-2</v>
      </c>
      <c r="EC28" s="40">
        <f t="shared" si="9"/>
        <v>1.5530252364800998E-2</v>
      </c>
      <c r="ED28" s="40">
        <f t="shared" si="10"/>
        <v>1.5524689667691228E-2</v>
      </c>
      <c r="EE28" s="40">
        <f t="shared" si="11"/>
        <v>1.5529973031219573E-2</v>
      </c>
      <c r="EF28" s="40">
        <f t="shared" si="12"/>
        <v>1.5529196395089147E-2</v>
      </c>
      <c r="EG28" s="40">
        <f t="shared" si="13"/>
        <v>1.5487586650474545E-2</v>
      </c>
      <c r="EH28" s="40">
        <f t="shared" si="14"/>
        <v>1.553382230373478E-2</v>
      </c>
      <c r="EI28" s="40">
        <f t="shared" si="15"/>
        <v>0.64137015718223833</v>
      </c>
      <c r="EJ28" s="40">
        <f t="shared" si="16"/>
        <v>1.5509025550103309E-2</v>
      </c>
      <c r="EK28" s="40">
        <f t="shared" si="17"/>
        <v>1.5510711359910074E-2</v>
      </c>
      <c r="EL28" s="40">
        <f t="shared" si="18"/>
        <v>1.5485272975192515E-2</v>
      </c>
      <c r="EM28" s="40">
        <f t="shared" si="19"/>
        <v>1.5435915604053533E-2</v>
      </c>
      <c r="EN28" s="40">
        <f t="shared" si="20"/>
        <v>1.5487465090311014E-2</v>
      </c>
      <c r="EO28" s="40">
        <f t="shared" si="21"/>
        <v>1.5485717119383954E-2</v>
      </c>
      <c r="EP28" s="40">
        <f t="shared" si="22"/>
        <v>1.5520430990319975E-2</v>
      </c>
      <c r="EQ28" s="40">
        <f t="shared" si="23"/>
        <v>1.5549374486257133E-2</v>
      </c>
      <c r="ER28" s="40">
        <f t="shared" si="24"/>
        <v>1.5549544899526126E-2</v>
      </c>
      <c r="ES28" s="40">
        <f t="shared" si="25"/>
        <v>1.5516147060255106E-2</v>
      </c>
      <c r="ET28" s="40">
        <f t="shared" si="26"/>
        <v>1.548691793398156E-2</v>
      </c>
      <c r="EU28" s="40">
        <f t="shared" si="27"/>
        <v>1.5528343151964365E-2</v>
      </c>
      <c r="EV28" s="40">
        <f t="shared" si="28"/>
        <v>1.5489034053298758E-2</v>
      </c>
      <c r="EW28" s="40">
        <f t="shared" si="29"/>
        <v>0</v>
      </c>
    </row>
    <row r="29" spans="1:153" x14ac:dyDescent="0.25">
      <c r="A29" s="17" t="s">
        <v>198</v>
      </c>
      <c r="B29" s="17">
        <v>3946.9864867000001</v>
      </c>
      <c r="C29" s="17"/>
      <c r="D29" s="17">
        <v>1227.1487652000001</v>
      </c>
      <c r="E29" s="17">
        <v>104.49445172999999</v>
      </c>
      <c r="F29" s="17">
        <v>94.462273483999994</v>
      </c>
      <c r="G29" s="17">
        <v>138.09845806999999</v>
      </c>
      <c r="H29" s="17">
        <v>657.60840096000004</v>
      </c>
      <c r="I29" s="17">
        <v>16.957457334000001</v>
      </c>
      <c r="J29" s="17">
        <v>9.6632097512000001</v>
      </c>
      <c r="K29" s="17">
        <v>7.4192791072000004</v>
      </c>
      <c r="L29" s="17">
        <v>6.8406695024999999</v>
      </c>
      <c r="M29" s="17">
        <v>49.041067421000001</v>
      </c>
      <c r="N29" s="17">
        <v>1.6489224096999999</v>
      </c>
      <c r="O29" s="17">
        <v>7.1134541240000004</v>
      </c>
      <c r="P29" s="17">
        <v>4.7908166790999998</v>
      </c>
      <c r="Q29" s="17">
        <v>4.5703152816000001</v>
      </c>
      <c r="R29" s="17">
        <v>2.9151359072999998</v>
      </c>
      <c r="S29" s="17">
        <v>9.6791217499999999E-2</v>
      </c>
      <c r="T29" s="17">
        <v>1.3182929999999999E-4</v>
      </c>
      <c r="U29" s="17">
        <v>8.7713037999999997E-3</v>
      </c>
      <c r="V29" s="17">
        <v>6.3999355000000004E-3</v>
      </c>
      <c r="W29" s="17">
        <v>1.0253029199000001</v>
      </c>
      <c r="X29" s="17">
        <v>0.55318192320000004</v>
      </c>
      <c r="Y29" s="17">
        <v>0.53570774649999997</v>
      </c>
      <c r="Z29" s="17">
        <v>0.97410501289999996</v>
      </c>
      <c r="AA29" s="17">
        <v>0.13732193840000001</v>
      </c>
      <c r="AB29" s="17">
        <v>1.284459456</v>
      </c>
      <c r="AC29" s="17">
        <v>2.883844E-3</v>
      </c>
      <c r="AF29" s="17" t="s">
        <v>198</v>
      </c>
      <c r="AG29" s="17">
        <v>0</v>
      </c>
      <c r="AH29" s="17">
        <v>2.4555775217668501</v>
      </c>
      <c r="AI29" s="17">
        <v>9.9469043744105896</v>
      </c>
      <c r="AJ29" s="17">
        <v>17.455296350818401</v>
      </c>
      <c r="AK29" s="17">
        <v>17.455296350818401</v>
      </c>
      <c r="AL29" s="17">
        <v>24.364611065402801</v>
      </c>
      <c r="AM29" s="17">
        <v>0</v>
      </c>
      <c r="AN29" s="17">
        <v>7.6370862884336601</v>
      </c>
      <c r="AO29" s="17">
        <v>2.9685048281609099E-3</v>
      </c>
      <c r="AP29" s="17">
        <v>7.0414924003964003</v>
      </c>
      <c r="AQ29" s="17">
        <v>0.30483215292225002</v>
      </c>
      <c r="AR29" s="17">
        <v>4062.8583651008298</v>
      </c>
      <c r="AS29" s="17">
        <v>1.79871344695955E-2</v>
      </c>
      <c r="AT29" s="17">
        <v>0.42526653521497798</v>
      </c>
      <c r="AU29" s="17">
        <v>2.7080453744164599E-2</v>
      </c>
      <c r="AV29" s="17">
        <v>6.2918464408692797E-4</v>
      </c>
      <c r="AW29" s="17">
        <v>9.6831815228095697E-2</v>
      </c>
      <c r="AX29" s="17">
        <v>1.6267333082006399E-3</v>
      </c>
      <c r="AY29" s="17">
        <v>103.600444156142</v>
      </c>
      <c r="AZ29" s="17">
        <v>3.55288444031356</v>
      </c>
      <c r="BA29" s="17">
        <v>26.636247034713801</v>
      </c>
      <c r="BB29" s="17">
        <v>1.0027011686281899</v>
      </c>
      <c r="BC29" s="17">
        <v>0</v>
      </c>
      <c r="BD29" s="17">
        <v>0</v>
      </c>
      <c r="BE29" s="17">
        <v>50.480846858230599</v>
      </c>
      <c r="BF29" s="17">
        <v>50.480846858230599</v>
      </c>
      <c r="BG29" s="17">
        <v>12.127590799239201</v>
      </c>
      <c r="BH29" s="17">
        <v>0</v>
      </c>
      <c r="BI29" s="17">
        <v>0.141353401314257</v>
      </c>
      <c r="BJ29" s="17">
        <v>0</v>
      </c>
      <c r="BK29" s="17">
        <v>0</v>
      </c>
      <c r="BL29" s="17">
        <v>10.1053996336182</v>
      </c>
      <c r="BM29" s="17">
        <v>4.9240344507715497</v>
      </c>
      <c r="BN29" s="17">
        <v>1.24426113390665E-2</v>
      </c>
      <c r="BO29" s="17">
        <v>0</v>
      </c>
      <c r="BP29" s="17">
        <v>68.188193232958895</v>
      </c>
      <c r="BQ29" s="17">
        <v>6.0652039285304903E-2</v>
      </c>
      <c r="BR29" s="17">
        <v>0.44130556843422197</v>
      </c>
      <c r="BS29" s="17">
        <v>1.2560242502907299</v>
      </c>
      <c r="BT29" s="17">
        <v>7.3223186121111903</v>
      </c>
      <c r="BU29" s="17">
        <v>10.036552586191601</v>
      </c>
      <c r="BV29" s="17">
        <v>9.2969104172540895</v>
      </c>
      <c r="BW29" s="17">
        <v>632.01752583431096</v>
      </c>
      <c r="BX29" s="17">
        <v>1136.85675166234</v>
      </c>
      <c r="BY29" s="17">
        <v>116.21204851383099</v>
      </c>
      <c r="BZ29" s="17">
        <v>1263.17419980979</v>
      </c>
      <c r="CA29" s="17">
        <v>2.4865868644595901E-4</v>
      </c>
      <c r="CB29" s="17">
        <v>62.062356481357199</v>
      </c>
      <c r="CC29" s="17">
        <v>0</v>
      </c>
      <c r="CD29" s="17">
        <v>9.9632817026957005E-2</v>
      </c>
      <c r="CE29" s="17">
        <v>1.3570022686048701E-4</v>
      </c>
      <c r="CF29" s="17">
        <v>9.0288430900422705E-3</v>
      </c>
      <c r="CG29" s="17">
        <v>6.5878403591329102E-3</v>
      </c>
      <c r="CH29" s="17">
        <v>1.0554045443917099</v>
      </c>
      <c r="CI29" s="17">
        <v>0</v>
      </c>
      <c r="CJ29" s="17">
        <v>190.78141034516099</v>
      </c>
      <c r="CK29" s="17">
        <v>4.1558509003125001E-2</v>
      </c>
      <c r="CL29" s="17">
        <v>1.13043092527874E-4</v>
      </c>
      <c r="CM29" s="17">
        <v>33.555974221355001</v>
      </c>
      <c r="CN29" s="17">
        <v>4.6228667636700298E-2</v>
      </c>
      <c r="CO29" s="17">
        <v>0</v>
      </c>
      <c r="CP29" s="17">
        <v>0</v>
      </c>
      <c r="CQ29" s="17">
        <v>0.93726710252043399</v>
      </c>
      <c r="CR29" s="17">
        <v>107.562114990064</v>
      </c>
      <c r="CS29" s="17">
        <v>97.235415217691198</v>
      </c>
      <c r="CT29" s="17">
        <v>10.326699772372701</v>
      </c>
      <c r="CU29" s="17">
        <v>0</v>
      </c>
      <c r="CV29" s="17">
        <v>0</v>
      </c>
      <c r="CW29" s="17">
        <v>30.792715910205601</v>
      </c>
      <c r="CX29" s="17">
        <v>0</v>
      </c>
      <c r="CY29" s="17">
        <v>4.6417510430617801</v>
      </c>
      <c r="CZ29" s="17">
        <v>2.05963013145058</v>
      </c>
      <c r="DA29" s="17">
        <v>1.1443505715217901E-3</v>
      </c>
      <c r="DB29" s="17">
        <v>18.567016949905401</v>
      </c>
      <c r="DC29" s="17">
        <v>0.519061774000937</v>
      </c>
      <c r="DD29" s="17">
        <v>8.8313619807977401E-4</v>
      </c>
      <c r="DE29" s="17">
        <v>6.5911299469237203</v>
      </c>
      <c r="DF29" s="5">
        <v>2.2057665764755802E-6</v>
      </c>
      <c r="DG29" s="17">
        <v>142.152581806797</v>
      </c>
      <c r="DH29" s="17">
        <v>74.728006062808305</v>
      </c>
      <c r="DI29" s="17">
        <v>1.32216947048947</v>
      </c>
      <c r="DJ29" s="17">
        <v>0</v>
      </c>
      <c r="DK29" s="17">
        <v>0</v>
      </c>
      <c r="DL29" s="17">
        <v>10.8030983006166</v>
      </c>
      <c r="DM29" s="17">
        <v>4.7044915719665701</v>
      </c>
      <c r="DN29" s="17">
        <v>6.1045300930623802E-3</v>
      </c>
      <c r="DO29" s="17">
        <v>676.913862109712</v>
      </c>
      <c r="DP29" s="17">
        <v>3.00071618688348</v>
      </c>
      <c r="DQ29" s="17">
        <v>10.033941061209401</v>
      </c>
      <c r="DS29" s="25">
        <f t="shared" si="0"/>
        <v>8.0000047777573999E-3</v>
      </c>
      <c r="DT29" s="97">
        <f t="shared" si="1"/>
        <v>0.93367496399693406</v>
      </c>
      <c r="DU29" s="40">
        <f t="shared" si="2"/>
        <v>2.9357049686204516E-2</v>
      </c>
      <c r="DV29" s="40"/>
      <c r="DW29" s="40">
        <f t="shared" si="3"/>
        <v>2.9357023069585656E-2</v>
      </c>
      <c r="DX29" s="40">
        <f t="shared" si="4"/>
        <v>2.9357187958557358E-2</v>
      </c>
      <c r="DY29" s="40">
        <f t="shared" si="5"/>
        <v>2.9357135197057467E-2</v>
      </c>
      <c r="DZ29" s="40">
        <f t="shared" si="6"/>
        <v>2.9356763235850444E-2</v>
      </c>
      <c r="EA29" s="40">
        <f t="shared" si="7"/>
        <v>2.9357078044515799E-2</v>
      </c>
      <c r="EB29" s="40">
        <f t="shared" si="8"/>
        <v>2.9358117022663766E-2</v>
      </c>
      <c r="EC29" s="40">
        <f t="shared" si="9"/>
        <v>2.9358218492086401E-2</v>
      </c>
      <c r="ED29" s="40">
        <f t="shared" si="10"/>
        <v>2.9356919733925346E-2</v>
      </c>
      <c r="EE29" s="40">
        <f t="shared" si="11"/>
        <v>2.9357199295040843E-2</v>
      </c>
      <c r="EF29" s="40">
        <f t="shared" si="12"/>
        <v>2.9358648025961737E-2</v>
      </c>
      <c r="EG29" s="40">
        <f t="shared" si="13"/>
        <v>2.9356996266282232E-2</v>
      </c>
      <c r="EH29" s="40">
        <f t="shared" si="14"/>
        <v>2.9361894302024717E-2</v>
      </c>
      <c r="EI29" s="40">
        <f t="shared" si="15"/>
        <v>0.94056901776517199</v>
      </c>
      <c r="EJ29" s="40">
        <f t="shared" si="16"/>
        <v>2.935821318646464E-2</v>
      </c>
      <c r="EK29" s="40">
        <f t="shared" si="17"/>
        <v>2.9357217743835699E-2</v>
      </c>
      <c r="EL29" s="40">
        <f t="shared" si="18"/>
        <v>2.9358030618397854E-2</v>
      </c>
      <c r="EM29" s="40">
        <f t="shared" si="19"/>
        <v>2.9363175413106322E-2</v>
      </c>
      <c r="EN29" s="40">
        <f t="shared" si="20"/>
        <v>2.9361574506434358E-2</v>
      </c>
      <c r="EO29" s="40">
        <f t="shared" si="21"/>
        <v>2.9360430137602134E-2</v>
      </c>
      <c r="EP29" s="40">
        <f t="shared" si="22"/>
        <v>2.9358762086277589E-2</v>
      </c>
      <c r="EQ29" s="40">
        <f t="shared" si="23"/>
        <v>2.9357310367587462E-2</v>
      </c>
      <c r="ER29" s="40">
        <f t="shared" si="24"/>
        <v>2.9357379545613595E-2</v>
      </c>
      <c r="ES29" s="40">
        <f t="shared" si="25"/>
        <v>2.9356337714613115E-2</v>
      </c>
      <c r="ET29" s="40">
        <f t="shared" si="26"/>
        <v>2.9357748377494421E-2</v>
      </c>
      <c r="EU29" s="40">
        <f t="shared" si="27"/>
        <v>2.9358664700016798E-2</v>
      </c>
      <c r="EV29" s="40">
        <f t="shared" si="28"/>
        <v>2.9356937532304082E-2</v>
      </c>
      <c r="EW29" s="40">
        <f t="shared" si="29"/>
        <v>0</v>
      </c>
    </row>
    <row r="30" spans="1:153" x14ac:dyDescent="0.25">
      <c r="A30" s="17" t="s">
        <v>199</v>
      </c>
      <c r="B30" s="17">
        <v>1244.6336216</v>
      </c>
      <c r="C30" s="17"/>
      <c r="D30" s="17">
        <v>212.24308687000001</v>
      </c>
      <c r="E30" s="17">
        <v>29.091932924999998</v>
      </c>
      <c r="F30" s="17">
        <v>25.374773481999998</v>
      </c>
      <c r="G30" s="17">
        <v>22.589036605</v>
      </c>
      <c r="H30" s="17">
        <v>163.67943256999999</v>
      </c>
      <c r="I30" s="17">
        <v>6.4784371208999998</v>
      </c>
      <c r="J30" s="17">
        <v>3.6890390089</v>
      </c>
      <c r="K30" s="17">
        <v>2.8692369193</v>
      </c>
      <c r="L30" s="17">
        <v>2.6201294919999998</v>
      </c>
      <c r="M30" s="17">
        <v>18.743931700000001</v>
      </c>
      <c r="N30" s="17">
        <v>0.71822282839999996</v>
      </c>
      <c r="O30" s="17">
        <v>2.7152345059999998</v>
      </c>
      <c r="P30" s="17">
        <v>2.0457785259999999</v>
      </c>
      <c r="Q30" s="17">
        <v>1.8402089857999999</v>
      </c>
      <c r="R30" s="17">
        <v>1.1666431223</v>
      </c>
      <c r="S30" s="17">
        <v>4.4774496300000001E-2</v>
      </c>
      <c r="T30" s="17">
        <v>2.6671900000000001E-5</v>
      </c>
      <c r="U30" s="17">
        <v>4.0033007999999998E-3</v>
      </c>
      <c r="V30" s="17">
        <v>2.9292341999999998E-3</v>
      </c>
      <c r="W30" s="17">
        <v>0.40900919060000002</v>
      </c>
      <c r="X30" s="17">
        <v>9.9809668200000007E-2</v>
      </c>
      <c r="Y30" s="17">
        <v>9.6281401799999999E-2</v>
      </c>
      <c r="Z30" s="17">
        <v>0.385346837</v>
      </c>
      <c r="AA30" s="17">
        <v>5.8857742900000003E-2</v>
      </c>
      <c r="AB30" s="17">
        <v>0.49341212000000001</v>
      </c>
      <c r="AC30" s="17">
        <v>1.3263845000000001E-3</v>
      </c>
      <c r="AF30" s="17" t="s">
        <v>199</v>
      </c>
      <c r="AG30" s="17">
        <v>0</v>
      </c>
      <c r="AH30" s="17">
        <v>0.60427093921588104</v>
      </c>
      <c r="AI30" s="17">
        <v>3.6863562932893799</v>
      </c>
      <c r="AJ30" s="17">
        <v>6.4737362860673597</v>
      </c>
      <c r="AK30" s="17">
        <v>6.4737362860673597</v>
      </c>
      <c r="AL30" s="17">
        <v>5.8972184876237996</v>
      </c>
      <c r="AM30" s="17">
        <v>0</v>
      </c>
      <c r="AN30" s="17">
        <v>2.8671562226993301</v>
      </c>
      <c r="AO30" s="17">
        <v>1.3254283762703699E-3</v>
      </c>
      <c r="AP30" s="17">
        <v>2.6182308209245</v>
      </c>
      <c r="AQ30" s="17">
        <v>2.20494346336279E-2</v>
      </c>
      <c r="AR30" s="17">
        <v>1243.73109149732</v>
      </c>
      <c r="AS30" s="17">
        <v>3.5257031937697301E-3</v>
      </c>
      <c r="AT30" s="17">
        <v>7.4198471417627004E-2</v>
      </c>
      <c r="AU30" s="17">
        <v>4.7248493174380096E-3</v>
      </c>
      <c r="AV30" s="17">
        <v>1.09778186718475E-4</v>
      </c>
      <c r="AW30" s="17">
        <v>1.6894756550758599E-2</v>
      </c>
      <c r="AX30" s="17">
        <v>2.8382508574766898E-4</v>
      </c>
      <c r="AY30" s="17">
        <v>25.370029701909001</v>
      </c>
      <c r="AZ30" s="17">
        <v>0.85938130203482099</v>
      </c>
      <c r="BA30" s="17">
        <v>6.4810225638469499</v>
      </c>
      <c r="BB30" s="17">
        <v>0.385067549752586</v>
      </c>
      <c r="BC30" s="17">
        <v>0</v>
      </c>
      <c r="BD30" s="17">
        <v>0</v>
      </c>
      <c r="BE30" s="17">
        <v>18.730322856770499</v>
      </c>
      <c r="BF30" s="17">
        <v>18.730322856770499</v>
      </c>
      <c r="BG30" s="17">
        <v>2.9769989530104599</v>
      </c>
      <c r="BH30" s="17">
        <v>0</v>
      </c>
      <c r="BI30" s="17">
        <v>5.8815005312587799E-2</v>
      </c>
      <c r="BJ30" s="17">
        <v>0</v>
      </c>
      <c r="BK30" s="17">
        <v>0</v>
      </c>
      <c r="BL30" s="17">
        <v>1.69671270543494</v>
      </c>
      <c r="BM30" s="17">
        <v>1.13782925731377</v>
      </c>
      <c r="BN30" s="17">
        <v>9.0000577007573305E-4</v>
      </c>
      <c r="BO30" s="17">
        <v>0</v>
      </c>
      <c r="BP30" s="17">
        <v>16.686815492519099</v>
      </c>
      <c r="BQ30" s="17">
        <v>4.3952180765588003E-3</v>
      </c>
      <c r="BR30" s="17">
        <v>0.18660230934153399</v>
      </c>
      <c r="BS30" s="17">
        <v>0.53109909257758803</v>
      </c>
      <c r="BT30" s="17">
        <v>2.7132707072528701</v>
      </c>
      <c r="BU30" s="17">
        <v>2.4638358883754599</v>
      </c>
      <c r="BV30" s="17">
        <v>3.11854472969046</v>
      </c>
      <c r="BW30" s="17">
        <v>163.98886576607799</v>
      </c>
      <c r="BX30" s="17">
        <v>190.88020587575801</v>
      </c>
      <c r="BY30" s="17">
        <v>19.512203524749602</v>
      </c>
      <c r="BZ30" s="17">
        <v>212.08912210594301</v>
      </c>
      <c r="CA30" s="5">
        <v>1.8018991362091101E-5</v>
      </c>
      <c r="CB30" s="17">
        <v>15.177100931320499</v>
      </c>
      <c r="CC30" s="17">
        <v>0</v>
      </c>
      <c r="CD30" s="17">
        <v>4.4742115908001E-2</v>
      </c>
      <c r="CE30" s="5">
        <v>2.6652885377072999E-5</v>
      </c>
      <c r="CF30" s="17">
        <v>4.0003705493366799E-3</v>
      </c>
      <c r="CG30" s="17">
        <v>2.9271020684865801E-3</v>
      </c>
      <c r="CH30" s="17">
        <v>0.408712205955786</v>
      </c>
      <c r="CI30" s="17">
        <v>0</v>
      </c>
      <c r="CJ30" s="17">
        <v>45.081287276400097</v>
      </c>
      <c r="CK30" s="17">
        <v>1.08413333553795E-2</v>
      </c>
      <c r="CL30" s="5">
        <v>1.9723395719395698E-5</v>
      </c>
      <c r="CM30" s="17">
        <v>8.7500606767087206</v>
      </c>
      <c r="CN30" s="17">
        <v>1.20994484035781E-2</v>
      </c>
      <c r="CO30" s="17">
        <v>0</v>
      </c>
      <c r="CP30" s="17">
        <v>0</v>
      </c>
      <c r="CQ30" s="17">
        <v>0.24574991374416399</v>
      </c>
      <c r="CR30" s="17">
        <v>29.070839235777299</v>
      </c>
      <c r="CS30" s="17">
        <v>25.356375503462498</v>
      </c>
      <c r="CT30" s="17">
        <v>3.71446373231479</v>
      </c>
      <c r="CU30" s="17">
        <v>0</v>
      </c>
      <c r="CV30" s="17">
        <v>0</v>
      </c>
      <c r="CW30" s="17">
        <v>8.0482190479339799</v>
      </c>
      <c r="CX30" s="17">
        <v>0</v>
      </c>
      <c r="CY30" s="17">
        <v>1.2042062225455601</v>
      </c>
      <c r="CZ30" s="17">
        <v>0.54003500664142301</v>
      </c>
      <c r="DA30" s="17">
        <v>1.8158838267387601E-4</v>
      </c>
      <c r="DB30" s="17">
        <v>4.8168293611556603</v>
      </c>
      <c r="DC30" s="17">
        <v>0.127731564308245</v>
      </c>
      <c r="DD30" s="17">
        <v>1.2310372324277801E-4</v>
      </c>
      <c r="DE30" s="17">
        <v>1.7280096926205699</v>
      </c>
      <c r="DF30" s="5">
        <v>3.8485183201441802E-7</v>
      </c>
      <c r="DG30" s="17">
        <v>22.572634473453501</v>
      </c>
      <c r="DH30" s="17">
        <v>18.123503895071199</v>
      </c>
      <c r="DI30" s="17">
        <v>0.49305468861367802</v>
      </c>
      <c r="DJ30" s="17">
        <v>0</v>
      </c>
      <c r="DK30" s="17">
        <v>0</v>
      </c>
      <c r="DL30" s="17">
        <v>2.53586658635336</v>
      </c>
      <c r="DM30" s="17">
        <v>1.8388747225984501</v>
      </c>
      <c r="DN30" s="17">
        <v>4.4236957737319702E-4</v>
      </c>
      <c r="DO30" s="17">
        <v>163.560735836681</v>
      </c>
      <c r="DP30" s="17">
        <v>1.16579585974498</v>
      </c>
      <c r="DQ30" s="17">
        <v>2.32195200630174</v>
      </c>
      <c r="DS30" s="25">
        <f t="shared" si="0"/>
        <v>7.9999987202898411E-3</v>
      </c>
      <c r="DT30" s="97">
        <f t="shared" si="1"/>
        <v>1.0026175593256348</v>
      </c>
      <c r="DU30" s="40">
        <f t="shared" si="2"/>
        <v>-7.251371705030399E-4</v>
      </c>
      <c r="DV30" s="40"/>
      <c r="DW30" s="40">
        <f t="shared" si="3"/>
        <v>-7.2541709757223947E-4</v>
      </c>
      <c r="DX30" s="40">
        <f t="shared" si="4"/>
        <v>-7.2507004869972705E-4</v>
      </c>
      <c r="DY30" s="40">
        <f t="shared" si="5"/>
        <v>-7.2504996155142178E-4</v>
      </c>
      <c r="DZ30" s="40">
        <f t="shared" si="6"/>
        <v>-7.261102734619822E-4</v>
      </c>
      <c r="EA30" s="40">
        <f t="shared" si="7"/>
        <v>-7.2517805966990784E-4</v>
      </c>
      <c r="EB30" s="40">
        <f t="shared" si="8"/>
        <v>-7.2561248105268384E-4</v>
      </c>
      <c r="EC30" s="40">
        <f t="shared" si="9"/>
        <v>-7.2721258955190651E-4</v>
      </c>
      <c r="ED30" s="40">
        <f t="shared" si="10"/>
        <v>-7.251742045677837E-4</v>
      </c>
      <c r="EE30" s="40">
        <f t="shared" si="11"/>
        <v>-7.2464780130026933E-4</v>
      </c>
      <c r="EF30" s="40">
        <f t="shared" si="12"/>
        <v>-7.2603994974554051E-4</v>
      </c>
      <c r="EG30" s="40">
        <f t="shared" si="13"/>
        <v>-7.259954157117684E-4</v>
      </c>
      <c r="EH30" s="40">
        <f t="shared" si="14"/>
        <v>-7.2325198534056495E-4</v>
      </c>
      <c r="EI30" s="40">
        <f t="shared" si="15"/>
        <v>0.52438042048861555</v>
      </c>
      <c r="EJ30" s="40">
        <f t="shared" si="16"/>
        <v>-7.2506069247878712E-4</v>
      </c>
      <c r="EK30" s="40">
        <f t="shared" si="17"/>
        <v>-7.2623970332044501E-4</v>
      </c>
      <c r="EL30" s="40">
        <f t="shared" si="18"/>
        <v>-7.2318830304744764E-4</v>
      </c>
      <c r="EM30" s="40">
        <f t="shared" si="19"/>
        <v>-7.1290845147898056E-4</v>
      </c>
      <c r="EN30" s="40">
        <f t="shared" si="20"/>
        <v>-7.3195865354906838E-4</v>
      </c>
      <c r="EO30" s="40">
        <f t="shared" si="21"/>
        <v>-7.278801788602932E-4</v>
      </c>
      <c r="EP30" s="40">
        <f t="shared" si="22"/>
        <v>-7.2610750819156677E-4</v>
      </c>
      <c r="EQ30" s="40">
        <f t="shared" si="23"/>
        <v>-7.2422290589790699E-4</v>
      </c>
      <c r="ER30" s="40">
        <f t="shared" si="24"/>
        <v>-7.2414028469442143E-4</v>
      </c>
      <c r="ES30" s="40">
        <f t="shared" si="25"/>
        <v>-7.24768495800564E-4</v>
      </c>
      <c r="ET30" s="40">
        <f t="shared" si="26"/>
        <v>-7.2611665528552296E-4</v>
      </c>
      <c r="EU30" s="40">
        <f t="shared" si="27"/>
        <v>-7.2440739056428842E-4</v>
      </c>
      <c r="EV30" s="40">
        <f t="shared" si="28"/>
        <v>-7.208495949931167E-4</v>
      </c>
      <c r="EW30" s="40">
        <f t="shared" si="29"/>
        <v>0</v>
      </c>
    </row>
    <row r="31" spans="1:153" x14ac:dyDescent="0.25">
      <c r="A31" s="17" t="s">
        <v>200</v>
      </c>
      <c r="B31" s="17">
        <v>5485.6111456999997</v>
      </c>
      <c r="C31" s="17"/>
      <c r="D31" s="17">
        <v>1895.4497795</v>
      </c>
      <c r="E31" s="17">
        <v>118.04284971</v>
      </c>
      <c r="F31" s="17">
        <v>104.1693507</v>
      </c>
      <c r="G31" s="17">
        <v>194.99765704999999</v>
      </c>
      <c r="H31" s="17">
        <v>953.91236058000004</v>
      </c>
      <c r="I31" s="17">
        <v>21.037639296999998</v>
      </c>
      <c r="J31" s="17">
        <v>11.968974983000001</v>
      </c>
      <c r="K31" s="17">
        <v>9.4534346381999992</v>
      </c>
      <c r="L31" s="17">
        <v>8.5347148988000008</v>
      </c>
      <c r="M31" s="17">
        <v>60.900072104000003</v>
      </c>
      <c r="N31" s="17">
        <v>2.5053170261000002</v>
      </c>
      <c r="O31" s="17">
        <v>8.8079044792999994</v>
      </c>
      <c r="P31" s="17">
        <v>6.3959378121999997</v>
      </c>
      <c r="Q31" s="17">
        <v>6.3442433676999999</v>
      </c>
      <c r="R31" s="17">
        <v>3.9956509774</v>
      </c>
      <c r="S31" s="17">
        <v>0.13609265910000001</v>
      </c>
      <c r="T31" s="17">
        <v>1.8573409999999999E-4</v>
      </c>
      <c r="U31" s="17">
        <v>1.23408411E-2</v>
      </c>
      <c r="V31" s="17">
        <v>9.0040746999999997E-3</v>
      </c>
      <c r="W31" s="17">
        <v>1.3055597453000001</v>
      </c>
      <c r="X31" s="17">
        <v>0.54794295879999999</v>
      </c>
      <c r="Y31" s="17">
        <v>0.53236574069999998</v>
      </c>
      <c r="Z31" s="17">
        <v>1.3029996984000001</v>
      </c>
      <c r="AA31" s="17">
        <v>0.21615595139999999</v>
      </c>
      <c r="AB31" s="17">
        <v>1.6128251261</v>
      </c>
      <c r="AC31" s="17">
        <v>4.0570485999999999E-3</v>
      </c>
      <c r="AF31" s="17" t="s">
        <v>200</v>
      </c>
      <c r="AG31" s="17">
        <v>0</v>
      </c>
      <c r="AH31" s="17">
        <v>3.56152694369819</v>
      </c>
      <c r="AI31" s="17">
        <v>12.153948201378901</v>
      </c>
      <c r="AJ31" s="17">
        <v>21.361992351110398</v>
      </c>
      <c r="AK31" s="17">
        <v>21.361992351110398</v>
      </c>
      <c r="AL31" s="17">
        <v>35.081934525603799</v>
      </c>
      <c r="AM31" s="17">
        <v>0</v>
      </c>
      <c r="AN31" s="17">
        <v>9.5932934167150901</v>
      </c>
      <c r="AO31" s="17">
        <v>4.0997497973230103E-3</v>
      </c>
      <c r="AP31" s="17">
        <v>8.6651607776489001</v>
      </c>
      <c r="AQ31" s="17">
        <v>0.230610776401481</v>
      </c>
      <c r="AR31" s="17">
        <v>5563.4909324558903</v>
      </c>
      <c r="AS31" s="17">
        <v>1.58743291477151E-2</v>
      </c>
      <c r="AT31" s="17">
        <v>0.41845911815803799</v>
      </c>
      <c r="AU31" s="17">
        <v>2.6646872560822699E-2</v>
      </c>
      <c r="AV31" s="17">
        <v>6.1911292206154095E-4</v>
      </c>
      <c r="AW31" s="17">
        <v>9.5281812698512602E-2</v>
      </c>
      <c r="AX31" s="17">
        <v>1.6006898352750501E-3</v>
      </c>
      <c r="AY31" s="17">
        <v>149.80657732579101</v>
      </c>
      <c r="AZ31" s="17">
        <v>5.0934772630090404</v>
      </c>
      <c r="BA31" s="17">
        <v>38.361090504942801</v>
      </c>
      <c r="BB31" s="17">
        <v>1.32085421009649</v>
      </c>
      <c r="BC31" s="17">
        <v>0</v>
      </c>
      <c r="BD31" s="17">
        <v>0</v>
      </c>
      <c r="BE31" s="17">
        <v>61.837519515929799</v>
      </c>
      <c r="BF31" s="17">
        <v>61.837519515929799</v>
      </c>
      <c r="BG31" s="17">
        <v>17.570474732090801</v>
      </c>
      <c r="BH31" s="17">
        <v>0</v>
      </c>
      <c r="BI31" s="17">
        <v>0.218406928529737</v>
      </c>
      <c r="BJ31" s="17">
        <v>0</v>
      </c>
      <c r="BK31" s="17">
        <v>0</v>
      </c>
      <c r="BL31" s="17">
        <v>15.437403502112501</v>
      </c>
      <c r="BM31" s="17">
        <v>6.84925948300799</v>
      </c>
      <c r="BN31" s="17">
        <v>9.4131449001513198E-3</v>
      </c>
      <c r="BO31" s="17">
        <v>0</v>
      </c>
      <c r="BP31" s="17">
        <v>98.656897384269001</v>
      </c>
      <c r="BQ31" s="17">
        <v>6.0575209569291001E-2</v>
      </c>
      <c r="BR31" s="17">
        <v>0.65816410500614497</v>
      </c>
      <c r="BS31" s="17">
        <v>1.8732365159256299</v>
      </c>
      <c r="BT31" s="17">
        <v>8.9441250911207693</v>
      </c>
      <c r="BU31" s="17">
        <v>14.541318520155</v>
      </c>
      <c r="BV31" s="17">
        <v>12.8071740566782</v>
      </c>
      <c r="BW31" s="17">
        <v>887.44721681905901</v>
      </c>
      <c r="BX31" s="17">
        <v>1736.7120159235401</v>
      </c>
      <c r="BY31" s="17">
        <v>177.53062121265199</v>
      </c>
      <c r="BZ31" s="17">
        <v>1929.6800406383099</v>
      </c>
      <c r="CA31" s="17">
        <v>2.4834180131594802E-4</v>
      </c>
      <c r="CB31" s="17">
        <v>89.658994820466603</v>
      </c>
      <c r="CC31" s="17">
        <v>0</v>
      </c>
      <c r="CD31" s="17">
        <v>0.13750914396633501</v>
      </c>
      <c r="CE31" s="17">
        <v>1.8956946886263199E-4</v>
      </c>
      <c r="CF31" s="17">
        <v>1.2472408804819301E-2</v>
      </c>
      <c r="CG31" s="17">
        <v>9.0995924713040896E-3</v>
      </c>
      <c r="CH31" s="17">
        <v>1.32421306215601</v>
      </c>
      <c r="CI31" s="17">
        <v>0</v>
      </c>
      <c r="CJ31" s="17">
        <v>269.71296246851301</v>
      </c>
      <c r="CK31" s="17">
        <v>4.5065118074042197E-2</v>
      </c>
      <c r="CL31" s="17">
        <v>1.11235196121937E-4</v>
      </c>
      <c r="CM31" s="17">
        <v>36.391980292884</v>
      </c>
      <c r="CN31" s="17">
        <v>5.0193110446050099E-2</v>
      </c>
      <c r="CO31" s="17">
        <v>0</v>
      </c>
      <c r="CP31" s="17">
        <v>0</v>
      </c>
      <c r="CQ31" s="17">
        <v>1.01830919360439</v>
      </c>
      <c r="CR31" s="17">
        <v>119.424077010342</v>
      </c>
      <c r="CS31" s="17">
        <v>105.40693392265899</v>
      </c>
      <c r="CT31" s="17">
        <v>14.0171430876833</v>
      </c>
      <c r="CU31" s="17">
        <v>0</v>
      </c>
      <c r="CV31" s="17">
        <v>0</v>
      </c>
      <c r="CW31" s="17">
        <v>33.4044772786146</v>
      </c>
      <c r="CX31" s="17">
        <v>0</v>
      </c>
      <c r="CY31" s="17">
        <v>5.0192984662444804</v>
      </c>
      <c r="CZ31" s="17">
        <v>2.2377164463698098</v>
      </c>
      <c r="DA31" s="17">
        <v>1.05316525843174E-3</v>
      </c>
      <c r="DB31" s="17">
        <v>20.077201804483099</v>
      </c>
      <c r="DC31" s="17">
        <v>0.75283891270272596</v>
      </c>
      <c r="DD31" s="17">
        <v>7.44087564743686E-4</v>
      </c>
      <c r="DE31" s="17">
        <v>7.1607815534868804</v>
      </c>
      <c r="DF31" s="5">
        <v>2.1704323845367802E-6</v>
      </c>
      <c r="DG31" s="17">
        <v>198.57061062341199</v>
      </c>
      <c r="DH31" s="17">
        <v>107.511761575457</v>
      </c>
      <c r="DI31" s="17">
        <v>1.63723400028456</v>
      </c>
      <c r="DJ31" s="17">
        <v>0</v>
      </c>
      <c r="DK31" s="17">
        <v>0</v>
      </c>
      <c r="DL31" s="17">
        <v>15.217084540220201</v>
      </c>
      <c r="DM31" s="17">
        <v>6.4261101908686804</v>
      </c>
      <c r="DN31" s="17">
        <v>6.0968709217226304E-3</v>
      </c>
      <c r="DO31" s="17">
        <v>971.02554655334802</v>
      </c>
      <c r="DP31" s="17">
        <v>4.04828876885448</v>
      </c>
      <c r="DQ31" s="17">
        <v>13.988696328738801</v>
      </c>
      <c r="DS31" s="25">
        <f t="shared" si="0"/>
        <v>7.9999809175649826E-3</v>
      </c>
      <c r="DT31" s="97">
        <f t="shared" si="1"/>
        <v>0.9139277745771468</v>
      </c>
      <c r="DU31" s="40">
        <f t="shared" si="2"/>
        <v>1.4197103055133267E-2</v>
      </c>
      <c r="DV31" s="40"/>
      <c r="DW31" s="40">
        <f t="shared" si="3"/>
        <v>1.8059175984783706E-2</v>
      </c>
      <c r="DX31" s="40">
        <f t="shared" si="4"/>
        <v>1.1701067059422185E-2</v>
      </c>
      <c r="DY31" s="40">
        <f t="shared" si="5"/>
        <v>1.1880492816194523E-2</v>
      </c>
      <c r="DZ31" s="40">
        <f t="shared" si="6"/>
        <v>1.8323058991913194E-2</v>
      </c>
      <c r="EA31" s="40">
        <f t="shared" si="7"/>
        <v>1.793999813876275E-2</v>
      </c>
      <c r="EB31" s="40">
        <f t="shared" si="8"/>
        <v>1.541774956454612E-2</v>
      </c>
      <c r="EC31" s="40">
        <f t="shared" si="9"/>
        <v>1.5454390926677077E-2</v>
      </c>
      <c r="ED31" s="40">
        <f t="shared" si="10"/>
        <v>1.479449362773835E-2</v>
      </c>
      <c r="EE31" s="40">
        <f t="shared" si="11"/>
        <v>1.5284151889741545E-2</v>
      </c>
      <c r="EF31" s="40">
        <f t="shared" si="12"/>
        <v>1.5393206929688066E-2</v>
      </c>
      <c r="EG31" s="40">
        <f t="shared" si="13"/>
        <v>1.0411295081636376E-2</v>
      </c>
      <c r="EH31" s="40">
        <f t="shared" si="14"/>
        <v>1.5465723105979443E-2</v>
      </c>
      <c r="EI31" s="40">
        <f t="shared" si="15"/>
        <v>1.0023918982215585</v>
      </c>
      <c r="EJ31" s="40">
        <f t="shared" si="16"/>
        <v>1.2904111400499442E-2</v>
      </c>
      <c r="EK31" s="40">
        <f t="shared" si="17"/>
        <v>1.3173771120702791E-2</v>
      </c>
      <c r="EL31" s="40">
        <f t="shared" si="18"/>
        <v>1.0408238590548631E-2</v>
      </c>
      <c r="EM31" s="40">
        <f t="shared" si="19"/>
        <v>2.0649783010400356E-2</v>
      </c>
      <c r="EN31" s="40">
        <f t="shared" si="20"/>
        <v>1.0661161889468052E-2</v>
      </c>
      <c r="EO31" s="40">
        <f t="shared" si="21"/>
        <v>1.0608282859324775E-2</v>
      </c>
      <c r="EP31" s="40">
        <f t="shared" si="22"/>
        <v>1.4287601102256429E-2</v>
      </c>
      <c r="EQ31" s="40">
        <f t="shared" si="23"/>
        <v>1.9233711015295137E-2</v>
      </c>
      <c r="ER31" s="40">
        <f t="shared" si="24"/>
        <v>1.9238400767943999E-2</v>
      </c>
      <c r="ES31" s="40">
        <f t="shared" si="25"/>
        <v>1.3702621511282065E-2</v>
      </c>
      <c r="ET31" s="40">
        <f t="shared" si="26"/>
        <v>1.0413671773355643E-2</v>
      </c>
      <c r="EU31" s="40">
        <f t="shared" si="27"/>
        <v>1.5134234821591337E-2</v>
      </c>
      <c r="EV31" s="40">
        <f t="shared" si="28"/>
        <v>1.0525187527457864E-2</v>
      </c>
      <c r="EW31" s="40">
        <f t="shared" si="29"/>
        <v>0</v>
      </c>
    </row>
    <row r="32" spans="1:153" x14ac:dyDescent="0.25">
      <c r="A32" s="17" t="s">
        <v>201</v>
      </c>
      <c r="B32" s="17">
        <v>2404.2656962000001</v>
      </c>
      <c r="C32" s="17"/>
      <c r="D32" s="17">
        <v>580.20218487</v>
      </c>
      <c r="E32" s="17">
        <v>70.807744174999996</v>
      </c>
      <c r="F32" s="17">
        <v>63.030555628000002</v>
      </c>
      <c r="G32" s="17">
        <v>61.867740533000003</v>
      </c>
      <c r="H32" s="17">
        <v>350.13203275000001</v>
      </c>
      <c r="I32" s="17">
        <v>12.469970321</v>
      </c>
      <c r="J32" s="17">
        <v>7.0997564573999998</v>
      </c>
      <c r="K32" s="17">
        <v>5.5365150863999997</v>
      </c>
      <c r="L32" s="17">
        <v>5.0459800810999997</v>
      </c>
      <c r="M32" s="17">
        <v>36.082358470000003</v>
      </c>
      <c r="N32" s="17">
        <v>1.3422635243000001</v>
      </c>
      <c r="O32" s="17">
        <v>5.2254561857999997</v>
      </c>
      <c r="P32" s="17">
        <v>3.5775061586999999</v>
      </c>
      <c r="Q32" s="17">
        <v>3.5791739688000002</v>
      </c>
      <c r="R32" s="17">
        <v>2.2664419116999999</v>
      </c>
      <c r="S32" s="17">
        <v>7.2528828000000004E-2</v>
      </c>
      <c r="T32" s="17">
        <v>1.9867399999999999E-5</v>
      </c>
      <c r="U32" s="17">
        <v>6.4448721000000004E-3</v>
      </c>
      <c r="V32" s="17">
        <v>4.7215451999999998E-3</v>
      </c>
      <c r="W32" s="17">
        <v>0.75711458980000002</v>
      </c>
      <c r="X32" s="17">
        <v>9.5157553399999997E-2</v>
      </c>
      <c r="Y32" s="17">
        <v>9.2010918100000005E-2</v>
      </c>
      <c r="Z32" s="17">
        <v>0.74692704710000002</v>
      </c>
      <c r="AA32" s="17">
        <v>0.1158089774</v>
      </c>
      <c r="AB32" s="17">
        <v>0.9508018412</v>
      </c>
      <c r="AC32" s="17">
        <v>2.1424704999999998E-3</v>
      </c>
      <c r="AF32" s="17" t="s">
        <v>201</v>
      </c>
      <c r="AG32" s="17">
        <v>0</v>
      </c>
      <c r="AH32" s="17">
        <v>1.2918748963293401</v>
      </c>
      <c r="AI32" s="17">
        <v>7.0926535319702904</v>
      </c>
      <c r="AJ32" s="17">
        <v>12.4575032328415</v>
      </c>
      <c r="AK32" s="17">
        <v>12.4575032328415</v>
      </c>
      <c r="AL32" s="17">
        <v>12.6065619227216</v>
      </c>
      <c r="AM32" s="17">
        <v>0</v>
      </c>
      <c r="AN32" s="17">
        <v>5.5309748473159503</v>
      </c>
      <c r="AO32" s="17">
        <v>2.1403393401401099E-3</v>
      </c>
      <c r="AP32" s="17">
        <v>5.0409323934508201</v>
      </c>
      <c r="AQ32" s="17">
        <v>5.0051035712336801E-2</v>
      </c>
      <c r="AR32" s="17">
        <v>2401.8606507581098</v>
      </c>
      <c r="AS32" s="17">
        <v>3.1434958174021799E-3</v>
      </c>
      <c r="AT32" s="17">
        <v>7.0887769327094202E-2</v>
      </c>
      <c r="AU32" s="17">
        <v>4.5140532529748603E-3</v>
      </c>
      <c r="AV32" s="17">
        <v>1.04881705035907E-4</v>
      </c>
      <c r="AW32" s="17">
        <v>1.6140938816007699E-2</v>
      </c>
      <c r="AX32" s="17">
        <v>2.7116091925020802E-4</v>
      </c>
      <c r="AY32" s="17">
        <v>54.243595345814398</v>
      </c>
      <c r="AZ32" s="17">
        <v>1.8380968020749699</v>
      </c>
      <c r="BA32" s="17">
        <v>13.858782397694499</v>
      </c>
      <c r="BB32" s="17">
        <v>0.74618012258282296</v>
      </c>
      <c r="BC32" s="17">
        <v>0</v>
      </c>
      <c r="BD32" s="17">
        <v>0</v>
      </c>
      <c r="BE32" s="17">
        <v>36.0462424429127</v>
      </c>
      <c r="BF32" s="17">
        <v>36.0462424429127</v>
      </c>
      <c r="BG32" s="17">
        <v>6.3644551385399497</v>
      </c>
      <c r="BH32" s="17">
        <v>0</v>
      </c>
      <c r="BI32" s="17">
        <v>0.115693440069165</v>
      </c>
      <c r="BJ32" s="17">
        <v>0</v>
      </c>
      <c r="BK32" s="17">
        <v>0</v>
      </c>
      <c r="BL32" s="17">
        <v>4.6369673989527396</v>
      </c>
      <c r="BM32" s="17">
        <v>2.4365104653359499</v>
      </c>
      <c r="BN32" s="17">
        <v>2.0429846146531E-3</v>
      </c>
      <c r="BO32" s="17">
        <v>0</v>
      </c>
      <c r="BP32" s="17">
        <v>35.673736584076799</v>
      </c>
      <c r="BQ32" s="17">
        <v>9.2760104129100407E-3</v>
      </c>
      <c r="BR32" s="17">
        <v>0.34863943104658901</v>
      </c>
      <c r="BS32" s="17">
        <v>0.99228208870296497</v>
      </c>
      <c r="BT32" s="17">
        <v>5.2202427214926601</v>
      </c>
      <c r="BU32" s="17">
        <v>5.2673760702169901</v>
      </c>
      <c r="BV32" s="17">
        <v>5.8705709215285999</v>
      </c>
      <c r="BW32" s="17">
        <v>343.34263542243298</v>
      </c>
      <c r="BX32" s="17">
        <v>521.65969070168205</v>
      </c>
      <c r="BY32" s="17">
        <v>53.325263982084302</v>
      </c>
      <c r="BZ32" s="17">
        <v>579.62192208271995</v>
      </c>
      <c r="CA32" s="5">
        <v>3.80296843520944E-5</v>
      </c>
      <c r="CB32" s="17">
        <v>32.451197459871999</v>
      </c>
      <c r="CC32" s="17">
        <v>0</v>
      </c>
      <c r="CD32" s="17">
        <v>7.2455917361895203E-2</v>
      </c>
      <c r="CE32" s="5">
        <v>1.9847851252170199E-5</v>
      </c>
      <c r="CF32" s="17">
        <v>6.4383899122062204E-3</v>
      </c>
      <c r="CG32" s="17">
        <v>4.7168284231180998E-3</v>
      </c>
      <c r="CH32" s="17">
        <v>0.75635776264409105</v>
      </c>
      <c r="CI32" s="17">
        <v>0</v>
      </c>
      <c r="CJ32" s="17">
        <v>96.460038149852906</v>
      </c>
      <c r="CK32" s="17">
        <v>2.6917157325132099E-2</v>
      </c>
      <c r="CL32" s="5">
        <v>1.8843295539277999E-5</v>
      </c>
      <c r="CM32" s="17">
        <v>21.6972930752823</v>
      </c>
      <c r="CN32" s="17">
        <v>3.01314228826534E-2</v>
      </c>
      <c r="CO32" s="17">
        <v>0</v>
      </c>
      <c r="CP32" s="17">
        <v>0</v>
      </c>
      <c r="CQ32" s="17">
        <v>0.613062761079603</v>
      </c>
      <c r="CR32" s="17">
        <v>70.736912019246105</v>
      </c>
      <c r="CS32" s="17">
        <v>62.967504138163399</v>
      </c>
      <c r="CT32" s="17">
        <v>7.7694078810826896</v>
      </c>
      <c r="CU32" s="17">
        <v>0</v>
      </c>
      <c r="CV32" s="17">
        <v>0</v>
      </c>
      <c r="CW32" s="17">
        <v>20.0376047278118</v>
      </c>
      <c r="CX32" s="17">
        <v>0</v>
      </c>
      <c r="CY32" s="17">
        <v>2.9809216167705599</v>
      </c>
      <c r="CZ32" s="17">
        <v>1.3472141587658499</v>
      </c>
      <c r="DA32" s="17">
        <v>1.8570076157674499E-4</v>
      </c>
      <c r="DB32" s="17">
        <v>11.923698794733101</v>
      </c>
      <c r="DC32" s="17">
        <v>0.27307766439655701</v>
      </c>
      <c r="DD32" s="17">
        <v>1.3855125336618201E-4</v>
      </c>
      <c r="DE32" s="17">
        <v>4.3103169605207299</v>
      </c>
      <c r="DF32" s="5">
        <v>3.6768106275235902E-7</v>
      </c>
      <c r="DG32" s="17">
        <v>61.805796221410098</v>
      </c>
      <c r="DH32" s="17">
        <v>38.751958439389803</v>
      </c>
      <c r="DI32" s="17">
        <v>0.94985132961873298</v>
      </c>
      <c r="DJ32" s="17">
        <v>0</v>
      </c>
      <c r="DK32" s="17">
        <v>0</v>
      </c>
      <c r="DL32" s="17">
        <v>5.4263697960963002</v>
      </c>
      <c r="DM32" s="17">
        <v>3.57559558927441</v>
      </c>
      <c r="DN32" s="17">
        <v>9.3361402747159296E-4</v>
      </c>
      <c r="DO32" s="17">
        <v>349.781869693722</v>
      </c>
      <c r="DP32" s="17">
        <v>2.2641750020081401</v>
      </c>
      <c r="DQ32" s="17">
        <v>4.97107837599739</v>
      </c>
      <c r="DS32" s="25">
        <f t="shared" si="0"/>
        <v>7.9999862363573284E-3</v>
      </c>
      <c r="DT32" s="97">
        <f t="shared" si="1"/>
        <v>0.98159071458755887</v>
      </c>
      <c r="DU32" s="40">
        <f t="shared" si="2"/>
        <v>-1.0003243176041168E-3</v>
      </c>
      <c r="DV32" s="40"/>
      <c r="DW32" s="40">
        <f t="shared" si="3"/>
        <v>-1.0001044505029951E-3</v>
      </c>
      <c r="DX32" s="40">
        <f t="shared" si="4"/>
        <v>-1.0003447586019768E-3</v>
      </c>
      <c r="DY32" s="40">
        <f t="shared" si="5"/>
        <v>-1.0003321279400831E-3</v>
      </c>
      <c r="DZ32" s="40">
        <f t="shared" si="6"/>
        <v>-1.0012376572385683E-3</v>
      </c>
      <c r="EA32" s="40">
        <f t="shared" si="7"/>
        <v>-1.0000886052263279E-3</v>
      </c>
      <c r="EB32" s="40">
        <f t="shared" si="8"/>
        <v>-9.9976887174341666E-4</v>
      </c>
      <c r="EC32" s="40">
        <f t="shared" si="9"/>
        <v>-1.0004463494386725E-3</v>
      </c>
      <c r="ED32" s="40">
        <f t="shared" si="10"/>
        <v>-1.0006726248535786E-3</v>
      </c>
      <c r="EE32" s="40">
        <f t="shared" si="11"/>
        <v>-1.0003384016686902E-3</v>
      </c>
      <c r="EF32" s="40">
        <f t="shared" si="12"/>
        <v>-1.0009331046730461E-3</v>
      </c>
      <c r="EG32" s="40">
        <f t="shared" si="13"/>
        <v>-9.9980706184060329E-4</v>
      </c>
      <c r="EH32" s="40">
        <f t="shared" si="14"/>
        <v>-9.9770510400738061E-4</v>
      </c>
      <c r="EI32" s="40">
        <f t="shared" si="15"/>
        <v>0.64096738373243156</v>
      </c>
      <c r="EJ32" s="40">
        <f t="shared" si="16"/>
        <v>-9.9977803727430473E-4</v>
      </c>
      <c r="EK32" s="40">
        <f t="shared" si="17"/>
        <v>-1.0002063940652108E-3</v>
      </c>
      <c r="EL32" s="40">
        <f t="shared" si="18"/>
        <v>-1.0052642530608738E-3</v>
      </c>
      <c r="EM32" s="40">
        <f t="shared" si="19"/>
        <v>-9.8396105327322025E-4</v>
      </c>
      <c r="EN32" s="40">
        <f t="shared" si="20"/>
        <v>-1.0057899820510047E-3</v>
      </c>
      <c r="EO32" s="40">
        <f t="shared" si="21"/>
        <v>-9.9899009373034331E-4</v>
      </c>
      <c r="EP32" s="40">
        <f t="shared" si="22"/>
        <v>-9.9962035615889003E-4</v>
      </c>
      <c r="EQ32" s="40">
        <f t="shared" si="23"/>
        <v>-1.0010089460216068E-3</v>
      </c>
      <c r="ER32" s="40">
        <f t="shared" si="24"/>
        <v>-1.0011211879988238E-3</v>
      </c>
      <c r="ES32" s="40">
        <f t="shared" si="25"/>
        <v>-9.9999661289151506E-4</v>
      </c>
      <c r="ET32" s="40">
        <f t="shared" si="26"/>
        <v>-9.9765435658701507E-4</v>
      </c>
      <c r="EU32" s="40">
        <f t="shared" si="27"/>
        <v>-9.9969472089724617E-4</v>
      </c>
      <c r="EV32" s="40">
        <f t="shared" si="28"/>
        <v>-9.9472074872905699E-4</v>
      </c>
      <c r="EW32" s="40">
        <f t="shared" si="29"/>
        <v>0</v>
      </c>
    </row>
    <row r="33" spans="1:153" x14ac:dyDescent="0.25">
      <c r="A33" s="17" t="s">
        <v>202</v>
      </c>
      <c r="B33" s="17">
        <v>9181.9824554999996</v>
      </c>
      <c r="C33" s="17"/>
      <c r="D33" s="17">
        <v>2428.8588488999999</v>
      </c>
      <c r="E33" s="17">
        <v>202.45562569000001</v>
      </c>
      <c r="F33" s="17">
        <v>177.12466043000001</v>
      </c>
      <c r="G33" s="17">
        <v>263.80673703999997</v>
      </c>
      <c r="H33" s="17">
        <v>1439.9431728</v>
      </c>
      <c r="I33" s="17">
        <v>31.618964352999999</v>
      </c>
      <c r="J33" s="17">
        <v>17.959787937000002</v>
      </c>
      <c r="K33" s="17">
        <v>14.584900954</v>
      </c>
      <c r="L33" s="17">
        <v>12.900185641</v>
      </c>
      <c r="M33" s="17">
        <v>91.620461663</v>
      </c>
      <c r="N33" s="17">
        <v>4.5811380575999996</v>
      </c>
      <c r="O33" s="17">
        <v>13.212101478999999</v>
      </c>
      <c r="P33" s="17">
        <v>11.051386305999999</v>
      </c>
      <c r="Q33" s="17">
        <v>10.555221272000001</v>
      </c>
      <c r="R33" s="17">
        <v>6.5788439283000004</v>
      </c>
      <c r="S33" s="17">
        <v>0.25698749009999999</v>
      </c>
      <c r="T33" s="17">
        <v>2.7731959999999998E-4</v>
      </c>
      <c r="U33" s="17">
        <v>2.31795583E-2</v>
      </c>
      <c r="V33" s="17">
        <v>1.6930102299999999E-2</v>
      </c>
      <c r="W33" s="17">
        <v>2.0755923162999999</v>
      </c>
      <c r="X33" s="17">
        <v>1.0890032728000001</v>
      </c>
      <c r="Y33" s="17">
        <v>1.0555550408000001</v>
      </c>
      <c r="Z33" s="17">
        <v>2.1013492070000002</v>
      </c>
      <c r="AA33" s="17">
        <v>0.39415108459999998</v>
      </c>
      <c r="AB33" s="17">
        <v>2.4532394858000002</v>
      </c>
      <c r="AC33" s="17">
        <v>7.6423395999999999E-3</v>
      </c>
      <c r="AF33" s="17" t="s">
        <v>202</v>
      </c>
      <c r="AG33" s="17">
        <v>0</v>
      </c>
      <c r="AH33" s="17">
        <v>5.3494930169778101</v>
      </c>
      <c r="AI33" s="17">
        <v>18.131498425437901</v>
      </c>
      <c r="AJ33" s="17">
        <v>31.915627592250601</v>
      </c>
      <c r="AK33" s="17">
        <v>31.915627592250601</v>
      </c>
      <c r="AL33" s="17">
        <v>52.885478292651399</v>
      </c>
      <c r="AM33" s="17">
        <v>0</v>
      </c>
      <c r="AN33" s="17">
        <v>14.680566993687799</v>
      </c>
      <c r="AO33" s="17">
        <v>7.5717294596429202E-3</v>
      </c>
      <c r="AP33" s="17">
        <v>13.013255915538601</v>
      </c>
      <c r="AQ33" s="17">
        <v>0.52930621341235495</v>
      </c>
      <c r="AR33" s="17">
        <v>9209.2813809968193</v>
      </c>
      <c r="AS33" s="17">
        <v>3.4473427354078802E-2</v>
      </c>
      <c r="AT33" s="17">
        <v>0.84018503394180999</v>
      </c>
      <c r="AU33" s="17">
        <v>5.3501973721666499E-2</v>
      </c>
      <c r="AV33" s="17">
        <v>1.24306256424918E-3</v>
      </c>
      <c r="AW33" s="17">
        <v>0.19130754298494801</v>
      </c>
      <c r="AX33" s="17">
        <v>3.2138886483539702E-3</v>
      </c>
      <c r="AY33" s="17">
        <v>225.39660823012099</v>
      </c>
      <c r="AZ33" s="17">
        <v>7.7020454677864096</v>
      </c>
      <c r="BA33" s="17">
        <v>57.849360974250999</v>
      </c>
      <c r="BB33" s="17">
        <v>2.1054315693462402</v>
      </c>
      <c r="BC33" s="17">
        <v>0</v>
      </c>
      <c r="BD33" s="17">
        <v>0</v>
      </c>
      <c r="BE33" s="17">
        <v>92.470277149675297</v>
      </c>
      <c r="BF33" s="17">
        <v>92.470277149675297</v>
      </c>
      <c r="BG33" s="17">
        <v>26.4056661897562</v>
      </c>
      <c r="BH33" s="17">
        <v>0</v>
      </c>
      <c r="BI33" s="17">
        <v>0.39027532978018198</v>
      </c>
      <c r="BJ33" s="17">
        <v>0</v>
      </c>
      <c r="BK33" s="17">
        <v>0</v>
      </c>
      <c r="BL33" s="17">
        <v>19.909403545581299</v>
      </c>
      <c r="BM33" s="17">
        <v>10.5401172047155</v>
      </c>
      <c r="BN33" s="17">
        <v>2.16050990434506E-2</v>
      </c>
      <c r="BO33" s="17">
        <v>0</v>
      </c>
      <c r="BP33" s="17">
        <v>148.36598672539699</v>
      </c>
      <c r="BQ33" s="17">
        <v>0.111473833160691</v>
      </c>
      <c r="BR33" s="17">
        <v>1.1793731933728999</v>
      </c>
      <c r="BS33" s="17">
        <v>3.35667764354569</v>
      </c>
      <c r="BT33" s="17">
        <v>13.338936575733101</v>
      </c>
      <c r="BU33" s="17">
        <v>21.852959392355199</v>
      </c>
      <c r="BV33" s="17">
        <v>20.5301320138352</v>
      </c>
      <c r="BW33" s="17">
        <v>1342.3393435943001</v>
      </c>
      <c r="BX33" s="17">
        <v>2239.80859151304</v>
      </c>
      <c r="BY33" s="17">
        <v>228.95817418368</v>
      </c>
      <c r="BZ33" s="17">
        <v>2488.6761692423001</v>
      </c>
      <c r="CA33" s="17">
        <v>4.5701114511356001E-4</v>
      </c>
      <c r="CB33" s="17">
        <v>134.97167058663501</v>
      </c>
      <c r="CC33" s="17">
        <v>0</v>
      </c>
      <c r="CD33" s="17">
        <v>0.25452182422362102</v>
      </c>
      <c r="CE33" s="17">
        <v>2.85624648687401E-4</v>
      </c>
      <c r="CF33" s="17">
        <v>2.2975337933982501E-2</v>
      </c>
      <c r="CG33" s="17">
        <v>1.6778382323623001E-2</v>
      </c>
      <c r="CH33" s="17">
        <v>2.0845194724259302</v>
      </c>
      <c r="CI33" s="17">
        <v>0</v>
      </c>
      <c r="CJ33" s="17">
        <v>411.06289571029498</v>
      </c>
      <c r="CK33" s="17">
        <v>7.5463873400133302E-2</v>
      </c>
      <c r="CL33" s="17">
        <v>2.2333780756659299E-4</v>
      </c>
      <c r="CM33" s="17">
        <v>60.966269560012499</v>
      </c>
      <c r="CN33" s="17">
        <v>8.39238257317967E-2</v>
      </c>
      <c r="CO33" s="17">
        <v>0</v>
      </c>
      <c r="CP33" s="17">
        <v>0</v>
      </c>
      <c r="CQ33" s="17">
        <v>1.7011770058587801</v>
      </c>
      <c r="CR33" s="17">
        <v>201.60395148253599</v>
      </c>
      <c r="CS33" s="17">
        <v>176.514817902175</v>
      </c>
      <c r="CT33" s="17">
        <v>25.089133580361199</v>
      </c>
      <c r="CU33" s="17">
        <v>0</v>
      </c>
      <c r="CV33" s="17">
        <v>0</v>
      </c>
      <c r="CW33" s="17">
        <v>55.873456472604801</v>
      </c>
      <c r="CX33" s="17">
        <v>0</v>
      </c>
      <c r="CY33" s="17">
        <v>8.4217982645987295</v>
      </c>
      <c r="CZ33" s="17">
        <v>3.7382902889487801</v>
      </c>
      <c r="DA33" s="17">
        <v>2.1367324763912499E-3</v>
      </c>
      <c r="DB33" s="17">
        <v>33.687204463257203</v>
      </c>
      <c r="DC33" s="17">
        <v>1.1307821012179</v>
      </c>
      <c r="DD33" s="17">
        <v>1.5320016330142099E-3</v>
      </c>
      <c r="DE33" s="17">
        <v>11.9633377182162</v>
      </c>
      <c r="DF33" s="5">
        <v>4.35762954016655E-6</v>
      </c>
      <c r="DG33" s="17">
        <v>269.84707511500699</v>
      </c>
      <c r="DH33" s="17">
        <v>162.198552523545</v>
      </c>
      <c r="DI33" s="17">
        <v>2.4730629186193802</v>
      </c>
      <c r="DJ33" s="17">
        <v>0</v>
      </c>
      <c r="DK33" s="17">
        <v>0</v>
      </c>
      <c r="DL33" s="17">
        <v>23.2386685894975</v>
      </c>
      <c r="DM33" s="17">
        <v>10.542743188503501</v>
      </c>
      <c r="DN33" s="17">
        <v>1.12196875413028E-2</v>
      </c>
      <c r="DO33" s="17">
        <v>1467.5287605782701</v>
      </c>
      <c r="DP33" s="17">
        <v>6.5778592098814102</v>
      </c>
      <c r="DQ33" s="17">
        <v>21.4942609819139</v>
      </c>
      <c r="DS33" s="25">
        <f t="shared" si="0"/>
        <v>7.999997666085619E-3</v>
      </c>
      <c r="DT33" s="97">
        <f t="shared" si="1"/>
        <v>0.91469372161766704</v>
      </c>
      <c r="DU33" s="40">
        <f t="shared" si="2"/>
        <v>2.9730971093794335E-3</v>
      </c>
      <c r="DV33" s="40"/>
      <c r="DW33" s="40">
        <f t="shared" si="3"/>
        <v>2.4627746634758453E-2</v>
      </c>
      <c r="DX33" s="40">
        <f t="shared" si="4"/>
        <v>-4.2067203840909723E-3</v>
      </c>
      <c r="DY33" s="40">
        <f t="shared" si="5"/>
        <v>-3.4430131092108426E-3</v>
      </c>
      <c r="DZ33" s="40">
        <f t="shared" si="6"/>
        <v>2.2896830243160703E-2</v>
      </c>
      <c r="EA33" s="40">
        <f t="shared" si="7"/>
        <v>1.9157414194776418E-2</v>
      </c>
      <c r="EB33" s="40">
        <f t="shared" si="8"/>
        <v>9.3824464311543718E-3</v>
      </c>
      <c r="EC33" s="40">
        <f t="shared" si="9"/>
        <v>9.560830508702628E-3</v>
      </c>
      <c r="ED33" s="40">
        <f t="shared" si="10"/>
        <v>6.5592519270117012E-3</v>
      </c>
      <c r="EE33" s="40">
        <f t="shared" si="11"/>
        <v>8.7650114258228055E-3</v>
      </c>
      <c r="EF33" s="40">
        <f t="shared" si="12"/>
        <v>9.2753897028057253E-3</v>
      </c>
      <c r="EG33" s="40">
        <f t="shared" si="13"/>
        <v>-9.8419257648459327E-3</v>
      </c>
      <c r="EH33" s="40">
        <f t="shared" si="14"/>
        <v>9.5999184486055926E-3</v>
      </c>
      <c r="EI33" s="40">
        <f t="shared" si="15"/>
        <v>0.85769743680835919</v>
      </c>
      <c r="EJ33" s="40">
        <f t="shared" si="16"/>
        <v>-1.1821716641413243E-3</v>
      </c>
      <c r="EK33" s="40">
        <f t="shared" si="17"/>
        <v>-1.4967955302212563E-4</v>
      </c>
      <c r="EL33" s="40">
        <f t="shared" si="18"/>
        <v>-9.5944976754297473E-3</v>
      </c>
      <c r="EM33" s="40">
        <f t="shared" si="19"/>
        <v>2.9947571997799714E-2</v>
      </c>
      <c r="EN33" s="40">
        <f t="shared" si="20"/>
        <v>-8.810364864351149E-3</v>
      </c>
      <c r="EO33" s="40">
        <f t="shared" si="21"/>
        <v>-8.9615510697178807E-3</v>
      </c>
      <c r="EP33" s="40">
        <f t="shared" si="22"/>
        <v>4.3010161753942481E-3</v>
      </c>
      <c r="EQ33" s="40">
        <f t="shared" si="23"/>
        <v>3.2067540371405273E-2</v>
      </c>
      <c r="ER33" s="40">
        <f t="shared" si="24"/>
        <v>3.2112452454717604E-2</v>
      </c>
      <c r="ES33" s="40">
        <f t="shared" si="25"/>
        <v>1.9427339028853011E-3</v>
      </c>
      <c r="ET33" s="40">
        <f t="shared" si="26"/>
        <v>-9.8331705055467976E-3</v>
      </c>
      <c r="EU33" s="40">
        <f t="shared" si="27"/>
        <v>8.0805126992791847E-3</v>
      </c>
      <c r="EV33" s="40">
        <f t="shared" si="28"/>
        <v>-9.2393356030762777E-3</v>
      </c>
      <c r="EW33" s="40">
        <f t="shared" si="29"/>
        <v>0</v>
      </c>
    </row>
    <row r="34" spans="1:153" x14ac:dyDescent="0.25">
      <c r="A34" s="17" t="s">
        <v>203</v>
      </c>
      <c r="B34" s="17">
        <v>10419.419076</v>
      </c>
      <c r="C34" s="17"/>
      <c r="D34" s="17">
        <v>3413.6777072</v>
      </c>
      <c r="E34" s="17">
        <v>288.28744404999998</v>
      </c>
      <c r="F34" s="17">
        <v>260.98209014999998</v>
      </c>
      <c r="G34" s="17">
        <v>377.38641335</v>
      </c>
      <c r="H34" s="17">
        <v>1820.0897158</v>
      </c>
      <c r="I34" s="17">
        <v>59.113694705999997</v>
      </c>
      <c r="J34" s="17">
        <v>33.720643557000002</v>
      </c>
      <c r="K34" s="17">
        <v>25.416590974999998</v>
      </c>
      <c r="L34" s="17">
        <v>23.760229235000001</v>
      </c>
      <c r="M34" s="17">
        <v>170.85104038</v>
      </c>
      <c r="N34" s="17">
        <v>4.5938897697999996</v>
      </c>
      <c r="O34" s="17">
        <v>24.828262878</v>
      </c>
      <c r="P34" s="17">
        <v>14.724426421</v>
      </c>
      <c r="Q34" s="17">
        <v>14.721597008</v>
      </c>
      <c r="R34" s="17">
        <v>9.4815520534999997</v>
      </c>
      <c r="S34" s="17">
        <v>0.26341293090000001</v>
      </c>
      <c r="T34" s="17">
        <v>1.363395E-4</v>
      </c>
      <c r="U34" s="17">
        <v>2.3517264699999998E-2</v>
      </c>
      <c r="V34" s="17">
        <v>1.7212783700000001E-2</v>
      </c>
      <c r="W34" s="17">
        <v>3.4169289838000001</v>
      </c>
      <c r="X34" s="17">
        <v>0.791933518</v>
      </c>
      <c r="Y34" s="17">
        <v>0.76313508330000002</v>
      </c>
      <c r="Z34" s="17">
        <v>3.2260468292</v>
      </c>
      <c r="AA34" s="17">
        <v>0.39649032849999999</v>
      </c>
      <c r="AB34" s="17">
        <v>4.4429597730000001</v>
      </c>
      <c r="AC34" s="17">
        <v>7.7980695000000001E-3</v>
      </c>
      <c r="AF34" s="17" t="s">
        <v>203</v>
      </c>
      <c r="AG34" s="17">
        <v>0</v>
      </c>
      <c r="AH34" s="17">
        <v>6.7450828311130397</v>
      </c>
      <c r="AI34" s="17">
        <v>34.119393663387299</v>
      </c>
      <c r="AJ34" s="17">
        <v>59.812704798840201</v>
      </c>
      <c r="AK34" s="17">
        <v>59.812704798840201</v>
      </c>
      <c r="AL34" s="17">
        <v>66.199972970126794</v>
      </c>
      <c r="AM34" s="17">
        <v>0</v>
      </c>
      <c r="AN34" s="17">
        <v>25.717271595720799</v>
      </c>
      <c r="AO34" s="17">
        <v>7.8914435768869997E-3</v>
      </c>
      <c r="AP34" s="17">
        <v>24.041228964790601</v>
      </c>
      <c r="AQ34" s="17">
        <v>0.55890186779613604</v>
      </c>
      <c r="AR34" s="17">
        <v>10542.4302474533</v>
      </c>
      <c r="AS34" s="17">
        <v>2.91356650935365E-2</v>
      </c>
      <c r="AT34" s="17">
        <v>0.59545784953124103</v>
      </c>
      <c r="AU34" s="17">
        <v>3.79178035796447E-2</v>
      </c>
      <c r="AV34" s="17">
        <v>8.8098816582725598E-4</v>
      </c>
      <c r="AW34" s="17">
        <v>0.135583762965657</v>
      </c>
      <c r="AX34" s="17">
        <v>2.2777369689027001E-3</v>
      </c>
      <c r="AY34" s="17">
        <v>283.85810672189098</v>
      </c>
      <c r="AZ34" s="17">
        <v>9.6807929087828395</v>
      </c>
      <c r="BA34" s="17">
        <v>72.744152389141306</v>
      </c>
      <c r="BB34" s="17">
        <v>3.26424042188227</v>
      </c>
      <c r="BC34" s="17">
        <v>0</v>
      </c>
      <c r="BD34" s="17">
        <v>0</v>
      </c>
      <c r="BE34" s="17">
        <v>172.87141171183401</v>
      </c>
      <c r="BF34" s="17">
        <v>172.87141171183401</v>
      </c>
      <c r="BG34" s="17">
        <v>33.258166832911897</v>
      </c>
      <c r="BH34" s="17">
        <v>0</v>
      </c>
      <c r="BI34" s="17">
        <v>0.40120098858999798</v>
      </c>
      <c r="BJ34" s="17">
        <v>0</v>
      </c>
      <c r="BK34" s="17">
        <v>0</v>
      </c>
      <c r="BL34" s="17">
        <v>27.630258577247101</v>
      </c>
      <c r="BM34" s="17">
        <v>13.133214606732301</v>
      </c>
      <c r="BN34" s="17">
        <v>2.2813034051337101E-2</v>
      </c>
      <c r="BO34" s="17">
        <v>0</v>
      </c>
      <c r="BP34" s="17">
        <v>186.61620942942201</v>
      </c>
      <c r="BQ34" s="17">
        <v>8.8976695537894002E-2</v>
      </c>
      <c r="BR34" s="17">
        <v>1.20860091993364</v>
      </c>
      <c r="BS34" s="17">
        <v>3.4398624022663502</v>
      </c>
      <c r="BT34" s="17">
        <v>25.1219380493079</v>
      </c>
      <c r="BU34" s="17">
        <v>27.5248044418937</v>
      </c>
      <c r="BV34" s="17">
        <v>26.8907504051171</v>
      </c>
      <c r="BW34" s="17">
        <v>1777.29901782106</v>
      </c>
      <c r="BX34" s="17">
        <v>3108.4027194375999</v>
      </c>
      <c r="BY34" s="17">
        <v>317.74794209039999</v>
      </c>
      <c r="BZ34" s="17">
        <v>3453.7809201052401</v>
      </c>
      <c r="CA34" s="17">
        <v>3.6477813958958101E-4</v>
      </c>
      <c r="CB34" s="17">
        <v>169.935895457854</v>
      </c>
      <c r="CC34" s="17">
        <v>0</v>
      </c>
      <c r="CD34" s="17">
        <v>0.26656677797891198</v>
      </c>
      <c r="CE34" s="17">
        <v>1.37949753027133E-4</v>
      </c>
      <c r="CF34" s="17">
        <v>2.3798837202555101E-2</v>
      </c>
      <c r="CG34" s="17">
        <v>1.74188881648836E-2</v>
      </c>
      <c r="CH34" s="17">
        <v>3.4574207315116499</v>
      </c>
      <c r="CI34" s="17">
        <v>0</v>
      </c>
      <c r="CJ34" s="17">
        <v>513.53485814596104</v>
      </c>
      <c r="CK34" s="17">
        <v>0.11283523436564701</v>
      </c>
      <c r="CL34" s="17">
        <v>1.58285799288237E-4</v>
      </c>
      <c r="CM34" s="17">
        <v>90.967310485292302</v>
      </c>
      <c r="CN34" s="17">
        <v>0.12595406830029099</v>
      </c>
      <c r="CO34" s="17">
        <v>0</v>
      </c>
      <c r="CP34" s="17">
        <v>0</v>
      </c>
      <c r="CQ34" s="17">
        <v>2.5588860193786198</v>
      </c>
      <c r="CR34" s="17">
        <v>291.70172705312598</v>
      </c>
      <c r="CS34" s="17">
        <v>264.07217947484799</v>
      </c>
      <c r="CT34" s="17">
        <v>27.629547578277801</v>
      </c>
      <c r="CU34" s="17">
        <v>0</v>
      </c>
      <c r="CV34" s="17">
        <v>0</v>
      </c>
      <c r="CW34" s="17">
        <v>83.879608764915602</v>
      </c>
      <c r="CX34" s="17">
        <v>0</v>
      </c>
      <c r="CY34" s="17">
        <v>12.561670141702001</v>
      </c>
      <c r="CZ34" s="17">
        <v>5.6231571118349599</v>
      </c>
      <c r="DA34" s="17">
        <v>1.8221884811058301E-3</v>
      </c>
      <c r="DB34" s="17">
        <v>50.246677732435998</v>
      </c>
      <c r="DC34" s="17">
        <v>1.4257812721292999</v>
      </c>
      <c r="DD34" s="17">
        <v>1.61350672653317E-3</v>
      </c>
      <c r="DE34" s="17">
        <v>17.992482847159</v>
      </c>
      <c r="DF34" s="5">
        <v>3.0884572142319301E-6</v>
      </c>
      <c r="DG34" s="17">
        <v>381.80815361382702</v>
      </c>
      <c r="DH34" s="17">
        <v>203.582783199603</v>
      </c>
      <c r="DI34" s="17">
        <v>4.4955063678137304</v>
      </c>
      <c r="DJ34" s="17">
        <v>0</v>
      </c>
      <c r="DK34" s="17">
        <v>0</v>
      </c>
      <c r="DL34" s="17">
        <v>28.972383844607499</v>
      </c>
      <c r="DM34" s="17">
        <v>14.8960087634185</v>
      </c>
      <c r="DN34" s="17">
        <v>8.9554722059006497E-3</v>
      </c>
      <c r="DO34" s="17">
        <v>1841.5768288265299</v>
      </c>
      <c r="DP34" s="17">
        <v>9.5938570241485301</v>
      </c>
      <c r="DQ34" s="17">
        <v>26.751973472533201</v>
      </c>
      <c r="DS34" s="25">
        <f t="shared" si="0"/>
        <v>8.0000032475728601E-3</v>
      </c>
      <c r="DT34" s="97">
        <f t="shared" si="1"/>
        <v>0.96509631854652067</v>
      </c>
      <c r="DU34" s="40">
        <f t="shared" si="2"/>
        <v>1.1805952957266342E-2</v>
      </c>
      <c r="DV34" s="40"/>
      <c r="DW34" s="40">
        <f t="shared" si="3"/>
        <v>1.1747802910818408E-2</v>
      </c>
      <c r="DX34" s="40">
        <f t="shared" si="4"/>
        <v>1.1843328849708195E-2</v>
      </c>
      <c r="DY34" s="40">
        <f t="shared" si="5"/>
        <v>1.1840235178866005E-2</v>
      </c>
      <c r="DZ34" s="40">
        <f t="shared" si="6"/>
        <v>1.1716744714193402E-2</v>
      </c>
      <c r="EA34" s="40">
        <f t="shared" si="7"/>
        <v>1.1805524112356983E-2</v>
      </c>
      <c r="EB34" s="40">
        <f t="shared" si="8"/>
        <v>1.1824841879985811E-2</v>
      </c>
      <c r="EC34" s="40">
        <f t="shared" si="9"/>
        <v>1.1825103685025049E-2</v>
      </c>
      <c r="ED34" s="40">
        <f t="shared" si="10"/>
        <v>1.1830092439090402E-2</v>
      </c>
      <c r="EE34" s="40">
        <f t="shared" si="11"/>
        <v>1.1826473853066798E-2</v>
      </c>
      <c r="EF34" s="40">
        <f t="shared" si="12"/>
        <v>1.1825338185476571E-2</v>
      </c>
      <c r="EG34" s="40">
        <f t="shared" si="13"/>
        <v>1.1879595535520869E-2</v>
      </c>
      <c r="EH34" s="40">
        <f t="shared" si="14"/>
        <v>1.1828260911806339E-2</v>
      </c>
      <c r="EI34" s="40">
        <f t="shared" si="15"/>
        <v>0.82626810961990804</v>
      </c>
      <c r="EJ34" s="40">
        <f t="shared" si="16"/>
        <v>1.1847339342580943E-2</v>
      </c>
      <c r="EK34" s="40">
        <f t="shared" si="17"/>
        <v>1.1844576712213945E-2</v>
      </c>
      <c r="EL34" s="40">
        <f t="shared" si="18"/>
        <v>1.1973015402608603E-2</v>
      </c>
      <c r="EM34" s="40">
        <f t="shared" si="19"/>
        <v>1.1810612677419223E-2</v>
      </c>
      <c r="EN34" s="40">
        <f t="shared" si="20"/>
        <v>1.197301242925171E-2</v>
      </c>
      <c r="EO34" s="40">
        <f t="shared" si="21"/>
        <v>1.1973918250282723E-2</v>
      </c>
      <c r="EP34" s="40">
        <f t="shared" si="22"/>
        <v>1.1850333414485686E-2</v>
      </c>
      <c r="EQ34" s="40">
        <f t="shared" si="23"/>
        <v>1.1769028703756838E-2</v>
      </c>
      <c r="ER34" s="40">
        <f t="shared" si="24"/>
        <v>1.1771255322750314E-2</v>
      </c>
      <c r="ES34" s="40">
        <f t="shared" si="25"/>
        <v>1.1839131514325035E-2</v>
      </c>
      <c r="ET34" s="40">
        <f t="shared" si="26"/>
        <v>1.1880895324280241E-2</v>
      </c>
      <c r="EU34" s="40">
        <f t="shared" si="27"/>
        <v>1.1826934633317521E-2</v>
      </c>
      <c r="EV34" s="40">
        <f t="shared" si="28"/>
        <v>1.19739990631014E-2</v>
      </c>
      <c r="EW34" s="40">
        <f t="shared" si="29"/>
        <v>0</v>
      </c>
    </row>
    <row r="35" spans="1:153" x14ac:dyDescent="0.25">
      <c r="A35" s="17" t="s">
        <v>204</v>
      </c>
      <c r="B35" s="17">
        <v>2640.4730599999998</v>
      </c>
      <c r="C35" s="17"/>
      <c r="D35" s="17">
        <v>536.10624351000001</v>
      </c>
      <c r="E35" s="17">
        <v>84.565215284000004</v>
      </c>
      <c r="F35" s="17">
        <v>75.250496709999993</v>
      </c>
      <c r="G35" s="17">
        <v>58.021091439000003</v>
      </c>
      <c r="H35" s="17">
        <v>331.78559872</v>
      </c>
      <c r="I35" s="17">
        <v>12.585004355000001</v>
      </c>
      <c r="J35" s="17">
        <v>7.1579185094</v>
      </c>
      <c r="K35" s="17">
        <v>5.6820532781999997</v>
      </c>
      <c r="L35" s="17">
        <v>5.1107751514000004</v>
      </c>
      <c r="M35" s="17">
        <v>36.437635954999998</v>
      </c>
      <c r="N35" s="17">
        <v>1.5558394675</v>
      </c>
      <c r="O35" s="17">
        <v>5.2671580502999999</v>
      </c>
      <c r="P35" s="17">
        <v>4.0190248159999999</v>
      </c>
      <c r="Q35" s="17">
        <v>3.8680015441000002</v>
      </c>
      <c r="R35" s="17">
        <v>2.4311781895000002</v>
      </c>
      <c r="S35" s="17">
        <v>8.8134183000000005E-2</v>
      </c>
      <c r="T35" s="17">
        <v>1.29425E-5</v>
      </c>
      <c r="U35" s="17">
        <v>7.8106197999999998E-3</v>
      </c>
      <c r="V35" s="17">
        <v>5.7249681999999996E-3</v>
      </c>
      <c r="W35" s="17">
        <v>0.79649620259999998</v>
      </c>
      <c r="X35" s="17">
        <v>5.5608119999999997E-2</v>
      </c>
      <c r="Y35" s="17">
        <v>5.3584090000000001E-2</v>
      </c>
      <c r="Z35" s="17">
        <v>0.78967523780000004</v>
      </c>
      <c r="AA35" s="17">
        <v>0.1342509399</v>
      </c>
      <c r="AB35" s="17">
        <v>0.96689854360000005</v>
      </c>
      <c r="AC35" s="17">
        <v>2.6000066E-3</v>
      </c>
      <c r="AF35" s="17" t="s">
        <v>204</v>
      </c>
      <c r="AG35" s="17">
        <v>0</v>
      </c>
      <c r="AH35" s="17">
        <v>1.23041483905476</v>
      </c>
      <c r="AI35" s="17">
        <v>7.1645691101566698</v>
      </c>
      <c r="AJ35" s="17">
        <v>12.5967019397933</v>
      </c>
      <c r="AK35" s="17">
        <v>12.5967019397933</v>
      </c>
      <c r="AL35" s="17">
        <v>11.9732266010631</v>
      </c>
      <c r="AM35" s="17">
        <v>0</v>
      </c>
      <c r="AN35" s="17">
        <v>5.6873267141784902</v>
      </c>
      <c r="AO35" s="17">
        <v>2.6024113510039202E-3</v>
      </c>
      <c r="AP35" s="17">
        <v>5.1155200351503201</v>
      </c>
      <c r="AQ35" s="17">
        <v>2.9123272098215899E-2</v>
      </c>
      <c r="AR35" s="17">
        <v>2642.90492913352</v>
      </c>
      <c r="AS35" s="17">
        <v>2.0259120906981399E-3</v>
      </c>
      <c r="AT35" s="17">
        <v>4.1362522748943101E-2</v>
      </c>
      <c r="AU35" s="17">
        <v>2.6339079129394701E-3</v>
      </c>
      <c r="AV35" s="5">
        <v>6.1197130684480006E-5</v>
      </c>
      <c r="AW35" s="17">
        <v>9.4181260713084892E-3</v>
      </c>
      <c r="AX35" s="17">
        <v>1.5821807349107399E-4</v>
      </c>
      <c r="AY35" s="17">
        <v>51.619747677571297</v>
      </c>
      <c r="AZ35" s="17">
        <v>1.7454254071662101</v>
      </c>
      <c r="BA35" s="17">
        <v>13.1738154493975</v>
      </c>
      <c r="BB35" s="17">
        <v>0.79040538226944601</v>
      </c>
      <c r="BC35" s="17">
        <v>0</v>
      </c>
      <c r="BD35" s="17">
        <v>0</v>
      </c>
      <c r="BE35" s="17">
        <v>36.471515944944301</v>
      </c>
      <c r="BF35" s="17">
        <v>36.471515944944301</v>
      </c>
      <c r="BG35" s="17">
        <v>6.0591401234317397</v>
      </c>
      <c r="BH35" s="17">
        <v>0</v>
      </c>
      <c r="BI35" s="17">
        <v>0.134374329870252</v>
      </c>
      <c r="BJ35" s="17">
        <v>0</v>
      </c>
      <c r="BK35" s="17">
        <v>0</v>
      </c>
      <c r="BL35" s="17">
        <v>4.2928369000413298</v>
      </c>
      <c r="BM35" s="17">
        <v>2.29474000493606</v>
      </c>
      <c r="BN35" s="17">
        <v>1.1887492521614599E-3</v>
      </c>
      <c r="BO35" s="17">
        <v>0</v>
      </c>
      <c r="BP35" s="17">
        <v>33.944860598746999</v>
      </c>
      <c r="BQ35" s="17">
        <v>5.2426894894867099E-3</v>
      </c>
      <c r="BR35" s="17">
        <v>0.404889302093839</v>
      </c>
      <c r="BS35" s="17">
        <v>1.15237671345976</v>
      </c>
      <c r="BT35" s="17">
        <v>5.2720657139924896</v>
      </c>
      <c r="BU35" s="17">
        <v>5.0147461972167298</v>
      </c>
      <c r="BV35" s="17">
        <v>6.2101100903973396</v>
      </c>
      <c r="BW35" s="17">
        <v>330.25998131141898</v>
      </c>
      <c r="BX35" s="17">
        <v>482.94404879115001</v>
      </c>
      <c r="BY35" s="17">
        <v>49.367623405259103</v>
      </c>
      <c r="BZ35" s="17">
        <v>536.60450909645101</v>
      </c>
      <c r="CA35" s="5">
        <v>2.1493420808247401E-5</v>
      </c>
      <c r="CB35" s="17">
        <v>30.874160187161898</v>
      </c>
      <c r="CC35" s="17">
        <v>0</v>
      </c>
      <c r="CD35" s="17">
        <v>8.8215223127024803E-2</v>
      </c>
      <c r="CE35" s="5">
        <v>1.29538662257422E-5</v>
      </c>
      <c r="CF35" s="17">
        <v>7.8177999542408602E-3</v>
      </c>
      <c r="CG35" s="17">
        <v>5.73022903914416E-3</v>
      </c>
      <c r="CH35" s="17">
        <v>0.797235011348291</v>
      </c>
      <c r="CI35" s="17">
        <v>0</v>
      </c>
      <c r="CJ35" s="17">
        <v>91.220401758911194</v>
      </c>
      <c r="CK35" s="17">
        <v>3.2197532072289502E-2</v>
      </c>
      <c r="CL35" s="5">
        <v>1.09948655456163E-5</v>
      </c>
      <c r="CM35" s="17">
        <v>25.944882080391501</v>
      </c>
      <c r="CN35" s="17">
        <v>3.6080584228134198E-2</v>
      </c>
      <c r="CO35" s="17">
        <v>0</v>
      </c>
      <c r="CP35" s="17">
        <v>0</v>
      </c>
      <c r="CQ35" s="17">
        <v>0.73454308733058904</v>
      </c>
      <c r="CR35" s="17">
        <v>84.643400067509802</v>
      </c>
      <c r="CS35" s="17">
        <v>75.320115841028993</v>
      </c>
      <c r="CT35" s="17">
        <v>9.3232842264808102</v>
      </c>
      <c r="CU35" s="17">
        <v>0</v>
      </c>
      <c r="CV35" s="17">
        <v>0</v>
      </c>
      <c r="CW35" s="17">
        <v>23.9887336039506</v>
      </c>
      <c r="CX35" s="17">
        <v>0</v>
      </c>
      <c r="CY35" s="17">
        <v>3.5610116390813298</v>
      </c>
      <c r="CZ35" s="17">
        <v>1.6141751908375901</v>
      </c>
      <c r="DA35" s="17">
        <v>1.1014935321902301E-4</v>
      </c>
      <c r="DB35" s="17">
        <v>14.244045321406301</v>
      </c>
      <c r="DC35" s="17">
        <v>0.26008607387557398</v>
      </c>
      <c r="DD35" s="5">
        <v>8.3922668474456697E-5</v>
      </c>
      <c r="DE35" s="17">
        <v>5.1642415203073204</v>
      </c>
      <c r="DF35" s="5">
        <v>2.1453600753980701E-7</v>
      </c>
      <c r="DG35" s="17">
        <v>58.074998265094699</v>
      </c>
      <c r="DH35" s="17">
        <v>36.816551719791597</v>
      </c>
      <c r="DI35" s="17">
        <v>0.96779446620259901</v>
      </c>
      <c r="DJ35" s="17">
        <v>0</v>
      </c>
      <c r="DK35" s="17">
        <v>0</v>
      </c>
      <c r="DL35" s="17">
        <v>5.1255320985881996</v>
      </c>
      <c r="DM35" s="17">
        <v>3.8715724393447801</v>
      </c>
      <c r="DN35" s="17">
        <v>5.2767370007440501E-4</v>
      </c>
      <c r="DO35" s="17">
        <v>332.09355036734502</v>
      </c>
      <c r="DP35" s="17">
        <v>2.4334246031749101</v>
      </c>
      <c r="DQ35" s="17">
        <v>4.6831838512586001</v>
      </c>
      <c r="DS35" s="25">
        <f t="shared" ref="DS35:DS51" si="30">BL35/BZ35</f>
        <v>8.0000015416749354E-3</v>
      </c>
      <c r="DT35" s="97">
        <f t="shared" ref="DT35:DT51" si="31">BW35/DO35</f>
        <v>0.99447875740465952</v>
      </c>
      <c r="DU35" s="40">
        <f t="shared" ref="DU35:DU51" si="32">(AR35-B35)/(B35+1E-50)</f>
        <v>9.2099751758883497E-4</v>
      </c>
      <c r="DV35" s="40"/>
      <c r="DW35" s="40">
        <f t="shared" ref="DW35:DW51" si="33">(BZ35-D35)/(D35+1E-50)</f>
        <v>9.2941575011092699E-4</v>
      </c>
      <c r="DX35" s="40">
        <f t="shared" ref="DX35:DX51" si="34">(CR35-E35)/(E35+1E-50)</f>
        <v>9.2455016222953482E-4</v>
      </c>
      <c r="DY35" s="40">
        <f t="shared" ref="DY35:DY51" si="35">(CS35-F35)/(F35+1E-50)</f>
        <v>9.251650696379891E-4</v>
      </c>
      <c r="DZ35" s="40">
        <f t="shared" ref="DZ35:DZ51" si="36">(DG35-G35)/(G35+1E-50)</f>
        <v>9.2909017665361766E-4</v>
      </c>
      <c r="EA35" s="40">
        <f t="shared" ref="EA35:EA51" si="37">(DO35-H35)/(H35+1E-50)</f>
        <v>9.2816459946746307E-4</v>
      </c>
      <c r="EB35" s="40">
        <f t="shared" ref="EB35:EB51" si="38">(AK35-I35)/(I35+1E-50)</f>
        <v>9.2948595513615557E-4</v>
      </c>
      <c r="EC35" s="40">
        <f t="shared" ref="EC35:EC51" si="39">(AI35-J35)/(J35+1E-50)</f>
        <v>9.2912496110929656E-4</v>
      </c>
      <c r="ED35" s="40">
        <f t="shared" ref="ED35:ED51" si="40">(AN35-K35)/(K35+1E-50)</f>
        <v>9.2808633082037191E-4</v>
      </c>
      <c r="EE35" s="40">
        <f t="shared" ref="EE35:EE51" si="41">(AP35-L35)/(L35+1E-50)</f>
        <v>9.2840784612093559E-4</v>
      </c>
      <c r="EF35" s="40">
        <f t="shared" ref="EF35:EF51" si="42">(BF35-M35)/(M35+1E-50)</f>
        <v>9.298075755009061E-4</v>
      </c>
      <c r="EG35" s="40">
        <f t="shared" ref="EG35:EG51" si="43">(BR35+BS35-N35)/(N35+1E-50)</f>
        <v>9.1689925818075899E-4</v>
      </c>
      <c r="EH35" s="40">
        <f t="shared" ref="EH35:EH51" si="44">(BT35-O35)/(O35+1E-50)</f>
        <v>9.3174794559470326E-4</v>
      </c>
      <c r="EI35" s="40">
        <f t="shared" ref="EI35:EI51" si="45">(BV35-P35)/(P35+1E-50)</f>
        <v>0.54517833920171044</v>
      </c>
      <c r="EJ35" s="40">
        <f t="shared" ref="EJ35:EJ51" si="46">(DM35-Q35)/(Q35+1E-50)</f>
        <v>9.2318868130410907E-4</v>
      </c>
      <c r="EK35" s="40">
        <f t="shared" ref="EK35:EK51" si="47">(DP35-R35)/(R35+1E-50)</f>
        <v>9.240020680556754E-4</v>
      </c>
      <c r="EL35" s="40">
        <f t="shared" ref="EL35:EL51" si="48">(CD35-S35)/(S35+1E-50)</f>
        <v>9.195084616010782E-4</v>
      </c>
      <c r="EM35" s="40">
        <f t="shared" ref="EM35:EM51" si="49">(CE35-T35)/(T35+1E-50)</f>
        <v>8.7820944502222287E-4</v>
      </c>
      <c r="EN35" s="40">
        <f t="shared" ref="EN35:EN51" si="50">(CF35-U35)/(U35+1E-50)</f>
        <v>9.1928098213926572E-4</v>
      </c>
      <c r="EO35" s="40">
        <f t="shared" ref="EO35:EO51" si="51">(CG35-V35)/(V35+1E-50)</f>
        <v>9.1892897224484069E-4</v>
      </c>
      <c r="EP35" s="40">
        <f t="shared" ref="EP35:EP51" si="52">(CH35-W35)/(W35+1E-50)</f>
        <v>9.2757347226431078E-4</v>
      </c>
      <c r="EQ35" s="40">
        <f t="shared" ref="EQ35:EQ51" si="53">(SUM(AS35:AX35)-X35)/(X35+1E-50)</f>
        <v>9.3087175154938783E-4</v>
      </c>
      <c r="ER35" s="40">
        <f t="shared" ref="ER35:ER51" si="54">(SUM(AT35:AX35)-Y35)/(Y35+1E-50)</f>
        <v>9.3090948015757109E-4</v>
      </c>
      <c r="ES35" s="40">
        <f t="shared" ref="ES35:ES51" si="55">(BB35-Z35)/(Z35+1E-50)</f>
        <v>9.2461360632267026E-4</v>
      </c>
      <c r="ET35" s="40">
        <f t="shared" ref="ET35:ET51" si="56">(BI35-AA35)/(AA35+1E-50)</f>
        <v>9.1909948894139089E-4</v>
      </c>
      <c r="EU35" s="40">
        <f t="shared" ref="EU35:EU51" si="57">(DI35-AB35)/(AB35+1E-50)</f>
        <v>9.2659422079924226E-4</v>
      </c>
      <c r="EV35" s="40">
        <f t="shared" ref="EV35:EV51" si="58">(AO35-AC35)/(AC35+1E-50)</f>
        <v>9.249018844491386E-4</v>
      </c>
      <c r="EW35" s="40">
        <f t="shared" si="29"/>
        <v>0</v>
      </c>
    </row>
    <row r="36" spans="1:153" x14ac:dyDescent="0.25">
      <c r="A36" s="17" t="s">
        <v>205</v>
      </c>
      <c r="B36" s="17">
        <v>9028.0213065999997</v>
      </c>
      <c r="C36" s="17"/>
      <c r="D36" s="17">
        <v>840.65395923000005</v>
      </c>
      <c r="E36" s="17">
        <v>217.52048690999999</v>
      </c>
      <c r="F36" s="17">
        <v>183.83508864000001</v>
      </c>
      <c r="G36" s="17">
        <v>108.1989348</v>
      </c>
      <c r="H36" s="17">
        <v>733.93210606000002</v>
      </c>
      <c r="I36" s="17">
        <v>20.977466388</v>
      </c>
      <c r="J36" s="17">
        <v>11.796093543</v>
      </c>
      <c r="K36" s="17">
        <v>11.212621629999999</v>
      </c>
      <c r="L36" s="17">
        <v>8.8553268123999995</v>
      </c>
      <c r="M36" s="17">
        <v>61.149884536999998</v>
      </c>
      <c r="N36" s="17">
        <v>6.3058028470999998</v>
      </c>
      <c r="O36" s="17">
        <v>8.6597695191999993</v>
      </c>
      <c r="P36" s="17">
        <v>12.008358658000001</v>
      </c>
      <c r="Q36" s="17">
        <v>11.163236658000001</v>
      </c>
      <c r="R36" s="17">
        <v>6.7038891978999997</v>
      </c>
      <c r="S36" s="17">
        <v>0.3392964846</v>
      </c>
      <c r="T36" s="17">
        <v>7.4717300000000004E-5</v>
      </c>
      <c r="U36" s="17">
        <v>3.0119532599999999E-2</v>
      </c>
      <c r="V36" s="17">
        <v>2.20702368E-2</v>
      </c>
      <c r="W36" s="17">
        <v>1.7404699333</v>
      </c>
      <c r="X36" s="17">
        <v>0.33744745069999998</v>
      </c>
      <c r="Y36" s="17">
        <v>0.32616970439999998</v>
      </c>
      <c r="Z36" s="17">
        <v>1.9773131251</v>
      </c>
      <c r="AA36" s="17">
        <v>0.54405755320000004</v>
      </c>
      <c r="AB36" s="17">
        <v>1.7467323126000001</v>
      </c>
      <c r="AC36" s="17">
        <v>1.0018209199999999E-2</v>
      </c>
      <c r="AF36" s="17" t="s">
        <v>205</v>
      </c>
      <c r="AG36" s="17">
        <v>0</v>
      </c>
      <c r="AH36" s="17">
        <v>2.6766201050535501</v>
      </c>
      <c r="AI36" s="17">
        <v>11.7093899740835</v>
      </c>
      <c r="AJ36" s="17">
        <v>20.823223292962901</v>
      </c>
      <c r="AK36" s="17">
        <v>20.823223292962901</v>
      </c>
      <c r="AL36" s="17">
        <v>26.247452932717099</v>
      </c>
      <c r="AM36" s="17">
        <v>0</v>
      </c>
      <c r="AN36" s="17">
        <v>11.1298352212483</v>
      </c>
      <c r="AO36" s="17">
        <v>9.9434102578906704E-3</v>
      </c>
      <c r="AP36" s="17">
        <v>8.7901478640251103</v>
      </c>
      <c r="AQ36" s="17">
        <v>0.17243471539095101</v>
      </c>
      <c r="AR36" s="17">
        <v>8961.1353603157004</v>
      </c>
      <c r="AS36" s="17">
        <v>1.12016468023611E-2</v>
      </c>
      <c r="AT36" s="17">
        <v>0.24985160961435601</v>
      </c>
      <c r="AU36" s="17">
        <v>1.591021561892E-2</v>
      </c>
      <c r="AV36" s="17">
        <v>3.6965843352678801E-4</v>
      </c>
      <c r="AW36" s="17">
        <v>5.6890412169072403E-2</v>
      </c>
      <c r="AX36" s="17">
        <v>9.5573065450817597E-4</v>
      </c>
      <c r="AY36" s="17">
        <v>112.547810250373</v>
      </c>
      <c r="AZ36" s="17">
        <v>3.8276894171114701</v>
      </c>
      <c r="BA36" s="17">
        <v>28.809506172009499</v>
      </c>
      <c r="BB36" s="17">
        <v>1.9626435287130399</v>
      </c>
      <c r="BC36" s="17">
        <v>0</v>
      </c>
      <c r="BD36" s="17">
        <v>0</v>
      </c>
      <c r="BE36" s="17">
        <v>60.7002251754813</v>
      </c>
      <c r="BF36" s="17">
        <v>60.7002251754813</v>
      </c>
      <c r="BG36" s="17">
        <v>13.196032988593601</v>
      </c>
      <c r="BH36" s="17">
        <v>0</v>
      </c>
      <c r="BI36" s="17">
        <v>0.53999421409017101</v>
      </c>
      <c r="BJ36" s="17">
        <v>0</v>
      </c>
      <c r="BK36" s="17">
        <v>0</v>
      </c>
      <c r="BL36" s="17">
        <v>6.6775587137529797</v>
      </c>
      <c r="BM36" s="17">
        <v>5.1440632494879601</v>
      </c>
      <c r="BN36" s="17">
        <v>7.0384111203514099E-3</v>
      </c>
      <c r="BO36" s="17">
        <v>0</v>
      </c>
      <c r="BP36" s="17">
        <v>74.033044573207306</v>
      </c>
      <c r="BQ36" s="17">
        <v>3.29131110902601E-2</v>
      </c>
      <c r="BR36" s="17">
        <v>1.6272647940607401</v>
      </c>
      <c r="BS36" s="17">
        <v>4.6314457757789196</v>
      </c>
      <c r="BT36" s="17">
        <v>8.5961525642496905</v>
      </c>
      <c r="BU36" s="17">
        <v>10.921185630974501</v>
      </c>
      <c r="BV36" s="17">
        <v>16.677386224735098</v>
      </c>
      <c r="BW36" s="17">
        <v>697.93897645132995</v>
      </c>
      <c r="BX36" s="17">
        <v>751.22523000446404</v>
      </c>
      <c r="BY36" s="17">
        <v>76.792013049532301</v>
      </c>
      <c r="BZ36" s="17">
        <v>834.69480176774903</v>
      </c>
      <c r="CA36" s="17">
        <v>1.34934952326796E-4</v>
      </c>
      <c r="CB36" s="17">
        <v>67.358992506679897</v>
      </c>
      <c r="CC36" s="17">
        <v>0</v>
      </c>
      <c r="CD36" s="17">
        <v>0.336762158410853</v>
      </c>
      <c r="CE36" s="5">
        <v>7.4204300231815899E-5</v>
      </c>
      <c r="CF36" s="17">
        <v>2.9894866650131999E-2</v>
      </c>
      <c r="CG36" s="17">
        <v>2.19055791484647E-2</v>
      </c>
      <c r="CH36" s="17">
        <v>1.72759204134063</v>
      </c>
      <c r="CI36" s="17">
        <v>0</v>
      </c>
      <c r="CJ36" s="17">
        <v>202.27768238508901</v>
      </c>
      <c r="CK36" s="17">
        <v>7.8000742434012796E-2</v>
      </c>
      <c r="CL36" s="5">
        <v>6.6415323511191096E-5</v>
      </c>
      <c r="CM36" s="17">
        <v>62.883266823635701</v>
      </c>
      <c r="CN36" s="17">
        <v>8.7275370218863793E-2</v>
      </c>
      <c r="CO36" s="17">
        <v>0</v>
      </c>
      <c r="CP36" s="17">
        <v>0</v>
      </c>
      <c r="CQ36" s="17">
        <v>1.7752759988315401</v>
      </c>
      <c r="CR36" s="17">
        <v>215.90207827647001</v>
      </c>
      <c r="CS36" s="17">
        <v>182.468132554264</v>
      </c>
      <c r="CT36" s="17">
        <v>33.433945722206602</v>
      </c>
      <c r="CU36" s="17">
        <v>0</v>
      </c>
      <c r="CV36" s="17">
        <v>0</v>
      </c>
      <c r="CW36" s="17">
        <v>58.044431936705301</v>
      </c>
      <c r="CX36" s="17">
        <v>0</v>
      </c>
      <c r="CY36" s="17">
        <v>8.6431370333504098</v>
      </c>
      <c r="CZ36" s="17">
        <v>3.90119171525102</v>
      </c>
      <c r="DA36" s="17">
        <v>6.5433618844998505E-4</v>
      </c>
      <c r="DB36" s="17">
        <v>34.572540292332803</v>
      </c>
      <c r="DC36" s="17">
        <v>0.56578719956046497</v>
      </c>
      <c r="DD36" s="17">
        <v>4.8801798530619399E-4</v>
      </c>
      <c r="DE36" s="17">
        <v>12.481802576100799</v>
      </c>
      <c r="DF36" s="5">
        <v>1.29590612881826E-6</v>
      </c>
      <c r="DG36" s="17">
        <v>107.428547650501</v>
      </c>
      <c r="DH36" s="17">
        <v>80.634831251117603</v>
      </c>
      <c r="DI36" s="17">
        <v>1.7338639463071399</v>
      </c>
      <c r="DJ36" s="17">
        <v>0</v>
      </c>
      <c r="DK36" s="17">
        <v>0</v>
      </c>
      <c r="DL36" s="17">
        <v>11.4019810476318</v>
      </c>
      <c r="DM36" s="17">
        <v>11.0802317338548</v>
      </c>
      <c r="DN36" s="17">
        <v>3.31267083231845E-3</v>
      </c>
      <c r="DO36" s="17">
        <v>728.62443712252696</v>
      </c>
      <c r="DP36" s="17">
        <v>6.6540760101286001</v>
      </c>
      <c r="DQ36" s="17">
        <v>10.4906141195688</v>
      </c>
      <c r="DS36" s="25">
        <f t="shared" si="30"/>
        <v>8.000000358946751E-3</v>
      </c>
      <c r="DT36" s="97">
        <f t="shared" si="31"/>
        <v>0.95788576513796386</v>
      </c>
      <c r="DU36" s="40">
        <f t="shared" si="32"/>
        <v>-7.4087049656608398E-3</v>
      </c>
      <c r="DV36" s="40"/>
      <c r="DW36" s="40">
        <f t="shared" si="33"/>
        <v>-7.0887163461519163E-3</v>
      </c>
      <c r="DX36" s="40">
        <f t="shared" si="34"/>
        <v>-7.4402584166686067E-3</v>
      </c>
      <c r="DY36" s="40">
        <f t="shared" si="35"/>
        <v>-7.4357735285937995E-3</v>
      </c>
      <c r="DZ36" s="40">
        <f t="shared" si="36"/>
        <v>-7.1200992035921696E-3</v>
      </c>
      <c r="EA36" s="40">
        <f t="shared" si="37"/>
        <v>-7.2318255239799496E-3</v>
      </c>
      <c r="EB36" s="40">
        <f t="shared" si="38"/>
        <v>-7.3527990551486618E-3</v>
      </c>
      <c r="EC36" s="40">
        <f t="shared" si="39"/>
        <v>-7.3501934009289893E-3</v>
      </c>
      <c r="ED36" s="40">
        <f t="shared" si="40"/>
        <v>-7.3833231409682048E-3</v>
      </c>
      <c r="EE36" s="40">
        <f t="shared" si="41"/>
        <v>-7.3604226874630996E-3</v>
      </c>
      <c r="EF36" s="40">
        <f t="shared" si="42"/>
        <v>-7.3533967385763822E-3</v>
      </c>
      <c r="EG36" s="40">
        <f t="shared" si="43"/>
        <v>-7.4680858888567384E-3</v>
      </c>
      <c r="EH36" s="40">
        <f t="shared" si="44"/>
        <v>-7.3462642174552629E-3</v>
      </c>
      <c r="EI36" s="40">
        <f t="shared" si="45"/>
        <v>0.38881479973323241</v>
      </c>
      <c r="EJ36" s="40">
        <f t="shared" si="46"/>
        <v>-7.4355607328019631E-3</v>
      </c>
      <c r="EK36" s="40">
        <f t="shared" si="47"/>
        <v>-7.430490913692858E-3</v>
      </c>
      <c r="EL36" s="40">
        <f t="shared" si="48"/>
        <v>-7.4693558706767898E-3</v>
      </c>
      <c r="EM36" s="40">
        <f t="shared" si="49"/>
        <v>-6.865876686980181E-3</v>
      </c>
      <c r="EN36" s="40">
        <f t="shared" si="50"/>
        <v>-7.4591446305511105E-3</v>
      </c>
      <c r="EO36" s="40">
        <f t="shared" si="51"/>
        <v>-7.4606200661743701E-3</v>
      </c>
      <c r="EP36" s="40">
        <f t="shared" si="52"/>
        <v>-7.3990890120997112E-3</v>
      </c>
      <c r="EQ36" s="40">
        <f t="shared" si="53"/>
        <v>-6.7215722108744476E-3</v>
      </c>
      <c r="ER36" s="40">
        <f t="shared" si="54"/>
        <v>-6.7206668186704189E-3</v>
      </c>
      <c r="ES36" s="40">
        <f t="shared" si="55"/>
        <v>-7.4189546413991397E-3</v>
      </c>
      <c r="ET36" s="40">
        <f t="shared" si="56"/>
        <v>-7.4685832150101902E-3</v>
      </c>
      <c r="EU36" s="40">
        <f t="shared" si="57"/>
        <v>-7.3671084000877405E-3</v>
      </c>
      <c r="EV36" s="40">
        <f t="shared" si="58"/>
        <v>-7.4662986783435277E-3</v>
      </c>
      <c r="EW36" s="40">
        <f t="shared" si="29"/>
        <v>0</v>
      </c>
    </row>
    <row r="37" spans="1:153" x14ac:dyDescent="0.25">
      <c r="A37" s="17" t="s">
        <v>206</v>
      </c>
      <c r="B37" s="17">
        <v>6726.9689129999997</v>
      </c>
      <c r="C37" s="17"/>
      <c r="D37" s="17">
        <v>2876.4935752000001</v>
      </c>
      <c r="E37" s="17">
        <v>243.13737012000001</v>
      </c>
      <c r="F37" s="17">
        <v>225.15071817</v>
      </c>
      <c r="G37" s="17">
        <v>281.86757736999999</v>
      </c>
      <c r="H37" s="17">
        <v>1492.5790626</v>
      </c>
      <c r="I37" s="17">
        <v>60.597043714000002</v>
      </c>
      <c r="J37" s="17">
        <v>34.638202851000003</v>
      </c>
      <c r="K37" s="17">
        <v>25.134491750999999</v>
      </c>
      <c r="L37" s="17">
        <v>24.178767051000001</v>
      </c>
      <c r="M37" s="17">
        <v>174.91988642999999</v>
      </c>
      <c r="N37" s="17">
        <v>2.7498772482999998</v>
      </c>
      <c r="O37" s="17">
        <v>25.514598490000001</v>
      </c>
      <c r="P37" s="17">
        <v>11.670514278000001</v>
      </c>
      <c r="Q37" s="17">
        <v>12.599948233999999</v>
      </c>
      <c r="R37" s="17">
        <v>8.3188831267999994</v>
      </c>
      <c r="S37" s="17">
        <v>0.1448600598</v>
      </c>
      <c r="T37" s="17">
        <v>2.9259900000000001E-5</v>
      </c>
      <c r="U37" s="17">
        <v>1.2857423999999999E-2</v>
      </c>
      <c r="V37" s="17">
        <v>9.4218997999999995E-3</v>
      </c>
      <c r="W37" s="17">
        <v>3.2331329572</v>
      </c>
      <c r="X37" s="17">
        <v>0.1058078235</v>
      </c>
      <c r="Y37" s="17">
        <v>0.1025653745</v>
      </c>
      <c r="Z37" s="17">
        <v>2.957817221</v>
      </c>
      <c r="AA37" s="17">
        <v>0.23725632190000001</v>
      </c>
      <c r="AB37" s="17">
        <v>4.4831117405000001</v>
      </c>
      <c r="AC37" s="17">
        <v>4.2772753999999998E-3</v>
      </c>
      <c r="AF37" s="17" t="s">
        <v>206</v>
      </c>
      <c r="AG37" s="17">
        <v>0</v>
      </c>
      <c r="AH37" s="17">
        <v>5.5498486179367896</v>
      </c>
      <c r="AI37" s="17">
        <v>34.670676001733199</v>
      </c>
      <c r="AJ37" s="17">
        <v>60.653809645590698</v>
      </c>
      <c r="AK37" s="17">
        <v>60.653809645590698</v>
      </c>
      <c r="AL37" s="17">
        <v>53.892528243540198</v>
      </c>
      <c r="AM37" s="17">
        <v>0</v>
      </c>
      <c r="AN37" s="17">
        <v>25.1580457364282</v>
      </c>
      <c r="AO37" s="17">
        <v>4.2812768195993898E-3</v>
      </c>
      <c r="AP37" s="17">
        <v>24.201452263556298</v>
      </c>
      <c r="AQ37" s="17">
        <v>5.8324292985448403E-2</v>
      </c>
      <c r="AR37" s="17">
        <v>6733.2750082596103</v>
      </c>
      <c r="AS37" s="17">
        <v>3.24548747986353E-3</v>
      </c>
      <c r="AT37" s="17">
        <v>7.9172532652987002E-2</v>
      </c>
      <c r="AU37" s="17">
        <v>5.0416147298841998E-3</v>
      </c>
      <c r="AV37" s="17">
        <v>1.17137464587267E-4</v>
      </c>
      <c r="AW37" s="17">
        <v>1.8027326935409999E-2</v>
      </c>
      <c r="AX37" s="17">
        <v>3.0285252157277601E-4</v>
      </c>
      <c r="AY37" s="17">
        <v>232.66930402441</v>
      </c>
      <c r="AZ37" s="17">
        <v>7.8522646101823899</v>
      </c>
      <c r="BA37" s="17">
        <v>59.323254372361703</v>
      </c>
      <c r="BB37" s="17">
        <v>2.96058805337185</v>
      </c>
      <c r="BC37" s="17">
        <v>0</v>
      </c>
      <c r="BD37" s="17">
        <v>0</v>
      </c>
      <c r="BE37" s="17">
        <v>175.083768331069</v>
      </c>
      <c r="BF37" s="17">
        <v>175.083768331069</v>
      </c>
      <c r="BG37" s="17">
        <v>27.321605669002501</v>
      </c>
      <c r="BH37" s="17">
        <v>0</v>
      </c>
      <c r="BI37" s="17">
        <v>0.23747858683883599</v>
      </c>
      <c r="BJ37" s="17">
        <v>0</v>
      </c>
      <c r="BK37" s="17">
        <v>0</v>
      </c>
      <c r="BL37" s="17">
        <v>23.033513743890602</v>
      </c>
      <c r="BM37" s="17">
        <v>10.249085404049</v>
      </c>
      <c r="BN37" s="17">
        <v>2.3806849918058702E-3</v>
      </c>
      <c r="BO37" s="17">
        <v>0</v>
      </c>
      <c r="BP37" s="17">
        <v>153.00303133603899</v>
      </c>
      <c r="BQ37" s="17">
        <v>1.1524266449176E-2</v>
      </c>
      <c r="BR37" s="17">
        <v>0.71563831023440605</v>
      </c>
      <c r="BS37" s="17">
        <v>2.0368156756339602</v>
      </c>
      <c r="BT37" s="17">
        <v>25.538599754734701</v>
      </c>
      <c r="BU37" s="17">
        <v>22.612416979324902</v>
      </c>
      <c r="BV37" s="17">
        <v>21.547747062493499</v>
      </c>
      <c r="BW37" s="17">
        <v>1495.22525034254</v>
      </c>
      <c r="BX37" s="17">
        <v>2591.2707763767198</v>
      </c>
      <c r="BY37" s="17">
        <v>264.88533616243598</v>
      </c>
      <c r="BZ37" s="17">
        <v>2879.1896262830501</v>
      </c>
      <c r="CA37" s="5">
        <v>4.7246283530375903E-5</v>
      </c>
      <c r="CB37" s="17">
        <v>139.132251112766</v>
      </c>
      <c r="CC37" s="17">
        <v>0</v>
      </c>
      <c r="CD37" s="17">
        <v>0.14499489076033001</v>
      </c>
      <c r="CE37" s="5">
        <v>2.9286599942803201E-5</v>
      </c>
      <c r="CF37" s="17">
        <v>1.28695410759128E-2</v>
      </c>
      <c r="CG37" s="17">
        <v>9.4307286031184295E-3</v>
      </c>
      <c r="CH37" s="17">
        <v>3.2361651074962601</v>
      </c>
      <c r="CI37" s="17">
        <v>0</v>
      </c>
      <c r="CJ37" s="17">
        <v>408.95625591663799</v>
      </c>
      <c r="CK37" s="17">
        <v>9.6335406509146307E-2</v>
      </c>
      <c r="CL37" s="5">
        <v>2.1045732813152702E-5</v>
      </c>
      <c r="CM37" s="17">
        <v>77.617109902169801</v>
      </c>
      <c r="CN37" s="17">
        <v>0.107990269107183</v>
      </c>
      <c r="CO37" s="17">
        <v>0</v>
      </c>
      <c r="CP37" s="17">
        <v>0</v>
      </c>
      <c r="CQ37" s="17">
        <v>2.1989370276845399</v>
      </c>
      <c r="CR37" s="17">
        <v>243.36531005841201</v>
      </c>
      <c r="CS37" s="17">
        <v>225.36179774769201</v>
      </c>
      <c r="CT37" s="17">
        <v>18.003512310719401</v>
      </c>
      <c r="CU37" s="17">
        <v>0</v>
      </c>
      <c r="CV37" s="17">
        <v>0</v>
      </c>
      <c r="CW37" s="17">
        <v>71.796006850091203</v>
      </c>
      <c r="CX37" s="17">
        <v>0</v>
      </c>
      <c r="CY37" s="17">
        <v>10.6506406372459</v>
      </c>
      <c r="CZ37" s="17">
        <v>4.8322304944415997</v>
      </c>
      <c r="DA37" s="17">
        <v>2.21694062510954E-4</v>
      </c>
      <c r="DB37" s="17">
        <v>42.602563735731898</v>
      </c>
      <c r="DC37" s="17">
        <v>1.17313234700041</v>
      </c>
      <c r="DD37" s="17">
        <v>1.7924151509670001E-4</v>
      </c>
      <c r="DE37" s="17">
        <v>15.459561032755101</v>
      </c>
      <c r="DF37" s="5">
        <v>4.1064554684876802E-7</v>
      </c>
      <c r="DG37" s="17">
        <v>282.13193387456801</v>
      </c>
      <c r="DH37" s="17">
        <v>165.72771196704801</v>
      </c>
      <c r="DI37" s="17">
        <v>4.48731667527582</v>
      </c>
      <c r="DJ37" s="17">
        <v>0</v>
      </c>
      <c r="DK37" s="17">
        <v>0</v>
      </c>
      <c r="DL37" s="17">
        <v>22.956199771507698</v>
      </c>
      <c r="DM37" s="17">
        <v>12.611752259136599</v>
      </c>
      <c r="DN37" s="17">
        <v>1.15990046396392E-3</v>
      </c>
      <c r="DO37" s="17">
        <v>1493.97824920275</v>
      </c>
      <c r="DP37" s="17">
        <v>8.3266749946619303</v>
      </c>
      <c r="DQ37" s="17">
        <v>20.924631139021699</v>
      </c>
      <c r="DS37" s="25">
        <f t="shared" si="30"/>
        <v>7.9999988655232116E-3</v>
      </c>
      <c r="DT37" s="97">
        <f t="shared" si="31"/>
        <v>1.0008346849363139</v>
      </c>
      <c r="DU37" s="40">
        <f t="shared" si="32"/>
        <v>9.3743487463186813E-4</v>
      </c>
      <c r="DV37" s="40"/>
      <c r="DW37" s="40">
        <f t="shared" si="33"/>
        <v>9.3726998255593095E-4</v>
      </c>
      <c r="DX37" s="40">
        <f t="shared" si="34"/>
        <v>9.3749446372432725E-4</v>
      </c>
      <c r="DY37" s="40">
        <f t="shared" si="35"/>
        <v>9.3750346171504837E-4</v>
      </c>
      <c r="DZ37" s="40">
        <f t="shared" si="36"/>
        <v>9.3787482418029129E-4</v>
      </c>
      <c r="EA37" s="40">
        <f t="shared" si="37"/>
        <v>9.3742880213840282E-4</v>
      </c>
      <c r="EB37" s="40">
        <f t="shared" si="38"/>
        <v>9.3677724376480854E-4</v>
      </c>
      <c r="EC37" s="40">
        <f t="shared" si="39"/>
        <v>9.3749525265161447E-4</v>
      </c>
      <c r="ED37" s="40">
        <f t="shared" si="40"/>
        <v>9.3711803133094415E-4</v>
      </c>
      <c r="EE37" s="40">
        <f t="shared" si="41"/>
        <v>9.3822867429292037E-4</v>
      </c>
      <c r="EF37" s="40">
        <f t="shared" si="42"/>
        <v>9.368969098581426E-4</v>
      </c>
      <c r="EG37" s="40">
        <f t="shared" si="43"/>
        <v>9.3703730592311263E-4</v>
      </c>
      <c r="EH37" s="40">
        <f t="shared" si="44"/>
        <v>9.4068753400556064E-4</v>
      </c>
      <c r="EI37" s="40">
        <f t="shared" si="45"/>
        <v>0.84634083376368396</v>
      </c>
      <c r="EJ37" s="40">
        <f t="shared" si="46"/>
        <v>9.368312406830211E-4</v>
      </c>
      <c r="EK37" s="40">
        <f t="shared" si="47"/>
        <v>9.3664831482349995E-4</v>
      </c>
      <c r="EL37" s="40">
        <f t="shared" si="48"/>
        <v>9.3076697963652508E-4</v>
      </c>
      <c r="EM37" s="40">
        <f t="shared" si="49"/>
        <v>9.1250970793474819E-4</v>
      </c>
      <c r="EN37" s="40">
        <f t="shared" si="50"/>
        <v>9.4241863010826091E-4</v>
      </c>
      <c r="EO37" s="40">
        <f t="shared" si="51"/>
        <v>9.3705126416543448E-4</v>
      </c>
      <c r="EP37" s="40">
        <f t="shared" si="52"/>
        <v>9.3783656174968133E-4</v>
      </c>
      <c r="EQ37" s="40">
        <f t="shared" si="53"/>
        <v>9.3687102735615926E-4</v>
      </c>
      <c r="ER37" s="40">
        <f t="shared" si="54"/>
        <v>9.3686397490051092E-4</v>
      </c>
      <c r="ES37" s="40">
        <f t="shared" si="55"/>
        <v>9.3678282490804784E-4</v>
      </c>
      <c r="ET37" s="40">
        <f t="shared" si="56"/>
        <v>9.3681355698358305E-4</v>
      </c>
      <c r="EU37" s="40">
        <f t="shared" si="57"/>
        <v>9.3795002650346219E-4</v>
      </c>
      <c r="EV37" s="40">
        <f t="shared" si="58"/>
        <v>9.3550665439732041E-4</v>
      </c>
      <c r="EW37" s="40">
        <f t="shared" si="29"/>
        <v>0</v>
      </c>
    </row>
    <row r="38" spans="1:153" x14ac:dyDescent="0.25">
      <c r="A38" s="17" t="s">
        <v>207</v>
      </c>
      <c r="B38" s="17">
        <v>5102.4200480999998</v>
      </c>
      <c r="C38" s="17"/>
      <c r="D38" s="17">
        <v>758.81831977000002</v>
      </c>
      <c r="E38" s="17">
        <v>122.04646685</v>
      </c>
      <c r="F38" s="17">
        <v>104.77814564000001</v>
      </c>
      <c r="G38" s="17">
        <v>91.392250511</v>
      </c>
      <c r="H38" s="17">
        <v>621.42951694999999</v>
      </c>
      <c r="I38" s="17">
        <v>16.658038393999998</v>
      </c>
      <c r="J38" s="17">
        <v>9.4326297467</v>
      </c>
      <c r="K38" s="17">
        <v>8.0607035857000007</v>
      </c>
      <c r="L38" s="17">
        <v>6.8690832022999997</v>
      </c>
      <c r="M38" s="17">
        <v>48.358494164</v>
      </c>
      <c r="N38" s="17">
        <v>3.2088432344000002</v>
      </c>
      <c r="O38" s="17">
        <v>6.9346857765000003</v>
      </c>
      <c r="P38" s="17">
        <v>7.1054252586000004</v>
      </c>
      <c r="Q38" s="17">
        <v>6.5813686256999997</v>
      </c>
      <c r="R38" s="17">
        <v>4.0397441300999999</v>
      </c>
      <c r="S38" s="17">
        <v>0.18167235440000001</v>
      </c>
      <c r="T38" s="17">
        <v>7.7670999999999995E-5</v>
      </c>
      <c r="U38" s="17">
        <v>1.6191918199999999E-2</v>
      </c>
      <c r="V38" s="17">
        <v>1.1855266200000001E-2</v>
      </c>
      <c r="W38" s="17">
        <v>1.1938948495999999</v>
      </c>
      <c r="X38" s="17">
        <v>0.29396418899999999</v>
      </c>
      <c r="Y38" s="17">
        <v>0.28372161849999999</v>
      </c>
      <c r="Z38" s="17">
        <v>1.2501140610000001</v>
      </c>
      <c r="AA38" s="17">
        <v>0.27696098899999999</v>
      </c>
      <c r="AB38" s="17">
        <v>1.3216806168999999</v>
      </c>
      <c r="AC38" s="17">
        <v>5.3740599999999999E-3</v>
      </c>
      <c r="AF38" s="17" t="s">
        <v>207</v>
      </c>
      <c r="AG38" s="17">
        <v>0</v>
      </c>
      <c r="AH38" s="17">
        <v>2.27247623709534</v>
      </c>
      <c r="AI38" s="17">
        <v>9.3957295516415904</v>
      </c>
      <c r="AJ38" s="17">
        <v>16.5928819228279</v>
      </c>
      <c r="AK38" s="17">
        <v>16.5928819228279</v>
      </c>
      <c r="AL38" s="17">
        <v>22.308178836587899</v>
      </c>
      <c r="AM38" s="17">
        <v>0</v>
      </c>
      <c r="AN38" s="17">
        <v>8.0291789768195603</v>
      </c>
      <c r="AO38" s="17">
        <v>5.3530534509276901E-3</v>
      </c>
      <c r="AP38" s="17">
        <v>6.8422102720763096</v>
      </c>
      <c r="AQ38" s="17">
        <v>0.150600328958159</v>
      </c>
      <c r="AR38" s="17">
        <v>5082.4709006872899</v>
      </c>
      <c r="AS38" s="17">
        <v>1.02024981532763E-2</v>
      </c>
      <c r="AT38" s="17">
        <v>0.21794968278399601</v>
      </c>
      <c r="AU38" s="17">
        <v>1.3878769373876301E-2</v>
      </c>
      <c r="AV38" s="17">
        <v>3.2246056877615898E-4</v>
      </c>
      <c r="AW38" s="17">
        <v>4.9626473286815798E-2</v>
      </c>
      <c r="AX38" s="17">
        <v>8.3370050252374E-4</v>
      </c>
      <c r="AY38" s="17">
        <v>95.568904237571005</v>
      </c>
      <c r="AZ38" s="17">
        <v>3.25092465702184</v>
      </c>
      <c r="BA38" s="17">
        <v>24.4680439140981</v>
      </c>
      <c r="BB38" s="17">
        <v>1.2452243761970201</v>
      </c>
      <c r="BC38" s="17">
        <v>0</v>
      </c>
      <c r="BD38" s="17">
        <v>0</v>
      </c>
      <c r="BE38" s="17">
        <v>48.169319933539001</v>
      </c>
      <c r="BF38" s="17">
        <v>48.169319933539001</v>
      </c>
      <c r="BG38" s="17">
        <v>11.2053409928885</v>
      </c>
      <c r="BH38" s="17">
        <v>0</v>
      </c>
      <c r="BI38" s="17">
        <v>0.27587874934663198</v>
      </c>
      <c r="BJ38" s="17">
        <v>0</v>
      </c>
      <c r="BK38" s="17">
        <v>0</v>
      </c>
      <c r="BL38" s="17">
        <v>6.0467983580636702</v>
      </c>
      <c r="BM38" s="17">
        <v>4.3735172463640799</v>
      </c>
      <c r="BN38" s="17">
        <v>6.1471482799562204E-3</v>
      </c>
      <c r="BO38" s="17">
        <v>0</v>
      </c>
      <c r="BP38" s="17">
        <v>62.877271973890402</v>
      </c>
      <c r="BQ38" s="17">
        <v>3.0493449668613799E-2</v>
      </c>
      <c r="BR38" s="17">
        <v>0.8310383337467</v>
      </c>
      <c r="BS38" s="17">
        <v>2.36526247094032</v>
      </c>
      <c r="BT38" s="17">
        <v>6.9075801290275702</v>
      </c>
      <c r="BU38" s="17">
        <v>9.2736509039086403</v>
      </c>
      <c r="BV38" s="17">
        <v>11.1175651565121</v>
      </c>
      <c r="BW38" s="17">
        <v>583.58212985223497</v>
      </c>
      <c r="BX38" s="17">
        <v>680.26436488213403</v>
      </c>
      <c r="BY38" s="17">
        <v>69.538183348049103</v>
      </c>
      <c r="BZ38" s="17">
        <v>755.84934658824704</v>
      </c>
      <c r="CA38" s="17">
        <v>1.2501413509484599E-4</v>
      </c>
      <c r="CB38" s="17">
        <v>57.198965629529702</v>
      </c>
      <c r="CC38" s="17">
        <v>0</v>
      </c>
      <c r="CD38" s="17">
        <v>0.180963179127961</v>
      </c>
      <c r="CE38" s="5">
        <v>7.7369215704316101E-5</v>
      </c>
      <c r="CF38" s="17">
        <v>1.6128532142043801E-2</v>
      </c>
      <c r="CG38" s="17">
        <v>1.18089855221151E-2</v>
      </c>
      <c r="CH38" s="17">
        <v>1.1892249064435501</v>
      </c>
      <c r="CI38" s="17">
        <v>0</v>
      </c>
      <c r="CJ38" s="17">
        <v>171.93770751687299</v>
      </c>
      <c r="CK38" s="17">
        <v>4.4614863462248598E-2</v>
      </c>
      <c r="CL38" s="5">
        <v>5.7935600356487397E-5</v>
      </c>
      <c r="CM38" s="17">
        <v>35.983023850702999</v>
      </c>
      <c r="CN38" s="17">
        <v>4.9853404024537397E-2</v>
      </c>
      <c r="CO38" s="17">
        <v>0</v>
      </c>
      <c r="CP38" s="17">
        <v>0</v>
      </c>
      <c r="CQ38" s="17">
        <v>1.0133113643854299</v>
      </c>
      <c r="CR38" s="17">
        <v>121.56925509364299</v>
      </c>
      <c r="CS38" s="17">
        <v>104.368442250618</v>
      </c>
      <c r="CT38" s="17">
        <v>17.2008128430254</v>
      </c>
      <c r="CU38" s="17">
        <v>0</v>
      </c>
      <c r="CV38" s="17">
        <v>0</v>
      </c>
      <c r="CW38" s="17">
        <v>33.165281676835498</v>
      </c>
      <c r="CX38" s="17">
        <v>0</v>
      </c>
      <c r="CY38" s="17">
        <v>4.9519451593666099</v>
      </c>
      <c r="CZ38" s="17">
        <v>2.22675874942817</v>
      </c>
      <c r="DA38" s="17">
        <v>5.6890464303201605E-4</v>
      </c>
      <c r="DB38" s="17">
        <v>19.807781653135802</v>
      </c>
      <c r="DC38" s="17">
        <v>0.48035813075745298</v>
      </c>
      <c r="DD38" s="17">
        <v>4.22482447993518E-4</v>
      </c>
      <c r="DE38" s="17">
        <v>7.1248210761862198</v>
      </c>
      <c r="DF38" s="5">
        <v>1.1303993640393E-6</v>
      </c>
      <c r="DG38" s="17">
        <v>91.034737662549503</v>
      </c>
      <c r="DH38" s="17">
        <v>68.502823152804893</v>
      </c>
      <c r="DI38" s="17">
        <v>1.3165089108428201</v>
      </c>
      <c r="DJ38" s="17">
        <v>0</v>
      </c>
      <c r="DK38" s="17">
        <v>0</v>
      </c>
      <c r="DL38" s="17">
        <v>9.6945489875455504</v>
      </c>
      <c r="DM38" s="17">
        <v>6.5556395832382099</v>
      </c>
      <c r="DN38" s="17">
        <v>3.0691601644130999E-3</v>
      </c>
      <c r="DO38" s="17">
        <v>618.99833880630797</v>
      </c>
      <c r="DP38" s="17">
        <v>4.0239501583755199</v>
      </c>
      <c r="DQ38" s="17">
        <v>8.9210654940629492</v>
      </c>
      <c r="DS38" s="25">
        <f t="shared" si="30"/>
        <v>8.0000047434818991E-3</v>
      </c>
      <c r="DT38" s="97">
        <f t="shared" si="31"/>
        <v>0.94278464620378377</v>
      </c>
      <c r="DU38" s="40">
        <f t="shared" si="32"/>
        <v>-3.909742283985101E-3</v>
      </c>
      <c r="DV38" s="40"/>
      <c r="DW38" s="40">
        <f t="shared" si="33"/>
        <v>-3.9126271788652595E-3</v>
      </c>
      <c r="DX38" s="40">
        <f t="shared" si="34"/>
        <v>-3.9100825175342451E-3</v>
      </c>
      <c r="DY38" s="40">
        <f t="shared" si="35"/>
        <v>-3.9101988957666242E-3</v>
      </c>
      <c r="DZ38" s="40">
        <f t="shared" si="36"/>
        <v>-3.9118508019174653E-3</v>
      </c>
      <c r="EA38" s="40">
        <f t="shared" si="37"/>
        <v>-3.9122347384210826E-3</v>
      </c>
      <c r="EB38" s="40">
        <f t="shared" si="38"/>
        <v>-3.9114131946992722E-3</v>
      </c>
      <c r="EC38" s="40">
        <f t="shared" si="39"/>
        <v>-3.9119732300866667E-3</v>
      </c>
      <c r="ED38" s="40">
        <f t="shared" si="40"/>
        <v>-3.9109004003529254E-3</v>
      </c>
      <c r="EE38" s="40">
        <f t="shared" si="41"/>
        <v>-3.9121567510919247E-3</v>
      </c>
      <c r="EF38" s="40">
        <f t="shared" si="42"/>
        <v>-3.9119131753657457E-3</v>
      </c>
      <c r="EG38" s="40">
        <f t="shared" si="43"/>
        <v>-3.9087075300284543E-3</v>
      </c>
      <c r="EH38" s="40">
        <f t="shared" si="44"/>
        <v>-3.9087059379510226E-3</v>
      </c>
      <c r="EI38" s="40">
        <f t="shared" si="45"/>
        <v>0.56465865896710898</v>
      </c>
      <c r="EJ38" s="40">
        <f t="shared" si="46"/>
        <v>-3.9093756823343397E-3</v>
      </c>
      <c r="EK38" s="40">
        <f t="shared" si="47"/>
        <v>-3.9096465557804955E-3</v>
      </c>
      <c r="EL38" s="40">
        <f t="shared" si="48"/>
        <v>-3.90359487760901E-3</v>
      </c>
      <c r="EM38" s="40">
        <f t="shared" si="49"/>
        <v>-3.8854179254019512E-3</v>
      </c>
      <c r="EN38" s="40">
        <f t="shared" si="50"/>
        <v>-3.9146725652429177E-3</v>
      </c>
      <c r="EO38" s="40">
        <f t="shared" si="51"/>
        <v>-3.9038075656960135E-3</v>
      </c>
      <c r="EP38" s="40">
        <f t="shared" si="52"/>
        <v>-3.9115196434715092E-3</v>
      </c>
      <c r="EQ38" s="40">
        <f t="shared" si="53"/>
        <v>-3.9140969335406386E-3</v>
      </c>
      <c r="ER38" s="40">
        <f t="shared" si="54"/>
        <v>-3.9141606123750793E-3</v>
      </c>
      <c r="ES38" s="40">
        <f t="shared" si="55"/>
        <v>-3.9113909326550806E-3</v>
      </c>
      <c r="ET38" s="40">
        <f t="shared" si="56"/>
        <v>-3.9075526747487576E-3</v>
      </c>
      <c r="EU38" s="40">
        <f t="shared" si="57"/>
        <v>-3.9129771527633504E-3</v>
      </c>
      <c r="EV38" s="40">
        <f t="shared" si="58"/>
        <v>-3.9088787755086132E-3</v>
      </c>
      <c r="EW38" s="40">
        <f t="shared" si="29"/>
        <v>0</v>
      </c>
    </row>
    <row r="39" spans="1:153" x14ac:dyDescent="0.25">
      <c r="A39" s="17" t="s">
        <v>208</v>
      </c>
      <c r="B39" s="17">
        <v>7221.5043687999996</v>
      </c>
      <c r="C39" s="17"/>
      <c r="D39" s="17">
        <v>1276.9174805</v>
      </c>
      <c r="E39" s="17">
        <v>163.85495051999999</v>
      </c>
      <c r="F39" s="17">
        <v>140.62322957999999</v>
      </c>
      <c r="G39" s="17">
        <v>151.69556917</v>
      </c>
      <c r="H39" s="17">
        <v>871.97622239999998</v>
      </c>
      <c r="I39" s="17">
        <v>21.121187159000002</v>
      </c>
      <c r="J39" s="17">
        <v>11.952153989999999</v>
      </c>
      <c r="K39" s="17">
        <v>10.320067115000001</v>
      </c>
      <c r="L39" s="17">
        <v>8.7287540592999999</v>
      </c>
      <c r="M39" s="17">
        <v>61.338729409000003</v>
      </c>
      <c r="N39" s="17">
        <v>4.2825418386000003</v>
      </c>
      <c r="O39" s="17">
        <v>8.7858188296000002</v>
      </c>
      <c r="P39" s="17">
        <v>9.0830020153</v>
      </c>
      <c r="Q39" s="17">
        <v>8.6146291447000003</v>
      </c>
      <c r="R39" s="17">
        <v>5.2738706538000004</v>
      </c>
      <c r="S39" s="17">
        <v>0.23287552210000001</v>
      </c>
      <c r="T39" s="17">
        <v>1.2490989999999999E-4</v>
      </c>
      <c r="U39" s="17">
        <v>2.0796261100000001E-2</v>
      </c>
      <c r="V39" s="17">
        <v>1.5220215299999999E-2</v>
      </c>
      <c r="W39" s="17">
        <v>1.5183278065000001</v>
      </c>
      <c r="X39" s="17">
        <v>0.69932121999999997</v>
      </c>
      <c r="Y39" s="17">
        <v>0.67601261879999996</v>
      </c>
      <c r="Z39" s="17">
        <v>1.6228913109000001</v>
      </c>
      <c r="AA39" s="17">
        <v>0.36949908250000002</v>
      </c>
      <c r="AB39" s="17">
        <v>1.6835253249</v>
      </c>
      <c r="AC39" s="17">
        <v>6.8945613999999997E-3</v>
      </c>
      <c r="AF39" s="17" t="s">
        <v>208</v>
      </c>
      <c r="AG39" s="17">
        <v>0</v>
      </c>
      <c r="AH39" s="17">
        <v>3.1415567986586002</v>
      </c>
      <c r="AI39" s="17">
        <v>11.847116640012301</v>
      </c>
      <c r="AJ39" s="17">
        <v>20.935772254321598</v>
      </c>
      <c r="AK39" s="17">
        <v>20.935772254321598</v>
      </c>
      <c r="AL39" s="17">
        <v>31.076240462560499</v>
      </c>
      <c r="AM39" s="17">
        <v>0</v>
      </c>
      <c r="AN39" s="17">
        <v>10.2310256301237</v>
      </c>
      <c r="AO39" s="17">
        <v>6.83921766507986E-3</v>
      </c>
      <c r="AP39" s="17">
        <v>8.6524286564484303</v>
      </c>
      <c r="AQ39" s="17">
        <v>0.35183945281797702</v>
      </c>
      <c r="AR39" s="17">
        <v>7159.8632745691302</v>
      </c>
      <c r="AS39" s="17">
        <v>2.3054155514200501E-2</v>
      </c>
      <c r="AT39" s="17">
        <v>0.51563630952363704</v>
      </c>
      <c r="AU39" s="17">
        <v>3.2834967432993203E-2</v>
      </c>
      <c r="AV39" s="17">
        <v>7.6288732699592596E-4</v>
      </c>
      <c r="AW39" s="17">
        <v>0.117408684833303</v>
      </c>
      <c r="AX39" s="17">
        <v>1.9724113190253299E-3</v>
      </c>
      <c r="AY39" s="17">
        <v>132.44529720157601</v>
      </c>
      <c r="AZ39" s="17">
        <v>4.5346592669993404</v>
      </c>
      <c r="BA39" s="17">
        <v>34.020320811399102</v>
      </c>
      <c r="BB39" s="17">
        <v>1.6092394671280299</v>
      </c>
      <c r="BC39" s="17">
        <v>0</v>
      </c>
      <c r="BD39" s="17">
        <v>0</v>
      </c>
      <c r="BE39" s="17">
        <v>60.800602859534301</v>
      </c>
      <c r="BF39" s="17">
        <v>60.800602859534301</v>
      </c>
      <c r="BG39" s="17">
        <v>15.5084115447691</v>
      </c>
      <c r="BH39" s="17">
        <v>0</v>
      </c>
      <c r="BI39" s="17">
        <v>0.36654512370049003</v>
      </c>
      <c r="BJ39" s="17">
        <v>0</v>
      </c>
      <c r="BK39" s="17">
        <v>0</v>
      </c>
      <c r="BL39" s="17">
        <v>10.114287824165901</v>
      </c>
      <c r="BM39" s="17">
        <v>6.2459129744524402</v>
      </c>
      <c r="BN39" s="17">
        <v>1.4361360961786101E-2</v>
      </c>
      <c r="BO39" s="17">
        <v>0</v>
      </c>
      <c r="BP39" s="17">
        <v>87.147251816007497</v>
      </c>
      <c r="BQ39" s="17">
        <v>6.7455348398094306E-2</v>
      </c>
      <c r="BR39" s="17">
        <v>1.1045538165864699</v>
      </c>
      <c r="BS39" s="17">
        <v>3.1437313556771702</v>
      </c>
      <c r="BT39" s="17">
        <v>8.7086102450442606</v>
      </c>
      <c r="BU39" s="17">
        <v>12.8345712257871</v>
      </c>
      <c r="BV39" s="17">
        <v>14.5931261426301</v>
      </c>
      <c r="BW39" s="17">
        <v>803.74763188985696</v>
      </c>
      <c r="BX39" s="17">
        <v>1137.85693715394</v>
      </c>
      <c r="BY39" s="17">
        <v>116.31426019590199</v>
      </c>
      <c r="BZ39" s="17">
        <v>1264.2854851740101</v>
      </c>
      <c r="CA39" s="17">
        <v>2.7654833426688901E-4</v>
      </c>
      <c r="CB39" s="17">
        <v>79.326723283492299</v>
      </c>
      <c r="CC39" s="17">
        <v>0</v>
      </c>
      <c r="CD39" s="17">
        <v>0.23100982070492701</v>
      </c>
      <c r="CE39" s="17">
        <v>1.23584885654123E-4</v>
      </c>
      <c r="CF39" s="17">
        <v>2.0629046694466899E-2</v>
      </c>
      <c r="CG39" s="17">
        <v>1.5097954668430299E-2</v>
      </c>
      <c r="CH39" s="17">
        <v>1.5053812385041601</v>
      </c>
      <c r="CI39" s="17">
        <v>0</v>
      </c>
      <c r="CJ39" s="17">
        <v>242.652591154513</v>
      </c>
      <c r="CK39" s="17">
        <v>5.96248920396611E-2</v>
      </c>
      <c r="CL39" s="17">
        <v>1.3706584255162899E-4</v>
      </c>
      <c r="CM39" s="17">
        <v>48.133994038591901</v>
      </c>
      <c r="CN39" s="17">
        <v>6.6427567270181898E-2</v>
      </c>
      <c r="CO39" s="17">
        <v>0</v>
      </c>
      <c r="CP39" s="17">
        <v>0</v>
      </c>
      <c r="CQ39" s="17">
        <v>1.34791827267867</v>
      </c>
      <c r="CR39" s="17">
        <v>162.52753113339199</v>
      </c>
      <c r="CS39" s="17">
        <v>139.48189278090601</v>
      </c>
      <c r="CT39" s="17">
        <v>23.045638352485899</v>
      </c>
      <c r="CU39" s="17">
        <v>0</v>
      </c>
      <c r="CV39" s="17">
        <v>0</v>
      </c>
      <c r="CW39" s="17">
        <v>44.218483429069003</v>
      </c>
      <c r="CX39" s="17">
        <v>0</v>
      </c>
      <c r="CY39" s="17">
        <v>6.6424890270452002</v>
      </c>
      <c r="CZ39" s="17">
        <v>2.9620336051632199</v>
      </c>
      <c r="DA39" s="17">
        <v>1.34150443168152E-3</v>
      </c>
      <c r="DB39" s="17">
        <v>26.569961203944001</v>
      </c>
      <c r="DC39" s="17">
        <v>0.66406548277142896</v>
      </c>
      <c r="DD39" s="17">
        <v>9.91915028765906E-4</v>
      </c>
      <c r="DE39" s="17">
        <v>9.4784875853326493</v>
      </c>
      <c r="DF39" s="5">
        <v>2.6744690727470098E-6</v>
      </c>
      <c r="DG39" s="17">
        <v>150.214016606006</v>
      </c>
      <c r="DH39" s="17">
        <v>95.379178286595902</v>
      </c>
      <c r="DI39" s="17">
        <v>1.6688667923223399</v>
      </c>
      <c r="DJ39" s="17">
        <v>0</v>
      </c>
      <c r="DK39" s="17">
        <v>0</v>
      </c>
      <c r="DL39" s="17">
        <v>13.7260950154476</v>
      </c>
      <c r="DM39" s="17">
        <v>8.54325182428048</v>
      </c>
      <c r="DN39" s="17">
        <v>6.7893049468510597E-3</v>
      </c>
      <c r="DO39" s="17">
        <v>863.61835071898099</v>
      </c>
      <c r="DP39" s="17">
        <v>5.22995726642755</v>
      </c>
      <c r="DQ39" s="17">
        <v>12.726796616922099</v>
      </c>
      <c r="DS39" s="25">
        <f t="shared" si="30"/>
        <v>8.0000031185787288E-3</v>
      </c>
      <c r="DT39" s="97">
        <f t="shared" si="31"/>
        <v>0.93067456385186775</v>
      </c>
      <c r="DU39" s="40">
        <f t="shared" si="32"/>
        <v>-8.535769153195474E-3</v>
      </c>
      <c r="DV39" s="40"/>
      <c r="DW39" s="40">
        <f t="shared" si="33"/>
        <v>-9.8925698166835614E-3</v>
      </c>
      <c r="DX39" s="40">
        <f t="shared" si="34"/>
        <v>-8.1011857279586815E-3</v>
      </c>
      <c r="DY39" s="40">
        <f t="shared" si="35"/>
        <v>-8.116274974645463E-3</v>
      </c>
      <c r="DZ39" s="40">
        <f t="shared" si="36"/>
        <v>-9.7666172591611804E-3</v>
      </c>
      <c r="EA39" s="40">
        <f t="shared" si="37"/>
        <v>-9.584976592612867E-3</v>
      </c>
      <c r="EB39" s="40">
        <f t="shared" si="38"/>
        <v>-8.7786213569626664E-3</v>
      </c>
      <c r="EC39" s="40">
        <f t="shared" si="39"/>
        <v>-8.7881523343474478E-3</v>
      </c>
      <c r="ED39" s="40">
        <f t="shared" si="40"/>
        <v>-8.6279947488791895E-3</v>
      </c>
      <c r="EE39" s="40">
        <f t="shared" si="41"/>
        <v>-8.7441348826009339E-3</v>
      </c>
      <c r="EF39" s="40">
        <f t="shared" si="42"/>
        <v>-8.773030590143659E-3</v>
      </c>
      <c r="EG39" s="40">
        <f t="shared" si="43"/>
        <v>-7.9991434123523174E-3</v>
      </c>
      <c r="EH39" s="40">
        <f t="shared" si="44"/>
        <v>-8.7878644043533818E-3</v>
      </c>
      <c r="EI39" s="40">
        <f t="shared" si="45"/>
        <v>0.6066412974530323</v>
      </c>
      <c r="EJ39" s="40">
        <f t="shared" si="46"/>
        <v>-8.285594100523052E-3</v>
      </c>
      <c r="EK39" s="40">
        <f t="shared" si="47"/>
        <v>-8.3265954467065598E-3</v>
      </c>
      <c r="EL39" s="40">
        <f t="shared" si="48"/>
        <v>-8.0115822317806378E-3</v>
      </c>
      <c r="EM39" s="40">
        <f t="shared" si="49"/>
        <v>-1.0607760841030133E-2</v>
      </c>
      <c r="EN39" s="40">
        <f t="shared" si="50"/>
        <v>-8.0405994485759982E-3</v>
      </c>
      <c r="EO39" s="40">
        <f t="shared" si="51"/>
        <v>-8.0327793766294554E-3</v>
      </c>
      <c r="EP39" s="40">
        <f t="shared" si="52"/>
        <v>-8.5268595756564907E-3</v>
      </c>
      <c r="EQ39" s="40">
        <f t="shared" si="53"/>
        <v>-1.094175870974556E-2</v>
      </c>
      <c r="ER39" s="40">
        <f t="shared" si="54"/>
        <v>-1.0942633551983964E-2</v>
      </c>
      <c r="ES39" s="40">
        <f t="shared" si="55"/>
        <v>-8.4120505669595981E-3</v>
      </c>
      <c r="ET39" s="40">
        <f t="shared" si="56"/>
        <v>-7.9944956277665253E-3</v>
      </c>
      <c r="EU39" s="40">
        <f t="shared" si="57"/>
        <v>-8.7070460781638308E-3</v>
      </c>
      <c r="EV39" s="40">
        <f t="shared" si="58"/>
        <v>-8.0271581771887233E-3</v>
      </c>
      <c r="EW39" s="40">
        <f t="shared" si="29"/>
        <v>0</v>
      </c>
    </row>
    <row r="40" spans="1:153" x14ac:dyDescent="0.25">
      <c r="A40" s="17" t="s">
        <v>209</v>
      </c>
      <c r="B40" s="17">
        <v>591.46293482999999</v>
      </c>
      <c r="C40" s="17"/>
      <c r="D40" s="17">
        <v>117.7462264</v>
      </c>
      <c r="E40" s="17">
        <v>12.447639805</v>
      </c>
      <c r="F40" s="17">
        <v>11.349282071999999</v>
      </c>
      <c r="G40" s="17">
        <v>13.541794929</v>
      </c>
      <c r="H40" s="17">
        <v>85.736750764999996</v>
      </c>
      <c r="I40" s="17">
        <v>2.0820020327000002</v>
      </c>
      <c r="J40" s="17">
        <v>1.1871623429</v>
      </c>
      <c r="K40" s="17">
        <v>0.90147436790000002</v>
      </c>
      <c r="L40" s="17">
        <v>0.83805802559999998</v>
      </c>
      <c r="M40" s="17">
        <v>6.0189178990999999</v>
      </c>
      <c r="N40" s="17">
        <v>0.2152669951</v>
      </c>
      <c r="O40" s="17">
        <v>0.87402553660000004</v>
      </c>
      <c r="P40" s="17">
        <v>1.0410422644999999</v>
      </c>
      <c r="Q40" s="17">
        <v>0.53554469940000005</v>
      </c>
      <c r="R40" s="17">
        <v>0.34352695729999999</v>
      </c>
      <c r="S40" s="17">
        <v>2.8807302100000001E-2</v>
      </c>
      <c r="T40" s="5">
        <v>7.9547069999999994E-6</v>
      </c>
      <c r="U40" s="17">
        <v>2.5609144999999998E-3</v>
      </c>
      <c r="V40" s="17">
        <v>1.8760839000000001E-3</v>
      </c>
      <c r="W40" s="17">
        <v>0.1636233121</v>
      </c>
      <c r="X40" s="17">
        <v>3.9071718200000001E-2</v>
      </c>
      <c r="Y40" s="17">
        <v>3.7751398899999997E-2</v>
      </c>
      <c r="Z40" s="17">
        <v>0.1160116826</v>
      </c>
      <c r="AA40" s="17">
        <v>1.51221862E-2</v>
      </c>
      <c r="AB40" s="17">
        <v>0.1569704817</v>
      </c>
      <c r="AC40" s="17">
        <v>8.5126400000000001E-4</v>
      </c>
      <c r="AF40" s="17" t="s">
        <v>209</v>
      </c>
      <c r="AG40" s="17">
        <v>0</v>
      </c>
      <c r="AH40" s="17">
        <v>0.30980899498933401</v>
      </c>
      <c r="AI40" s="17">
        <v>1.1770453018131299</v>
      </c>
      <c r="AJ40" s="17">
        <v>2.0642611031653901</v>
      </c>
      <c r="AK40" s="17">
        <v>2.0642611031653901</v>
      </c>
      <c r="AL40" s="17">
        <v>3.0441323550984598</v>
      </c>
      <c r="AM40" s="17">
        <v>0</v>
      </c>
      <c r="AN40" s="17">
        <v>0.89379223407602604</v>
      </c>
      <c r="AO40" s="17">
        <v>8.4401294993590001E-4</v>
      </c>
      <c r="AP40" s="17">
        <v>0.83091770042908597</v>
      </c>
      <c r="AQ40" s="17">
        <v>3.5481167170753398E-2</v>
      </c>
      <c r="AR40" s="17">
        <v>586.42275169893605</v>
      </c>
      <c r="AS40" s="17">
        <v>1.3090656654375799E-3</v>
      </c>
      <c r="AT40" s="17">
        <v>2.8865741634837402E-2</v>
      </c>
      <c r="AU40" s="17">
        <v>1.83813522390692E-3</v>
      </c>
      <c r="AV40" s="5">
        <v>4.2707945369466998E-5</v>
      </c>
      <c r="AW40" s="17">
        <v>6.5726447791795402E-3</v>
      </c>
      <c r="AX40" s="17">
        <v>1.10418151446507E-4</v>
      </c>
      <c r="AY40" s="17">
        <v>13.0564286144331</v>
      </c>
      <c r="AZ40" s="17">
        <v>0.44741210619785299</v>
      </c>
      <c r="BA40" s="17">
        <v>3.35243788249177</v>
      </c>
      <c r="BB40" s="17">
        <v>0.115023437278008</v>
      </c>
      <c r="BC40" s="17">
        <v>0</v>
      </c>
      <c r="BD40" s="17">
        <v>0</v>
      </c>
      <c r="BE40" s="17">
        <v>5.9676344301433604</v>
      </c>
      <c r="BF40" s="17">
        <v>5.9676344301433604</v>
      </c>
      <c r="BG40" s="17">
        <v>1.5278473356107001</v>
      </c>
      <c r="BH40" s="17">
        <v>0</v>
      </c>
      <c r="BI40" s="17">
        <v>1.4993334798028999E-2</v>
      </c>
      <c r="BJ40" s="17">
        <v>0</v>
      </c>
      <c r="BK40" s="17">
        <v>0</v>
      </c>
      <c r="BL40" s="17">
        <v>0.933944431841356</v>
      </c>
      <c r="BM40" s="17">
        <v>0.61663153542441695</v>
      </c>
      <c r="BN40" s="17">
        <v>1.4482788688232899E-3</v>
      </c>
      <c r="BO40" s="17">
        <v>0</v>
      </c>
      <c r="BP40" s="17">
        <v>8.57481151442631</v>
      </c>
      <c r="BQ40" s="17">
        <v>4.45999374952517E-3</v>
      </c>
      <c r="BR40" s="17">
        <v>5.5492455893781302E-2</v>
      </c>
      <c r="BS40" s="17">
        <v>0.15794015443376999</v>
      </c>
      <c r="BT40" s="17">
        <v>0.86658034300038</v>
      </c>
      <c r="BU40" s="17">
        <v>1.26445746464194</v>
      </c>
      <c r="BV40" s="17">
        <v>1.58293410835496</v>
      </c>
      <c r="BW40" s="17">
        <v>79.158678770041305</v>
      </c>
      <c r="BX40" s="17">
        <v>105.068620662819</v>
      </c>
      <c r="BY40" s="17">
        <v>10.740351562691099</v>
      </c>
      <c r="BZ40" s="17">
        <v>116.742916657352</v>
      </c>
      <c r="CA40" s="5">
        <v>1.8285049722405601E-5</v>
      </c>
      <c r="CB40" s="17">
        <v>7.8202573833672204</v>
      </c>
      <c r="CC40" s="17">
        <v>0</v>
      </c>
      <c r="CD40" s="17">
        <v>2.85620906441354E-2</v>
      </c>
      <c r="CE40" s="5">
        <v>7.8869408995960004E-6</v>
      </c>
      <c r="CF40" s="17">
        <v>2.5391125920291801E-3</v>
      </c>
      <c r="CG40" s="17">
        <v>1.8601167823542001E-3</v>
      </c>
      <c r="CH40" s="17">
        <v>0.162229231435705</v>
      </c>
      <c r="CI40" s="17">
        <v>0</v>
      </c>
      <c r="CJ40" s="17">
        <v>23.883364274806102</v>
      </c>
      <c r="CK40" s="17">
        <v>4.8064087258938301E-3</v>
      </c>
      <c r="CL40" s="5">
        <v>7.6731370382005801E-6</v>
      </c>
      <c r="CM40" s="17">
        <v>3.87401967625126</v>
      </c>
      <c r="CN40" s="17">
        <v>5.3589982197677398E-3</v>
      </c>
      <c r="CO40" s="17">
        <v>0</v>
      </c>
      <c r="CP40" s="17">
        <v>0</v>
      </c>
      <c r="CQ40" s="17">
        <v>0.108810613491184</v>
      </c>
      <c r="CR40" s="17">
        <v>12.341561733216601</v>
      </c>
      <c r="CS40" s="17">
        <v>11.2525647149678</v>
      </c>
      <c r="CT40" s="17">
        <v>1.0889970182487501</v>
      </c>
      <c r="CU40" s="17">
        <v>0</v>
      </c>
      <c r="CV40" s="17">
        <v>0</v>
      </c>
      <c r="CW40" s="17">
        <v>3.5721252666214598</v>
      </c>
      <c r="CX40" s="17">
        <v>0</v>
      </c>
      <c r="CY40" s="17">
        <v>0.53660514117848002</v>
      </c>
      <c r="CZ40" s="17">
        <v>0.23911154725882799</v>
      </c>
      <c r="DA40" s="5">
        <v>9.5980997966236097E-5</v>
      </c>
      <c r="DB40" s="17">
        <v>2.1464223614808402</v>
      </c>
      <c r="DC40" s="17">
        <v>6.5487804020745402E-2</v>
      </c>
      <c r="DD40" s="5">
        <v>9.1329277865043995E-5</v>
      </c>
      <c r="DE40" s="17">
        <v>0.76510956861059098</v>
      </c>
      <c r="DF40" s="5">
        <v>1.49716706030192E-7</v>
      </c>
      <c r="DG40" s="17">
        <v>13.4264163538859</v>
      </c>
      <c r="DH40" s="17">
        <v>9.3796908918820705</v>
      </c>
      <c r="DI40" s="17">
        <v>0.155632662337891</v>
      </c>
      <c r="DJ40" s="17">
        <v>0</v>
      </c>
      <c r="DK40" s="17">
        <v>0</v>
      </c>
      <c r="DL40" s="17">
        <v>1.3493533291672499</v>
      </c>
      <c r="DM40" s="17">
        <v>0.530982055810446</v>
      </c>
      <c r="DN40" s="17">
        <v>4.4890054927978302E-4</v>
      </c>
      <c r="DO40" s="17">
        <v>85.006151446507602</v>
      </c>
      <c r="DP40" s="17">
        <v>0.34059919465819999</v>
      </c>
      <c r="DQ40" s="17">
        <v>1.2534842574320499</v>
      </c>
      <c r="DS40" s="25">
        <f t="shared" si="30"/>
        <v>8.0000094102714876E-3</v>
      </c>
      <c r="DT40" s="97">
        <f t="shared" si="31"/>
        <v>0.93121118205020759</v>
      </c>
      <c r="DU40" s="40">
        <f t="shared" si="32"/>
        <v>-8.5215536498708996E-3</v>
      </c>
      <c r="DV40" s="40"/>
      <c r="DW40" s="40">
        <f t="shared" si="33"/>
        <v>-8.5209502955926556E-3</v>
      </c>
      <c r="DX40" s="40">
        <f t="shared" si="34"/>
        <v>-8.5219425887298889E-3</v>
      </c>
      <c r="DY40" s="40">
        <f t="shared" si="35"/>
        <v>-8.5218920825672565E-3</v>
      </c>
      <c r="DZ40" s="40">
        <f t="shared" si="36"/>
        <v>-8.5201833079760186E-3</v>
      </c>
      <c r="EA40" s="40">
        <f t="shared" si="37"/>
        <v>-8.5214253161392823E-3</v>
      </c>
      <c r="EB40" s="40">
        <f t="shared" si="38"/>
        <v>-8.5210913610891583E-3</v>
      </c>
      <c r="EC40" s="40">
        <f t="shared" si="39"/>
        <v>-8.5220367268019591E-3</v>
      </c>
      <c r="ED40" s="40">
        <f t="shared" si="40"/>
        <v>-8.5217440423399314E-3</v>
      </c>
      <c r="EE40" s="40">
        <f t="shared" si="41"/>
        <v>-8.5200844724348974E-3</v>
      </c>
      <c r="EF40" s="40">
        <f t="shared" si="42"/>
        <v>-8.520380210586995E-3</v>
      </c>
      <c r="EG40" s="40">
        <f t="shared" si="43"/>
        <v>-8.5214399522628471E-3</v>
      </c>
      <c r="EH40" s="40">
        <f t="shared" si="44"/>
        <v>-8.5182792582722301E-3</v>
      </c>
      <c r="EI40" s="40">
        <f t="shared" si="45"/>
        <v>0.52052818827218716</v>
      </c>
      <c r="EJ40" s="40">
        <f t="shared" si="46"/>
        <v>-8.5196316846489709E-3</v>
      </c>
      <c r="EK40" s="40">
        <f t="shared" si="47"/>
        <v>-8.5226576243424331E-3</v>
      </c>
      <c r="EL40" s="40">
        <f t="shared" si="48"/>
        <v>-8.5121284531744345E-3</v>
      </c>
      <c r="EM40" s="40">
        <f t="shared" si="49"/>
        <v>-8.5189938993351991E-3</v>
      </c>
      <c r="EN40" s="40">
        <f t="shared" si="50"/>
        <v>-8.5133291138067037E-3</v>
      </c>
      <c r="EO40" s="40">
        <f t="shared" si="51"/>
        <v>-8.5108761104980332E-3</v>
      </c>
      <c r="EP40" s="40">
        <f t="shared" si="52"/>
        <v>-8.5200613922482744E-3</v>
      </c>
      <c r="EQ40" s="40">
        <f t="shared" si="53"/>
        <v>-8.5229115883258249E-3</v>
      </c>
      <c r="ER40" s="40">
        <f t="shared" si="54"/>
        <v>-8.5228938432838266E-3</v>
      </c>
      <c r="ES40" s="40">
        <f t="shared" si="55"/>
        <v>-8.5184983084798504E-3</v>
      </c>
      <c r="ET40" s="40">
        <f t="shared" si="56"/>
        <v>-8.5206861142207661E-3</v>
      </c>
      <c r="EU40" s="40">
        <f t="shared" si="57"/>
        <v>-8.5227448346997057E-3</v>
      </c>
      <c r="EV40" s="40">
        <f t="shared" si="58"/>
        <v>-8.5179803963282875E-3</v>
      </c>
      <c r="EW40" s="40">
        <f t="shared" si="29"/>
        <v>0</v>
      </c>
    </row>
    <row r="41" spans="1:153" x14ac:dyDescent="0.25">
      <c r="A41" s="17" t="s">
        <v>210</v>
      </c>
      <c r="B41" s="17">
        <v>3655.5317395000002</v>
      </c>
      <c r="C41" s="17"/>
      <c r="D41" s="17">
        <v>1076.4408303</v>
      </c>
      <c r="E41" s="17">
        <v>121.1574545</v>
      </c>
      <c r="F41" s="17">
        <v>110.02522229</v>
      </c>
      <c r="G41" s="17">
        <v>115.08159774000001</v>
      </c>
      <c r="H41" s="17">
        <v>617.17280638</v>
      </c>
      <c r="I41" s="17">
        <v>22.668628583</v>
      </c>
      <c r="J41" s="17">
        <v>12.930689922999999</v>
      </c>
      <c r="K41" s="17">
        <v>9.7509240392999992</v>
      </c>
      <c r="L41" s="17">
        <v>9.1122837450999992</v>
      </c>
      <c r="M41" s="17">
        <v>65.518123474999996</v>
      </c>
      <c r="N41" s="17">
        <v>1.7705453496000001</v>
      </c>
      <c r="O41" s="17">
        <v>9.5207223842000008</v>
      </c>
      <c r="P41" s="17">
        <v>5.7744745733</v>
      </c>
      <c r="Q41" s="17">
        <v>5.6570001022999996</v>
      </c>
      <c r="R41" s="17">
        <v>3.642480199</v>
      </c>
      <c r="S41" s="17">
        <v>0.10578318489999999</v>
      </c>
      <c r="T41" s="17">
        <v>4.0436199999999998E-5</v>
      </c>
      <c r="U41" s="17">
        <v>9.4167842000000002E-3</v>
      </c>
      <c r="V41" s="17">
        <v>6.8960191999999998E-3</v>
      </c>
      <c r="W41" s="17">
        <v>1.3208656414</v>
      </c>
      <c r="X41" s="17">
        <v>0.12949991229999999</v>
      </c>
      <c r="Y41" s="17">
        <v>0.1249064719</v>
      </c>
      <c r="Z41" s="17">
        <v>1.2387393142000001</v>
      </c>
      <c r="AA41" s="17">
        <v>0.1528343794</v>
      </c>
      <c r="AB41" s="17">
        <v>1.7040972595999999</v>
      </c>
      <c r="AC41" s="17">
        <v>3.1270085999999999E-3</v>
      </c>
      <c r="AF41" s="17" t="s">
        <v>210</v>
      </c>
      <c r="AG41" s="17">
        <v>0</v>
      </c>
      <c r="AH41" s="17">
        <v>2.28330635857554</v>
      </c>
      <c r="AI41" s="17">
        <v>12.946967195317001</v>
      </c>
      <c r="AJ41" s="17">
        <v>22.6971646862367</v>
      </c>
      <c r="AK41" s="17">
        <v>22.6971646862367</v>
      </c>
      <c r="AL41" s="17">
        <v>22.2625537766348</v>
      </c>
      <c r="AM41" s="17">
        <v>0</v>
      </c>
      <c r="AN41" s="17">
        <v>9.7632169976889394</v>
      </c>
      <c r="AO41" s="17">
        <v>3.1309431535708802E-3</v>
      </c>
      <c r="AP41" s="17">
        <v>9.1237588059463999</v>
      </c>
      <c r="AQ41" s="17">
        <v>8.6141492319857599E-2</v>
      </c>
      <c r="AR41" s="17">
        <v>3660.1351509471601</v>
      </c>
      <c r="AS41" s="17">
        <v>4.5992217416954599E-3</v>
      </c>
      <c r="AT41" s="17">
        <v>9.6449358807189106E-2</v>
      </c>
      <c r="AU41" s="17">
        <v>6.1417531299900203E-3</v>
      </c>
      <c r="AV41" s="17">
        <v>1.4269890747410901E-4</v>
      </c>
      <c r="AW41" s="17">
        <v>2.1961159063697E-2</v>
      </c>
      <c r="AX41" s="17">
        <v>3.68939751258012E-4</v>
      </c>
      <c r="AY41" s="17">
        <v>95.862200675671104</v>
      </c>
      <c r="AZ41" s="17">
        <v>3.2480694631041001</v>
      </c>
      <c r="BA41" s="17">
        <v>24.488928322143099</v>
      </c>
      <c r="BB41" s="17">
        <v>1.2402998176725499</v>
      </c>
      <c r="BC41" s="17">
        <v>0</v>
      </c>
      <c r="BD41" s="17">
        <v>0</v>
      </c>
      <c r="BE41" s="17">
        <v>65.600641735471001</v>
      </c>
      <c r="BF41" s="17">
        <v>65.600641735471001</v>
      </c>
      <c r="BG41" s="17">
        <v>11.247366921817701</v>
      </c>
      <c r="BH41" s="17">
        <v>0</v>
      </c>
      <c r="BI41" s="17">
        <v>0.15302684444864301</v>
      </c>
      <c r="BJ41" s="17">
        <v>0</v>
      </c>
      <c r="BK41" s="17">
        <v>0</v>
      </c>
      <c r="BL41" s="17">
        <v>8.6223793494976206</v>
      </c>
      <c r="BM41" s="17">
        <v>4.3028685244761302</v>
      </c>
      <c r="BN41" s="17">
        <v>3.5161105813387001E-3</v>
      </c>
      <c r="BO41" s="17">
        <v>0</v>
      </c>
      <c r="BP41" s="17">
        <v>63.033383021680599</v>
      </c>
      <c r="BQ41" s="17">
        <v>1.43872534061777E-2</v>
      </c>
      <c r="BR41" s="17">
        <v>0.460921378439899</v>
      </c>
      <c r="BS41" s="17">
        <v>1.31185303030804</v>
      </c>
      <c r="BT41" s="17">
        <v>9.5327382830488006</v>
      </c>
      <c r="BU41" s="17">
        <v>9.3086073655191797</v>
      </c>
      <c r="BV41" s="17">
        <v>9.8409204413312601</v>
      </c>
      <c r="BW41" s="17">
        <v>608.94452653317603</v>
      </c>
      <c r="BX41" s="17">
        <v>970.01677501634197</v>
      </c>
      <c r="BY41" s="17">
        <v>99.1572519686503</v>
      </c>
      <c r="BZ41" s="17">
        <v>1077.79640633449</v>
      </c>
      <c r="CA41" s="5">
        <v>5.8983786470338799E-5</v>
      </c>
      <c r="CB41" s="17">
        <v>57.348541498794603</v>
      </c>
      <c r="CC41" s="17">
        <v>0</v>
      </c>
      <c r="CD41" s="17">
        <v>0.105916731619768</v>
      </c>
      <c r="CE41" s="5">
        <v>4.0486746205759501E-5</v>
      </c>
      <c r="CF41" s="17">
        <v>9.4286459052122708E-3</v>
      </c>
      <c r="CG41" s="17">
        <v>6.9046903585575099E-3</v>
      </c>
      <c r="CH41" s="17">
        <v>1.32252802177637</v>
      </c>
      <c r="CI41" s="17">
        <v>0</v>
      </c>
      <c r="CJ41" s="17">
        <v>170.356807009563</v>
      </c>
      <c r="CK41" s="17">
        <v>4.7086510267475699E-2</v>
      </c>
      <c r="CL41" s="5">
        <v>2.56381636504131E-5</v>
      </c>
      <c r="CM41" s="17">
        <v>37.944105556529202</v>
      </c>
      <c r="CN41" s="17">
        <v>5.2722374214741102E-2</v>
      </c>
      <c r="CO41" s="17">
        <v>0</v>
      </c>
      <c r="CP41" s="17">
        <v>0</v>
      </c>
      <c r="CQ41" s="17">
        <v>1.0728865943550601</v>
      </c>
      <c r="CR41" s="17">
        <v>121.31004563303</v>
      </c>
      <c r="CS41" s="17">
        <v>110.16379033945699</v>
      </c>
      <c r="CT41" s="17">
        <v>11.146255293572899</v>
      </c>
      <c r="CU41" s="17">
        <v>0</v>
      </c>
      <c r="CV41" s="17">
        <v>0</v>
      </c>
      <c r="CW41" s="17">
        <v>35.067591685598799</v>
      </c>
      <c r="CX41" s="17">
        <v>0</v>
      </c>
      <c r="CY41" s="17">
        <v>5.2155956607527596</v>
      </c>
      <c r="CZ41" s="17">
        <v>2.3576906902120198</v>
      </c>
      <c r="DA41" s="17">
        <v>2.8655959661590499E-4</v>
      </c>
      <c r="DB41" s="17">
        <v>20.862393897275599</v>
      </c>
      <c r="DC41" s="17">
        <v>0.48264725320628299</v>
      </c>
      <c r="DD41" s="17">
        <v>2.4661803431163398E-4</v>
      </c>
      <c r="DE41" s="17">
        <v>7.5431580542006298</v>
      </c>
      <c r="DF41" s="5">
        <v>5.0025681206038396E-7</v>
      </c>
      <c r="DG41" s="17">
        <v>115.226584581358</v>
      </c>
      <c r="DH41" s="17">
        <v>68.459985721451304</v>
      </c>
      <c r="DI41" s="17">
        <v>1.7062426205179</v>
      </c>
      <c r="DJ41" s="17">
        <v>0</v>
      </c>
      <c r="DK41" s="17">
        <v>0</v>
      </c>
      <c r="DL41" s="17">
        <v>9.5813813285034399</v>
      </c>
      <c r="DM41" s="17">
        <v>5.6641230448399398</v>
      </c>
      <c r="DN41" s="17">
        <v>1.4480540275539E-3</v>
      </c>
      <c r="DO41" s="17">
        <v>617.95005099070102</v>
      </c>
      <c r="DP41" s="17">
        <v>3.64707029108106</v>
      </c>
      <c r="DQ41" s="17">
        <v>8.7771311486546608</v>
      </c>
      <c r="DS41" s="25">
        <f t="shared" si="30"/>
        <v>8.0000075142407714E-3</v>
      </c>
      <c r="DT41" s="97">
        <f t="shared" si="31"/>
        <v>0.98542677609122731</v>
      </c>
      <c r="DU41" s="40">
        <f t="shared" si="32"/>
        <v>1.259300089619682E-3</v>
      </c>
      <c r="DV41" s="40"/>
      <c r="DW41" s="40">
        <f t="shared" si="33"/>
        <v>1.2593130958366003E-3</v>
      </c>
      <c r="DX41" s="40">
        <f t="shared" si="34"/>
        <v>1.2594448576005736E-3</v>
      </c>
      <c r="DY41" s="40">
        <f t="shared" si="35"/>
        <v>1.2594207634660395E-3</v>
      </c>
      <c r="DZ41" s="40">
        <f t="shared" si="36"/>
        <v>1.259861213306706E-3</v>
      </c>
      <c r="EA41" s="40">
        <f t="shared" si="37"/>
        <v>1.2593630222626179E-3</v>
      </c>
      <c r="EB41" s="40">
        <f t="shared" si="38"/>
        <v>1.2588367722474484E-3</v>
      </c>
      <c r="EC41" s="40">
        <f t="shared" si="39"/>
        <v>1.258809268022805E-3</v>
      </c>
      <c r="ED41" s="40">
        <f t="shared" si="40"/>
        <v>1.2606967646753063E-3</v>
      </c>
      <c r="EE41" s="40">
        <f t="shared" si="41"/>
        <v>1.2592958217056464E-3</v>
      </c>
      <c r="EF41" s="40">
        <f t="shared" si="42"/>
        <v>1.2594722817800465E-3</v>
      </c>
      <c r="EG41" s="40">
        <f t="shared" si="43"/>
        <v>1.2589675539474968E-3</v>
      </c>
      <c r="EH41" s="40">
        <f t="shared" si="44"/>
        <v>1.2620784814333585E-3</v>
      </c>
      <c r="EI41" s="40">
        <f t="shared" si="45"/>
        <v>0.70421054182724807</v>
      </c>
      <c r="EJ41" s="40">
        <f t="shared" si="46"/>
        <v>1.2591377781740101E-3</v>
      </c>
      <c r="EK41" s="40">
        <f t="shared" si="47"/>
        <v>1.2601556714900298E-3</v>
      </c>
      <c r="EL41" s="40">
        <f t="shared" si="48"/>
        <v>1.2624569764490743E-3</v>
      </c>
      <c r="EM41" s="40">
        <f t="shared" si="49"/>
        <v>1.2500236362344513E-3</v>
      </c>
      <c r="EN41" s="40">
        <f t="shared" si="50"/>
        <v>1.259634389016867E-3</v>
      </c>
      <c r="EO41" s="40">
        <f t="shared" si="51"/>
        <v>1.2574150834020342E-3</v>
      </c>
      <c r="EP41" s="40">
        <f t="shared" si="52"/>
        <v>1.2585537273935253E-3</v>
      </c>
      <c r="EQ41" s="40">
        <f t="shared" si="53"/>
        <v>1.2603800142010418E-3</v>
      </c>
      <c r="ER41" s="40">
        <f t="shared" si="54"/>
        <v>1.2604451732035017E-3</v>
      </c>
      <c r="ES41" s="40">
        <f t="shared" si="55"/>
        <v>1.2597513089811637E-3</v>
      </c>
      <c r="ET41" s="40">
        <f t="shared" si="56"/>
        <v>1.259304676072176E-3</v>
      </c>
      <c r="EU41" s="40">
        <f t="shared" si="57"/>
        <v>1.2589427662149117E-3</v>
      </c>
      <c r="EV41" s="40">
        <f t="shared" si="58"/>
        <v>1.258248401005437E-3</v>
      </c>
      <c r="EW41" s="40">
        <f t="shared" si="29"/>
        <v>0</v>
      </c>
    </row>
    <row r="42" spans="1:153" x14ac:dyDescent="0.25">
      <c r="A42" s="17" t="s">
        <v>211</v>
      </c>
      <c r="B42" s="17">
        <v>1385.5169777999999</v>
      </c>
      <c r="C42" s="17"/>
      <c r="D42" s="17">
        <v>159.99560804000001</v>
      </c>
      <c r="E42" s="17">
        <v>37.277609061</v>
      </c>
      <c r="F42" s="17">
        <v>32.078076437999997</v>
      </c>
      <c r="G42" s="17">
        <v>18.768882966</v>
      </c>
      <c r="H42" s="17">
        <v>110.31846681</v>
      </c>
      <c r="I42" s="17">
        <v>3.8883568412999998</v>
      </c>
      <c r="J42" s="17">
        <v>2.1944715042</v>
      </c>
      <c r="K42" s="17">
        <v>1.9757747158000001</v>
      </c>
      <c r="L42" s="17">
        <v>1.6215974419999999</v>
      </c>
      <c r="M42" s="17">
        <v>11.310314812</v>
      </c>
      <c r="N42" s="17">
        <v>0.949493056</v>
      </c>
      <c r="O42" s="17">
        <v>1.6122244866</v>
      </c>
      <c r="P42" s="17">
        <v>2.0518974745</v>
      </c>
      <c r="Q42" s="17">
        <v>1.7914074192</v>
      </c>
      <c r="R42" s="17">
        <v>1.0864344462</v>
      </c>
      <c r="S42" s="17">
        <v>5.6785555000000001E-2</v>
      </c>
      <c r="T42" s="17">
        <v>2.0052599999999998E-5</v>
      </c>
      <c r="U42" s="17">
        <v>5.0538114000000002E-3</v>
      </c>
      <c r="V42" s="17">
        <v>3.7013152999999998E-3</v>
      </c>
      <c r="W42" s="17">
        <v>0.30982490029999998</v>
      </c>
      <c r="X42" s="17">
        <v>1.0661146999999999E-2</v>
      </c>
      <c r="Y42" s="17">
        <v>1.01779568E-2</v>
      </c>
      <c r="Z42" s="17">
        <v>0.32757253580000001</v>
      </c>
      <c r="AA42" s="17">
        <v>8.1978989099999997E-2</v>
      </c>
      <c r="AB42" s="17">
        <v>0.31581690540000001</v>
      </c>
      <c r="AC42" s="17">
        <v>1.6786482000000001E-3</v>
      </c>
      <c r="AF42" s="17" t="s">
        <v>211</v>
      </c>
      <c r="AG42" s="17">
        <v>0</v>
      </c>
      <c r="AH42" s="17">
        <v>0.40917746185572201</v>
      </c>
      <c r="AI42" s="17">
        <v>2.1963416245863798</v>
      </c>
      <c r="AJ42" s="17">
        <v>3.89167096573106</v>
      </c>
      <c r="AK42" s="17">
        <v>3.89167096573106</v>
      </c>
      <c r="AL42" s="17">
        <v>3.9784105749815599</v>
      </c>
      <c r="AM42" s="17">
        <v>0</v>
      </c>
      <c r="AN42" s="17">
        <v>1.97746048428097</v>
      </c>
      <c r="AO42" s="17">
        <v>1.68004643085425E-3</v>
      </c>
      <c r="AP42" s="17">
        <v>1.6229811527237701</v>
      </c>
      <c r="AQ42" s="17">
        <v>9.75577291811725E-3</v>
      </c>
      <c r="AR42" s="17">
        <v>1386.70050474908</v>
      </c>
      <c r="AS42" s="17">
        <v>4.8352195236914101E-4</v>
      </c>
      <c r="AT42" s="17">
        <v>7.8546418313794799E-3</v>
      </c>
      <c r="AU42" s="17">
        <v>5.00174459663684E-4</v>
      </c>
      <c r="AV42" s="5">
        <v>1.16210126179334E-5</v>
      </c>
      <c r="AW42" s="17">
        <v>1.7884847302369401E-3</v>
      </c>
      <c r="AX42" s="5">
        <v>3.0045586857145901E-5</v>
      </c>
      <c r="AY42" s="17">
        <v>17.1653855742011</v>
      </c>
      <c r="AZ42" s="17">
        <v>0.58046547912003799</v>
      </c>
      <c r="BA42" s="17">
        <v>4.3805198344194496</v>
      </c>
      <c r="BB42" s="17">
        <v>0.32785299827502501</v>
      </c>
      <c r="BC42" s="17">
        <v>0</v>
      </c>
      <c r="BD42" s="17">
        <v>0</v>
      </c>
      <c r="BE42" s="17">
        <v>11.3199548604186</v>
      </c>
      <c r="BF42" s="17">
        <v>11.3199548604186</v>
      </c>
      <c r="BG42" s="17">
        <v>2.0147365345091601</v>
      </c>
      <c r="BH42" s="17">
        <v>0</v>
      </c>
      <c r="BI42" s="17">
        <v>8.2049521370483894E-2</v>
      </c>
      <c r="BJ42" s="17">
        <v>0</v>
      </c>
      <c r="BK42" s="17">
        <v>0</v>
      </c>
      <c r="BL42" s="17">
        <v>1.2810493632480699</v>
      </c>
      <c r="BM42" s="17">
        <v>0.76315560711728303</v>
      </c>
      <c r="BN42" s="17">
        <v>3.9821029759311402E-4</v>
      </c>
      <c r="BO42" s="17">
        <v>0</v>
      </c>
      <c r="BP42" s="17">
        <v>11.2853264206785</v>
      </c>
      <c r="BQ42" s="17">
        <v>1.38894827819983E-3</v>
      </c>
      <c r="BR42" s="17">
        <v>0.24708023508986501</v>
      </c>
      <c r="BS42" s="17">
        <v>0.703228367973455</v>
      </c>
      <c r="BT42" s="17">
        <v>1.61360476383548</v>
      </c>
      <c r="BU42" s="17">
        <v>1.66746695163555</v>
      </c>
      <c r="BV42" s="17">
        <v>2.7810355681467498</v>
      </c>
      <c r="BW42" s="17">
        <v>109.36475785864999</v>
      </c>
      <c r="BX42" s="17">
        <v>144.11770601143101</v>
      </c>
      <c r="BY42" s="17">
        <v>14.732041074058699</v>
      </c>
      <c r="BZ42" s="17">
        <v>160.13079644873699</v>
      </c>
      <c r="CA42" s="5">
        <v>5.6944621965912501E-6</v>
      </c>
      <c r="CB42" s="17">
        <v>10.266761719345499</v>
      </c>
      <c r="CC42" s="17">
        <v>0</v>
      </c>
      <c r="CD42" s="17">
        <v>5.6833311504323802E-2</v>
      </c>
      <c r="CE42" s="5">
        <v>2.0070828349234101E-5</v>
      </c>
      <c r="CF42" s="17">
        <v>5.0580503085390499E-3</v>
      </c>
      <c r="CG42" s="17">
        <v>3.7044211790538801E-3</v>
      </c>
      <c r="CH42" s="17">
        <v>0.310087477860855</v>
      </c>
      <c r="CI42" s="17">
        <v>0</v>
      </c>
      <c r="CJ42" s="17">
        <v>30.326437081978099</v>
      </c>
      <c r="CK42" s="17">
        <v>1.3723237667068899E-2</v>
      </c>
      <c r="CL42" s="5">
        <v>2.0879280284616702E-6</v>
      </c>
      <c r="CM42" s="17">
        <v>11.055081460562</v>
      </c>
      <c r="CN42" s="17">
        <v>1.53845803281579E-2</v>
      </c>
      <c r="CO42" s="17">
        <v>0</v>
      </c>
      <c r="CP42" s="17">
        <v>0</v>
      </c>
      <c r="CQ42" s="17">
        <v>0.31328481475112502</v>
      </c>
      <c r="CR42" s="17">
        <v>37.309756955414898</v>
      </c>
      <c r="CS42" s="17">
        <v>32.105749757324098</v>
      </c>
      <c r="CT42" s="17">
        <v>5.2040071980907898</v>
      </c>
      <c r="CU42" s="17">
        <v>0</v>
      </c>
      <c r="CV42" s="17">
        <v>0</v>
      </c>
      <c r="CW42" s="17">
        <v>10.229583520781301</v>
      </c>
      <c r="CX42" s="17">
        <v>0</v>
      </c>
      <c r="CY42" s="17">
        <v>1.5175299496795001</v>
      </c>
      <c r="CZ42" s="17">
        <v>0.68845200502653703</v>
      </c>
      <c r="DA42" s="5">
        <v>2.8391036695933001E-5</v>
      </c>
      <c r="DB42" s="17">
        <v>6.0701197428308404</v>
      </c>
      <c r="DC42" s="17">
        <v>8.6492251384753305E-2</v>
      </c>
      <c r="DD42" s="5">
        <v>2.8748339571311201E-5</v>
      </c>
      <c r="DE42" s="17">
        <v>2.2025311776539498</v>
      </c>
      <c r="DF42" s="5">
        <v>4.0739240022707599E-8</v>
      </c>
      <c r="DG42" s="17">
        <v>18.7846760596438</v>
      </c>
      <c r="DH42" s="17">
        <v>12.2390454006956</v>
      </c>
      <c r="DI42" s="17">
        <v>0.31608647410379898</v>
      </c>
      <c r="DJ42" s="17">
        <v>0</v>
      </c>
      <c r="DK42" s="17">
        <v>0</v>
      </c>
      <c r="DL42" s="17">
        <v>1.70371970114918</v>
      </c>
      <c r="DM42" s="17">
        <v>1.7929428192096499</v>
      </c>
      <c r="DN42" s="17">
        <v>1.3979500580061101E-4</v>
      </c>
      <c r="DO42" s="17">
        <v>110.410335088873</v>
      </c>
      <c r="DP42" s="17">
        <v>1.0873653372885901</v>
      </c>
      <c r="DQ42" s="17">
        <v>1.5570109352822501</v>
      </c>
      <c r="DS42" s="25">
        <f t="shared" si="30"/>
        <v>8.0000186825909848E-3</v>
      </c>
      <c r="DT42" s="97">
        <f t="shared" si="31"/>
        <v>0.99053007828133677</v>
      </c>
      <c r="DU42" s="40">
        <f t="shared" si="32"/>
        <v>8.5421324173111325E-4</v>
      </c>
      <c r="DV42" s="40"/>
      <c r="DW42" s="40">
        <f t="shared" si="33"/>
        <v>8.4495074829292591E-4</v>
      </c>
      <c r="DX42" s="40">
        <f t="shared" si="34"/>
        <v>8.6239153273730523E-4</v>
      </c>
      <c r="DY42" s="40">
        <f t="shared" si="35"/>
        <v>8.6268637016274961E-4</v>
      </c>
      <c r="DZ42" s="40">
        <f t="shared" si="36"/>
        <v>8.4145090959382028E-4</v>
      </c>
      <c r="EA42" s="40">
        <f t="shared" si="37"/>
        <v>8.3275521795654899E-4</v>
      </c>
      <c r="EB42" s="40">
        <f t="shared" si="38"/>
        <v>8.5232003294022406E-4</v>
      </c>
      <c r="EC42" s="40">
        <f t="shared" si="39"/>
        <v>8.5219624989459552E-4</v>
      </c>
      <c r="ED42" s="40">
        <f t="shared" si="40"/>
        <v>8.5321897658120988E-4</v>
      </c>
      <c r="EE42" s="40">
        <f t="shared" si="41"/>
        <v>8.5330100303043831E-4</v>
      </c>
      <c r="EF42" s="40">
        <f t="shared" si="42"/>
        <v>8.5232361599449076E-4</v>
      </c>
      <c r="EG42" s="40">
        <f t="shared" si="43"/>
        <v>8.58928939149596E-4</v>
      </c>
      <c r="EH42" s="40">
        <f t="shared" si="44"/>
        <v>8.5613216208551364E-4</v>
      </c>
      <c r="EI42" s="40">
        <f t="shared" si="45"/>
        <v>0.35534820950273055</v>
      </c>
      <c r="EJ42" s="40">
        <f t="shared" si="46"/>
        <v>8.5709146517635017E-4</v>
      </c>
      <c r="EK42" s="40">
        <f t="shared" si="47"/>
        <v>8.5683134573474146E-4</v>
      </c>
      <c r="EL42" s="40">
        <f t="shared" si="48"/>
        <v>8.4099740372002986E-4</v>
      </c>
      <c r="EM42" s="40">
        <f t="shared" si="49"/>
        <v>9.0902672142776774E-4</v>
      </c>
      <c r="EN42" s="40">
        <f t="shared" si="50"/>
        <v>8.3875479386700245E-4</v>
      </c>
      <c r="EO42" s="40">
        <f t="shared" si="51"/>
        <v>8.3912847248658953E-4</v>
      </c>
      <c r="EP42" s="40">
        <f t="shared" si="52"/>
        <v>8.4750309158742319E-4</v>
      </c>
      <c r="EQ42" s="40">
        <f t="shared" si="53"/>
        <v>6.8872262284015977E-4</v>
      </c>
      <c r="ER42" s="40">
        <f t="shared" si="54"/>
        <v>6.8882398431702619E-4</v>
      </c>
      <c r="ES42" s="40">
        <f t="shared" si="55"/>
        <v>8.561843389588604E-4</v>
      </c>
      <c r="ET42" s="40">
        <f t="shared" si="56"/>
        <v>8.6037009309617503E-4</v>
      </c>
      <c r="EU42" s="40">
        <f t="shared" si="57"/>
        <v>8.5356008240767645E-4</v>
      </c>
      <c r="EV42" s="40">
        <f t="shared" si="58"/>
        <v>8.3295049805545305E-4</v>
      </c>
      <c r="EW42" s="40">
        <f t="shared" si="29"/>
        <v>0</v>
      </c>
    </row>
    <row r="43" spans="1:153" x14ac:dyDescent="0.25">
      <c r="A43" s="17" t="s">
        <v>212</v>
      </c>
      <c r="B43" s="17">
        <v>7555.3036947999999</v>
      </c>
      <c r="C43" s="17"/>
      <c r="D43" s="17">
        <v>1940.7644501</v>
      </c>
      <c r="E43" s="17">
        <v>151.54912825</v>
      </c>
      <c r="F43" s="17">
        <v>132.78837713999999</v>
      </c>
      <c r="G43" s="17">
        <v>220.20849799999999</v>
      </c>
      <c r="H43" s="17">
        <v>1604.8894525000001</v>
      </c>
      <c r="I43" s="17">
        <v>32.396420476999999</v>
      </c>
      <c r="J43" s="17">
        <v>18.448199750000001</v>
      </c>
      <c r="K43" s="17">
        <v>14.340421677</v>
      </c>
      <c r="L43" s="17">
        <v>13.10088558</v>
      </c>
      <c r="M43" s="17">
        <v>93.730097568999994</v>
      </c>
      <c r="N43" s="17">
        <v>3.4006666511999999</v>
      </c>
      <c r="O43" s="17">
        <v>13.578473418</v>
      </c>
      <c r="P43" s="17">
        <v>9.7327088058999998</v>
      </c>
      <c r="Q43" s="17">
        <v>9.1815575168999999</v>
      </c>
      <c r="R43" s="17">
        <v>5.8223451865999998</v>
      </c>
      <c r="S43" s="17">
        <v>0.206193616</v>
      </c>
      <c r="T43" s="17">
        <v>3.3154899999999999E-4</v>
      </c>
      <c r="U43" s="17">
        <v>1.8782915899999999E-2</v>
      </c>
      <c r="V43" s="17">
        <v>1.3692046899999999E-2</v>
      </c>
      <c r="W43" s="17">
        <v>2.0043254256999998</v>
      </c>
      <c r="X43" s="17">
        <v>1.6746666884999999</v>
      </c>
      <c r="Y43" s="17">
        <v>1.6240189866999999</v>
      </c>
      <c r="Z43" s="17">
        <v>1.9240859973</v>
      </c>
      <c r="AA43" s="17">
        <v>0.29292201070000001</v>
      </c>
      <c r="AB43" s="17">
        <v>2.4667909871</v>
      </c>
      <c r="AC43" s="17">
        <v>6.1597822E-3</v>
      </c>
      <c r="AF43" s="17" t="s">
        <v>212</v>
      </c>
      <c r="AG43" s="17">
        <v>0</v>
      </c>
      <c r="AH43" s="17">
        <v>5.8480936543291699</v>
      </c>
      <c r="AI43" s="17">
        <v>18.399465291442901</v>
      </c>
      <c r="AJ43" s="17">
        <v>32.310316142854802</v>
      </c>
      <c r="AK43" s="17">
        <v>32.310316142854802</v>
      </c>
      <c r="AL43" s="17">
        <v>57.886728736807697</v>
      </c>
      <c r="AM43" s="17">
        <v>0</v>
      </c>
      <c r="AN43" s="17">
        <v>14.298208420263901</v>
      </c>
      <c r="AO43" s="17">
        <v>6.1312331392828099E-3</v>
      </c>
      <c r="AP43" s="17">
        <v>13.065262971484501</v>
      </c>
      <c r="AQ43" s="17">
        <v>0.50861571260598004</v>
      </c>
      <c r="AR43" s="17">
        <v>7527.20265836406</v>
      </c>
      <c r="AS43" s="17">
        <v>5.0621430054840003E-2</v>
      </c>
      <c r="AT43" s="17">
        <v>1.2519564338453499</v>
      </c>
      <c r="AU43" s="17">
        <v>7.97229699658836E-2</v>
      </c>
      <c r="AV43" s="17">
        <v>1.8522826708521399E-3</v>
      </c>
      <c r="AW43" s="17">
        <v>0.28506703550984602</v>
      </c>
      <c r="AX43" s="17">
        <v>4.7890063946273301E-3</v>
      </c>
      <c r="AY43" s="17">
        <v>246.30175212524699</v>
      </c>
      <c r="AZ43" s="17">
        <v>8.4001675031432406</v>
      </c>
      <c r="BA43" s="17">
        <v>63.176895215529498</v>
      </c>
      <c r="BB43" s="17">
        <v>1.9174172157757801</v>
      </c>
      <c r="BC43" s="17">
        <v>0</v>
      </c>
      <c r="BD43" s="17">
        <v>0</v>
      </c>
      <c r="BE43" s="17">
        <v>93.479973701605502</v>
      </c>
      <c r="BF43" s="17">
        <v>93.479973701605502</v>
      </c>
      <c r="BG43" s="17">
        <v>28.8720723402534</v>
      </c>
      <c r="BH43" s="17">
        <v>0</v>
      </c>
      <c r="BI43" s="17">
        <v>0.29139114530787502</v>
      </c>
      <c r="BJ43" s="17">
        <v>0</v>
      </c>
      <c r="BK43" s="17">
        <v>0</v>
      </c>
      <c r="BL43" s="17">
        <v>15.4942817071137</v>
      </c>
      <c r="BM43" s="17">
        <v>11.4286126565915</v>
      </c>
      <c r="BN43" s="17">
        <v>2.0760397532892001E-2</v>
      </c>
      <c r="BO43" s="17">
        <v>0</v>
      </c>
      <c r="BP43" s="17">
        <v>162.262227689486</v>
      </c>
      <c r="BQ43" s="17">
        <v>0.12957723997675499</v>
      </c>
      <c r="BR43" s="17">
        <v>0.87954917277071298</v>
      </c>
      <c r="BS43" s="17">
        <v>2.5033325829902302</v>
      </c>
      <c r="BT43" s="17">
        <v>13.542694813588501</v>
      </c>
      <c r="BU43" s="17">
        <v>23.894129456892099</v>
      </c>
      <c r="BV43" s="17">
        <v>20.0915913919765</v>
      </c>
      <c r="BW43" s="17">
        <v>1449.87865139525</v>
      </c>
      <c r="BX43" s="17">
        <v>1743.1068773070499</v>
      </c>
      <c r="BY43" s="17">
        <v>178.184236397912</v>
      </c>
      <c r="BZ43" s="17">
        <v>1936.7853954120801</v>
      </c>
      <c r="CA43" s="17">
        <v>5.3123064531990097E-4</v>
      </c>
      <c r="CB43" s="17">
        <v>147.46275111261201</v>
      </c>
      <c r="CC43" s="17">
        <v>0</v>
      </c>
      <c r="CD43" s="17">
        <v>0.20522593736283101</v>
      </c>
      <c r="CE43" s="17">
        <v>3.3140093929639401E-4</v>
      </c>
      <c r="CF43" s="17">
        <v>1.8697028649195001E-2</v>
      </c>
      <c r="CG43" s="17">
        <v>1.36290583356206E-2</v>
      </c>
      <c r="CH43" s="17">
        <v>1.99809176306486</v>
      </c>
      <c r="CI43" s="17">
        <v>0</v>
      </c>
      <c r="CJ43" s="17">
        <v>447.587118600503</v>
      </c>
      <c r="CK43" s="17">
        <v>5.6608428732838403E-2</v>
      </c>
      <c r="CL43" s="17">
        <v>3.3279504584070503E-4</v>
      </c>
      <c r="CM43" s="17">
        <v>45.951651080430103</v>
      </c>
      <c r="CN43" s="17">
        <v>6.2589844706427006E-2</v>
      </c>
      <c r="CO43" s="17">
        <v>0</v>
      </c>
      <c r="CP43" s="17">
        <v>0</v>
      </c>
      <c r="CQ43" s="17">
        <v>1.26399734111564</v>
      </c>
      <c r="CR43" s="17">
        <v>150.842455214951</v>
      </c>
      <c r="CS43" s="17">
        <v>132.17888289618401</v>
      </c>
      <c r="CT43" s="17">
        <v>18.663572318766199</v>
      </c>
      <c r="CU43" s="17">
        <v>0</v>
      </c>
      <c r="CV43" s="17">
        <v>0</v>
      </c>
      <c r="CW43" s="17">
        <v>41.577633940155501</v>
      </c>
      <c r="CX43" s="17">
        <v>0</v>
      </c>
      <c r="CY43" s="17">
        <v>6.3186471237950297</v>
      </c>
      <c r="CZ43" s="17">
        <v>2.7775362491663702</v>
      </c>
      <c r="DA43" s="17">
        <v>2.6668372437925998E-3</v>
      </c>
      <c r="DB43" s="17">
        <v>25.274590466993999</v>
      </c>
      <c r="DC43" s="17">
        <v>1.2361739850953799</v>
      </c>
      <c r="DD43" s="17">
        <v>1.39639134785077E-3</v>
      </c>
      <c r="DE43" s="17">
        <v>8.8912259039776895</v>
      </c>
      <c r="DF43" s="5">
        <v>6.4934736604771899E-6</v>
      </c>
      <c r="DG43" s="17">
        <v>219.71770262973899</v>
      </c>
      <c r="DH43" s="17">
        <v>177.24259296785701</v>
      </c>
      <c r="DI43" s="17">
        <v>2.4599168650096099</v>
      </c>
      <c r="DJ43" s="17">
        <v>0</v>
      </c>
      <c r="DK43" s="17">
        <v>0</v>
      </c>
      <c r="DL43" s="17">
        <v>25.298534664644201</v>
      </c>
      <c r="DM43" s="17">
        <v>9.1460707785397695</v>
      </c>
      <c r="DN43" s="17">
        <v>1.30417325867582E-2</v>
      </c>
      <c r="DO43" s="17">
        <v>1602.2122803970501</v>
      </c>
      <c r="DP43" s="17">
        <v>5.8006376734250997</v>
      </c>
      <c r="DQ43" s="17">
        <v>23.3377087620498</v>
      </c>
      <c r="DS43" s="25">
        <f t="shared" si="30"/>
        <v>7.9999992481444033E-3</v>
      </c>
      <c r="DT43" s="97">
        <f t="shared" si="31"/>
        <v>0.90492294256785388</v>
      </c>
      <c r="DU43" s="40">
        <f t="shared" si="32"/>
        <v>-3.7193788060803832E-3</v>
      </c>
      <c r="DV43" s="40"/>
      <c r="DW43" s="40">
        <f t="shared" si="33"/>
        <v>-2.0502512232820655E-3</v>
      </c>
      <c r="DX43" s="40">
        <f t="shared" si="34"/>
        <v>-4.6629963709408102E-3</v>
      </c>
      <c r="DY43" s="40">
        <f t="shared" si="35"/>
        <v>-4.5899668099218674E-3</v>
      </c>
      <c r="DZ43" s="40">
        <f t="shared" si="36"/>
        <v>-2.228775795296498E-3</v>
      </c>
      <c r="EA43" s="40">
        <f t="shared" si="37"/>
        <v>-1.6681348978769945E-3</v>
      </c>
      <c r="EB43" s="40">
        <f t="shared" si="38"/>
        <v>-2.657834812532072E-3</v>
      </c>
      <c r="EC43" s="40">
        <f t="shared" si="39"/>
        <v>-2.6416918299629459E-3</v>
      </c>
      <c r="ED43" s="40">
        <f t="shared" si="40"/>
        <v>-2.9436551927760528E-3</v>
      </c>
      <c r="EE43" s="40">
        <f t="shared" si="41"/>
        <v>-2.719099277523754E-3</v>
      </c>
      <c r="EF43" s="40">
        <f t="shared" si="42"/>
        <v>-2.6685544332263425E-3</v>
      </c>
      <c r="EG43" s="40">
        <f t="shared" si="43"/>
        <v>-5.2298261674019516E-3</v>
      </c>
      <c r="EH43" s="40">
        <f t="shared" si="44"/>
        <v>-2.6349504329455809E-3</v>
      </c>
      <c r="EI43" s="40">
        <f t="shared" si="45"/>
        <v>1.0643370507290748</v>
      </c>
      <c r="EJ43" s="40">
        <f t="shared" si="46"/>
        <v>-3.8650020211616477E-3</v>
      </c>
      <c r="EK43" s="40">
        <f t="shared" si="47"/>
        <v>-3.7283109261298038E-3</v>
      </c>
      <c r="EL43" s="40">
        <f t="shared" si="48"/>
        <v>-4.6930581845413865E-3</v>
      </c>
      <c r="EM43" s="40">
        <f t="shared" si="49"/>
        <v>-4.4657261402081326E-4</v>
      </c>
      <c r="EN43" s="40">
        <f t="shared" si="50"/>
        <v>-4.5726260641457735E-3</v>
      </c>
      <c r="EO43" s="40">
        <f t="shared" si="51"/>
        <v>-4.6003760313879042E-3</v>
      </c>
      <c r="EP43" s="40">
        <f t="shared" si="52"/>
        <v>-3.1101050534060506E-3</v>
      </c>
      <c r="EQ43" s="40">
        <f t="shared" si="53"/>
        <v>-3.9263338974613942E-4</v>
      </c>
      <c r="ER43" s="40">
        <f t="shared" si="54"/>
        <v>-3.8870131359928129E-4</v>
      </c>
      <c r="ES43" s="40">
        <f t="shared" si="55"/>
        <v>-3.4659477453595948E-3</v>
      </c>
      <c r="ET43" s="40">
        <f t="shared" si="56"/>
        <v>-5.2261876410948432E-3</v>
      </c>
      <c r="EU43" s="40">
        <f t="shared" si="57"/>
        <v>-2.786665804414746E-3</v>
      </c>
      <c r="EV43" s="40">
        <f t="shared" si="58"/>
        <v>-4.6347516503408293E-3</v>
      </c>
      <c r="EW43" s="40">
        <f t="shared" si="29"/>
        <v>0</v>
      </c>
    </row>
    <row r="44" spans="1:153" x14ac:dyDescent="0.25">
      <c r="A44" s="17" t="s">
        <v>213</v>
      </c>
      <c r="B44" s="17">
        <v>28305.488458</v>
      </c>
      <c r="C44" s="17"/>
      <c r="D44" s="17">
        <v>8799.0654804999995</v>
      </c>
      <c r="E44" s="17">
        <v>732.89807295000003</v>
      </c>
      <c r="F44" s="17">
        <v>656.15041232999999</v>
      </c>
      <c r="G44" s="17">
        <v>952.16712433999999</v>
      </c>
      <c r="H44" s="17">
        <v>4856.9932516999997</v>
      </c>
      <c r="I44" s="17">
        <v>144.57881030999999</v>
      </c>
      <c r="J44" s="17">
        <v>82.394489738999994</v>
      </c>
      <c r="K44" s="17">
        <v>63.176273674999997</v>
      </c>
      <c r="L44" s="17">
        <v>58.307847955</v>
      </c>
      <c r="M44" s="17">
        <v>418.10372016999997</v>
      </c>
      <c r="N44" s="17">
        <v>13.391619410000001</v>
      </c>
      <c r="O44" s="17">
        <v>60.654631919000003</v>
      </c>
      <c r="P44" s="17">
        <v>39.270724297000001</v>
      </c>
      <c r="Q44" s="17">
        <v>38.748957767</v>
      </c>
      <c r="R44" s="17">
        <v>24.732122187000002</v>
      </c>
      <c r="S44" s="17">
        <v>0.76318673100000001</v>
      </c>
      <c r="T44" s="17">
        <v>5.2281690000000004E-4</v>
      </c>
      <c r="U44" s="17">
        <v>6.8351822199999995E-2</v>
      </c>
      <c r="V44" s="17">
        <v>4.9996462300000002E-2</v>
      </c>
      <c r="W44" s="17">
        <v>8.6114221136999998</v>
      </c>
      <c r="X44" s="17">
        <v>1.9513426787999999</v>
      </c>
      <c r="Y44" s="17">
        <v>1.8907592917</v>
      </c>
      <c r="Z44" s="17">
        <v>8.2747158594000005</v>
      </c>
      <c r="AA44" s="17">
        <v>1.1560365102000001</v>
      </c>
      <c r="AB44" s="17">
        <v>10.945038358</v>
      </c>
      <c r="AC44" s="17">
        <v>2.2625720500000002E-2</v>
      </c>
      <c r="AF44" s="17" t="s">
        <v>213</v>
      </c>
      <c r="AG44" s="17">
        <v>0</v>
      </c>
      <c r="AH44" s="17">
        <v>17.8876587364533</v>
      </c>
      <c r="AI44" s="17">
        <v>82.522221910237306</v>
      </c>
      <c r="AJ44" s="17">
        <v>144.80221459826399</v>
      </c>
      <c r="AK44" s="17">
        <v>144.80221459826399</v>
      </c>
      <c r="AL44" s="17">
        <v>175.42489710826999</v>
      </c>
      <c r="AM44" s="17">
        <v>0</v>
      </c>
      <c r="AN44" s="17">
        <v>63.269081599627903</v>
      </c>
      <c r="AO44" s="17">
        <v>2.26450442390305E-2</v>
      </c>
      <c r="AP44" s="17">
        <v>58.3970703940306</v>
      </c>
      <c r="AQ44" s="17">
        <v>1.1257100703237199</v>
      </c>
      <c r="AR44" s="17">
        <v>28351.010318532099</v>
      </c>
      <c r="AS44" s="17">
        <v>6.0893748004387203E-2</v>
      </c>
      <c r="AT44" s="17">
        <v>1.46492652566124</v>
      </c>
      <c r="AU44" s="17">
        <v>9.32846594493075E-2</v>
      </c>
      <c r="AV44" s="17">
        <v>2.1673695968403299E-3</v>
      </c>
      <c r="AW44" s="17">
        <v>0.333560065664886</v>
      </c>
      <c r="AX44" s="17">
        <v>5.6036479510133E-3</v>
      </c>
      <c r="AY44" s="17">
        <v>752.10558763849099</v>
      </c>
      <c r="AZ44" s="17">
        <v>25.5726703657072</v>
      </c>
      <c r="BA44" s="17">
        <v>192.50511923423801</v>
      </c>
      <c r="BB44" s="17">
        <v>8.2856842737347591</v>
      </c>
      <c r="BC44" s="17">
        <v>0</v>
      </c>
      <c r="BD44" s="17">
        <v>0</v>
      </c>
      <c r="BE44" s="17">
        <v>418.74886622387902</v>
      </c>
      <c r="BF44" s="17">
        <v>418.74886622387902</v>
      </c>
      <c r="BG44" s="17">
        <v>88.189227309954802</v>
      </c>
      <c r="BH44" s="17">
        <v>0</v>
      </c>
      <c r="BI44" s="17">
        <v>1.1569363628581699</v>
      </c>
      <c r="BJ44" s="17">
        <v>0</v>
      </c>
      <c r="BK44" s="17">
        <v>0</v>
      </c>
      <c r="BL44" s="17">
        <v>70.541917158372897</v>
      </c>
      <c r="BM44" s="17">
        <v>34.341421560405202</v>
      </c>
      <c r="BN44" s="17">
        <v>4.5948892826618098E-2</v>
      </c>
      <c r="BO44" s="17">
        <v>0</v>
      </c>
      <c r="BP44" s="17">
        <v>494.77143527970298</v>
      </c>
      <c r="BQ44" s="17">
        <v>0.22156608489684401</v>
      </c>
      <c r="BR44" s="17">
        <v>3.4845333477184899</v>
      </c>
      <c r="BS44" s="17">
        <v>9.9175159424262898</v>
      </c>
      <c r="BT44" s="17">
        <v>60.748932275477003</v>
      </c>
      <c r="BU44" s="17">
        <v>72.986382884379694</v>
      </c>
      <c r="BV44" s="17">
        <v>71.116206860634193</v>
      </c>
      <c r="BW44" s="17">
        <v>4633.9236584946802</v>
      </c>
      <c r="BX44" s="17">
        <v>7935.9697730501202</v>
      </c>
      <c r="BY44" s="17">
        <v>811.23207694788596</v>
      </c>
      <c r="BZ44" s="17">
        <v>8817.7437671563803</v>
      </c>
      <c r="CA44" s="17">
        <v>9.0835664026898499E-4</v>
      </c>
      <c r="CB44" s="17">
        <v>450.11910723464098</v>
      </c>
      <c r="CC44" s="17">
        <v>0</v>
      </c>
      <c r="CD44" s="17">
        <v>0.76382207847850103</v>
      </c>
      <c r="CE44" s="17">
        <v>5.24663600372404E-4</v>
      </c>
      <c r="CF44" s="17">
        <v>6.8411127613908995E-2</v>
      </c>
      <c r="CG44" s="17">
        <v>5.0039622012242199E-2</v>
      </c>
      <c r="CH44" s="17">
        <v>8.6235492004321106</v>
      </c>
      <c r="CI44" s="17">
        <v>0</v>
      </c>
      <c r="CJ44" s="17">
        <v>1351.0846684047899</v>
      </c>
      <c r="CK44" s="17">
        <v>0.28071808003328902</v>
      </c>
      <c r="CL44" s="17">
        <v>3.8940567454863001E-4</v>
      </c>
      <c r="CM44" s="17">
        <v>226.37064923747599</v>
      </c>
      <c r="CN44" s="17">
        <v>0.31348914685207502</v>
      </c>
      <c r="CO44" s="17">
        <v>0</v>
      </c>
      <c r="CP44" s="17">
        <v>0</v>
      </c>
      <c r="CQ44" s="17">
        <v>6.3700471332749098</v>
      </c>
      <c r="CR44" s="17">
        <v>733.63435945211597</v>
      </c>
      <c r="CS44" s="17">
        <v>656.82405855296099</v>
      </c>
      <c r="CT44" s="17">
        <v>76.810300899155095</v>
      </c>
      <c r="CU44" s="17">
        <v>0</v>
      </c>
      <c r="CV44" s="17">
        <v>0</v>
      </c>
      <c r="CW44" s="17">
        <v>208.65921303041799</v>
      </c>
      <c r="CX44" s="17">
        <v>0</v>
      </c>
      <c r="CY44" s="17">
        <v>31.206781555250501</v>
      </c>
      <c r="CZ44" s="17">
        <v>13.998205834256501</v>
      </c>
      <c r="DA44" s="17">
        <v>4.1389408349498703E-3</v>
      </c>
      <c r="DB44" s="17">
        <v>124.827162791492</v>
      </c>
      <c r="DC44" s="17">
        <v>3.78110994506401</v>
      </c>
      <c r="DD44" s="17">
        <v>3.37981545377183E-3</v>
      </c>
      <c r="DE44" s="17">
        <v>44.7898759837299</v>
      </c>
      <c r="DF44" s="5">
        <v>7.5982136340548001E-6</v>
      </c>
      <c r="DG44" s="17">
        <v>954.38415674396697</v>
      </c>
      <c r="DH44" s="17">
        <v>538.83151866617402</v>
      </c>
      <c r="DI44" s="17">
        <v>10.9615818843981</v>
      </c>
      <c r="DJ44" s="17">
        <v>0</v>
      </c>
      <c r="DK44" s="17">
        <v>0</v>
      </c>
      <c r="DL44" s="17">
        <v>76.154794809069401</v>
      </c>
      <c r="DM44" s="17">
        <v>38.795793823632998</v>
      </c>
      <c r="DN44" s="17">
        <v>2.23004422599371E-2</v>
      </c>
      <c r="DO44" s="17">
        <v>4868.4303307459804</v>
      </c>
      <c r="DP44" s="17">
        <v>24.7630121007974</v>
      </c>
      <c r="DQ44" s="17">
        <v>70.045055001282805</v>
      </c>
      <c r="DS44" s="25">
        <f t="shared" si="30"/>
        <v>7.99999625994143E-3</v>
      </c>
      <c r="DT44" s="97">
        <f t="shared" si="31"/>
        <v>0.95183115371492499</v>
      </c>
      <c r="DU44" s="40">
        <f t="shared" si="32"/>
        <v>1.6082344100736734E-3</v>
      </c>
      <c r="DV44" s="40"/>
      <c r="DW44" s="40">
        <f t="shared" si="33"/>
        <v>2.1227580017189993E-3</v>
      </c>
      <c r="DX44" s="40">
        <f t="shared" si="34"/>
        <v>1.0046233293427914E-3</v>
      </c>
      <c r="DY44" s="40">
        <f t="shared" si="35"/>
        <v>1.0266643292486384E-3</v>
      </c>
      <c r="DZ44" s="40">
        <f t="shared" si="36"/>
        <v>2.3284067967624176E-3</v>
      </c>
      <c r="EA44" s="40">
        <f t="shared" si="37"/>
        <v>2.3547652741698951E-3</v>
      </c>
      <c r="EB44" s="40">
        <f t="shared" si="38"/>
        <v>1.5452076814367075E-3</v>
      </c>
      <c r="EC44" s="40">
        <f t="shared" si="39"/>
        <v>1.550251377755089E-3</v>
      </c>
      <c r="ED44" s="40">
        <f t="shared" si="40"/>
        <v>1.4690313187089921E-3</v>
      </c>
      <c r="EE44" s="40">
        <f t="shared" si="41"/>
        <v>1.5301960569606104E-3</v>
      </c>
      <c r="EF44" s="40">
        <f t="shared" si="42"/>
        <v>1.543028733675775E-3</v>
      </c>
      <c r="EG44" s="40">
        <f t="shared" si="43"/>
        <v>7.788363621647037E-4</v>
      </c>
      <c r="EH44" s="40">
        <f t="shared" si="44"/>
        <v>1.5547098959059057E-3</v>
      </c>
      <c r="EI44" s="40">
        <f t="shared" si="45"/>
        <v>0.81092170143821252</v>
      </c>
      <c r="EJ44" s="40">
        <f t="shared" si="46"/>
        <v>1.2087049389721905E-3</v>
      </c>
      <c r="EK44" s="40">
        <f t="shared" si="47"/>
        <v>1.248979507857823E-3</v>
      </c>
      <c r="EL44" s="40">
        <f t="shared" si="48"/>
        <v>8.3249282605913765E-4</v>
      </c>
      <c r="EM44" s="40">
        <f t="shared" si="49"/>
        <v>3.5322124675081497E-3</v>
      </c>
      <c r="EN44" s="40">
        <f t="shared" si="50"/>
        <v>8.6764934715961254E-4</v>
      </c>
      <c r="EO44" s="40">
        <f t="shared" si="51"/>
        <v>8.6325532361110119E-4</v>
      </c>
      <c r="EP44" s="40">
        <f t="shared" si="52"/>
        <v>1.4082559851313894E-3</v>
      </c>
      <c r="EQ44" s="40">
        <f t="shared" si="53"/>
        <v>4.6600413276803561E-3</v>
      </c>
      <c r="ER44" s="40">
        <f t="shared" si="54"/>
        <v>4.6452114036104183E-3</v>
      </c>
      <c r="ES44" s="40">
        <f t="shared" si="55"/>
        <v>1.325533652288323E-3</v>
      </c>
      <c r="ET44" s="40">
        <f t="shared" si="56"/>
        <v>7.7839467026361627E-4</v>
      </c>
      <c r="EU44" s="40">
        <f t="shared" si="57"/>
        <v>1.5115092206148884E-3</v>
      </c>
      <c r="EV44" s="40">
        <f t="shared" si="58"/>
        <v>8.5406071512720064E-4</v>
      </c>
      <c r="EW44" s="40">
        <f t="shared" si="29"/>
        <v>0</v>
      </c>
    </row>
    <row r="45" spans="1:153" x14ac:dyDescent="0.25">
      <c r="A45" s="17" t="s">
        <v>214</v>
      </c>
      <c r="B45" s="17">
        <v>3274.7752973000001</v>
      </c>
      <c r="C45" s="17"/>
      <c r="D45" s="17">
        <v>637.94303751999996</v>
      </c>
      <c r="E45" s="17">
        <v>67.141076412000004</v>
      </c>
      <c r="F45" s="17">
        <v>57.670684913999999</v>
      </c>
      <c r="G45" s="17">
        <v>78.520732707999997</v>
      </c>
      <c r="H45" s="17">
        <v>399.88455381</v>
      </c>
      <c r="I45" s="17">
        <v>8.5540364017999995</v>
      </c>
      <c r="J45" s="17">
        <v>4.8396794607000002</v>
      </c>
      <c r="K45" s="17">
        <v>4.1914344698999999</v>
      </c>
      <c r="L45" s="17">
        <v>3.5374121588</v>
      </c>
      <c r="M45" s="17">
        <v>24.844866037999999</v>
      </c>
      <c r="N45" s="17">
        <v>1.7582932211</v>
      </c>
      <c r="O45" s="17">
        <v>3.5574244125000001</v>
      </c>
      <c r="P45" s="17">
        <v>3.9959973225000001</v>
      </c>
      <c r="Q45" s="17">
        <v>3.5209404973999998</v>
      </c>
      <c r="R45" s="17">
        <v>2.1539173879</v>
      </c>
      <c r="S45" s="17">
        <v>0.10620505919999999</v>
      </c>
      <c r="T45" s="17">
        <v>6.6322399999999994E-5</v>
      </c>
      <c r="U45" s="17">
        <v>9.5007476999999993E-3</v>
      </c>
      <c r="V45" s="17">
        <v>6.9509938999999998E-3</v>
      </c>
      <c r="W45" s="17">
        <v>0.64109607769999999</v>
      </c>
      <c r="X45" s="17">
        <v>0.33610390299999998</v>
      </c>
      <c r="Y45" s="17">
        <v>0.32485643120000002</v>
      </c>
      <c r="Z45" s="17">
        <v>0.66175783200000005</v>
      </c>
      <c r="AA45" s="17">
        <v>0.15182195700000001</v>
      </c>
      <c r="AB45" s="17">
        <v>0.68274157290000004</v>
      </c>
      <c r="AC45" s="17">
        <v>3.1468909000000002E-3</v>
      </c>
      <c r="AF45" s="17" t="s">
        <v>214</v>
      </c>
      <c r="AG45" s="17">
        <v>0</v>
      </c>
      <c r="AH45" s="17">
        <v>1.44560996189865</v>
      </c>
      <c r="AI45" s="17">
        <v>4.8255980727009202</v>
      </c>
      <c r="AJ45" s="17">
        <v>8.5291675687081696</v>
      </c>
      <c r="AK45" s="17">
        <v>8.5291675687081696</v>
      </c>
      <c r="AL45" s="17">
        <v>14.3389205616065</v>
      </c>
      <c r="AM45" s="17">
        <v>0</v>
      </c>
      <c r="AN45" s="17">
        <v>4.17924517535688</v>
      </c>
      <c r="AO45" s="17">
        <v>3.1377388739606501E-3</v>
      </c>
      <c r="AP45" s="17">
        <v>3.5271360855332299</v>
      </c>
      <c r="AQ45" s="17">
        <v>0.18610335041968301</v>
      </c>
      <c r="AR45" s="17">
        <v>3265.2537741695401</v>
      </c>
      <c r="AS45" s="17">
        <v>1.12148057977369E-2</v>
      </c>
      <c r="AT45" s="17">
        <v>0.24980073334479699</v>
      </c>
      <c r="AU45" s="17">
        <v>1.5906992664406899E-2</v>
      </c>
      <c r="AV45" s="17">
        <v>3.6958330254380201E-4</v>
      </c>
      <c r="AW45" s="17">
        <v>5.6879045030506399E-2</v>
      </c>
      <c r="AX45" s="17">
        <v>9.5554143267359895E-4</v>
      </c>
      <c r="AY45" s="17">
        <v>61.000566060528897</v>
      </c>
      <c r="AZ45" s="17">
        <v>2.0934799487675302</v>
      </c>
      <c r="BA45" s="17">
        <v>15.6874013250939</v>
      </c>
      <c r="BB45" s="17">
        <v>0.65983393177211402</v>
      </c>
      <c r="BC45" s="17">
        <v>0</v>
      </c>
      <c r="BD45" s="17">
        <v>0</v>
      </c>
      <c r="BE45" s="17">
        <v>24.772674572670802</v>
      </c>
      <c r="BF45" s="17">
        <v>24.772674572670802</v>
      </c>
      <c r="BG45" s="17">
        <v>7.1392236021429403</v>
      </c>
      <c r="BH45" s="17">
        <v>0</v>
      </c>
      <c r="BI45" s="17">
        <v>0.15138048345343</v>
      </c>
      <c r="BJ45" s="17">
        <v>0</v>
      </c>
      <c r="BK45" s="17">
        <v>0</v>
      </c>
      <c r="BL45" s="17">
        <v>5.0887140854842103</v>
      </c>
      <c r="BM45" s="17">
        <v>2.9077448940431099</v>
      </c>
      <c r="BN45" s="17">
        <v>7.5961914213092804E-3</v>
      </c>
      <c r="BO45" s="17">
        <v>0</v>
      </c>
      <c r="BP45" s="17">
        <v>40.138270303173101</v>
      </c>
      <c r="BQ45" s="17">
        <v>3.5207754928733501E-2</v>
      </c>
      <c r="BR45" s="17">
        <v>0.45582749075436602</v>
      </c>
      <c r="BS45" s="17">
        <v>1.29735339704691</v>
      </c>
      <c r="BT45" s="17">
        <v>3.5470850656809301</v>
      </c>
      <c r="BU45" s="17">
        <v>5.9082698167997103</v>
      </c>
      <c r="BV45" s="17">
        <v>6.5543301973540098</v>
      </c>
      <c r="BW45" s="17">
        <v>365.60818690013599</v>
      </c>
      <c r="BX45" s="17">
        <v>572.47936191030499</v>
      </c>
      <c r="BY45" s="17">
        <v>58.520177302490701</v>
      </c>
      <c r="BZ45" s="17">
        <v>636.08825329828005</v>
      </c>
      <c r="CA45" s="17">
        <v>1.4434169314833699E-4</v>
      </c>
      <c r="CB45" s="17">
        <v>36.545208400932502</v>
      </c>
      <c r="CC45" s="17">
        <v>0</v>
      </c>
      <c r="CD45" s="17">
        <v>0.10589612991363299</v>
      </c>
      <c r="CE45" s="5">
        <v>6.6129510854786997E-5</v>
      </c>
      <c r="CF45" s="17">
        <v>9.4731525100613303E-3</v>
      </c>
      <c r="CG45" s="17">
        <v>6.9307299508259103E-3</v>
      </c>
      <c r="CH45" s="17">
        <v>0.63923211869684704</v>
      </c>
      <c r="CI45" s="17">
        <v>0</v>
      </c>
      <c r="CJ45" s="17">
        <v>112.49108633571301</v>
      </c>
      <c r="CK45" s="17">
        <v>2.4575949955080799E-2</v>
      </c>
      <c r="CL45" s="5">
        <v>6.6404071707534804E-5</v>
      </c>
      <c r="CM45" s="17">
        <v>19.842404347514499</v>
      </c>
      <c r="CN45" s="17">
        <v>2.7337507311077602E-2</v>
      </c>
      <c r="CO45" s="17">
        <v>0</v>
      </c>
      <c r="CP45" s="17">
        <v>0</v>
      </c>
      <c r="CQ45" s="17">
        <v>0.55426070217210399</v>
      </c>
      <c r="CR45" s="17">
        <v>66.945872717803894</v>
      </c>
      <c r="CS45" s="17">
        <v>57.503012616501501</v>
      </c>
      <c r="CT45" s="17">
        <v>9.4428601013023794</v>
      </c>
      <c r="CU45" s="17">
        <v>0</v>
      </c>
      <c r="CV45" s="17">
        <v>0</v>
      </c>
      <c r="CW45" s="17">
        <v>18.210695179042801</v>
      </c>
      <c r="CX45" s="17">
        <v>0</v>
      </c>
      <c r="CY45" s="17">
        <v>2.7453583296681501</v>
      </c>
      <c r="CZ45" s="17">
        <v>1.21797622612807</v>
      </c>
      <c r="DA45" s="17">
        <v>6.7729213822979796E-4</v>
      </c>
      <c r="DB45" s="17">
        <v>10.9814265473966</v>
      </c>
      <c r="DC45" s="17">
        <v>0.30557472803963898</v>
      </c>
      <c r="DD45" s="17">
        <v>5.27501807527681E-4</v>
      </c>
      <c r="DE45" s="17">
        <v>3.89770533364198</v>
      </c>
      <c r="DF45" s="5">
        <v>1.2956536002403E-6</v>
      </c>
      <c r="DG45" s="17">
        <v>78.292500042659498</v>
      </c>
      <c r="DH45" s="17">
        <v>44.002606040771703</v>
      </c>
      <c r="DI45" s="17">
        <v>0.68075547686706595</v>
      </c>
      <c r="DJ45" s="17">
        <v>0</v>
      </c>
      <c r="DK45" s="17">
        <v>0</v>
      </c>
      <c r="DL45" s="17">
        <v>6.37051896128491</v>
      </c>
      <c r="DM45" s="17">
        <v>3.5107062448056601</v>
      </c>
      <c r="DN45" s="17">
        <v>3.5436187293619199E-3</v>
      </c>
      <c r="DO45" s="17">
        <v>398.72190916847097</v>
      </c>
      <c r="DP45" s="17">
        <v>2.1476540861091702</v>
      </c>
      <c r="DQ45" s="17">
        <v>5.9225715510378798</v>
      </c>
      <c r="DS45" s="25">
        <f t="shared" si="30"/>
        <v>8.000012669779592E-3</v>
      </c>
      <c r="DT45" s="97">
        <f t="shared" si="31"/>
        <v>0.91695033178037999</v>
      </c>
      <c r="DU45" s="40">
        <f t="shared" si="32"/>
        <v>-2.9075347973677541E-3</v>
      </c>
      <c r="DV45" s="40"/>
      <c r="DW45" s="40">
        <f t="shared" si="33"/>
        <v>-2.9074448855659178E-3</v>
      </c>
      <c r="DX45" s="40">
        <f t="shared" si="34"/>
        <v>-2.9073661702751809E-3</v>
      </c>
      <c r="DY45" s="40">
        <f t="shared" si="35"/>
        <v>-2.9074095053411545E-3</v>
      </c>
      <c r="DZ45" s="40">
        <f t="shared" si="36"/>
        <v>-2.906654809109367E-3</v>
      </c>
      <c r="EA45" s="40">
        <f t="shared" si="37"/>
        <v>-2.9074507390986727E-3</v>
      </c>
      <c r="EB45" s="40">
        <f t="shared" si="38"/>
        <v>-2.9072629485884329E-3</v>
      </c>
      <c r="EC45" s="40">
        <f t="shared" si="39"/>
        <v>-2.9095703782504815E-3</v>
      </c>
      <c r="ED45" s="40">
        <f t="shared" si="40"/>
        <v>-2.908143889795971E-3</v>
      </c>
      <c r="EE45" s="40">
        <f t="shared" si="41"/>
        <v>-2.9049691710948721E-3</v>
      </c>
      <c r="EF45" s="40">
        <f t="shared" si="42"/>
        <v>-2.9056894578856378E-3</v>
      </c>
      <c r="EG45" s="40">
        <f t="shared" si="43"/>
        <v>-2.9075544609821389E-3</v>
      </c>
      <c r="EH45" s="40">
        <f t="shared" si="44"/>
        <v>-2.9064136353086898E-3</v>
      </c>
      <c r="EI45" s="40">
        <f t="shared" si="45"/>
        <v>0.64022387113449064</v>
      </c>
      <c r="EJ45" s="40">
        <f t="shared" si="46"/>
        <v>-2.9066814965765866E-3</v>
      </c>
      <c r="EK45" s="40">
        <f t="shared" si="47"/>
        <v>-2.9078653740458944E-3</v>
      </c>
      <c r="EL45" s="40">
        <f t="shared" si="48"/>
        <v>-2.9088000957208544E-3</v>
      </c>
      <c r="EM45" s="40">
        <f t="shared" si="49"/>
        <v>-2.9083559282082195E-3</v>
      </c>
      <c r="EN45" s="40">
        <f t="shared" si="50"/>
        <v>-2.9045282339903639E-3</v>
      </c>
      <c r="EO45" s="40">
        <f t="shared" si="51"/>
        <v>-2.9152592371127751E-3</v>
      </c>
      <c r="EP45" s="40">
        <f t="shared" si="52"/>
        <v>-2.9074565700668432E-3</v>
      </c>
      <c r="EQ45" s="40">
        <f t="shared" si="53"/>
        <v>-2.9074384992648313E-3</v>
      </c>
      <c r="ER45" s="40">
        <f t="shared" si="54"/>
        <v>-2.9075472558239899E-3</v>
      </c>
      <c r="ES45" s="40">
        <f t="shared" si="55"/>
        <v>-2.9072572092898505E-3</v>
      </c>
      <c r="ET45" s="40">
        <f t="shared" si="56"/>
        <v>-2.9078372805457198E-3</v>
      </c>
      <c r="EU45" s="40">
        <f t="shared" si="57"/>
        <v>-2.9090011678913723E-3</v>
      </c>
      <c r="EV45" s="40">
        <f t="shared" si="58"/>
        <v>-2.9082756060434278E-3</v>
      </c>
      <c r="EW45" s="40">
        <f t="shared" si="29"/>
        <v>0</v>
      </c>
    </row>
    <row r="46" spans="1:153" x14ac:dyDescent="0.25">
      <c r="A46" s="17" t="s">
        <v>215</v>
      </c>
      <c r="B46" s="17">
        <v>491.34122989999997</v>
      </c>
      <c r="C46" s="17"/>
      <c r="D46" s="17">
        <v>71.593482687000005</v>
      </c>
      <c r="E46" s="17">
        <v>11.856139496999999</v>
      </c>
      <c r="F46" s="17">
        <v>10.261482473999999</v>
      </c>
      <c r="G46" s="17">
        <v>8.3367459345999997</v>
      </c>
      <c r="H46" s="17">
        <v>53.224643708000002</v>
      </c>
      <c r="I46" s="17">
        <v>1.6667688715</v>
      </c>
      <c r="J46" s="17">
        <v>0.94487527670000004</v>
      </c>
      <c r="K46" s="17">
        <v>0.79280604929999998</v>
      </c>
      <c r="L46" s="17">
        <v>0.68465402210000004</v>
      </c>
      <c r="M46" s="17">
        <v>4.8353915031000003</v>
      </c>
      <c r="N46" s="17">
        <v>0.2984729156</v>
      </c>
      <c r="O46" s="17">
        <v>0.69481545430000002</v>
      </c>
      <c r="P46" s="17">
        <v>0.72148249470000003</v>
      </c>
      <c r="Q46" s="17">
        <v>0.62133350300000001</v>
      </c>
      <c r="R46" s="17">
        <v>0.38330149050000001</v>
      </c>
      <c r="S46" s="17">
        <v>1.8593885500000001E-2</v>
      </c>
      <c r="T46" s="5">
        <v>1.7130510000000001E-6</v>
      </c>
      <c r="U46" s="17">
        <v>1.6469958999999999E-3</v>
      </c>
      <c r="V46" s="17">
        <v>1.2074220000000001E-3</v>
      </c>
      <c r="W46" s="17">
        <v>0.1205475027</v>
      </c>
      <c r="X46" s="17">
        <v>8.8566837999999991E-3</v>
      </c>
      <c r="Y46" s="17">
        <v>8.4275423999999998E-3</v>
      </c>
      <c r="Z46" s="17">
        <v>0.11987151610000001</v>
      </c>
      <c r="AA46" s="17">
        <v>2.5186703800000002E-2</v>
      </c>
      <c r="AB46" s="17">
        <v>0.13117978790000001</v>
      </c>
      <c r="AC46" s="17">
        <v>5.4852899999999997E-4</v>
      </c>
      <c r="AF46" s="17" t="s">
        <v>215</v>
      </c>
      <c r="AG46" s="17">
        <v>0</v>
      </c>
      <c r="AH46" s="17">
        <v>0.196574493390264</v>
      </c>
      <c r="AI46" s="17">
        <v>0.94606434074749501</v>
      </c>
      <c r="AJ46" s="17">
        <v>1.6688683795792301</v>
      </c>
      <c r="AK46" s="17">
        <v>1.6688683795792301</v>
      </c>
      <c r="AL46" s="17">
        <v>1.9160850940293299</v>
      </c>
      <c r="AM46" s="17">
        <v>0</v>
      </c>
      <c r="AN46" s="17">
        <v>0.79380433161429897</v>
      </c>
      <c r="AO46" s="17">
        <v>5.4922305543507E-4</v>
      </c>
      <c r="AP46" s="17">
        <v>0.68551592259098704</v>
      </c>
      <c r="AQ46" s="17">
        <v>9.8481869706108505E-3</v>
      </c>
      <c r="AR46" s="17">
        <v>491.95996453645</v>
      </c>
      <c r="AS46" s="17">
        <v>4.2968133613320402E-4</v>
      </c>
      <c r="AT46" s="17">
        <v>6.5075118581105302E-3</v>
      </c>
      <c r="AU46" s="17">
        <v>4.1438777195390098E-4</v>
      </c>
      <c r="AV46" s="5">
        <v>9.6280648575538605E-6</v>
      </c>
      <c r="AW46" s="17">
        <v>1.4817419732469101E-3</v>
      </c>
      <c r="AX46" s="5">
        <v>2.4892380689715901E-5</v>
      </c>
      <c r="AY46" s="17">
        <v>8.2571249584238995</v>
      </c>
      <c r="AZ46" s="17">
        <v>0.28031720803906501</v>
      </c>
      <c r="BA46" s="17">
        <v>2.1108544024349198</v>
      </c>
      <c r="BB46" s="17">
        <v>0.120022045007887</v>
      </c>
      <c r="BC46" s="17">
        <v>0</v>
      </c>
      <c r="BD46" s="17">
        <v>0</v>
      </c>
      <c r="BE46" s="17">
        <v>4.8414708430923703</v>
      </c>
      <c r="BF46" s="17">
        <v>4.8414708430923703</v>
      </c>
      <c r="BG46" s="17">
        <v>0.96826597047713003</v>
      </c>
      <c r="BH46" s="17">
        <v>0</v>
      </c>
      <c r="BI46" s="17">
        <v>2.5218430422816102E-2</v>
      </c>
      <c r="BJ46" s="17">
        <v>0</v>
      </c>
      <c r="BK46" s="17">
        <v>0</v>
      </c>
      <c r="BL46" s="17">
        <v>0.573469532637775</v>
      </c>
      <c r="BM46" s="17">
        <v>0.373739899433919</v>
      </c>
      <c r="BN46" s="17">
        <v>4.0196929630272998E-4</v>
      </c>
      <c r="BO46" s="17">
        <v>0</v>
      </c>
      <c r="BP46" s="17">
        <v>5.4261649551115596</v>
      </c>
      <c r="BQ46" s="17">
        <v>1.1812883148822301E-3</v>
      </c>
      <c r="BR46" s="17">
        <v>7.7700677259875298E-2</v>
      </c>
      <c r="BS46" s="17">
        <v>0.22114806682209201</v>
      </c>
      <c r="BT46" s="17">
        <v>0.69569235131276397</v>
      </c>
      <c r="BU46" s="17">
        <v>0.80136461650781898</v>
      </c>
      <c r="BV46" s="17">
        <v>1.07185350839091</v>
      </c>
      <c r="BW46" s="17">
        <v>51.478151545715498</v>
      </c>
      <c r="BX46" s="17">
        <v>64.5151622601784</v>
      </c>
      <c r="BY46" s="17">
        <v>6.5948968191713897</v>
      </c>
      <c r="BZ46" s="17">
        <v>71.683528611987597</v>
      </c>
      <c r="CA46" s="5">
        <v>4.8428482468289E-6</v>
      </c>
      <c r="CB46" s="17">
        <v>4.94069006090269</v>
      </c>
      <c r="CC46" s="17">
        <v>0</v>
      </c>
      <c r="CD46" s="17">
        <v>1.8617353778226001E-2</v>
      </c>
      <c r="CE46" s="5">
        <v>1.7152125354806299E-6</v>
      </c>
      <c r="CF46" s="17">
        <v>1.6490651827620599E-3</v>
      </c>
      <c r="CG46" s="17">
        <v>1.2089573664246999E-3</v>
      </c>
      <c r="CH46" s="17">
        <v>0.12069867816994299</v>
      </c>
      <c r="CI46" s="17">
        <v>0</v>
      </c>
      <c r="CJ46" s="17">
        <v>14.735073790704201</v>
      </c>
      <c r="CK46" s="17">
        <v>4.3903776638723E-3</v>
      </c>
      <c r="CL46" s="5">
        <v>1.72981810744225E-6</v>
      </c>
      <c r="CM46" s="17">
        <v>3.53636948307126</v>
      </c>
      <c r="CN46" s="17">
        <v>4.91596131219101E-3</v>
      </c>
      <c r="CO46" s="17">
        <v>0</v>
      </c>
      <c r="CP46" s="17">
        <v>0</v>
      </c>
      <c r="CQ46" s="17">
        <v>0.10004554943038001</v>
      </c>
      <c r="CR46" s="17">
        <v>11.8710728217885</v>
      </c>
      <c r="CS46" s="17">
        <v>10.274405074526401</v>
      </c>
      <c r="CT46" s="17">
        <v>1.59666774726213</v>
      </c>
      <c r="CU46" s="17">
        <v>0</v>
      </c>
      <c r="CV46" s="17">
        <v>0</v>
      </c>
      <c r="CW46" s="17">
        <v>3.2714032351725302</v>
      </c>
      <c r="CX46" s="17">
        <v>0</v>
      </c>
      <c r="CY46" s="17">
        <v>0.48679706476628198</v>
      </c>
      <c r="CZ46" s="17">
        <v>0.219852543527505</v>
      </c>
      <c r="DA46" s="5">
        <v>2.65116638083743E-5</v>
      </c>
      <c r="DB46" s="17">
        <v>1.94718809625379</v>
      </c>
      <c r="DC46" s="17">
        <v>4.1552033561239099E-2</v>
      </c>
      <c r="DD46" s="5">
        <v>2.8943248508297599E-5</v>
      </c>
      <c r="DE46" s="17">
        <v>0.70338554484476701</v>
      </c>
      <c r="DF46" s="5">
        <v>3.3753396987384002E-8</v>
      </c>
      <c r="DG46" s="17">
        <v>8.3472433160601103</v>
      </c>
      <c r="DH46" s="17">
        <v>5.89910976038135</v>
      </c>
      <c r="DI46" s="17">
        <v>0.131344994055308</v>
      </c>
      <c r="DJ46" s="17">
        <v>0</v>
      </c>
      <c r="DK46" s="17">
        <v>0</v>
      </c>
      <c r="DL46" s="17">
        <v>0.829107337050487</v>
      </c>
      <c r="DM46" s="17">
        <v>0.62211598205469498</v>
      </c>
      <c r="DN46" s="17">
        <v>1.18892885872438E-4</v>
      </c>
      <c r="DO46" s="17">
        <v>53.291675478540697</v>
      </c>
      <c r="DP46" s="17">
        <v>0.38378380819221503</v>
      </c>
      <c r="DQ46" s="17">
        <v>0.76153225283945403</v>
      </c>
      <c r="DS46" s="25">
        <f t="shared" si="30"/>
        <v>8.0000181874678809E-3</v>
      </c>
      <c r="DT46" s="97">
        <f t="shared" si="31"/>
        <v>0.96596984582412948</v>
      </c>
      <c r="DU46" s="40">
        <f t="shared" si="32"/>
        <v>1.2592768503794324E-3</v>
      </c>
      <c r="DV46" s="40"/>
      <c r="DW46" s="40">
        <f t="shared" si="33"/>
        <v>1.2577391350168641E-3</v>
      </c>
      <c r="DX46" s="40">
        <f t="shared" si="34"/>
        <v>1.2595436138618055E-3</v>
      </c>
      <c r="DY46" s="40">
        <f t="shared" si="35"/>
        <v>1.2593307603598403E-3</v>
      </c>
      <c r="DZ46" s="40">
        <f t="shared" si="36"/>
        <v>1.2591701297437051E-3</v>
      </c>
      <c r="EA46" s="40">
        <f t="shared" si="37"/>
        <v>1.2594122923291476E-3</v>
      </c>
      <c r="EB46" s="40">
        <f t="shared" si="38"/>
        <v>1.2596276035204889E-3</v>
      </c>
      <c r="EC46" s="40">
        <f t="shared" si="39"/>
        <v>1.2584349244990356E-3</v>
      </c>
      <c r="ED46" s="40">
        <f t="shared" si="40"/>
        <v>1.2591759550528354E-3</v>
      </c>
      <c r="EE46" s="40">
        <f t="shared" si="41"/>
        <v>1.258884725957414E-3</v>
      </c>
      <c r="EF46" s="40">
        <f t="shared" si="42"/>
        <v>1.2572591047637978E-3</v>
      </c>
      <c r="EG46" s="40">
        <f t="shared" si="43"/>
        <v>1.2591711419169113E-3</v>
      </c>
      <c r="EH46" s="40">
        <f t="shared" si="44"/>
        <v>1.2620574389028008E-3</v>
      </c>
      <c r="EI46" s="40">
        <f t="shared" si="45"/>
        <v>0.485626493039998</v>
      </c>
      <c r="EJ46" s="40">
        <f t="shared" si="46"/>
        <v>1.2593543578720771E-3</v>
      </c>
      <c r="EK46" s="40">
        <f t="shared" si="47"/>
        <v>1.2583245934834615E-3</v>
      </c>
      <c r="EL46" s="40">
        <f t="shared" si="48"/>
        <v>1.2621503034424934E-3</v>
      </c>
      <c r="EM46" s="40">
        <f t="shared" si="49"/>
        <v>1.2618045117336635E-3</v>
      </c>
      <c r="EN46" s="40">
        <f t="shared" si="50"/>
        <v>1.2563982472937666E-3</v>
      </c>
      <c r="EO46" s="40">
        <f t="shared" si="51"/>
        <v>1.2716071304811562E-3</v>
      </c>
      <c r="EP46" s="40">
        <f t="shared" si="52"/>
        <v>1.2540738427341198E-3</v>
      </c>
      <c r="EQ46" s="40">
        <f t="shared" si="53"/>
        <v>1.2600184497741215E-3</v>
      </c>
      <c r="ER46" s="40">
        <f t="shared" si="54"/>
        <v>1.2601121839045958E-3</v>
      </c>
      <c r="ES46" s="40">
        <f t="shared" si="55"/>
        <v>1.2557520984503396E-3</v>
      </c>
      <c r="ET46" s="40">
        <f t="shared" si="56"/>
        <v>1.2596575982324475E-3</v>
      </c>
      <c r="EU46" s="40">
        <f t="shared" si="57"/>
        <v>1.2593872726332541E-3</v>
      </c>
      <c r="EV46" s="40">
        <f t="shared" si="58"/>
        <v>1.2653030834651059E-3</v>
      </c>
      <c r="EW46" s="40">
        <f t="shared" si="29"/>
        <v>0</v>
      </c>
    </row>
    <row r="47" spans="1:153" x14ac:dyDescent="0.25">
      <c r="A47" s="17" t="s">
        <v>216</v>
      </c>
      <c r="B47" s="17">
        <v>8222.6119218000003</v>
      </c>
      <c r="C47" s="17"/>
      <c r="D47" s="17">
        <v>2657.2822179</v>
      </c>
      <c r="E47" s="17">
        <v>218.23729345999999</v>
      </c>
      <c r="F47" s="17">
        <v>198.66537633999999</v>
      </c>
      <c r="G47" s="17">
        <v>283.34493644000003</v>
      </c>
      <c r="H47" s="17">
        <v>1654.6695124</v>
      </c>
      <c r="I47" s="17">
        <v>48.781425204999998</v>
      </c>
      <c r="J47" s="17">
        <v>27.847608032</v>
      </c>
      <c r="K47" s="17">
        <v>20.705201054</v>
      </c>
      <c r="L47" s="17">
        <v>19.555320585</v>
      </c>
      <c r="M47" s="17">
        <v>140.92476515999999</v>
      </c>
      <c r="N47" s="17">
        <v>3.2189895643000002</v>
      </c>
      <c r="O47" s="17">
        <v>20.507129326000001</v>
      </c>
      <c r="P47" s="17">
        <v>11.00332935</v>
      </c>
      <c r="Q47" s="17">
        <v>11.420234261999999</v>
      </c>
      <c r="R47" s="17">
        <v>7.4148618363000001</v>
      </c>
      <c r="S47" s="17">
        <v>0.1756415029</v>
      </c>
      <c r="T47" s="17">
        <v>1.5292029999999999E-4</v>
      </c>
      <c r="U47" s="17">
        <v>1.57825059E-2</v>
      </c>
      <c r="V47" s="17">
        <v>1.1536292199999999E-2</v>
      </c>
      <c r="W47" s="17">
        <v>2.7287993111</v>
      </c>
      <c r="X47" s="17">
        <v>0.58309181200000004</v>
      </c>
      <c r="Y47" s="17">
        <v>0.56261115490000002</v>
      </c>
      <c r="Z47" s="17">
        <v>2.5600992270999998</v>
      </c>
      <c r="AA47" s="17">
        <v>0.27773081379999998</v>
      </c>
      <c r="AB47" s="17">
        <v>3.6455366418000001</v>
      </c>
      <c r="AC47" s="17">
        <v>5.2145074999999999E-3</v>
      </c>
      <c r="AF47" s="17" t="s">
        <v>216</v>
      </c>
      <c r="AG47" s="17">
        <v>0</v>
      </c>
      <c r="AH47" s="17">
        <v>6.2148812332836103</v>
      </c>
      <c r="AI47" s="17">
        <v>28.4267072689196</v>
      </c>
      <c r="AJ47" s="17">
        <v>49.795824760217499</v>
      </c>
      <c r="AK47" s="17">
        <v>49.795824760217499</v>
      </c>
      <c r="AL47" s="17">
        <v>60.814364948122801</v>
      </c>
      <c r="AM47" s="17">
        <v>0</v>
      </c>
      <c r="AN47" s="17">
        <v>21.135771916288899</v>
      </c>
      <c r="AO47" s="17">
        <v>5.3227684324951303E-3</v>
      </c>
      <c r="AP47" s="17">
        <v>19.961967004379101</v>
      </c>
      <c r="AQ47" s="17">
        <v>0.36066901383765398</v>
      </c>
      <c r="AR47" s="17">
        <v>8393.4902472448193</v>
      </c>
      <c r="AS47" s="17">
        <v>2.09006670750949E-2</v>
      </c>
      <c r="AT47" s="17">
        <v>0.44274936229908901</v>
      </c>
      <c r="AU47" s="17">
        <v>2.8193715862562699E-2</v>
      </c>
      <c r="AV47" s="17">
        <v>6.55053627019185E-4</v>
      </c>
      <c r="AW47" s="17">
        <v>0.10081263096398201</v>
      </c>
      <c r="AX47" s="17">
        <v>1.69361194219492E-3</v>
      </c>
      <c r="AY47" s="17">
        <v>261.21588790264099</v>
      </c>
      <c r="AZ47" s="17">
        <v>8.8763809209725508</v>
      </c>
      <c r="BA47" s="17">
        <v>66.828776597907705</v>
      </c>
      <c r="BB47" s="17">
        <v>2.61333593573874</v>
      </c>
      <c r="BC47" s="17">
        <v>0</v>
      </c>
      <c r="BD47" s="17">
        <v>0</v>
      </c>
      <c r="BE47" s="17">
        <v>143.85527140010001</v>
      </c>
      <c r="BF47" s="17">
        <v>143.85527140010001</v>
      </c>
      <c r="BG47" s="17">
        <v>30.630318451904898</v>
      </c>
      <c r="BH47" s="17">
        <v>0</v>
      </c>
      <c r="BI47" s="17">
        <v>0.28350609467680199</v>
      </c>
      <c r="BJ47" s="17">
        <v>0</v>
      </c>
      <c r="BK47" s="17">
        <v>0</v>
      </c>
      <c r="BL47" s="17">
        <v>21.700986398927299</v>
      </c>
      <c r="BM47" s="17">
        <v>11.8876247545388</v>
      </c>
      <c r="BN47" s="17">
        <v>1.4721595568372599E-2</v>
      </c>
      <c r="BO47" s="17">
        <v>0</v>
      </c>
      <c r="BP47" s="17">
        <v>171.775787041483</v>
      </c>
      <c r="BQ47" s="17">
        <v>6.2527347029142699E-2</v>
      </c>
      <c r="BR47" s="17">
        <v>0.85434040555895396</v>
      </c>
      <c r="BS47" s="17">
        <v>2.4315842188693502</v>
      </c>
      <c r="BT47" s="17">
        <v>20.9336278671739</v>
      </c>
      <c r="BU47" s="17">
        <v>25.350164580934401</v>
      </c>
      <c r="BV47" s="17">
        <v>22.280525505483901</v>
      </c>
      <c r="BW47" s="17">
        <v>1602.28383108551</v>
      </c>
      <c r="BX47" s="17">
        <v>2441.35837897792</v>
      </c>
      <c r="BY47" s="17">
        <v>249.56126138910099</v>
      </c>
      <c r="BZ47" s="17">
        <v>2712.62062676595</v>
      </c>
      <c r="CA47" s="17">
        <v>2.5634568280618399E-4</v>
      </c>
      <c r="CB47" s="17">
        <v>156.319864542749</v>
      </c>
      <c r="CC47" s="17">
        <v>0</v>
      </c>
      <c r="CD47" s="17">
        <v>0.179286856253322</v>
      </c>
      <c r="CE47" s="17">
        <v>1.56086661165416E-4</v>
      </c>
      <c r="CF47" s="17">
        <v>1.61100681299092E-2</v>
      </c>
      <c r="CG47" s="17">
        <v>1.1775712973261E-2</v>
      </c>
      <c r="CH47" s="17">
        <v>2.7855310731434</v>
      </c>
      <c r="CI47" s="17">
        <v>0</v>
      </c>
      <c r="CJ47" s="17">
        <v>468.08346243646798</v>
      </c>
      <c r="CK47" s="17">
        <v>8.6671957261352295E-2</v>
      </c>
      <c r="CL47" s="17">
        <v>1.17691640894139E-4</v>
      </c>
      <c r="CM47" s="17">
        <v>69.889831808649703</v>
      </c>
      <c r="CN47" s="17">
        <v>9.6797725123905207E-2</v>
      </c>
      <c r="CO47" s="17">
        <v>0</v>
      </c>
      <c r="CP47" s="17">
        <v>0</v>
      </c>
      <c r="CQ47" s="17">
        <v>1.96700275426489</v>
      </c>
      <c r="CR47" s="17">
        <v>222.77443743763001</v>
      </c>
      <c r="CS47" s="17">
        <v>202.796192684674</v>
      </c>
      <c r="CT47" s="17">
        <v>19.978244752955501</v>
      </c>
      <c r="CU47" s="17">
        <v>0</v>
      </c>
      <c r="CV47" s="17">
        <v>0</v>
      </c>
      <c r="CW47" s="17">
        <v>64.428424676796894</v>
      </c>
      <c r="CX47" s="17">
        <v>0</v>
      </c>
      <c r="CY47" s="17">
        <v>9.6343908987207705</v>
      </c>
      <c r="CZ47" s="17">
        <v>4.3224955362478399</v>
      </c>
      <c r="DA47" s="17">
        <v>1.2556816736321601E-3</v>
      </c>
      <c r="DB47" s="17">
        <v>38.537579927026997</v>
      </c>
      <c r="DC47" s="17">
        <v>1.3137075866652199</v>
      </c>
      <c r="DD47" s="17">
        <v>1.02964665891852E-3</v>
      </c>
      <c r="DE47" s="17">
        <v>13.8305920841779</v>
      </c>
      <c r="DF47" s="5">
        <v>2.29643097702817E-6</v>
      </c>
      <c r="DG47" s="17">
        <v>289.256924351603</v>
      </c>
      <c r="DH47" s="17">
        <v>186.95062541240699</v>
      </c>
      <c r="DI47" s="17">
        <v>3.7213480050143999</v>
      </c>
      <c r="DJ47" s="17">
        <v>0</v>
      </c>
      <c r="DK47" s="17">
        <v>0</v>
      </c>
      <c r="DL47" s="17">
        <v>26.366944454922098</v>
      </c>
      <c r="DM47" s="17">
        <v>11.6577129669051</v>
      </c>
      <c r="DN47" s="17">
        <v>6.2933083703570801E-3</v>
      </c>
      <c r="DO47" s="17">
        <v>1689.0174497727101</v>
      </c>
      <c r="DP47" s="17">
        <v>7.5690472587016497</v>
      </c>
      <c r="DQ47" s="17">
        <v>24.2382833658388</v>
      </c>
      <c r="DS47" s="25">
        <f t="shared" si="30"/>
        <v>8.0000078834465416E-3</v>
      </c>
      <c r="DT47" s="97">
        <f t="shared" si="31"/>
        <v>0.94864847684144904</v>
      </c>
      <c r="DU47" s="40">
        <f t="shared" si="32"/>
        <v>2.078151408213514E-2</v>
      </c>
      <c r="DV47" s="40"/>
      <c r="DW47" s="40">
        <f t="shared" si="33"/>
        <v>2.0825190675337033E-2</v>
      </c>
      <c r="DX47" s="40">
        <f t="shared" si="34"/>
        <v>2.0789957141131892E-2</v>
      </c>
      <c r="DY47" s="40">
        <f t="shared" si="35"/>
        <v>2.0792834769579771E-2</v>
      </c>
      <c r="DZ47" s="40">
        <f t="shared" si="36"/>
        <v>2.0864985222190043E-2</v>
      </c>
      <c r="EA47" s="40">
        <f t="shared" si="37"/>
        <v>2.0758185918885019E-2</v>
      </c>
      <c r="EB47" s="40">
        <f t="shared" si="38"/>
        <v>2.0794791274641303E-2</v>
      </c>
      <c r="EC47" s="40">
        <f t="shared" si="39"/>
        <v>2.079529546143246E-2</v>
      </c>
      <c r="ED47" s="40">
        <f t="shared" si="40"/>
        <v>2.0795299749369885E-2</v>
      </c>
      <c r="EE47" s="40">
        <f t="shared" si="41"/>
        <v>2.0794669031967732E-2</v>
      </c>
      <c r="EF47" s="40">
        <f t="shared" si="42"/>
        <v>2.0794827912417262E-2</v>
      </c>
      <c r="EG47" s="40">
        <f t="shared" si="43"/>
        <v>2.0793810850039132E-2</v>
      </c>
      <c r="EH47" s="40">
        <f t="shared" si="44"/>
        <v>2.0797574072601285E-2</v>
      </c>
      <c r="EI47" s="40">
        <f t="shared" si="45"/>
        <v>1.0248894490724212</v>
      </c>
      <c r="EJ47" s="40">
        <f t="shared" si="46"/>
        <v>2.0794556351203228E-2</v>
      </c>
      <c r="EK47" s="40">
        <f t="shared" si="47"/>
        <v>2.0794105919387955E-2</v>
      </c>
      <c r="EL47" s="40">
        <f t="shared" si="48"/>
        <v>2.0754510142158438E-2</v>
      </c>
      <c r="EM47" s="40">
        <f t="shared" si="49"/>
        <v>2.070595706008959E-2</v>
      </c>
      <c r="EN47" s="40">
        <f t="shared" si="50"/>
        <v>2.0754766827566926E-2</v>
      </c>
      <c r="EO47" s="40">
        <f t="shared" si="51"/>
        <v>2.0753702239008905E-2</v>
      </c>
      <c r="EP47" s="40">
        <f t="shared" si="52"/>
        <v>2.0790008929066687E-2</v>
      </c>
      <c r="EQ47" s="40">
        <f t="shared" si="53"/>
        <v>2.0431138844293512E-2</v>
      </c>
      <c r="ER47" s="40">
        <f t="shared" si="54"/>
        <v>2.0428353925706803E-2</v>
      </c>
      <c r="ES47" s="40">
        <f t="shared" si="55"/>
        <v>2.079478329402297E-2</v>
      </c>
      <c r="ET47" s="40">
        <f t="shared" si="56"/>
        <v>2.0794526893803435E-2</v>
      </c>
      <c r="EU47" s="40">
        <f t="shared" si="57"/>
        <v>2.0795666225142517E-2</v>
      </c>
      <c r="EV47" s="40">
        <f t="shared" si="58"/>
        <v>2.0761487541274104E-2</v>
      </c>
      <c r="EW47" s="40">
        <f t="shared" si="29"/>
        <v>0</v>
      </c>
    </row>
    <row r="48" spans="1:153" x14ac:dyDescent="0.25">
      <c r="A48" s="17" t="s">
        <v>217</v>
      </c>
      <c r="B48" s="17">
        <v>10027.247583</v>
      </c>
      <c r="C48" s="17"/>
      <c r="D48" s="17">
        <v>1746.0312786</v>
      </c>
      <c r="E48" s="17">
        <v>237.86644673000001</v>
      </c>
      <c r="F48" s="17">
        <v>205.47233514000001</v>
      </c>
      <c r="G48" s="17">
        <v>205.95398226</v>
      </c>
      <c r="H48" s="17">
        <v>1268.4640326000001</v>
      </c>
      <c r="I48" s="17">
        <v>33.801765263999997</v>
      </c>
      <c r="J48" s="17">
        <v>19.16004465</v>
      </c>
      <c r="K48" s="17">
        <v>16.101787542</v>
      </c>
      <c r="L48" s="17">
        <v>13.889258086</v>
      </c>
      <c r="M48" s="17">
        <v>98.066511477000006</v>
      </c>
      <c r="N48" s="17">
        <v>5.9709188973999998</v>
      </c>
      <c r="O48" s="17">
        <v>14.089088635</v>
      </c>
      <c r="P48" s="17">
        <v>13.09066565</v>
      </c>
      <c r="Q48" s="17">
        <v>12.665055294</v>
      </c>
      <c r="R48" s="17">
        <v>7.8095638378999999</v>
      </c>
      <c r="S48" s="17">
        <v>0.32014936849999998</v>
      </c>
      <c r="T48" s="17">
        <v>2.0225979999999999E-4</v>
      </c>
      <c r="U48" s="17">
        <v>2.86406445E-2</v>
      </c>
      <c r="V48" s="17">
        <v>2.0953766700000001E-2</v>
      </c>
      <c r="W48" s="17">
        <v>2.3165415235000002</v>
      </c>
      <c r="X48" s="17">
        <v>0.71211035899999997</v>
      </c>
      <c r="Y48" s="17">
        <v>0.68790109710000003</v>
      </c>
      <c r="Z48" s="17">
        <v>2.4400172068999999</v>
      </c>
      <c r="AA48" s="17">
        <v>0.51516418760000005</v>
      </c>
      <c r="AB48" s="17">
        <v>2.6621495611000001</v>
      </c>
      <c r="AC48" s="17">
        <v>9.4859165999999998E-3</v>
      </c>
      <c r="AF48" s="17" t="s">
        <v>217</v>
      </c>
      <c r="AG48" s="17">
        <v>0</v>
      </c>
      <c r="AH48" s="17">
        <v>4.6677555791808301</v>
      </c>
      <c r="AI48" s="17">
        <v>19.257298522770899</v>
      </c>
      <c r="AJ48" s="17">
        <v>33.973370809833099</v>
      </c>
      <c r="AK48" s="17">
        <v>33.973370809833099</v>
      </c>
      <c r="AL48" s="17">
        <v>45.943935092377998</v>
      </c>
      <c r="AM48" s="17">
        <v>0</v>
      </c>
      <c r="AN48" s="17">
        <v>16.183519384760601</v>
      </c>
      <c r="AO48" s="17">
        <v>9.5340503992481299E-3</v>
      </c>
      <c r="AP48" s="17">
        <v>13.959767983496601</v>
      </c>
      <c r="AQ48" s="17">
        <v>0.36785031039709198</v>
      </c>
      <c r="AR48" s="17">
        <v>10078.1433456902</v>
      </c>
      <c r="AS48" s="17">
        <v>2.4332160687820001E-2</v>
      </c>
      <c r="AT48" s="17">
        <v>0.533201272745912</v>
      </c>
      <c r="AU48" s="17">
        <v>3.3953725889846E-2</v>
      </c>
      <c r="AV48" s="17">
        <v>7.8887979647591098E-4</v>
      </c>
      <c r="AW48" s="17">
        <v>0.121408227128865</v>
      </c>
      <c r="AX48" s="17">
        <v>2.03960540530431E-3</v>
      </c>
      <c r="AY48" s="17">
        <v>196.44338530694299</v>
      </c>
      <c r="AZ48" s="17">
        <v>6.6940094128707601</v>
      </c>
      <c r="BA48" s="17">
        <v>50.341788938059402</v>
      </c>
      <c r="BB48" s="17">
        <v>2.4524009721946398</v>
      </c>
      <c r="BC48" s="17">
        <v>0</v>
      </c>
      <c r="BD48" s="17">
        <v>0</v>
      </c>
      <c r="BE48" s="17">
        <v>98.564250181192506</v>
      </c>
      <c r="BF48" s="17">
        <v>98.564250181192506</v>
      </c>
      <c r="BG48" s="17">
        <v>23.025363894272001</v>
      </c>
      <c r="BH48" s="17">
        <v>0</v>
      </c>
      <c r="BI48" s="17">
        <v>0.51777899132282201</v>
      </c>
      <c r="BJ48" s="17">
        <v>0</v>
      </c>
      <c r="BK48" s="17">
        <v>0</v>
      </c>
      <c r="BL48" s="17">
        <v>14.039158891130199</v>
      </c>
      <c r="BM48" s="17">
        <v>9.0652613803329505</v>
      </c>
      <c r="BN48" s="17">
        <v>1.50149374516961E-2</v>
      </c>
      <c r="BO48" s="17">
        <v>0</v>
      </c>
      <c r="BP48" s="17">
        <v>129.26744768315501</v>
      </c>
      <c r="BQ48" s="17">
        <v>7.5689250113944798E-2</v>
      </c>
      <c r="BR48" s="17">
        <v>1.5603194354624399</v>
      </c>
      <c r="BS48" s="17">
        <v>4.4409090615475302</v>
      </c>
      <c r="BT48" s="17">
        <v>14.1606429288366</v>
      </c>
      <c r="BU48" s="17">
        <v>19.055836112202499</v>
      </c>
      <c r="BV48" s="17">
        <v>21.455268644701398</v>
      </c>
      <c r="BW48" s="17">
        <v>1199.63218044059</v>
      </c>
      <c r="BX48" s="17">
        <v>1579.4042069997799</v>
      </c>
      <c r="BY48" s="17">
        <v>161.45016147070299</v>
      </c>
      <c r="BZ48" s="17">
        <v>1754.89352736161</v>
      </c>
      <c r="CA48" s="17">
        <v>3.10304551216978E-4</v>
      </c>
      <c r="CB48" s="17">
        <v>117.596676506861</v>
      </c>
      <c r="CC48" s="17">
        <v>0</v>
      </c>
      <c r="CD48" s="17">
        <v>0.321774232473927</v>
      </c>
      <c r="CE48" s="17">
        <v>2.03284547010146E-4</v>
      </c>
      <c r="CF48" s="17">
        <v>2.87858980166294E-2</v>
      </c>
      <c r="CG48" s="17">
        <v>2.1060253337363301E-2</v>
      </c>
      <c r="CH48" s="17">
        <v>2.3282971528501899</v>
      </c>
      <c r="CI48" s="17">
        <v>0</v>
      </c>
      <c r="CJ48" s="17">
        <v>355.27339628448499</v>
      </c>
      <c r="CK48" s="17">
        <v>8.8279265741827706E-2</v>
      </c>
      <c r="CL48" s="17">
        <v>1.4173752945793801E-4</v>
      </c>
      <c r="CM48" s="17">
        <v>71.219261712329896</v>
      </c>
      <c r="CN48" s="17">
        <v>9.8553382069809306E-2</v>
      </c>
      <c r="CO48" s="17">
        <v>0</v>
      </c>
      <c r="CP48" s="17">
        <v>0</v>
      </c>
      <c r="CQ48" s="17">
        <v>2.0021321991214598</v>
      </c>
      <c r="CR48" s="17">
        <v>239.073775260638</v>
      </c>
      <c r="CS48" s="17">
        <v>206.515253021072</v>
      </c>
      <c r="CT48" s="17">
        <v>32.5585222395652</v>
      </c>
      <c r="CU48" s="17">
        <v>0</v>
      </c>
      <c r="CV48" s="17">
        <v>0</v>
      </c>
      <c r="CW48" s="17">
        <v>65.576738808291594</v>
      </c>
      <c r="CX48" s="17">
        <v>0</v>
      </c>
      <c r="CY48" s="17">
        <v>9.8100281591957508</v>
      </c>
      <c r="CZ48" s="17">
        <v>4.3996834228960999</v>
      </c>
      <c r="DA48" s="17">
        <v>1.3937694700915399E-3</v>
      </c>
      <c r="DB48" s="17">
        <v>39.240128203839298</v>
      </c>
      <c r="DC48" s="17">
        <v>0.98667573065487502</v>
      </c>
      <c r="DD48" s="17">
        <v>1.03695161503221E-3</v>
      </c>
      <c r="DE48" s="17">
        <v>14.0778726433968</v>
      </c>
      <c r="DF48" s="5">
        <v>2.7655756518968001E-6</v>
      </c>
      <c r="DG48" s="17">
        <v>206.999370275655</v>
      </c>
      <c r="DH48" s="17">
        <v>141.01922710026099</v>
      </c>
      <c r="DI48" s="17">
        <v>2.6756644569762602</v>
      </c>
      <c r="DJ48" s="17">
        <v>0</v>
      </c>
      <c r="DK48" s="17">
        <v>0</v>
      </c>
      <c r="DL48" s="17">
        <v>20.052094504121001</v>
      </c>
      <c r="DM48" s="17">
        <v>12.7293513704563</v>
      </c>
      <c r="DN48" s="17">
        <v>7.6180232432762202E-3</v>
      </c>
      <c r="DO48" s="17">
        <v>1274.9024827604001</v>
      </c>
      <c r="DP48" s="17">
        <v>7.8492017107099796</v>
      </c>
      <c r="DQ48" s="17">
        <v>18.489118423128001</v>
      </c>
      <c r="DS48" s="25">
        <f t="shared" si="30"/>
        <v>8.0000060814158537E-3</v>
      </c>
      <c r="DT48" s="97">
        <f t="shared" si="31"/>
        <v>0.94095995314336833</v>
      </c>
      <c r="DU48" s="40">
        <f t="shared" si="32"/>
        <v>5.0757460877386678E-3</v>
      </c>
      <c r="DV48" s="40"/>
      <c r="DW48" s="40">
        <f t="shared" si="33"/>
        <v>5.0756529222752552E-3</v>
      </c>
      <c r="DX48" s="40">
        <f t="shared" si="34"/>
        <v>5.0756571480988309E-3</v>
      </c>
      <c r="DY48" s="40">
        <f t="shared" si="35"/>
        <v>5.0757094883911585E-3</v>
      </c>
      <c r="DZ48" s="40">
        <f t="shared" si="36"/>
        <v>5.0758329806668964E-3</v>
      </c>
      <c r="EA48" s="40">
        <f t="shared" si="37"/>
        <v>5.0757845669481948E-3</v>
      </c>
      <c r="EB48" s="40">
        <f t="shared" si="38"/>
        <v>5.0768220089341997E-3</v>
      </c>
      <c r="EC48" s="40">
        <f t="shared" si="39"/>
        <v>5.0758687961042596E-3</v>
      </c>
      <c r="ED48" s="40">
        <f t="shared" si="40"/>
        <v>5.0759484030832337E-3</v>
      </c>
      <c r="EE48" s="40">
        <f t="shared" si="41"/>
        <v>5.0765776731928579E-3</v>
      </c>
      <c r="EF48" s="40">
        <f t="shared" si="42"/>
        <v>5.0755216709145084E-3</v>
      </c>
      <c r="EG48" s="40">
        <f t="shared" si="43"/>
        <v>5.0762035342949664E-3</v>
      </c>
      <c r="EH48" s="40">
        <f t="shared" si="44"/>
        <v>5.0787027954984744E-3</v>
      </c>
      <c r="EI48" s="40">
        <f t="shared" si="45"/>
        <v>0.63897461124915356</v>
      </c>
      <c r="EJ48" s="40">
        <f t="shared" si="46"/>
        <v>5.0766518553424364E-3</v>
      </c>
      <c r="EK48" s="40">
        <f t="shared" si="47"/>
        <v>5.0755552592599631E-3</v>
      </c>
      <c r="EL48" s="40">
        <f t="shared" si="48"/>
        <v>5.0753308730234984E-3</v>
      </c>
      <c r="EM48" s="40">
        <f t="shared" si="49"/>
        <v>5.0664887938483595E-3</v>
      </c>
      <c r="EN48" s="40">
        <f t="shared" si="50"/>
        <v>5.0715868712172462E-3</v>
      </c>
      <c r="EO48" s="40">
        <f t="shared" si="51"/>
        <v>5.0819806714417796E-3</v>
      </c>
      <c r="EP48" s="40">
        <f t="shared" si="52"/>
        <v>5.0746465068445814E-3</v>
      </c>
      <c r="EQ48" s="40">
        <f t="shared" si="53"/>
        <v>5.0743717017368547E-3</v>
      </c>
      <c r="ER48" s="40">
        <f t="shared" si="54"/>
        <v>5.0742961177394786E-3</v>
      </c>
      <c r="ES48" s="40">
        <f t="shared" si="55"/>
        <v>5.0752778544431972E-3</v>
      </c>
      <c r="ET48" s="40">
        <f t="shared" si="56"/>
        <v>5.0756706031985198E-3</v>
      </c>
      <c r="EU48" s="40">
        <f t="shared" si="57"/>
        <v>5.0766854250952516E-3</v>
      </c>
      <c r="EV48" s="40">
        <f t="shared" si="58"/>
        <v>5.0742380813394499E-3</v>
      </c>
      <c r="EW48" s="40">
        <f t="shared" si="29"/>
        <v>0</v>
      </c>
    </row>
    <row r="49" spans="1:153" x14ac:dyDescent="0.25">
      <c r="A49" s="17" t="s">
        <v>218</v>
      </c>
      <c r="B49" s="17">
        <v>1114.1006199999999</v>
      </c>
      <c r="C49" s="17"/>
      <c r="D49" s="17">
        <v>264.47052350000001</v>
      </c>
      <c r="E49" s="17">
        <v>35.310741217999997</v>
      </c>
      <c r="F49" s="17">
        <v>31.571656669999999</v>
      </c>
      <c r="G49" s="17">
        <v>27.839006409</v>
      </c>
      <c r="H49" s="17">
        <v>161.67477278999999</v>
      </c>
      <c r="I49" s="17">
        <v>6.1471705834000003</v>
      </c>
      <c r="J49" s="17">
        <v>3.5011838051000002</v>
      </c>
      <c r="K49" s="17">
        <v>2.7124884965999998</v>
      </c>
      <c r="L49" s="17">
        <v>2.4842148024999999</v>
      </c>
      <c r="M49" s="17">
        <v>17.783104508000001</v>
      </c>
      <c r="N49" s="17">
        <v>0.6259084385</v>
      </c>
      <c r="O49" s="17">
        <v>2.5770853439999999</v>
      </c>
      <c r="P49" s="17">
        <v>1.7269339079999999</v>
      </c>
      <c r="Q49" s="17">
        <v>1.7189397626</v>
      </c>
      <c r="R49" s="17">
        <v>1.0917106735</v>
      </c>
      <c r="S49" s="17">
        <v>3.4425165200000003E-2</v>
      </c>
      <c r="T49" s="5">
        <v>4.0479274000000001E-6</v>
      </c>
      <c r="U49" s="17">
        <v>3.0496680000000002E-3</v>
      </c>
      <c r="V49" s="17">
        <v>2.2355526999999998E-3</v>
      </c>
      <c r="W49" s="17">
        <v>0.37045016939999997</v>
      </c>
      <c r="X49" s="17">
        <v>1.8539555100000001E-2</v>
      </c>
      <c r="Y49" s="17">
        <v>1.7819400999999999E-2</v>
      </c>
      <c r="Z49" s="17">
        <v>0.36183379700000001</v>
      </c>
      <c r="AA49" s="17">
        <v>5.4002675799999997E-2</v>
      </c>
      <c r="AB49" s="17">
        <v>0.46740402060000003</v>
      </c>
      <c r="AC49" s="17">
        <v>1.0154631999999999E-3</v>
      </c>
      <c r="AF49" s="17" t="s">
        <v>218</v>
      </c>
      <c r="AG49" s="17">
        <v>0</v>
      </c>
      <c r="AH49" s="17">
        <v>0.60027760993697299</v>
      </c>
      <c r="AI49" s="17">
        <v>3.5055913647250798</v>
      </c>
      <c r="AJ49" s="17">
        <v>6.1549117692641904</v>
      </c>
      <c r="AK49" s="17">
        <v>6.1549117692641904</v>
      </c>
      <c r="AL49" s="17">
        <v>5.8384833792865196</v>
      </c>
      <c r="AM49" s="17">
        <v>0</v>
      </c>
      <c r="AN49" s="17">
        <v>2.7159023573679999</v>
      </c>
      <c r="AO49" s="17">
        <v>1.01674279097921E-3</v>
      </c>
      <c r="AP49" s="17">
        <v>2.48734243711744</v>
      </c>
      <c r="AQ49" s="17">
        <v>1.1368562401745301E-2</v>
      </c>
      <c r="AR49" s="17">
        <v>1115.50401865242</v>
      </c>
      <c r="AS49" s="17">
        <v>7.2105676240237602E-4</v>
      </c>
      <c r="AT49" s="17">
        <v>1.3759632248108101E-2</v>
      </c>
      <c r="AU49" s="17">
        <v>8.7619524978918204E-4</v>
      </c>
      <c r="AV49" s="5">
        <v>2.03573155277038E-5</v>
      </c>
      <c r="AW49" s="17">
        <v>3.1330306947314999E-3</v>
      </c>
      <c r="AX49" s="5">
        <v>5.26336961975782E-5</v>
      </c>
      <c r="AY49" s="17">
        <v>25.1776277190855</v>
      </c>
      <c r="AZ49" s="17">
        <v>0.85073507524251402</v>
      </c>
      <c r="BA49" s="17">
        <v>6.4235094516383198</v>
      </c>
      <c r="BB49" s="17">
        <v>0.36228923423130299</v>
      </c>
      <c r="BC49" s="17">
        <v>0</v>
      </c>
      <c r="BD49" s="17">
        <v>0</v>
      </c>
      <c r="BE49" s="17">
        <v>17.805495235483399</v>
      </c>
      <c r="BF49" s="17">
        <v>17.805495235483399</v>
      </c>
      <c r="BG49" s="17">
        <v>2.9558392527898798</v>
      </c>
      <c r="BH49" s="17">
        <v>0</v>
      </c>
      <c r="BI49" s="17">
        <v>5.40708426564592E-2</v>
      </c>
      <c r="BJ49" s="17">
        <v>0</v>
      </c>
      <c r="BK49" s="17">
        <v>0</v>
      </c>
      <c r="BL49" s="17">
        <v>2.11842773032512</v>
      </c>
      <c r="BM49" s="17">
        <v>1.1156118529766199</v>
      </c>
      <c r="BN49" s="17">
        <v>4.6403713742920098E-4</v>
      </c>
      <c r="BO49" s="17">
        <v>0</v>
      </c>
      <c r="BP49" s="17">
        <v>16.557880473479798</v>
      </c>
      <c r="BQ49" s="17">
        <v>2.2528445534517401E-3</v>
      </c>
      <c r="BR49" s="17">
        <v>0.162941141376896</v>
      </c>
      <c r="BS49" s="17">
        <v>0.463755798651873</v>
      </c>
      <c r="BT49" s="17">
        <v>2.5803380607755999</v>
      </c>
      <c r="BU49" s="17">
        <v>2.4463536921331901</v>
      </c>
      <c r="BV49" s="17">
        <v>2.7962597708608201</v>
      </c>
      <c r="BW49" s="17">
        <v>160.72972222611699</v>
      </c>
      <c r="BX49" s="17">
        <v>238.32304698898199</v>
      </c>
      <c r="BY49" s="17">
        <v>24.361931659855401</v>
      </c>
      <c r="BZ49" s="17">
        <v>264.80340637916299</v>
      </c>
      <c r="CA49" s="5">
        <v>9.2360543837473996E-6</v>
      </c>
      <c r="CB49" s="17">
        <v>15.057791154956201</v>
      </c>
      <c r="CC49" s="17">
        <v>0</v>
      </c>
      <c r="CD49" s="17">
        <v>3.4468667412545402E-2</v>
      </c>
      <c r="CE49" s="5">
        <v>4.0530505260999597E-6</v>
      </c>
      <c r="CF49" s="17">
        <v>3.0535077035180199E-3</v>
      </c>
      <c r="CG49" s="17">
        <v>2.2383617600290999E-3</v>
      </c>
      <c r="CH49" s="17">
        <v>0.370916355650942</v>
      </c>
      <c r="CI49" s="17">
        <v>0</v>
      </c>
      <c r="CJ49" s="17">
        <v>44.411503835860302</v>
      </c>
      <c r="CK49" s="17">
        <v>1.3512646053451E-2</v>
      </c>
      <c r="CL49" s="5">
        <v>3.6575797936473799E-6</v>
      </c>
      <c r="CM49" s="17">
        <v>10.88734542337</v>
      </c>
      <c r="CN49" s="17">
        <v>1.5144553338073199E-2</v>
      </c>
      <c r="CO49" s="17">
        <v>0</v>
      </c>
      <c r="CP49" s="17">
        <v>0</v>
      </c>
      <c r="CQ49" s="17">
        <v>0.30834804987957198</v>
      </c>
      <c r="CR49" s="17">
        <v>35.355209385072598</v>
      </c>
      <c r="CS49" s="17">
        <v>31.611415963664601</v>
      </c>
      <c r="CT49" s="17">
        <v>3.7437934214079802</v>
      </c>
      <c r="CU49" s="17">
        <v>0</v>
      </c>
      <c r="CV49" s="17">
        <v>0</v>
      </c>
      <c r="CW49" s="17">
        <v>10.069482244966499</v>
      </c>
      <c r="CX49" s="17">
        <v>0</v>
      </c>
      <c r="CY49" s="17">
        <v>1.4944132959649901</v>
      </c>
      <c r="CZ49" s="17">
        <v>0.67760130983206202</v>
      </c>
      <c r="DA49" s="5">
        <v>3.9558108081593002E-5</v>
      </c>
      <c r="DB49" s="17">
        <v>5.9776512296830298</v>
      </c>
      <c r="DC49" s="17">
        <v>0.126887334042182</v>
      </c>
      <c r="DD49" s="5">
        <v>3.2915238033036199E-5</v>
      </c>
      <c r="DE49" s="17">
        <v>2.1678410082838599</v>
      </c>
      <c r="DF49" s="5">
        <v>7.1367000757287603E-8</v>
      </c>
      <c r="DG49" s="17">
        <v>27.874062244186099</v>
      </c>
      <c r="DH49" s="17">
        <v>17.950654188006599</v>
      </c>
      <c r="DI49" s="17">
        <v>0.46799278912577302</v>
      </c>
      <c r="DJ49" s="17">
        <v>0</v>
      </c>
      <c r="DK49" s="17">
        <v>0</v>
      </c>
      <c r="DL49" s="17">
        <v>2.4946776870281102</v>
      </c>
      <c r="DM49" s="17">
        <v>1.7211045764441899</v>
      </c>
      <c r="DN49" s="17">
        <v>2.2674636420196701E-4</v>
      </c>
      <c r="DO49" s="17">
        <v>161.878396256</v>
      </c>
      <c r="DP49" s="17">
        <v>1.0930860040101</v>
      </c>
      <c r="DQ49" s="17">
        <v>2.2772934885497</v>
      </c>
      <c r="DS49" s="25">
        <f t="shared" si="30"/>
        <v>8.0000018099911276E-3</v>
      </c>
      <c r="DT49" s="97">
        <f t="shared" si="31"/>
        <v>0.99290409309426031</v>
      </c>
      <c r="DU49" s="40">
        <f t="shared" si="32"/>
        <v>1.2596695731306902E-3</v>
      </c>
      <c r="DV49" s="40"/>
      <c r="DW49" s="40">
        <f t="shared" si="33"/>
        <v>1.2586766750321053E-3</v>
      </c>
      <c r="DX49" s="40">
        <f t="shared" si="34"/>
        <v>1.2593382505925188E-3</v>
      </c>
      <c r="DY49" s="40">
        <f t="shared" si="35"/>
        <v>1.259335044726434E-3</v>
      </c>
      <c r="DZ49" s="40">
        <f t="shared" si="36"/>
        <v>1.259234423494603E-3</v>
      </c>
      <c r="EA49" s="40">
        <f t="shared" si="37"/>
        <v>1.2594634430969499E-3</v>
      </c>
      <c r="EB49" s="40">
        <f t="shared" si="38"/>
        <v>1.2593087761537905E-3</v>
      </c>
      <c r="EC49" s="40">
        <f t="shared" si="39"/>
        <v>1.2588769600326002E-3</v>
      </c>
      <c r="ED49" s="40">
        <f t="shared" si="40"/>
        <v>1.2585715192080047E-3</v>
      </c>
      <c r="EE49" s="40">
        <f t="shared" si="41"/>
        <v>1.2590032932307325E-3</v>
      </c>
      <c r="EF49" s="40">
        <f t="shared" si="42"/>
        <v>1.2591011582552892E-3</v>
      </c>
      <c r="EG49" s="40">
        <f t="shared" si="43"/>
        <v>1.2597713663337518E-3</v>
      </c>
      <c r="EH49" s="40">
        <f t="shared" si="44"/>
        <v>1.262168823074886E-3</v>
      </c>
      <c r="EI49" s="40">
        <f t="shared" si="45"/>
        <v>0.61920485660000157</v>
      </c>
      <c r="EJ49" s="40">
        <f t="shared" si="46"/>
        <v>1.2593890090223179E-3</v>
      </c>
      <c r="EK49" s="40">
        <f t="shared" si="47"/>
        <v>1.2597939577624559E-3</v>
      </c>
      <c r="EL49" s="40">
        <f t="shared" si="48"/>
        <v>1.2636747650349332E-3</v>
      </c>
      <c r="EM49" s="40">
        <f t="shared" si="49"/>
        <v>1.2656170908499054E-3</v>
      </c>
      <c r="EN49" s="40">
        <f t="shared" si="50"/>
        <v>1.259056237603477E-3</v>
      </c>
      <c r="EO49" s="40">
        <f t="shared" si="51"/>
        <v>1.2565393913997486E-3</v>
      </c>
      <c r="EP49" s="40">
        <f t="shared" si="52"/>
        <v>1.2584317391380426E-3</v>
      </c>
      <c r="EQ49" s="40">
        <f t="shared" si="53"/>
        <v>1.2595160256267043E-3</v>
      </c>
      <c r="ER49" s="40">
        <f t="shared" si="54"/>
        <v>1.2597620062574618E-3</v>
      </c>
      <c r="ES49" s="40">
        <f t="shared" si="55"/>
        <v>1.2586917946279621E-3</v>
      </c>
      <c r="ET49" s="40">
        <f t="shared" si="56"/>
        <v>1.2622866450481259E-3</v>
      </c>
      <c r="EU49" s="40">
        <f t="shared" si="57"/>
        <v>1.259656528023024E-3</v>
      </c>
      <c r="EV49" s="40">
        <f t="shared" si="58"/>
        <v>1.2601057125557025E-3</v>
      </c>
      <c r="EW49" s="40">
        <f t="shared" si="29"/>
        <v>0</v>
      </c>
    </row>
    <row r="50" spans="1:153" x14ac:dyDescent="0.25">
      <c r="A50" s="17" t="s">
        <v>219</v>
      </c>
      <c r="B50" s="17">
        <v>5969.8979135999998</v>
      </c>
      <c r="C50" s="17"/>
      <c r="D50" s="17">
        <v>532.87618742999996</v>
      </c>
      <c r="E50" s="17">
        <v>144.18115961999999</v>
      </c>
      <c r="F50" s="17">
        <v>121.60411841</v>
      </c>
      <c r="G50" s="17">
        <v>67.874072287000004</v>
      </c>
      <c r="H50" s="17">
        <v>440.78571108</v>
      </c>
      <c r="I50" s="17">
        <v>13.755560864</v>
      </c>
      <c r="J50" s="17">
        <v>7.7308509367999996</v>
      </c>
      <c r="K50" s="17">
        <v>7.4066307889000003</v>
      </c>
      <c r="L50" s="17">
        <v>5.8171704182999999</v>
      </c>
      <c r="M50" s="17">
        <v>40.110691099999997</v>
      </c>
      <c r="N50" s="17">
        <v>4.2503896604999998</v>
      </c>
      <c r="O50" s="17">
        <v>5.6747444761999999</v>
      </c>
      <c r="P50" s="17">
        <v>8.0197129931000006</v>
      </c>
      <c r="Q50" s="17">
        <v>7.4667795311000003</v>
      </c>
      <c r="R50" s="17">
        <v>4.4784288737000004</v>
      </c>
      <c r="S50" s="17">
        <v>0.2276236911</v>
      </c>
      <c r="T50" s="17">
        <v>2.8626300000000001E-5</v>
      </c>
      <c r="U50" s="17">
        <v>2.0171659099999999E-2</v>
      </c>
      <c r="V50" s="17">
        <v>1.4786181799999999E-2</v>
      </c>
      <c r="W50" s="17">
        <v>1.1524612189000001</v>
      </c>
      <c r="X50" s="17">
        <v>0.1555811443</v>
      </c>
      <c r="Y50" s="17">
        <v>0.14996869409999999</v>
      </c>
      <c r="Z50" s="17">
        <v>1.317148626</v>
      </c>
      <c r="AA50" s="17">
        <v>0.36671883230000002</v>
      </c>
      <c r="AB50" s="17">
        <v>1.1495865375000001</v>
      </c>
      <c r="AC50" s="17">
        <v>6.7159287999999998E-3</v>
      </c>
      <c r="AF50" s="17" t="s">
        <v>219</v>
      </c>
      <c r="AG50" s="17">
        <v>0</v>
      </c>
      <c r="AH50" s="17">
        <v>1.60887273066929</v>
      </c>
      <c r="AI50" s="17">
        <v>7.6694112884179599</v>
      </c>
      <c r="AJ50" s="17">
        <v>13.6462418219183</v>
      </c>
      <c r="AK50" s="17">
        <v>13.6462418219183</v>
      </c>
      <c r="AL50" s="17">
        <v>15.740944802390899</v>
      </c>
      <c r="AM50" s="17">
        <v>0</v>
      </c>
      <c r="AN50" s="17">
        <v>7.3477718866595199</v>
      </c>
      <c r="AO50" s="17">
        <v>6.6625384865101802E-3</v>
      </c>
      <c r="AP50" s="17">
        <v>5.77094068130274</v>
      </c>
      <c r="AQ50" s="17">
        <v>9.4913429583943498E-2</v>
      </c>
      <c r="AR50" s="17">
        <v>5922.4543502284496</v>
      </c>
      <c r="AS50" s="17">
        <v>5.5678402403699298E-3</v>
      </c>
      <c r="AT50" s="17">
        <v>0.114736835293683</v>
      </c>
      <c r="AU50" s="17">
        <v>7.3062861318143402E-3</v>
      </c>
      <c r="AV50" s="17">
        <v>1.6975286068376301E-4</v>
      </c>
      <c r="AW50" s="17">
        <v>2.6125247782866699E-2</v>
      </c>
      <c r="AX50" s="17">
        <v>4.3888917705319099E-4</v>
      </c>
      <c r="AY50" s="17">
        <v>67.624156354468795</v>
      </c>
      <c r="AZ50" s="17">
        <v>2.2983030507732698</v>
      </c>
      <c r="BA50" s="17">
        <v>17.301547550047399</v>
      </c>
      <c r="BB50" s="17">
        <v>1.3066792372006999</v>
      </c>
      <c r="BC50" s="17">
        <v>0</v>
      </c>
      <c r="BD50" s="17">
        <v>0</v>
      </c>
      <c r="BE50" s="17">
        <v>39.791933912938703</v>
      </c>
      <c r="BF50" s="17">
        <v>39.791933912938703</v>
      </c>
      <c r="BG50" s="17">
        <v>7.9292309311225697</v>
      </c>
      <c r="BH50" s="17">
        <v>0</v>
      </c>
      <c r="BI50" s="17">
        <v>0.36380403114044502</v>
      </c>
      <c r="BJ50" s="17">
        <v>0</v>
      </c>
      <c r="BK50" s="17">
        <v>0</v>
      </c>
      <c r="BL50" s="17">
        <v>4.2291299638177398</v>
      </c>
      <c r="BM50" s="17">
        <v>3.0794591563059699</v>
      </c>
      <c r="BN50" s="17">
        <v>3.8741130219962601E-3</v>
      </c>
      <c r="BO50" s="17">
        <v>0</v>
      </c>
      <c r="BP50" s="17">
        <v>44.466109576649501</v>
      </c>
      <c r="BQ50" s="17">
        <v>1.59363657279642E-2</v>
      </c>
      <c r="BR50" s="17">
        <v>1.09631898278741</v>
      </c>
      <c r="BS50" s="17">
        <v>3.1202932714936802</v>
      </c>
      <c r="BT50" s="17">
        <v>5.6296658203224004</v>
      </c>
      <c r="BU50" s="17">
        <v>6.56237158851249</v>
      </c>
      <c r="BV50" s="17">
        <v>10.816173391565</v>
      </c>
      <c r="BW50" s="17">
        <v>425.276445772361</v>
      </c>
      <c r="BX50" s="17">
        <v>475.77705360736701</v>
      </c>
      <c r="BY50" s="17">
        <v>48.634992154235299</v>
      </c>
      <c r="BZ50" s="17">
        <v>528.64117572542</v>
      </c>
      <c r="CA50" s="5">
        <v>6.5334836806102596E-5</v>
      </c>
      <c r="CB50" s="17">
        <v>40.4690327828392</v>
      </c>
      <c r="CC50" s="17">
        <v>0</v>
      </c>
      <c r="CD50" s="17">
        <v>0.22581504304337</v>
      </c>
      <c r="CE50" s="5">
        <v>2.8399241170610101E-5</v>
      </c>
      <c r="CF50" s="17">
        <v>2.0011392902924901E-2</v>
      </c>
      <c r="CG50" s="17">
        <v>1.46686866341573E-2</v>
      </c>
      <c r="CH50" s="17">
        <v>1.1432991915867201</v>
      </c>
      <c r="CI50" s="17">
        <v>0</v>
      </c>
      <c r="CJ50" s="17">
        <v>121.211842689402</v>
      </c>
      <c r="CK50" s="17">
        <v>5.1564809460032897E-2</v>
      </c>
      <c r="CL50" s="5">
        <v>3.0499272013536299E-5</v>
      </c>
      <c r="CM50" s="17">
        <v>41.556189583271298</v>
      </c>
      <c r="CN50" s="17">
        <v>5.7731558309495799E-2</v>
      </c>
      <c r="CO50" s="17">
        <v>0</v>
      </c>
      <c r="CP50" s="17">
        <v>0</v>
      </c>
      <c r="CQ50" s="17">
        <v>1.1747540752988599</v>
      </c>
      <c r="CR50" s="17">
        <v>143.035312358146</v>
      </c>
      <c r="CS50" s="17">
        <v>120.63769878373699</v>
      </c>
      <c r="CT50" s="17">
        <v>22.397613574408702</v>
      </c>
      <c r="CU50" s="17">
        <v>0</v>
      </c>
      <c r="CV50" s="17">
        <v>0</v>
      </c>
      <c r="CW50" s="17">
        <v>38.397862909108902</v>
      </c>
      <c r="CX50" s="17">
        <v>0</v>
      </c>
      <c r="CY50" s="17">
        <v>5.7116052542755904</v>
      </c>
      <c r="CZ50" s="17">
        <v>2.5815436985840798</v>
      </c>
      <c r="DA50" s="17">
        <v>3.2897238111851399E-4</v>
      </c>
      <c r="DB50" s="17">
        <v>22.846426670634902</v>
      </c>
      <c r="DC50" s="17">
        <v>0.34008531771586797</v>
      </c>
      <c r="DD50" s="17">
        <v>2.7294054478634402E-4</v>
      </c>
      <c r="DE50" s="17">
        <v>8.2593872174914704</v>
      </c>
      <c r="DF50" s="5">
        <v>5.9510474077834203E-7</v>
      </c>
      <c r="DG50" s="17">
        <v>67.334718563291901</v>
      </c>
      <c r="DH50" s="17">
        <v>48.397358493229397</v>
      </c>
      <c r="DI50" s="17">
        <v>1.14045105003896</v>
      </c>
      <c r="DJ50" s="17">
        <v>0</v>
      </c>
      <c r="DK50" s="17">
        <v>0</v>
      </c>
      <c r="DL50" s="17">
        <v>6.8278691524942499</v>
      </c>
      <c r="DM50" s="17">
        <v>7.4074429256177003</v>
      </c>
      <c r="DN50" s="17">
        <v>1.6039630794448701E-3</v>
      </c>
      <c r="DO50" s="17">
        <v>437.28272452145899</v>
      </c>
      <c r="DP50" s="17">
        <v>4.4428380594783103</v>
      </c>
      <c r="DQ50" s="17">
        <v>6.2780758802180898</v>
      </c>
      <c r="DS50" s="25">
        <f t="shared" si="30"/>
        <v>8.000001055563595E-3</v>
      </c>
      <c r="DT50" s="97">
        <f t="shared" si="31"/>
        <v>0.97254344140341453</v>
      </c>
      <c r="DU50" s="40">
        <f t="shared" si="32"/>
        <v>-7.9471314347719819E-3</v>
      </c>
      <c r="DV50" s="40"/>
      <c r="DW50" s="40">
        <f t="shared" si="33"/>
        <v>-7.9474590992795729E-3</v>
      </c>
      <c r="DX50" s="40">
        <f t="shared" si="34"/>
        <v>-7.9472745598242623E-3</v>
      </c>
      <c r="DY50" s="40">
        <f t="shared" si="35"/>
        <v>-7.9472606594180265E-3</v>
      </c>
      <c r="DZ50" s="40">
        <f t="shared" si="36"/>
        <v>-7.9463881499181304E-3</v>
      </c>
      <c r="EA50" s="40">
        <f t="shared" si="37"/>
        <v>-7.9471418208137863E-3</v>
      </c>
      <c r="EB50" s="40">
        <f t="shared" si="38"/>
        <v>-7.9472617047408513E-3</v>
      </c>
      <c r="EC50" s="40">
        <f t="shared" si="39"/>
        <v>-7.9473332087646106E-3</v>
      </c>
      <c r="ED50" s="40">
        <f t="shared" si="40"/>
        <v>-7.9467849712030626E-3</v>
      </c>
      <c r="EE50" s="40">
        <f t="shared" si="41"/>
        <v>-7.9471175284512394E-3</v>
      </c>
      <c r="EF50" s="40">
        <f t="shared" si="42"/>
        <v>-7.9469382930002479E-3</v>
      </c>
      <c r="EG50" s="40">
        <f t="shared" si="43"/>
        <v>-7.9468963828921851E-3</v>
      </c>
      <c r="EH50" s="40">
        <f t="shared" si="44"/>
        <v>-7.9437331613186057E-3</v>
      </c>
      <c r="EI50" s="40">
        <f t="shared" si="45"/>
        <v>0.34869831387619699</v>
      </c>
      <c r="EJ50" s="40">
        <f t="shared" si="46"/>
        <v>-7.9467466844515885E-3</v>
      </c>
      <c r="EK50" s="40">
        <f t="shared" si="47"/>
        <v>-7.9471652281228634E-3</v>
      </c>
      <c r="EL50" s="40">
        <f t="shared" si="48"/>
        <v>-7.945781249261194E-3</v>
      </c>
      <c r="EM50" s="40">
        <f t="shared" si="49"/>
        <v>-7.931825956896274E-3</v>
      </c>
      <c r="EN50" s="40">
        <f t="shared" si="50"/>
        <v>-7.9451172697588609E-3</v>
      </c>
      <c r="EO50" s="40">
        <f t="shared" si="51"/>
        <v>-7.9462816994918459E-3</v>
      </c>
      <c r="EP50" s="40">
        <f t="shared" si="52"/>
        <v>-7.9499658322775817E-3</v>
      </c>
      <c r="EQ50" s="40">
        <f t="shared" si="53"/>
        <v>-7.9462895011567902E-3</v>
      </c>
      <c r="ER50" s="40">
        <f t="shared" si="54"/>
        <v>-7.9462107811938253E-3</v>
      </c>
      <c r="ES50" s="40">
        <f t="shared" si="55"/>
        <v>-7.9485250127726663E-3</v>
      </c>
      <c r="ET50" s="40">
        <f t="shared" si="56"/>
        <v>-7.9483269001317733E-3</v>
      </c>
      <c r="EU50" s="40">
        <f t="shared" si="57"/>
        <v>-7.9467592591219716E-3</v>
      </c>
      <c r="EV50" s="40">
        <f t="shared" si="58"/>
        <v>-7.9498033823437141E-3</v>
      </c>
      <c r="EW50" s="40">
        <f t="shared" si="29"/>
        <v>0</v>
      </c>
    </row>
    <row r="51" spans="1:153" x14ac:dyDescent="0.25">
      <c r="A51" s="17" t="s">
        <v>220</v>
      </c>
      <c r="B51" s="17">
        <v>912.66940253999996</v>
      </c>
      <c r="C51" s="17"/>
      <c r="D51" s="17">
        <v>127.86961178</v>
      </c>
      <c r="E51" s="17">
        <v>24.428231629999999</v>
      </c>
      <c r="F51" s="17">
        <v>21.199446094999999</v>
      </c>
      <c r="G51" s="17">
        <v>15.144075745</v>
      </c>
      <c r="H51" s="17">
        <v>97.908802508999997</v>
      </c>
      <c r="I51" s="17">
        <v>3.0198132609999999</v>
      </c>
      <c r="J51" s="17">
        <v>1.7101775576</v>
      </c>
      <c r="K51" s="17">
        <v>1.4586191639999999</v>
      </c>
      <c r="L51" s="17">
        <v>1.2447345439999999</v>
      </c>
      <c r="M51" s="17">
        <v>8.7659284645</v>
      </c>
      <c r="N51" s="17">
        <v>0.57556212929999995</v>
      </c>
      <c r="O51" s="17">
        <v>1.2573204876999999</v>
      </c>
      <c r="P51" s="17">
        <v>1.4078046287999999</v>
      </c>
      <c r="Q51" s="17">
        <v>1.1859207905</v>
      </c>
      <c r="R51" s="17">
        <v>0.72830583900000001</v>
      </c>
      <c r="S51" s="17">
        <v>3.73797492E-2</v>
      </c>
      <c r="T51" s="5">
        <v>3.6219739E-6</v>
      </c>
      <c r="U51" s="17">
        <v>3.3107775000000002E-3</v>
      </c>
      <c r="V51" s="17">
        <v>2.4271254000000002E-3</v>
      </c>
      <c r="W51" s="17">
        <v>0.22640499829999999</v>
      </c>
      <c r="X51" s="17">
        <v>3.1344041500000003E-2</v>
      </c>
      <c r="Y51" s="17">
        <v>3.02101735E-2</v>
      </c>
      <c r="Z51" s="17">
        <v>0.22561934389999999</v>
      </c>
      <c r="AA51" s="17">
        <v>4.9721450200000003E-2</v>
      </c>
      <c r="AB51" s="17">
        <v>0.23939254870000001</v>
      </c>
      <c r="AC51" s="17">
        <v>1.1026157E-3</v>
      </c>
      <c r="AF51" s="15" t="s">
        <v>220</v>
      </c>
      <c r="AG51" s="15">
        <v>0</v>
      </c>
      <c r="AH51" s="15">
        <v>0.36043919212688502</v>
      </c>
      <c r="AI51" s="15">
        <v>1.7111731338791301</v>
      </c>
      <c r="AJ51" s="15">
        <v>3.0215677315391001</v>
      </c>
      <c r="AK51" s="15">
        <v>3.0215677315391001</v>
      </c>
      <c r="AL51" s="15">
        <v>3.5284728869359601</v>
      </c>
      <c r="AM51" s="15">
        <v>0</v>
      </c>
      <c r="AN51" s="15">
        <v>1.45946888755552</v>
      </c>
      <c r="AO51" s="15">
        <v>1.10325703217002E-3</v>
      </c>
      <c r="AP51" s="15">
        <v>1.2454590747624801</v>
      </c>
      <c r="AQ51" s="15">
        <v>2.08057377410144E-2</v>
      </c>
      <c r="AR51" s="15">
        <v>913.20096156792704</v>
      </c>
      <c r="AS51" s="15">
        <v>1.13452965193428E-3</v>
      </c>
      <c r="AT51" s="15">
        <v>2.3311628997172502E-2</v>
      </c>
      <c r="AU51" s="15">
        <v>1.4844555169783401E-3</v>
      </c>
      <c r="AV51" s="15">
        <v>3.4490140225863497E-5</v>
      </c>
      <c r="AW51" s="15">
        <v>5.3079976185673198E-3</v>
      </c>
      <c r="AX51" s="15">
        <v>8.9171994886379298E-5</v>
      </c>
      <c r="AY51" s="15">
        <v>15.149773349269299</v>
      </c>
      <c r="AZ51" s="15">
        <v>0.51476461748133995</v>
      </c>
      <c r="BA51" s="15">
        <v>3.8759295412238899</v>
      </c>
      <c r="BB51" s="15">
        <v>0.22575097290086901</v>
      </c>
      <c r="BC51" s="15">
        <v>0</v>
      </c>
      <c r="BD51" s="15">
        <v>0</v>
      </c>
      <c r="BE51" s="15">
        <v>8.7710310631932806</v>
      </c>
      <c r="BF51" s="15">
        <v>8.7710310631932806</v>
      </c>
      <c r="BG51" s="15">
        <v>1.7765496685067299</v>
      </c>
      <c r="BH51" s="15">
        <v>0</v>
      </c>
      <c r="BI51" s="15">
        <v>4.9750646067643303E-2</v>
      </c>
      <c r="BJ51" s="15">
        <v>0</v>
      </c>
      <c r="BK51" s="15">
        <v>0</v>
      </c>
      <c r="BL51" s="15">
        <v>1.0235530734282401</v>
      </c>
      <c r="BM51" s="15">
        <v>0.689311554354613</v>
      </c>
      <c r="BN51" s="15">
        <v>8.4925308174088902E-4</v>
      </c>
      <c r="BO51" s="15">
        <v>0</v>
      </c>
      <c r="BP51" s="15">
        <v>9.9637081246983001</v>
      </c>
      <c r="BQ51" s="15">
        <v>3.7835953596486302E-3</v>
      </c>
      <c r="BR51" s="15">
        <v>0.149733280753098</v>
      </c>
      <c r="BS51" s="15">
        <v>0.42616401020739902</v>
      </c>
      <c r="BT51" s="15">
        <v>1.2580570104667701</v>
      </c>
      <c r="BU51" s="15">
        <v>1.4703019017583201</v>
      </c>
      <c r="BV51" s="15">
        <v>2.0493990709060901</v>
      </c>
      <c r="BW51" s="15">
        <v>94.528607352414198</v>
      </c>
      <c r="BX51" s="15">
        <v>115.149844379481</v>
      </c>
      <c r="BY51" s="15">
        <v>11.7708665311264</v>
      </c>
      <c r="BZ51" s="15">
        <v>127.944263984036</v>
      </c>
      <c r="CA51" s="15">
        <v>1.5511937504913098E-5</v>
      </c>
      <c r="CB51" s="15">
        <v>9.0660509140583194</v>
      </c>
      <c r="CC51" s="15">
        <v>0</v>
      </c>
      <c r="CD51" s="15">
        <v>3.7401532102823501E-2</v>
      </c>
      <c r="CE51" s="15">
        <v>3.6240676170395199E-6</v>
      </c>
      <c r="CF51" s="15">
        <v>3.3127106293865099E-3</v>
      </c>
      <c r="CG51" s="15">
        <v>2.4285380045304902E-3</v>
      </c>
      <c r="CH51" s="15">
        <v>0.22653676802416201</v>
      </c>
      <c r="CI51" s="15">
        <v>0</v>
      </c>
      <c r="CJ51" s="15">
        <v>27.148750484164701</v>
      </c>
      <c r="CK51" s="15">
        <v>9.06607572876535E-3</v>
      </c>
      <c r="CL51" s="15">
        <v>6.1966548666479301E-6</v>
      </c>
      <c r="CM51" s="5">
        <v>7.3064572419076601</v>
      </c>
      <c r="CN51" s="17">
        <v>1.0146474842507301E-2</v>
      </c>
      <c r="CO51" s="17">
        <v>0</v>
      </c>
      <c r="CP51" s="17">
        <v>0</v>
      </c>
      <c r="CQ51" s="5">
        <v>0.206424811036337</v>
      </c>
      <c r="CR51" s="5">
        <v>24.4424548974464</v>
      </c>
      <c r="CS51" s="5">
        <v>21.2117897288203</v>
      </c>
      <c r="CT51" s="5">
        <v>3.2306651686260199</v>
      </c>
      <c r="CU51" s="5">
        <v>0</v>
      </c>
      <c r="CV51" s="5">
        <v>0</v>
      </c>
      <c r="CW51" s="17">
        <v>6.7498799208540703</v>
      </c>
      <c r="CX51" s="17">
        <v>0</v>
      </c>
      <c r="CY51" s="5">
        <v>1.0049442263705799</v>
      </c>
      <c r="CZ51" s="5">
        <v>0.45362214608927598</v>
      </c>
      <c r="DA51" s="5">
        <v>6.9159516696153494E-5</v>
      </c>
      <c r="DB51" s="5">
        <v>4.0197781428264303</v>
      </c>
      <c r="DC51" s="5">
        <v>7.6190130582353105E-2</v>
      </c>
      <c r="DD51" s="5">
        <v>5.94343758263198E-5</v>
      </c>
      <c r="DE51" s="5">
        <v>1.4513357777079601</v>
      </c>
      <c r="DF51" s="5">
        <v>1.2090938175124101E-7</v>
      </c>
      <c r="DG51" s="5">
        <v>15.1529004205316</v>
      </c>
      <c r="DH51" s="5">
        <v>10.844158578518901</v>
      </c>
      <c r="DI51" s="5">
        <v>0.23953168391761301</v>
      </c>
      <c r="DJ51" s="5">
        <v>0</v>
      </c>
      <c r="DK51" s="17">
        <v>0</v>
      </c>
      <c r="DL51" s="5">
        <v>1.5293897522340201</v>
      </c>
      <c r="DM51" s="5">
        <v>1.1866110955726099</v>
      </c>
      <c r="DN51" s="5">
        <v>3.8081261087169401E-4</v>
      </c>
      <c r="DO51" s="5">
        <v>97.965830015928404</v>
      </c>
      <c r="DP51" s="5">
        <v>0.72873026735456303</v>
      </c>
      <c r="DQ51" s="5">
        <v>1.4057039133070299</v>
      </c>
      <c r="DS51" s="25">
        <f t="shared" si="30"/>
        <v>7.9999918836216998E-3</v>
      </c>
      <c r="DT51" s="97">
        <f t="shared" si="31"/>
        <v>0.96491406582320238</v>
      </c>
      <c r="DU51" s="40">
        <f t="shared" si="32"/>
        <v>5.8242231682986299E-4</v>
      </c>
      <c r="DV51" s="40"/>
      <c r="DW51" s="40">
        <f t="shared" si="33"/>
        <v>5.8381505188612333E-4</v>
      </c>
      <c r="DX51" s="40">
        <f t="shared" si="34"/>
        <v>5.822471172630049E-4</v>
      </c>
      <c r="DY51" s="40">
        <f t="shared" si="35"/>
        <v>5.8226209142379394E-4</v>
      </c>
      <c r="DZ51" s="40">
        <f t="shared" si="36"/>
        <v>5.8271469848616162E-4</v>
      </c>
      <c r="EA51" s="40">
        <f t="shared" si="37"/>
        <v>5.8245536118332593E-4</v>
      </c>
      <c r="EB51" s="40">
        <f t="shared" si="38"/>
        <v>5.8098643441256194E-4</v>
      </c>
      <c r="EC51" s="40">
        <f t="shared" si="39"/>
        <v>5.8214790312603878E-4</v>
      </c>
      <c r="ED51" s="40">
        <f t="shared" si="40"/>
        <v>5.8255340152657098E-4</v>
      </c>
      <c r="EE51" s="40">
        <f t="shared" si="41"/>
        <v>5.8207652866436039E-4</v>
      </c>
      <c r="EF51" s="40">
        <f t="shared" si="42"/>
        <v>5.8209449391984243E-4</v>
      </c>
      <c r="EG51" s="40">
        <f t="shared" si="43"/>
        <v>5.823205583464962E-4</v>
      </c>
      <c r="EH51" s="40">
        <f t="shared" si="44"/>
        <v>5.8578761260581714E-4</v>
      </c>
      <c r="EI51" s="40">
        <f t="shared" si="45"/>
        <v>0.45574110851800476</v>
      </c>
      <c r="EJ51" s="40">
        <f t="shared" si="46"/>
        <v>5.8208362492648302E-4</v>
      </c>
      <c r="EK51" s="40">
        <f t="shared" si="47"/>
        <v>5.8276115861680231E-4</v>
      </c>
      <c r="EL51" s="40">
        <f t="shared" si="48"/>
        <v>5.8274609353188025E-4</v>
      </c>
      <c r="EM51" s="40">
        <f t="shared" si="49"/>
        <v>5.7805967059009855E-4</v>
      </c>
      <c r="EN51" s="40">
        <f t="shared" si="50"/>
        <v>5.8388985261308623E-4</v>
      </c>
      <c r="EO51" s="40">
        <f t="shared" si="51"/>
        <v>5.8200722982422654E-4</v>
      </c>
      <c r="EP51" s="40">
        <f t="shared" si="52"/>
        <v>5.8200890064895685E-4</v>
      </c>
      <c r="EQ51" s="40">
        <f t="shared" si="53"/>
        <v>5.8168694565700202E-4</v>
      </c>
      <c r="ER51" s="40">
        <f t="shared" si="54"/>
        <v>5.8161757430517133E-4</v>
      </c>
      <c r="ES51" s="40">
        <f t="shared" si="55"/>
        <v>5.8341185907961196E-4</v>
      </c>
      <c r="ET51" s="40">
        <f t="shared" si="56"/>
        <v>5.8718857808576501E-4</v>
      </c>
      <c r="EU51" s="40">
        <f t="shared" si="57"/>
        <v>5.8120112078908505E-4</v>
      </c>
      <c r="EV51" s="40">
        <f t="shared" si="58"/>
        <v>5.8164614381966007E-4</v>
      </c>
      <c r="EW51" s="40">
        <f t="shared" si="29"/>
        <v>0</v>
      </c>
    </row>
    <row r="52" spans="1:153" x14ac:dyDescent="0.25">
      <c r="B52" s="17"/>
      <c r="C52" s="17"/>
      <c r="D52" s="17"/>
      <c r="E52" s="17"/>
      <c r="F52" s="17"/>
      <c r="G52" s="17"/>
      <c r="H52" s="17"/>
      <c r="T52" s="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7"/>
      <c r="CG52" s="15"/>
      <c r="CH52" s="15"/>
      <c r="CI52" s="15"/>
      <c r="CJ52" s="15"/>
      <c r="CK52" s="15"/>
      <c r="CL52" s="15"/>
      <c r="CM52" s="5"/>
      <c r="CN52" s="17"/>
      <c r="CO52" s="17"/>
      <c r="CP52" s="17"/>
      <c r="CQ52" s="5"/>
      <c r="CR52" s="17"/>
      <c r="CS52" s="5"/>
      <c r="CT52" s="5"/>
      <c r="CU52" s="17"/>
      <c r="CV52" s="17"/>
      <c r="CW52" s="17"/>
      <c r="CX52" s="17"/>
      <c r="CY52" s="17"/>
      <c r="CZ52" s="5"/>
      <c r="DA52" s="5"/>
      <c r="DB52" s="5"/>
      <c r="DC52" s="5"/>
      <c r="DD52" s="5"/>
      <c r="DE52" s="17"/>
      <c r="DF52" s="17"/>
      <c r="DG52" s="5"/>
      <c r="DH52" s="17"/>
      <c r="DI52" s="17"/>
      <c r="DJ52" s="5"/>
      <c r="DK52" s="17"/>
      <c r="DL52" s="5"/>
      <c r="DM52" s="5"/>
      <c r="DN52" s="5"/>
      <c r="DO52" s="5"/>
      <c r="DP52" s="5"/>
      <c r="DQ52" s="5"/>
      <c r="DS52" s="25"/>
      <c r="DT52" s="97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</row>
    <row r="53" spans="1:153" x14ac:dyDescent="0.25">
      <c r="B53" s="17"/>
      <c r="C53" s="17"/>
      <c r="D53" s="17"/>
      <c r="E53" s="17"/>
      <c r="F53" s="17"/>
      <c r="G53" s="17"/>
      <c r="H53" s="17"/>
      <c r="T53" s="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7"/>
      <c r="CN53" s="17"/>
      <c r="CO53" s="17"/>
      <c r="CP53" s="17"/>
      <c r="CQ53" s="17"/>
      <c r="CR53" s="5"/>
      <c r="CS53" s="5"/>
      <c r="CT53" s="5"/>
      <c r="CU53" s="5"/>
      <c r="CV53" s="5"/>
      <c r="CW53" s="17"/>
      <c r="CX53" s="17"/>
      <c r="CY53" s="5"/>
      <c r="CZ53" s="17"/>
      <c r="DA53" s="17"/>
      <c r="DB53" s="5"/>
      <c r="DC53" s="17"/>
      <c r="DD53" s="5"/>
      <c r="DE53" s="5"/>
      <c r="DF53" s="5"/>
      <c r="DG53" s="5"/>
      <c r="DH53" s="5"/>
      <c r="DI53" s="5"/>
      <c r="DJ53" s="5"/>
      <c r="DK53" s="17"/>
      <c r="DL53" s="5"/>
      <c r="DM53" s="5"/>
      <c r="DN53" s="5"/>
      <c r="DO53" s="5"/>
      <c r="DP53" s="5"/>
      <c r="DQ53" s="5"/>
      <c r="DS53" s="25"/>
      <c r="DT53" s="97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</row>
    <row r="54" spans="1:153" x14ac:dyDescent="0.25">
      <c r="A54" s="17" t="s">
        <v>339</v>
      </c>
      <c r="B54" s="17">
        <v>202.54608596</v>
      </c>
      <c r="C54" s="17"/>
      <c r="D54" s="17">
        <v>14.656763305</v>
      </c>
      <c r="E54" s="17">
        <v>4.6523274680000002</v>
      </c>
      <c r="F54" s="17">
        <v>3.8913571642</v>
      </c>
      <c r="G54" s="17">
        <v>2.2016732098</v>
      </c>
      <c r="H54" s="17">
        <v>13.498604532</v>
      </c>
      <c r="I54" s="17">
        <v>0.38236849579999999</v>
      </c>
      <c r="J54" s="17">
        <v>0.21397322390000001</v>
      </c>
      <c r="K54" s="17">
        <v>0.2177908553</v>
      </c>
      <c r="L54" s="17">
        <v>0.16400180149999999</v>
      </c>
      <c r="M54" s="17">
        <v>1.1177980671000001</v>
      </c>
      <c r="N54" s="17">
        <v>0.1435292587</v>
      </c>
      <c r="O54" s="17">
        <v>0.15692355829999999</v>
      </c>
      <c r="P54" s="17">
        <v>0.26190684260000002</v>
      </c>
      <c r="Q54" s="17">
        <v>0.2397984433</v>
      </c>
      <c r="R54" s="17">
        <v>0.1426162846</v>
      </c>
      <c r="S54" s="17">
        <v>7.7408473999999996E-3</v>
      </c>
      <c r="T54" s="5">
        <v>6.4687739999999997E-7</v>
      </c>
      <c r="U54" s="17">
        <v>6.8545200000000002E-4</v>
      </c>
      <c r="V54" s="17">
        <v>5.025292E-4</v>
      </c>
      <c r="W54" s="17">
        <v>3.5079954199999999E-2</v>
      </c>
      <c r="X54" s="17">
        <v>4.1544499999999996E-3</v>
      </c>
      <c r="Y54" s="17">
        <v>3.9392400000000001E-3</v>
      </c>
      <c r="Z54" s="17">
        <v>4.11326999E-2</v>
      </c>
      <c r="AA54" s="17">
        <v>1.2383544999999999E-2</v>
      </c>
      <c r="AB54" s="17">
        <v>3.28787839E-2</v>
      </c>
      <c r="AC54" s="17">
        <v>2.2831319999999999E-4</v>
      </c>
      <c r="AF54" s="15" t="s">
        <v>339</v>
      </c>
      <c r="AG54" s="15">
        <v>0</v>
      </c>
      <c r="AH54" s="15">
        <v>4.9425429200445098E-2</v>
      </c>
      <c r="AI54" s="15">
        <v>0.21407562136594099</v>
      </c>
      <c r="AJ54" s="15">
        <v>0.38255174813871601</v>
      </c>
      <c r="AK54" s="15">
        <v>0.38255174813871601</v>
      </c>
      <c r="AL54" s="15">
        <v>0.48425797101059798</v>
      </c>
      <c r="AM54" s="15">
        <v>0</v>
      </c>
      <c r="AN54" s="15">
        <v>0.21789814983242001</v>
      </c>
      <c r="AO54" s="15">
        <v>2.2843369752799901E-4</v>
      </c>
      <c r="AP54" s="15">
        <v>0.16408079893053501</v>
      </c>
      <c r="AQ54" s="15">
        <v>4.5527902800420999E-3</v>
      </c>
      <c r="AR54" s="15">
        <v>202.64882872446</v>
      </c>
      <c r="AS54" s="15">
        <v>2.1528784095856899E-4</v>
      </c>
      <c r="AT54" s="15">
        <v>3.0390414303587401E-3</v>
      </c>
      <c r="AU54" s="15">
        <v>1.93521056895782E-4</v>
      </c>
      <c r="AV54" s="15">
        <v>4.49620198746671E-6</v>
      </c>
      <c r="AW54" s="15">
        <v>6.9197936473817305E-4</v>
      </c>
      <c r="AX54" s="15">
        <v>1.16250930074902E-5</v>
      </c>
      <c r="AY54" s="15">
        <v>2.0805712414073998</v>
      </c>
      <c r="AZ54" s="15">
        <v>7.1066105037120894E-2</v>
      </c>
      <c r="BA54" s="15">
        <v>0.53340364386133898</v>
      </c>
      <c r="BB54" s="15">
        <v>4.1152805105276399E-2</v>
      </c>
      <c r="BC54" s="15">
        <v>0</v>
      </c>
      <c r="BD54" s="15">
        <v>0</v>
      </c>
      <c r="BE54" s="15">
        <v>1.11833560326281</v>
      </c>
      <c r="BF54" s="15">
        <v>1.11833560326281</v>
      </c>
      <c r="BG54" s="15">
        <v>0.24364202081657099</v>
      </c>
      <c r="BH54" s="15">
        <v>0</v>
      </c>
      <c r="BI54" s="15">
        <v>1.23901126694745E-2</v>
      </c>
      <c r="BJ54" s="15">
        <v>0</v>
      </c>
      <c r="BK54" s="15">
        <v>0</v>
      </c>
      <c r="BL54" s="15">
        <v>0.117303283729206</v>
      </c>
      <c r="BM54" s="15">
        <v>9.6841989236634105E-2</v>
      </c>
      <c r="BN54" s="15">
        <v>1.8583281105066701E-4</v>
      </c>
      <c r="BO54" s="15">
        <v>0</v>
      </c>
      <c r="BP54" s="15">
        <v>1.36667137335394</v>
      </c>
      <c r="BQ54" s="15">
        <v>5.63022559014974E-4</v>
      </c>
      <c r="BR54" s="15">
        <v>3.7337135415598702E-2</v>
      </c>
      <c r="BS54" s="15">
        <v>0.10626739402657601</v>
      </c>
      <c r="BT54" s="15">
        <v>0.156999210318822</v>
      </c>
      <c r="BU54" s="15">
        <v>0.20164137536899401</v>
      </c>
      <c r="BV54" s="15">
        <v>0.34990832057066901</v>
      </c>
      <c r="BW54" s="15">
        <v>12.9866044593991</v>
      </c>
      <c r="BX54" s="15">
        <v>13.196608224736901</v>
      </c>
      <c r="BY54" s="15">
        <v>1.3489943079914199</v>
      </c>
      <c r="BZ54" s="15">
        <v>14.662905816457499</v>
      </c>
      <c r="CA54" s="15">
        <v>2.30823743657578E-6</v>
      </c>
      <c r="CB54" s="15">
        <v>1.24573929211875</v>
      </c>
      <c r="CC54" s="15">
        <v>0</v>
      </c>
      <c r="CD54" s="15">
        <v>7.7448627753435003E-3</v>
      </c>
      <c r="CE54" s="15">
        <v>6.4709670905052397E-7</v>
      </c>
      <c r="CF54" s="15">
        <v>6.8580361155354199E-4</v>
      </c>
      <c r="CG54" s="17">
        <v>5.0278664908877402E-4</v>
      </c>
      <c r="CH54" s="17">
        <v>3.5097620503293098E-2</v>
      </c>
      <c r="CI54" s="5">
        <v>0</v>
      </c>
      <c r="CJ54" s="17">
        <v>3.7734615212870501</v>
      </c>
      <c r="CK54" s="5">
        <v>1.6635081416690001E-3</v>
      </c>
      <c r="CL54" s="5">
        <v>8.0782574667791004E-7</v>
      </c>
      <c r="CM54" s="17">
        <v>1.3398809255003099</v>
      </c>
      <c r="CN54" s="17">
        <v>1.86183106488753E-3</v>
      </c>
      <c r="CO54" s="17">
        <v>0</v>
      </c>
      <c r="CP54" s="17">
        <v>0</v>
      </c>
      <c r="CQ54" s="17">
        <v>3.7881990557603898E-2</v>
      </c>
      <c r="CR54" s="5">
        <v>4.6547152039319002</v>
      </c>
      <c r="CS54" s="5">
        <v>3.8933478903188998</v>
      </c>
      <c r="CT54" s="5">
        <v>0.76136731361299004</v>
      </c>
      <c r="CU54" s="5">
        <v>0</v>
      </c>
      <c r="CV54" s="5">
        <v>0</v>
      </c>
      <c r="CW54" s="17">
        <v>1.2393367813621201</v>
      </c>
      <c r="CX54" s="17">
        <v>0</v>
      </c>
      <c r="CY54" s="5">
        <v>0.184622516564978</v>
      </c>
      <c r="CZ54" s="17">
        <v>8.3246313761801499E-2</v>
      </c>
      <c r="DA54" s="5">
        <v>1.24544056614692E-5</v>
      </c>
      <c r="DB54" s="5">
        <v>0.73848922656349003</v>
      </c>
      <c r="DC54" s="17">
        <v>1.04475461337682E-2</v>
      </c>
      <c r="DD54" s="5">
        <v>1.3642399290111701E-5</v>
      </c>
      <c r="DE54" s="5">
        <v>0.26633787640889101</v>
      </c>
      <c r="DF54" s="5">
        <v>1.5762451980577201E-8</v>
      </c>
      <c r="DG54" s="5">
        <v>2.2026065999239401</v>
      </c>
      <c r="DH54" s="5">
        <v>1.4917622198817</v>
      </c>
      <c r="DI54" s="5">
        <v>3.2894786936988503E-2</v>
      </c>
      <c r="DJ54" s="5">
        <v>0</v>
      </c>
      <c r="DK54" s="17">
        <v>0</v>
      </c>
      <c r="DL54" s="5">
        <v>0.21289173821691801</v>
      </c>
      <c r="DM54" s="5">
        <v>0.23992166825904601</v>
      </c>
      <c r="DN54" s="5">
        <v>5.6667381537393101E-5</v>
      </c>
      <c r="DO54" s="5">
        <v>13.504714729189701</v>
      </c>
      <c r="DP54" s="5">
        <v>0.14268925545148101</v>
      </c>
      <c r="DQ54" s="5">
        <v>0.197011650071654</v>
      </c>
      <c r="DS54" s="25">
        <f t="shared" ref="DS54:DS59" si="59">BL54/BZ54</f>
        <v>8.0000025368468213E-3</v>
      </c>
      <c r="DT54" s="97">
        <f t="shared" ref="DT54:DT59" si="60">BW54/DO54</f>
        <v>0.96163486010772714</v>
      </c>
      <c r="DU54" s="40">
        <f t="shared" ref="DU54:DU59" si="61">(AR54-B54)/(B54+1E-50)</f>
        <v>5.0725623244230009E-4</v>
      </c>
      <c r="DV54" s="40"/>
      <c r="DW54" s="40">
        <f t="shared" ref="DW54:DW59" si="62">(BZ54-D54)/(D54+1E-50)</f>
        <v>4.1909058157496874E-4</v>
      </c>
      <c r="DX54" s="40">
        <f t="shared" ref="DX54:DX59" si="63">(CR54-E54)/(E54+1E-50)</f>
        <v>5.1323470850311251E-4</v>
      </c>
      <c r="DY54" s="40">
        <f t="shared" ref="DY54:DY59" si="64">(CS54-F54)/(F54+1E-50)</f>
        <v>5.1157630484661347E-4</v>
      </c>
      <c r="DZ54" s="40">
        <f t="shared" ref="DZ54:DZ59" si="65">(DG54-G54)/(G54+1E-50)</f>
        <v>4.2394580621022478E-4</v>
      </c>
      <c r="EA54" s="40">
        <f t="shared" ref="EA54:EA59" si="66">(DO54-H54)/(H54+1E-50)</f>
        <v>4.5265398917463659E-4</v>
      </c>
      <c r="EB54" s="40">
        <f t="shared" ref="EB54:EB59" si="67">(AK54-I54)/(I54+1E-50)</f>
        <v>4.7925585064903856E-4</v>
      </c>
      <c r="EC54" s="40">
        <f t="shared" ref="EC54:EC59" si="68">(AI54-J54)/(J54+1E-50)</f>
        <v>4.7855270895408661E-4</v>
      </c>
      <c r="ED54" s="40">
        <f t="shared" ref="ED54:ED59" si="69">(AN54-K54)/(K54+1E-50)</f>
        <v>4.9264939187740428E-4</v>
      </c>
      <c r="EE54" s="40">
        <f t="shared" ref="EE54:EE59" si="70">(AP54-L54)/(L54+1E-50)</f>
        <v>4.8168635839662785E-4</v>
      </c>
      <c r="EF54" s="40">
        <f t="shared" ref="EF54:EF59" si="71">(BF54-M54)/(M54+1E-50)</f>
        <v>4.8088843471031734E-4</v>
      </c>
      <c r="EG54" s="40">
        <f t="shared" ref="EG54:EG59" si="72">(BR54+BS54-N54)/(N54+1E-50)</f>
        <v>5.244278613049559E-4</v>
      </c>
      <c r="EH54" s="40">
        <f t="shared" ref="EH54:EH59" si="73">(BT54-O54)/(O54+1E-50)</f>
        <v>4.8209471950273064E-4</v>
      </c>
      <c r="EI54" s="40">
        <f t="shared" ref="EI54:EI59" si="74">(BV54-P54)/(P54+1E-50)</f>
        <v>0.33600297379427452</v>
      </c>
      <c r="EJ54" s="40">
        <f t="shared" ref="EJ54:EJ59" si="75">(DM54-Q54)/(Q54+1E-50)</f>
        <v>5.1386888651255218E-4</v>
      </c>
      <c r="EK54" s="40">
        <f t="shared" ref="EK54:EK59" si="76">(DP54-R54)/(R54+1E-50)</f>
        <v>5.1165862079261004E-4</v>
      </c>
      <c r="EL54" s="40">
        <f t="shared" ref="EL54:EL59" si="77">(CD54-S54)/(S54+1E-50)</f>
        <v>5.1872555238598899E-4</v>
      </c>
      <c r="EM54" s="40">
        <f t="shared" ref="EM54:EM59" si="78">(CE54-T54)/(T54+1E-50)</f>
        <v>3.3902722606169166E-4</v>
      </c>
      <c r="EN54" s="40">
        <f t="shared" ref="EN54:EN59" si="79">(CF54-U54)/(U54+1E-50)</f>
        <v>5.1296305728477291E-4</v>
      </c>
      <c r="EO54" s="40">
        <f t="shared" ref="EO54:EO59" si="80">(CG54-V54)/(V54+1E-50)</f>
        <v>5.1230672520923318E-4</v>
      </c>
      <c r="EP54" s="40">
        <f t="shared" ref="EP54:EP59" si="81">(CH54-W54)/(W54+1E-50)</f>
        <v>5.0360109344437182E-4</v>
      </c>
      <c r="EQ54" s="40">
        <f t="shared" ref="EQ54:EQ59" si="82">(SUM(AS54:AX54)-X54)/(X54+1E-50)</f>
        <v>3.6129642822061277E-4</v>
      </c>
      <c r="ER54" s="40">
        <f t="shared" ref="ER54:ER59" si="83">(SUM(AT54:AX54)-Y54)/(Y54+1E-50)</f>
        <v>3.6127450666920862E-4</v>
      </c>
      <c r="ES54" s="40">
        <f t="shared" ref="ES54:ES59" si="84">(BB54-Z54)/(Z54+1E-50)</f>
        <v>4.8878885473791801E-4</v>
      </c>
      <c r="ET54" s="40">
        <f t="shared" ref="ET54:ET59" si="85">(BI54-AA54)/(AA54+1E-50)</f>
        <v>5.3035455311874484E-4</v>
      </c>
      <c r="EU54" s="40">
        <f t="shared" ref="EU54:EU59" si="86">(DI54-AB54)/(AB54+1E-50)</f>
        <v>4.8672837283690053E-4</v>
      </c>
      <c r="EV54" s="40">
        <f t="shared" ref="EV54:EV59" si="87">(AO54-AC54)/(AC54+1E-50)</f>
        <v>5.2777293647067295E-4</v>
      </c>
      <c r="EW54" s="40">
        <f t="shared" ref="EW54:EW59" si="88">(BJ54+BK54+CP54-AD54)/(AD54+1E-50)</f>
        <v>0</v>
      </c>
    </row>
    <row r="55" spans="1:153" x14ac:dyDescent="0.25">
      <c r="A55" s="17" t="s">
        <v>340</v>
      </c>
      <c r="B55" s="17">
        <v>8659.5766120999997</v>
      </c>
      <c r="C55" s="17"/>
      <c r="D55" s="17">
        <v>2807.5145231000001</v>
      </c>
      <c r="E55" s="17">
        <v>271.86361333999997</v>
      </c>
      <c r="F55" s="17">
        <v>251.20786319999999</v>
      </c>
      <c r="G55" s="17">
        <v>305.30571371000002</v>
      </c>
      <c r="H55" s="17">
        <v>2174.1233483999999</v>
      </c>
      <c r="I55" s="17">
        <v>57.428831475000003</v>
      </c>
      <c r="J55" s="17">
        <v>32.818638954000001</v>
      </c>
      <c r="K55" s="17">
        <v>23.930707694999999</v>
      </c>
      <c r="L55" s="17">
        <v>22.935930358</v>
      </c>
      <c r="M55" s="17">
        <v>165.80068645</v>
      </c>
      <c r="N55" s="17">
        <v>3.3061385939000001</v>
      </c>
      <c r="O55" s="17">
        <v>24.173016138000001</v>
      </c>
      <c r="P55" s="17">
        <v>14.259864922</v>
      </c>
      <c r="Q55" s="17">
        <v>12.239959102</v>
      </c>
      <c r="R55" s="17">
        <v>8.0519314214000008</v>
      </c>
      <c r="S55" s="17">
        <v>0.2581326686</v>
      </c>
      <c r="T55" s="17">
        <v>3.3451619999999999E-4</v>
      </c>
      <c r="U55" s="17">
        <v>2.33666077E-2</v>
      </c>
      <c r="V55" s="17">
        <v>1.7053374100000001E-2</v>
      </c>
      <c r="W55" s="17">
        <v>3.3283146961000001</v>
      </c>
      <c r="X55" s="17">
        <v>0.83172282060000002</v>
      </c>
      <c r="Y55" s="17">
        <v>0.80650337419999996</v>
      </c>
      <c r="Z55" s="17">
        <v>2.8450535240999999</v>
      </c>
      <c r="AA55" s="17">
        <v>0.2451436072</v>
      </c>
      <c r="AB55" s="17">
        <v>4.2572759363000001</v>
      </c>
      <c r="AC55" s="17">
        <v>7.6875188000000002E-3</v>
      </c>
      <c r="AF55" s="15" t="s">
        <v>340</v>
      </c>
      <c r="AG55" s="15">
        <v>0</v>
      </c>
      <c r="AH55" s="15">
        <v>7.9911428710905996</v>
      </c>
      <c r="AI55" s="15">
        <v>32.6594407665579</v>
      </c>
      <c r="AJ55" s="15">
        <v>57.150221305673497</v>
      </c>
      <c r="AK55" s="15">
        <v>57.150221305673497</v>
      </c>
      <c r="AL55" s="15">
        <v>78.120303167562298</v>
      </c>
      <c r="AM55" s="15">
        <v>0</v>
      </c>
      <c r="AN55" s="15">
        <v>23.8142096346313</v>
      </c>
      <c r="AO55" s="15">
        <v>7.6510403428546002E-3</v>
      </c>
      <c r="AP55" s="15">
        <v>22.824565246352599</v>
      </c>
      <c r="AQ55" s="15">
        <v>0.27372721483138202</v>
      </c>
      <c r="AR55" s="15">
        <v>8616.2944247534906</v>
      </c>
      <c r="AS55" s="15">
        <v>2.50939356312108E-2</v>
      </c>
      <c r="AT55" s="15">
        <v>0.61889684513743004</v>
      </c>
      <c r="AU55" s="15">
        <v>3.94106053724433E-2</v>
      </c>
      <c r="AV55" s="15">
        <v>9.1566785263755496E-4</v>
      </c>
      <c r="AW55" s="15">
        <v>0.140921282878024</v>
      </c>
      <c r="AX55" s="15">
        <v>2.3674091174347E-3</v>
      </c>
      <c r="AY55" s="15">
        <v>335.51335735580398</v>
      </c>
      <c r="AZ55" s="15">
        <v>11.359808128017299</v>
      </c>
      <c r="BA55" s="15">
        <v>85.710252295867903</v>
      </c>
      <c r="BB55" s="15">
        <v>2.83109268758604</v>
      </c>
      <c r="BC55" s="15">
        <v>0</v>
      </c>
      <c r="BD55" s="15">
        <v>0</v>
      </c>
      <c r="BE55" s="15">
        <v>164.99634338911801</v>
      </c>
      <c r="BF55" s="15">
        <v>164.99634338911801</v>
      </c>
      <c r="BG55" s="15">
        <v>39.379078748284797</v>
      </c>
      <c r="BH55" s="15">
        <v>0</v>
      </c>
      <c r="BI55" s="15">
        <v>0.24387901841374701</v>
      </c>
      <c r="BJ55" s="15">
        <v>0</v>
      </c>
      <c r="BK55" s="15">
        <v>0</v>
      </c>
      <c r="BL55" s="15">
        <v>22.3478163551646</v>
      </c>
      <c r="BM55" s="15">
        <v>15.0253446090986</v>
      </c>
      <c r="BN55" s="15">
        <v>1.11729163202514E-2</v>
      </c>
      <c r="BO55" s="15">
        <v>0</v>
      </c>
      <c r="BP55" s="15">
        <v>220.79938681535401</v>
      </c>
      <c r="BQ55" s="15">
        <v>7.2329286682137894E-2</v>
      </c>
      <c r="BR55" s="15">
        <v>0.85528323032237097</v>
      </c>
      <c r="BS55" s="15">
        <v>2.4342699592696002</v>
      </c>
      <c r="BT55" s="15">
        <v>24.055840953062699</v>
      </c>
      <c r="BU55" s="15">
        <v>32.590885517416901</v>
      </c>
      <c r="BV55" s="15">
        <v>28.397832147988002</v>
      </c>
      <c r="BW55" s="15">
        <v>2018.9404257676199</v>
      </c>
      <c r="BX55" s="15">
        <v>2514.1295397895701</v>
      </c>
      <c r="BY55" s="15">
        <v>256.99977880013398</v>
      </c>
      <c r="BZ55" s="15">
        <v>2793.4771349448602</v>
      </c>
      <c r="CA55" s="15">
        <v>2.9652940507287099E-4</v>
      </c>
      <c r="CB55" s="15">
        <v>200.70712347583401</v>
      </c>
      <c r="CC55" s="15">
        <v>0</v>
      </c>
      <c r="CD55" s="15">
        <v>0.25690903287157502</v>
      </c>
      <c r="CE55" s="15">
        <v>3.3259779237222801E-4</v>
      </c>
      <c r="CF55" s="15">
        <v>2.3255549091750798E-2</v>
      </c>
      <c r="CG55" s="15">
        <v>1.69722924470312E-2</v>
      </c>
      <c r="CH55" s="15">
        <v>3.3122360287703101</v>
      </c>
      <c r="CI55" s="15">
        <v>0</v>
      </c>
      <c r="CJ55" s="15">
        <v>596.10290665192701</v>
      </c>
      <c r="CK55" s="15">
        <v>0.10692189994322999</v>
      </c>
      <c r="CL55" s="15">
        <v>1.64512498329116E-4</v>
      </c>
      <c r="CM55" s="17">
        <v>86.302669798332104</v>
      </c>
      <c r="CN55" s="17">
        <v>0.119485893285272</v>
      </c>
      <c r="CO55" s="17">
        <v>0</v>
      </c>
      <c r="CP55" s="17">
        <v>0</v>
      </c>
      <c r="CQ55" s="17">
        <v>2.4284868518549101</v>
      </c>
      <c r="CR55" s="17">
        <v>270.558316094085</v>
      </c>
      <c r="CS55" s="17">
        <v>250.004954011378</v>
      </c>
      <c r="CT55" s="5">
        <v>20.5533620827063</v>
      </c>
      <c r="CU55" s="5">
        <v>0</v>
      </c>
      <c r="CV55" s="5">
        <v>0</v>
      </c>
      <c r="CW55" s="17">
        <v>79.4140935310879</v>
      </c>
      <c r="CX55" s="17">
        <v>0</v>
      </c>
      <c r="CY55" s="17">
        <v>11.8438050375612</v>
      </c>
      <c r="CZ55" s="17">
        <v>5.3366078678549496</v>
      </c>
      <c r="DA55" s="17">
        <v>1.3328469801859599E-3</v>
      </c>
      <c r="DB55" s="17">
        <v>47.375209381768798</v>
      </c>
      <c r="DC55" s="17">
        <v>1.6891780348085901</v>
      </c>
      <c r="DD55" s="17">
        <v>7.1516551260217005E-4</v>
      </c>
      <c r="DE55" s="17">
        <v>17.0754580146276</v>
      </c>
      <c r="DF55" s="5">
        <v>3.21007130161984E-6</v>
      </c>
      <c r="DG55" s="17">
        <v>303.77503180056902</v>
      </c>
      <c r="DH55" s="17">
        <v>239.811937785114</v>
      </c>
      <c r="DI55" s="17">
        <v>4.2365917135622704</v>
      </c>
      <c r="DJ55" s="17">
        <v>0</v>
      </c>
      <c r="DK55" s="17">
        <v>0</v>
      </c>
      <c r="DL55" s="17">
        <v>33.540054619713899</v>
      </c>
      <c r="DM55" s="17">
        <v>12.1794637225758</v>
      </c>
      <c r="DN55" s="17">
        <v>7.2797917733921497E-3</v>
      </c>
      <c r="DO55" s="17">
        <v>2163.53516541829</v>
      </c>
      <c r="DP55" s="17">
        <v>8.0122409340270799</v>
      </c>
      <c r="DQ55" s="17">
        <v>30.685345173789599</v>
      </c>
      <c r="DS55" s="25">
        <f t="shared" si="59"/>
        <v>7.999999740683654E-3</v>
      </c>
      <c r="DT55" s="97">
        <f t="shared" si="60"/>
        <v>0.93316737256604065</v>
      </c>
      <c r="DU55" s="40">
        <f t="shared" si="61"/>
        <v>-4.9981874732802781E-3</v>
      </c>
      <c r="DV55" s="40"/>
      <c r="DW55" s="40">
        <f t="shared" si="62"/>
        <v>-4.9999342976292721E-3</v>
      </c>
      <c r="DX55" s="40">
        <f t="shared" si="63"/>
        <v>-4.8012944059657274E-3</v>
      </c>
      <c r="DY55" s="40">
        <f t="shared" si="64"/>
        <v>-4.7885013362988843E-3</v>
      </c>
      <c r="DZ55" s="40">
        <f t="shared" si="65"/>
        <v>-5.013603875376341E-3</v>
      </c>
      <c r="EA55" s="40">
        <f t="shared" si="66"/>
        <v>-4.8700930375004045E-3</v>
      </c>
      <c r="EB55" s="40">
        <f t="shared" si="67"/>
        <v>-4.8513988909523647E-3</v>
      </c>
      <c r="EC55" s="40">
        <f t="shared" si="68"/>
        <v>-4.8508467296660245E-3</v>
      </c>
      <c r="ED55" s="40">
        <f t="shared" si="69"/>
        <v>-4.8681410451158194E-3</v>
      </c>
      <c r="EE55" s="40">
        <f t="shared" si="70"/>
        <v>-4.8554869983095236E-3</v>
      </c>
      <c r="EF55" s="40">
        <f t="shared" si="71"/>
        <v>-4.8512649621903318E-3</v>
      </c>
      <c r="EG55" s="40">
        <f t="shared" si="72"/>
        <v>-5.0165484104719178E-3</v>
      </c>
      <c r="EH55" s="40">
        <f t="shared" si="73"/>
        <v>-4.8473547640214788E-3</v>
      </c>
      <c r="EI55" s="40">
        <f t="shared" si="74"/>
        <v>0.99145169349928863</v>
      </c>
      <c r="EJ55" s="40">
        <f t="shared" si="75"/>
        <v>-4.9424494738969449E-3</v>
      </c>
      <c r="EK55" s="40">
        <f t="shared" si="76"/>
        <v>-4.9293126450920353E-3</v>
      </c>
      <c r="EL55" s="40">
        <f t="shared" si="77"/>
        <v>-4.7403365682517403E-3</v>
      </c>
      <c r="EM55" s="40">
        <f t="shared" si="78"/>
        <v>-5.7348721161246648E-3</v>
      </c>
      <c r="EN55" s="40">
        <f t="shared" si="79"/>
        <v>-4.7528768264124919E-3</v>
      </c>
      <c r="EO55" s="40">
        <f t="shared" si="80"/>
        <v>-4.7545812631179397E-3</v>
      </c>
      <c r="EP55" s="40">
        <f t="shared" si="81"/>
        <v>-4.8308735194212242E-3</v>
      </c>
      <c r="EQ55" s="40">
        <f t="shared" si="82"/>
        <v>-4.9500560870142261E-3</v>
      </c>
      <c r="ER55" s="40">
        <f t="shared" si="83"/>
        <v>-4.9492215032450959E-3</v>
      </c>
      <c r="ES55" s="40">
        <f t="shared" si="84"/>
        <v>-4.9070558411994031E-3</v>
      </c>
      <c r="ET55" s="40">
        <f t="shared" si="85"/>
        <v>-5.1585631813815874E-3</v>
      </c>
      <c r="EU55" s="40">
        <f t="shared" si="86"/>
        <v>-4.8585581595414285E-3</v>
      </c>
      <c r="EV55" s="40">
        <f t="shared" si="87"/>
        <v>-4.74515355271717E-3</v>
      </c>
      <c r="EW55" s="40">
        <f t="shared" si="88"/>
        <v>0</v>
      </c>
    </row>
    <row r="56" spans="1:153" x14ac:dyDescent="0.25">
      <c r="A56" s="17" t="s">
        <v>341</v>
      </c>
      <c r="B56" s="17">
        <v>2968.3330681000002</v>
      </c>
      <c r="C56" s="17"/>
      <c r="D56" s="17">
        <v>994.62465985999995</v>
      </c>
      <c r="E56" s="17">
        <v>74.834755075000004</v>
      </c>
      <c r="F56" s="17">
        <v>68.717047784000002</v>
      </c>
      <c r="G56" s="17">
        <v>116.67728815</v>
      </c>
      <c r="H56" s="17">
        <v>779.49434808000001</v>
      </c>
      <c r="I56" s="17">
        <v>17.391613624000001</v>
      </c>
      <c r="J56" s="17">
        <v>9.9368309462000006</v>
      </c>
      <c r="K56" s="17">
        <v>7.2714686877999997</v>
      </c>
      <c r="L56" s="17">
        <v>6.9505667388000001</v>
      </c>
      <c r="M56" s="17">
        <v>50.216472846999999</v>
      </c>
      <c r="N56" s="17">
        <v>0.91225221320000005</v>
      </c>
      <c r="O56" s="17">
        <v>7.3188241959999996</v>
      </c>
      <c r="P56" s="17">
        <v>3.7020713757000001</v>
      </c>
      <c r="Q56" s="17">
        <v>3.7726584391000002</v>
      </c>
      <c r="R56" s="17">
        <v>2.4755013302000002</v>
      </c>
      <c r="S56" s="17">
        <v>5.5331381300000003E-2</v>
      </c>
      <c r="T56" s="17">
        <v>1.7337289999999999E-4</v>
      </c>
      <c r="U56" s="17">
        <v>5.1772220000000004E-3</v>
      </c>
      <c r="V56" s="17">
        <v>3.7536819999999999E-3</v>
      </c>
      <c r="W56" s="17">
        <v>0.95644197330000003</v>
      </c>
      <c r="X56" s="17">
        <v>0.57237225300000005</v>
      </c>
      <c r="Y56" s="17">
        <v>0.55503583400000001</v>
      </c>
      <c r="Z56" s="17">
        <v>0.87083217000000002</v>
      </c>
      <c r="AA56" s="17">
        <v>7.8716943600000006E-2</v>
      </c>
      <c r="AB56" s="17">
        <v>1.2911517616999999</v>
      </c>
      <c r="AC56" s="17">
        <v>1.6728047E-3</v>
      </c>
      <c r="AF56" s="15" t="s">
        <v>341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S56" s="25" t="e">
        <f t="shared" si="59"/>
        <v>#DIV/0!</v>
      </c>
      <c r="DT56" s="97" t="e">
        <f t="shared" si="60"/>
        <v>#DIV/0!</v>
      </c>
      <c r="DU56" s="40">
        <f t="shared" si="61"/>
        <v>-1</v>
      </c>
      <c r="DV56" s="40"/>
      <c r="DW56" s="40">
        <f t="shared" si="62"/>
        <v>-1</v>
      </c>
      <c r="DX56" s="40">
        <f t="shared" si="63"/>
        <v>-1</v>
      </c>
      <c r="DY56" s="40">
        <f t="shared" si="64"/>
        <v>-1</v>
      </c>
      <c r="DZ56" s="40">
        <f t="shared" si="65"/>
        <v>-1</v>
      </c>
      <c r="EA56" s="40">
        <f t="shared" si="66"/>
        <v>-1</v>
      </c>
      <c r="EB56" s="40">
        <f t="shared" si="67"/>
        <v>-1</v>
      </c>
      <c r="EC56" s="40">
        <f t="shared" si="68"/>
        <v>-1</v>
      </c>
      <c r="ED56" s="40">
        <f t="shared" si="69"/>
        <v>-1</v>
      </c>
      <c r="EE56" s="40">
        <f t="shared" si="70"/>
        <v>-1</v>
      </c>
      <c r="EF56" s="40">
        <f t="shared" si="71"/>
        <v>-1</v>
      </c>
      <c r="EG56" s="40">
        <f t="shared" si="72"/>
        <v>-1</v>
      </c>
      <c r="EH56" s="40">
        <f t="shared" si="73"/>
        <v>-1</v>
      </c>
      <c r="EI56" s="40">
        <f t="shared" si="74"/>
        <v>-1</v>
      </c>
      <c r="EJ56" s="40">
        <f t="shared" si="75"/>
        <v>-1</v>
      </c>
      <c r="EK56" s="40">
        <f t="shared" si="76"/>
        <v>-1</v>
      </c>
      <c r="EL56" s="40">
        <f t="shared" si="77"/>
        <v>-1</v>
      </c>
      <c r="EM56" s="40">
        <f t="shared" si="78"/>
        <v>-1</v>
      </c>
      <c r="EN56" s="40">
        <f t="shared" si="79"/>
        <v>-1</v>
      </c>
      <c r="EO56" s="40">
        <f t="shared" si="80"/>
        <v>-1</v>
      </c>
      <c r="EP56" s="40">
        <f t="shared" si="81"/>
        <v>-1</v>
      </c>
      <c r="EQ56" s="40">
        <f t="shared" si="82"/>
        <v>-1</v>
      </c>
      <c r="ER56" s="40">
        <f t="shared" si="83"/>
        <v>-1</v>
      </c>
      <c r="ES56" s="40">
        <f t="shared" si="84"/>
        <v>-1</v>
      </c>
      <c r="ET56" s="40">
        <f t="shared" si="85"/>
        <v>-1</v>
      </c>
      <c r="EU56" s="40">
        <f t="shared" si="86"/>
        <v>-1</v>
      </c>
      <c r="EV56" s="40">
        <f t="shared" si="87"/>
        <v>-1</v>
      </c>
      <c r="EW56" s="40">
        <f t="shared" si="88"/>
        <v>0</v>
      </c>
    </row>
    <row r="57" spans="1:153" x14ac:dyDescent="0.25">
      <c r="A57" s="17" t="s">
        <v>342</v>
      </c>
      <c r="B57" s="17">
        <v>1845.4174565000001</v>
      </c>
      <c r="C57" s="17"/>
      <c r="D57" s="17">
        <v>332.85074580000003</v>
      </c>
      <c r="E57" s="17">
        <v>35.041985025999999</v>
      </c>
      <c r="F57" s="17">
        <v>32.769232559000002</v>
      </c>
      <c r="G57" s="17">
        <v>42.660112681000001</v>
      </c>
      <c r="H57" s="17">
        <v>346.13175023999997</v>
      </c>
      <c r="I57" s="17">
        <v>5.9450909627000001</v>
      </c>
      <c r="J57" s="17">
        <v>3.3971154649000002</v>
      </c>
      <c r="K57" s="17">
        <v>2.4812402483999998</v>
      </c>
      <c r="L57" s="17">
        <v>2.3751062094000002</v>
      </c>
      <c r="M57" s="17">
        <v>17.164784027</v>
      </c>
      <c r="N57" s="17">
        <v>0.44484617500000001</v>
      </c>
      <c r="O57" s="17">
        <v>2.5021463591000002</v>
      </c>
      <c r="P57" s="17">
        <v>4.5472063535</v>
      </c>
      <c r="Q57" s="17">
        <v>1.2776784685</v>
      </c>
      <c r="R57" s="17">
        <v>0.83949562479999995</v>
      </c>
      <c r="S57" s="17">
        <v>0.14159980550000001</v>
      </c>
      <c r="T57" s="17">
        <v>5.2662199999999999E-5</v>
      </c>
      <c r="U57" s="17">
        <v>1.2612843800000001E-2</v>
      </c>
      <c r="V57" s="17">
        <v>9.2365059000000006E-3</v>
      </c>
      <c r="W57" s="17">
        <v>0.59946996770000005</v>
      </c>
      <c r="X57" s="17">
        <v>0.20946809999999999</v>
      </c>
      <c r="Y57" s="17">
        <v>0.20308746499999999</v>
      </c>
      <c r="Z57" s="17">
        <v>0.29600660429999998</v>
      </c>
      <c r="AA57" s="17">
        <v>2.6096422000000001E-2</v>
      </c>
      <c r="AB57" s="17">
        <v>0.4410206981</v>
      </c>
      <c r="AC57" s="17">
        <v>4.1883451999999996E-3</v>
      </c>
      <c r="AF57" s="15" t="s">
        <v>342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S57" s="25" t="e">
        <f t="shared" si="59"/>
        <v>#DIV/0!</v>
      </c>
      <c r="DT57" s="97" t="e">
        <f t="shared" si="60"/>
        <v>#DIV/0!</v>
      </c>
      <c r="DU57" s="40">
        <f t="shared" si="61"/>
        <v>-1</v>
      </c>
      <c r="DV57" s="40"/>
      <c r="DW57" s="40">
        <f t="shared" si="62"/>
        <v>-1</v>
      </c>
      <c r="DX57" s="40">
        <f t="shared" si="63"/>
        <v>-1</v>
      </c>
      <c r="DY57" s="40">
        <f t="shared" si="64"/>
        <v>-1</v>
      </c>
      <c r="DZ57" s="40">
        <f t="shared" si="65"/>
        <v>-1</v>
      </c>
      <c r="EA57" s="40">
        <f t="shared" si="66"/>
        <v>-1</v>
      </c>
      <c r="EB57" s="40">
        <f t="shared" si="67"/>
        <v>-1</v>
      </c>
      <c r="EC57" s="40">
        <f t="shared" si="68"/>
        <v>-1</v>
      </c>
      <c r="ED57" s="40">
        <f t="shared" si="69"/>
        <v>-1</v>
      </c>
      <c r="EE57" s="40">
        <f t="shared" si="70"/>
        <v>-1</v>
      </c>
      <c r="EF57" s="40">
        <f t="shared" si="71"/>
        <v>-1</v>
      </c>
      <c r="EG57" s="40">
        <f t="shared" si="72"/>
        <v>-1</v>
      </c>
      <c r="EH57" s="40">
        <f t="shared" si="73"/>
        <v>-1</v>
      </c>
      <c r="EI57" s="40">
        <f t="shared" si="74"/>
        <v>-1</v>
      </c>
      <c r="EJ57" s="40">
        <f t="shared" si="75"/>
        <v>-1</v>
      </c>
      <c r="EK57" s="40">
        <f t="shared" si="76"/>
        <v>-1</v>
      </c>
      <c r="EL57" s="40">
        <f t="shared" si="77"/>
        <v>-1</v>
      </c>
      <c r="EM57" s="40">
        <f t="shared" si="78"/>
        <v>-1</v>
      </c>
      <c r="EN57" s="40">
        <f t="shared" si="79"/>
        <v>-1</v>
      </c>
      <c r="EO57" s="40">
        <f t="shared" si="80"/>
        <v>-1</v>
      </c>
      <c r="EP57" s="40">
        <f t="shared" si="81"/>
        <v>-1</v>
      </c>
      <c r="EQ57" s="40">
        <f t="shared" si="82"/>
        <v>-1</v>
      </c>
      <c r="ER57" s="40">
        <f t="shared" si="83"/>
        <v>-1</v>
      </c>
      <c r="ES57" s="40">
        <f t="shared" si="84"/>
        <v>-1</v>
      </c>
      <c r="ET57" s="40">
        <f t="shared" si="85"/>
        <v>-1</v>
      </c>
      <c r="EU57" s="40">
        <f t="shared" si="86"/>
        <v>-1</v>
      </c>
      <c r="EV57" s="40">
        <f t="shared" si="87"/>
        <v>-1</v>
      </c>
      <c r="EW57" s="40">
        <f t="shared" si="88"/>
        <v>0</v>
      </c>
    </row>
    <row r="58" spans="1:153" x14ac:dyDescent="0.25">
      <c r="A58" s="17" t="s">
        <v>416</v>
      </c>
      <c r="B58" s="17">
        <v>499.56727408</v>
      </c>
      <c r="C58" s="17"/>
      <c r="D58" s="17">
        <v>35.397808009999999</v>
      </c>
      <c r="E58" s="17">
        <v>7.0726291870000004</v>
      </c>
      <c r="F58" s="17">
        <v>6.6763668169999999</v>
      </c>
      <c r="G58" s="17">
        <v>5.7276793932999999</v>
      </c>
      <c r="H58" s="17">
        <v>60.023526660000002</v>
      </c>
      <c r="I58" s="17">
        <v>0.78430709499999995</v>
      </c>
      <c r="J58" s="17">
        <v>0.44815619010000002</v>
      </c>
      <c r="K58" s="17">
        <v>0.32745202000000001</v>
      </c>
      <c r="L58" s="17">
        <v>0.31335829799999998</v>
      </c>
      <c r="M58" s="17">
        <v>2.2644942119999998</v>
      </c>
      <c r="N58" s="17">
        <v>0.10746439100000001</v>
      </c>
      <c r="O58" s="17">
        <v>0.33008822999999998</v>
      </c>
      <c r="P58" s="17">
        <v>1.1033739419999999</v>
      </c>
      <c r="Q58" s="17">
        <v>0.16886663900000001</v>
      </c>
      <c r="R58" s="17">
        <v>0.11092418330000001</v>
      </c>
      <c r="S58" s="17">
        <v>3.7501448200000002E-2</v>
      </c>
      <c r="T58" s="5">
        <v>4.7970900000000003E-6</v>
      </c>
      <c r="U58" s="17">
        <v>3.3250059000000001E-3</v>
      </c>
      <c r="V58" s="17">
        <v>2.4372071999999999E-3</v>
      </c>
      <c r="W58" s="17">
        <v>0.1208834184</v>
      </c>
      <c r="X58" s="17">
        <v>2.0467470000000001E-2</v>
      </c>
      <c r="Y58" s="17">
        <v>1.9812300000000001E-2</v>
      </c>
      <c r="Z58" s="17">
        <v>3.9093996899999997E-2</v>
      </c>
      <c r="AA58" s="17">
        <v>3.4637410999999998E-3</v>
      </c>
      <c r="AB58" s="17">
        <v>5.81905666E-2</v>
      </c>
      <c r="AC58" s="17">
        <v>1.1069332999999999E-3</v>
      </c>
      <c r="AF58" s="15" t="s">
        <v>343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S58" s="25" t="e">
        <f t="shared" si="59"/>
        <v>#DIV/0!</v>
      </c>
      <c r="DT58" s="97" t="e">
        <f t="shared" si="60"/>
        <v>#DIV/0!</v>
      </c>
      <c r="DU58" s="40">
        <f t="shared" si="61"/>
        <v>-1</v>
      </c>
      <c r="DV58" s="40"/>
      <c r="DW58" s="40">
        <f t="shared" si="62"/>
        <v>-1</v>
      </c>
      <c r="DX58" s="40">
        <f t="shared" si="63"/>
        <v>-1</v>
      </c>
      <c r="DY58" s="40">
        <f t="shared" si="64"/>
        <v>-1</v>
      </c>
      <c r="DZ58" s="40">
        <f t="shared" si="65"/>
        <v>-1</v>
      </c>
      <c r="EA58" s="40">
        <f t="shared" si="66"/>
        <v>-1</v>
      </c>
      <c r="EB58" s="40">
        <f t="shared" si="67"/>
        <v>-1</v>
      </c>
      <c r="EC58" s="40">
        <f t="shared" si="68"/>
        <v>-1</v>
      </c>
      <c r="ED58" s="40">
        <f t="shared" si="69"/>
        <v>-1</v>
      </c>
      <c r="EE58" s="40">
        <f t="shared" si="70"/>
        <v>-1</v>
      </c>
      <c r="EF58" s="40">
        <f t="shared" si="71"/>
        <v>-1</v>
      </c>
      <c r="EG58" s="40">
        <f t="shared" si="72"/>
        <v>-1</v>
      </c>
      <c r="EH58" s="40">
        <f t="shared" si="73"/>
        <v>-1</v>
      </c>
      <c r="EI58" s="40">
        <f t="shared" si="74"/>
        <v>-1</v>
      </c>
      <c r="EJ58" s="40">
        <f t="shared" si="75"/>
        <v>-1</v>
      </c>
      <c r="EK58" s="40">
        <f t="shared" si="76"/>
        <v>-1</v>
      </c>
      <c r="EL58" s="40">
        <f t="shared" si="77"/>
        <v>-1</v>
      </c>
      <c r="EM58" s="40">
        <f t="shared" si="78"/>
        <v>-1</v>
      </c>
      <c r="EN58" s="40">
        <f t="shared" si="79"/>
        <v>-1</v>
      </c>
      <c r="EO58" s="40">
        <f t="shared" si="80"/>
        <v>-1</v>
      </c>
      <c r="EP58" s="40">
        <f t="shared" si="81"/>
        <v>-1</v>
      </c>
      <c r="EQ58" s="40">
        <f t="shared" si="82"/>
        <v>-1</v>
      </c>
      <c r="ER58" s="40">
        <f t="shared" si="83"/>
        <v>-1</v>
      </c>
      <c r="ES58" s="40">
        <f t="shared" si="84"/>
        <v>-1</v>
      </c>
      <c r="ET58" s="40">
        <f t="shared" si="85"/>
        <v>-1</v>
      </c>
      <c r="EU58" s="40">
        <f t="shared" si="86"/>
        <v>-1</v>
      </c>
      <c r="EV58" s="40">
        <f t="shared" si="87"/>
        <v>-1</v>
      </c>
      <c r="EW58" s="40">
        <f t="shared" si="88"/>
        <v>0</v>
      </c>
    </row>
    <row r="59" spans="1:153" x14ac:dyDescent="0.25">
      <c r="A59" s="17" t="s">
        <v>372</v>
      </c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S59" s="25" t="e">
        <f t="shared" si="59"/>
        <v>#DIV/0!</v>
      </c>
      <c r="DT59" s="97" t="e">
        <f t="shared" si="60"/>
        <v>#DIV/0!</v>
      </c>
      <c r="DU59" s="40">
        <f t="shared" si="61"/>
        <v>0</v>
      </c>
      <c r="DV59" s="40"/>
      <c r="DW59" s="40">
        <f t="shared" si="62"/>
        <v>0</v>
      </c>
      <c r="DX59" s="40">
        <f t="shared" si="63"/>
        <v>0</v>
      </c>
      <c r="DY59" s="40">
        <f t="shared" si="64"/>
        <v>0</v>
      </c>
      <c r="DZ59" s="40">
        <f t="shared" si="65"/>
        <v>0</v>
      </c>
      <c r="EA59" s="40">
        <f t="shared" si="66"/>
        <v>0</v>
      </c>
      <c r="EB59" s="40">
        <f t="shared" si="67"/>
        <v>0</v>
      </c>
      <c r="EC59" s="40">
        <f t="shared" si="68"/>
        <v>0</v>
      </c>
      <c r="ED59" s="40">
        <f t="shared" si="69"/>
        <v>0</v>
      </c>
      <c r="EE59" s="40">
        <f t="shared" si="70"/>
        <v>0</v>
      </c>
      <c r="EF59" s="40">
        <f t="shared" si="71"/>
        <v>0</v>
      </c>
      <c r="EG59" s="40">
        <f t="shared" si="72"/>
        <v>0</v>
      </c>
      <c r="EH59" s="40">
        <f t="shared" si="73"/>
        <v>0</v>
      </c>
      <c r="EI59" s="40">
        <f t="shared" si="74"/>
        <v>0</v>
      </c>
      <c r="EJ59" s="40">
        <f t="shared" si="75"/>
        <v>0</v>
      </c>
      <c r="EK59" s="40">
        <f t="shared" si="76"/>
        <v>0</v>
      </c>
      <c r="EL59" s="40">
        <f t="shared" si="77"/>
        <v>0</v>
      </c>
      <c r="EM59" s="40">
        <f t="shared" si="78"/>
        <v>0</v>
      </c>
      <c r="EN59" s="40">
        <f t="shared" si="79"/>
        <v>0</v>
      </c>
      <c r="EO59" s="40">
        <f t="shared" si="80"/>
        <v>0</v>
      </c>
      <c r="EP59" s="40">
        <f t="shared" si="81"/>
        <v>0</v>
      </c>
      <c r="EQ59" s="40">
        <f t="shared" si="82"/>
        <v>0</v>
      </c>
      <c r="ER59" s="40">
        <f t="shared" si="83"/>
        <v>0</v>
      </c>
      <c r="ES59" s="40">
        <f t="shared" si="84"/>
        <v>0</v>
      </c>
      <c r="ET59" s="40">
        <f t="shared" si="85"/>
        <v>0</v>
      </c>
      <c r="EU59" s="40">
        <f t="shared" si="86"/>
        <v>0</v>
      </c>
      <c r="EV59" s="40">
        <f t="shared" si="87"/>
        <v>0</v>
      </c>
      <c r="EW59" s="40">
        <f t="shared" si="88"/>
        <v>0</v>
      </c>
    </row>
    <row r="60" spans="1:153" x14ac:dyDescent="0.25"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</row>
    <row r="61" spans="1:153" x14ac:dyDescent="0.25">
      <c r="A61" s="1" t="s">
        <v>348</v>
      </c>
      <c r="B61" s="1">
        <f>SUM(B3:B58)</f>
        <v>338307.42410952004</v>
      </c>
      <c r="C61" s="1">
        <f t="shared" ref="C61:W61" si="89">SUM(C3:C58)</f>
        <v>0</v>
      </c>
      <c r="D61" s="1">
        <f t="shared" si="89"/>
        <v>85899.580914952021</v>
      </c>
      <c r="E61" s="1">
        <f t="shared" si="89"/>
        <v>8683.5471482880002</v>
      </c>
      <c r="F61" s="1">
        <f t="shared" si="89"/>
        <v>7693.0441423542015</v>
      </c>
      <c r="G61" s="1">
        <f t="shared" si="89"/>
        <v>9359.0539070397008</v>
      </c>
      <c r="H61" s="1">
        <f t="shared" si="89"/>
        <v>52039.827748439995</v>
      </c>
      <c r="I61" s="1">
        <f t="shared" si="89"/>
        <v>1522.3817038893003</v>
      </c>
      <c r="J61" s="1">
        <f t="shared" si="89"/>
        <v>866.39123207470027</v>
      </c>
      <c r="K61" s="1">
        <f t="shared" si="89"/>
        <v>680.93960261619986</v>
      </c>
      <c r="L61" s="1">
        <f t="shared" si="89"/>
        <v>617.0154868914999</v>
      </c>
      <c r="M61" s="1">
        <f t="shared" si="89"/>
        <v>4406.2608245270994</v>
      </c>
      <c r="N61" s="1">
        <f t="shared" si="89"/>
        <v>175.71949524069996</v>
      </c>
      <c r="O61" s="1">
        <f t="shared" si="89"/>
        <v>637.61060458720021</v>
      </c>
      <c r="P61" s="1">
        <f t="shared" si="89"/>
        <v>470.0854941211</v>
      </c>
      <c r="Q61" s="1">
        <f t="shared" si="89"/>
        <v>450.55910794459999</v>
      </c>
      <c r="R61" s="1">
        <f t="shared" si="89"/>
        <v>284.69170303320004</v>
      </c>
      <c r="S61" s="1">
        <f t="shared" si="89"/>
        <v>10.099436165999998</v>
      </c>
      <c r="T61" s="1">
        <f t="shared" si="89"/>
        <v>6.3362376886999978E-3</v>
      </c>
      <c r="U61" s="1">
        <f t="shared" si="89"/>
        <v>0.90351546353799994</v>
      </c>
      <c r="V61" s="1">
        <f t="shared" si="89"/>
        <v>0.66111269786940008</v>
      </c>
      <c r="W61" s="1">
        <f t="shared" si="89"/>
        <v>95.160052151900018</v>
      </c>
      <c r="X61" s="1">
        <f t="shared" ref="X61:AC61" si="90">SUM(X3:X58)</f>
        <v>26.787367045800003</v>
      </c>
      <c r="Y61" s="1">
        <f t="shared" si="90"/>
        <v>25.934325848500006</v>
      </c>
      <c r="Z61" s="1">
        <f t="shared" si="90"/>
        <v>93.100296799700004</v>
      </c>
      <c r="AA61" s="1">
        <f t="shared" si="90"/>
        <v>15.283124449799997</v>
      </c>
      <c r="AB61" s="1">
        <f t="shared" si="90"/>
        <v>116.47005246040001</v>
      </c>
      <c r="AC61" s="1">
        <f t="shared" si="90"/>
        <v>0.29927291098479991</v>
      </c>
      <c r="AD61" s="1"/>
      <c r="AE61" s="1"/>
      <c r="AG61" s="39">
        <f t="shared" ref="AG61:DA61" si="91">SUM(AG3:AG54)</f>
        <v>0</v>
      </c>
      <c r="AH61" s="39">
        <f t="shared" si="91"/>
        <v>179.24164458324398</v>
      </c>
      <c r="AI61" s="39">
        <f t="shared" si="91"/>
        <v>821.65956244297809</v>
      </c>
      <c r="AJ61" s="39">
        <f t="shared" si="91"/>
        <v>1444.0932920975611</v>
      </c>
      <c r="AK61" s="39">
        <f t="shared" si="91"/>
        <v>1444.0932920975611</v>
      </c>
      <c r="AL61" s="39">
        <f t="shared" si="91"/>
        <v>1760.0658570901808</v>
      </c>
      <c r="AM61" s="39">
        <f t="shared" si="91"/>
        <v>0</v>
      </c>
      <c r="AN61" s="39">
        <f t="shared" si="91"/>
        <v>648.21808311906739</v>
      </c>
      <c r="AO61" s="39">
        <f t="shared" si="91"/>
        <v>0.28473123121405874</v>
      </c>
      <c r="AP61" s="39">
        <f t="shared" si="91"/>
        <v>585.72967920463464</v>
      </c>
      <c r="AQ61" s="39">
        <f t="shared" si="91"/>
        <v>12.091915078571164</v>
      </c>
      <c r="AR61" s="39">
        <f t="shared" si="91"/>
        <v>324845.5560315093</v>
      </c>
      <c r="AS61" s="39">
        <f t="shared" si="91"/>
        <v>0.8079658486973863</v>
      </c>
      <c r="AT61" s="39">
        <f t="shared" si="91"/>
        <v>18.885487458148962</v>
      </c>
      <c r="AU61" s="39">
        <f t="shared" si="91"/>
        <v>1.2026039305467866</v>
      </c>
      <c r="AV61" s="39">
        <f t="shared" si="91"/>
        <v>2.7941318845418256E-2</v>
      </c>
      <c r="AW61" s="39">
        <f t="shared" si="91"/>
        <v>4.3001715617328919</v>
      </c>
      <c r="AX61" s="39">
        <f t="shared" si="91"/>
        <v>7.2240952291524885E-2</v>
      </c>
      <c r="AY61" s="39">
        <f t="shared" si="91"/>
        <v>7538.5296647986397</v>
      </c>
      <c r="AZ61" s="39">
        <f t="shared" si="91"/>
        <v>256.47712196477727</v>
      </c>
      <c r="BA61" s="39">
        <f t="shared" si="91"/>
        <v>1930.2301341888474</v>
      </c>
      <c r="BB61" s="39">
        <f t="shared" si="91"/>
        <v>89.184442848949459</v>
      </c>
      <c r="BC61" s="39">
        <f t="shared" si="91"/>
        <v>0</v>
      </c>
      <c r="BD61" s="39">
        <f t="shared" si="91"/>
        <v>0</v>
      </c>
      <c r="BE61" s="39">
        <f t="shared" si="91"/>
        <v>4180.2140261216691</v>
      </c>
      <c r="BF61" s="39">
        <f t="shared" si="91"/>
        <v>4180.2140261216691</v>
      </c>
      <c r="BG61" s="39"/>
      <c r="BH61" s="39"/>
      <c r="BI61" s="39">
        <f t="shared" si="91"/>
        <v>14.933438825143519</v>
      </c>
      <c r="BJ61" s="39"/>
      <c r="BK61" s="39"/>
      <c r="BL61" s="39">
        <f t="shared" si="91"/>
        <v>656.40304259495213</v>
      </c>
      <c r="BM61" s="39">
        <f t="shared" si="91"/>
        <v>345.26090944479421</v>
      </c>
      <c r="BN61" s="39">
        <f t="shared" si="91"/>
        <v>0.49355740907070916</v>
      </c>
      <c r="BO61" s="39"/>
      <c r="BP61" s="39">
        <f t="shared" si="91"/>
        <v>4959.9239358074246</v>
      </c>
      <c r="BQ61" s="39">
        <f t="shared" si="91"/>
        <v>2.4594330569127734</v>
      </c>
      <c r="BR61" s="39">
        <f t="shared" si="91"/>
        <v>44.451296290989077</v>
      </c>
      <c r="BS61" s="39">
        <f t="shared" si="91"/>
        <v>126.51523041769509</v>
      </c>
      <c r="BT61" s="39">
        <f t="shared" si="91"/>
        <v>604.66608003148895</v>
      </c>
      <c r="BU61" s="39"/>
      <c r="BV61" s="39">
        <f t="shared" si="91"/>
        <v>765.62659352709488</v>
      </c>
      <c r="BW61" s="39">
        <f t="shared" ref="BW61" si="92">SUM(BW3:BW54)</f>
        <v>46521.573169814488</v>
      </c>
      <c r="BX61" s="39">
        <f t="shared" si="91"/>
        <v>73845.362254937558</v>
      </c>
      <c r="BY61" s="39">
        <f t="shared" si="91"/>
        <v>7548.6389466885275</v>
      </c>
      <c r="BZ61" s="39">
        <f t="shared" si="91"/>
        <v>82050.404244221092</v>
      </c>
      <c r="CA61" s="39">
        <f t="shared" si="91"/>
        <v>1.0082991323039813E-2</v>
      </c>
      <c r="CB61" s="39">
        <f t="shared" si="91"/>
        <v>4511.9726962543473</v>
      </c>
      <c r="CC61" s="39"/>
      <c r="CD61" s="39">
        <f t="shared" si="91"/>
        <v>9.610437801616424</v>
      </c>
      <c r="CE61" s="39">
        <f t="shared" si="91"/>
        <v>5.804843911502466E-3</v>
      </c>
      <c r="CF61" s="39">
        <f t="shared" si="91"/>
        <v>0.85940614524616599</v>
      </c>
      <c r="CG61" s="39">
        <f t="shared" si="91"/>
        <v>0.6288986705413393</v>
      </c>
      <c r="CH61" s="39">
        <f t="shared" si="91"/>
        <v>90.320214077527297</v>
      </c>
      <c r="CI61" s="39">
        <f t="shared" si="91"/>
        <v>0</v>
      </c>
      <c r="CJ61" s="39">
        <f t="shared" si="91"/>
        <v>13569.470864005771</v>
      </c>
      <c r="CK61" s="39">
        <f t="shared" si="91"/>
        <v>3.1386469172763038</v>
      </c>
      <c r="CL61" s="39">
        <f t="shared" si="91"/>
        <v>5.0203935552424481E-3</v>
      </c>
      <c r="CM61" s="39">
        <f t="shared" si="91"/>
        <v>2532.1672396774907</v>
      </c>
      <c r="CN61" s="39">
        <f t="shared" si="91"/>
        <v>3.5041459641542412</v>
      </c>
      <c r="CO61" s="39">
        <f t="shared" si="91"/>
        <v>0</v>
      </c>
      <c r="CP61" s="39"/>
      <c r="CQ61" s="39">
        <f t="shared" si="91"/>
        <v>71.189564348084801</v>
      </c>
      <c r="CR61" s="39">
        <f t="shared" si="91"/>
        <v>8303.4311983678526</v>
      </c>
      <c r="CS61" s="39">
        <f t="shared" si="91"/>
        <v>7342.1606852730729</v>
      </c>
      <c r="CT61" s="39">
        <f t="shared" si="91"/>
        <v>961.27051309477508</v>
      </c>
      <c r="CU61" s="39">
        <f t="shared" si="91"/>
        <v>0</v>
      </c>
      <c r="CV61" s="39">
        <f t="shared" si="91"/>
        <v>0</v>
      </c>
      <c r="CW61" s="39">
        <f t="shared" si="91"/>
        <v>2331.4835332682487</v>
      </c>
      <c r="CX61" s="39">
        <f t="shared" si="91"/>
        <v>0</v>
      </c>
      <c r="CY61" s="39">
        <f t="shared" si="91"/>
        <v>348.71667029907707</v>
      </c>
      <c r="CZ61" s="39">
        <f t="shared" si="91"/>
        <v>156.43909530118631</v>
      </c>
      <c r="DA61" s="39">
        <f t="shared" si="91"/>
        <v>4.8900191549359082E-2</v>
      </c>
      <c r="DB61" s="39">
        <f t="shared" ref="DB61:DQ61" si="93">SUM(DB3:DB54)</f>
        <v>1394.8669772120099</v>
      </c>
      <c r="DC61" s="39">
        <f t="shared" si="93"/>
        <v>37.888268390846861</v>
      </c>
      <c r="DD61" s="39">
        <f t="shared" si="93"/>
        <v>3.5927186039039397E-2</v>
      </c>
      <c r="DE61" s="39">
        <f t="shared" si="93"/>
        <v>500.56486655611599</v>
      </c>
      <c r="DF61" s="39">
        <f t="shared" si="93"/>
        <v>9.7958285722074499E-5</v>
      </c>
      <c r="DG61" s="39">
        <f t="shared" si="93"/>
        <v>8922.4421140952272</v>
      </c>
      <c r="DH61" s="39">
        <f t="shared" si="93"/>
        <v>5404.3861143094391</v>
      </c>
      <c r="DI61" s="39">
        <f t="shared" si="93"/>
        <v>110.6587958526532</v>
      </c>
      <c r="DJ61" s="39">
        <f t="shared" si="93"/>
        <v>0</v>
      </c>
      <c r="DK61" s="39">
        <f t="shared" si="93"/>
        <v>0</v>
      </c>
      <c r="DL61" s="39">
        <f t="shared" si="93"/>
        <v>765.18193334964792</v>
      </c>
      <c r="DM61" s="39">
        <f t="shared" si="93"/>
        <v>433.60641792112136</v>
      </c>
      <c r="DN61" s="39">
        <f t="shared" si="93"/>
        <v>0.24753928756581922</v>
      </c>
      <c r="DO61" s="39">
        <f t="shared" si="93"/>
        <v>48836.677363398951</v>
      </c>
      <c r="DP61" s="39">
        <f t="shared" si="93"/>
        <v>273.56919097750136</v>
      </c>
      <c r="DQ61" s="39">
        <f t="shared" si="93"/>
        <v>704.26049542978024</v>
      </c>
    </row>
    <row r="62" spans="1:153" x14ac:dyDescent="0.25">
      <c r="A62" s="17" t="s">
        <v>222</v>
      </c>
      <c r="B62" s="1">
        <f>SUM(B2:B54)</f>
        <v>324334.52969874005</v>
      </c>
      <c r="C62" s="1">
        <f t="shared" ref="C62:W62" si="94">SUM(C2:C54)</f>
        <v>0</v>
      </c>
      <c r="D62" s="1">
        <f t="shared" si="94"/>
        <v>81729.193178182017</v>
      </c>
      <c r="E62" s="1">
        <f t="shared" si="94"/>
        <v>8294.7341656600001</v>
      </c>
      <c r="F62" s="1">
        <f t="shared" si="94"/>
        <v>7333.673631994202</v>
      </c>
      <c r="G62" s="1">
        <f t="shared" si="94"/>
        <v>8888.6831131054005</v>
      </c>
      <c r="H62" s="1">
        <f t="shared" si="94"/>
        <v>48680.054775060002</v>
      </c>
      <c r="I62" s="1">
        <f t="shared" si="94"/>
        <v>1440.8318607326003</v>
      </c>
      <c r="J62" s="1">
        <f t="shared" si="94"/>
        <v>819.79049051950028</v>
      </c>
      <c r="K62" s="1">
        <f t="shared" si="94"/>
        <v>646.92873396499976</v>
      </c>
      <c r="L62" s="1">
        <f t="shared" si="94"/>
        <v>584.44052528729992</v>
      </c>
      <c r="M62" s="1">
        <f t="shared" si="94"/>
        <v>4170.8143869911</v>
      </c>
      <c r="N62" s="1">
        <f t="shared" si="94"/>
        <v>170.94879386759996</v>
      </c>
      <c r="O62" s="1">
        <f t="shared" si="94"/>
        <v>603.28652966410016</v>
      </c>
      <c r="P62" s="1">
        <f t="shared" si="94"/>
        <v>446.47297752790001</v>
      </c>
      <c r="Q62" s="1">
        <f t="shared" si="94"/>
        <v>433.09994529599999</v>
      </c>
      <c r="R62" s="1">
        <f t="shared" si="94"/>
        <v>273.21385047349997</v>
      </c>
      <c r="S62" s="1">
        <f t="shared" si="94"/>
        <v>9.6068708623999974</v>
      </c>
      <c r="T62" s="1">
        <f t="shared" si="94"/>
        <v>5.7708892986999983E-3</v>
      </c>
      <c r="U62" s="1">
        <f t="shared" si="94"/>
        <v>0.85903378413799991</v>
      </c>
      <c r="V62" s="1">
        <f t="shared" si="94"/>
        <v>0.6286319286694001</v>
      </c>
      <c r="W62" s="1">
        <f t="shared" si="94"/>
        <v>90.154942096400021</v>
      </c>
      <c r="X62" s="1">
        <f t="shared" ref="X62:AC62" si="95">SUM(X2:X54)</f>
        <v>25.153336402200004</v>
      </c>
      <c r="Y62" s="1">
        <f t="shared" si="95"/>
        <v>24.349886875300005</v>
      </c>
      <c r="Z62" s="1">
        <f t="shared" si="95"/>
        <v>89.049310504400012</v>
      </c>
      <c r="AA62" s="1">
        <f t="shared" si="95"/>
        <v>14.929703735899999</v>
      </c>
      <c r="AB62" s="1">
        <f t="shared" si="95"/>
        <v>110.42241349770001</v>
      </c>
      <c r="AC62" s="1">
        <f t="shared" si="95"/>
        <v>0.28461730898479992</v>
      </c>
      <c r="AD62" s="1"/>
      <c r="AG62" s="1">
        <f t="shared" ref="AG62:DA62" si="96">SUM(AG2:AG54)</f>
        <v>0</v>
      </c>
      <c r="AH62" s="1">
        <f t="shared" si="96"/>
        <v>179.24164458324398</v>
      </c>
      <c r="AI62" s="1">
        <f t="shared" si="96"/>
        <v>821.65956244297809</v>
      </c>
      <c r="AJ62" s="1">
        <f t="shared" si="96"/>
        <v>1444.0932920975611</v>
      </c>
      <c r="AK62" s="1">
        <f t="shared" si="96"/>
        <v>1444.0932920975611</v>
      </c>
      <c r="AL62" s="1">
        <f t="shared" si="96"/>
        <v>1760.0658570901808</v>
      </c>
      <c r="AM62" s="1">
        <f t="shared" si="96"/>
        <v>0</v>
      </c>
      <c r="AN62" s="1">
        <f t="shared" si="96"/>
        <v>648.21808311906739</v>
      </c>
      <c r="AO62" s="1">
        <f t="shared" si="96"/>
        <v>0.28473123121405874</v>
      </c>
      <c r="AP62" s="1">
        <f t="shared" si="96"/>
        <v>585.72967920463464</v>
      </c>
      <c r="AQ62" s="1">
        <f t="shared" si="96"/>
        <v>12.091915078571164</v>
      </c>
      <c r="AR62" s="1">
        <f t="shared" si="96"/>
        <v>324845.5560315093</v>
      </c>
      <c r="AS62" s="1">
        <f t="shared" si="96"/>
        <v>0.8079658486973863</v>
      </c>
      <c r="AT62" s="1">
        <f t="shared" si="96"/>
        <v>18.885487458148962</v>
      </c>
      <c r="AU62" s="1">
        <f t="shared" si="96"/>
        <v>1.2026039305467866</v>
      </c>
      <c r="AV62" s="1">
        <f t="shared" si="96"/>
        <v>2.7941318845418256E-2</v>
      </c>
      <c r="AW62" s="1">
        <f t="shared" si="96"/>
        <v>4.3001715617328919</v>
      </c>
      <c r="AX62" s="1">
        <f t="shared" si="96"/>
        <v>7.2240952291524885E-2</v>
      </c>
      <c r="AY62" s="1">
        <f t="shared" si="96"/>
        <v>7538.5296647986397</v>
      </c>
      <c r="AZ62" s="1">
        <f t="shared" si="96"/>
        <v>256.47712196477727</v>
      </c>
      <c r="BA62" s="1">
        <f t="shared" si="96"/>
        <v>1930.2301341888474</v>
      </c>
      <c r="BB62" s="1">
        <f t="shared" si="96"/>
        <v>89.184442848949459</v>
      </c>
      <c r="BC62" s="1">
        <f t="shared" si="96"/>
        <v>0</v>
      </c>
      <c r="BD62" s="1">
        <f t="shared" si="96"/>
        <v>0</v>
      </c>
      <c r="BE62" s="1">
        <f t="shared" si="96"/>
        <v>4180.2140261216691</v>
      </c>
      <c r="BF62" s="1">
        <f t="shared" si="96"/>
        <v>4180.2140261216691</v>
      </c>
      <c r="BG62" s="1"/>
      <c r="BH62" s="1"/>
      <c r="BI62" s="1">
        <f t="shared" si="96"/>
        <v>14.933438825143519</v>
      </c>
      <c r="BJ62" s="1"/>
      <c r="BK62" s="1"/>
      <c r="BL62" s="1">
        <f t="shared" si="96"/>
        <v>656.40304259495213</v>
      </c>
      <c r="BM62" s="1">
        <f t="shared" si="96"/>
        <v>345.26090944479421</v>
      </c>
      <c r="BN62" s="1">
        <f t="shared" si="96"/>
        <v>0.49355740907070916</v>
      </c>
      <c r="BO62" s="1"/>
      <c r="BP62" s="1">
        <f t="shared" si="96"/>
        <v>4959.9239358074246</v>
      </c>
      <c r="BQ62" s="1">
        <f t="shared" si="96"/>
        <v>2.4594330569127734</v>
      </c>
      <c r="BR62" s="1">
        <f t="shared" si="96"/>
        <v>44.451296290989077</v>
      </c>
      <c r="BS62" s="1">
        <f t="shared" si="96"/>
        <v>126.51523041769509</v>
      </c>
      <c r="BT62" s="1">
        <f t="shared" si="96"/>
        <v>604.66608003148895</v>
      </c>
      <c r="BU62" s="1"/>
      <c r="BV62" s="1">
        <f t="shared" si="96"/>
        <v>765.62659352709488</v>
      </c>
      <c r="BW62" s="1">
        <f t="shared" ref="BW62" si="97">SUM(BW2:BW54)</f>
        <v>46521.573169814488</v>
      </c>
      <c r="BX62" s="1">
        <f t="shared" si="96"/>
        <v>73845.362254937558</v>
      </c>
      <c r="BY62" s="1">
        <f t="shared" si="96"/>
        <v>7548.6389466885275</v>
      </c>
      <c r="BZ62" s="1">
        <f t="shared" si="96"/>
        <v>82050.404244221092</v>
      </c>
      <c r="CA62" s="1">
        <f t="shared" si="96"/>
        <v>1.0082991323039813E-2</v>
      </c>
      <c r="CB62" s="1">
        <f t="shared" si="96"/>
        <v>4511.9726962543473</v>
      </c>
      <c r="CC62" s="1"/>
      <c r="CD62" s="1">
        <f t="shared" si="96"/>
        <v>9.610437801616424</v>
      </c>
      <c r="CE62" s="1">
        <f t="shared" si="96"/>
        <v>5.804843911502466E-3</v>
      </c>
      <c r="CF62" s="1">
        <f t="shared" si="96"/>
        <v>0.85940614524616599</v>
      </c>
      <c r="CG62" s="1">
        <f t="shared" si="96"/>
        <v>0.6288986705413393</v>
      </c>
      <c r="CH62" s="1">
        <f t="shared" si="96"/>
        <v>90.320214077527297</v>
      </c>
      <c r="CI62" s="1">
        <f t="shared" si="96"/>
        <v>0</v>
      </c>
      <c r="CJ62" s="1">
        <f t="shared" si="96"/>
        <v>13569.470864005771</v>
      </c>
      <c r="CK62" s="1">
        <f t="shared" si="96"/>
        <v>3.1386469172763038</v>
      </c>
      <c r="CL62" s="1">
        <f t="shared" si="96"/>
        <v>5.0203935552424481E-3</v>
      </c>
      <c r="CM62" s="1">
        <f t="shared" si="96"/>
        <v>2532.1672396774907</v>
      </c>
      <c r="CN62" s="1">
        <f t="shared" si="96"/>
        <v>3.5041459641542412</v>
      </c>
      <c r="CO62" s="1">
        <f t="shared" si="96"/>
        <v>0</v>
      </c>
      <c r="CP62" s="1"/>
      <c r="CQ62" s="1">
        <f t="shared" si="96"/>
        <v>71.189564348084801</v>
      </c>
      <c r="CR62" s="1">
        <f t="shared" si="96"/>
        <v>8303.4311983678526</v>
      </c>
      <c r="CS62" s="1">
        <f t="shared" si="96"/>
        <v>7342.1606852730729</v>
      </c>
      <c r="CT62" s="1">
        <f t="shared" si="96"/>
        <v>961.27051309477508</v>
      </c>
      <c r="CU62" s="1">
        <f t="shared" si="96"/>
        <v>0</v>
      </c>
      <c r="CV62" s="1">
        <f t="shared" si="96"/>
        <v>0</v>
      </c>
      <c r="CW62" s="1">
        <f t="shared" si="96"/>
        <v>2331.4835332682487</v>
      </c>
      <c r="CX62" s="1">
        <f t="shared" si="96"/>
        <v>0</v>
      </c>
      <c r="CY62" s="1">
        <f t="shared" si="96"/>
        <v>348.71667029907707</v>
      </c>
      <c r="CZ62" s="1">
        <f t="shared" si="96"/>
        <v>156.43909530118631</v>
      </c>
      <c r="DA62" s="1">
        <f t="shared" si="96"/>
        <v>4.8900191549359082E-2</v>
      </c>
      <c r="DB62" s="1">
        <f t="shared" ref="DB62:DQ62" si="98">SUM(DB2:DB54)</f>
        <v>1394.8669772120099</v>
      </c>
      <c r="DC62" s="1">
        <f t="shared" si="98"/>
        <v>37.888268390846861</v>
      </c>
      <c r="DD62" s="1">
        <f t="shared" si="98"/>
        <v>3.5927186039039397E-2</v>
      </c>
      <c r="DE62" s="1">
        <f t="shared" si="98"/>
        <v>500.56486655611599</v>
      </c>
      <c r="DF62" s="1">
        <f t="shared" si="98"/>
        <v>9.7958285722074499E-5</v>
      </c>
      <c r="DG62" s="1">
        <f t="shared" si="98"/>
        <v>8922.4421140952272</v>
      </c>
      <c r="DH62" s="1">
        <f t="shared" si="98"/>
        <v>5404.3861143094391</v>
      </c>
      <c r="DI62" s="1">
        <f t="shared" si="98"/>
        <v>110.6587958526532</v>
      </c>
      <c r="DJ62" s="1">
        <f t="shared" si="98"/>
        <v>0</v>
      </c>
      <c r="DK62" s="1">
        <f t="shared" si="98"/>
        <v>0</v>
      </c>
      <c r="DL62" s="1">
        <f t="shared" si="98"/>
        <v>765.18193334964792</v>
      </c>
      <c r="DM62" s="1">
        <f t="shared" si="98"/>
        <v>433.60641792112136</v>
      </c>
      <c r="DN62" s="1">
        <f t="shared" si="98"/>
        <v>0.24753928756581922</v>
      </c>
      <c r="DO62" s="1">
        <f t="shared" si="98"/>
        <v>48836.677363398951</v>
      </c>
      <c r="DP62" s="1">
        <f t="shared" si="98"/>
        <v>273.56919097750136</v>
      </c>
      <c r="DQ62" s="1">
        <f t="shared" si="98"/>
        <v>704.26049542978024</v>
      </c>
    </row>
    <row r="63" spans="1:153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238110.11521223999</v>
      </c>
      <c r="C63" s="15">
        <f t="shared" ref="C63:W63" si="99">+C3+C5+C8+C9+C11+C12+C14+C15+C16+C17+C18+C19+C20+C21+C22+C23+C24+C25+C26+C28+C30+C31+C33+C34+C35+C36+C37+C39+C40+C41+C42+C43+C44+C46+C47+C49+C50</f>
        <v>0</v>
      </c>
      <c r="D63" s="15">
        <f t="shared" si="99"/>
        <v>63595.531294947017</v>
      </c>
      <c r="E63" s="15">
        <f t="shared" si="99"/>
        <v>6203.6278358649988</v>
      </c>
      <c r="F63" s="15">
        <f t="shared" si="99"/>
        <v>5508.7418508340006</v>
      </c>
      <c r="G63" s="15">
        <f t="shared" si="99"/>
        <v>6848.2635687185993</v>
      </c>
      <c r="H63" s="15">
        <f t="shared" si="99"/>
        <v>37009.431347193015</v>
      </c>
      <c r="I63" s="28">
        <f t="shared" si="99"/>
        <v>1124.1713322302003</v>
      </c>
      <c r="J63" s="28">
        <f t="shared" si="99"/>
        <v>639.99316785880023</v>
      </c>
      <c r="K63" s="28">
        <f t="shared" si="99"/>
        <v>499.75802596020003</v>
      </c>
      <c r="L63" s="28">
        <f t="shared" si="99"/>
        <v>455.01840466290002</v>
      </c>
      <c r="M63" s="28">
        <f t="shared" si="99"/>
        <v>3252.9831306482001</v>
      </c>
      <c r="N63" s="28">
        <f t="shared" si="99"/>
        <v>122.71631102729998</v>
      </c>
      <c r="O63" s="28">
        <f t="shared" si="99"/>
        <v>471.03184878559989</v>
      </c>
      <c r="P63" s="28">
        <f t="shared" si="99"/>
        <v>332.25635756279996</v>
      </c>
      <c r="Q63" s="28">
        <f t="shared" si="99"/>
        <v>324.39954817419994</v>
      </c>
      <c r="R63" s="28">
        <f t="shared" si="99"/>
        <v>205.645763536</v>
      </c>
      <c r="S63" s="28">
        <f t="shared" si="99"/>
        <v>6.9102134954999999</v>
      </c>
      <c r="T63" s="28">
        <f t="shared" si="99"/>
        <v>4.1513552473999996E-3</v>
      </c>
      <c r="U63" s="28">
        <f t="shared" si="99"/>
        <v>0.61786316329999991</v>
      </c>
      <c r="V63" s="28">
        <f t="shared" si="99"/>
        <v>0.45217753470000005</v>
      </c>
      <c r="W63" s="28">
        <f t="shared" si="99"/>
        <v>69.090066962600005</v>
      </c>
      <c r="X63" s="28">
        <f t="shared" ref="X63:AC63" si="100">+X3+X5+X8+X9+X11+X12+X14+X15+X16+X17+X18+X19+X20+X21+X22+X23+X24+X25+X26+X28+X30+X31+X33+X34+X35+X36+X37+X39+X40+X41+X42+X43+X44+X46+X47+X49+X50</f>
        <v>18.341813742300001</v>
      </c>
      <c r="Y63" s="28">
        <f t="shared" si="100"/>
        <v>17.755644129899995</v>
      </c>
      <c r="Z63" s="28">
        <f t="shared" si="100"/>
        <v>67.579925624100014</v>
      </c>
      <c r="AA63" s="28">
        <f t="shared" si="100"/>
        <v>10.777236831299998</v>
      </c>
      <c r="AB63" s="28">
        <f t="shared" si="100"/>
        <v>85.764671330500008</v>
      </c>
      <c r="AC63" s="28">
        <f t="shared" si="100"/>
        <v>0.20470305139999997</v>
      </c>
      <c r="AD63" s="28"/>
      <c r="AE63" s="1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S63"/>
  <sheetViews>
    <sheetView zoomScale="85" zoomScaleNormal="85" workbookViewId="0">
      <pane xSplit="1" ySplit="2" topLeftCell="B30" activePane="bottomRight" state="frozen"/>
      <selection pane="topRight" activeCell="AY55" sqref="AY55"/>
      <selection pane="bottomLeft" activeCell="AY55" sqref="AY55"/>
      <selection pane="bottomRight" activeCell="S3" sqref="S3"/>
    </sheetView>
  </sheetViews>
  <sheetFormatPr defaultRowHeight="15" x14ac:dyDescent="0.25"/>
  <cols>
    <col min="1" max="1" width="19.5703125" style="17" customWidth="1"/>
    <col min="2" max="2" width="10.140625" style="15" bestFit="1" customWidth="1"/>
    <col min="3" max="3" width="7.7109375" style="15" bestFit="1" customWidth="1"/>
    <col min="4" max="4" width="9.28515625" style="15" bestFit="1" customWidth="1"/>
    <col min="5" max="7" width="7.7109375" style="15" bestFit="1" customWidth="1"/>
    <col min="8" max="8" width="9.28515625" style="15" bestFit="1" customWidth="1"/>
    <col min="9" max="18" width="9.140625" style="17" customWidth="1"/>
    <col min="19" max="19" width="15.42578125" style="17" bestFit="1" customWidth="1"/>
    <col min="20" max="21" width="9" style="17" customWidth="1"/>
    <col min="22" max="64" width="9.140625" style="15" customWidth="1"/>
    <col min="65" max="93" width="9.140625" style="17" customWidth="1"/>
    <col min="94" max="16384" width="9.140625" style="17"/>
  </cols>
  <sheetData>
    <row r="1" spans="1:123" x14ac:dyDescent="0.25">
      <c r="B1" s="15" t="s">
        <v>328</v>
      </c>
      <c r="S1" s="17" t="s">
        <v>347</v>
      </c>
      <c r="CR1" s="17" t="s">
        <v>349</v>
      </c>
    </row>
    <row r="2" spans="1:123" x14ac:dyDescent="0.25">
      <c r="A2" s="17" t="s">
        <v>534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42</v>
      </c>
      <c r="K2" s="17" t="s">
        <v>405</v>
      </c>
      <c r="L2" s="17" t="s">
        <v>408</v>
      </c>
      <c r="M2" s="17" t="s">
        <v>356</v>
      </c>
      <c r="N2" s="17" t="s">
        <v>291</v>
      </c>
      <c r="O2" s="17" t="s">
        <v>389</v>
      </c>
      <c r="P2" s="17" t="s">
        <v>286</v>
      </c>
      <c r="Q2" s="17" t="s">
        <v>443</v>
      </c>
      <c r="S2" s="17" t="s">
        <v>335</v>
      </c>
      <c r="T2" s="17" t="s">
        <v>358</v>
      </c>
      <c r="U2" s="17" t="s">
        <v>32</v>
      </c>
      <c r="V2" s="17" t="s">
        <v>36</v>
      </c>
      <c r="W2" s="17" t="s">
        <v>38</v>
      </c>
      <c r="X2" s="17" t="s">
        <v>40</v>
      </c>
      <c r="Y2" s="17" t="s">
        <v>360</v>
      </c>
      <c r="Z2" s="17" t="s">
        <v>279</v>
      </c>
      <c r="AA2" s="17" t="s">
        <v>44</v>
      </c>
      <c r="AB2" s="17" t="s">
        <v>46</v>
      </c>
      <c r="AC2" s="17" t="s">
        <v>50</v>
      </c>
      <c r="AD2" s="17" t="s">
        <v>52</v>
      </c>
      <c r="AE2" s="17" t="s">
        <v>54</v>
      </c>
      <c r="AF2" s="17" t="s">
        <v>363</v>
      </c>
      <c r="AG2" s="17" t="s">
        <v>389</v>
      </c>
      <c r="AH2" s="17" t="s">
        <v>56</v>
      </c>
      <c r="AI2" s="17" t="s">
        <v>364</v>
      </c>
      <c r="AJ2" s="17" t="s">
        <v>58</v>
      </c>
      <c r="AK2" s="17" t="s">
        <v>60</v>
      </c>
      <c r="AL2" s="17" t="s">
        <v>365</v>
      </c>
      <c r="AM2" s="17" t="s">
        <v>366</v>
      </c>
      <c r="AN2" s="17" t="s">
        <v>286</v>
      </c>
      <c r="AO2" s="17" t="s">
        <v>535</v>
      </c>
      <c r="AP2" s="17" t="s">
        <v>64</v>
      </c>
      <c r="AQ2" s="17" t="s">
        <v>66</v>
      </c>
      <c r="AR2" s="17" t="s">
        <v>68</v>
      </c>
      <c r="AS2" s="17" t="s">
        <v>367</v>
      </c>
      <c r="AT2" s="17" t="s">
        <v>368</v>
      </c>
      <c r="AU2" s="17" t="s">
        <v>70</v>
      </c>
      <c r="AV2" s="17" t="s">
        <v>72</v>
      </c>
      <c r="AW2" s="17" t="s">
        <v>369</v>
      </c>
      <c r="AX2" s="17" t="s">
        <v>74</v>
      </c>
      <c r="AY2" s="17" t="s">
        <v>76</v>
      </c>
      <c r="AZ2" s="17" t="s">
        <v>78</v>
      </c>
      <c r="BA2" s="17" t="s">
        <v>370</v>
      </c>
      <c r="BB2" s="17" t="s">
        <v>80</v>
      </c>
      <c r="BC2" s="17" t="s">
        <v>82</v>
      </c>
      <c r="BD2" s="17" t="s">
        <v>158</v>
      </c>
      <c r="BE2" s="17" t="s">
        <v>86</v>
      </c>
      <c r="BF2" s="17" t="s">
        <v>88</v>
      </c>
      <c r="BG2" s="17" t="s">
        <v>371</v>
      </c>
      <c r="BH2" s="17" t="s">
        <v>90</v>
      </c>
      <c r="BI2" s="17" t="s">
        <v>92</v>
      </c>
      <c r="BJ2" s="17" t="s">
        <v>94</v>
      </c>
      <c r="BK2" s="17" t="s">
        <v>96</v>
      </c>
      <c r="BL2" s="17" t="s">
        <v>98</v>
      </c>
      <c r="BM2" s="17" t="s">
        <v>100</v>
      </c>
      <c r="BN2" s="17" t="s">
        <v>102</v>
      </c>
      <c r="BO2" s="17" t="s">
        <v>104</v>
      </c>
      <c r="BP2" s="17" t="s">
        <v>159</v>
      </c>
      <c r="BQ2" s="17" t="s">
        <v>160</v>
      </c>
      <c r="BR2" s="17" t="s">
        <v>106</v>
      </c>
      <c r="BS2" s="17" t="s">
        <v>110</v>
      </c>
      <c r="BT2" s="17" t="s">
        <v>112</v>
      </c>
      <c r="BU2" s="17" t="s">
        <v>114</v>
      </c>
      <c r="BV2" s="17" t="s">
        <v>116</v>
      </c>
      <c r="BW2" s="17" t="s">
        <v>118</v>
      </c>
      <c r="BX2" s="17" t="s">
        <v>120</v>
      </c>
      <c r="BY2" s="17" t="s">
        <v>122</v>
      </c>
      <c r="BZ2" s="17" t="s">
        <v>124</v>
      </c>
      <c r="CA2" s="17" t="s">
        <v>126</v>
      </c>
      <c r="CB2" s="17" t="s">
        <v>128</v>
      </c>
      <c r="CC2" s="17" t="s">
        <v>130</v>
      </c>
      <c r="CD2" s="17" t="s">
        <v>132</v>
      </c>
      <c r="CE2" s="17" t="s">
        <v>136</v>
      </c>
      <c r="CF2" s="17" t="s">
        <v>138</v>
      </c>
      <c r="CG2" s="17" t="s">
        <v>443</v>
      </c>
      <c r="CH2" s="17" t="s">
        <v>140</v>
      </c>
      <c r="CI2" s="17" t="s">
        <v>142</v>
      </c>
      <c r="CJ2" s="17" t="s">
        <v>144</v>
      </c>
      <c r="CK2" s="17" t="s">
        <v>290</v>
      </c>
      <c r="CL2" s="17" t="s">
        <v>148</v>
      </c>
      <c r="CM2" s="17" t="s">
        <v>150</v>
      </c>
      <c r="CN2" s="17" t="s">
        <v>291</v>
      </c>
      <c r="CO2" s="17" t="s">
        <v>152</v>
      </c>
      <c r="CQ2" s="17" t="s">
        <v>370</v>
      </c>
      <c r="CR2" s="17" t="s">
        <v>50</v>
      </c>
      <c r="CS2" s="17" t="s">
        <v>76</v>
      </c>
      <c r="CT2" s="17" t="s">
        <v>158</v>
      </c>
      <c r="CU2" s="17" t="s">
        <v>159</v>
      </c>
      <c r="CV2" s="17" t="s">
        <v>160</v>
      </c>
      <c r="CW2" s="17" t="s">
        <v>136</v>
      </c>
      <c r="CX2" s="17" t="s">
        <v>161</v>
      </c>
      <c r="CY2" s="17" t="s">
        <v>351</v>
      </c>
      <c r="CZ2" s="17" t="s">
        <v>42</v>
      </c>
      <c r="DA2" s="17" t="s">
        <v>405</v>
      </c>
      <c r="DB2" s="17" t="s">
        <v>408</v>
      </c>
      <c r="DC2" s="17" t="s">
        <v>356</v>
      </c>
      <c r="DD2" s="17" t="s">
        <v>291</v>
      </c>
      <c r="DE2" s="17" t="s">
        <v>389</v>
      </c>
      <c r="DF2" s="17" t="s">
        <v>286</v>
      </c>
      <c r="DG2" s="17" t="s">
        <v>443</v>
      </c>
      <c r="DH2" s="23"/>
      <c r="DI2" s="23"/>
      <c r="DJ2" s="23"/>
      <c r="DK2" s="23"/>
      <c r="DL2" s="23"/>
      <c r="DM2" s="23"/>
      <c r="DN2" s="23"/>
      <c r="DO2" s="44"/>
      <c r="DP2" s="44"/>
      <c r="DQ2" s="44"/>
      <c r="DR2" s="44"/>
    </row>
    <row r="3" spans="1:123" x14ac:dyDescent="0.25">
      <c r="A3" s="17" t="s">
        <v>171</v>
      </c>
      <c r="B3" s="15">
        <v>9745.5383942999997</v>
      </c>
      <c r="C3" s="15">
        <v>1941.4664421</v>
      </c>
      <c r="D3" s="15">
        <v>422.62363855000001</v>
      </c>
      <c r="E3" s="15">
        <v>1636.8585353999999</v>
      </c>
      <c r="F3" s="15">
        <v>1099.8407741000001</v>
      </c>
      <c r="G3" s="15">
        <v>182.21842214</v>
      </c>
      <c r="H3" s="15">
        <v>1650.9219344999999</v>
      </c>
      <c r="I3" s="17">
        <v>110.30592088</v>
      </c>
      <c r="J3" s="17">
        <v>16.834009470000002</v>
      </c>
      <c r="K3" s="17">
        <v>11.74480181</v>
      </c>
      <c r="L3" s="17">
        <v>78.361434320000001</v>
      </c>
      <c r="M3" s="17">
        <v>12.138008900000001</v>
      </c>
      <c r="N3" s="17">
        <v>4.7354267600000002</v>
      </c>
      <c r="O3" s="17">
        <v>1.85392906</v>
      </c>
      <c r="P3" s="17">
        <v>13.706003320000001</v>
      </c>
      <c r="Q3" s="17">
        <v>1.81815565</v>
      </c>
      <c r="S3" s="17" t="s">
        <v>171</v>
      </c>
      <c r="T3" s="17">
        <v>0</v>
      </c>
      <c r="U3" s="17">
        <v>53.559813908902797</v>
      </c>
      <c r="V3" s="17">
        <v>110.271058875713</v>
      </c>
      <c r="W3" s="17">
        <v>110.271058875713</v>
      </c>
      <c r="X3" s="17">
        <v>45.767836786983899</v>
      </c>
      <c r="Y3" s="17">
        <v>0.14049592710509901</v>
      </c>
      <c r="Z3" s="17">
        <v>16.8287057288418</v>
      </c>
      <c r="AA3" s="17">
        <v>11.7410267397621</v>
      </c>
      <c r="AB3" s="17">
        <v>352.39049176381798</v>
      </c>
      <c r="AC3" s="17">
        <v>9742.52586760142</v>
      </c>
      <c r="AD3" s="17">
        <v>96.903825336830906</v>
      </c>
      <c r="AE3" s="17">
        <v>77.136341446220996</v>
      </c>
      <c r="AF3" s="17">
        <v>14.4984007806557</v>
      </c>
      <c r="AG3" s="17">
        <v>1.8533483913964599</v>
      </c>
      <c r="AH3" s="17">
        <v>0</v>
      </c>
      <c r="AI3" s="17">
        <v>0</v>
      </c>
      <c r="AJ3" s="17">
        <v>78.336187044020804</v>
      </c>
      <c r="AK3" s="17">
        <v>78.336187044020804</v>
      </c>
      <c r="AL3" s="17">
        <v>201.66719540704401</v>
      </c>
      <c r="AM3" s="17">
        <v>0</v>
      </c>
      <c r="AN3" s="17">
        <v>13.7016000312753</v>
      </c>
      <c r="AO3" s="17">
        <v>2621286.9602958602</v>
      </c>
      <c r="AP3" s="17">
        <v>0</v>
      </c>
      <c r="AQ3" s="17">
        <v>8.0684289101318907</v>
      </c>
      <c r="AR3" s="17">
        <v>6.7021488882362403</v>
      </c>
      <c r="AS3" s="17">
        <v>0</v>
      </c>
      <c r="AT3" s="17">
        <v>14.307830834947801</v>
      </c>
      <c r="AU3" s="17">
        <v>7.7564597152113404</v>
      </c>
      <c r="AV3" s="17">
        <v>0</v>
      </c>
      <c r="AW3" s="17">
        <v>84.523791432669796</v>
      </c>
      <c r="AX3" s="17">
        <v>0</v>
      </c>
      <c r="AY3" s="17">
        <v>1940.97657456858</v>
      </c>
      <c r="AZ3" s="17">
        <v>0</v>
      </c>
      <c r="BA3" s="17">
        <v>1781.0507247143601</v>
      </c>
      <c r="BB3" s="17">
        <v>380.24183122516303</v>
      </c>
      <c r="BC3" s="17">
        <v>42.249186463620902</v>
      </c>
      <c r="BD3" s="17">
        <v>422.49101768878398</v>
      </c>
      <c r="BE3" s="17">
        <v>0</v>
      </c>
      <c r="BF3" s="17">
        <v>68.013510049273293</v>
      </c>
      <c r="BG3" s="17">
        <v>0</v>
      </c>
      <c r="BH3" s="17">
        <v>0.32984198581325702</v>
      </c>
      <c r="BI3" s="17">
        <v>828.01690353742595</v>
      </c>
      <c r="BJ3" s="17">
        <v>0.36282621273499899</v>
      </c>
      <c r="BK3" s="17">
        <v>99.524405154406196</v>
      </c>
      <c r="BL3" s="17">
        <v>119.842710692967</v>
      </c>
      <c r="BM3" s="17">
        <v>0.109947439496905</v>
      </c>
      <c r="BN3" s="17">
        <v>0</v>
      </c>
      <c r="BO3" s="17">
        <v>77.403006310730504</v>
      </c>
      <c r="BP3" s="17">
        <v>1636.31673844585</v>
      </c>
      <c r="BQ3" s="17">
        <v>1099.4743347464901</v>
      </c>
      <c r="BR3" s="17">
        <v>536.84240369935503</v>
      </c>
      <c r="BS3" s="17">
        <v>0.88617454752889402</v>
      </c>
      <c r="BT3" s="17">
        <v>0</v>
      </c>
      <c r="BU3" s="17">
        <v>26.319215220710198</v>
      </c>
      <c r="BV3" s="17">
        <v>7.2015647006950001</v>
      </c>
      <c r="BW3" s="17">
        <v>298.77114039583898</v>
      </c>
      <c r="BX3" s="17">
        <v>19.790522627688901</v>
      </c>
      <c r="BY3" s="17">
        <v>3.8481657567089398</v>
      </c>
      <c r="BZ3" s="17">
        <v>426.81596069159002</v>
      </c>
      <c r="CA3" s="17">
        <v>24.155285051254602</v>
      </c>
      <c r="CB3" s="17">
        <v>0.164921666143068</v>
      </c>
      <c r="CC3" s="17">
        <v>18.092936600583101</v>
      </c>
      <c r="CD3" s="17">
        <v>1.0994742858402601E-2</v>
      </c>
      <c r="CE3" s="17">
        <v>182.16128190832001</v>
      </c>
      <c r="CF3" s="17">
        <v>438.73208385612998</v>
      </c>
      <c r="CG3" s="17">
        <v>1.8175833425596699</v>
      </c>
      <c r="CH3" s="17">
        <v>0</v>
      </c>
      <c r="CI3" s="17">
        <v>0</v>
      </c>
      <c r="CJ3" s="17">
        <v>22.9654360645407</v>
      </c>
      <c r="CK3" s="17">
        <v>12.1341872996775</v>
      </c>
      <c r="CL3" s="17">
        <v>6.7172433817093502</v>
      </c>
      <c r="CM3" s="17">
        <v>1650.3513412369</v>
      </c>
      <c r="CN3" s="17">
        <v>4.7339379524644896</v>
      </c>
      <c r="CO3" s="17">
        <v>10.712732182541499</v>
      </c>
      <c r="CQ3" s="26">
        <f t="shared" ref="CQ3:CQ34" si="0">BA3/CM3</f>
        <v>1.0791948842720387</v>
      </c>
      <c r="CR3" s="40">
        <f t="shared" ref="CR3:CR34" si="1">(AC3-B3)/(B3+1E-50)</f>
        <v>-3.091185501194734E-4</v>
      </c>
      <c r="CS3" s="40">
        <f t="shared" ref="CS3:CS34" si="2">(AY3-C3)/(C3+1E-50)</f>
        <v>-2.5231830991122534E-4</v>
      </c>
      <c r="CT3" s="40">
        <f t="shared" ref="CT3:CT34" si="3">(BD3-D3)/(D3+1E-50)</f>
        <v>-3.1380369936485604E-4</v>
      </c>
      <c r="CU3" s="40">
        <f t="shared" ref="CU3:CU34" si="4">(BP3-E3)/(E3+1E-50)</f>
        <v>-3.3099803216504568E-4</v>
      </c>
      <c r="CV3" s="40">
        <f t="shared" ref="CV3:CV34" si="5">(BQ3-F3)/(F3+1E-50)</f>
        <v>-3.3317491235028001E-4</v>
      </c>
      <c r="CW3" s="40">
        <f t="shared" ref="CW3:CW34" si="6">(CE3-G3)/(G3+1E-50)</f>
        <v>-3.1358098159852012E-4</v>
      </c>
      <c r="CX3" s="40">
        <f t="shared" ref="CX3:CX34" si="7">(CM3-H3)/(H3+1E-50)</f>
        <v>-3.456209837521598E-4</v>
      </c>
      <c r="CY3" s="40">
        <f t="shared" ref="CY3:CY34" si="8">(W3-I3)/(I3+1E-50)</f>
        <v>-3.160483499787151E-4</v>
      </c>
      <c r="CZ3" s="40">
        <f t="shared" ref="CZ3:CZ34" si="9">(Z3-J3)/(J3+1E-50)</f>
        <v>-3.150610772586842E-4</v>
      </c>
      <c r="DA3" s="40">
        <f t="shared" ref="DA3:DA34" si="10">(AA3-K3)/(K3+1E-50)</f>
        <v>-3.2142477148365133E-4</v>
      </c>
      <c r="DB3" s="40">
        <f t="shared" ref="DB3:DB34" si="11">(AK3-L3)/(L3+1E-50)</f>
        <v>-3.2219006962144476E-4</v>
      </c>
      <c r="DC3" s="40">
        <f t="shared" ref="DC3:DC34" si="12">(CK3-M3)/(M3+1E-50)</f>
        <v>-3.1484573408916674E-4</v>
      </c>
      <c r="DD3" s="40">
        <f t="shared" ref="DD3:DD34" si="13">(CN3-N3)/(N3+1E-50)</f>
        <v>-3.143977535639505E-4</v>
      </c>
      <c r="DE3" s="40">
        <f t="shared" ref="DE3:DE34" si="14">(AG3-O3)/(O3+1E-50)</f>
        <v>-3.1320972094806752E-4</v>
      </c>
      <c r="DF3" s="40">
        <f t="shared" ref="DF3:DF34" si="15">(AN3-P3)/(P3+1E-50)</f>
        <v>-3.212671573102297E-4</v>
      </c>
      <c r="DG3" s="40">
        <f t="shared" ref="DG3:DG34" si="16">(CG3-Q3)/(Q3+1E-50)</f>
        <v>-3.147736225609176E-4</v>
      </c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</row>
    <row r="4" spans="1:123" x14ac:dyDescent="0.25">
      <c r="A4" s="17" t="s">
        <v>173</v>
      </c>
      <c r="B4" s="15">
        <v>5499.2521987999999</v>
      </c>
      <c r="C4" s="15">
        <v>420.35359234999999</v>
      </c>
      <c r="D4" s="15">
        <v>208.56120315000001</v>
      </c>
      <c r="E4" s="15">
        <v>994.06151288000001</v>
      </c>
      <c r="F4" s="15">
        <v>816.5070796</v>
      </c>
      <c r="G4" s="15">
        <v>64.611873380000006</v>
      </c>
      <c r="H4" s="15">
        <v>1065.3935746</v>
      </c>
      <c r="I4" s="17">
        <v>51.313796740000001</v>
      </c>
      <c r="J4" s="17">
        <v>8.1754113200000003</v>
      </c>
      <c r="K4" s="17">
        <v>5.5273527600000003</v>
      </c>
      <c r="L4" s="17">
        <v>40.184801</v>
      </c>
      <c r="M4" s="17">
        <v>5.4697908000000002</v>
      </c>
      <c r="N4" s="17">
        <v>2.1556127599999999</v>
      </c>
      <c r="O4" s="17">
        <v>0.83311495999999996</v>
      </c>
      <c r="P4" s="17">
        <v>7.5179115200000002</v>
      </c>
      <c r="Q4" s="17">
        <v>0.85053579999999995</v>
      </c>
      <c r="R4" s="32"/>
      <c r="S4" s="17" t="s">
        <v>173</v>
      </c>
      <c r="T4" s="17">
        <v>0</v>
      </c>
      <c r="U4" s="17">
        <v>35.782002465135498</v>
      </c>
      <c r="V4" s="17">
        <v>51.313845243631597</v>
      </c>
      <c r="W4" s="17">
        <v>51.313845243631597</v>
      </c>
      <c r="X4" s="17">
        <v>30.607853363977501</v>
      </c>
      <c r="Y4" s="17">
        <v>9.3212824495268298E-2</v>
      </c>
      <c r="Z4" s="17">
        <v>8.1754127700008201</v>
      </c>
      <c r="AA4" s="17">
        <v>5.5273533181584797</v>
      </c>
      <c r="AB4" s="17">
        <v>235.54733751836699</v>
      </c>
      <c r="AC4" s="17">
        <v>5499.2501057667296</v>
      </c>
      <c r="AD4" s="17">
        <v>64.730483008019306</v>
      </c>
      <c r="AE4" s="17">
        <v>51.395784577886502</v>
      </c>
      <c r="AF4" s="17">
        <v>9.7051524718464197</v>
      </c>
      <c r="AG4" s="17">
        <v>0.83311124339688103</v>
      </c>
      <c r="AH4" s="17">
        <v>0</v>
      </c>
      <c r="AI4" s="17">
        <v>0</v>
      </c>
      <c r="AJ4" s="17">
        <v>40.184713425221901</v>
      </c>
      <c r="AK4" s="17">
        <v>40.184713425221901</v>
      </c>
      <c r="AL4" s="17">
        <v>134.64564648648201</v>
      </c>
      <c r="AM4" s="17">
        <v>0</v>
      </c>
      <c r="AN4" s="17">
        <v>7.5179212107508304</v>
      </c>
      <c r="AO4" s="17">
        <v>1279095.6488566201</v>
      </c>
      <c r="AP4" s="17">
        <v>0</v>
      </c>
      <c r="AQ4" s="17">
        <v>5.3715357733615496</v>
      </c>
      <c r="AR4" s="17">
        <v>4.4692667128047701</v>
      </c>
      <c r="AS4" s="17">
        <v>0</v>
      </c>
      <c r="AT4" s="17">
        <v>9.5259041241991493</v>
      </c>
      <c r="AU4" s="17">
        <v>5.1964814212316099</v>
      </c>
      <c r="AV4" s="17">
        <v>0</v>
      </c>
      <c r="AW4" s="17">
        <v>56.102752099527002</v>
      </c>
      <c r="AX4" s="17">
        <v>0</v>
      </c>
      <c r="AY4" s="17">
        <v>420.35355633084703</v>
      </c>
      <c r="AZ4" s="17">
        <v>0</v>
      </c>
      <c r="BA4" s="17">
        <v>1152.5732208976101</v>
      </c>
      <c r="BB4" s="17">
        <v>187.70484101919601</v>
      </c>
      <c r="BC4" s="17">
        <v>20.85609885525</v>
      </c>
      <c r="BD4" s="17">
        <v>208.56093987444601</v>
      </c>
      <c r="BE4" s="17">
        <v>0</v>
      </c>
      <c r="BF4" s="17">
        <v>45.340538486085997</v>
      </c>
      <c r="BG4" s="17">
        <v>0</v>
      </c>
      <c r="BH4" s="17">
        <v>0.24495266786818501</v>
      </c>
      <c r="BI4" s="17">
        <v>554.27907073198901</v>
      </c>
      <c r="BJ4" s="17">
        <v>0.26944666743828399</v>
      </c>
      <c r="BK4" s="17">
        <v>73.910194943699395</v>
      </c>
      <c r="BL4" s="17">
        <v>88.999246460203807</v>
      </c>
      <c r="BM4" s="17">
        <v>8.1650507007942102E-2</v>
      </c>
      <c r="BN4" s="17">
        <v>0</v>
      </c>
      <c r="BO4" s="17">
        <v>57.482088769104401</v>
      </c>
      <c r="BP4" s="17">
        <v>994.06125448216198</v>
      </c>
      <c r="BQ4" s="17">
        <v>816.50688806296296</v>
      </c>
      <c r="BR4" s="17">
        <v>177.55436641919701</v>
      </c>
      <c r="BS4" s="17">
        <v>0.65810539856809702</v>
      </c>
      <c r="BT4" s="17">
        <v>0</v>
      </c>
      <c r="BU4" s="17">
        <v>19.545546167540198</v>
      </c>
      <c r="BV4" s="17">
        <v>5.3481224557284301</v>
      </c>
      <c r="BW4" s="17">
        <v>221.877567640558</v>
      </c>
      <c r="BX4" s="17">
        <v>14.6971217557609</v>
      </c>
      <c r="BY4" s="17">
        <v>2.8577766387230801</v>
      </c>
      <c r="BZ4" s="17">
        <v>316.96799429002903</v>
      </c>
      <c r="CA4" s="17">
        <v>16.079014105391899</v>
      </c>
      <c r="CB4" s="17">
        <v>0.12247617079206501</v>
      </c>
      <c r="CC4" s="17">
        <v>13.4364324806957</v>
      </c>
      <c r="CD4" s="17">
        <v>8.1650492457437003E-3</v>
      </c>
      <c r="CE4" s="17">
        <v>64.611756852240703</v>
      </c>
      <c r="CF4" s="17">
        <v>293.78519511587098</v>
      </c>
      <c r="CG4" s="17">
        <v>0.85053576253465302</v>
      </c>
      <c r="CH4" s="17">
        <v>0</v>
      </c>
      <c r="CI4" s="17">
        <v>0</v>
      </c>
      <c r="CJ4" s="17">
        <v>15.3109621338139</v>
      </c>
      <c r="CK4" s="17">
        <v>5.46978784605591</v>
      </c>
      <c r="CL4" s="17">
        <v>4.4761307572545803</v>
      </c>
      <c r="CM4" s="17">
        <v>1065.39320348109</v>
      </c>
      <c r="CN4" s="17">
        <v>2.1556169988475302</v>
      </c>
      <c r="CO4" s="17">
        <v>7.1423668313409001</v>
      </c>
      <c r="CQ4" s="26">
        <f t="shared" si="0"/>
        <v>1.0818289596100914</v>
      </c>
      <c r="CR4" s="40">
        <f t="shared" si="1"/>
        <v>-3.8060325197330898E-7</v>
      </c>
      <c r="CS4" s="40">
        <f t="shared" si="2"/>
        <v>-8.568774863244814E-8</v>
      </c>
      <c r="CT4" s="40">
        <f t="shared" si="3"/>
        <v>-1.2623419410152614E-6</v>
      </c>
      <c r="CU4" s="40">
        <f t="shared" si="4"/>
        <v>-2.5994149725781244E-7</v>
      </c>
      <c r="CV4" s="40">
        <f t="shared" si="5"/>
        <v>-2.3458098750792453E-7</v>
      </c>
      <c r="CW4" s="40">
        <f t="shared" si="6"/>
        <v>-1.8035038021235173E-6</v>
      </c>
      <c r="CX4" s="40">
        <f t="shared" si="7"/>
        <v>-3.4833972981698591E-7</v>
      </c>
      <c r="CY4" s="40">
        <f t="shared" si="8"/>
        <v>9.4523568080990263E-7</v>
      </c>
      <c r="CZ4" s="40">
        <f t="shared" si="9"/>
        <v>1.7736120705155329E-7</v>
      </c>
      <c r="DA4" s="40">
        <f t="shared" si="10"/>
        <v>1.009811574674371E-7</v>
      </c>
      <c r="DB4" s="40">
        <f t="shared" si="11"/>
        <v>-2.1793010272592472E-6</v>
      </c>
      <c r="DC4" s="40">
        <f t="shared" si="12"/>
        <v>-5.4004699598797248E-7</v>
      </c>
      <c r="DD4" s="40">
        <f t="shared" si="13"/>
        <v>1.9664234731628932E-6</v>
      </c>
      <c r="DE4" s="40">
        <f t="shared" si="14"/>
        <v>-4.4610927631531525E-6</v>
      </c>
      <c r="DF4" s="40">
        <f t="shared" si="15"/>
        <v>1.2890216657189336E-6</v>
      </c>
      <c r="DG4" s="40">
        <f t="shared" si="16"/>
        <v>-4.404911226069347E-8</v>
      </c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</row>
    <row r="5" spans="1:123" x14ac:dyDescent="0.25">
      <c r="A5" s="17" t="s">
        <v>174</v>
      </c>
      <c r="B5" s="15">
        <v>21586.166950999999</v>
      </c>
      <c r="C5" s="15">
        <v>5567.7129944999997</v>
      </c>
      <c r="D5" s="15">
        <v>1039.1373579000001</v>
      </c>
      <c r="E5" s="15">
        <v>3517.7622437</v>
      </c>
      <c r="F5" s="15">
        <v>2370.4710614000001</v>
      </c>
      <c r="G5" s="15">
        <v>488.56401699000003</v>
      </c>
      <c r="H5" s="15">
        <v>3822.485952</v>
      </c>
      <c r="I5" s="17">
        <v>261.52637802999999</v>
      </c>
      <c r="J5" s="17">
        <v>39.832825069999998</v>
      </c>
      <c r="K5" s="17">
        <v>27.831256199999999</v>
      </c>
      <c r="L5" s="17">
        <v>184.92782635</v>
      </c>
      <c r="M5" s="17">
        <v>28.818982930000001</v>
      </c>
      <c r="N5" s="17">
        <v>11.23819569</v>
      </c>
      <c r="O5" s="17">
        <v>4.4022714699999996</v>
      </c>
      <c r="P5" s="17">
        <v>32.232205139999998</v>
      </c>
      <c r="Q5" s="17">
        <v>4.3098022199999999</v>
      </c>
      <c r="R5" s="32"/>
      <c r="S5" s="17" t="s">
        <v>174</v>
      </c>
      <c r="T5" s="17">
        <v>0</v>
      </c>
      <c r="U5" s="17">
        <v>123.484950825932</v>
      </c>
      <c r="V5" s="17">
        <v>261.24742960056199</v>
      </c>
      <c r="W5" s="17">
        <v>261.24742960056199</v>
      </c>
      <c r="X5" s="17">
        <v>105.595416636249</v>
      </c>
      <c r="Y5" s="17">
        <v>0.32236154065412698</v>
      </c>
      <c r="Z5" s="17">
        <v>39.790113179666697</v>
      </c>
      <c r="AA5" s="17">
        <v>27.8014646107974</v>
      </c>
      <c r="AB5" s="17">
        <v>812.75102663645498</v>
      </c>
      <c r="AC5" s="17">
        <v>21562.224956640101</v>
      </c>
      <c r="AD5" s="17">
        <v>223.39613598161799</v>
      </c>
      <c r="AE5" s="17">
        <v>177.51252671060101</v>
      </c>
      <c r="AF5" s="17">
        <v>33.472719202054201</v>
      </c>
      <c r="AG5" s="17">
        <v>4.3975994717050897</v>
      </c>
      <c r="AH5" s="17">
        <v>0</v>
      </c>
      <c r="AI5" s="17">
        <v>0</v>
      </c>
      <c r="AJ5" s="17">
        <v>184.72797910510101</v>
      </c>
      <c r="AK5" s="17">
        <v>184.72797910510101</v>
      </c>
      <c r="AL5" s="17">
        <v>464.75393932768401</v>
      </c>
      <c r="AM5" s="17">
        <v>0</v>
      </c>
      <c r="AN5" s="17">
        <v>32.196995691946199</v>
      </c>
      <c r="AO5" s="17">
        <v>6196496.3635153798</v>
      </c>
      <c r="AP5" s="17">
        <v>0</v>
      </c>
      <c r="AQ5" s="17">
        <v>18.557064830575399</v>
      </c>
      <c r="AR5" s="17">
        <v>15.432256457458999</v>
      </c>
      <c r="AS5" s="17">
        <v>0</v>
      </c>
      <c r="AT5" s="17">
        <v>32.908711112884198</v>
      </c>
      <c r="AU5" s="17">
        <v>17.917882125202599</v>
      </c>
      <c r="AV5" s="17">
        <v>0</v>
      </c>
      <c r="AW5" s="17">
        <v>193.99648885960599</v>
      </c>
      <c r="AX5" s="17">
        <v>0</v>
      </c>
      <c r="AY5" s="17">
        <v>5561.5113826809202</v>
      </c>
      <c r="AZ5" s="17">
        <v>0</v>
      </c>
      <c r="BA5" s="17">
        <v>4119.0687170852698</v>
      </c>
      <c r="BB5" s="17">
        <v>934.16149979285296</v>
      </c>
      <c r="BC5" s="17">
        <v>103.795729851514</v>
      </c>
      <c r="BD5" s="17">
        <v>1037.95722964436</v>
      </c>
      <c r="BE5" s="17">
        <v>0</v>
      </c>
      <c r="BF5" s="17">
        <v>156.57422400318899</v>
      </c>
      <c r="BG5" s="17">
        <v>0</v>
      </c>
      <c r="BH5" s="17">
        <v>0.71030299371440198</v>
      </c>
      <c r="BI5" s="17">
        <v>1911.6772404184501</v>
      </c>
      <c r="BJ5" s="17">
        <v>0.78133358160474398</v>
      </c>
      <c r="BK5" s="17">
        <v>214.322145312213</v>
      </c>
      <c r="BL5" s="17">
        <v>258.076831466768</v>
      </c>
      <c r="BM5" s="17">
        <v>0.23676789199005699</v>
      </c>
      <c r="BN5" s="17">
        <v>0</v>
      </c>
      <c r="BO5" s="17">
        <v>166.68453980317099</v>
      </c>
      <c r="BP5" s="17">
        <v>3513.9680689133902</v>
      </c>
      <c r="BQ5" s="17">
        <v>2367.6773566807101</v>
      </c>
      <c r="BR5" s="17">
        <v>1146.2907122326701</v>
      </c>
      <c r="BS5" s="17">
        <v>1.9083474963768099</v>
      </c>
      <c r="BT5" s="17">
        <v>0</v>
      </c>
      <c r="BU5" s="17">
        <v>56.677454039793403</v>
      </c>
      <c r="BV5" s="17">
        <v>15.5082919381846</v>
      </c>
      <c r="BW5" s="17">
        <v>643.39268878773305</v>
      </c>
      <c r="BX5" s="17">
        <v>42.618209447201998</v>
      </c>
      <c r="BY5" s="17">
        <v>8.2868838913959095</v>
      </c>
      <c r="BZ5" s="17">
        <v>919.132227266874</v>
      </c>
      <c r="CA5" s="17">
        <v>55.550641711278601</v>
      </c>
      <c r="CB5" s="17">
        <v>0.35515241074753201</v>
      </c>
      <c r="CC5" s="17">
        <v>38.962503588882001</v>
      </c>
      <c r="CD5" s="17">
        <v>2.3676764066315002E-2</v>
      </c>
      <c r="CE5" s="17">
        <v>488.02134519779702</v>
      </c>
      <c r="CF5" s="17">
        <v>1013.1485084188</v>
      </c>
      <c r="CG5" s="17">
        <v>4.3052002744254301</v>
      </c>
      <c r="CH5" s="17">
        <v>0</v>
      </c>
      <c r="CI5" s="17">
        <v>0</v>
      </c>
      <c r="CJ5" s="17">
        <v>52.871803823518697</v>
      </c>
      <c r="CK5" s="17">
        <v>28.788388749872301</v>
      </c>
      <c r="CL5" s="17">
        <v>15.4593461383931</v>
      </c>
      <c r="CM5" s="17">
        <v>3818.0646553740398</v>
      </c>
      <c r="CN5" s="17">
        <v>11.2262416092163</v>
      </c>
      <c r="CO5" s="17">
        <v>24.663748315613301</v>
      </c>
      <c r="CQ5" s="26">
        <f t="shared" si="0"/>
        <v>1.0788368162617565</v>
      </c>
      <c r="CR5" s="40">
        <f t="shared" si="1"/>
        <v>-1.1091359764911638E-3</v>
      </c>
      <c r="CS5" s="40">
        <f t="shared" si="2"/>
        <v>-1.1138526402502619E-3</v>
      </c>
      <c r="CT5" s="40">
        <f t="shared" si="3"/>
        <v>-1.1356807131109076E-3</v>
      </c>
      <c r="CU5" s="40">
        <f t="shared" si="4"/>
        <v>-1.0785762435778119E-3</v>
      </c>
      <c r="CV5" s="40">
        <f t="shared" si="5"/>
        <v>-1.1785441150418436E-3</v>
      </c>
      <c r="CW5" s="40">
        <f t="shared" si="6"/>
        <v>-1.1107485883761201E-3</v>
      </c>
      <c r="CX5" s="40">
        <f t="shared" si="7"/>
        <v>-1.1566547742698329E-3</v>
      </c>
      <c r="CY5" s="40">
        <f t="shared" si="8"/>
        <v>-1.066616803778029E-3</v>
      </c>
      <c r="CZ5" s="40">
        <f t="shared" si="9"/>
        <v>-1.0722787112950568E-3</v>
      </c>
      <c r="DA5" s="40">
        <f t="shared" si="10"/>
        <v>-1.0704363823361685E-3</v>
      </c>
      <c r="DB5" s="40">
        <f t="shared" si="11"/>
        <v>-1.0806769800059896E-3</v>
      </c>
      <c r="DC5" s="40">
        <f t="shared" si="12"/>
        <v>-1.0615981904015131E-3</v>
      </c>
      <c r="DD5" s="40">
        <f t="shared" si="13"/>
        <v>-1.063701070300466E-3</v>
      </c>
      <c r="DE5" s="40">
        <f t="shared" si="14"/>
        <v>-1.0612699209369613E-3</v>
      </c>
      <c r="DF5" s="40">
        <f t="shared" si="15"/>
        <v>-1.092368576734572E-3</v>
      </c>
      <c r="DG5" s="40">
        <f t="shared" si="16"/>
        <v>-1.0677857914718491E-3</v>
      </c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</row>
    <row r="6" spans="1:123" x14ac:dyDescent="0.25">
      <c r="A6" s="17" t="s">
        <v>175</v>
      </c>
      <c r="B6" s="15">
        <v>43162.018155999998</v>
      </c>
      <c r="C6" s="15">
        <v>3818.1587957000002</v>
      </c>
      <c r="D6" s="15">
        <v>1658.5073691</v>
      </c>
      <c r="E6" s="15">
        <v>7765.6534874999998</v>
      </c>
      <c r="F6" s="15">
        <v>6172.4712251000001</v>
      </c>
      <c r="G6" s="15">
        <v>495.35693278000002</v>
      </c>
      <c r="H6" s="15">
        <v>8463.9099464999999</v>
      </c>
      <c r="I6" s="17">
        <v>411.87240236999997</v>
      </c>
      <c r="J6" s="17">
        <v>67.607247079999993</v>
      </c>
      <c r="K6" s="17">
        <v>44.671590039999998</v>
      </c>
      <c r="L6" s="17">
        <v>341.46716271000003</v>
      </c>
      <c r="M6" s="17">
        <v>43.3472236</v>
      </c>
      <c r="N6" s="17">
        <v>17.066054640000001</v>
      </c>
      <c r="O6" s="17">
        <v>7.0508547000000004</v>
      </c>
      <c r="P6" s="17">
        <v>66.094123080000003</v>
      </c>
      <c r="Q6" s="17">
        <v>6.8177295500000001</v>
      </c>
      <c r="R6" s="32"/>
      <c r="S6" s="17" t="s">
        <v>175</v>
      </c>
      <c r="T6" s="17">
        <v>0</v>
      </c>
      <c r="U6" s="17">
        <v>281.80143031358102</v>
      </c>
      <c r="V6" s="17">
        <v>412.04477794066298</v>
      </c>
      <c r="W6" s="17">
        <v>412.04477794066298</v>
      </c>
      <c r="X6" s="17">
        <v>243.62250522952499</v>
      </c>
      <c r="Y6" s="17">
        <v>0.68124813176567101</v>
      </c>
      <c r="Z6" s="17">
        <v>67.634266201272098</v>
      </c>
      <c r="AA6" s="17">
        <v>44.690107577640497</v>
      </c>
      <c r="AB6" s="17">
        <v>1867.6093800594199</v>
      </c>
      <c r="AC6" s="17">
        <v>43177.936471546098</v>
      </c>
      <c r="AD6" s="17">
        <v>511.19336236467399</v>
      </c>
      <c r="AE6" s="17">
        <v>394.70133904967099</v>
      </c>
      <c r="AF6" s="17">
        <v>78.285858984302706</v>
      </c>
      <c r="AG6" s="17">
        <v>7.0536713731670497</v>
      </c>
      <c r="AH6" s="17">
        <v>0</v>
      </c>
      <c r="AI6" s="17">
        <v>0</v>
      </c>
      <c r="AJ6" s="17">
        <v>341.59836029063899</v>
      </c>
      <c r="AK6" s="17">
        <v>341.59836029063899</v>
      </c>
      <c r="AL6" s="17">
        <v>1053.6234026462</v>
      </c>
      <c r="AM6" s="17">
        <v>0</v>
      </c>
      <c r="AN6" s="17">
        <v>66.1180780203468</v>
      </c>
      <c r="AO6" s="17">
        <v>10582922.2104801</v>
      </c>
      <c r="AP6" s="17">
        <v>0</v>
      </c>
      <c r="AQ6" s="17">
        <v>40.930866828590297</v>
      </c>
      <c r="AR6" s="17">
        <v>34.735665442202802</v>
      </c>
      <c r="AS6" s="17">
        <v>0</v>
      </c>
      <c r="AT6" s="17">
        <v>72.364498796866798</v>
      </c>
      <c r="AU6" s="17">
        <v>42.1066582087713</v>
      </c>
      <c r="AV6" s="17">
        <v>0</v>
      </c>
      <c r="AW6" s="17">
        <v>412.17197791772497</v>
      </c>
      <c r="AX6" s="17">
        <v>0</v>
      </c>
      <c r="AY6" s="17">
        <v>3819.8066802363301</v>
      </c>
      <c r="AZ6" s="17">
        <v>0</v>
      </c>
      <c r="BA6" s="17">
        <v>9143.4443071093501</v>
      </c>
      <c r="BB6" s="17">
        <v>1493.21702874827</v>
      </c>
      <c r="BC6" s="17">
        <v>165.912842020315</v>
      </c>
      <c r="BD6" s="17">
        <v>1659.1298707685801</v>
      </c>
      <c r="BE6" s="5">
        <v>7.9172585194861007E-6</v>
      </c>
      <c r="BF6" s="17">
        <v>349.48348226070402</v>
      </c>
      <c r="BG6" s="17">
        <v>0</v>
      </c>
      <c r="BH6" s="17">
        <v>1.8519753776804</v>
      </c>
      <c r="BI6" s="17">
        <v>4457.0544525736996</v>
      </c>
      <c r="BJ6" s="17">
        <v>2.0371741607797702</v>
      </c>
      <c r="BK6" s="17">
        <v>559.08727793482001</v>
      </c>
      <c r="BL6" s="17">
        <v>673.26221102586601</v>
      </c>
      <c r="BM6" s="17">
        <v>0.61732449572722203</v>
      </c>
      <c r="BN6" s="17">
        <v>0</v>
      </c>
      <c r="BO6" s="17">
        <v>434.83363693491401</v>
      </c>
      <c r="BP6" s="17">
        <v>7768.6484686087697</v>
      </c>
      <c r="BQ6" s="17">
        <v>6174.5738093268101</v>
      </c>
      <c r="BR6" s="17">
        <v>1594.0746592819501</v>
      </c>
      <c r="BS6" s="17">
        <v>4.9778533672260901</v>
      </c>
      <c r="BT6" s="17">
        <v>0</v>
      </c>
      <c r="BU6" s="17">
        <v>147.82606604551401</v>
      </c>
      <c r="BV6" s="17">
        <v>40.4370123302634</v>
      </c>
      <c r="BW6" s="17">
        <v>1677.6397154389599</v>
      </c>
      <c r="BX6" s="17">
        <v>111.147426798723</v>
      </c>
      <c r="BY6" s="17">
        <v>21.608608170626699</v>
      </c>
      <c r="BZ6" s="17">
        <v>2396.62831649696</v>
      </c>
      <c r="CA6" s="17">
        <v>122.68147564709</v>
      </c>
      <c r="CB6" s="17">
        <v>0.92598747888688604</v>
      </c>
      <c r="CC6" s="17">
        <v>101.63149083582699</v>
      </c>
      <c r="CD6" s="17">
        <v>6.1732434030137097E-2</v>
      </c>
      <c r="CE6" s="17">
        <v>495.58340395134297</v>
      </c>
      <c r="CF6" s="17">
        <v>2368.8620733231301</v>
      </c>
      <c r="CG6" s="17">
        <v>6.8205835452370902</v>
      </c>
      <c r="CH6" s="17">
        <v>0</v>
      </c>
      <c r="CI6" s="17">
        <v>0</v>
      </c>
      <c r="CJ6" s="17">
        <v>118.788593160961</v>
      </c>
      <c r="CK6" s="17">
        <v>43.3658311114214</v>
      </c>
      <c r="CL6" s="17">
        <v>34.318494409043801</v>
      </c>
      <c r="CM6" s="17">
        <v>8466.9255367339592</v>
      </c>
      <c r="CN6" s="17">
        <v>17.073312687690699</v>
      </c>
      <c r="CO6" s="17">
        <v>55.068525520201803</v>
      </c>
      <c r="CQ6" s="26">
        <f t="shared" si="0"/>
        <v>1.0799013487765186</v>
      </c>
      <c r="CR6" s="40">
        <f t="shared" si="1"/>
        <v>3.6880378226444909E-4</v>
      </c>
      <c r="CS6" s="40">
        <f t="shared" si="2"/>
        <v>4.3159140949971869E-4</v>
      </c>
      <c r="CT6" s="40">
        <f t="shared" si="3"/>
        <v>3.7533850025512743E-4</v>
      </c>
      <c r="CU6" s="40">
        <f t="shared" si="4"/>
        <v>3.8567019679551913E-4</v>
      </c>
      <c r="CV6" s="40">
        <f t="shared" si="5"/>
        <v>3.4063896778650939E-4</v>
      </c>
      <c r="CW6" s="40">
        <f t="shared" si="6"/>
        <v>4.5718785053025979E-4</v>
      </c>
      <c r="CX6" s="40">
        <f t="shared" si="7"/>
        <v>3.5628808116115529E-4</v>
      </c>
      <c r="CY6" s="40">
        <f t="shared" si="8"/>
        <v>4.1851692337510876E-4</v>
      </c>
      <c r="CZ6" s="40">
        <f t="shared" si="9"/>
        <v>3.9964829865254866E-4</v>
      </c>
      <c r="DA6" s="40">
        <f t="shared" si="10"/>
        <v>4.1452604717936878E-4</v>
      </c>
      <c r="DB6" s="40">
        <f t="shared" si="11"/>
        <v>3.8421726879310866E-4</v>
      </c>
      <c r="DC6" s="40">
        <f t="shared" si="12"/>
        <v>4.2926651065607356E-4</v>
      </c>
      <c r="DD6" s="40">
        <f t="shared" si="13"/>
        <v>4.2529148322812484E-4</v>
      </c>
      <c r="DE6" s="40">
        <f t="shared" si="14"/>
        <v>3.9947967826501458E-4</v>
      </c>
      <c r="DF6" s="40">
        <f t="shared" si="15"/>
        <v>3.6243676790752831E-4</v>
      </c>
      <c r="DG6" s="40">
        <f t="shared" si="16"/>
        <v>4.1861373587194695E-4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3" x14ac:dyDescent="0.25">
      <c r="A7" s="17" t="s">
        <v>176</v>
      </c>
      <c r="B7" s="15">
        <v>6147.9595761999999</v>
      </c>
      <c r="C7" s="15">
        <v>545.68559725</v>
      </c>
      <c r="D7" s="15">
        <v>199.70754159000001</v>
      </c>
      <c r="E7" s="15">
        <v>1110.205434</v>
      </c>
      <c r="F7" s="15">
        <v>803.85020187999999</v>
      </c>
      <c r="G7" s="15">
        <v>59.37937007</v>
      </c>
      <c r="H7" s="15">
        <v>937.45457880000004</v>
      </c>
      <c r="I7" s="17">
        <v>59.144678489999997</v>
      </c>
      <c r="J7" s="17">
        <v>9.1908437999999997</v>
      </c>
      <c r="K7" s="17">
        <v>6.3283909999999999</v>
      </c>
      <c r="L7" s="17">
        <v>43.819575</v>
      </c>
      <c r="M7" s="17">
        <v>6.4231100000000003</v>
      </c>
      <c r="N7" s="17">
        <v>2.5163259999999998</v>
      </c>
      <c r="O7" s="17">
        <v>0.97992599999999996</v>
      </c>
      <c r="P7" s="17">
        <v>7.9025252000000004</v>
      </c>
      <c r="Q7" s="17">
        <v>0.9753018</v>
      </c>
      <c r="R7" s="32"/>
      <c r="S7" s="17" t="s">
        <v>176</v>
      </c>
      <c r="T7" s="17">
        <v>0</v>
      </c>
      <c r="U7" s="17">
        <v>30.450270430798501</v>
      </c>
      <c r="V7" s="17">
        <v>59.0186543799269</v>
      </c>
      <c r="W7" s="17">
        <v>59.0186543799269</v>
      </c>
      <c r="X7" s="17">
        <v>26.1706113713851</v>
      </c>
      <c r="Y7" s="17">
        <v>7.6764929515104399E-2</v>
      </c>
      <c r="Z7" s="17">
        <v>9.1714062632885192</v>
      </c>
      <c r="AA7" s="17">
        <v>6.3149037824373204</v>
      </c>
      <c r="AB7" s="17">
        <v>200.934767411498</v>
      </c>
      <c r="AC7" s="17">
        <v>6134.2739882162896</v>
      </c>
      <c r="AD7" s="17">
        <v>55.051319945733198</v>
      </c>
      <c r="AE7" s="17">
        <v>43.199162780789997</v>
      </c>
      <c r="AF7" s="17">
        <v>8.3342465393640701</v>
      </c>
      <c r="AG7" s="17">
        <v>0.97782389199942599</v>
      </c>
      <c r="AH7" s="17">
        <v>0</v>
      </c>
      <c r="AI7" s="17">
        <v>0</v>
      </c>
      <c r="AJ7" s="17">
        <v>43.727897930146497</v>
      </c>
      <c r="AK7" s="17">
        <v>43.727897930146497</v>
      </c>
      <c r="AL7" s="17">
        <v>114.25506443991</v>
      </c>
      <c r="AM7" s="17">
        <v>0</v>
      </c>
      <c r="AN7" s="17">
        <v>7.8861943576117302</v>
      </c>
      <c r="AO7" s="17">
        <v>1431597.7327314699</v>
      </c>
      <c r="AP7" s="17">
        <v>0</v>
      </c>
      <c r="AQ7" s="17">
        <v>4.4973679506429196</v>
      </c>
      <c r="AR7" s="17">
        <v>3.7707340541605001</v>
      </c>
      <c r="AS7" s="17">
        <v>0</v>
      </c>
      <c r="AT7" s="17">
        <v>7.9777026182760302</v>
      </c>
      <c r="AU7" s="17">
        <v>4.4794143999955898</v>
      </c>
      <c r="AV7" s="17">
        <v>0</v>
      </c>
      <c r="AW7" s="17">
        <v>46.307049766977897</v>
      </c>
      <c r="AX7" s="17">
        <v>0</v>
      </c>
      <c r="AY7" s="17">
        <v>544.76926721671998</v>
      </c>
      <c r="AZ7" s="17">
        <v>0</v>
      </c>
      <c r="BA7" s="17">
        <v>1008.9861178260199</v>
      </c>
      <c r="BB7" s="17">
        <v>179.34735012152899</v>
      </c>
      <c r="BC7" s="17">
        <v>19.9274209273742</v>
      </c>
      <c r="BD7" s="17">
        <v>199.274771048904</v>
      </c>
      <c r="BE7" s="17">
        <v>0</v>
      </c>
      <c r="BF7" s="17">
        <v>38.2012086372129</v>
      </c>
      <c r="BG7" s="17">
        <v>0</v>
      </c>
      <c r="BH7" s="17">
        <v>0.24058525438581899</v>
      </c>
      <c r="BI7" s="17">
        <v>476.01283669042101</v>
      </c>
      <c r="BJ7" s="17">
        <v>0.26464314335003303</v>
      </c>
      <c r="BK7" s="17">
        <v>72.592452256154999</v>
      </c>
      <c r="BL7" s="17">
        <v>87.412477058152405</v>
      </c>
      <c r="BM7" s="17">
        <v>8.0194741756091606E-2</v>
      </c>
      <c r="BN7" s="17">
        <v>0</v>
      </c>
      <c r="BO7" s="17">
        <v>56.457234411944597</v>
      </c>
      <c r="BP7" s="17">
        <v>1107.7098102038699</v>
      </c>
      <c r="BQ7" s="17">
        <v>801.94935450850699</v>
      </c>
      <c r="BR7" s="17">
        <v>305.76045569536501</v>
      </c>
      <c r="BS7" s="17">
        <v>0.64637372641743396</v>
      </c>
      <c r="BT7" s="17">
        <v>0</v>
      </c>
      <c r="BU7" s="17">
        <v>19.1970686464172</v>
      </c>
      <c r="BV7" s="17">
        <v>5.2527688178265697</v>
      </c>
      <c r="BW7" s="17">
        <v>217.921717731223</v>
      </c>
      <c r="BX7" s="17">
        <v>14.435081102531401</v>
      </c>
      <c r="BY7" s="17">
        <v>2.8068245176011501</v>
      </c>
      <c r="BZ7" s="17">
        <v>311.316744434707</v>
      </c>
      <c r="CA7" s="17">
        <v>13.4532027715273</v>
      </c>
      <c r="CB7" s="17">
        <v>0.120292527874689</v>
      </c>
      <c r="CC7" s="17">
        <v>13.196876667934299</v>
      </c>
      <c r="CD7" s="17">
        <v>8.0194702293357994E-3</v>
      </c>
      <c r="CE7" s="17">
        <v>59.257016815754199</v>
      </c>
      <c r="CF7" s="17">
        <v>252.67561867334399</v>
      </c>
      <c r="CG7" s="17">
        <v>0.97321948800409996</v>
      </c>
      <c r="CH7" s="17">
        <v>0</v>
      </c>
      <c r="CI7" s="17">
        <v>0</v>
      </c>
      <c r="CJ7" s="17">
        <v>12.9047892912045</v>
      </c>
      <c r="CK7" s="17">
        <v>6.4093240813111301</v>
      </c>
      <c r="CL7" s="17">
        <v>3.7640081122836002</v>
      </c>
      <c r="CM7" s="17">
        <v>935.33456560679394</v>
      </c>
      <c r="CN7" s="17">
        <v>2.5109366494821801</v>
      </c>
      <c r="CO7" s="17">
        <v>6.0207894661805401</v>
      </c>
      <c r="CQ7" s="26">
        <f t="shared" si="0"/>
        <v>1.0787435372619261</v>
      </c>
      <c r="CR7" s="40">
        <f t="shared" si="1"/>
        <v>-2.2260374054328545E-3</v>
      </c>
      <c r="CS7" s="40">
        <f t="shared" si="2"/>
        <v>-1.6792270822207761E-3</v>
      </c>
      <c r="CT7" s="40">
        <f t="shared" si="3"/>
        <v>-2.1670215238264951E-3</v>
      </c>
      <c r="CU7" s="40">
        <f t="shared" si="4"/>
        <v>-2.2478936957987146E-3</v>
      </c>
      <c r="CV7" s="40">
        <f t="shared" si="5"/>
        <v>-2.3646786018681151E-3</v>
      </c>
      <c r="CW7" s="40">
        <f t="shared" si="6"/>
        <v>-2.0605347295123582E-3</v>
      </c>
      <c r="CX7" s="40">
        <f t="shared" si="7"/>
        <v>-2.2614569720485439E-3</v>
      </c>
      <c r="CY7" s="40">
        <f t="shared" si="8"/>
        <v>-2.1307768220331829E-3</v>
      </c>
      <c r="CZ7" s="40">
        <f t="shared" si="9"/>
        <v>-2.1148805413797283E-3</v>
      </c>
      <c r="DA7" s="40">
        <f t="shared" si="10"/>
        <v>-2.1312238075490999E-3</v>
      </c>
      <c r="DB7" s="40">
        <f t="shared" si="11"/>
        <v>-2.0921487680677689E-3</v>
      </c>
      <c r="DC7" s="40">
        <f t="shared" si="12"/>
        <v>-2.1462996412750595E-3</v>
      </c>
      <c r="DD7" s="40">
        <f t="shared" si="13"/>
        <v>-2.1417536987734286E-3</v>
      </c>
      <c r="DE7" s="40">
        <f t="shared" si="14"/>
        <v>-2.1451701460865175E-3</v>
      </c>
      <c r="DF7" s="40">
        <f t="shared" si="15"/>
        <v>-2.0665346803664993E-3</v>
      </c>
      <c r="DG7" s="40">
        <f t="shared" si="16"/>
        <v>-2.1350437330270818E-3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3" x14ac:dyDescent="0.25">
      <c r="A8" s="17" t="s">
        <v>177</v>
      </c>
      <c r="R8" s="32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CD8" s="5"/>
      <c r="CI8" s="5"/>
      <c r="CQ8" s="26" t="e">
        <f t="shared" si="0"/>
        <v>#DIV/0!</v>
      </c>
      <c r="CR8" s="40">
        <f t="shared" si="1"/>
        <v>0</v>
      </c>
      <c r="CS8" s="40">
        <f t="shared" si="2"/>
        <v>0</v>
      </c>
      <c r="CT8" s="40">
        <f t="shared" si="3"/>
        <v>0</v>
      </c>
      <c r="CU8" s="40">
        <f t="shared" si="4"/>
        <v>0</v>
      </c>
      <c r="CV8" s="40">
        <f t="shared" si="5"/>
        <v>0</v>
      </c>
      <c r="CW8" s="40">
        <f t="shared" si="6"/>
        <v>0</v>
      </c>
      <c r="CX8" s="40">
        <f t="shared" si="7"/>
        <v>0</v>
      </c>
      <c r="CY8" s="40">
        <f t="shared" si="8"/>
        <v>0</v>
      </c>
      <c r="CZ8" s="40">
        <f t="shared" si="9"/>
        <v>0</v>
      </c>
      <c r="DA8" s="40">
        <f t="shared" si="10"/>
        <v>0</v>
      </c>
      <c r="DB8" s="40">
        <f t="shared" si="11"/>
        <v>0</v>
      </c>
      <c r="DC8" s="40">
        <f t="shared" si="12"/>
        <v>0</v>
      </c>
      <c r="DD8" s="40">
        <f t="shared" si="13"/>
        <v>0</v>
      </c>
      <c r="DE8" s="40">
        <f t="shared" si="14"/>
        <v>0</v>
      </c>
      <c r="DF8" s="40">
        <f t="shared" si="15"/>
        <v>0</v>
      </c>
      <c r="DG8" s="40">
        <f t="shared" si="16"/>
        <v>0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3" x14ac:dyDescent="0.25">
      <c r="A9" s="17" t="s">
        <v>178</v>
      </c>
      <c r="B9" s="15">
        <v>411.42052510000002</v>
      </c>
      <c r="C9" s="15">
        <v>93.247998089999996</v>
      </c>
      <c r="D9" s="15">
        <v>18.232096689999999</v>
      </c>
      <c r="E9" s="15">
        <v>74.859702749999997</v>
      </c>
      <c r="F9" s="15">
        <v>39.521910939999998</v>
      </c>
      <c r="G9" s="15">
        <v>9.1603731600000007</v>
      </c>
      <c r="H9" s="15">
        <v>66.813375269999995</v>
      </c>
      <c r="I9" s="17">
        <v>5.5020656499999996</v>
      </c>
      <c r="J9" s="17">
        <v>0.82114980000000004</v>
      </c>
      <c r="K9" s="17">
        <v>0.58240139999999996</v>
      </c>
      <c r="L9" s="17">
        <v>3.7078350000000002</v>
      </c>
      <c r="M9" s="17">
        <v>0.614958</v>
      </c>
      <c r="N9" s="17">
        <v>0.2387484</v>
      </c>
      <c r="O9" s="17">
        <v>9.4052399999999994E-2</v>
      </c>
      <c r="P9" s="17">
        <v>0.62219279999999999</v>
      </c>
      <c r="Q9" s="17">
        <v>9.0435000000000001E-2</v>
      </c>
      <c r="R9" s="32"/>
      <c r="S9" s="17" t="s">
        <v>178</v>
      </c>
      <c r="T9" s="17">
        <v>0</v>
      </c>
      <c r="U9" s="17">
        <v>2.10625497201011</v>
      </c>
      <c r="V9" s="17">
        <v>5.5020816770468999</v>
      </c>
      <c r="W9" s="17">
        <v>5.5020816770468999</v>
      </c>
      <c r="X9" s="17">
        <v>1.7967805802013901</v>
      </c>
      <c r="Y9" s="17">
        <v>5.5883444045040399E-3</v>
      </c>
      <c r="Z9" s="17">
        <v>0.82115194100047895</v>
      </c>
      <c r="AA9" s="17">
        <v>0.58239742475371603</v>
      </c>
      <c r="AB9" s="17">
        <v>13.845871888534299</v>
      </c>
      <c r="AC9" s="17">
        <v>411.42044456202399</v>
      </c>
      <c r="AD9" s="17">
        <v>3.8116217518047502</v>
      </c>
      <c r="AE9" s="17">
        <v>3.0467259419600099</v>
      </c>
      <c r="AF9" s="17">
        <v>0.56829421260635904</v>
      </c>
      <c r="AG9" s="17">
        <v>9.4052627736349204E-2</v>
      </c>
      <c r="AH9" s="17">
        <v>0</v>
      </c>
      <c r="AI9" s="17">
        <v>0</v>
      </c>
      <c r="AJ9" s="17">
        <v>3.70781331110192</v>
      </c>
      <c r="AK9" s="17">
        <v>3.70781331110192</v>
      </c>
      <c r="AL9" s="17">
        <v>7.9386959383234901</v>
      </c>
      <c r="AM9" s="17">
        <v>0</v>
      </c>
      <c r="AN9" s="17">
        <v>0.62219144130193904</v>
      </c>
      <c r="AO9" s="17">
        <v>127599.99056421701</v>
      </c>
      <c r="AP9" s="17">
        <v>0</v>
      </c>
      <c r="AQ9" s="17">
        <v>0.31911559359447</v>
      </c>
      <c r="AR9" s="17">
        <v>0.26437105091739799</v>
      </c>
      <c r="AS9" s="17">
        <v>0</v>
      </c>
      <c r="AT9" s="17">
        <v>0.56584398441283701</v>
      </c>
      <c r="AU9" s="17">
        <v>0.30360791217667799</v>
      </c>
      <c r="AV9" s="17">
        <v>0</v>
      </c>
      <c r="AW9" s="17">
        <v>3.3594316368127699</v>
      </c>
      <c r="AX9" s="17">
        <v>0</v>
      </c>
      <c r="AY9" s="17">
        <v>93.247978703351507</v>
      </c>
      <c r="AZ9" s="17">
        <v>0</v>
      </c>
      <c r="BA9" s="17">
        <v>71.966441574761404</v>
      </c>
      <c r="BB9" s="17">
        <v>16.4088967299944</v>
      </c>
      <c r="BC9" s="17">
        <v>1.82320637576679</v>
      </c>
      <c r="BD9" s="17">
        <v>18.232103105761201</v>
      </c>
      <c r="BE9" s="17">
        <v>0</v>
      </c>
      <c r="BF9" s="17">
        <v>2.6841234794997701</v>
      </c>
      <c r="BG9" s="17">
        <v>0</v>
      </c>
      <c r="BH9" s="17">
        <v>1.18566602181473E-2</v>
      </c>
      <c r="BI9" s="17">
        <v>32.455097502604197</v>
      </c>
      <c r="BJ9" s="17">
        <v>1.3042196023964199E-2</v>
      </c>
      <c r="BK9" s="17">
        <v>3.5775227765009299</v>
      </c>
      <c r="BL9" s="17">
        <v>4.3078874760936197</v>
      </c>
      <c r="BM9" s="17">
        <v>3.9521875912851296E-3</v>
      </c>
      <c r="BN9" s="17">
        <v>0</v>
      </c>
      <c r="BO9" s="17">
        <v>2.7823411983222801</v>
      </c>
      <c r="BP9" s="17">
        <v>74.859681042234996</v>
      </c>
      <c r="BQ9" s="17">
        <v>39.521899663574601</v>
      </c>
      <c r="BR9" s="17">
        <v>35.337781378660303</v>
      </c>
      <c r="BS9" s="17">
        <v>3.1854490539415803E-2</v>
      </c>
      <c r="BT9" s="17">
        <v>0</v>
      </c>
      <c r="BU9" s="17">
        <v>0.94607499021698904</v>
      </c>
      <c r="BV9" s="17">
        <v>0.25886842264808102</v>
      </c>
      <c r="BW9" s="17">
        <v>10.739681432122399</v>
      </c>
      <c r="BX9" s="17">
        <v>0.71139338723634005</v>
      </c>
      <c r="BY9" s="17">
        <v>0.138326653328703</v>
      </c>
      <c r="BZ9" s="17">
        <v>15.342402266351399</v>
      </c>
      <c r="CA9" s="17">
        <v>0.95560749601459405</v>
      </c>
      <c r="CB9" s="17">
        <v>5.9283112044400997E-3</v>
      </c>
      <c r="CC9" s="17">
        <v>0.65037199689148295</v>
      </c>
      <c r="CD9" s="17">
        <v>3.95218285134785E-4</v>
      </c>
      <c r="CE9" s="17">
        <v>9.1604058532713797</v>
      </c>
      <c r="CF9" s="17">
        <v>17.187347501956001</v>
      </c>
      <c r="CG9" s="17">
        <v>9.0435289296008997E-2</v>
      </c>
      <c r="CH9" s="17">
        <v>0</v>
      </c>
      <c r="CI9" s="17">
        <v>0</v>
      </c>
      <c r="CJ9" s="17">
        <v>0.90620200417687602</v>
      </c>
      <c r="CK9" s="17">
        <v>0.61495899349023597</v>
      </c>
      <c r="CL9" s="17">
        <v>0.265273217090229</v>
      </c>
      <c r="CM9" s="17">
        <v>66.813363426423393</v>
      </c>
      <c r="CN9" s="17">
        <v>0.238748014878993</v>
      </c>
      <c r="CO9" s="17">
        <v>0.42269695656398598</v>
      </c>
      <c r="CQ9" s="26">
        <f t="shared" si="0"/>
        <v>1.0771264592002274</v>
      </c>
      <c r="CR9" s="40">
        <f t="shared" si="1"/>
        <v>-1.9575585348511982E-7</v>
      </c>
      <c r="CS9" s="40">
        <f t="shared" si="2"/>
        <v>-2.079041790313345E-7</v>
      </c>
      <c r="CT9" s="40">
        <f t="shared" si="3"/>
        <v>3.518937679737178E-7</v>
      </c>
      <c r="CU9" s="40">
        <f t="shared" si="4"/>
        <v>-2.8997931067333629E-7</v>
      </c>
      <c r="CV9" s="40">
        <f t="shared" si="5"/>
        <v>-2.8532085440198383E-7</v>
      </c>
      <c r="CW9" s="40">
        <f t="shared" si="6"/>
        <v>3.5689890365779493E-6</v>
      </c>
      <c r="CX9" s="40">
        <f t="shared" si="7"/>
        <v>-1.7726355768379363E-7</v>
      </c>
      <c r="CY9" s="40">
        <f t="shared" si="8"/>
        <v>2.9129145160765208E-6</v>
      </c>
      <c r="CZ9" s="40">
        <f t="shared" si="9"/>
        <v>2.6073202220907226E-6</v>
      </c>
      <c r="DA9" s="40">
        <f t="shared" si="10"/>
        <v>-6.8256125138557221E-6</v>
      </c>
      <c r="DB9" s="40">
        <f t="shared" si="11"/>
        <v>-5.849477681769949E-6</v>
      </c>
      <c r="DC9" s="40">
        <f t="shared" si="12"/>
        <v>1.6155416076668977E-6</v>
      </c>
      <c r="DD9" s="40">
        <f t="shared" si="13"/>
        <v>-1.6130830908253617E-6</v>
      </c>
      <c r="DE9" s="40">
        <f t="shared" si="14"/>
        <v>2.4213773301824411E-6</v>
      </c>
      <c r="DF9" s="40">
        <f t="shared" si="15"/>
        <v>-2.183725142671592E-6</v>
      </c>
      <c r="DG9" s="40">
        <f t="shared" si="16"/>
        <v>3.1989385635609224E-6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3" x14ac:dyDescent="0.25">
      <c r="A10" s="17" t="s">
        <v>179</v>
      </c>
      <c r="R10" s="32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CQ10" s="26" t="e">
        <f t="shared" si="0"/>
        <v>#DIV/0!</v>
      </c>
      <c r="CR10" s="40">
        <f t="shared" si="1"/>
        <v>0</v>
      </c>
      <c r="CS10" s="40">
        <f t="shared" si="2"/>
        <v>0</v>
      </c>
      <c r="CT10" s="40">
        <f t="shared" si="3"/>
        <v>0</v>
      </c>
      <c r="CU10" s="40">
        <f t="shared" si="4"/>
        <v>0</v>
      </c>
      <c r="CV10" s="40">
        <f t="shared" si="5"/>
        <v>0</v>
      </c>
      <c r="CW10" s="40">
        <f t="shared" si="6"/>
        <v>0</v>
      </c>
      <c r="CX10" s="40">
        <f t="shared" si="7"/>
        <v>0</v>
      </c>
      <c r="CY10" s="40">
        <f t="shared" si="8"/>
        <v>0</v>
      </c>
      <c r="CZ10" s="40">
        <f t="shared" si="9"/>
        <v>0</v>
      </c>
      <c r="DA10" s="40">
        <f t="shared" si="10"/>
        <v>0</v>
      </c>
      <c r="DB10" s="40">
        <f t="shared" si="11"/>
        <v>0</v>
      </c>
      <c r="DC10" s="40">
        <f t="shared" si="12"/>
        <v>0</v>
      </c>
      <c r="DD10" s="40">
        <f t="shared" si="13"/>
        <v>0</v>
      </c>
      <c r="DE10" s="40">
        <f t="shared" si="14"/>
        <v>0</v>
      </c>
      <c r="DF10" s="40">
        <f t="shared" si="15"/>
        <v>0</v>
      </c>
      <c r="DG10" s="40">
        <f t="shared" si="16"/>
        <v>0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3" x14ac:dyDescent="0.25">
      <c r="A11" s="17" t="s">
        <v>180</v>
      </c>
      <c r="B11" s="15">
        <v>86333.884963000004</v>
      </c>
      <c r="C11" s="15">
        <v>25897.442453</v>
      </c>
      <c r="D11" s="15">
        <v>4215.4701063000002</v>
      </c>
      <c r="E11" s="15">
        <v>9442.3541564000006</v>
      </c>
      <c r="F11" s="15">
        <v>4430.4021124999999</v>
      </c>
      <c r="G11" s="15">
        <v>2140.9342584999999</v>
      </c>
      <c r="H11" s="15">
        <v>12373.938873999999</v>
      </c>
      <c r="I11" s="17">
        <v>358.89242065000002</v>
      </c>
      <c r="J11" s="17">
        <v>352.77748621000001</v>
      </c>
      <c r="K11" s="17">
        <v>24.528940890000001</v>
      </c>
      <c r="L11" s="17">
        <v>609.39695357000005</v>
      </c>
      <c r="M11" s="17">
        <v>352.61527862000003</v>
      </c>
      <c r="N11" s="17">
        <v>12.980115319999999</v>
      </c>
      <c r="O11" s="17">
        <v>506.53863641999999</v>
      </c>
      <c r="P11" s="17">
        <v>86.03141712</v>
      </c>
      <c r="Q11" s="17">
        <v>4.3333323899999998</v>
      </c>
      <c r="R11" s="32"/>
      <c r="S11" s="17" t="s">
        <v>180</v>
      </c>
      <c r="T11" s="17">
        <v>0</v>
      </c>
      <c r="U11" s="17">
        <v>144.71916485027199</v>
      </c>
      <c r="V11" s="17">
        <v>358.78504425858802</v>
      </c>
      <c r="W11" s="17">
        <v>358.78504425858802</v>
      </c>
      <c r="X11" s="17">
        <v>145.441428362605</v>
      </c>
      <c r="Y11" s="17">
        <v>0.38267860357552502</v>
      </c>
      <c r="Z11" s="17">
        <v>352.71516437862999</v>
      </c>
      <c r="AA11" s="17">
        <v>24.5195147461476</v>
      </c>
      <c r="AB11" s="17">
        <v>3460.0898002593299</v>
      </c>
      <c r="AC11" s="17">
        <v>86315.194079708104</v>
      </c>
      <c r="AD11" s="17">
        <v>2343.2246671140902</v>
      </c>
      <c r="AE11" s="17">
        <v>1249.7417321094599</v>
      </c>
      <c r="AF11" s="17">
        <v>334.85599512828901</v>
      </c>
      <c r="AG11" s="17">
        <v>506.459804778018</v>
      </c>
      <c r="AH11" s="17">
        <v>0</v>
      </c>
      <c r="AI11" s="17">
        <v>0</v>
      </c>
      <c r="AJ11" s="17">
        <v>609.26364848380695</v>
      </c>
      <c r="AK11" s="17">
        <v>609.26364848380695</v>
      </c>
      <c r="AL11" s="17">
        <v>545.29855580308299</v>
      </c>
      <c r="AM11" s="17">
        <v>0</v>
      </c>
      <c r="AN11" s="17">
        <v>86.011100970138401</v>
      </c>
      <c r="AO11" s="17">
        <v>24864489.819836002</v>
      </c>
      <c r="AP11" s="17">
        <v>0</v>
      </c>
      <c r="AQ11" s="17">
        <v>170.88053971270199</v>
      </c>
      <c r="AR11" s="17">
        <v>226.28428431806401</v>
      </c>
      <c r="AS11" s="17">
        <v>0</v>
      </c>
      <c r="AT11" s="17">
        <v>42.781495131939003</v>
      </c>
      <c r="AU11" s="17">
        <v>20.889662184707401</v>
      </c>
      <c r="AV11" s="17">
        <v>0</v>
      </c>
      <c r="AW11" s="17">
        <v>230.097731208109</v>
      </c>
      <c r="AX11" s="17">
        <v>0</v>
      </c>
      <c r="AY11" s="17">
        <v>25893.223050976299</v>
      </c>
      <c r="AZ11" s="17">
        <v>0</v>
      </c>
      <c r="BA11" s="17">
        <v>13765.6054735252</v>
      </c>
      <c r="BB11" s="17">
        <v>3793.1706148580402</v>
      </c>
      <c r="BC11" s="17">
        <v>421.46454276250103</v>
      </c>
      <c r="BD11" s="17">
        <v>4214.6351576205498</v>
      </c>
      <c r="BE11" s="17">
        <v>7.7839673376797402E-3</v>
      </c>
      <c r="BF11" s="17">
        <v>505.535684454879</v>
      </c>
      <c r="BG11" s="17">
        <v>0</v>
      </c>
      <c r="BH11" s="17">
        <v>0.93855386344571401</v>
      </c>
      <c r="BI11" s="17">
        <v>4747.98783401114</v>
      </c>
      <c r="BJ11" s="17">
        <v>1.0324074743751199</v>
      </c>
      <c r="BK11" s="17">
        <v>562.94976471171799</v>
      </c>
      <c r="BL11" s="17">
        <v>712.56113053015599</v>
      </c>
      <c r="BM11" s="17">
        <v>0.312852222391243</v>
      </c>
      <c r="BN11" s="17">
        <v>0</v>
      </c>
      <c r="BO11" s="17">
        <v>453.014288706272</v>
      </c>
      <c r="BP11" s="17">
        <v>9439.8448340089908</v>
      </c>
      <c r="BQ11" s="17">
        <v>4428.9431991715601</v>
      </c>
      <c r="BR11" s="17">
        <v>5010.9016348374298</v>
      </c>
      <c r="BS11" s="17">
        <v>4.7071787077608098</v>
      </c>
      <c r="BT11" s="17">
        <v>0</v>
      </c>
      <c r="BU11" s="17">
        <v>124.79860562068301</v>
      </c>
      <c r="BV11" s="17">
        <v>22.677322165820598</v>
      </c>
      <c r="BW11" s="17">
        <v>968.63296955968201</v>
      </c>
      <c r="BX11" s="17">
        <v>84.726039209202</v>
      </c>
      <c r="BY11" s="17">
        <v>13.135385061481299</v>
      </c>
      <c r="BZ11" s="17">
        <v>1383.76115224568</v>
      </c>
      <c r="CA11" s="17">
        <v>854.27588335048699</v>
      </c>
      <c r="CB11" s="17">
        <v>0.46927759294410698</v>
      </c>
      <c r="CC11" s="17">
        <v>95.194986270716498</v>
      </c>
      <c r="CD11" s="17">
        <v>3.1285229227775997E-2</v>
      </c>
      <c r="CE11" s="17">
        <v>2140.54920826953</v>
      </c>
      <c r="CF11" s="17">
        <v>1291.1312006040901</v>
      </c>
      <c r="CG11" s="17">
        <v>4.3317895699620204</v>
      </c>
      <c r="CH11" s="17">
        <v>0</v>
      </c>
      <c r="CI11" s="17">
        <v>0</v>
      </c>
      <c r="CJ11" s="17">
        <v>834.65254908951704</v>
      </c>
      <c r="CK11" s="17">
        <v>352.55460758125298</v>
      </c>
      <c r="CL11" s="17">
        <v>18.203949633333199</v>
      </c>
      <c r="CM11" s="17">
        <v>12371.070220076301</v>
      </c>
      <c r="CN11" s="17">
        <v>12.975853354704901</v>
      </c>
      <c r="CO11" s="17">
        <v>32.607458439713497</v>
      </c>
      <c r="CQ11" s="26">
        <f t="shared" si="0"/>
        <v>1.1127255143363255</v>
      </c>
      <c r="CR11" s="40">
        <f t="shared" si="1"/>
        <v>-2.1649533436274916E-4</v>
      </c>
      <c r="CS11" s="40">
        <f t="shared" si="2"/>
        <v>-1.6292736363283079E-4</v>
      </c>
      <c r="CT11" s="40">
        <f t="shared" si="3"/>
        <v>-1.9806775007196373E-4</v>
      </c>
      <c r="CU11" s="40">
        <f t="shared" si="4"/>
        <v>-2.6575177645810229E-4</v>
      </c>
      <c r="CV11" s="40">
        <f t="shared" si="5"/>
        <v>-3.2929591747973613E-4</v>
      </c>
      <c r="CW11" s="40">
        <f t="shared" si="6"/>
        <v>-1.7985149657967175E-4</v>
      </c>
      <c r="CX11" s="40">
        <f t="shared" si="7"/>
        <v>-2.3183029695793292E-4</v>
      </c>
      <c r="CY11" s="40">
        <f t="shared" si="8"/>
        <v>-2.9918823924320064E-4</v>
      </c>
      <c r="CZ11" s="40">
        <f t="shared" si="9"/>
        <v>-1.7666045540365032E-4</v>
      </c>
      <c r="DA11" s="40">
        <f t="shared" si="10"/>
        <v>-3.8428662267453814E-4</v>
      </c>
      <c r="DB11" s="40">
        <f t="shared" si="11"/>
        <v>-2.1874918378270457E-4</v>
      </c>
      <c r="DC11" s="40">
        <f t="shared" si="12"/>
        <v>-1.7206015287961633E-4</v>
      </c>
      <c r="DD11" s="40">
        <f t="shared" si="13"/>
        <v>-3.2834571881897512E-4</v>
      </c>
      <c r="DE11" s="40">
        <f t="shared" si="14"/>
        <v>-1.5562809293115463E-4</v>
      </c>
      <c r="DF11" s="40">
        <f t="shared" si="15"/>
        <v>-2.3614803221551068E-4</v>
      </c>
      <c r="DG11" s="40">
        <f t="shared" si="16"/>
        <v>-3.5603547088605713E-4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</row>
    <row r="12" spans="1:123" x14ac:dyDescent="0.25">
      <c r="A12" s="17" t="s">
        <v>181</v>
      </c>
      <c r="B12" s="15">
        <v>33994.010344000002</v>
      </c>
      <c r="C12" s="15">
        <v>7278.2023423000001</v>
      </c>
      <c r="D12" s="15">
        <v>1335.8275343</v>
      </c>
      <c r="E12" s="15">
        <v>5404.3360283000002</v>
      </c>
      <c r="F12" s="15">
        <v>3412.6765215</v>
      </c>
      <c r="G12" s="15">
        <v>566.05053921000001</v>
      </c>
      <c r="H12" s="15">
        <v>4539.6559915999997</v>
      </c>
      <c r="I12" s="17">
        <v>369.85913686999999</v>
      </c>
      <c r="J12" s="17">
        <v>55.381876779999999</v>
      </c>
      <c r="K12" s="17">
        <v>39.176543940000002</v>
      </c>
      <c r="L12" s="17">
        <v>250.91739256</v>
      </c>
      <c r="M12" s="17">
        <v>41.297030999999997</v>
      </c>
      <c r="N12" s="17">
        <v>16.028267540000002</v>
      </c>
      <c r="O12" s="17">
        <v>6.3661596400000002</v>
      </c>
      <c r="P12" s="17">
        <v>42.329793680000002</v>
      </c>
      <c r="Q12" s="17">
        <v>6.0795880499999999</v>
      </c>
      <c r="R12" s="32"/>
      <c r="S12" s="17" t="s">
        <v>181</v>
      </c>
      <c r="T12" s="17">
        <v>0</v>
      </c>
      <c r="U12" s="17">
        <v>143.18919855841699</v>
      </c>
      <c r="V12" s="17">
        <v>369.805869162254</v>
      </c>
      <c r="W12" s="17">
        <v>369.805869162254</v>
      </c>
      <c r="X12" s="17">
        <v>122.301643738322</v>
      </c>
      <c r="Y12" s="17">
        <v>0.37681832285582301</v>
      </c>
      <c r="Z12" s="17">
        <v>55.373965846210602</v>
      </c>
      <c r="AA12" s="17">
        <v>39.170799958757399</v>
      </c>
      <c r="AB12" s="17">
        <v>942.14903291840096</v>
      </c>
      <c r="AC12" s="17">
        <v>33989.074676940203</v>
      </c>
      <c r="AD12" s="17">
        <v>259.31814966823498</v>
      </c>
      <c r="AE12" s="17">
        <v>206.59146679495299</v>
      </c>
      <c r="AF12" s="17">
        <v>38.758580493623498</v>
      </c>
      <c r="AG12" s="17">
        <v>6.3652558715041598</v>
      </c>
      <c r="AH12" s="17">
        <v>0</v>
      </c>
      <c r="AI12" s="17">
        <v>0</v>
      </c>
      <c r="AJ12" s="17">
        <v>250.88119755034</v>
      </c>
      <c r="AK12" s="17">
        <v>250.88119755034</v>
      </c>
      <c r="AL12" s="17">
        <v>539.299671221989</v>
      </c>
      <c r="AM12" s="17">
        <v>0</v>
      </c>
      <c r="AN12" s="17">
        <v>42.323801426032098</v>
      </c>
      <c r="AO12" s="17">
        <v>8604044.7122780904</v>
      </c>
      <c r="AP12" s="17">
        <v>0</v>
      </c>
      <c r="AQ12" s="17">
        <v>21.622110058214101</v>
      </c>
      <c r="AR12" s="17">
        <v>17.9567708856632</v>
      </c>
      <c r="AS12" s="17">
        <v>0</v>
      </c>
      <c r="AT12" s="17">
        <v>38.3125340947254</v>
      </c>
      <c r="AU12" s="17">
        <v>20.7093215858132</v>
      </c>
      <c r="AV12" s="17">
        <v>0</v>
      </c>
      <c r="AW12" s="17">
        <v>226.648631174917</v>
      </c>
      <c r="AX12" s="17">
        <v>0</v>
      </c>
      <c r="AY12" s="17">
        <v>7277.2809357628203</v>
      </c>
      <c r="AZ12" s="17">
        <v>0</v>
      </c>
      <c r="BA12" s="17">
        <v>4888.8000674614304</v>
      </c>
      <c r="BB12" s="17">
        <v>1202.0814612895899</v>
      </c>
      <c r="BC12" s="17">
        <v>133.56452629397501</v>
      </c>
      <c r="BD12" s="17">
        <v>1335.6459875835601</v>
      </c>
      <c r="BE12" s="17">
        <v>8.7973213842821404E-7</v>
      </c>
      <c r="BF12" s="17">
        <v>182.047413743448</v>
      </c>
      <c r="BG12" s="17">
        <v>0</v>
      </c>
      <c r="BH12" s="17">
        <v>1.0236057499848401</v>
      </c>
      <c r="BI12" s="17">
        <v>2211.8937707300001</v>
      </c>
      <c r="BJ12" s="17">
        <v>1.1259636078638799</v>
      </c>
      <c r="BK12" s="17">
        <v>308.88703307484099</v>
      </c>
      <c r="BL12" s="17">
        <v>371.95139117159101</v>
      </c>
      <c r="BM12" s="17">
        <v>0.34120126644510201</v>
      </c>
      <c r="BN12" s="17">
        <v>0</v>
      </c>
      <c r="BO12" s="17">
        <v>240.23197892381299</v>
      </c>
      <c r="BP12" s="17">
        <v>5403.5195195630404</v>
      </c>
      <c r="BQ12" s="17">
        <v>3412.1597178687898</v>
      </c>
      <c r="BR12" s="17">
        <v>1991.3598016942501</v>
      </c>
      <c r="BS12" s="17">
        <v>2.75033153436179</v>
      </c>
      <c r="BT12" s="17">
        <v>0</v>
      </c>
      <c r="BU12" s="17">
        <v>81.682445223410795</v>
      </c>
      <c r="BV12" s="17">
        <v>22.348954601321601</v>
      </c>
      <c r="BW12" s="17">
        <v>927.19369786757898</v>
      </c>
      <c r="BX12" s="17">
        <v>61.419405016617297</v>
      </c>
      <c r="BY12" s="17">
        <v>11.942306948417301</v>
      </c>
      <c r="BZ12" s="17">
        <v>1324.56245638982</v>
      </c>
      <c r="CA12" s="17">
        <v>64.775541689811803</v>
      </c>
      <c r="CB12" s="17">
        <v>0.51180215424637698</v>
      </c>
      <c r="CC12" s="17">
        <v>56.153024190214801</v>
      </c>
      <c r="CD12" s="17">
        <v>3.4120148260828799E-2</v>
      </c>
      <c r="CE12" s="17">
        <v>565.97734983713303</v>
      </c>
      <c r="CF12" s="17">
        <v>1171.6718715704601</v>
      </c>
      <c r="CG12" s="17">
        <v>6.0787286845406303</v>
      </c>
      <c r="CH12" s="17">
        <v>0</v>
      </c>
      <c r="CI12" s="17">
        <v>0</v>
      </c>
      <c r="CJ12" s="17">
        <v>61.5429900914055</v>
      </c>
      <c r="CK12" s="17">
        <v>41.2911277561414</v>
      </c>
      <c r="CL12" s="17">
        <v>17.979478087977601</v>
      </c>
      <c r="CM12" s="17">
        <v>4539.0109550973602</v>
      </c>
      <c r="CN12" s="17">
        <v>16.025948626378799</v>
      </c>
      <c r="CO12" s="17">
        <v>28.667413213941401</v>
      </c>
      <c r="CQ12" s="26">
        <f t="shared" si="0"/>
        <v>1.0770628482337663</v>
      </c>
      <c r="CR12" s="40">
        <f t="shared" si="1"/>
        <v>-1.4519225621963632E-4</v>
      </c>
      <c r="CS12" s="40">
        <f t="shared" si="2"/>
        <v>-1.2659809302424749E-4</v>
      </c>
      <c r="CT12" s="40">
        <f t="shared" si="3"/>
        <v>-1.3590580503721928E-4</v>
      </c>
      <c r="CU12" s="40">
        <f t="shared" si="4"/>
        <v>-1.5108400600631172E-4</v>
      </c>
      <c r="CV12" s="40">
        <f t="shared" si="5"/>
        <v>-1.514364540425497E-4</v>
      </c>
      <c r="CW12" s="40">
        <f t="shared" si="6"/>
        <v>-1.2929830076502201E-4</v>
      </c>
      <c r="CX12" s="40">
        <f t="shared" si="7"/>
        <v>-1.420892913103909E-4</v>
      </c>
      <c r="CY12" s="40">
        <f t="shared" si="8"/>
        <v>-1.440216083257416E-4</v>
      </c>
      <c r="CZ12" s="40">
        <f t="shared" si="9"/>
        <v>-1.4284336771074624E-4</v>
      </c>
      <c r="DA12" s="40">
        <f t="shared" si="10"/>
        <v>-1.4661786530735407E-4</v>
      </c>
      <c r="DB12" s="40">
        <f t="shared" si="11"/>
        <v>-1.4425070056208315E-4</v>
      </c>
      <c r="DC12" s="40">
        <f t="shared" si="12"/>
        <v>-1.4294596283682736E-4</v>
      </c>
      <c r="DD12" s="40">
        <f t="shared" si="13"/>
        <v>-1.4467649828126789E-4</v>
      </c>
      <c r="DE12" s="40">
        <f t="shared" si="14"/>
        <v>-1.4196447260948606E-4</v>
      </c>
      <c r="DF12" s="40">
        <f t="shared" si="15"/>
        <v>-1.4156114280176177E-4</v>
      </c>
      <c r="DG12" s="40">
        <f t="shared" si="16"/>
        <v>-1.4135258052058294E-4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3" x14ac:dyDescent="0.25">
      <c r="A13" s="17" t="s">
        <v>182</v>
      </c>
      <c r="B13" s="15">
        <v>30565.885008000001</v>
      </c>
      <c r="C13" s="15">
        <v>4423.2045873999996</v>
      </c>
      <c r="D13" s="15">
        <v>996.13928994000003</v>
      </c>
      <c r="E13" s="15">
        <v>5037.7702129999998</v>
      </c>
      <c r="F13" s="15">
        <v>3451.6144889000002</v>
      </c>
      <c r="G13" s="15">
        <v>247.10210647</v>
      </c>
      <c r="H13" s="15">
        <v>4218.1398083000004</v>
      </c>
      <c r="I13" s="17">
        <v>289.54919978999999</v>
      </c>
      <c r="J13" s="17">
        <v>47.623935199999998</v>
      </c>
      <c r="K13" s="17">
        <v>31.482134599999998</v>
      </c>
      <c r="L13" s="17">
        <v>243.55027439</v>
      </c>
      <c r="M13" s="17">
        <v>30.0778076</v>
      </c>
      <c r="N13" s="17">
        <v>11.9539118</v>
      </c>
      <c r="O13" s="17">
        <v>4.5704283999999999</v>
      </c>
      <c r="P13" s="17">
        <v>47.619732200000001</v>
      </c>
      <c r="Q13" s="17">
        <v>4.7584847999999997</v>
      </c>
      <c r="R13" s="32"/>
      <c r="S13" s="17" t="s">
        <v>182</v>
      </c>
      <c r="T13" s="17">
        <v>0</v>
      </c>
      <c r="U13" s="17">
        <v>132.480874890764</v>
      </c>
      <c r="V13" s="17">
        <v>289.68071283065899</v>
      </c>
      <c r="W13" s="17">
        <v>289.68071283065899</v>
      </c>
      <c r="X13" s="17">
        <v>118.257425732733</v>
      </c>
      <c r="Y13" s="17">
        <v>0.24281605948740301</v>
      </c>
      <c r="Z13" s="17">
        <v>47.645598432132097</v>
      </c>
      <c r="AA13" s="17">
        <v>31.496400452083002</v>
      </c>
      <c r="AB13" s="17">
        <v>891.47331839152901</v>
      </c>
      <c r="AC13" s="17">
        <v>30579.497829439399</v>
      </c>
      <c r="AD13" s="17">
        <v>238.290398801425</v>
      </c>
      <c r="AE13" s="17">
        <v>168.75600184971299</v>
      </c>
      <c r="AF13" s="17">
        <v>38.937569353649998</v>
      </c>
      <c r="AG13" s="17">
        <v>4.5724999673517503</v>
      </c>
      <c r="AH13" s="17">
        <v>0</v>
      </c>
      <c r="AI13" s="17">
        <v>0</v>
      </c>
      <c r="AJ13" s="17">
        <v>243.66139462292699</v>
      </c>
      <c r="AK13" s="17">
        <v>243.66139462292699</v>
      </c>
      <c r="AL13" s="17">
        <v>485.39705612813702</v>
      </c>
      <c r="AM13" s="17">
        <v>0</v>
      </c>
      <c r="AN13" s="17">
        <v>47.641443995328899</v>
      </c>
      <c r="AO13" s="17">
        <v>7488714.6563049396</v>
      </c>
      <c r="AP13" s="17">
        <v>0</v>
      </c>
      <c r="AQ13" s="17">
        <v>16.937344863451202</v>
      </c>
      <c r="AR13" s="17">
        <v>15.2431426612062</v>
      </c>
      <c r="AS13" s="17">
        <v>0</v>
      </c>
      <c r="AT13" s="17">
        <v>30.118033043392401</v>
      </c>
      <c r="AU13" s="17">
        <v>21.527736851596899</v>
      </c>
      <c r="AV13" s="17">
        <v>0</v>
      </c>
      <c r="AW13" s="17">
        <v>150.29089325063899</v>
      </c>
      <c r="AX13" s="17">
        <v>0</v>
      </c>
      <c r="AY13" s="17">
        <v>4425.11813213401</v>
      </c>
      <c r="AZ13" s="17">
        <v>0</v>
      </c>
      <c r="BA13" s="17">
        <v>4521.3743362158702</v>
      </c>
      <c r="BB13" s="17">
        <v>896.93630223162802</v>
      </c>
      <c r="BC13" s="17">
        <v>99.659616309793407</v>
      </c>
      <c r="BD13" s="17">
        <v>996.59591854142195</v>
      </c>
      <c r="BE13" s="17">
        <v>0</v>
      </c>
      <c r="BF13" s="17">
        <v>152.53444444038399</v>
      </c>
      <c r="BG13" s="17">
        <v>0</v>
      </c>
      <c r="BH13" s="17">
        <v>1.03595077156258</v>
      </c>
      <c r="BI13" s="17">
        <v>2225.00926236545</v>
      </c>
      <c r="BJ13" s="17">
        <v>1.13954746947976</v>
      </c>
      <c r="BK13" s="17">
        <v>312.58129554611202</v>
      </c>
      <c r="BL13" s="17">
        <v>376.39579743933098</v>
      </c>
      <c r="BM13" s="17">
        <v>0.34531753842931701</v>
      </c>
      <c r="BN13" s="17">
        <v>0</v>
      </c>
      <c r="BO13" s="17">
        <v>243.10343149412699</v>
      </c>
      <c r="BP13" s="17">
        <v>5040.0511835736897</v>
      </c>
      <c r="BQ13" s="17">
        <v>3453.1732400450801</v>
      </c>
      <c r="BR13" s="17">
        <v>1586.8779435286001</v>
      </c>
      <c r="BS13" s="17">
        <v>2.7832512034480201</v>
      </c>
      <c r="BT13" s="17">
        <v>0</v>
      </c>
      <c r="BU13" s="17">
        <v>82.662077062561593</v>
      </c>
      <c r="BV13" s="17">
        <v>22.618274706923</v>
      </c>
      <c r="BW13" s="17">
        <v>938.36502587675</v>
      </c>
      <c r="BX13" s="17">
        <v>62.157117699256403</v>
      </c>
      <c r="BY13" s="17">
        <v>12.086105388647301</v>
      </c>
      <c r="BZ13" s="17">
        <v>1340.52210519353</v>
      </c>
      <c r="CA13" s="17">
        <v>50.334672303041998</v>
      </c>
      <c r="CB13" s="17">
        <v>0.51797611016496004</v>
      </c>
      <c r="CC13" s="17">
        <v>56.825434790037299</v>
      </c>
      <c r="CD13" s="17">
        <v>3.4531754713757301E-2</v>
      </c>
      <c r="CE13" s="17">
        <v>247.220857452449</v>
      </c>
      <c r="CF13" s="17">
        <v>1194.28879962171</v>
      </c>
      <c r="CG13" s="17">
        <v>4.7606357735301996</v>
      </c>
      <c r="CH13" s="17">
        <v>0</v>
      </c>
      <c r="CI13" s="17">
        <v>0</v>
      </c>
      <c r="CJ13" s="17">
        <v>51.697197848196502</v>
      </c>
      <c r="CK13" s="17">
        <v>30.091428059710498</v>
      </c>
      <c r="CL13" s="17">
        <v>14.7660751191322</v>
      </c>
      <c r="CM13" s="17">
        <v>4220.1284676223604</v>
      </c>
      <c r="CN13" s="17">
        <v>11.9593514110875</v>
      </c>
      <c r="CO13" s="17">
        <v>24.151201334274099</v>
      </c>
      <c r="CQ13" s="26">
        <f t="shared" si="0"/>
        <v>1.0713831038331478</v>
      </c>
      <c r="CR13" s="40">
        <f t="shared" si="1"/>
        <v>4.4535996375811269E-4</v>
      </c>
      <c r="CS13" s="40">
        <f t="shared" si="2"/>
        <v>4.326150184102672E-4</v>
      </c>
      <c r="CT13" s="40">
        <f t="shared" si="3"/>
        <v>4.5839834452210968E-4</v>
      </c>
      <c r="CU13" s="40">
        <f t="shared" si="4"/>
        <v>4.5277384184850194E-4</v>
      </c>
      <c r="CV13" s="40">
        <f t="shared" si="5"/>
        <v>4.5160059157610508E-4</v>
      </c>
      <c r="CW13" s="40">
        <f t="shared" si="6"/>
        <v>4.8057454525754099E-4</v>
      </c>
      <c r="CX13" s="40">
        <f t="shared" si="7"/>
        <v>4.7145410364231327E-4</v>
      </c>
      <c r="CY13" s="40">
        <f t="shared" si="8"/>
        <v>4.5419928894427385E-4</v>
      </c>
      <c r="CZ13" s="40">
        <f t="shared" si="9"/>
        <v>4.5488118613303176E-4</v>
      </c>
      <c r="DA13" s="40">
        <f t="shared" si="10"/>
        <v>4.5314119465721488E-4</v>
      </c>
      <c r="DB13" s="40">
        <f t="shared" si="11"/>
        <v>4.5625172546122751E-4</v>
      </c>
      <c r="DC13" s="40">
        <f t="shared" si="12"/>
        <v>4.5284084171409229E-4</v>
      </c>
      <c r="DD13" s="40">
        <f t="shared" si="13"/>
        <v>4.5504862161520088E-4</v>
      </c>
      <c r="DE13" s="40">
        <f t="shared" si="14"/>
        <v>4.5325452461970591E-4</v>
      </c>
      <c r="DF13" s="40">
        <f t="shared" si="15"/>
        <v>4.5594114720573048E-4</v>
      </c>
      <c r="DG13" s="40">
        <f t="shared" si="16"/>
        <v>4.5202908501460056E-4</v>
      </c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</row>
    <row r="14" spans="1:123" x14ac:dyDescent="0.25">
      <c r="A14" s="17" t="s">
        <v>183</v>
      </c>
      <c r="B14" s="15">
        <v>1512.6644048000001</v>
      </c>
      <c r="C14" s="15">
        <v>192.55702453000001</v>
      </c>
      <c r="D14" s="15">
        <v>49.483711399999997</v>
      </c>
      <c r="E14" s="15">
        <v>252.16434766</v>
      </c>
      <c r="F14" s="15">
        <v>187.36196394000001</v>
      </c>
      <c r="G14" s="15">
        <v>13.03228309</v>
      </c>
      <c r="H14" s="15">
        <v>215.36234438</v>
      </c>
      <c r="I14" s="17">
        <v>13.85919634</v>
      </c>
      <c r="J14" s="17">
        <v>2.2254149700000001</v>
      </c>
      <c r="K14" s="17">
        <v>1.4962383299999999</v>
      </c>
      <c r="L14" s="17">
        <v>11.04742087</v>
      </c>
      <c r="M14" s="17">
        <v>1.46821764</v>
      </c>
      <c r="N14" s="17">
        <v>0.57977634</v>
      </c>
      <c r="O14" s="17">
        <v>0.22350264</v>
      </c>
      <c r="P14" s="17">
        <v>2.0904261900000001</v>
      </c>
      <c r="Q14" s="17">
        <v>0.22935992999999999</v>
      </c>
      <c r="R14" s="32"/>
      <c r="S14" s="17" t="s">
        <v>183</v>
      </c>
      <c r="T14" s="17">
        <v>0</v>
      </c>
      <c r="U14" s="17">
        <v>6.8448293586999602</v>
      </c>
      <c r="V14" s="17">
        <v>13.800432574592399</v>
      </c>
      <c r="W14" s="17">
        <v>13.800432574592399</v>
      </c>
      <c r="X14" s="17">
        <v>6.0723493618603097</v>
      </c>
      <c r="Y14" s="17">
        <v>1.3324477721812E-2</v>
      </c>
      <c r="Z14" s="17">
        <v>2.2162181936817502</v>
      </c>
      <c r="AA14" s="17">
        <v>1.48993712310674</v>
      </c>
      <c r="AB14" s="17">
        <v>45.911567127905101</v>
      </c>
      <c r="AC14" s="17">
        <v>1506.0356552998501</v>
      </c>
      <c r="AD14" s="17">
        <v>12.3220467141904</v>
      </c>
      <c r="AE14" s="17">
        <v>8.8830447321840609</v>
      </c>
      <c r="AF14" s="17">
        <v>1.9888796101510899</v>
      </c>
      <c r="AG14" s="17">
        <v>0.22253880026907499</v>
      </c>
      <c r="AH14" s="17">
        <v>0</v>
      </c>
      <c r="AI14" s="17">
        <v>0</v>
      </c>
      <c r="AJ14" s="17">
        <v>11.002791927924999</v>
      </c>
      <c r="AK14" s="17">
        <v>11.002791927924999</v>
      </c>
      <c r="AL14" s="17">
        <v>25.178676062829201</v>
      </c>
      <c r="AM14" s="17">
        <v>0</v>
      </c>
      <c r="AN14" s="17">
        <v>2.08221505322429</v>
      </c>
      <c r="AO14" s="17">
        <v>347116.39730374701</v>
      </c>
      <c r="AP14" s="17">
        <v>0</v>
      </c>
      <c r="AQ14" s="17">
        <v>0.89756060366406198</v>
      </c>
      <c r="AR14" s="17">
        <v>0.79748566166118295</v>
      </c>
      <c r="AS14" s="17">
        <v>0</v>
      </c>
      <c r="AT14" s="17">
        <v>1.5953098820471501</v>
      </c>
      <c r="AU14" s="17">
        <v>1.0948303124887999</v>
      </c>
      <c r="AV14" s="17">
        <v>0</v>
      </c>
      <c r="AW14" s="17">
        <v>8.2023270141191897</v>
      </c>
      <c r="AX14" s="17">
        <v>0</v>
      </c>
      <c r="AY14" s="17">
        <v>191.80453797803</v>
      </c>
      <c r="AZ14" s="17">
        <v>0</v>
      </c>
      <c r="BA14" s="17">
        <v>230.28405441348701</v>
      </c>
      <c r="BB14" s="17">
        <v>44.362732775343403</v>
      </c>
      <c r="BC14" s="17">
        <v>4.9292029755011297</v>
      </c>
      <c r="BD14" s="17">
        <v>49.291935750844601</v>
      </c>
      <c r="BE14" s="17">
        <v>0</v>
      </c>
      <c r="BF14" s="17">
        <v>7.9976321134645101</v>
      </c>
      <c r="BG14" s="17">
        <v>0</v>
      </c>
      <c r="BH14" s="17">
        <v>5.5966359324173098E-2</v>
      </c>
      <c r="BI14" s="17">
        <v>113.641794332446</v>
      </c>
      <c r="BJ14" s="17">
        <v>6.1563480604286798E-2</v>
      </c>
      <c r="BK14" s="17">
        <v>16.886988723578899</v>
      </c>
      <c r="BL14" s="17">
        <v>20.334535735930299</v>
      </c>
      <c r="BM14" s="17">
        <v>1.8655612980263098E-2</v>
      </c>
      <c r="BN14" s="17">
        <v>0</v>
      </c>
      <c r="BO14" s="17">
        <v>13.1334936525295</v>
      </c>
      <c r="BP14" s="17">
        <v>251.05638887816801</v>
      </c>
      <c r="BQ14" s="17">
        <v>186.55531103517001</v>
      </c>
      <c r="BR14" s="17">
        <v>64.501077842997802</v>
      </c>
      <c r="BS14" s="17">
        <v>0.15036327121568299</v>
      </c>
      <c r="BT14" s="17">
        <v>0</v>
      </c>
      <c r="BU14" s="17">
        <v>4.4657587786283903</v>
      </c>
      <c r="BV14" s="17">
        <v>1.22193440499677</v>
      </c>
      <c r="BW14" s="17">
        <v>50.694535421551201</v>
      </c>
      <c r="BX14" s="17">
        <v>3.35799127075513</v>
      </c>
      <c r="BY14" s="17">
        <v>0.65294140405870904</v>
      </c>
      <c r="BZ14" s="17">
        <v>72.420781626680295</v>
      </c>
      <c r="CA14" s="17">
        <v>2.6706368997627701</v>
      </c>
      <c r="CB14" s="17">
        <v>2.7983667214625401E-2</v>
      </c>
      <c r="CC14" s="17">
        <v>3.06995206312935</v>
      </c>
      <c r="CD14" s="17">
        <v>1.86556199248223E-3</v>
      </c>
      <c r="CE14" s="17">
        <v>12.9878350669378</v>
      </c>
      <c r="CF14" s="17">
        <v>60.8928752418946</v>
      </c>
      <c r="CG14" s="17">
        <v>0.22838976353790699</v>
      </c>
      <c r="CH14" s="17">
        <v>0</v>
      </c>
      <c r="CI14" s="17">
        <v>0</v>
      </c>
      <c r="CJ14" s="17">
        <v>2.70901032768157</v>
      </c>
      <c r="CK14" s="17">
        <v>1.4619001472392099</v>
      </c>
      <c r="CL14" s="17">
        <v>0.77667524267473897</v>
      </c>
      <c r="CM14" s="17">
        <v>214.55587604182099</v>
      </c>
      <c r="CN14" s="17">
        <v>0.57729374549525603</v>
      </c>
      <c r="CO14" s="17">
        <v>1.2652689410081099</v>
      </c>
      <c r="CQ14" s="26">
        <f t="shared" si="0"/>
        <v>1.0733057451598309</v>
      </c>
      <c r="CR14" s="40">
        <f t="shared" si="1"/>
        <v>-4.3821679674061033E-3</v>
      </c>
      <c r="CS14" s="40">
        <f t="shared" si="2"/>
        <v>-3.9078634176379929E-3</v>
      </c>
      <c r="CT14" s="40">
        <f t="shared" si="3"/>
        <v>-3.8755308308462068E-3</v>
      </c>
      <c r="CU14" s="40">
        <f t="shared" si="4"/>
        <v>-4.3937963162258261E-3</v>
      </c>
      <c r="CV14" s="40">
        <f t="shared" si="5"/>
        <v>-4.3053183680777478E-3</v>
      </c>
      <c r="CW14" s="40">
        <f t="shared" si="6"/>
        <v>-3.4106090817123428E-3</v>
      </c>
      <c r="CX14" s="40">
        <f t="shared" si="7"/>
        <v>-3.7447044909392989E-3</v>
      </c>
      <c r="CY14" s="40">
        <f t="shared" si="8"/>
        <v>-4.2400557699005222E-3</v>
      </c>
      <c r="CZ14" s="40">
        <f t="shared" si="9"/>
        <v>-4.1326118689000678E-3</v>
      </c>
      <c r="DA14" s="40">
        <f t="shared" si="10"/>
        <v>-4.2113657743682916E-3</v>
      </c>
      <c r="DB14" s="40">
        <f t="shared" si="11"/>
        <v>-4.0397611895273584E-3</v>
      </c>
      <c r="DC14" s="40">
        <f t="shared" si="12"/>
        <v>-4.3028312619851627E-3</v>
      </c>
      <c r="DD14" s="40">
        <f t="shared" si="13"/>
        <v>-4.2819865756232372E-3</v>
      </c>
      <c r="DE14" s="40">
        <f t="shared" si="14"/>
        <v>-4.3124310787783495E-3</v>
      </c>
      <c r="DF14" s="40">
        <f t="shared" si="15"/>
        <v>-3.9279725899865709E-3</v>
      </c>
      <c r="DG14" s="40">
        <f t="shared" si="16"/>
        <v>-4.2298864587768112E-3</v>
      </c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</row>
    <row r="15" spans="1:123" x14ac:dyDescent="0.25">
      <c r="A15" s="17" t="s">
        <v>184</v>
      </c>
      <c r="B15" s="15">
        <v>834.77183939999998</v>
      </c>
      <c r="C15" s="15">
        <v>92.734850769999994</v>
      </c>
      <c r="D15" s="15">
        <v>26.983226599999998</v>
      </c>
      <c r="E15" s="15">
        <v>141.35116450000001</v>
      </c>
      <c r="F15" s="15">
        <v>106.30976699999999</v>
      </c>
      <c r="G15" s="15">
        <v>6.6342663899999996</v>
      </c>
      <c r="H15" s="15">
        <v>123.20170644</v>
      </c>
      <c r="I15" s="17">
        <v>7.5338817599999999</v>
      </c>
      <c r="J15" s="17">
        <v>1.2195404999999999</v>
      </c>
      <c r="K15" s="17">
        <v>0.81528210000000001</v>
      </c>
      <c r="L15" s="17">
        <v>6.1157674899999996</v>
      </c>
      <c r="M15" s="17">
        <v>0.79295760000000004</v>
      </c>
      <c r="N15" s="17">
        <v>0.31379055</v>
      </c>
      <c r="O15" s="17">
        <v>0.12063840000000001</v>
      </c>
      <c r="P15" s="17">
        <v>1.1705169</v>
      </c>
      <c r="Q15" s="17">
        <v>0.12440759999999999</v>
      </c>
      <c r="R15" s="32"/>
      <c r="S15" s="17" t="s">
        <v>184</v>
      </c>
      <c r="T15" s="17">
        <v>0</v>
      </c>
      <c r="U15" s="17">
        <v>3.9602740925511299</v>
      </c>
      <c r="V15" s="17">
        <v>7.5156798258092801</v>
      </c>
      <c r="W15" s="17">
        <v>7.5156798258092801</v>
      </c>
      <c r="X15" s="17">
        <v>3.48499596454967</v>
      </c>
      <c r="Y15" s="17">
        <v>8.2965009533667294E-3</v>
      </c>
      <c r="Z15" s="17">
        <v>1.21675766493786</v>
      </c>
      <c r="AA15" s="17">
        <v>0.81334641891900805</v>
      </c>
      <c r="AB15" s="17">
        <v>26.4522703007875</v>
      </c>
      <c r="AC15" s="17">
        <v>832.67419368706396</v>
      </c>
      <c r="AD15" s="17">
        <v>7.13714735618644</v>
      </c>
      <c r="AE15" s="17">
        <v>5.2631071142776804</v>
      </c>
      <c r="AF15" s="17">
        <v>1.1334708849021899</v>
      </c>
      <c r="AG15" s="17">
        <v>0.120330900857598</v>
      </c>
      <c r="AH15" s="17">
        <v>0</v>
      </c>
      <c r="AI15" s="17">
        <v>0</v>
      </c>
      <c r="AJ15" s="17">
        <v>6.1028211312003497</v>
      </c>
      <c r="AK15" s="17">
        <v>6.1028211312003497</v>
      </c>
      <c r="AL15" s="17">
        <v>14.6432281258354</v>
      </c>
      <c r="AM15" s="17">
        <v>0</v>
      </c>
      <c r="AN15" s="17">
        <v>1.1682423255510099</v>
      </c>
      <c r="AO15" s="17">
        <v>190802.79426136799</v>
      </c>
      <c r="AP15" s="17">
        <v>0</v>
      </c>
      <c r="AQ15" s="17">
        <v>0.53625054704056996</v>
      </c>
      <c r="AR15" s="17">
        <v>0.46889834561395899</v>
      </c>
      <c r="AS15" s="17">
        <v>0</v>
      </c>
      <c r="AT15" s="17">
        <v>0.95258927541660199</v>
      </c>
      <c r="AU15" s="17">
        <v>0.62030818024989298</v>
      </c>
      <c r="AV15" s="17">
        <v>0</v>
      </c>
      <c r="AW15" s="17">
        <v>5.0754022573012101</v>
      </c>
      <c r="AX15" s="17">
        <v>0</v>
      </c>
      <c r="AY15" s="17">
        <v>92.522184008774303</v>
      </c>
      <c r="AZ15" s="17">
        <v>0</v>
      </c>
      <c r="BA15" s="17">
        <v>132.19826716711501</v>
      </c>
      <c r="BB15" s="17">
        <v>24.234735054040701</v>
      </c>
      <c r="BC15" s="17">
        <v>2.6927500013778798</v>
      </c>
      <c r="BD15" s="17">
        <v>26.9274850554186</v>
      </c>
      <c r="BE15" s="17">
        <v>0</v>
      </c>
      <c r="BF15" s="17">
        <v>4.71530814260597</v>
      </c>
      <c r="BG15" s="17">
        <v>0</v>
      </c>
      <c r="BH15" s="17">
        <v>3.1815997178083803E-2</v>
      </c>
      <c r="BI15" s="17">
        <v>64.758573154318</v>
      </c>
      <c r="BJ15" s="17">
        <v>3.4997746325170699E-2</v>
      </c>
      <c r="BK15" s="17">
        <v>9.5999316567183008</v>
      </c>
      <c r="BL15" s="17">
        <v>11.5597940883061</v>
      </c>
      <c r="BM15" s="17">
        <v>1.06054069456615E-2</v>
      </c>
      <c r="BN15" s="17">
        <v>0</v>
      </c>
      <c r="BO15" s="17">
        <v>7.4661415257086503</v>
      </c>
      <c r="BP15" s="17">
        <v>140.99723957340501</v>
      </c>
      <c r="BQ15" s="17">
        <v>106.05315198377301</v>
      </c>
      <c r="BR15" s="17">
        <v>34.9440875896316</v>
      </c>
      <c r="BS15" s="17">
        <v>8.5478908932577105E-2</v>
      </c>
      <c r="BT15" s="17">
        <v>0</v>
      </c>
      <c r="BU15" s="17">
        <v>2.5386997911120601</v>
      </c>
      <c r="BV15" s="17">
        <v>0.69464846640982802</v>
      </c>
      <c r="BW15" s="17">
        <v>28.818882587344302</v>
      </c>
      <c r="BX15" s="17">
        <v>1.9089534328720099</v>
      </c>
      <c r="BY15" s="17">
        <v>0.37118654960123898</v>
      </c>
      <c r="BZ15" s="17">
        <v>41.169838897247999</v>
      </c>
      <c r="CA15" s="17">
        <v>1.5979786840602499</v>
      </c>
      <c r="CB15" s="17">
        <v>1.59081341732943E-2</v>
      </c>
      <c r="CC15" s="17">
        <v>1.74520825410473</v>
      </c>
      <c r="CD15" s="17">
        <v>1.06054079377414E-3</v>
      </c>
      <c r="CE15" s="17">
        <v>6.6217686050805504</v>
      </c>
      <c r="CF15" s="17">
        <v>34.619678833390097</v>
      </c>
      <c r="CG15" s="17">
        <v>0.124104721418453</v>
      </c>
      <c r="CH15" s="17">
        <v>0</v>
      </c>
      <c r="CI15" s="17">
        <v>0</v>
      </c>
      <c r="CJ15" s="17">
        <v>1.59600781702651</v>
      </c>
      <c r="CK15" s="17">
        <v>0.79095442332869204</v>
      </c>
      <c r="CL15" s="17">
        <v>0.45973371582201999</v>
      </c>
      <c r="CM15" s="17">
        <v>122.974642548102</v>
      </c>
      <c r="CN15" s="17">
        <v>0.31300515359050202</v>
      </c>
      <c r="CO15" s="17">
        <v>0.74522253670750704</v>
      </c>
      <c r="CQ15" s="26">
        <f t="shared" si="0"/>
        <v>1.0750042807841882</v>
      </c>
      <c r="CR15" s="40">
        <f t="shared" si="1"/>
        <v>-2.5128371776936276E-3</v>
      </c>
      <c r="CS15" s="40">
        <f t="shared" si="2"/>
        <v>-2.2932776562410695E-3</v>
      </c>
      <c r="CT15" s="40">
        <f t="shared" si="3"/>
        <v>-2.0657849933112898E-3</v>
      </c>
      <c r="CU15" s="40">
        <f t="shared" si="4"/>
        <v>-2.503869903349817E-3</v>
      </c>
      <c r="CV15" s="40">
        <f t="shared" si="5"/>
        <v>-2.4138423351730966E-3</v>
      </c>
      <c r="CW15" s="40">
        <f t="shared" si="6"/>
        <v>-1.8838231968326487E-3</v>
      </c>
      <c r="CX15" s="40">
        <f t="shared" si="7"/>
        <v>-1.8430255429017122E-3</v>
      </c>
      <c r="CY15" s="40">
        <f t="shared" si="8"/>
        <v>-2.4160100689873056E-3</v>
      </c>
      <c r="CZ15" s="40">
        <f t="shared" si="9"/>
        <v>-2.2818717887105378E-3</v>
      </c>
      <c r="DA15" s="40">
        <f t="shared" si="10"/>
        <v>-2.3742470011201737E-3</v>
      </c>
      <c r="DB15" s="40">
        <f t="shared" si="11"/>
        <v>-2.11688211182304E-3</v>
      </c>
      <c r="DC15" s="40">
        <f t="shared" si="12"/>
        <v>-2.5262090574678956E-3</v>
      </c>
      <c r="DD15" s="40">
        <f t="shared" si="13"/>
        <v>-2.5029320019292643E-3</v>
      </c>
      <c r="DE15" s="40">
        <f t="shared" si="14"/>
        <v>-2.5489325322783588E-3</v>
      </c>
      <c r="DF15" s="40">
        <f t="shared" si="15"/>
        <v>-1.9432222200209506E-3</v>
      </c>
      <c r="DG15" s="40">
        <f t="shared" si="16"/>
        <v>-2.4345665501705489E-3</v>
      </c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</row>
    <row r="16" spans="1:123" x14ac:dyDescent="0.25">
      <c r="A16" s="17" t="s">
        <v>185</v>
      </c>
      <c r="B16" s="15">
        <v>3339.4745028000002</v>
      </c>
      <c r="C16" s="15">
        <v>227.29012674000001</v>
      </c>
      <c r="D16" s="15">
        <v>82.928138410000003</v>
      </c>
      <c r="E16" s="15">
        <v>582.87437014</v>
      </c>
      <c r="F16" s="15">
        <v>432.79245406000001</v>
      </c>
      <c r="G16" s="15">
        <v>16.43424018</v>
      </c>
      <c r="H16" s="15">
        <v>366.16668363000002</v>
      </c>
      <c r="I16" s="17">
        <v>28.127263719999998</v>
      </c>
      <c r="J16" s="17">
        <v>4.2306540000000004</v>
      </c>
      <c r="K16" s="17">
        <v>2.9834056499999999</v>
      </c>
      <c r="L16" s="17">
        <v>19.31144346</v>
      </c>
      <c r="M16" s="17">
        <v>3.1268661</v>
      </c>
      <c r="N16" s="17">
        <v>1.2159981</v>
      </c>
      <c r="O16" s="17">
        <v>0.47800769999999998</v>
      </c>
      <c r="P16" s="17">
        <v>3.2899003499999999</v>
      </c>
      <c r="Q16" s="17">
        <v>0.46269749999999998</v>
      </c>
      <c r="R16" s="32"/>
      <c r="S16" s="17" t="s">
        <v>185</v>
      </c>
      <c r="T16" s="17">
        <v>0</v>
      </c>
      <c r="U16" s="17">
        <v>11.657283445201299</v>
      </c>
      <c r="V16" s="17">
        <v>28.117920002729502</v>
      </c>
      <c r="W16" s="17">
        <v>28.117920002729502</v>
      </c>
      <c r="X16" s="17">
        <v>9.95491185882703</v>
      </c>
      <c r="Y16" s="17">
        <v>3.0714086212646801E-2</v>
      </c>
      <c r="Z16" s="17">
        <v>4.2293647090102002</v>
      </c>
      <c r="AA16" s="17">
        <v>2.9824229565501201</v>
      </c>
      <c r="AB16" s="17">
        <v>76.672315352987496</v>
      </c>
      <c r="AC16" s="17">
        <v>3338.3714386811898</v>
      </c>
      <c r="AD16" s="17">
        <v>21.0929914048975</v>
      </c>
      <c r="AE16" s="17">
        <v>16.817095861548601</v>
      </c>
      <c r="AF16" s="17">
        <v>3.15162337020453</v>
      </c>
      <c r="AG16" s="17">
        <v>0.47784488678825099</v>
      </c>
      <c r="AH16" s="17">
        <v>0</v>
      </c>
      <c r="AI16" s="17">
        <v>0</v>
      </c>
      <c r="AJ16" s="17">
        <v>19.305318385299501</v>
      </c>
      <c r="AK16" s="17">
        <v>19.305318385299501</v>
      </c>
      <c r="AL16" s="17">
        <v>43.910389135596297</v>
      </c>
      <c r="AM16" s="17">
        <v>0</v>
      </c>
      <c r="AN16" s="17">
        <v>3.28884844942045</v>
      </c>
      <c r="AO16" s="17">
        <v>657760.45333200996</v>
      </c>
      <c r="AP16" s="17">
        <v>0</v>
      </c>
      <c r="AQ16" s="17">
        <v>1.75996755456714</v>
      </c>
      <c r="AR16" s="17">
        <v>1.4604393224354399</v>
      </c>
      <c r="AS16" s="17">
        <v>0</v>
      </c>
      <c r="AT16" s="17">
        <v>3.1208515678947402</v>
      </c>
      <c r="AU16" s="17">
        <v>1.6851694407380999</v>
      </c>
      <c r="AV16" s="17">
        <v>0</v>
      </c>
      <c r="AW16" s="17">
        <v>18.472131794197601</v>
      </c>
      <c r="AX16" s="17">
        <v>0</v>
      </c>
      <c r="AY16" s="17">
        <v>227.21435699443799</v>
      </c>
      <c r="AZ16" s="17">
        <v>0</v>
      </c>
      <c r="BA16" s="17">
        <v>394.529783561236</v>
      </c>
      <c r="BB16" s="17">
        <v>74.611554798635296</v>
      </c>
      <c r="BC16" s="17">
        <v>8.2901946041876702</v>
      </c>
      <c r="BD16" s="17">
        <v>82.901749402823</v>
      </c>
      <c r="BE16" s="17">
        <v>0</v>
      </c>
      <c r="BF16" s="17">
        <v>14.823130878872499</v>
      </c>
      <c r="BG16" s="17">
        <v>0</v>
      </c>
      <c r="BH16" s="17">
        <v>0.12979463990255499</v>
      </c>
      <c r="BI16" s="17">
        <v>179.99083466327099</v>
      </c>
      <c r="BJ16" s="17">
        <v>0.142775642013481</v>
      </c>
      <c r="BK16" s="17">
        <v>39.163649421011101</v>
      </c>
      <c r="BL16" s="17">
        <v>47.159073948532999</v>
      </c>
      <c r="BM16" s="17">
        <v>4.3265126848437703E-2</v>
      </c>
      <c r="BN16" s="17">
        <v>0</v>
      </c>
      <c r="BO16" s="17">
        <v>30.4586888010714</v>
      </c>
      <c r="BP16" s="17">
        <v>582.68282871178405</v>
      </c>
      <c r="BQ16" s="17">
        <v>432.65184947381101</v>
      </c>
      <c r="BR16" s="17">
        <v>150.03097923797199</v>
      </c>
      <c r="BS16" s="17">
        <v>0.348716826226183</v>
      </c>
      <c r="BT16" s="17">
        <v>0</v>
      </c>
      <c r="BU16" s="17">
        <v>10.3568186533066</v>
      </c>
      <c r="BV16" s="17">
        <v>2.8338598069853398</v>
      </c>
      <c r="BW16" s="17">
        <v>117.568805370459</v>
      </c>
      <c r="BX16" s="17">
        <v>7.78772232786035</v>
      </c>
      <c r="BY16" s="17">
        <v>1.5142800575406301</v>
      </c>
      <c r="BZ16" s="17">
        <v>167.95546343909999</v>
      </c>
      <c r="CA16" s="17">
        <v>5.2694425584338296</v>
      </c>
      <c r="CB16" s="17">
        <v>6.4898623654491602E-2</v>
      </c>
      <c r="CC16" s="17">
        <v>7.1197102685780704</v>
      </c>
      <c r="CD16" s="17">
        <v>4.3265207206909196E-3</v>
      </c>
      <c r="CE16" s="17">
        <v>16.429440680787199</v>
      </c>
      <c r="CF16" s="17">
        <v>95.350350815547102</v>
      </c>
      <c r="CG16" s="17">
        <v>0.46253888843510299</v>
      </c>
      <c r="CH16" s="17">
        <v>0</v>
      </c>
      <c r="CI16" s="17">
        <v>0</v>
      </c>
      <c r="CJ16" s="17">
        <v>5.0049990590375701</v>
      </c>
      <c r="CK16" s="17">
        <v>3.1258277792548101</v>
      </c>
      <c r="CL16" s="17">
        <v>1.4644094635757801</v>
      </c>
      <c r="CM16" s="17">
        <v>366.054859372674</v>
      </c>
      <c r="CN16" s="17">
        <v>1.21559373797957</v>
      </c>
      <c r="CO16" s="17">
        <v>2.3346393677419699</v>
      </c>
      <c r="CQ16" s="26">
        <f t="shared" si="0"/>
        <v>1.0777886796458893</v>
      </c>
      <c r="CR16" s="40">
        <f t="shared" si="1"/>
        <v>-3.3031068747059158E-4</v>
      </c>
      <c r="CS16" s="40">
        <f t="shared" si="2"/>
        <v>-3.3336135910860381E-4</v>
      </c>
      <c r="CT16" s="40">
        <f t="shared" si="3"/>
        <v>-3.1821535709066325E-4</v>
      </c>
      <c r="CU16" s="40">
        <f t="shared" si="4"/>
        <v>-3.28615286635327E-4</v>
      </c>
      <c r="CV16" s="40">
        <f t="shared" si="5"/>
        <v>-3.2487762868782971E-4</v>
      </c>
      <c r="CW16" s="40">
        <f t="shared" si="6"/>
        <v>-2.920426597295291E-4</v>
      </c>
      <c r="CX16" s="40">
        <f t="shared" si="7"/>
        <v>-3.0539167631923425E-4</v>
      </c>
      <c r="CY16" s="40">
        <f t="shared" si="8"/>
        <v>-3.3219432090910318E-4</v>
      </c>
      <c r="CZ16" s="40">
        <f t="shared" si="9"/>
        <v>-3.047498069565909E-4</v>
      </c>
      <c r="DA16" s="40">
        <f t="shared" si="10"/>
        <v>-3.2938646807207695E-4</v>
      </c>
      <c r="DB16" s="40">
        <f t="shared" si="11"/>
        <v>-3.1717332332955786E-4</v>
      </c>
      <c r="DC16" s="40">
        <f t="shared" si="12"/>
        <v>-3.3206434557266003E-4</v>
      </c>
      <c r="DD16" s="40">
        <f t="shared" si="13"/>
        <v>-3.3253507586066705E-4</v>
      </c>
      <c r="DE16" s="40">
        <f t="shared" si="14"/>
        <v>-3.4060792692040549E-4</v>
      </c>
      <c r="DF16" s="40">
        <f t="shared" si="15"/>
        <v>-3.1973630433820225E-4</v>
      </c>
      <c r="DG16" s="40">
        <f t="shared" si="16"/>
        <v>-3.4279754028710606E-4</v>
      </c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</row>
    <row r="17" spans="1:122" x14ac:dyDescent="0.25">
      <c r="A17" s="17" t="s">
        <v>186</v>
      </c>
      <c r="B17" s="15">
        <v>32328.069083999999</v>
      </c>
      <c r="C17" s="15">
        <v>6978.9787097999997</v>
      </c>
      <c r="D17" s="15">
        <v>1199.2782258</v>
      </c>
      <c r="E17" s="15">
        <v>4735.8341080999999</v>
      </c>
      <c r="F17" s="15">
        <v>3139.6204490999999</v>
      </c>
      <c r="G17" s="15">
        <v>254.04056832000001</v>
      </c>
      <c r="H17" s="15">
        <v>4866.9307841999998</v>
      </c>
      <c r="I17" s="17">
        <v>306.67296726000001</v>
      </c>
      <c r="J17" s="17">
        <v>55.44487256</v>
      </c>
      <c r="K17" s="17">
        <v>34.28962988</v>
      </c>
      <c r="L17" s="17">
        <v>312.91882271999998</v>
      </c>
      <c r="M17" s="17">
        <v>29.2635428</v>
      </c>
      <c r="N17" s="17">
        <v>11.96815668</v>
      </c>
      <c r="O17" s="17">
        <v>4.4104176800000001</v>
      </c>
      <c r="P17" s="17">
        <v>67.323964360000005</v>
      </c>
      <c r="Q17" s="17">
        <v>5.0371300000000003</v>
      </c>
      <c r="R17" s="32"/>
      <c r="S17" s="17" t="s">
        <v>186</v>
      </c>
      <c r="T17" s="17">
        <v>0</v>
      </c>
      <c r="U17" s="17">
        <v>149.49692047140999</v>
      </c>
      <c r="V17" s="17">
        <v>306.64856283556799</v>
      </c>
      <c r="W17" s="17">
        <v>306.64856283556799</v>
      </c>
      <c r="X17" s="17">
        <v>140.029345454289</v>
      </c>
      <c r="Y17" s="17">
        <v>0.13750846971949399</v>
      </c>
      <c r="Z17" s="17">
        <v>55.441134589309897</v>
      </c>
      <c r="AA17" s="17">
        <v>34.287067361275902</v>
      </c>
      <c r="AB17" s="17">
        <v>1031.8220147063701</v>
      </c>
      <c r="AC17" s="17">
        <v>32325.4977756466</v>
      </c>
      <c r="AD17" s="17">
        <v>267.06701937840199</v>
      </c>
      <c r="AE17" s="17">
        <v>161.699195267904</v>
      </c>
      <c r="AF17" s="17">
        <v>47.9478492476198</v>
      </c>
      <c r="AG17" s="17">
        <v>4.4100313853128004</v>
      </c>
      <c r="AH17" s="17">
        <v>0</v>
      </c>
      <c r="AI17" s="17">
        <v>0</v>
      </c>
      <c r="AJ17" s="17">
        <v>312.90099816243202</v>
      </c>
      <c r="AK17" s="17">
        <v>312.90099816243202</v>
      </c>
      <c r="AL17" s="17">
        <v>530.23381141949199</v>
      </c>
      <c r="AM17" s="17">
        <v>0</v>
      </c>
      <c r="AN17" s="17">
        <v>67.320778128689298</v>
      </c>
      <c r="AO17" s="17">
        <v>8801800.3104284108</v>
      </c>
      <c r="AP17" s="17">
        <v>0</v>
      </c>
      <c r="AQ17" s="17">
        <v>15.1761802633883</v>
      </c>
      <c r="AR17" s="17">
        <v>15.4609682630461</v>
      </c>
      <c r="AS17" s="17">
        <v>0</v>
      </c>
      <c r="AT17" s="17">
        <v>27.113285742832499</v>
      </c>
      <c r="AU17" s="17">
        <v>27.345763490705799</v>
      </c>
      <c r="AV17" s="17">
        <v>0</v>
      </c>
      <c r="AW17" s="17">
        <v>92.970573612636102</v>
      </c>
      <c r="AX17" s="17">
        <v>0</v>
      </c>
      <c r="AY17" s="17">
        <v>6978.8362519552202</v>
      </c>
      <c r="AZ17" s="17">
        <v>0</v>
      </c>
      <c r="BA17" s="17">
        <v>5177.6307592166904</v>
      </c>
      <c r="BB17" s="17">
        <v>1079.2645077244399</v>
      </c>
      <c r="BC17" s="17">
        <v>119.91835659981101</v>
      </c>
      <c r="BD17" s="17">
        <v>1199.18286432425</v>
      </c>
      <c r="BE17" s="17">
        <v>0</v>
      </c>
      <c r="BF17" s="17">
        <v>151.662558868036</v>
      </c>
      <c r="BG17" s="17">
        <v>0</v>
      </c>
      <c r="BH17" s="17">
        <v>0.941766242387164</v>
      </c>
      <c r="BI17" s="17">
        <v>2741.37945051009</v>
      </c>
      <c r="BJ17" s="17">
        <v>1.0359434379977599</v>
      </c>
      <c r="BK17" s="17">
        <v>284.16213870379198</v>
      </c>
      <c r="BL17" s="17">
        <v>342.17485970336799</v>
      </c>
      <c r="BM17" s="17">
        <v>0.313922664285674</v>
      </c>
      <c r="BN17" s="17">
        <v>0</v>
      </c>
      <c r="BO17" s="17">
        <v>221.001035180255</v>
      </c>
      <c r="BP17" s="17">
        <v>4735.3559641011398</v>
      </c>
      <c r="BQ17" s="17">
        <v>3139.2193407001801</v>
      </c>
      <c r="BR17" s="17">
        <v>1596.1366234009599</v>
      </c>
      <c r="BS17" s="17">
        <v>2.5302048292244601</v>
      </c>
      <c r="BT17" s="17">
        <v>0</v>
      </c>
      <c r="BU17" s="17">
        <v>75.146629011722993</v>
      </c>
      <c r="BV17" s="17">
        <v>20.561903867458099</v>
      </c>
      <c r="BW17" s="17">
        <v>853.05138610096003</v>
      </c>
      <c r="BX17" s="17">
        <v>56.5059336078087</v>
      </c>
      <c r="BY17" s="17">
        <v>10.9872679949514</v>
      </c>
      <c r="BZ17" s="17">
        <v>1218.6450671031801</v>
      </c>
      <c r="CA17" s="17">
        <v>44.528286894718903</v>
      </c>
      <c r="CB17" s="17">
        <v>0.47088192584753902</v>
      </c>
      <c r="CC17" s="17">
        <v>51.659008041358597</v>
      </c>
      <c r="CD17" s="17">
        <v>3.1392285586732502E-2</v>
      </c>
      <c r="CE17" s="17">
        <v>254.009797005021</v>
      </c>
      <c r="CF17" s="17">
        <v>1489.87194858254</v>
      </c>
      <c r="CG17" s="17">
        <v>5.0367441930477197</v>
      </c>
      <c r="CH17" s="17">
        <v>0</v>
      </c>
      <c r="CI17" s="17">
        <v>0</v>
      </c>
      <c r="CJ17" s="17">
        <v>51.678206401438899</v>
      </c>
      <c r="CK17" s="17">
        <v>29.261028760615702</v>
      </c>
      <c r="CL17" s="17">
        <v>14.252094054862001</v>
      </c>
      <c r="CM17" s="17">
        <v>4866.42591511103</v>
      </c>
      <c r="CN17" s="17">
        <v>11.9671359082061</v>
      </c>
      <c r="CO17" s="17">
        <v>24.1938680821271</v>
      </c>
      <c r="CQ17" s="26">
        <f t="shared" si="0"/>
        <v>1.0639493643865654</v>
      </c>
      <c r="CR17" s="40">
        <f t="shared" si="1"/>
        <v>-7.9537950340245498E-5</v>
      </c>
      <c r="CS17" s="40">
        <f t="shared" si="2"/>
        <v>-2.0412420026369572E-5</v>
      </c>
      <c r="CT17" s="40">
        <f t="shared" si="3"/>
        <v>-7.9515723456401231E-5</v>
      </c>
      <c r="CU17" s="40">
        <f t="shared" si="4"/>
        <v>-1.0096299573549352E-4</v>
      </c>
      <c r="CV17" s="40">
        <f t="shared" si="5"/>
        <v>-1.2775697136728292E-4</v>
      </c>
      <c r="CW17" s="40">
        <f t="shared" si="6"/>
        <v>-1.2112756313883407E-4</v>
      </c>
      <c r="CX17" s="40">
        <f t="shared" si="7"/>
        <v>-1.037345940091922E-4</v>
      </c>
      <c r="CY17" s="40">
        <f t="shared" si="8"/>
        <v>-7.9578009923941066E-5</v>
      </c>
      <c r="CZ17" s="40">
        <f t="shared" si="9"/>
        <v>-6.7417788471935646E-5</v>
      </c>
      <c r="DA17" s="40">
        <f t="shared" si="10"/>
        <v>-7.4731594743525086E-5</v>
      </c>
      <c r="DB17" s="40">
        <f t="shared" si="11"/>
        <v>-5.6962241558450313E-5</v>
      </c>
      <c r="DC17" s="40">
        <f t="shared" si="12"/>
        <v>-8.5910287810338952E-5</v>
      </c>
      <c r="DD17" s="40">
        <f t="shared" si="13"/>
        <v>-8.5290644264891577E-5</v>
      </c>
      <c r="DE17" s="40">
        <f t="shared" si="14"/>
        <v>-8.758687163610109E-5</v>
      </c>
      <c r="DF17" s="40">
        <f t="shared" si="15"/>
        <v>-4.7326852198858594E-5</v>
      </c>
      <c r="DG17" s="40">
        <f t="shared" si="16"/>
        <v>-7.6592613706740105E-5</v>
      </c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</row>
    <row r="18" spans="1:122" x14ac:dyDescent="0.25">
      <c r="A18" s="17" t="s">
        <v>187</v>
      </c>
      <c r="B18" s="15">
        <v>4946.4819872999997</v>
      </c>
      <c r="C18" s="15">
        <v>1246.6657990000001</v>
      </c>
      <c r="D18" s="15">
        <v>225.78654356000001</v>
      </c>
      <c r="E18" s="15">
        <v>854.02864408000005</v>
      </c>
      <c r="F18" s="15">
        <v>476.76370171000002</v>
      </c>
      <c r="G18" s="15">
        <v>111.18979985999999</v>
      </c>
      <c r="H18" s="15">
        <v>801.45146956999997</v>
      </c>
      <c r="I18" s="17">
        <v>64.432130799999996</v>
      </c>
      <c r="J18" s="17">
        <v>9.7001714000000003</v>
      </c>
      <c r="K18" s="17">
        <v>6.8357672999999997</v>
      </c>
      <c r="L18" s="17">
        <v>44.330911159999999</v>
      </c>
      <c r="M18" s="17">
        <v>7.1583594000000002</v>
      </c>
      <c r="N18" s="17">
        <v>2.7843325999999999</v>
      </c>
      <c r="O18" s="17">
        <v>1.094249</v>
      </c>
      <c r="P18" s="17">
        <v>7.5646732999999999</v>
      </c>
      <c r="Q18" s="17">
        <v>1.0602879999999999</v>
      </c>
      <c r="R18" s="32"/>
      <c r="S18" s="17" t="s">
        <v>187</v>
      </c>
      <c r="T18" s="17">
        <v>0</v>
      </c>
      <c r="U18" s="17">
        <v>25.244730490663901</v>
      </c>
      <c r="V18" s="17">
        <v>64.412759125045</v>
      </c>
      <c r="W18" s="17">
        <v>64.412759125045</v>
      </c>
      <c r="X18" s="17">
        <v>21.707075400386898</v>
      </c>
      <c r="Y18" s="17">
        <v>6.3424024515308305E-2</v>
      </c>
      <c r="Z18" s="17">
        <v>9.6972835630202603</v>
      </c>
      <c r="AA18" s="17">
        <v>6.8336615055182701</v>
      </c>
      <c r="AB18" s="17">
        <v>166.62511283180299</v>
      </c>
      <c r="AC18" s="17">
        <v>4944.9525765968301</v>
      </c>
      <c r="AD18" s="17">
        <v>45.636947257487698</v>
      </c>
      <c r="AE18" s="17">
        <v>35.768473489657502</v>
      </c>
      <c r="AF18" s="17">
        <v>6.9158102188686899</v>
      </c>
      <c r="AG18" s="17">
        <v>1.0939217328631901</v>
      </c>
      <c r="AH18" s="17">
        <v>0</v>
      </c>
      <c r="AI18" s="17">
        <v>0</v>
      </c>
      <c r="AJ18" s="17">
        <v>44.317335068216501</v>
      </c>
      <c r="AK18" s="17">
        <v>44.317335068216501</v>
      </c>
      <c r="AL18" s="17">
        <v>94.694627210851095</v>
      </c>
      <c r="AM18" s="17">
        <v>0</v>
      </c>
      <c r="AN18" s="17">
        <v>7.5623987615618598</v>
      </c>
      <c r="AO18" s="17">
        <v>1508269.9786173699</v>
      </c>
      <c r="AP18" s="17">
        <v>0</v>
      </c>
      <c r="AQ18" s="17">
        <v>3.7222795263281401</v>
      </c>
      <c r="AR18" s="17">
        <v>3.1233221195849801</v>
      </c>
      <c r="AS18" s="17">
        <v>0</v>
      </c>
      <c r="AT18" s="17">
        <v>6.6029694181080201</v>
      </c>
      <c r="AU18" s="17">
        <v>3.7184805707612001</v>
      </c>
      <c r="AV18" s="17">
        <v>0</v>
      </c>
      <c r="AW18" s="17">
        <v>38.268940471561997</v>
      </c>
      <c r="AX18" s="17">
        <v>0</v>
      </c>
      <c r="AY18" s="17">
        <v>1246.2258967134501</v>
      </c>
      <c r="AZ18" s="17">
        <v>0</v>
      </c>
      <c r="BA18" s="17">
        <v>862.22674162381395</v>
      </c>
      <c r="BB18" s="17">
        <v>203.14341883959699</v>
      </c>
      <c r="BC18" s="17">
        <v>22.571524566653899</v>
      </c>
      <c r="BD18" s="17">
        <v>225.714943406251</v>
      </c>
      <c r="BE18" s="17">
        <v>0</v>
      </c>
      <c r="BF18" s="17">
        <v>31.638090085318801</v>
      </c>
      <c r="BG18" s="17">
        <v>0</v>
      </c>
      <c r="BH18" s="17">
        <v>0.142986167981172</v>
      </c>
      <c r="BI18" s="17">
        <v>395.00236542733802</v>
      </c>
      <c r="BJ18" s="17">
        <v>0.157284225047812</v>
      </c>
      <c r="BK18" s="17">
        <v>43.143562558904698</v>
      </c>
      <c r="BL18" s="17">
        <v>51.951496442291202</v>
      </c>
      <c r="BM18" s="17">
        <v>4.7661994962438697E-2</v>
      </c>
      <c r="BN18" s="17">
        <v>0</v>
      </c>
      <c r="BO18" s="17">
        <v>33.5539948301614</v>
      </c>
      <c r="BP18" s="17">
        <v>853.78238426539201</v>
      </c>
      <c r="BQ18" s="17">
        <v>476.619244442754</v>
      </c>
      <c r="BR18" s="17">
        <v>377.16313982263802</v>
      </c>
      <c r="BS18" s="17">
        <v>0.38415539719020902</v>
      </c>
      <c r="BT18" s="17">
        <v>0</v>
      </c>
      <c r="BU18" s="17">
        <v>11.4093091045376</v>
      </c>
      <c r="BV18" s="17">
        <v>3.1218652645270701</v>
      </c>
      <c r="BW18" s="17">
        <v>129.51650787876699</v>
      </c>
      <c r="BX18" s="17">
        <v>8.5791386872578297</v>
      </c>
      <c r="BY18" s="17">
        <v>1.66817299558524</v>
      </c>
      <c r="BZ18" s="17">
        <v>185.02360543880201</v>
      </c>
      <c r="CA18" s="17">
        <v>11.133847071506599</v>
      </c>
      <c r="CB18" s="17">
        <v>7.1492935619526299E-2</v>
      </c>
      <c r="CC18" s="17">
        <v>7.8432443327435903</v>
      </c>
      <c r="CD18" s="17">
        <v>4.7661883739259303E-3</v>
      </c>
      <c r="CE18" s="17">
        <v>111.15466200168601</v>
      </c>
      <c r="CF18" s="17">
        <v>209.706179556151</v>
      </c>
      <c r="CG18" s="17">
        <v>1.0599732802735899</v>
      </c>
      <c r="CH18" s="17">
        <v>0</v>
      </c>
      <c r="CI18" s="17">
        <v>0</v>
      </c>
      <c r="CJ18" s="17">
        <v>10.687998696670601</v>
      </c>
      <c r="CK18" s="17">
        <v>7.1562126065497003</v>
      </c>
      <c r="CL18" s="17">
        <v>3.1166943888291798</v>
      </c>
      <c r="CM18" s="17">
        <v>801.21189492771498</v>
      </c>
      <c r="CN18" s="17">
        <v>2.7834921405347299</v>
      </c>
      <c r="CO18" s="17">
        <v>4.9866162463477597</v>
      </c>
      <c r="CQ18" s="26">
        <f t="shared" si="0"/>
        <v>1.0761531962797479</v>
      </c>
      <c r="CR18" s="40">
        <f t="shared" si="1"/>
        <v>-3.0919160467910198E-4</v>
      </c>
      <c r="CS18" s="40">
        <f t="shared" si="2"/>
        <v>-3.5286304228678277E-4</v>
      </c>
      <c r="CT18" s="40">
        <f t="shared" si="3"/>
        <v>-3.1711435331836026E-4</v>
      </c>
      <c r="CU18" s="40">
        <f t="shared" si="4"/>
        <v>-2.8835076705573597E-4</v>
      </c>
      <c r="CV18" s="40">
        <f t="shared" si="5"/>
        <v>-3.0299552320762471E-4</v>
      </c>
      <c r="CW18" s="40">
        <f t="shared" si="6"/>
        <v>-3.1601692203988142E-4</v>
      </c>
      <c r="CX18" s="40">
        <f t="shared" si="7"/>
        <v>-2.9892595045527917E-4</v>
      </c>
      <c r="CY18" s="40">
        <f t="shared" si="8"/>
        <v>-3.0065240299326505E-4</v>
      </c>
      <c r="CZ18" s="40">
        <f t="shared" si="9"/>
        <v>-2.9770989198603685E-4</v>
      </c>
      <c r="DA18" s="40">
        <f t="shared" si="10"/>
        <v>-3.0805531980726428E-4</v>
      </c>
      <c r="DB18" s="40">
        <f t="shared" si="11"/>
        <v>-3.0624436602486049E-4</v>
      </c>
      <c r="DC18" s="40">
        <f t="shared" si="12"/>
        <v>-2.9990020482904064E-4</v>
      </c>
      <c r="DD18" s="40">
        <f t="shared" si="13"/>
        <v>-3.0185311383776667E-4</v>
      </c>
      <c r="DE18" s="40">
        <f t="shared" si="14"/>
        <v>-2.9907921945550986E-4</v>
      </c>
      <c r="DF18" s="40">
        <f t="shared" si="15"/>
        <v>-3.0067900462273545E-4</v>
      </c>
      <c r="DG18" s="40">
        <f t="shared" si="16"/>
        <v>-2.968247555475032E-4</v>
      </c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</row>
    <row r="19" spans="1:122" x14ac:dyDescent="0.25">
      <c r="A19" s="17" t="s">
        <v>188</v>
      </c>
      <c r="B19" s="15">
        <v>46009.831064999998</v>
      </c>
      <c r="C19" s="15">
        <v>13893.75402</v>
      </c>
      <c r="D19" s="15">
        <v>2315.7512228999999</v>
      </c>
      <c r="E19" s="15">
        <v>5406.3427488999996</v>
      </c>
      <c r="F19" s="15">
        <v>2679.3674884000002</v>
      </c>
      <c r="G19" s="15">
        <v>1185.3432468999999</v>
      </c>
      <c r="H19" s="15">
        <v>7122.9159147999999</v>
      </c>
      <c r="I19" s="17">
        <v>251.45737790999999</v>
      </c>
      <c r="J19" s="17">
        <v>177.83574848999999</v>
      </c>
      <c r="K19" s="17">
        <v>20.389446</v>
      </c>
      <c r="L19" s="17">
        <v>345.31628540999998</v>
      </c>
      <c r="M19" s="17">
        <v>174.07304631</v>
      </c>
      <c r="N19" s="17">
        <v>9.6483356800000006</v>
      </c>
      <c r="O19" s="17">
        <v>238.30351489</v>
      </c>
      <c r="P19" s="17">
        <v>50.903365579999999</v>
      </c>
      <c r="Q19" s="17">
        <v>3.4061944300000002</v>
      </c>
      <c r="R19" s="32"/>
      <c r="S19" s="17" t="s">
        <v>188</v>
      </c>
      <c r="T19" s="17">
        <v>0</v>
      </c>
      <c r="U19" s="17">
        <v>111.433608645316</v>
      </c>
      <c r="V19" s="17">
        <v>251.52279925361699</v>
      </c>
      <c r="W19" s="17">
        <v>251.52279925361699</v>
      </c>
      <c r="X19" s="17">
        <v>105.40676268493699</v>
      </c>
      <c r="Y19" s="17">
        <v>0.29385895355677399</v>
      </c>
      <c r="Z19" s="17">
        <v>177.90136740403801</v>
      </c>
      <c r="AA19" s="17">
        <v>20.393817585728101</v>
      </c>
      <c r="AB19" s="17">
        <v>1906.7429080566701</v>
      </c>
      <c r="AC19" s="17">
        <v>46025.2331968125</v>
      </c>
      <c r="AD19" s="17">
        <v>1175.61335953245</v>
      </c>
      <c r="AE19" s="17">
        <v>647.80213318076903</v>
      </c>
      <c r="AF19" s="17">
        <v>168.52633007561499</v>
      </c>
      <c r="AG19" s="17">
        <v>238.39833571799801</v>
      </c>
      <c r="AH19" s="17">
        <v>0</v>
      </c>
      <c r="AI19" s="17">
        <v>0</v>
      </c>
      <c r="AJ19" s="17">
        <v>345.42771154408803</v>
      </c>
      <c r="AK19" s="17">
        <v>345.42771154408803</v>
      </c>
      <c r="AL19" s="17">
        <v>419.777164041547</v>
      </c>
      <c r="AM19" s="17">
        <v>0</v>
      </c>
      <c r="AN19" s="17">
        <v>50.918738525400101</v>
      </c>
      <c r="AO19" s="17">
        <v>13637862.5370254</v>
      </c>
      <c r="AP19" s="17">
        <v>0</v>
      </c>
      <c r="AQ19" s="17">
        <v>86.552701582924897</v>
      </c>
      <c r="AR19" s="17">
        <v>111.362391691086</v>
      </c>
      <c r="AS19" s="17">
        <v>0</v>
      </c>
      <c r="AT19" s="17">
        <v>31.702853947953098</v>
      </c>
      <c r="AU19" s="17">
        <v>16.1030756861119</v>
      </c>
      <c r="AV19" s="17">
        <v>0</v>
      </c>
      <c r="AW19" s="17">
        <v>176.72474869316699</v>
      </c>
      <c r="AX19" s="17">
        <v>0</v>
      </c>
      <c r="AY19" s="17">
        <v>13899.0416227147</v>
      </c>
      <c r="AZ19" s="17">
        <v>0</v>
      </c>
      <c r="BA19" s="17">
        <v>7884.3261444291902</v>
      </c>
      <c r="BB19" s="17">
        <v>2084.8884059500501</v>
      </c>
      <c r="BC19" s="17">
        <v>231.65433226737201</v>
      </c>
      <c r="BD19" s="17">
        <v>2316.5427382174198</v>
      </c>
      <c r="BE19" s="17">
        <v>3.6425463971560298E-3</v>
      </c>
      <c r="BF19" s="17">
        <v>292.09404398670301</v>
      </c>
      <c r="BG19" s="17">
        <v>0</v>
      </c>
      <c r="BH19" s="17">
        <v>0.62143919187552599</v>
      </c>
      <c r="BI19" s="17">
        <v>2897.4159832103901</v>
      </c>
      <c r="BJ19" s="17">
        <v>0.68358333427470697</v>
      </c>
      <c r="BK19" s="17">
        <v>318.423249908728</v>
      </c>
      <c r="BL19" s="17">
        <v>399.66012252682702</v>
      </c>
      <c r="BM19" s="17">
        <v>0.20714649061944301</v>
      </c>
      <c r="BN19" s="17">
        <v>0</v>
      </c>
      <c r="BO19" s="17">
        <v>254.755762245738</v>
      </c>
      <c r="BP19" s="17">
        <v>5407.9069275684997</v>
      </c>
      <c r="BQ19" s="17">
        <v>2680.0114447527599</v>
      </c>
      <c r="BR19" s="17">
        <v>2727.8954828157398</v>
      </c>
      <c r="BS19" s="17">
        <v>2.6923676399499499</v>
      </c>
      <c r="BT19" s="17">
        <v>0</v>
      </c>
      <c r="BU19" s="17">
        <v>72.941610432976702</v>
      </c>
      <c r="BV19" s="17">
        <v>14.590861899882601</v>
      </c>
      <c r="BW19" s="17">
        <v>618.349172602831</v>
      </c>
      <c r="BX19" s="17">
        <v>50.582331029922202</v>
      </c>
      <c r="BY19" s="17">
        <v>8.2729008560657409</v>
      </c>
      <c r="BZ19" s="17">
        <v>883.35609077586105</v>
      </c>
      <c r="CA19" s="17">
        <v>419.486856264435</v>
      </c>
      <c r="CB19" s="17">
        <v>0.31072076483286198</v>
      </c>
      <c r="CC19" s="17">
        <v>54.543370405804701</v>
      </c>
      <c r="CD19" s="17">
        <v>2.0714646570721501E-2</v>
      </c>
      <c r="CE19" s="17">
        <v>1185.76264053713</v>
      </c>
      <c r="CF19" s="17">
        <v>962.12966161448901</v>
      </c>
      <c r="CG19" s="17">
        <v>3.40697731754606</v>
      </c>
      <c r="CH19" s="17">
        <v>0</v>
      </c>
      <c r="CI19" s="17">
        <v>0</v>
      </c>
      <c r="CJ19" s="17">
        <v>409.32883846655199</v>
      </c>
      <c r="CK19" s="17">
        <v>174.13913220478199</v>
      </c>
      <c r="CL19" s="17">
        <v>14.0028667922967</v>
      </c>
      <c r="CM19" s="17">
        <v>7125.0677235814001</v>
      </c>
      <c r="CN19" s="17">
        <v>9.6507270171791504</v>
      </c>
      <c r="CO19" s="17">
        <v>24.004463923821302</v>
      </c>
      <c r="CQ19" s="26">
        <f t="shared" si="0"/>
        <v>1.1065615725075735</v>
      </c>
      <c r="CR19" s="40">
        <f t="shared" si="1"/>
        <v>3.3475740849259444E-4</v>
      </c>
      <c r="CS19" s="40">
        <f t="shared" si="2"/>
        <v>3.8057408437546674E-4</v>
      </c>
      <c r="CT19" s="40">
        <f t="shared" si="3"/>
        <v>3.4179635083111313E-4</v>
      </c>
      <c r="CU19" s="40">
        <f t="shared" si="4"/>
        <v>2.8932288261196865E-4</v>
      </c>
      <c r="CV19" s="40">
        <f t="shared" si="5"/>
        <v>2.4033894400361995E-4</v>
      </c>
      <c r="CW19" s="40">
        <f t="shared" si="6"/>
        <v>3.5381619478313359E-4</v>
      </c>
      <c r="CX19" s="40">
        <f t="shared" si="7"/>
        <v>3.020966142432129E-4</v>
      </c>
      <c r="CY19" s="40">
        <f t="shared" si="8"/>
        <v>2.6016871789866154E-4</v>
      </c>
      <c r="CZ19" s="40">
        <f t="shared" si="9"/>
        <v>3.6898607054653131E-4</v>
      </c>
      <c r="DA19" s="40">
        <f t="shared" si="10"/>
        <v>2.1440434076048359E-4</v>
      </c>
      <c r="DB19" s="40">
        <f t="shared" si="11"/>
        <v>3.2267847997887139E-4</v>
      </c>
      <c r="DC19" s="40">
        <f t="shared" si="12"/>
        <v>3.7964461576838241E-4</v>
      </c>
      <c r="DD19" s="40">
        <f t="shared" si="13"/>
        <v>2.4784970781092724E-4</v>
      </c>
      <c r="DE19" s="40">
        <f t="shared" si="14"/>
        <v>3.97899410093785E-4</v>
      </c>
      <c r="DF19" s="40">
        <f t="shared" si="15"/>
        <v>3.0200253411421618E-4</v>
      </c>
      <c r="DG19" s="40">
        <f t="shared" si="16"/>
        <v>2.2984229530896694E-4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x14ac:dyDescent="0.25">
      <c r="A20" s="17" t="s">
        <v>189</v>
      </c>
      <c r="B20" s="15">
        <v>133.54758419999999</v>
      </c>
      <c r="C20" s="15">
        <v>8.9554986599999999</v>
      </c>
      <c r="D20" s="15">
        <v>3.2935664</v>
      </c>
      <c r="E20" s="15">
        <v>23.328352030000001</v>
      </c>
      <c r="F20" s="15">
        <v>17.319260480000001</v>
      </c>
      <c r="G20" s="15">
        <v>0.64987600000000001</v>
      </c>
      <c r="H20" s="15">
        <v>14.521757879999999</v>
      </c>
      <c r="I20" s="17">
        <v>1.1231679000000001</v>
      </c>
      <c r="J20" s="17">
        <v>0.16854140000000001</v>
      </c>
      <c r="K20" s="17">
        <v>0.11905780000000001</v>
      </c>
      <c r="L20" s="17">
        <v>0.76680199999999998</v>
      </c>
      <c r="M20" s="17">
        <v>0.1250656</v>
      </c>
      <c r="N20" s="17">
        <v>4.8611500000000002E-2</v>
      </c>
      <c r="O20" s="17">
        <v>1.9121599999999999E-2</v>
      </c>
      <c r="P20" s="17">
        <v>0.13003980000000001</v>
      </c>
      <c r="Q20" s="17">
        <v>1.8475599999999998E-2</v>
      </c>
      <c r="R20" s="32"/>
      <c r="S20" s="17" t="s">
        <v>189</v>
      </c>
      <c r="T20" s="17">
        <v>0</v>
      </c>
      <c r="U20" s="17">
        <v>0.46230400000330601</v>
      </c>
      <c r="V20" s="17">
        <v>1.12316262471138</v>
      </c>
      <c r="W20" s="17">
        <v>1.12316262471138</v>
      </c>
      <c r="X20" s="17">
        <v>0.394379748011706</v>
      </c>
      <c r="Y20" s="17">
        <v>1.2266263467980601E-3</v>
      </c>
      <c r="Z20" s="17">
        <v>0.16854080842403699</v>
      </c>
      <c r="AA20" s="17">
        <v>0.119058808527301</v>
      </c>
      <c r="AB20" s="17">
        <v>3.0390559594569999</v>
      </c>
      <c r="AC20" s="17">
        <v>133.54754454714299</v>
      </c>
      <c r="AD20" s="17">
        <v>0.83661316955637499</v>
      </c>
      <c r="AE20" s="17">
        <v>0.66873080131285201</v>
      </c>
      <c r="AF20" s="17">
        <v>0.12473566887481601</v>
      </c>
      <c r="AG20" s="17">
        <v>1.9121484603471101E-2</v>
      </c>
      <c r="AH20" s="17">
        <v>0</v>
      </c>
      <c r="AI20" s="17">
        <v>0</v>
      </c>
      <c r="AJ20" s="17">
        <v>0.76680704857112902</v>
      </c>
      <c r="AK20" s="17">
        <v>0.76680704857112902</v>
      </c>
      <c r="AL20" s="17">
        <v>1.74246618258458</v>
      </c>
      <c r="AM20" s="17">
        <v>0</v>
      </c>
      <c r="AN20" s="17">
        <v>0.13004045311595699</v>
      </c>
      <c r="AO20" s="17">
        <v>26205.0188263694</v>
      </c>
      <c r="AP20" s="17">
        <v>0</v>
      </c>
      <c r="AQ20" s="17">
        <v>7.0043805512657195E-2</v>
      </c>
      <c r="AR20" s="17">
        <v>5.8026889913854303E-2</v>
      </c>
      <c r="AS20" s="17">
        <v>0</v>
      </c>
      <c r="AT20" s="17">
        <v>0.124198620301294</v>
      </c>
      <c r="AU20" s="17">
        <v>6.66398132839498E-2</v>
      </c>
      <c r="AV20" s="17">
        <v>0</v>
      </c>
      <c r="AW20" s="17">
        <v>0.73736927567254695</v>
      </c>
      <c r="AX20" s="17">
        <v>0</v>
      </c>
      <c r="AY20" s="17">
        <v>8.9554935983288892</v>
      </c>
      <c r="AZ20" s="17">
        <v>0</v>
      </c>
      <c r="BA20" s="17">
        <v>15.652819325716299</v>
      </c>
      <c r="BB20" s="17">
        <v>2.9641963215881999</v>
      </c>
      <c r="BC20" s="17">
        <v>0.329354087644747</v>
      </c>
      <c r="BD20" s="17">
        <v>3.2935504092329499</v>
      </c>
      <c r="BE20" s="17">
        <v>0</v>
      </c>
      <c r="BF20" s="17">
        <v>0.58914547495824898</v>
      </c>
      <c r="BG20" s="17">
        <v>0</v>
      </c>
      <c r="BH20" s="17">
        <v>5.1958041634286196E-3</v>
      </c>
      <c r="BI20" s="17">
        <v>7.1236193052133796</v>
      </c>
      <c r="BJ20" s="17">
        <v>5.7153999459867598E-3</v>
      </c>
      <c r="BK20" s="17">
        <v>1.5677396561892001</v>
      </c>
      <c r="BL20" s="17">
        <v>1.88779851959633</v>
      </c>
      <c r="BM20" s="17">
        <v>1.7319321858275799E-3</v>
      </c>
      <c r="BN20" s="17">
        <v>0</v>
      </c>
      <c r="BO20" s="17">
        <v>1.2192753407518799</v>
      </c>
      <c r="BP20" s="17">
        <v>23.3283467437182</v>
      </c>
      <c r="BQ20" s="17">
        <v>17.319257307715599</v>
      </c>
      <c r="BR20" s="17">
        <v>6.0090894360025802</v>
      </c>
      <c r="BS20" s="17">
        <v>1.3959374328279201E-2</v>
      </c>
      <c r="BT20" s="17">
        <v>0</v>
      </c>
      <c r="BU20" s="17">
        <v>0.41458841360913101</v>
      </c>
      <c r="BV20" s="17">
        <v>0.113441348787733</v>
      </c>
      <c r="BW20" s="17">
        <v>4.70633509151937</v>
      </c>
      <c r="BX20" s="17">
        <v>0.31174669995645798</v>
      </c>
      <c r="BY20" s="17">
        <v>6.0617751616263399E-2</v>
      </c>
      <c r="BZ20" s="17">
        <v>6.7233349316842697</v>
      </c>
      <c r="CA20" s="17">
        <v>0.20974459977358501</v>
      </c>
      <c r="CB20" s="17">
        <v>2.5979142071352501E-3</v>
      </c>
      <c r="CC20" s="17">
        <v>0.28500593594470802</v>
      </c>
      <c r="CD20" s="5">
        <v>1.7319322960586799E-4</v>
      </c>
      <c r="CE20" s="17">
        <v>0.64987917569183695</v>
      </c>
      <c r="CF20" s="17">
        <v>3.7724525963828701</v>
      </c>
      <c r="CG20" s="17">
        <v>1.8475496023413002E-2</v>
      </c>
      <c r="CH20" s="17">
        <v>0</v>
      </c>
      <c r="CI20" s="5">
        <v>0</v>
      </c>
      <c r="CJ20" s="17">
        <v>0.19890567831280201</v>
      </c>
      <c r="CK20" s="17">
        <v>0.12506645826604201</v>
      </c>
      <c r="CL20" s="17">
        <v>5.8225118794953602E-2</v>
      </c>
      <c r="CM20" s="17">
        <v>14.521754438179601</v>
      </c>
      <c r="CN20" s="17">
        <v>4.8611337183705597E-2</v>
      </c>
      <c r="CO20" s="17">
        <v>9.2779270319174101E-2</v>
      </c>
      <c r="CQ20" s="26">
        <f t="shared" si="0"/>
        <v>1.0778876197329836</v>
      </c>
      <c r="CR20" s="40">
        <f t="shared" si="1"/>
        <v>-2.9691931333279939E-7</v>
      </c>
      <c r="CS20" s="40">
        <f t="shared" si="2"/>
        <v>-5.6520259818736242E-7</v>
      </c>
      <c r="CT20" s="40">
        <f t="shared" si="3"/>
        <v>-4.8551524724249879E-6</v>
      </c>
      <c r="CU20" s="40">
        <f t="shared" si="4"/>
        <v>-2.2660331063388967E-7</v>
      </c>
      <c r="CV20" s="40">
        <f t="shared" si="5"/>
        <v>-1.8316511868681472E-7</v>
      </c>
      <c r="CW20" s="40">
        <f t="shared" si="6"/>
        <v>4.8866119643485766E-6</v>
      </c>
      <c r="CX20" s="40">
        <f t="shared" si="7"/>
        <v>-2.3701127831118347E-7</v>
      </c>
      <c r="CY20" s="40">
        <f t="shared" si="8"/>
        <v>-4.6967943262575281E-6</v>
      </c>
      <c r="CZ20" s="40">
        <f t="shared" si="9"/>
        <v>-3.5099741845119757E-6</v>
      </c>
      <c r="DA20" s="40">
        <f t="shared" si="10"/>
        <v>8.4709048965403711E-6</v>
      </c>
      <c r="DB20" s="40">
        <f t="shared" si="11"/>
        <v>6.5839305701347243E-6</v>
      </c>
      <c r="DC20" s="40">
        <f t="shared" si="12"/>
        <v>6.8625268820060985E-6</v>
      </c>
      <c r="DD20" s="40">
        <f t="shared" si="13"/>
        <v>-3.3493369759226923E-6</v>
      </c>
      <c r="DE20" s="40">
        <f t="shared" si="14"/>
        <v>-6.034878299851616E-6</v>
      </c>
      <c r="DF20" s="40">
        <f t="shared" si="15"/>
        <v>5.0224312632237463E-6</v>
      </c>
      <c r="DG20" s="40">
        <f t="shared" si="16"/>
        <v>-5.6277786375866466E-6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x14ac:dyDescent="0.25">
      <c r="A21" s="17" t="s">
        <v>190</v>
      </c>
      <c r="B21" s="15">
        <v>769.10962510000002</v>
      </c>
      <c r="C21" s="15">
        <v>190.89451077999999</v>
      </c>
      <c r="D21" s="15">
        <v>34.694952860000001</v>
      </c>
      <c r="E21" s="15">
        <v>133.28461604</v>
      </c>
      <c r="F21" s="15">
        <v>74.587344060000007</v>
      </c>
      <c r="G21" s="15">
        <v>17.19379026</v>
      </c>
      <c r="H21" s="15">
        <v>122.46730069</v>
      </c>
      <c r="I21" s="17">
        <v>9.9894123599999993</v>
      </c>
      <c r="J21" s="17">
        <v>1.4947672000000001</v>
      </c>
      <c r="K21" s="17">
        <v>1.0581144</v>
      </c>
      <c r="L21" s="17">
        <v>6.7741210299999999</v>
      </c>
      <c r="M21" s="17">
        <v>1.1144988</v>
      </c>
      <c r="N21" s="17">
        <v>0.43292950000000002</v>
      </c>
      <c r="O21" s="17">
        <v>0.17042679999999999</v>
      </c>
      <c r="P21" s="17">
        <v>1.1425654000000001</v>
      </c>
      <c r="Q21" s="17">
        <v>0.16425380000000001</v>
      </c>
      <c r="R21" s="32"/>
      <c r="S21" s="17" t="s">
        <v>190</v>
      </c>
      <c r="T21" s="17">
        <v>0</v>
      </c>
      <c r="U21" s="17">
        <v>3.86097451806963</v>
      </c>
      <c r="V21" s="17">
        <v>9.9870754821005594</v>
      </c>
      <c r="W21" s="17">
        <v>9.9870754821005594</v>
      </c>
      <c r="X21" s="17">
        <v>3.3011731617586202</v>
      </c>
      <c r="Y21" s="17">
        <v>1.0088959766817099E-2</v>
      </c>
      <c r="Z21" s="17">
        <v>1.49441323196589</v>
      </c>
      <c r="AA21" s="17">
        <v>1.0578547864593</v>
      </c>
      <c r="AB21" s="17">
        <v>25.410319867877</v>
      </c>
      <c r="AC21" s="17">
        <v>768.91011778192899</v>
      </c>
      <c r="AD21" s="17">
        <v>6.9850163161493999</v>
      </c>
      <c r="AE21" s="17">
        <v>5.55229191875857</v>
      </c>
      <c r="AF21" s="17">
        <v>1.04629481513087</v>
      </c>
      <c r="AG21" s="17">
        <v>0.17038657168162999</v>
      </c>
      <c r="AH21" s="17">
        <v>0</v>
      </c>
      <c r="AI21" s="17">
        <v>0</v>
      </c>
      <c r="AJ21" s="17">
        <v>6.7724581410759601</v>
      </c>
      <c r="AK21" s="17">
        <v>6.7724581410759601</v>
      </c>
      <c r="AL21" s="17">
        <v>14.532572460915899</v>
      </c>
      <c r="AM21" s="17">
        <v>0</v>
      </c>
      <c r="AN21" s="17">
        <v>1.14229583131334</v>
      </c>
      <c r="AO21" s="17">
        <v>232283.881752894</v>
      </c>
      <c r="AP21" s="17">
        <v>0</v>
      </c>
      <c r="AQ21" s="17">
        <v>0.58049651853150097</v>
      </c>
      <c r="AR21" s="17">
        <v>0.48264124517083001</v>
      </c>
      <c r="AS21" s="17">
        <v>0</v>
      </c>
      <c r="AT21" s="17">
        <v>1.0294420642956199</v>
      </c>
      <c r="AU21" s="17">
        <v>0.56001532082871697</v>
      </c>
      <c r="AV21" s="17">
        <v>0</v>
      </c>
      <c r="AW21" s="17">
        <v>6.0710783988789503</v>
      </c>
      <c r="AX21" s="17">
        <v>0</v>
      </c>
      <c r="AY21" s="17">
        <v>190.824322293688</v>
      </c>
      <c r="AZ21" s="17">
        <v>0</v>
      </c>
      <c r="BA21" s="17">
        <v>131.851971097405</v>
      </c>
      <c r="BB21" s="17">
        <v>31.216618638976598</v>
      </c>
      <c r="BC21" s="17">
        <v>3.4685063311232001</v>
      </c>
      <c r="BD21" s="17">
        <v>34.6851249700998</v>
      </c>
      <c r="BE21" s="17">
        <v>0</v>
      </c>
      <c r="BF21" s="17">
        <v>4.8970312935068296</v>
      </c>
      <c r="BG21" s="17">
        <v>0</v>
      </c>
      <c r="BH21" s="17">
        <v>2.2370574359143899E-2</v>
      </c>
      <c r="BI21" s="17">
        <v>59.755759748342399</v>
      </c>
      <c r="BJ21" s="17">
        <v>2.4607316919922601E-2</v>
      </c>
      <c r="BK21" s="17">
        <v>6.7498974299619103</v>
      </c>
      <c r="BL21" s="17">
        <v>8.1279134906331105</v>
      </c>
      <c r="BM21" s="17">
        <v>7.4568121166024501E-3</v>
      </c>
      <c r="BN21" s="17">
        <v>0</v>
      </c>
      <c r="BO21" s="17">
        <v>5.2495859168747199</v>
      </c>
      <c r="BP21" s="17">
        <v>133.25689923356299</v>
      </c>
      <c r="BQ21" s="17">
        <v>74.568012733014697</v>
      </c>
      <c r="BR21" s="17">
        <v>58.688886500548399</v>
      </c>
      <c r="BS21" s="17">
        <v>6.0101830387407199E-2</v>
      </c>
      <c r="BT21" s="17">
        <v>0</v>
      </c>
      <c r="BU21" s="17">
        <v>1.7850085484217599</v>
      </c>
      <c r="BV21" s="17">
        <v>0.48842119303118903</v>
      </c>
      <c r="BW21" s="17">
        <v>20.263110611396701</v>
      </c>
      <c r="BX21" s="17">
        <v>1.34222340536935</v>
      </c>
      <c r="BY21" s="17">
        <v>0.26098834085660499</v>
      </c>
      <c r="BZ21" s="17">
        <v>28.947306117274799</v>
      </c>
      <c r="CA21" s="17">
        <v>1.73776866440428</v>
      </c>
      <c r="CB21" s="17">
        <v>1.11852688260939E-2</v>
      </c>
      <c r="CC21" s="17">
        <v>1.2270901965971599</v>
      </c>
      <c r="CD21" s="17">
        <v>7.4567998809504097E-4</v>
      </c>
      <c r="CE21" s="17">
        <v>17.188953133043398</v>
      </c>
      <c r="CF21" s="17">
        <v>31.667931786634</v>
      </c>
      <c r="CG21" s="17">
        <v>0.16421588933348699</v>
      </c>
      <c r="CH21" s="17">
        <v>0</v>
      </c>
      <c r="CI21" s="17">
        <v>0</v>
      </c>
      <c r="CJ21" s="17">
        <v>1.6535965121973999</v>
      </c>
      <c r="CK21" s="17">
        <v>1.1142382529491499</v>
      </c>
      <c r="CL21" s="17">
        <v>0.48353404342664302</v>
      </c>
      <c r="CM21" s="17">
        <v>122.438441773177</v>
      </c>
      <c r="CN21" s="17">
        <v>0.43282544291021102</v>
      </c>
      <c r="CO21" s="17">
        <v>0.77137339099797697</v>
      </c>
      <c r="CQ21" s="26">
        <f t="shared" si="0"/>
        <v>1.0768837726771059</v>
      </c>
      <c r="CR21" s="40">
        <f t="shared" si="1"/>
        <v>-2.5940036577371895E-4</v>
      </c>
      <c r="CS21" s="40">
        <f t="shared" si="2"/>
        <v>-3.6768205657249905E-4</v>
      </c>
      <c r="CT21" s="40">
        <f t="shared" si="3"/>
        <v>-2.8326569400045914E-4</v>
      </c>
      <c r="CU21" s="40">
        <f t="shared" si="4"/>
        <v>-2.0795202972783398E-4</v>
      </c>
      <c r="CV21" s="40">
        <f t="shared" si="5"/>
        <v>-2.5917703906655579E-4</v>
      </c>
      <c r="CW21" s="40">
        <f t="shared" si="6"/>
        <v>-2.8132988034959767E-4</v>
      </c>
      <c r="CX21" s="40">
        <f t="shared" si="7"/>
        <v>-2.3564589617311644E-4</v>
      </c>
      <c r="CY21" s="40">
        <f t="shared" si="8"/>
        <v>-2.3393547240049329E-4</v>
      </c>
      <c r="CZ21" s="40">
        <f t="shared" si="9"/>
        <v>-2.3680479081293086E-4</v>
      </c>
      <c r="DA21" s="40">
        <f t="shared" si="10"/>
        <v>-2.453548885640647E-4</v>
      </c>
      <c r="DB21" s="40">
        <f t="shared" si="11"/>
        <v>-2.4547670711454097E-4</v>
      </c>
      <c r="DC21" s="40">
        <f t="shared" si="12"/>
        <v>-2.3377957055682947E-4</v>
      </c>
      <c r="DD21" s="40">
        <f t="shared" si="13"/>
        <v>-2.4035573872651389E-4</v>
      </c>
      <c r="DE21" s="40">
        <f t="shared" si="14"/>
        <v>-2.3604455619656236E-4</v>
      </c>
      <c r="DF21" s="40">
        <f t="shared" si="15"/>
        <v>-2.359328285803683E-4</v>
      </c>
      <c r="DG21" s="40">
        <f t="shared" si="16"/>
        <v>-2.3080541523552914E-4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x14ac:dyDescent="0.25">
      <c r="A22" s="17" t="s">
        <v>191</v>
      </c>
      <c r="B22" s="15">
        <v>35.963878700000002</v>
      </c>
      <c r="C22" s="15">
        <v>4.5190580599999999</v>
      </c>
      <c r="D22" s="15">
        <v>1.37631137</v>
      </c>
      <c r="E22" s="15">
        <v>6.9324120300000001</v>
      </c>
      <c r="F22" s="15">
        <v>4.1977998699999999</v>
      </c>
      <c r="G22" s="15">
        <v>0.58289603000000001</v>
      </c>
      <c r="H22" s="15">
        <v>6.0809667799999998</v>
      </c>
      <c r="I22" s="17">
        <v>0.42807089999999998</v>
      </c>
      <c r="J22" s="17">
        <v>6.4802399999999996E-2</v>
      </c>
      <c r="K22" s="17">
        <v>4.5480800000000002E-2</v>
      </c>
      <c r="L22" s="17">
        <v>0.298377</v>
      </c>
      <c r="M22" s="17">
        <v>4.7375599999999997E-2</v>
      </c>
      <c r="N22" s="17">
        <v>1.8449500000000001E-2</v>
      </c>
      <c r="O22" s="17">
        <v>7.2395999999999997E-3</v>
      </c>
      <c r="P22" s="17">
        <v>5.1435799999999997E-2</v>
      </c>
      <c r="Q22" s="17">
        <v>7.0505999999999997E-3</v>
      </c>
      <c r="R22" s="32"/>
      <c r="S22" s="17" t="s">
        <v>191</v>
      </c>
      <c r="T22" s="17">
        <v>0</v>
      </c>
      <c r="U22" s="17">
        <v>0.19621385006365799</v>
      </c>
      <c r="V22" s="17">
        <v>0.42806947464739797</v>
      </c>
      <c r="W22" s="17">
        <v>0.42806947464739797</v>
      </c>
      <c r="X22" s="17">
        <v>0.16738358107772899</v>
      </c>
      <c r="Y22" s="17">
        <v>5.2060209086349501E-4</v>
      </c>
      <c r="Z22" s="17">
        <v>6.4802610419484402E-2</v>
      </c>
      <c r="AA22" s="17">
        <v>4.5480093862222098E-2</v>
      </c>
      <c r="AB22" s="17">
        <v>1.28985152951162</v>
      </c>
      <c r="AC22" s="17">
        <v>35.963872418525398</v>
      </c>
      <c r="AD22" s="17">
        <v>0.35508102878685099</v>
      </c>
      <c r="AE22" s="17">
        <v>0.28382927191256402</v>
      </c>
      <c r="AF22" s="17">
        <v>5.2941053324294302E-2</v>
      </c>
      <c r="AG22" s="17">
        <v>7.2396552279854701E-3</v>
      </c>
      <c r="AH22" s="17">
        <v>0</v>
      </c>
      <c r="AI22" s="17">
        <v>0</v>
      </c>
      <c r="AJ22" s="17">
        <v>0.29837506947315001</v>
      </c>
      <c r="AK22" s="17">
        <v>0.29837506947315001</v>
      </c>
      <c r="AL22" s="17">
        <v>0.73954900841614402</v>
      </c>
      <c r="AM22" s="17">
        <v>0</v>
      </c>
      <c r="AN22" s="17">
        <v>5.1435318705666401E-2</v>
      </c>
      <c r="AO22" s="17">
        <v>10084.822548873701</v>
      </c>
      <c r="AP22" s="17">
        <v>0</v>
      </c>
      <c r="AQ22" s="17">
        <v>2.9728586352287499E-2</v>
      </c>
      <c r="AR22" s="17">
        <v>2.46280965470108E-2</v>
      </c>
      <c r="AS22" s="17">
        <v>0</v>
      </c>
      <c r="AT22" s="17">
        <v>5.2713084023655501E-2</v>
      </c>
      <c r="AU22" s="17">
        <v>2.8283714214851399E-2</v>
      </c>
      <c r="AV22" s="17">
        <v>0</v>
      </c>
      <c r="AW22" s="17">
        <v>0.31296131152962098</v>
      </c>
      <c r="AX22" s="17">
        <v>0</v>
      </c>
      <c r="AY22" s="17">
        <v>4.5190558706327799</v>
      </c>
      <c r="AZ22" s="17">
        <v>0</v>
      </c>
      <c r="BA22" s="17">
        <v>6.5610173228172801</v>
      </c>
      <c r="BB22" s="17">
        <v>1.2386840611341601</v>
      </c>
      <c r="BC22" s="17">
        <v>0.13763060456246501</v>
      </c>
      <c r="BD22" s="17">
        <v>1.3763146656966301</v>
      </c>
      <c r="BE22" s="17">
        <v>0</v>
      </c>
      <c r="BF22" s="17">
        <v>0.25004705875868699</v>
      </c>
      <c r="BG22" s="17">
        <v>0</v>
      </c>
      <c r="BH22" s="17">
        <v>1.25934621934886E-3</v>
      </c>
      <c r="BI22" s="17">
        <v>3.0234451594768399</v>
      </c>
      <c r="BJ22" s="17">
        <v>1.3852632043078301E-3</v>
      </c>
      <c r="BK22" s="17">
        <v>0.37998489833936799</v>
      </c>
      <c r="BL22" s="17">
        <v>0.457560034612565</v>
      </c>
      <c r="BM22" s="17">
        <v>4.19780970805293E-4</v>
      </c>
      <c r="BN22" s="17">
        <v>0</v>
      </c>
      <c r="BO22" s="17">
        <v>0.29552494805359403</v>
      </c>
      <c r="BP22" s="17">
        <v>6.9324094874805002</v>
      </c>
      <c r="BQ22" s="17">
        <v>4.1977983552417601</v>
      </c>
      <c r="BR22" s="17">
        <v>2.7346111322387299</v>
      </c>
      <c r="BS22" s="17">
        <v>3.3834554142760198E-3</v>
      </c>
      <c r="BT22" s="17">
        <v>0</v>
      </c>
      <c r="BU22" s="17">
        <v>0.100486890766491</v>
      </c>
      <c r="BV22" s="17">
        <v>2.7495494303807901E-2</v>
      </c>
      <c r="BW22" s="17">
        <v>1.14070966781858</v>
      </c>
      <c r="BX22" s="17">
        <v>7.5560222005434399E-2</v>
      </c>
      <c r="BY22" s="17">
        <v>1.4692262327970501E-2</v>
      </c>
      <c r="BZ22" s="17">
        <v>1.6295853657192301</v>
      </c>
      <c r="CA22" s="17">
        <v>8.9021730121199003E-2</v>
      </c>
      <c r="CB22" s="17">
        <v>6.2967310967443205E-4</v>
      </c>
      <c r="CC22" s="17">
        <v>6.9079074279226396E-2</v>
      </c>
      <c r="CD22" s="5">
        <v>4.1978097080529302E-5</v>
      </c>
      <c r="CE22" s="17">
        <v>0.58290064319846502</v>
      </c>
      <c r="CF22" s="17">
        <v>1.6011271819970501</v>
      </c>
      <c r="CG22" s="17">
        <v>7.0505848090521702E-3</v>
      </c>
      <c r="CH22" s="17">
        <v>0</v>
      </c>
      <c r="CI22" s="5">
        <v>0</v>
      </c>
      <c r="CJ22" s="17">
        <v>8.4419486744159097E-2</v>
      </c>
      <c r="CK22" s="17">
        <v>4.7375378886555602E-2</v>
      </c>
      <c r="CL22" s="17">
        <v>2.4711974470477301E-2</v>
      </c>
      <c r="CM22" s="17">
        <v>6.0809649630450204</v>
      </c>
      <c r="CN22" s="17">
        <v>1.8449399422389001E-2</v>
      </c>
      <c r="CO22" s="17">
        <v>3.9377778540209497E-2</v>
      </c>
      <c r="CQ22" s="26">
        <f t="shared" si="0"/>
        <v>1.0789434510295015</v>
      </c>
      <c r="CR22" s="40">
        <f t="shared" si="1"/>
        <v>-1.746606548437644E-7</v>
      </c>
      <c r="CS22" s="40">
        <f t="shared" si="2"/>
        <v>-4.8447424018323739E-7</v>
      </c>
      <c r="CT22" s="40">
        <f t="shared" si="3"/>
        <v>2.3945865026499757E-6</v>
      </c>
      <c r="CU22" s="40">
        <f t="shared" si="4"/>
        <v>-3.6675827818998122E-7</v>
      </c>
      <c r="CV22" s="40">
        <f t="shared" si="5"/>
        <v>-3.6084574935417761E-7</v>
      </c>
      <c r="CW22" s="40">
        <f t="shared" si="6"/>
        <v>7.9142732624355837E-6</v>
      </c>
      <c r="CX22" s="40">
        <f t="shared" si="7"/>
        <v>-2.9879376834240576E-7</v>
      </c>
      <c r="CY22" s="40">
        <f t="shared" si="8"/>
        <v>-3.329711508076102E-6</v>
      </c>
      <c r="CZ22" s="40">
        <f t="shared" si="9"/>
        <v>3.2470940027843498E-6</v>
      </c>
      <c r="DA22" s="40">
        <f t="shared" si="10"/>
        <v>-1.552606325973362E-5</v>
      </c>
      <c r="DB22" s="40">
        <f t="shared" si="11"/>
        <v>-6.4700927014863695E-6</v>
      </c>
      <c r="DC22" s="40">
        <f t="shared" si="12"/>
        <v>-4.6672431461428491E-6</v>
      </c>
      <c r="DD22" s="40">
        <f t="shared" si="13"/>
        <v>-5.4515087671808021E-6</v>
      </c>
      <c r="DE22" s="40">
        <f t="shared" si="14"/>
        <v>7.6285962581431586E-6</v>
      </c>
      <c r="DF22" s="40">
        <f t="shared" si="15"/>
        <v>-9.3571857265908792E-6</v>
      </c>
      <c r="DG22" s="40">
        <f t="shared" si="16"/>
        <v>-2.1545610060856641E-6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x14ac:dyDescent="0.25">
      <c r="A23" s="17" t="s">
        <v>192</v>
      </c>
      <c r="B23" s="15">
        <v>1255.6495892</v>
      </c>
      <c r="C23" s="15">
        <v>105.73858034</v>
      </c>
      <c r="D23" s="15">
        <v>41.862414999999999</v>
      </c>
      <c r="E23" s="15">
        <v>220.59931212999999</v>
      </c>
      <c r="F23" s="15">
        <v>172.60396997999999</v>
      </c>
      <c r="G23" s="15">
        <v>10.538843999999999</v>
      </c>
      <c r="H23" s="15">
        <v>206.85469861999999</v>
      </c>
      <c r="I23" s="17">
        <v>11.2784817</v>
      </c>
      <c r="J23" s="17">
        <v>1.8239810000000001</v>
      </c>
      <c r="K23" s="17">
        <v>1.2201648</v>
      </c>
      <c r="L23" s="17">
        <v>9.1360550000000007</v>
      </c>
      <c r="M23" s="17">
        <v>1.187994</v>
      </c>
      <c r="N23" s="17">
        <v>0.46999730000000001</v>
      </c>
      <c r="O23" s="17">
        <v>0.18075079999999999</v>
      </c>
      <c r="P23" s="17">
        <v>1.7462671999999999</v>
      </c>
      <c r="Q23" s="17">
        <v>0.18630640000000001</v>
      </c>
      <c r="R23" s="32"/>
      <c r="S23" s="17" t="s">
        <v>192</v>
      </c>
      <c r="T23" s="17">
        <v>0</v>
      </c>
      <c r="U23" s="17">
        <v>6.8016055469755301</v>
      </c>
      <c r="V23" s="17">
        <v>11.2784565085308</v>
      </c>
      <c r="W23" s="17">
        <v>11.2784565085308</v>
      </c>
      <c r="X23" s="17">
        <v>5.8993792127846003</v>
      </c>
      <c r="Y23" s="17">
        <v>1.60325891560817E-2</v>
      </c>
      <c r="Z23" s="17">
        <v>1.82397828053581</v>
      </c>
      <c r="AA23" s="17">
        <v>1.22017299436988</v>
      </c>
      <c r="AB23" s="17">
        <v>45.0930293852742</v>
      </c>
      <c r="AC23" s="17">
        <v>1255.64923979122</v>
      </c>
      <c r="AD23" s="17">
        <v>12.2815895773607</v>
      </c>
      <c r="AE23" s="17">
        <v>9.4147759742885899</v>
      </c>
      <c r="AF23" s="17">
        <v>1.89430653195985</v>
      </c>
      <c r="AG23" s="17">
        <v>0.18074942769391</v>
      </c>
      <c r="AH23" s="17">
        <v>0</v>
      </c>
      <c r="AI23" s="17">
        <v>0</v>
      </c>
      <c r="AJ23" s="17">
        <v>9.1360771845367807</v>
      </c>
      <c r="AK23" s="17">
        <v>9.1360771845367807</v>
      </c>
      <c r="AL23" s="17">
        <v>25.3775663275825</v>
      </c>
      <c r="AM23" s="17">
        <v>0</v>
      </c>
      <c r="AN23" s="17">
        <v>1.7462640744803899</v>
      </c>
      <c r="AO23" s="17">
        <v>285976.50984528998</v>
      </c>
      <c r="AP23" s="17">
        <v>0</v>
      </c>
      <c r="AQ23" s="17">
        <v>0.97243480020282502</v>
      </c>
      <c r="AR23" s="17">
        <v>0.82804473911561505</v>
      </c>
      <c r="AS23" s="17">
        <v>0</v>
      </c>
      <c r="AT23" s="17">
        <v>1.7258621192071599</v>
      </c>
      <c r="AU23" s="17">
        <v>1.0254733648506</v>
      </c>
      <c r="AV23" s="17">
        <v>0</v>
      </c>
      <c r="AW23" s="17">
        <v>9.7180032804616392</v>
      </c>
      <c r="AX23" s="17">
        <v>0</v>
      </c>
      <c r="AY23" s="17">
        <v>105.738522032441</v>
      </c>
      <c r="AZ23" s="17">
        <v>0</v>
      </c>
      <c r="BA23" s="17">
        <v>223.071367141211</v>
      </c>
      <c r="BB23" s="17">
        <v>37.6760056879247</v>
      </c>
      <c r="BC23" s="17">
        <v>4.1862203696048699</v>
      </c>
      <c r="BD23" s="17">
        <v>41.862226057529597</v>
      </c>
      <c r="BE23" s="17">
        <v>0</v>
      </c>
      <c r="BF23" s="17">
        <v>8.3658246710428408</v>
      </c>
      <c r="BG23" s="17">
        <v>0</v>
      </c>
      <c r="BH23" s="17">
        <v>5.1781418894712702E-2</v>
      </c>
      <c r="BI23" s="17">
        <v>108.20715912234</v>
      </c>
      <c r="BJ23" s="17">
        <v>5.6959192006040597E-2</v>
      </c>
      <c r="BK23" s="17">
        <v>15.6241127443685</v>
      </c>
      <c r="BL23" s="17">
        <v>18.813825515192601</v>
      </c>
      <c r="BM23" s="17">
        <v>1.7260377982440098E-2</v>
      </c>
      <c r="BN23" s="17">
        <v>0</v>
      </c>
      <c r="BO23" s="17">
        <v>12.1513129075105</v>
      </c>
      <c r="BP23" s="17">
        <v>220.59926981133901</v>
      </c>
      <c r="BQ23" s="17">
        <v>172.60394074394901</v>
      </c>
      <c r="BR23" s="17">
        <v>47.995329067389697</v>
      </c>
      <c r="BS23" s="17">
        <v>0.139119160039021</v>
      </c>
      <c r="BT23" s="17">
        <v>0</v>
      </c>
      <c r="BU23" s="17">
        <v>4.1317939890981403</v>
      </c>
      <c r="BV23" s="17">
        <v>1.13055760842606</v>
      </c>
      <c r="BW23" s="17">
        <v>46.903391921162701</v>
      </c>
      <c r="BX23" s="17">
        <v>3.1068722366441199</v>
      </c>
      <c r="BY23" s="17">
        <v>0.60411790097940299</v>
      </c>
      <c r="BZ23" s="17">
        <v>67.004845428440703</v>
      </c>
      <c r="CA23" s="17">
        <v>2.90481317632368</v>
      </c>
      <c r="CB23" s="17">
        <v>2.5890864266935602E-2</v>
      </c>
      <c r="CC23" s="17">
        <v>2.8403734409188801</v>
      </c>
      <c r="CD23" s="17">
        <v>1.72603801870621E-3</v>
      </c>
      <c r="CE23" s="17">
        <v>10.538880920650101</v>
      </c>
      <c r="CF23" s="17">
        <v>57.599459096199297</v>
      </c>
      <c r="CG23" s="17">
        <v>0.18630547996274099</v>
      </c>
      <c r="CH23" s="17">
        <v>0</v>
      </c>
      <c r="CI23" s="17">
        <v>0</v>
      </c>
      <c r="CJ23" s="17">
        <v>2.82812505907857</v>
      </c>
      <c r="CK23" s="17">
        <v>1.18799950162191</v>
      </c>
      <c r="CL23" s="17">
        <v>0.82106941299293901</v>
      </c>
      <c r="CM23" s="17">
        <v>206.85464243787101</v>
      </c>
      <c r="CN23" s="17">
        <v>0.46999404715025001</v>
      </c>
      <c r="CO23" s="17">
        <v>1.319870053402</v>
      </c>
      <c r="CQ23" s="26">
        <f t="shared" si="0"/>
        <v>1.0783967162265198</v>
      </c>
      <c r="CR23" s="40">
        <f t="shared" si="1"/>
        <v>-2.7826933807361002E-7</v>
      </c>
      <c r="CS23" s="40">
        <f t="shared" si="2"/>
        <v>-5.5143126391525969E-7</v>
      </c>
      <c r="CT23" s="40">
        <f t="shared" si="3"/>
        <v>-4.5134154444218846E-6</v>
      </c>
      <c r="CU23" s="40">
        <f t="shared" si="4"/>
        <v>-1.9183496342349111E-7</v>
      </c>
      <c r="CV23" s="40">
        <f t="shared" si="5"/>
        <v>-1.6938226264943787E-7</v>
      </c>
      <c r="CW23" s="40">
        <f t="shared" si="6"/>
        <v>3.503292211331246E-6</v>
      </c>
      <c r="CX23" s="40">
        <f t="shared" si="7"/>
        <v>-2.7160189911664314E-7</v>
      </c>
      <c r="CY23" s="40">
        <f t="shared" si="8"/>
        <v>-2.2335869198099814E-6</v>
      </c>
      <c r="CZ23" s="40">
        <f t="shared" si="9"/>
        <v>-1.4909498454532362E-6</v>
      </c>
      <c r="DA23" s="40">
        <f t="shared" si="10"/>
        <v>6.7157894408828243E-6</v>
      </c>
      <c r="DB23" s="40">
        <f t="shared" si="11"/>
        <v>2.428240283146884E-6</v>
      </c>
      <c r="DC23" s="40">
        <f t="shared" si="12"/>
        <v>4.631018262754131E-6</v>
      </c>
      <c r="DD23" s="40">
        <f t="shared" si="13"/>
        <v>-6.9209966738143591E-6</v>
      </c>
      <c r="DE23" s="40">
        <f t="shared" si="14"/>
        <v>-7.5922545846888374E-6</v>
      </c>
      <c r="DF23" s="40">
        <f t="shared" si="15"/>
        <v>-1.7898289620365048E-6</v>
      </c>
      <c r="DG23" s="40">
        <f t="shared" si="16"/>
        <v>-4.9383019532168121E-6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x14ac:dyDescent="0.25">
      <c r="A24" s="17" t="s">
        <v>193</v>
      </c>
      <c r="B24" s="15">
        <v>12159.152765999999</v>
      </c>
      <c r="C24" s="15">
        <v>1819.6377703999999</v>
      </c>
      <c r="D24" s="15">
        <v>411.40961752999999</v>
      </c>
      <c r="E24" s="15">
        <v>1947.4813208</v>
      </c>
      <c r="F24" s="15">
        <v>1394.4300638</v>
      </c>
      <c r="G24" s="15">
        <v>87.587911930000004</v>
      </c>
      <c r="H24" s="15">
        <v>1816.9022090999999</v>
      </c>
      <c r="I24" s="17">
        <v>110.99333914</v>
      </c>
      <c r="J24" s="17">
        <v>19.069871549999998</v>
      </c>
      <c r="K24" s="17">
        <v>12.22146405</v>
      </c>
      <c r="L24" s="17">
        <v>102.28450096</v>
      </c>
      <c r="M24" s="17">
        <v>11.108519100000001</v>
      </c>
      <c r="N24" s="17">
        <v>4.4697547499999999</v>
      </c>
      <c r="O24" s="17">
        <v>1.6820870999999999</v>
      </c>
      <c r="P24" s="17">
        <v>20.9944509</v>
      </c>
      <c r="Q24" s="17">
        <v>1.8253537500000001</v>
      </c>
      <c r="R24" s="32"/>
      <c r="S24" s="17" t="s">
        <v>193</v>
      </c>
      <c r="T24" s="17">
        <v>0</v>
      </c>
      <c r="U24" s="17">
        <v>57.403076215793902</v>
      </c>
      <c r="V24" s="17">
        <v>110.99312152975</v>
      </c>
      <c r="W24" s="17">
        <v>110.99312152975</v>
      </c>
      <c r="X24" s="17">
        <v>51.840546558640199</v>
      </c>
      <c r="Y24" s="17">
        <v>9.2757777090626395E-2</v>
      </c>
      <c r="Z24" s="17">
        <v>19.069938322012302</v>
      </c>
      <c r="AA24" s="17">
        <v>12.22145455003</v>
      </c>
      <c r="AB24" s="17">
        <v>388.62637289113002</v>
      </c>
      <c r="AC24" s="17">
        <v>12159.1482941186</v>
      </c>
      <c r="AD24" s="17">
        <v>103.082362733788</v>
      </c>
      <c r="AE24" s="17">
        <v>70.499493774903598</v>
      </c>
      <c r="AF24" s="17">
        <v>17.237071318027699</v>
      </c>
      <c r="AG24" s="17">
        <v>1.6820840130397801</v>
      </c>
      <c r="AH24" s="17">
        <v>0</v>
      </c>
      <c r="AI24" s="17">
        <v>0</v>
      </c>
      <c r="AJ24" s="17">
        <v>102.28444594779199</v>
      </c>
      <c r="AK24" s="17">
        <v>102.28444594779199</v>
      </c>
      <c r="AL24" s="17">
        <v>208.72175245151499</v>
      </c>
      <c r="AM24" s="17">
        <v>0</v>
      </c>
      <c r="AN24" s="17">
        <v>20.994425836480399</v>
      </c>
      <c r="AO24" s="17">
        <v>3011296.8133908701</v>
      </c>
      <c r="AP24" s="17">
        <v>0</v>
      </c>
      <c r="AQ24" s="17">
        <v>6.9796941057468898</v>
      </c>
      <c r="AR24" s="17">
        <v>6.4459847124782597</v>
      </c>
      <c r="AS24" s="17">
        <v>0</v>
      </c>
      <c r="AT24" s="17">
        <v>12.4228471983162</v>
      </c>
      <c r="AU24" s="17">
        <v>9.6062955204329796</v>
      </c>
      <c r="AV24" s="17">
        <v>0</v>
      </c>
      <c r="AW24" s="17">
        <v>58.129395000515899</v>
      </c>
      <c r="AX24" s="17">
        <v>0</v>
      </c>
      <c r="AY24" s="17">
        <v>1819.6374505751301</v>
      </c>
      <c r="AZ24" s="17">
        <v>0</v>
      </c>
      <c r="BA24" s="17">
        <v>1944.80776589119</v>
      </c>
      <c r="BB24" s="17">
        <v>370.26833847561397</v>
      </c>
      <c r="BC24" s="17">
        <v>41.140926221222799</v>
      </c>
      <c r="BD24" s="17">
        <v>411.40926469683598</v>
      </c>
      <c r="BE24" s="17">
        <v>0</v>
      </c>
      <c r="BF24" s="17">
        <v>64.224872903762702</v>
      </c>
      <c r="BG24" s="17">
        <v>0</v>
      </c>
      <c r="BH24" s="17">
        <v>0.41832821618523203</v>
      </c>
      <c r="BI24" s="17">
        <v>985.11501693149705</v>
      </c>
      <c r="BJ24" s="17">
        <v>0.460162422107949</v>
      </c>
      <c r="BK24" s="17">
        <v>126.223781367637</v>
      </c>
      <c r="BL24" s="17">
        <v>151.992817892712</v>
      </c>
      <c r="BM24" s="17">
        <v>0.13944303289847099</v>
      </c>
      <c r="BN24" s="17">
        <v>0</v>
      </c>
      <c r="BO24" s="17">
        <v>98.167838533485394</v>
      </c>
      <c r="BP24" s="17">
        <v>1947.48086351196</v>
      </c>
      <c r="BQ24" s="17">
        <v>1394.4296602843899</v>
      </c>
      <c r="BR24" s="17">
        <v>553.05120322756602</v>
      </c>
      <c r="BS24" s="17">
        <v>1.1239101528354101</v>
      </c>
      <c r="BT24" s="17">
        <v>0</v>
      </c>
      <c r="BU24" s="17">
        <v>33.379858915215699</v>
      </c>
      <c r="BV24" s="17">
        <v>9.1335027816817895</v>
      </c>
      <c r="BW24" s="17">
        <v>378.92223691970099</v>
      </c>
      <c r="BX24" s="17">
        <v>25.0997254143311</v>
      </c>
      <c r="BY24" s="17">
        <v>4.8805057909908101</v>
      </c>
      <c r="BZ24" s="17">
        <v>541.317711051218</v>
      </c>
      <c r="CA24" s="17">
        <v>20.690093786273799</v>
      </c>
      <c r="CB24" s="17">
        <v>0.209165185711844</v>
      </c>
      <c r="CC24" s="17">
        <v>22.946728296874301</v>
      </c>
      <c r="CD24" s="17">
        <v>1.39443108076081E-2</v>
      </c>
      <c r="CE24" s="17">
        <v>87.5878018618032</v>
      </c>
      <c r="CF24" s="17">
        <v>530.44753941812803</v>
      </c>
      <c r="CG24" s="17">
        <v>1.82534815652816</v>
      </c>
      <c r="CH24" s="17">
        <v>0</v>
      </c>
      <c r="CI24" s="17">
        <v>0</v>
      </c>
      <c r="CJ24" s="17">
        <v>21.792439753652602</v>
      </c>
      <c r="CK24" s="17">
        <v>11.108509254957999</v>
      </c>
      <c r="CL24" s="17">
        <v>6.1781248958878301</v>
      </c>
      <c r="CM24" s="17">
        <v>1816.90171398336</v>
      </c>
      <c r="CN24" s="17">
        <v>4.46974529350463</v>
      </c>
      <c r="CO24" s="17">
        <v>10.1854154133545</v>
      </c>
      <c r="CQ24" s="26">
        <f t="shared" si="0"/>
        <v>1.0703978927002109</v>
      </c>
      <c r="CR24" s="40">
        <f t="shared" si="1"/>
        <v>-3.6777902908581868E-7</v>
      </c>
      <c r="CS24" s="40">
        <f t="shared" si="2"/>
        <v>-1.757629320795297E-7</v>
      </c>
      <c r="CT24" s="40">
        <f t="shared" si="3"/>
        <v>-8.5762011625733599E-7</v>
      </c>
      <c r="CU24" s="40">
        <f t="shared" si="4"/>
        <v>-2.3480997488427895E-7</v>
      </c>
      <c r="CV24" s="40">
        <f t="shared" si="5"/>
        <v>-2.8937672855408814E-7</v>
      </c>
      <c r="CW24" s="40">
        <f t="shared" si="6"/>
        <v>-1.2566596734490303E-6</v>
      </c>
      <c r="CX24" s="40">
        <f t="shared" si="7"/>
        <v>-2.7250593757221197E-7</v>
      </c>
      <c r="CY24" s="40">
        <f t="shared" si="8"/>
        <v>-1.9605703521538436E-6</v>
      </c>
      <c r="CZ24" s="40">
        <f t="shared" si="9"/>
        <v>3.5014400662451109E-6</v>
      </c>
      <c r="DA24" s="40">
        <f t="shared" si="10"/>
        <v>-7.7731849155937591E-7</v>
      </c>
      <c r="DB24" s="40">
        <f t="shared" si="11"/>
        <v>-5.3783522911290002E-7</v>
      </c>
      <c r="DC24" s="40">
        <f t="shared" si="12"/>
        <v>-8.8626052784917388E-7</v>
      </c>
      <c r="DD24" s="40">
        <f t="shared" si="13"/>
        <v>-2.1156631401029395E-6</v>
      </c>
      <c r="DE24" s="40">
        <f t="shared" si="14"/>
        <v>-1.8351964175274153E-6</v>
      </c>
      <c r="DF24" s="40">
        <f t="shared" si="15"/>
        <v>-1.1938163908386012E-6</v>
      </c>
      <c r="DG24" s="40">
        <f t="shared" si="16"/>
        <v>-3.0643221020300679E-6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x14ac:dyDescent="0.25">
      <c r="A25" s="17" t="s">
        <v>194</v>
      </c>
      <c r="B25" s="15">
        <v>9419.5941426000009</v>
      </c>
      <c r="C25" s="15">
        <v>2406.8499920999998</v>
      </c>
      <c r="D25" s="15">
        <v>443.30063340999999</v>
      </c>
      <c r="E25" s="15">
        <v>1557.6683444</v>
      </c>
      <c r="F25" s="15">
        <v>988.65126298999996</v>
      </c>
      <c r="G25" s="15">
        <v>212.22040842999999</v>
      </c>
      <c r="H25" s="15">
        <v>1597.0519609999999</v>
      </c>
      <c r="I25" s="17">
        <v>116.31178746000001</v>
      </c>
      <c r="J25" s="17">
        <v>17.568410530000001</v>
      </c>
      <c r="K25" s="17">
        <v>12.350510679999999</v>
      </c>
      <c r="L25" s="17">
        <v>80.651952429999994</v>
      </c>
      <c r="M25" s="17">
        <v>12.892468729999999</v>
      </c>
      <c r="N25" s="17">
        <v>5.0182871699999998</v>
      </c>
      <c r="O25" s="17">
        <v>1.97039495</v>
      </c>
      <c r="P25" s="17">
        <v>13.847349400000001</v>
      </c>
      <c r="Q25" s="17">
        <v>1.91482332</v>
      </c>
      <c r="R25" s="32"/>
      <c r="S25" s="17" t="s">
        <v>194</v>
      </c>
      <c r="T25" s="17">
        <v>0</v>
      </c>
      <c r="U25" s="17">
        <v>51.260412696067398</v>
      </c>
      <c r="V25" s="17">
        <v>116.292700767407</v>
      </c>
      <c r="W25" s="17">
        <v>116.292700767407</v>
      </c>
      <c r="X25" s="17">
        <v>43.759323293892699</v>
      </c>
      <c r="Y25" s="17">
        <v>0.13536964167712501</v>
      </c>
      <c r="Z25" s="17">
        <v>17.565607654714199</v>
      </c>
      <c r="AA25" s="17">
        <v>12.348452949262301</v>
      </c>
      <c r="AB25" s="17">
        <v>337.09103054891102</v>
      </c>
      <c r="AC25" s="17">
        <v>9417.9261335423307</v>
      </c>
      <c r="AD25" s="17">
        <v>92.755713431094605</v>
      </c>
      <c r="AE25" s="17">
        <v>74.015127646108596</v>
      </c>
      <c r="AF25" s="17">
        <v>13.8494093577548</v>
      </c>
      <c r="AG25" s="17">
        <v>1.9700695935055801</v>
      </c>
      <c r="AH25" s="17">
        <v>0</v>
      </c>
      <c r="AI25" s="17">
        <v>0</v>
      </c>
      <c r="AJ25" s="17">
        <v>80.639186261146506</v>
      </c>
      <c r="AK25" s="17">
        <v>80.639186261146506</v>
      </c>
      <c r="AL25" s="17">
        <v>193.12554713888301</v>
      </c>
      <c r="AM25" s="17">
        <v>0</v>
      </c>
      <c r="AN25" s="17">
        <v>13.845247436818999</v>
      </c>
      <c r="AO25" s="17">
        <v>2733041.0111409398</v>
      </c>
      <c r="AP25" s="17">
        <v>0</v>
      </c>
      <c r="AQ25" s="17">
        <v>7.74813193052423</v>
      </c>
      <c r="AR25" s="17">
        <v>6.4259506931621999</v>
      </c>
      <c r="AS25" s="17">
        <v>0</v>
      </c>
      <c r="AT25" s="17">
        <v>13.739107743655399</v>
      </c>
      <c r="AU25" s="17">
        <v>7.4032412341523903</v>
      </c>
      <c r="AV25" s="17">
        <v>0</v>
      </c>
      <c r="AW25" s="17">
        <v>81.402829701097005</v>
      </c>
      <c r="AX25" s="17">
        <v>0</v>
      </c>
      <c r="AY25" s="17">
        <v>2406.3855853699001</v>
      </c>
      <c r="AZ25" s="17">
        <v>0</v>
      </c>
      <c r="BA25" s="17">
        <v>1722.09799875659</v>
      </c>
      <c r="BB25" s="17">
        <v>398.90431674020101</v>
      </c>
      <c r="BC25" s="17">
        <v>44.322738270879697</v>
      </c>
      <c r="BD25" s="17">
        <v>443.22705501108101</v>
      </c>
      <c r="BE25" s="17">
        <v>0</v>
      </c>
      <c r="BF25" s="17">
        <v>65.229342971588395</v>
      </c>
      <c r="BG25" s="17">
        <v>0</v>
      </c>
      <c r="BH25" s="17">
        <v>0.29654635103181798</v>
      </c>
      <c r="BI25" s="17">
        <v>790.94190365112399</v>
      </c>
      <c r="BJ25" s="17">
        <v>0.32620083366986802</v>
      </c>
      <c r="BK25" s="17">
        <v>89.477855907571197</v>
      </c>
      <c r="BL25" s="17">
        <v>107.74511309984101</v>
      </c>
      <c r="BM25" s="17">
        <v>9.88487294794336E-2</v>
      </c>
      <c r="BN25" s="17">
        <v>0</v>
      </c>
      <c r="BO25" s="17">
        <v>69.589505051163698</v>
      </c>
      <c r="BP25" s="17">
        <v>1557.4168389500801</v>
      </c>
      <c r="BQ25" s="17">
        <v>988.48730073571596</v>
      </c>
      <c r="BR25" s="17">
        <v>568.92953821436595</v>
      </c>
      <c r="BS25" s="17">
        <v>0.79671966114695403</v>
      </c>
      <c r="BT25" s="17">
        <v>0</v>
      </c>
      <c r="BU25" s="17">
        <v>23.662408203585802</v>
      </c>
      <c r="BV25" s="17">
        <v>6.4746029325077004</v>
      </c>
      <c r="BW25" s="17">
        <v>268.61154082078002</v>
      </c>
      <c r="BX25" s="17">
        <v>17.792762842804901</v>
      </c>
      <c r="BY25" s="17">
        <v>3.4597179396330402</v>
      </c>
      <c r="BZ25" s="17">
        <v>383.73077743756699</v>
      </c>
      <c r="CA25" s="17">
        <v>23.199609307628599</v>
      </c>
      <c r="CB25" s="17">
        <v>0.148273463272871</v>
      </c>
      <c r="CC25" s="17">
        <v>16.266542605312001</v>
      </c>
      <c r="CD25" s="17">
        <v>9.8848563471397796E-3</v>
      </c>
      <c r="CE25" s="17">
        <v>212.185892120597</v>
      </c>
      <c r="CF25" s="17">
        <v>418.95594738017297</v>
      </c>
      <c r="CG25" s="17">
        <v>1.9145099854793</v>
      </c>
      <c r="CH25" s="17">
        <v>0</v>
      </c>
      <c r="CI25" s="17">
        <v>0</v>
      </c>
      <c r="CJ25" s="17">
        <v>22.023634702984701</v>
      </c>
      <c r="CK25" s="17">
        <v>12.890340291761801</v>
      </c>
      <c r="CL25" s="17">
        <v>6.4448263396299996</v>
      </c>
      <c r="CM25" s="17">
        <v>1596.8193443738601</v>
      </c>
      <c r="CN25" s="17">
        <v>5.0174605432642796</v>
      </c>
      <c r="CO25" s="17">
        <v>10.273093720846401</v>
      </c>
      <c r="CQ25" s="26">
        <f t="shared" si="0"/>
        <v>1.0784551206898447</v>
      </c>
      <c r="CR25" s="40">
        <f t="shared" si="1"/>
        <v>-1.7707865460217466E-4</v>
      </c>
      <c r="CS25" s="40">
        <f t="shared" si="2"/>
        <v>-1.9295208742712487E-4</v>
      </c>
      <c r="CT25" s="40">
        <f t="shared" si="3"/>
        <v>-1.659785558008248E-4</v>
      </c>
      <c r="CU25" s="40">
        <f t="shared" si="4"/>
        <v>-1.6146277275526835E-4</v>
      </c>
      <c r="CV25" s="40">
        <f t="shared" si="5"/>
        <v>-1.6584437852041668E-4</v>
      </c>
      <c r="CW25" s="40">
        <f t="shared" si="6"/>
        <v>-1.6264368567725951E-4</v>
      </c>
      <c r="CX25" s="40">
        <f t="shared" si="7"/>
        <v>-1.4565376194407723E-4</v>
      </c>
      <c r="CY25" s="40">
        <f t="shared" si="8"/>
        <v>-1.6409938330257915E-4</v>
      </c>
      <c r="CZ25" s="40">
        <f t="shared" si="9"/>
        <v>-1.5954063009945106E-4</v>
      </c>
      <c r="DA25" s="40">
        <f t="shared" si="10"/>
        <v>-1.6661098403248772E-4</v>
      </c>
      <c r="DB25" s="40">
        <f t="shared" si="11"/>
        <v>-1.5828716440025034E-4</v>
      </c>
      <c r="DC25" s="40">
        <f t="shared" si="12"/>
        <v>-1.6509159593660903E-4</v>
      </c>
      <c r="DD25" s="40">
        <f t="shared" si="13"/>
        <v>-1.6472288406727507E-4</v>
      </c>
      <c r="DE25" s="40">
        <f t="shared" si="14"/>
        <v>-1.6512247680085295E-4</v>
      </c>
      <c r="DF25" s="40">
        <f t="shared" si="15"/>
        <v>-1.5179534510780161E-4</v>
      </c>
      <c r="DG25" s="40">
        <f t="shared" si="16"/>
        <v>-1.636362568949897E-4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x14ac:dyDescent="0.25">
      <c r="A26" s="17" t="s">
        <v>195</v>
      </c>
      <c r="B26" s="15">
        <v>5030.0676806000001</v>
      </c>
      <c r="C26" s="15">
        <v>1058.939666</v>
      </c>
      <c r="D26" s="15">
        <v>229.95283201000001</v>
      </c>
      <c r="E26" s="15">
        <v>783.11468130000003</v>
      </c>
      <c r="F26" s="15">
        <v>607.80407135999997</v>
      </c>
      <c r="G26" s="15">
        <v>83.482665940000004</v>
      </c>
      <c r="H26" s="15">
        <v>961.78307209000002</v>
      </c>
      <c r="I26" s="17">
        <v>51.756102480000003</v>
      </c>
      <c r="J26" s="17">
        <v>8.5251657999999999</v>
      </c>
      <c r="K26" s="17">
        <v>5.62653363</v>
      </c>
      <c r="L26" s="17">
        <v>43.552074519999998</v>
      </c>
      <c r="M26" s="17">
        <v>5.3737544599999998</v>
      </c>
      <c r="N26" s="17">
        <v>2.13587192</v>
      </c>
      <c r="O26" s="17">
        <v>0.81654501999999995</v>
      </c>
      <c r="P26" s="17">
        <v>8.5066725299999995</v>
      </c>
      <c r="Q26" s="17">
        <v>0.86228881999999996</v>
      </c>
      <c r="R26" s="32"/>
      <c r="S26" s="17" t="s">
        <v>195</v>
      </c>
      <c r="T26" s="17">
        <v>0</v>
      </c>
      <c r="U26" s="17">
        <v>31.237288248744999</v>
      </c>
      <c r="V26" s="17">
        <v>51.723624178889096</v>
      </c>
      <c r="W26" s="17">
        <v>51.723624178889096</v>
      </c>
      <c r="X26" s="17">
        <v>27.8261214528079</v>
      </c>
      <c r="Y26" s="17">
        <v>5.8442376637214202E-2</v>
      </c>
      <c r="Z26" s="17">
        <v>8.5197637890748794</v>
      </c>
      <c r="AA26" s="17">
        <v>5.6229695356436196</v>
      </c>
      <c r="AB26" s="17">
        <v>209.97170183707399</v>
      </c>
      <c r="AC26" s="17">
        <v>5026.70514995552</v>
      </c>
      <c r="AD26" s="17">
        <v>56.201539083971397</v>
      </c>
      <c r="AE26" s="17">
        <v>40.040869431900603</v>
      </c>
      <c r="AF26" s="17">
        <v>9.1459907801346496</v>
      </c>
      <c r="AG26" s="17">
        <v>0.81603882903546998</v>
      </c>
      <c r="AH26" s="17">
        <v>0</v>
      </c>
      <c r="AI26" s="17">
        <v>0</v>
      </c>
      <c r="AJ26" s="17">
        <v>43.524116418381197</v>
      </c>
      <c r="AK26" s="17">
        <v>43.524116418381197</v>
      </c>
      <c r="AL26" s="17">
        <v>114.602766848003</v>
      </c>
      <c r="AM26" s="17">
        <v>0</v>
      </c>
      <c r="AN26" s="17">
        <v>8.5010805231617894</v>
      </c>
      <c r="AO26" s="17">
        <v>1337267.87043271</v>
      </c>
      <c r="AP26" s="17">
        <v>0</v>
      </c>
      <c r="AQ26" s="17">
        <v>4.0279099114493304</v>
      </c>
      <c r="AR26" s="17">
        <v>3.6092807885527001</v>
      </c>
      <c r="AS26" s="17">
        <v>0</v>
      </c>
      <c r="AT26" s="17">
        <v>7.1613145020768503</v>
      </c>
      <c r="AU26" s="17">
        <v>5.0493282156210899</v>
      </c>
      <c r="AV26" s="17">
        <v>0</v>
      </c>
      <c r="AW26" s="17">
        <v>36.104384883843103</v>
      </c>
      <c r="AX26" s="17">
        <v>0</v>
      </c>
      <c r="AY26" s="17">
        <v>1058.53599404035</v>
      </c>
      <c r="AZ26" s="17">
        <v>0</v>
      </c>
      <c r="BA26" s="17">
        <v>1032.3656844411</v>
      </c>
      <c r="BB26" s="17">
        <v>206.83086209326601</v>
      </c>
      <c r="BC26" s="17">
        <v>22.9812132667074</v>
      </c>
      <c r="BD26" s="17">
        <v>229.81207535997299</v>
      </c>
      <c r="BE26" s="17">
        <v>0</v>
      </c>
      <c r="BF26" s="17">
        <v>36.143870045616502</v>
      </c>
      <c r="BG26" s="17">
        <v>0</v>
      </c>
      <c r="BH26" s="17">
        <v>0.18219929547324901</v>
      </c>
      <c r="BI26" s="17">
        <v>522.61595416200896</v>
      </c>
      <c r="BJ26" s="17">
        <v>0.20041970828552</v>
      </c>
      <c r="BK26" s="17">
        <v>54.975591955885498</v>
      </c>
      <c r="BL26" s="17">
        <v>66.199053847561302</v>
      </c>
      <c r="BM26" s="17">
        <v>6.0733510187778603E-2</v>
      </c>
      <c r="BN26" s="17">
        <v>0</v>
      </c>
      <c r="BO26" s="17">
        <v>42.756090162855401</v>
      </c>
      <c r="BP26" s="17">
        <v>782.53391192512504</v>
      </c>
      <c r="BQ26" s="17">
        <v>607.33081881511998</v>
      </c>
      <c r="BR26" s="17">
        <v>175.203093110005</v>
      </c>
      <c r="BS26" s="17">
        <v>0.48950838717747702</v>
      </c>
      <c r="BT26" s="17">
        <v>0</v>
      </c>
      <c r="BU26" s="17">
        <v>14.538282546558801</v>
      </c>
      <c r="BV26" s="17">
        <v>3.9780149482619298</v>
      </c>
      <c r="BW26" s="17">
        <v>165.03605343231999</v>
      </c>
      <c r="BX26" s="17">
        <v>10.931950962152101</v>
      </c>
      <c r="BY26" s="17">
        <v>2.1256547703775901</v>
      </c>
      <c r="BZ26" s="17">
        <v>235.76585555008</v>
      </c>
      <c r="CA26" s="17">
        <v>11.975182743402399</v>
      </c>
      <c r="CB26" s="17">
        <v>9.11000228740554E-2</v>
      </c>
      <c r="CC26" s="17">
        <v>9.9942363667168195</v>
      </c>
      <c r="CD26" s="17">
        <v>6.0733483511852598E-3</v>
      </c>
      <c r="CE26" s="17">
        <v>83.438748435743506</v>
      </c>
      <c r="CF26" s="17">
        <v>280.35711206753001</v>
      </c>
      <c r="CG26" s="17">
        <v>0.861749873081322</v>
      </c>
      <c r="CH26" s="17">
        <v>0</v>
      </c>
      <c r="CI26" s="17">
        <v>0</v>
      </c>
      <c r="CJ26" s="17">
        <v>12.2475177057403</v>
      </c>
      <c r="CK26" s="17">
        <v>5.3704244169823196</v>
      </c>
      <c r="CL26" s="17">
        <v>3.5026514181420798</v>
      </c>
      <c r="CM26" s="17">
        <v>961.08615065218203</v>
      </c>
      <c r="CN26" s="17">
        <v>2.1345415048593201</v>
      </c>
      <c r="CO26" s="17">
        <v>5.7212032775559702</v>
      </c>
      <c r="CQ26" s="26">
        <f t="shared" si="0"/>
        <v>1.0741656028864306</v>
      </c>
      <c r="CR26" s="40">
        <f t="shared" si="1"/>
        <v>-6.6848616320784994E-4</v>
      </c>
      <c r="CS26" s="40">
        <f t="shared" si="2"/>
        <v>-3.8120392748603978E-4</v>
      </c>
      <c r="CT26" s="40">
        <f t="shared" si="3"/>
        <v>-6.1211096552572081E-4</v>
      </c>
      <c r="CU26" s="40">
        <f t="shared" si="4"/>
        <v>-7.4161471971243172E-4</v>
      </c>
      <c r="CV26" s="40">
        <f t="shared" si="5"/>
        <v>-7.7862680949314952E-4</v>
      </c>
      <c r="CW26" s="40">
        <f t="shared" si="6"/>
        <v>-5.2606734298665499E-4</v>
      </c>
      <c r="CX26" s="40">
        <f t="shared" si="7"/>
        <v>-7.2461395718220344E-4</v>
      </c>
      <c r="CY26" s="40">
        <f t="shared" si="8"/>
        <v>-6.2752602214312283E-4</v>
      </c>
      <c r="CZ26" s="40">
        <f t="shared" si="9"/>
        <v>-6.3365464694193903E-4</v>
      </c>
      <c r="DA26" s="40">
        <f t="shared" si="10"/>
        <v>-6.3344406889831158E-4</v>
      </c>
      <c r="DB26" s="40">
        <f t="shared" si="11"/>
        <v>-6.4194649570507791E-4</v>
      </c>
      <c r="DC26" s="40">
        <f t="shared" si="12"/>
        <v>-6.196864859508561E-4</v>
      </c>
      <c r="DD26" s="40">
        <f t="shared" si="13"/>
        <v>-6.2289088040442327E-4</v>
      </c>
      <c r="DE26" s="40">
        <f t="shared" si="14"/>
        <v>-6.1991801080358482E-4</v>
      </c>
      <c r="DF26" s="40">
        <f t="shared" si="15"/>
        <v>-6.5736712192564445E-4</v>
      </c>
      <c r="DG26" s="40">
        <f t="shared" si="16"/>
        <v>-6.2501902631412025E-4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x14ac:dyDescent="0.25">
      <c r="A27" s="17" t="s">
        <v>196</v>
      </c>
      <c r="B27" s="15">
        <v>18559.350264000001</v>
      </c>
      <c r="C27" s="15">
        <v>2593.2865201</v>
      </c>
      <c r="D27" s="15">
        <v>574.79716928000005</v>
      </c>
      <c r="E27" s="15">
        <v>3056.4637492000002</v>
      </c>
      <c r="F27" s="15">
        <v>2075.8662439</v>
      </c>
      <c r="G27" s="15">
        <v>134.53063162999999</v>
      </c>
      <c r="H27" s="15">
        <v>2391.5189086999999</v>
      </c>
      <c r="I27" s="17">
        <v>173.14728808999999</v>
      </c>
      <c r="J27" s="17">
        <v>28.271298000000002</v>
      </c>
      <c r="K27" s="17">
        <v>18.787356299999999</v>
      </c>
      <c r="L27" s="17">
        <v>143.38436933</v>
      </c>
      <c r="M27" s="17">
        <v>18.0929334</v>
      </c>
      <c r="N27" s="17">
        <v>7.1768495999999997</v>
      </c>
      <c r="O27" s="17">
        <v>2.750775</v>
      </c>
      <c r="P27" s="17">
        <v>27.784787699999999</v>
      </c>
      <c r="Q27" s="17">
        <v>2.8435986</v>
      </c>
      <c r="R27" s="32"/>
      <c r="S27" s="17" t="s">
        <v>196</v>
      </c>
      <c r="T27" s="17">
        <v>0</v>
      </c>
      <c r="U27" s="17">
        <v>74.465151061287301</v>
      </c>
      <c r="V27" s="17">
        <v>173.13841748017001</v>
      </c>
      <c r="W27" s="17">
        <v>173.13841748017001</v>
      </c>
      <c r="X27" s="17">
        <v>66.554871461664305</v>
      </c>
      <c r="Y27" s="17">
        <v>0.134732562966318</v>
      </c>
      <c r="Z27" s="17">
        <v>28.269559900170702</v>
      </c>
      <c r="AA27" s="17">
        <v>18.7863480525317</v>
      </c>
      <c r="AB27" s="17">
        <v>501.412956021318</v>
      </c>
      <c r="AC27" s="17">
        <v>18558.4541212652</v>
      </c>
      <c r="AD27" s="17">
        <v>133.91543180958601</v>
      </c>
      <c r="AE27" s="17">
        <v>94.486331608326793</v>
      </c>
      <c r="AF27" s="17">
        <v>21.937554289102</v>
      </c>
      <c r="AG27" s="17">
        <v>2.7506574149170202</v>
      </c>
      <c r="AH27" s="17">
        <v>0</v>
      </c>
      <c r="AI27" s="17">
        <v>0</v>
      </c>
      <c r="AJ27" s="17">
        <v>143.37351302918299</v>
      </c>
      <c r="AK27" s="17">
        <v>143.37351302918299</v>
      </c>
      <c r="AL27" s="17">
        <v>272.60857094312598</v>
      </c>
      <c r="AM27" s="17">
        <v>0</v>
      </c>
      <c r="AN27" s="17">
        <v>27.782271898179498</v>
      </c>
      <c r="AO27" s="17">
        <v>4439987.0529076196</v>
      </c>
      <c r="AP27" s="17">
        <v>0</v>
      </c>
      <c r="AQ27" s="17">
        <v>9.4697100494970705</v>
      </c>
      <c r="AR27" s="17">
        <v>8.5455672609116107</v>
      </c>
      <c r="AS27" s="17">
        <v>0</v>
      </c>
      <c r="AT27" s="17">
        <v>16.840672573539099</v>
      </c>
      <c r="AU27" s="17">
        <v>12.139511708262299</v>
      </c>
      <c r="AV27" s="17">
        <v>0</v>
      </c>
      <c r="AW27" s="17">
        <v>83.493325198469194</v>
      </c>
      <c r="AX27" s="17">
        <v>0</v>
      </c>
      <c r="AY27" s="17">
        <v>2593.0131622546601</v>
      </c>
      <c r="AZ27" s="17">
        <v>0</v>
      </c>
      <c r="BA27" s="17">
        <v>2560.3244707529302</v>
      </c>
      <c r="BB27" s="17">
        <v>517.28247552593996</v>
      </c>
      <c r="BC27" s="17">
        <v>57.4758640519849</v>
      </c>
      <c r="BD27" s="17">
        <v>574.75833957792497</v>
      </c>
      <c r="BE27" s="17">
        <v>0</v>
      </c>
      <c r="BF27" s="17">
        <v>85.474572081769395</v>
      </c>
      <c r="BG27" s="17">
        <v>0</v>
      </c>
      <c r="BH27" s="17">
        <v>0.62273990531148504</v>
      </c>
      <c r="BI27" s="17">
        <v>1253.5960130722999</v>
      </c>
      <c r="BJ27" s="17">
        <v>0.68501339859014398</v>
      </c>
      <c r="BK27" s="17">
        <v>187.90150917398299</v>
      </c>
      <c r="BL27" s="17">
        <v>226.262230305836</v>
      </c>
      <c r="BM27" s="17">
        <v>0.207580186951944</v>
      </c>
      <c r="BN27" s="17">
        <v>0</v>
      </c>
      <c r="BO27" s="17">
        <v>146.13635201199301</v>
      </c>
      <c r="BP27" s="17">
        <v>3056.3492672431698</v>
      </c>
      <c r="BQ27" s="17">
        <v>2075.8005075083902</v>
      </c>
      <c r="BR27" s="17">
        <v>980.54875973478397</v>
      </c>
      <c r="BS27" s="17">
        <v>1.67309146425481</v>
      </c>
      <c r="BT27" s="17">
        <v>0</v>
      </c>
      <c r="BU27" s="17">
        <v>49.690518141283199</v>
      </c>
      <c r="BV27" s="17">
        <v>13.5964839035036</v>
      </c>
      <c r="BW27" s="17">
        <v>564.07799335306402</v>
      </c>
      <c r="BX27" s="17">
        <v>37.364419054547803</v>
      </c>
      <c r="BY27" s="17">
        <v>7.2653022150939401</v>
      </c>
      <c r="BZ27" s="17">
        <v>805.82577566868895</v>
      </c>
      <c r="CA27" s="17">
        <v>28.134888260277599</v>
      </c>
      <c r="CB27" s="17">
        <v>0.31137030285994499</v>
      </c>
      <c r="CC27" s="17">
        <v>34.159370404051998</v>
      </c>
      <c r="CD27" s="17">
        <v>2.0758018375524202E-2</v>
      </c>
      <c r="CE27" s="17">
        <v>134.52378010659299</v>
      </c>
      <c r="CF27" s="17">
        <v>673.11221755462202</v>
      </c>
      <c r="CG27" s="17">
        <v>2.8434531792798601</v>
      </c>
      <c r="CH27" s="17">
        <v>0</v>
      </c>
      <c r="CI27" s="17">
        <v>0</v>
      </c>
      <c r="CJ27" s="17">
        <v>28.9727019553983</v>
      </c>
      <c r="CK27" s="17">
        <v>18.092142301982701</v>
      </c>
      <c r="CL27" s="17">
        <v>8.2688349800757202</v>
      </c>
      <c r="CM27" s="17">
        <v>2391.36743971736</v>
      </c>
      <c r="CN27" s="17">
        <v>7.1765237964896897</v>
      </c>
      <c r="CO27" s="17">
        <v>13.5357333823332</v>
      </c>
      <c r="CQ27" s="26">
        <f t="shared" si="0"/>
        <v>1.0706528943354434</v>
      </c>
      <c r="CR27" s="40">
        <f t="shared" si="1"/>
        <v>-4.8285242858886433E-5</v>
      </c>
      <c r="CS27" s="40">
        <f t="shared" si="2"/>
        <v>-1.0540981230618001E-4</v>
      </c>
      <c r="CT27" s="40">
        <f t="shared" si="3"/>
        <v>-6.7553746174003711E-5</v>
      </c>
      <c r="CU27" s="40">
        <f t="shared" si="4"/>
        <v>-3.7455689392781596E-5</v>
      </c>
      <c r="CV27" s="40">
        <f t="shared" si="5"/>
        <v>-3.1666968815046631E-5</v>
      </c>
      <c r="CW27" s="40">
        <f t="shared" si="6"/>
        <v>-5.0929095656350082E-5</v>
      </c>
      <c r="CX27" s="40">
        <f t="shared" si="7"/>
        <v>-6.3335891716726137E-5</v>
      </c>
      <c r="CY27" s="40">
        <f t="shared" si="8"/>
        <v>-5.1231583975909199E-5</v>
      </c>
      <c r="CZ27" s="40">
        <f t="shared" si="9"/>
        <v>-6.1479307716962804E-5</v>
      </c>
      <c r="DA27" s="40">
        <f t="shared" si="10"/>
        <v>-5.3666277053512941E-5</v>
      </c>
      <c r="DB27" s="40">
        <f t="shared" si="11"/>
        <v>-7.5714674254520666E-5</v>
      </c>
      <c r="DC27" s="40">
        <f t="shared" si="12"/>
        <v>-4.3724143554229197E-5</v>
      </c>
      <c r="DD27" s="40">
        <f t="shared" si="13"/>
        <v>-4.5396452269248382E-5</v>
      </c>
      <c r="DE27" s="40">
        <f t="shared" si="14"/>
        <v>-4.2746165346044419E-5</v>
      </c>
      <c r="DF27" s="40">
        <f t="shared" si="15"/>
        <v>-9.0546015599049731E-5</v>
      </c>
      <c r="DG27" s="40">
        <f t="shared" si="16"/>
        <v>-5.1139679186752791E-5</v>
      </c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</row>
    <row r="28" spans="1:122" x14ac:dyDescent="0.25">
      <c r="A28" s="17" t="s">
        <v>197</v>
      </c>
      <c r="B28" s="15">
        <v>18401.466473</v>
      </c>
      <c r="C28" s="15">
        <v>4034.8206691999999</v>
      </c>
      <c r="D28" s="15">
        <v>802.19999990999997</v>
      </c>
      <c r="E28" s="15">
        <v>3333.8100500999999</v>
      </c>
      <c r="F28" s="15">
        <v>1808.0284397</v>
      </c>
      <c r="G28" s="15">
        <v>393.76907484999998</v>
      </c>
      <c r="H28" s="15">
        <v>2974.5111270000002</v>
      </c>
      <c r="I28" s="17">
        <v>240.99658896</v>
      </c>
      <c r="J28" s="17">
        <v>36.082878299999997</v>
      </c>
      <c r="K28" s="17">
        <v>25.531501349999999</v>
      </c>
      <c r="L28" s="17">
        <v>163.67050183000001</v>
      </c>
      <c r="M28" s="17">
        <v>26.876158499999999</v>
      </c>
      <c r="N28" s="17">
        <v>10.441492350000001</v>
      </c>
      <c r="O28" s="17">
        <v>4.1096960999999999</v>
      </c>
      <c r="P28" s="17">
        <v>27.640268849999998</v>
      </c>
      <c r="Q28" s="17">
        <v>3.9617271000000001</v>
      </c>
      <c r="R28" s="32"/>
      <c r="S28" s="17" t="s">
        <v>197</v>
      </c>
      <c r="T28" s="17">
        <v>0</v>
      </c>
      <c r="U28" s="17">
        <v>93.9158090255725</v>
      </c>
      <c r="V28" s="17">
        <v>240.94642062296299</v>
      </c>
      <c r="W28" s="17">
        <v>240.94642062296299</v>
      </c>
      <c r="X28" s="17">
        <v>80.210512632318597</v>
      </c>
      <c r="Y28" s="17">
        <v>0.24723945628591701</v>
      </c>
      <c r="Z28" s="17">
        <v>36.0752043322452</v>
      </c>
      <c r="AA28" s="17">
        <v>25.526114059014201</v>
      </c>
      <c r="AB28" s="17">
        <v>617.741951067885</v>
      </c>
      <c r="AC28" s="17">
        <v>18397.268558011801</v>
      </c>
      <c r="AD28" s="17">
        <v>169.930199788766</v>
      </c>
      <c r="AE28" s="17">
        <v>135.44114142501601</v>
      </c>
      <c r="AF28" s="17">
        <v>25.396812971811698</v>
      </c>
      <c r="AG28" s="17">
        <v>4.1088465634898004</v>
      </c>
      <c r="AH28" s="17">
        <v>0</v>
      </c>
      <c r="AI28" s="17">
        <v>0</v>
      </c>
      <c r="AJ28" s="17">
        <v>163.634543982889</v>
      </c>
      <c r="AK28" s="17">
        <v>163.634543982889</v>
      </c>
      <c r="AL28" s="17">
        <v>353.73154712621999</v>
      </c>
      <c r="AM28" s="17">
        <v>0</v>
      </c>
      <c r="AN28" s="17">
        <v>27.634074959564401</v>
      </c>
      <c r="AO28" s="17">
        <v>5607911.2264157804</v>
      </c>
      <c r="AP28" s="17">
        <v>0</v>
      </c>
      <c r="AQ28" s="17">
        <v>14.172995691347399</v>
      </c>
      <c r="AR28" s="17">
        <v>11.763268223325801</v>
      </c>
      <c r="AS28" s="17">
        <v>0</v>
      </c>
      <c r="AT28" s="17">
        <v>25.132595858787798</v>
      </c>
      <c r="AU28" s="17">
        <v>13.581073300916501</v>
      </c>
      <c r="AV28" s="17">
        <v>0</v>
      </c>
      <c r="AW28" s="17">
        <v>148.70340796005101</v>
      </c>
      <c r="AX28" s="17">
        <v>0</v>
      </c>
      <c r="AY28" s="17">
        <v>4033.9232111311298</v>
      </c>
      <c r="AZ28" s="17">
        <v>0</v>
      </c>
      <c r="BA28" s="17">
        <v>3203.0970203431498</v>
      </c>
      <c r="BB28" s="17">
        <v>721.80500700518598</v>
      </c>
      <c r="BC28" s="17">
        <v>80.200519583105901</v>
      </c>
      <c r="BD28" s="17">
        <v>802.00552658829201</v>
      </c>
      <c r="BE28" s="17">
        <v>0</v>
      </c>
      <c r="BF28" s="17">
        <v>119.391568348958</v>
      </c>
      <c r="BG28" s="17">
        <v>0</v>
      </c>
      <c r="BH28" s="17">
        <v>0.54226022597375401</v>
      </c>
      <c r="BI28" s="17">
        <v>1450.4229070983299</v>
      </c>
      <c r="BJ28" s="17">
        <v>0.59648677094528602</v>
      </c>
      <c r="BK28" s="17">
        <v>163.618200918225</v>
      </c>
      <c r="BL28" s="17">
        <v>197.021475553497</v>
      </c>
      <c r="BM28" s="17">
        <v>0.18075369808804101</v>
      </c>
      <c r="BN28" s="17">
        <v>0</v>
      </c>
      <c r="BO28" s="17">
        <v>127.250569839668</v>
      </c>
      <c r="BP28" s="17">
        <v>3333.08419160623</v>
      </c>
      <c r="BQ28" s="17">
        <v>1807.5364154635499</v>
      </c>
      <c r="BR28" s="17">
        <v>1525.54777614268</v>
      </c>
      <c r="BS28" s="17">
        <v>1.45687355170114</v>
      </c>
      <c r="BT28" s="17">
        <v>0</v>
      </c>
      <c r="BU28" s="17">
        <v>43.268807200295399</v>
      </c>
      <c r="BV28" s="17">
        <v>11.8393556760749</v>
      </c>
      <c r="BW28" s="17">
        <v>491.17993088510002</v>
      </c>
      <c r="BX28" s="17">
        <v>32.5356331509008</v>
      </c>
      <c r="BY28" s="17">
        <v>6.3263819849314</v>
      </c>
      <c r="BZ28" s="17">
        <v>701.68565187916397</v>
      </c>
      <c r="CA28" s="17">
        <v>42.434634197558303</v>
      </c>
      <c r="CB28" s="17">
        <v>0.27113003477791098</v>
      </c>
      <c r="CC28" s="17">
        <v>29.744828739452199</v>
      </c>
      <c r="CD28" s="17">
        <v>1.8075354751235902E-2</v>
      </c>
      <c r="CE28" s="17">
        <v>393.68029233287501</v>
      </c>
      <c r="CF28" s="17">
        <v>768.38999693292703</v>
      </c>
      <c r="CG28" s="17">
        <v>3.96089847504643</v>
      </c>
      <c r="CH28" s="17">
        <v>0</v>
      </c>
      <c r="CI28" s="17">
        <v>0</v>
      </c>
      <c r="CJ28" s="17">
        <v>40.312345091702497</v>
      </c>
      <c r="CK28" s="17">
        <v>26.870627866852502</v>
      </c>
      <c r="CL28" s="17">
        <v>11.7940571190264</v>
      </c>
      <c r="CM28" s="17">
        <v>2973.7335403473298</v>
      </c>
      <c r="CN28" s="17">
        <v>10.439303998887199</v>
      </c>
      <c r="CO28" s="17">
        <v>18.804206741191098</v>
      </c>
      <c r="CQ28" s="26">
        <f t="shared" si="0"/>
        <v>1.0771298022784619</v>
      </c>
      <c r="CR28" s="40">
        <f t="shared" si="1"/>
        <v>-2.2812937188231917E-4</v>
      </c>
      <c r="CS28" s="40">
        <f t="shared" si="2"/>
        <v>-2.2242824215728521E-4</v>
      </c>
      <c r="CT28" s="40">
        <f t="shared" si="3"/>
        <v>-2.4242498345771431E-4</v>
      </c>
      <c r="CU28" s="40">
        <f t="shared" si="4"/>
        <v>-2.1772640998192057E-4</v>
      </c>
      <c r="CV28" s="40">
        <f t="shared" si="5"/>
        <v>-2.7213301829021356E-4</v>
      </c>
      <c r="CW28" s="40">
        <f t="shared" si="6"/>
        <v>-2.2546848596169985E-4</v>
      </c>
      <c r="CX28" s="40">
        <f t="shared" si="7"/>
        <v>-2.6141662258787019E-4</v>
      </c>
      <c r="CY28" s="40">
        <f t="shared" si="8"/>
        <v>-2.0817031997633051E-4</v>
      </c>
      <c r="CZ28" s="40">
        <f t="shared" si="9"/>
        <v>-2.1267615324350867E-4</v>
      </c>
      <c r="DA28" s="40">
        <f t="shared" si="10"/>
        <v>-2.1100564796194143E-4</v>
      </c>
      <c r="DB28" s="40">
        <f t="shared" si="11"/>
        <v>-2.1969656541015147E-4</v>
      </c>
      <c r="DC28" s="40">
        <f t="shared" si="12"/>
        <v>-2.0578213019161034E-4</v>
      </c>
      <c r="DD28" s="40">
        <f t="shared" si="13"/>
        <v>-2.0958221674139871E-4</v>
      </c>
      <c r="DE28" s="40">
        <f t="shared" si="14"/>
        <v>-2.0671516567842519E-4</v>
      </c>
      <c r="DF28" s="40">
        <f t="shared" si="15"/>
        <v>-2.2408937008573733E-4</v>
      </c>
      <c r="DG28" s="40">
        <f t="shared" si="16"/>
        <v>-2.091575044555836E-4</v>
      </c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x14ac:dyDescent="0.25">
      <c r="A29" s="17" t="s">
        <v>198</v>
      </c>
      <c r="B29" s="15">
        <v>646.88323279999997</v>
      </c>
      <c r="C29" s="15">
        <v>48.535048600000003</v>
      </c>
      <c r="D29" s="15">
        <v>18.54391729</v>
      </c>
      <c r="E29" s="15">
        <v>113.57945957</v>
      </c>
      <c r="F29" s="15">
        <v>86.035561999999999</v>
      </c>
      <c r="G29" s="15">
        <v>4.2778800099999996</v>
      </c>
      <c r="H29" s="15">
        <v>86.828704950000002</v>
      </c>
      <c r="I29" s="17">
        <v>5.6417007000000003</v>
      </c>
      <c r="J29" s="17">
        <v>0.87561279999999997</v>
      </c>
      <c r="K29" s="17">
        <v>0.60346169999999999</v>
      </c>
      <c r="L29" s="17">
        <v>4.1684514999999998</v>
      </c>
      <c r="M29" s="17">
        <v>0.61323419999999995</v>
      </c>
      <c r="N29" s="17">
        <v>0.2401741</v>
      </c>
      <c r="O29" s="17">
        <v>9.3563800000000003E-2</v>
      </c>
      <c r="P29" s="17">
        <v>0.75034449999999997</v>
      </c>
      <c r="Q29" s="17">
        <v>9.2983999999999997E-2</v>
      </c>
      <c r="R29" s="32"/>
      <c r="S29" s="17" t="s">
        <v>198</v>
      </c>
      <c r="T29" s="17">
        <v>0</v>
      </c>
      <c r="U29" s="17">
        <v>2.8160085405093702</v>
      </c>
      <c r="V29" s="17">
        <v>5.6458040584665703</v>
      </c>
      <c r="W29" s="17">
        <v>5.6458040584665703</v>
      </c>
      <c r="X29" s="17">
        <v>2.4230736969857301</v>
      </c>
      <c r="Y29" s="17">
        <v>7.0399002282445101E-3</v>
      </c>
      <c r="Z29" s="17">
        <v>0.87622189441403897</v>
      </c>
      <c r="AA29" s="17">
        <v>0.60389978750442297</v>
      </c>
      <c r="AB29" s="17">
        <v>18.593335552505799</v>
      </c>
      <c r="AC29" s="17">
        <v>647.37321935437603</v>
      </c>
      <c r="AD29" s="17">
        <v>5.0902772042196398</v>
      </c>
      <c r="AE29" s="17">
        <v>3.9825743087683301</v>
      </c>
      <c r="AF29" s="17">
        <v>0.77247336248615195</v>
      </c>
      <c r="AG29" s="17">
        <v>9.3633390760429203E-2</v>
      </c>
      <c r="AH29" s="17">
        <v>0</v>
      </c>
      <c r="AI29" s="17">
        <v>0</v>
      </c>
      <c r="AJ29" s="17">
        <v>4.1712178710185901</v>
      </c>
      <c r="AK29" s="17">
        <v>4.1712178710185901</v>
      </c>
      <c r="AL29" s="17">
        <v>10.558560039815401</v>
      </c>
      <c r="AM29" s="17">
        <v>0</v>
      </c>
      <c r="AN29" s="17">
        <v>0.75080452138758802</v>
      </c>
      <c r="AO29" s="17">
        <v>136760.354088747</v>
      </c>
      <c r="AP29" s="17">
        <v>0</v>
      </c>
      <c r="AQ29" s="17">
        <v>0.41420723190528902</v>
      </c>
      <c r="AR29" s="17">
        <v>0.34795775098265502</v>
      </c>
      <c r="AS29" s="17">
        <v>0</v>
      </c>
      <c r="AT29" s="17">
        <v>0.73479563821395799</v>
      </c>
      <c r="AU29" s="17">
        <v>0.41557109848597501</v>
      </c>
      <c r="AV29" s="17">
        <v>0</v>
      </c>
      <c r="AW29" s="17">
        <v>4.2492701061313802</v>
      </c>
      <c r="AX29" s="17">
        <v>0</v>
      </c>
      <c r="AY29" s="17">
        <v>48.568729123607604</v>
      </c>
      <c r="AZ29" s="17">
        <v>0</v>
      </c>
      <c r="BA29" s="17">
        <v>93.677163423116497</v>
      </c>
      <c r="BB29" s="17">
        <v>16.6999260790246</v>
      </c>
      <c r="BC29" s="17">
        <v>1.8555421926068001</v>
      </c>
      <c r="BD29" s="17">
        <v>18.555468271631401</v>
      </c>
      <c r="BE29" s="17">
        <v>0</v>
      </c>
      <c r="BF29" s="17">
        <v>3.52394031250516</v>
      </c>
      <c r="BG29" s="17">
        <v>0</v>
      </c>
      <c r="BH29" s="17">
        <v>2.58294250897005E-2</v>
      </c>
      <c r="BI29" s="17">
        <v>44.120759906744397</v>
      </c>
      <c r="BJ29" s="17">
        <v>2.8412268721374302E-2</v>
      </c>
      <c r="BK29" s="17">
        <v>7.7935942503458397</v>
      </c>
      <c r="BL29" s="17">
        <v>9.3846863649641392</v>
      </c>
      <c r="BM29" s="17">
        <v>8.6097977810479596E-3</v>
      </c>
      <c r="BN29" s="17">
        <v>0</v>
      </c>
      <c r="BO29" s="17">
        <v>6.0613002860496996</v>
      </c>
      <c r="BP29" s="17">
        <v>113.664577649432</v>
      </c>
      <c r="BQ29" s="17">
        <v>86.098048220484202</v>
      </c>
      <c r="BR29" s="17">
        <v>27.5665294289477</v>
      </c>
      <c r="BS29" s="17">
        <v>6.9395082590651302E-2</v>
      </c>
      <c r="BT29" s="17">
        <v>0</v>
      </c>
      <c r="BU29" s="17">
        <v>2.0610165952920299</v>
      </c>
      <c r="BV29" s="17">
        <v>0.56394296642911801</v>
      </c>
      <c r="BW29" s="17">
        <v>23.3962816845516</v>
      </c>
      <c r="BX29" s="17">
        <v>1.5497650865038499</v>
      </c>
      <c r="BY29" s="17">
        <v>0.30134377221845499</v>
      </c>
      <c r="BZ29" s="17">
        <v>33.423263612162899</v>
      </c>
      <c r="CA29" s="17">
        <v>1.2388280470774899</v>
      </c>
      <c r="CB29" s="17">
        <v>1.29147071435264E-2</v>
      </c>
      <c r="CC29" s="17">
        <v>1.4168313409062001</v>
      </c>
      <c r="CD29" s="17">
        <v>8.6097973401235599E-4</v>
      </c>
      <c r="CE29" s="17">
        <v>4.2800217375728202</v>
      </c>
      <c r="CF29" s="17">
        <v>23.4284399369235</v>
      </c>
      <c r="CG29" s="17">
        <v>9.3051343595848698E-2</v>
      </c>
      <c r="CH29" s="17">
        <v>0</v>
      </c>
      <c r="CI29" s="17">
        <v>0</v>
      </c>
      <c r="CJ29" s="17">
        <v>1.1905371390699799</v>
      </c>
      <c r="CK29" s="17">
        <v>0.613693633646059</v>
      </c>
      <c r="CL29" s="17">
        <v>0.34704702188858899</v>
      </c>
      <c r="CM29" s="17">
        <v>86.878400216052896</v>
      </c>
      <c r="CN29" s="17">
        <v>0.240353517892712</v>
      </c>
      <c r="CO29" s="17">
        <v>0.555470327311959</v>
      </c>
      <c r="CQ29" s="26">
        <f t="shared" si="0"/>
        <v>1.0782560819508202</v>
      </c>
      <c r="CR29" s="40">
        <f t="shared" si="1"/>
        <v>7.5745749701252695E-4</v>
      </c>
      <c r="CS29" s="40">
        <f t="shared" si="2"/>
        <v>6.9394230724228263E-4</v>
      </c>
      <c r="CT29" s="40">
        <f t="shared" si="3"/>
        <v>6.2289868158712375E-4</v>
      </c>
      <c r="CU29" s="40">
        <f t="shared" si="4"/>
        <v>7.4941437258334743E-4</v>
      </c>
      <c r="CV29" s="40">
        <f t="shared" si="5"/>
        <v>7.2628363239148899E-4</v>
      </c>
      <c r="CW29" s="40">
        <f t="shared" si="6"/>
        <v>5.0065162365800129E-4</v>
      </c>
      <c r="CX29" s="40">
        <f t="shared" si="7"/>
        <v>5.7233683355648523E-4</v>
      </c>
      <c r="CY29" s="40">
        <f t="shared" si="8"/>
        <v>7.2732650751393998E-4</v>
      </c>
      <c r="CZ29" s="40">
        <f t="shared" si="9"/>
        <v>6.9562072875019873E-4</v>
      </c>
      <c r="DA29" s="40">
        <f t="shared" si="10"/>
        <v>7.2595742931652379E-4</v>
      </c>
      <c r="DB29" s="40">
        <f t="shared" si="11"/>
        <v>6.636447655898938E-4</v>
      </c>
      <c r="DC29" s="40">
        <f t="shared" si="12"/>
        <v>7.4919768998377568E-4</v>
      </c>
      <c r="DD29" s="40">
        <f t="shared" si="13"/>
        <v>7.4703264303687495E-4</v>
      </c>
      <c r="DE29" s="40">
        <f t="shared" si="14"/>
        <v>7.4377868822343783E-4</v>
      </c>
      <c r="DF29" s="40">
        <f t="shared" si="15"/>
        <v>6.1308024192627503E-4</v>
      </c>
      <c r="DG29" s="40">
        <f t="shared" si="16"/>
        <v>7.2424928857331579E-4</v>
      </c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</row>
    <row r="30" spans="1:122" x14ac:dyDescent="0.25">
      <c r="A30" s="17" t="s">
        <v>199</v>
      </c>
      <c r="B30" s="15">
        <v>6.6842994999999998</v>
      </c>
      <c r="C30" s="15">
        <v>1.21716</v>
      </c>
      <c r="D30" s="15">
        <v>0.28986298999999999</v>
      </c>
      <c r="E30" s="15">
        <v>1.34568</v>
      </c>
      <c r="F30" s="15">
        <v>0.62621992999999998</v>
      </c>
      <c r="G30" s="15">
        <v>0.14994001000000001</v>
      </c>
      <c r="H30" s="15">
        <v>1.1636099</v>
      </c>
      <c r="I30" s="17">
        <v>9.5823000000000005E-2</v>
      </c>
      <c r="J30" s="17">
        <v>1.4300999999999999E-2</v>
      </c>
      <c r="K30" s="17">
        <v>1.0142999999999999E-2</v>
      </c>
      <c r="L30" s="17">
        <v>6.4574999999999994E-2</v>
      </c>
      <c r="M30" s="17">
        <v>1.0710000000000001E-2</v>
      </c>
      <c r="N30" s="17">
        <v>4.1580000000000002E-3</v>
      </c>
      <c r="O30" s="17">
        <v>1.6379999999999999E-3</v>
      </c>
      <c r="P30" s="17">
        <v>1.0836E-2</v>
      </c>
      <c r="Q30" s="17">
        <v>1.575E-3</v>
      </c>
      <c r="R30" s="32"/>
      <c r="S30" s="17" t="s">
        <v>199</v>
      </c>
      <c r="T30" s="17">
        <v>0</v>
      </c>
      <c r="U30" s="17">
        <v>3.66821812860662E-2</v>
      </c>
      <c r="V30" s="17">
        <v>9.5822787612228996E-2</v>
      </c>
      <c r="W30" s="17">
        <v>9.5822787612228996E-2</v>
      </c>
      <c r="X30" s="17">
        <v>3.1292159261892501E-2</v>
      </c>
      <c r="Y30" s="5">
        <v>9.7326626211853107E-5</v>
      </c>
      <c r="Z30" s="17">
        <v>1.43009296472053E-2</v>
      </c>
      <c r="AA30" s="17">
        <v>1.01427139381713E-2</v>
      </c>
      <c r="AB30" s="17">
        <v>0.24113795201640201</v>
      </c>
      <c r="AC30" s="17">
        <v>6.6842987924182999</v>
      </c>
      <c r="AD30" s="17">
        <v>6.6382683906810597E-2</v>
      </c>
      <c r="AE30" s="17">
        <v>5.3062453744274797E-2</v>
      </c>
      <c r="AF30" s="17">
        <v>9.8972084855900293E-3</v>
      </c>
      <c r="AG30" s="17">
        <v>1.63802477443961E-3</v>
      </c>
      <c r="AH30" s="17">
        <v>0</v>
      </c>
      <c r="AI30" s="17">
        <v>0</v>
      </c>
      <c r="AJ30" s="17">
        <v>6.45741783649421E-2</v>
      </c>
      <c r="AK30" s="17">
        <v>6.45741783649421E-2</v>
      </c>
      <c r="AL30" s="17">
        <v>0.138260005621786</v>
      </c>
      <c r="AM30" s="17">
        <v>0</v>
      </c>
      <c r="AN30" s="17">
        <v>1.0835697514839799E-2</v>
      </c>
      <c r="AO30" s="17">
        <v>2222.25882482624</v>
      </c>
      <c r="AP30" s="17">
        <v>0</v>
      </c>
      <c r="AQ30" s="17">
        <v>5.5576537971857897E-3</v>
      </c>
      <c r="AR30" s="17">
        <v>4.6042056724923796E-3</v>
      </c>
      <c r="AS30" s="17">
        <v>0</v>
      </c>
      <c r="AT30" s="17">
        <v>9.8545840303796896E-3</v>
      </c>
      <c r="AU30" s="17">
        <v>5.2875662626696799E-3</v>
      </c>
      <c r="AV30" s="17">
        <v>0</v>
      </c>
      <c r="AW30" s="17">
        <v>5.8507671555415898E-2</v>
      </c>
      <c r="AX30" s="17">
        <v>0</v>
      </c>
      <c r="AY30" s="17">
        <v>1.21715978549028</v>
      </c>
      <c r="AZ30" s="17">
        <v>0</v>
      </c>
      <c r="BA30" s="17">
        <v>1.2533551590910299</v>
      </c>
      <c r="BB30" s="17">
        <v>0.26087887255631398</v>
      </c>
      <c r="BC30" s="17">
        <v>2.89862596934473E-2</v>
      </c>
      <c r="BD30" s="17">
        <v>0.28986513224976101</v>
      </c>
      <c r="BE30" s="17">
        <v>0</v>
      </c>
      <c r="BF30" s="17">
        <v>4.6745487414364198E-2</v>
      </c>
      <c r="BG30" s="17">
        <v>0</v>
      </c>
      <c r="BH30" s="17">
        <v>1.8786686287802299E-4</v>
      </c>
      <c r="BI30" s="17">
        <v>0.56523206402222204</v>
      </c>
      <c r="BJ30" s="17">
        <v>2.06650242232841E-4</v>
      </c>
      <c r="BK30" s="17">
        <v>5.6685461069131401E-2</v>
      </c>
      <c r="BL30" s="17">
        <v>6.8257962819050097E-2</v>
      </c>
      <c r="BM30" s="5">
        <v>6.2622287626007902E-5</v>
      </c>
      <c r="BN30" s="17">
        <v>0</v>
      </c>
      <c r="BO30" s="17">
        <v>4.4085825934070698E-2</v>
      </c>
      <c r="BP30" s="17">
        <v>1.3456793222992001</v>
      </c>
      <c r="BQ30" s="17">
        <v>0.62621956491785002</v>
      </c>
      <c r="BR30" s="17">
        <v>0.71945975738134904</v>
      </c>
      <c r="BS30" s="17">
        <v>5.0473718150101604E-4</v>
      </c>
      <c r="BT30" s="17">
        <v>0</v>
      </c>
      <c r="BU30" s="17">
        <v>1.49904374521183E-2</v>
      </c>
      <c r="BV30" s="17">
        <v>4.1016992123987898E-3</v>
      </c>
      <c r="BW30" s="17">
        <v>0.170168929159983</v>
      </c>
      <c r="BX30" s="17">
        <v>1.12719015415819E-2</v>
      </c>
      <c r="BY30" s="17">
        <v>2.1917249513605198E-3</v>
      </c>
      <c r="BZ30" s="17">
        <v>0.24309848597584799</v>
      </c>
      <c r="CA30" s="17">
        <v>1.6642723854561E-2</v>
      </c>
      <c r="CB30" s="5">
        <v>9.3933431439011805E-5</v>
      </c>
      <c r="CC30" s="17">
        <v>1.03050645678665E-2</v>
      </c>
      <c r="CD30" s="5">
        <v>6.2622287626007902E-6</v>
      </c>
      <c r="CE30" s="17">
        <v>0.14994251448161</v>
      </c>
      <c r="CF30" s="17">
        <v>0.29933189927082099</v>
      </c>
      <c r="CG30" s="17">
        <v>1.5750192628846301E-3</v>
      </c>
      <c r="CH30" s="17">
        <v>0</v>
      </c>
      <c r="CI30" s="5">
        <v>0</v>
      </c>
      <c r="CJ30" s="17">
        <v>1.5782143465776E-2</v>
      </c>
      <c r="CK30" s="17">
        <v>1.0710047322211E-2</v>
      </c>
      <c r="CL30" s="17">
        <v>4.6198396137502196E-3</v>
      </c>
      <c r="CM30" s="17">
        <v>1.16360962758423</v>
      </c>
      <c r="CN30" s="17">
        <v>4.1579638662455802E-3</v>
      </c>
      <c r="CO30" s="17">
        <v>7.3616908238121198E-3</v>
      </c>
      <c r="CQ30" s="26">
        <f t="shared" si="0"/>
        <v>1.0771268382276284</v>
      </c>
      <c r="CR30" s="40">
        <f t="shared" si="1"/>
        <v>-1.0585727044384401E-7</v>
      </c>
      <c r="CS30" s="40">
        <f t="shared" si="2"/>
        <v>-1.7623789804694679E-7</v>
      </c>
      <c r="CT30" s="40">
        <f t="shared" si="3"/>
        <v>7.3905597987102389E-6</v>
      </c>
      <c r="CU30" s="40">
        <f t="shared" si="4"/>
        <v>-5.0361215141978473E-7</v>
      </c>
      <c r="CV30" s="40">
        <f t="shared" si="5"/>
        <v>-5.8299350190862749E-7</v>
      </c>
      <c r="CW30" s="40">
        <f t="shared" si="6"/>
        <v>1.6703224242738116E-5</v>
      </c>
      <c r="CX30" s="40">
        <f t="shared" si="7"/>
        <v>-2.341126265270331E-7</v>
      </c>
      <c r="CY30" s="40">
        <f t="shared" si="8"/>
        <v>-2.2164592113499002E-6</v>
      </c>
      <c r="CZ30" s="40">
        <f t="shared" si="9"/>
        <v>-4.9194318368847104E-6</v>
      </c>
      <c r="DA30" s="40">
        <f t="shared" si="10"/>
        <v>-2.8202881662111237E-5</v>
      </c>
      <c r="DB30" s="40">
        <f t="shared" si="11"/>
        <v>-1.2723732990990834E-5</v>
      </c>
      <c r="DC30" s="40">
        <f t="shared" si="12"/>
        <v>4.4185070960549644E-6</v>
      </c>
      <c r="DD30" s="40">
        <f t="shared" si="13"/>
        <v>-8.6901766281864808E-6</v>
      </c>
      <c r="DE30" s="40">
        <f t="shared" si="14"/>
        <v>1.5124810506740571E-5</v>
      </c>
      <c r="DF30" s="40">
        <f t="shared" si="15"/>
        <v>-2.7914835751277575E-5</v>
      </c>
      <c r="DG30" s="40">
        <f t="shared" si="16"/>
        <v>1.2230402939716845E-5</v>
      </c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</row>
    <row r="31" spans="1:122" x14ac:dyDescent="0.25">
      <c r="A31" s="17" t="s">
        <v>200</v>
      </c>
      <c r="B31" s="15">
        <v>427.89405959999999</v>
      </c>
      <c r="C31" s="15">
        <v>115.55561695</v>
      </c>
      <c r="D31" s="15">
        <v>19.40286493</v>
      </c>
      <c r="E31" s="15">
        <v>69.898321440000004</v>
      </c>
      <c r="F31" s="15">
        <v>41.555639800000002</v>
      </c>
      <c r="G31" s="15">
        <v>9.3647842000000008</v>
      </c>
      <c r="H31" s="15">
        <v>65.467030500000007</v>
      </c>
      <c r="I31" s="17">
        <v>5.3398350700000003</v>
      </c>
      <c r="J31" s="17">
        <v>0.80353739999999996</v>
      </c>
      <c r="K31" s="17">
        <v>0.56646359999999996</v>
      </c>
      <c r="L31" s="17">
        <v>3.6705220299999999</v>
      </c>
      <c r="M31" s="17">
        <v>0.59342159999999999</v>
      </c>
      <c r="N31" s="17">
        <v>0.2307988</v>
      </c>
      <c r="O31" s="17">
        <v>9.0714400000000001E-2</v>
      </c>
      <c r="P31" s="17">
        <v>0.62593100000000002</v>
      </c>
      <c r="Q31" s="17">
        <v>8.7811E-2</v>
      </c>
      <c r="R31" s="32"/>
      <c r="S31" s="17" t="s">
        <v>200</v>
      </c>
      <c r="T31" s="17">
        <v>0</v>
      </c>
      <c r="U31" s="17">
        <v>2.0570371992890002</v>
      </c>
      <c r="V31" s="17">
        <v>5.3358658759265198</v>
      </c>
      <c r="W31" s="17">
        <v>5.3358658759265198</v>
      </c>
      <c r="X31" s="17">
        <v>1.7669186172059701</v>
      </c>
      <c r="Y31" s="17">
        <v>5.2067582543141701E-3</v>
      </c>
      <c r="Z31" s="17">
        <v>0.80294377247132598</v>
      </c>
      <c r="AA31" s="17">
        <v>0.566039745111658</v>
      </c>
      <c r="AB31" s="17">
        <v>13.5699588960355</v>
      </c>
      <c r="AC31" s="17">
        <v>427.61571234092202</v>
      </c>
      <c r="AD31" s="17">
        <v>3.7192094301625298</v>
      </c>
      <c r="AE31" s="17">
        <v>2.9226996074505198</v>
      </c>
      <c r="AF31" s="17">
        <v>0.56239038883248704</v>
      </c>
      <c r="AG31" s="17">
        <v>9.0646339009683802E-2</v>
      </c>
      <c r="AH31" s="17">
        <v>0</v>
      </c>
      <c r="AI31" s="17">
        <v>0</v>
      </c>
      <c r="AJ31" s="17">
        <v>3.6678074065885098</v>
      </c>
      <c r="AK31" s="17">
        <v>3.6678074065885098</v>
      </c>
      <c r="AL31" s="17">
        <v>7.7210274001003096</v>
      </c>
      <c r="AM31" s="17">
        <v>0</v>
      </c>
      <c r="AN31" s="17">
        <v>0.62548145810115896</v>
      </c>
      <c r="AO31" s="17">
        <v>124890.171592343</v>
      </c>
      <c r="AP31" s="17">
        <v>0</v>
      </c>
      <c r="AQ31" s="17">
        <v>0.30441987441921903</v>
      </c>
      <c r="AR31" s="17">
        <v>0.25499368078958501</v>
      </c>
      <c r="AS31" s="17">
        <v>0</v>
      </c>
      <c r="AT31" s="17">
        <v>0.53998273992503099</v>
      </c>
      <c r="AU31" s="17">
        <v>0.30213145365057797</v>
      </c>
      <c r="AV31" s="17">
        <v>0</v>
      </c>
      <c r="AW31" s="17">
        <v>3.1400266769424099</v>
      </c>
      <c r="AX31" s="17">
        <v>0</v>
      </c>
      <c r="AY31" s="17">
        <v>115.50493147483699</v>
      </c>
      <c r="AZ31" s="17">
        <v>0</v>
      </c>
      <c r="BA31" s="17">
        <v>70.398454890678295</v>
      </c>
      <c r="BB31" s="17">
        <v>17.451721093271999</v>
      </c>
      <c r="BC31" s="17">
        <v>1.9390854963430799</v>
      </c>
      <c r="BD31" s="17">
        <v>19.390806589615099</v>
      </c>
      <c r="BE31" s="17">
        <v>0</v>
      </c>
      <c r="BF31" s="17">
        <v>2.5837855114447401</v>
      </c>
      <c r="BG31" s="17">
        <v>0</v>
      </c>
      <c r="BH31" s="17">
        <v>1.2458949387390599E-2</v>
      </c>
      <c r="BI31" s="17">
        <v>32.121057043932602</v>
      </c>
      <c r="BJ31" s="17">
        <v>1.37046969471497E-2</v>
      </c>
      <c r="BK31" s="17">
        <v>3.7592567116960698</v>
      </c>
      <c r="BL31" s="17">
        <v>4.5267220026786097</v>
      </c>
      <c r="BM31" s="17">
        <v>4.1529672558518896E-3</v>
      </c>
      <c r="BN31" s="17">
        <v>0</v>
      </c>
      <c r="BO31" s="17">
        <v>2.9236797345635099</v>
      </c>
      <c r="BP31" s="17">
        <v>69.8422917587923</v>
      </c>
      <c r="BQ31" s="17">
        <v>41.529564145350697</v>
      </c>
      <c r="BR31" s="17">
        <v>28.312727613441499</v>
      </c>
      <c r="BS31" s="17">
        <v>3.3472728274828098E-2</v>
      </c>
      <c r="BT31" s="17">
        <v>0</v>
      </c>
      <c r="BU31" s="17">
        <v>0.99413452603383001</v>
      </c>
      <c r="BV31" s="17">
        <v>0.27201943374284099</v>
      </c>
      <c r="BW31" s="17">
        <v>11.285243362709901</v>
      </c>
      <c r="BX31" s="17">
        <v>0.74753200284396204</v>
      </c>
      <c r="BY31" s="17">
        <v>0.14535421881975499</v>
      </c>
      <c r="BZ31" s="17">
        <v>16.1217780276349</v>
      </c>
      <c r="CA31" s="17">
        <v>0.91070343511940699</v>
      </c>
      <c r="CB31" s="17">
        <v>6.2294656547451704E-3</v>
      </c>
      <c r="CC31" s="17">
        <v>0.68341002110925497</v>
      </c>
      <c r="CD31" s="17">
        <v>4.15295998059932E-4</v>
      </c>
      <c r="CE31" s="17">
        <v>9.3585449318496199</v>
      </c>
      <c r="CF31" s="17">
        <v>17.047419483779802</v>
      </c>
      <c r="CG31" s="17">
        <v>8.7746000446435907E-2</v>
      </c>
      <c r="CH31" s="17">
        <v>0</v>
      </c>
      <c r="CI31" s="17">
        <v>0</v>
      </c>
      <c r="CJ31" s="17">
        <v>0.87278468905107498</v>
      </c>
      <c r="CK31" s="17">
        <v>0.59297775127392904</v>
      </c>
      <c r="CL31" s="17">
        <v>0.25464322445807602</v>
      </c>
      <c r="CM31" s="17">
        <v>65.418583199678096</v>
      </c>
      <c r="CN31" s="17">
        <v>0.23062525165980399</v>
      </c>
      <c r="CO31" s="17">
        <v>0.40719614216780398</v>
      </c>
      <c r="CQ31" s="26">
        <f t="shared" si="0"/>
        <v>1.0761231969179166</v>
      </c>
      <c r="CR31" s="40">
        <f t="shared" si="1"/>
        <v>-6.5050507908003495E-4</v>
      </c>
      <c r="CS31" s="40">
        <f t="shared" si="2"/>
        <v>-4.3862407125512954E-4</v>
      </c>
      <c r="CT31" s="40">
        <f t="shared" si="3"/>
        <v>-6.2147216034350809E-4</v>
      </c>
      <c r="CU31" s="40">
        <f t="shared" si="4"/>
        <v>-8.015883651197465E-4</v>
      </c>
      <c r="CV31" s="40">
        <f t="shared" si="5"/>
        <v>-6.2748774353617743E-4</v>
      </c>
      <c r="CW31" s="40">
        <f t="shared" si="6"/>
        <v>-6.6624793664555497E-4</v>
      </c>
      <c r="CX31" s="40">
        <f t="shared" si="7"/>
        <v>-7.4002593292987068E-4</v>
      </c>
      <c r="CY31" s="40">
        <f t="shared" si="8"/>
        <v>-7.4331772825345121E-4</v>
      </c>
      <c r="CZ31" s="40">
        <f t="shared" si="9"/>
        <v>-7.3876776447988476E-4</v>
      </c>
      <c r="DA31" s="40">
        <f t="shared" si="10"/>
        <v>-7.4824735136018775E-4</v>
      </c>
      <c r="DB31" s="40">
        <f t="shared" si="11"/>
        <v>-7.3957420478691182E-4</v>
      </c>
      <c r="DC31" s="40">
        <f t="shared" si="12"/>
        <v>-7.479483828545339E-4</v>
      </c>
      <c r="DD31" s="40">
        <f t="shared" si="13"/>
        <v>-7.5194645810985948E-4</v>
      </c>
      <c r="DE31" s="40">
        <f t="shared" si="14"/>
        <v>-7.5027768817518311E-4</v>
      </c>
      <c r="DF31" s="40">
        <f t="shared" si="15"/>
        <v>-7.1819721157931923E-4</v>
      </c>
      <c r="DG31" s="40">
        <f t="shared" si="16"/>
        <v>-7.4022108350996435E-4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x14ac:dyDescent="0.25">
      <c r="A32" s="17" t="s">
        <v>201</v>
      </c>
      <c r="B32" s="15">
        <v>1177.6181102</v>
      </c>
      <c r="C32" s="15">
        <v>104.3200635</v>
      </c>
      <c r="D32" s="15">
        <v>46.395648520000002</v>
      </c>
      <c r="E32" s="15">
        <v>215.59091971999999</v>
      </c>
      <c r="F32" s="15">
        <v>168.83593578</v>
      </c>
      <c r="G32" s="15">
        <v>15.0412538</v>
      </c>
      <c r="H32" s="15">
        <v>235.59159500000001</v>
      </c>
      <c r="I32" s="17">
        <v>11.64622935</v>
      </c>
      <c r="J32" s="17">
        <v>1.8747826000000001</v>
      </c>
      <c r="K32" s="17">
        <v>1.2581853999999999</v>
      </c>
      <c r="L32" s="17">
        <v>9.3339850000000002</v>
      </c>
      <c r="M32" s="17">
        <v>1.2313780000000001</v>
      </c>
      <c r="N32" s="17">
        <v>0.48655739999999997</v>
      </c>
      <c r="O32" s="17">
        <v>0.18741640000000001</v>
      </c>
      <c r="P32" s="17">
        <v>1.7720659999999999</v>
      </c>
      <c r="Q32" s="17">
        <v>0.19284979999999999</v>
      </c>
      <c r="R32" s="32"/>
      <c r="S32" s="17" t="s">
        <v>201</v>
      </c>
      <c r="T32" s="17">
        <v>0</v>
      </c>
      <c r="U32" s="17">
        <v>7.8644936609677103</v>
      </c>
      <c r="V32" s="17">
        <v>11.646275287051701</v>
      </c>
      <c r="W32" s="17">
        <v>11.646275287051701</v>
      </c>
      <c r="X32" s="17">
        <v>6.7645852590155204</v>
      </c>
      <c r="Y32" s="17">
        <v>1.9716033285360701E-2</v>
      </c>
      <c r="Z32" s="17">
        <v>1.8747850604357399</v>
      </c>
      <c r="AA32" s="17">
        <v>1.2581868797495499</v>
      </c>
      <c r="AB32" s="17">
        <v>51.917348545445499</v>
      </c>
      <c r="AC32" s="17">
        <v>1177.617718106</v>
      </c>
      <c r="AD32" s="17">
        <v>14.2168748504108</v>
      </c>
      <c r="AE32" s="17">
        <v>11.133982869763001</v>
      </c>
      <c r="AF32" s="17">
        <v>2.15576960464624</v>
      </c>
      <c r="AG32" s="17">
        <v>0.187415627967283</v>
      </c>
      <c r="AH32" s="17">
        <v>0</v>
      </c>
      <c r="AI32" s="17">
        <v>0</v>
      </c>
      <c r="AJ32" s="17">
        <v>9.3339763880796092</v>
      </c>
      <c r="AK32" s="17">
        <v>9.3339763880796092</v>
      </c>
      <c r="AL32" s="17">
        <v>29.495009174402099</v>
      </c>
      <c r="AM32" s="17">
        <v>0</v>
      </c>
      <c r="AN32" s="17">
        <v>1.7720523886224899</v>
      </c>
      <c r="AO32" s="17">
        <v>293705.03157790302</v>
      </c>
      <c r="AP32" s="17">
        <v>0</v>
      </c>
      <c r="AQ32" s="17">
        <v>1.15836923268352</v>
      </c>
      <c r="AR32" s="17">
        <v>0.97248055347068096</v>
      </c>
      <c r="AS32" s="17">
        <v>0</v>
      </c>
      <c r="AT32" s="17">
        <v>2.05487084008222</v>
      </c>
      <c r="AU32" s="17">
        <v>1.15939659154417</v>
      </c>
      <c r="AV32" s="17">
        <v>0</v>
      </c>
      <c r="AW32" s="17">
        <v>11.8979230389715</v>
      </c>
      <c r="AX32" s="17">
        <v>0</v>
      </c>
      <c r="AY32" s="17">
        <v>104.32003859190699</v>
      </c>
      <c r="AZ32" s="17">
        <v>0</v>
      </c>
      <c r="BA32" s="17">
        <v>254.59059827929201</v>
      </c>
      <c r="BB32" s="17">
        <v>41.7560647497478</v>
      </c>
      <c r="BC32" s="17">
        <v>4.6395465577583401</v>
      </c>
      <c r="BD32" s="17">
        <v>46.395611307506101</v>
      </c>
      <c r="BE32" s="17">
        <v>0</v>
      </c>
      <c r="BF32" s="17">
        <v>9.8498344613281699</v>
      </c>
      <c r="BG32" s="17">
        <v>0</v>
      </c>
      <c r="BH32" s="17">
        <v>5.0651049124489401E-2</v>
      </c>
      <c r="BI32" s="17">
        <v>123.128845324823</v>
      </c>
      <c r="BJ32" s="17">
        <v>5.5715922331167199E-2</v>
      </c>
      <c r="BK32" s="17">
        <v>15.2830249618324</v>
      </c>
      <c r="BL32" s="17">
        <v>18.403111383014402</v>
      </c>
      <c r="BM32" s="17">
        <v>1.6883529269112602E-2</v>
      </c>
      <c r="BN32" s="17">
        <v>0</v>
      </c>
      <c r="BO32" s="17">
        <v>11.886045955345301</v>
      </c>
      <c r="BP32" s="17">
        <v>215.59085264449899</v>
      </c>
      <c r="BQ32" s="17">
        <v>168.83588535557701</v>
      </c>
      <c r="BR32" s="17">
        <v>46.7549672889212</v>
      </c>
      <c r="BS32" s="17">
        <v>0.13608296653934901</v>
      </c>
      <c r="BT32" s="17">
        <v>0</v>
      </c>
      <c r="BU32" s="17">
        <v>4.0415953967492797</v>
      </c>
      <c r="BV32" s="17">
        <v>1.1058756593197601</v>
      </c>
      <c r="BW32" s="17">
        <v>45.8794603085368</v>
      </c>
      <c r="BX32" s="17">
        <v>3.0390446601299601</v>
      </c>
      <c r="BY32" s="17">
        <v>0.59092622783665905</v>
      </c>
      <c r="BZ32" s="17">
        <v>65.542091304419699</v>
      </c>
      <c r="CA32" s="17">
        <v>3.4646916235696099</v>
      </c>
      <c r="CB32" s="17">
        <v>2.5325337500068799E-2</v>
      </c>
      <c r="CC32" s="17">
        <v>2.7783623406471598</v>
      </c>
      <c r="CD32" s="17">
        <v>1.6883529820268101E-3</v>
      </c>
      <c r="CE32" s="17">
        <v>15.041270708840999</v>
      </c>
      <c r="CF32" s="17">
        <v>65.374949750531599</v>
      </c>
      <c r="CG32" s="17">
        <v>0.19285081641010299</v>
      </c>
      <c r="CH32" s="17">
        <v>0</v>
      </c>
      <c r="CI32" s="17">
        <v>0</v>
      </c>
      <c r="CJ32" s="17">
        <v>3.3275844393970302</v>
      </c>
      <c r="CK32" s="17">
        <v>1.2313766964413999</v>
      </c>
      <c r="CL32" s="17">
        <v>0.97020036483407401</v>
      </c>
      <c r="CM32" s="17">
        <v>235.59151110302699</v>
      </c>
      <c r="CN32" s="17">
        <v>0.486556142911864</v>
      </c>
      <c r="CO32" s="17">
        <v>1.5525479676570899</v>
      </c>
      <c r="CQ32" s="26">
        <f t="shared" si="0"/>
        <v>1.0806441925148844</v>
      </c>
      <c r="CR32" s="40">
        <f t="shared" si="1"/>
        <v>-3.3295513771945944E-7</v>
      </c>
      <c r="CS32" s="40">
        <f t="shared" si="2"/>
        <v>-2.3876608367255585E-7</v>
      </c>
      <c r="CT32" s="40">
        <f t="shared" si="3"/>
        <v>-8.0206862254547197E-7</v>
      </c>
      <c r="CU32" s="40">
        <f t="shared" si="4"/>
        <v>-3.1112396143868754E-7</v>
      </c>
      <c r="CV32" s="40">
        <f t="shared" si="5"/>
        <v>-2.9865930355084878E-7</v>
      </c>
      <c r="CW32" s="40">
        <f t="shared" si="6"/>
        <v>1.1241643299286264E-6</v>
      </c>
      <c r="CX32" s="40">
        <f t="shared" si="7"/>
        <v>-3.5611191063039159E-7</v>
      </c>
      <c r="CY32" s="40">
        <f t="shared" si="8"/>
        <v>3.9443712054585798E-6</v>
      </c>
      <c r="CZ32" s="40">
        <f t="shared" si="9"/>
        <v>1.3123845611832676E-6</v>
      </c>
      <c r="DA32" s="40">
        <f t="shared" si="10"/>
        <v>1.176098172816242E-6</v>
      </c>
      <c r="DB32" s="40">
        <f t="shared" si="11"/>
        <v>-9.226413360459512E-7</v>
      </c>
      <c r="DC32" s="40">
        <f t="shared" si="12"/>
        <v>-1.0586177438399666E-6</v>
      </c>
      <c r="DD32" s="40">
        <f t="shared" si="13"/>
        <v>-2.5836378934432988E-6</v>
      </c>
      <c r="DE32" s="40">
        <f t="shared" si="14"/>
        <v>-4.1193445024329037E-6</v>
      </c>
      <c r="DF32" s="40">
        <f t="shared" si="15"/>
        <v>-7.6810781934714594E-6</v>
      </c>
      <c r="DG32" s="40">
        <f t="shared" si="16"/>
        <v>5.2704752766126152E-6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x14ac:dyDescent="0.25">
      <c r="A33" s="17" t="s">
        <v>202</v>
      </c>
      <c r="B33" s="15">
        <v>1674.1038435999999</v>
      </c>
      <c r="C33" s="15">
        <v>304.42287450999999</v>
      </c>
      <c r="D33" s="15">
        <v>68.184527000000003</v>
      </c>
      <c r="E33" s="15">
        <v>310.04218797999999</v>
      </c>
      <c r="F33" s="15">
        <v>174.00214487</v>
      </c>
      <c r="G33" s="15">
        <v>31.47228453</v>
      </c>
      <c r="H33" s="15">
        <v>268.24331933000002</v>
      </c>
      <c r="I33" s="17">
        <v>21.031480030000001</v>
      </c>
      <c r="J33" s="17">
        <v>3.1651478000000002</v>
      </c>
      <c r="K33" s="17">
        <v>2.2311369999999999</v>
      </c>
      <c r="L33" s="17">
        <v>14.460378</v>
      </c>
      <c r="M33" s="17">
        <v>2.3370783999999998</v>
      </c>
      <c r="N33" s="17">
        <v>0.90897830000000002</v>
      </c>
      <c r="O33" s="17">
        <v>0.3572592</v>
      </c>
      <c r="P33" s="17">
        <v>2.4664142</v>
      </c>
      <c r="Q33" s="17">
        <v>0.34585399999999999</v>
      </c>
      <c r="R33" s="32"/>
      <c r="S33" s="17" t="s">
        <v>202</v>
      </c>
      <c r="T33" s="17">
        <v>0</v>
      </c>
      <c r="U33" s="17">
        <v>8.5072791530007699</v>
      </c>
      <c r="V33" s="17">
        <v>21.031451969134999</v>
      </c>
      <c r="W33" s="17">
        <v>21.031451969134999</v>
      </c>
      <c r="X33" s="17">
        <v>7.2758109449560902</v>
      </c>
      <c r="Y33" s="17">
        <v>2.21884329390587E-2</v>
      </c>
      <c r="Z33" s="17">
        <v>3.1651501415263401</v>
      </c>
      <c r="AA33" s="17">
        <v>2.23111745161148</v>
      </c>
      <c r="AB33" s="17">
        <v>55.9971020779223</v>
      </c>
      <c r="AC33" s="17">
        <v>1674.10348892453</v>
      </c>
      <c r="AD33" s="17">
        <v>15.3902651531341</v>
      </c>
      <c r="AE33" s="17">
        <v>12.225247083390901</v>
      </c>
      <c r="AF33" s="17">
        <v>2.3066391590525601</v>
      </c>
      <c r="AG33" s="17">
        <v>0.35726089196911298</v>
      </c>
      <c r="AH33" s="17">
        <v>0</v>
      </c>
      <c r="AI33" s="17">
        <v>0</v>
      </c>
      <c r="AJ33" s="17">
        <v>14.460297063236199</v>
      </c>
      <c r="AK33" s="17">
        <v>14.460297063236199</v>
      </c>
      <c r="AL33" s="17">
        <v>32.015817390022903</v>
      </c>
      <c r="AM33" s="17">
        <v>0</v>
      </c>
      <c r="AN33" s="17">
        <v>2.4663942247226198</v>
      </c>
      <c r="AO33" s="17">
        <v>492314.93167986599</v>
      </c>
      <c r="AP33" s="17">
        <v>0</v>
      </c>
      <c r="AQ33" s="17">
        <v>1.2778714687103501</v>
      </c>
      <c r="AR33" s="17">
        <v>1.0629202208664099</v>
      </c>
      <c r="AS33" s="17">
        <v>0</v>
      </c>
      <c r="AT33" s="17">
        <v>2.2661789770656098</v>
      </c>
      <c r="AU33" s="17">
        <v>1.23487860771948</v>
      </c>
      <c r="AV33" s="17">
        <v>0</v>
      </c>
      <c r="AW33" s="17">
        <v>13.353725055837501</v>
      </c>
      <c r="AX33" s="17">
        <v>0</v>
      </c>
      <c r="AY33" s="17">
        <v>304.42278617922398</v>
      </c>
      <c r="AZ33" s="17">
        <v>0</v>
      </c>
      <c r="BA33" s="17">
        <v>288.97625798486501</v>
      </c>
      <c r="BB33" s="17">
        <v>61.366175300517497</v>
      </c>
      <c r="BC33" s="17">
        <v>6.8184550317741097</v>
      </c>
      <c r="BD33" s="17">
        <v>68.184630332291604</v>
      </c>
      <c r="BE33" s="17">
        <v>0</v>
      </c>
      <c r="BF33" s="17">
        <v>10.783863948533099</v>
      </c>
      <c r="BG33" s="17">
        <v>0</v>
      </c>
      <c r="BH33" s="17">
        <v>5.22008448111465E-2</v>
      </c>
      <c r="BI33" s="17">
        <v>131.73637050711801</v>
      </c>
      <c r="BJ33" s="17">
        <v>5.7420303686679101E-2</v>
      </c>
      <c r="BK33" s="17">
        <v>15.750674448982201</v>
      </c>
      <c r="BL33" s="17">
        <v>18.9662273957351</v>
      </c>
      <c r="BM33" s="17">
        <v>1.7400238540099301E-2</v>
      </c>
      <c r="BN33" s="17">
        <v>0</v>
      </c>
      <c r="BO33" s="17">
        <v>12.249743326884801</v>
      </c>
      <c r="BP33" s="17">
        <v>310.04207551282201</v>
      </c>
      <c r="BQ33" s="17">
        <v>174.00208730755</v>
      </c>
      <c r="BR33" s="17">
        <v>136.03998820527201</v>
      </c>
      <c r="BS33" s="17">
        <v>0.140246278322503</v>
      </c>
      <c r="BT33" s="17">
        <v>0</v>
      </c>
      <c r="BU33" s="17">
        <v>4.1652616500493203</v>
      </c>
      <c r="BV33" s="17">
        <v>1.1397123409227401</v>
      </c>
      <c r="BW33" s="17">
        <v>47.283328317818302</v>
      </c>
      <c r="BX33" s="17">
        <v>3.1320352298594001</v>
      </c>
      <c r="BY33" s="17">
        <v>0.60900622364787704</v>
      </c>
      <c r="BZ33" s="17">
        <v>67.547612008575896</v>
      </c>
      <c r="CA33" s="17">
        <v>3.82525597096777</v>
      </c>
      <c r="CB33" s="17">
        <v>2.6100423728346402E-2</v>
      </c>
      <c r="CC33" s="17">
        <v>2.86337825250637</v>
      </c>
      <c r="CD33" s="17">
        <v>1.7400234792241899E-3</v>
      </c>
      <c r="CE33" s="17">
        <v>31.4724364269691</v>
      </c>
      <c r="CF33" s="17">
        <v>69.820315157078596</v>
      </c>
      <c r="CG33" s="17">
        <v>0.34585533311287098</v>
      </c>
      <c r="CH33" s="17">
        <v>0</v>
      </c>
      <c r="CI33" s="17">
        <v>0</v>
      </c>
      <c r="CJ33" s="17">
        <v>3.6415037450802199</v>
      </c>
      <c r="CK33" s="17">
        <v>2.3370834648379701</v>
      </c>
      <c r="CL33" s="17">
        <v>1.0646796702260199</v>
      </c>
      <c r="CM33" s="17">
        <v>268.24325258905202</v>
      </c>
      <c r="CN33" s="17">
        <v>0.90897589798387302</v>
      </c>
      <c r="CO33" s="17">
        <v>1.6987152833705299</v>
      </c>
      <c r="CQ33" s="26">
        <f t="shared" si="0"/>
        <v>1.0772918058355634</v>
      </c>
      <c r="CR33" s="40">
        <f t="shared" si="1"/>
        <v>-2.1185989821551967E-7</v>
      </c>
      <c r="CS33" s="40">
        <f t="shared" si="2"/>
        <v>-2.9015814317926387E-7</v>
      </c>
      <c r="CT33" s="40">
        <f t="shared" si="3"/>
        <v>1.5154800678096986E-6</v>
      </c>
      <c r="CU33" s="40">
        <f t="shared" si="4"/>
        <v>-3.6274798187177359E-7</v>
      </c>
      <c r="CV33" s="40">
        <f t="shared" si="5"/>
        <v>-3.3081460023892686E-7</v>
      </c>
      <c r="CW33" s="40">
        <f t="shared" si="6"/>
        <v>4.8263725169290172E-6</v>
      </c>
      <c r="CX33" s="40">
        <f t="shared" si="7"/>
        <v>-2.4880749375935601E-7</v>
      </c>
      <c r="CY33" s="40">
        <f t="shared" si="8"/>
        <v>-1.3342315881840693E-6</v>
      </c>
      <c r="CZ33" s="40">
        <f t="shared" si="9"/>
        <v>7.3978420215728869E-7</v>
      </c>
      <c r="DA33" s="40">
        <f t="shared" si="10"/>
        <v>-8.7616262559936045E-6</v>
      </c>
      <c r="DB33" s="40">
        <f t="shared" si="11"/>
        <v>-5.5971402546514275E-6</v>
      </c>
      <c r="DC33" s="40">
        <f t="shared" si="12"/>
        <v>2.1671664803195467E-6</v>
      </c>
      <c r="DD33" s="40">
        <f t="shared" si="13"/>
        <v>-2.6425450717592302E-6</v>
      </c>
      <c r="DE33" s="40">
        <f t="shared" si="14"/>
        <v>4.7359707265268934E-6</v>
      </c>
      <c r="DF33" s="40">
        <f t="shared" si="15"/>
        <v>-8.0989143592263575E-6</v>
      </c>
      <c r="DG33" s="40">
        <f t="shared" si="16"/>
        <v>3.8545538608273693E-6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x14ac:dyDescent="0.25">
      <c r="A34" s="17" t="s">
        <v>203</v>
      </c>
      <c r="B34" s="15">
        <v>10511.566817999999</v>
      </c>
      <c r="C34" s="15">
        <v>2554.7994477000002</v>
      </c>
      <c r="D34" s="15">
        <v>486.97312326000002</v>
      </c>
      <c r="E34" s="15">
        <v>1792.3310882999999</v>
      </c>
      <c r="F34" s="15">
        <v>1089.5055184</v>
      </c>
      <c r="G34" s="15">
        <v>231.43395586</v>
      </c>
      <c r="H34" s="15">
        <v>1801.6827119</v>
      </c>
      <c r="I34" s="17">
        <v>132.09698276</v>
      </c>
      <c r="J34" s="17">
        <v>20.070806959999999</v>
      </c>
      <c r="K34" s="17">
        <v>14.048534979999999</v>
      </c>
      <c r="L34" s="17">
        <v>92.878411799999995</v>
      </c>
      <c r="M34" s="17">
        <v>14.581503400000001</v>
      </c>
      <c r="N34" s="17">
        <v>5.6831174799999999</v>
      </c>
      <c r="O34" s="17">
        <v>2.2277430800000002</v>
      </c>
      <c r="P34" s="17">
        <v>16.11868686</v>
      </c>
      <c r="Q34" s="17">
        <v>2.176237</v>
      </c>
      <c r="R34" s="32"/>
      <c r="S34" s="17" t="s">
        <v>203</v>
      </c>
      <c r="T34" s="17">
        <v>0</v>
      </c>
      <c r="U34" s="17">
        <v>57.556318961884202</v>
      </c>
      <c r="V34" s="17">
        <v>132.07725592836999</v>
      </c>
      <c r="W34" s="17">
        <v>132.07725592836999</v>
      </c>
      <c r="X34" s="17">
        <v>49.472415224457997</v>
      </c>
      <c r="Y34" s="17">
        <v>0.144978993339903</v>
      </c>
      <c r="Z34" s="17">
        <v>20.067867852407101</v>
      </c>
      <c r="AA34" s="17">
        <v>14.046368459879201</v>
      </c>
      <c r="AB34" s="17">
        <v>379.82214766304497</v>
      </c>
      <c r="AC34" s="17">
        <v>10510.1507419104</v>
      </c>
      <c r="AD34" s="17">
        <v>104.054266423059</v>
      </c>
      <c r="AE34" s="17">
        <v>81.628737980938794</v>
      </c>
      <c r="AF34" s="17">
        <v>15.756494706473299</v>
      </c>
      <c r="AG34" s="17">
        <v>2.22740239012274</v>
      </c>
      <c r="AH34" s="17">
        <v>0</v>
      </c>
      <c r="AI34" s="17">
        <v>0</v>
      </c>
      <c r="AJ34" s="17">
        <v>92.864760196502303</v>
      </c>
      <c r="AK34" s="17">
        <v>92.864760196502303</v>
      </c>
      <c r="AL34" s="17">
        <v>215.94471942063799</v>
      </c>
      <c r="AM34" s="17">
        <v>0</v>
      </c>
      <c r="AN34" s="17">
        <v>16.116526383653799</v>
      </c>
      <c r="AO34" s="17">
        <v>3124354.9352954398</v>
      </c>
      <c r="AP34" s="17">
        <v>0</v>
      </c>
      <c r="AQ34" s="17">
        <v>8.4973341311320194</v>
      </c>
      <c r="AR34" s="17">
        <v>7.1257412688663297</v>
      </c>
      <c r="AS34" s="17">
        <v>0</v>
      </c>
      <c r="AT34" s="17">
        <v>15.0732267724495</v>
      </c>
      <c r="AU34" s="17">
        <v>8.4694728530476109</v>
      </c>
      <c r="AV34" s="17">
        <v>0</v>
      </c>
      <c r="AW34" s="17">
        <v>87.461161425494794</v>
      </c>
      <c r="AX34" s="17">
        <v>0</v>
      </c>
      <c r="AY34" s="17">
        <v>2554.3153223432901</v>
      </c>
      <c r="AZ34" s="17">
        <v>0</v>
      </c>
      <c r="BA34" s="17">
        <v>1940.66417654612</v>
      </c>
      <c r="BB34" s="17">
        <v>438.21289838346001</v>
      </c>
      <c r="BC34" s="17">
        <v>48.690291354023699</v>
      </c>
      <c r="BD34" s="17">
        <v>486.90318973748401</v>
      </c>
      <c r="BE34" s="17">
        <v>0</v>
      </c>
      <c r="BF34" s="17">
        <v>72.188597567530195</v>
      </c>
      <c r="BG34" s="17">
        <v>0</v>
      </c>
      <c r="BH34" s="17">
        <v>0.32682048711122802</v>
      </c>
      <c r="BI34" s="17">
        <v>899.94277498668896</v>
      </c>
      <c r="BJ34" s="17">
        <v>0.35949930807938801</v>
      </c>
      <c r="BK34" s="17">
        <v>98.612121496717805</v>
      </c>
      <c r="BL34" s="17">
        <v>118.744146563269</v>
      </c>
      <c r="BM34" s="17">
        <v>0.108939554445895</v>
      </c>
      <c r="BN34" s="17">
        <v>0</v>
      </c>
      <c r="BO34" s="17">
        <v>76.693440477962</v>
      </c>
      <c r="BP34" s="17">
        <v>1792.1021425361901</v>
      </c>
      <c r="BQ34" s="17">
        <v>1089.3957957601799</v>
      </c>
      <c r="BR34" s="17">
        <v>702.70634677601504</v>
      </c>
      <c r="BS34" s="17">
        <v>0.87805275814745598</v>
      </c>
      <c r="BT34" s="17">
        <v>0</v>
      </c>
      <c r="BU34" s="17">
        <v>26.077953052574699</v>
      </c>
      <c r="BV34" s="17">
        <v>7.1355492518064096</v>
      </c>
      <c r="BW34" s="17">
        <v>296.032401549849</v>
      </c>
      <c r="BX34" s="17">
        <v>19.609117842556898</v>
      </c>
      <c r="BY34" s="17">
        <v>3.8128926547506801</v>
      </c>
      <c r="BZ34" s="17">
        <v>422.90346500438102</v>
      </c>
      <c r="CA34" s="17">
        <v>25.418064281468499</v>
      </c>
      <c r="CB34" s="17">
        <v>0.16341034706261601</v>
      </c>
      <c r="CC34" s="17">
        <v>17.927091464254801</v>
      </c>
      <c r="CD34" s="17">
        <v>1.08939472103264E-2</v>
      </c>
      <c r="CE34" s="17">
        <v>231.39604235960601</v>
      </c>
      <c r="CF34" s="17">
        <v>477.72279502298301</v>
      </c>
      <c r="CG34" s="17">
        <v>2.17591846749009</v>
      </c>
      <c r="CH34" s="17">
        <v>0</v>
      </c>
      <c r="CI34" s="17">
        <v>0</v>
      </c>
      <c r="CJ34" s="17">
        <v>24.3861407903395</v>
      </c>
      <c r="CK34" s="17">
        <v>14.5793041544628</v>
      </c>
      <c r="CL34" s="17">
        <v>7.1124421405843297</v>
      </c>
      <c r="CM34" s="17">
        <v>1801.4758224617899</v>
      </c>
      <c r="CN34" s="17">
        <v>5.6822254386040303</v>
      </c>
      <c r="CO34" s="17">
        <v>11.3775776498823</v>
      </c>
      <c r="CQ34" s="26">
        <f t="shared" si="0"/>
        <v>1.0772635149186314</v>
      </c>
      <c r="CR34" s="40">
        <f t="shared" si="1"/>
        <v>-1.3471598612439139E-4</v>
      </c>
      <c r="CS34" s="40">
        <f t="shared" si="2"/>
        <v>-1.8949642295640047E-4</v>
      </c>
      <c r="CT34" s="40">
        <f t="shared" si="3"/>
        <v>-1.4360858777553434E-4</v>
      </c>
      <c r="CU34" s="40">
        <f t="shared" si="4"/>
        <v>-1.2773631239472214E-4</v>
      </c>
      <c r="CV34" s="40">
        <f t="shared" si="5"/>
        <v>-1.0070865908164829E-4</v>
      </c>
      <c r="CW34" s="40">
        <f t="shared" si="6"/>
        <v>-1.6381995568929593E-4</v>
      </c>
      <c r="CX34" s="40">
        <f t="shared" si="7"/>
        <v>-1.1483122796459311E-4</v>
      </c>
      <c r="CY34" s="40">
        <f t="shared" si="8"/>
        <v>-1.4933597435643392E-4</v>
      </c>
      <c r="CZ34" s="40">
        <f t="shared" si="9"/>
        <v>-1.4643694191046754E-4</v>
      </c>
      <c r="DA34" s="40">
        <f t="shared" si="10"/>
        <v>-1.5421680081824198E-4</v>
      </c>
      <c r="DB34" s="40">
        <f t="shared" si="11"/>
        <v>-1.4698360182007465E-4</v>
      </c>
      <c r="DC34" s="40">
        <f t="shared" si="12"/>
        <v>-1.5082433387495636E-4</v>
      </c>
      <c r="DD34" s="40">
        <f t="shared" si="13"/>
        <v>-1.5696339185472126E-4</v>
      </c>
      <c r="DE34" s="40">
        <f t="shared" si="14"/>
        <v>-1.5293050635812726E-4</v>
      </c>
      <c r="DF34" s="40">
        <f t="shared" si="15"/>
        <v>-1.3403550580556002E-4</v>
      </c>
      <c r="DG34" s="40">
        <f t="shared" si="16"/>
        <v>-1.4636848372212477E-4</v>
      </c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</row>
    <row r="35" spans="1:122" x14ac:dyDescent="0.25">
      <c r="A35" s="17" t="s">
        <v>204</v>
      </c>
      <c r="B35" s="15">
        <v>96667.360226999997</v>
      </c>
      <c r="C35" s="15">
        <v>20080.636688999999</v>
      </c>
      <c r="D35" s="15">
        <v>4274.6554785999997</v>
      </c>
      <c r="E35" s="15">
        <v>15713.152045999999</v>
      </c>
      <c r="F35" s="15">
        <v>11453.103166999999</v>
      </c>
      <c r="G35" s="15">
        <v>1616.6194214</v>
      </c>
      <c r="H35" s="15">
        <v>17693.790706</v>
      </c>
      <c r="I35" s="17">
        <v>1043.4901878999999</v>
      </c>
      <c r="J35" s="17">
        <v>168.77728245</v>
      </c>
      <c r="K35" s="17">
        <v>112.90214025</v>
      </c>
      <c r="L35" s="17">
        <v>845.80544255999996</v>
      </c>
      <c r="M35" s="17">
        <v>109.8927855</v>
      </c>
      <c r="N35" s="17">
        <v>43.479161249999997</v>
      </c>
      <c r="O35" s="17">
        <v>16.719625499999999</v>
      </c>
      <c r="P35" s="17">
        <v>161.75598479999999</v>
      </c>
      <c r="Q35" s="17">
        <v>17.208198450000001</v>
      </c>
      <c r="R35" s="32"/>
      <c r="S35" s="17" t="s">
        <v>204</v>
      </c>
      <c r="T35" s="17">
        <v>0</v>
      </c>
      <c r="U35" s="17">
        <v>574.651187057313</v>
      </c>
      <c r="V35" s="17">
        <v>1043.48916159747</v>
      </c>
      <c r="W35" s="17">
        <v>1043.48916159747</v>
      </c>
      <c r="X35" s="17">
        <v>501.36449682931197</v>
      </c>
      <c r="Y35" s="17">
        <v>1.29354836474485</v>
      </c>
      <c r="Z35" s="17">
        <v>168.777237611359</v>
      </c>
      <c r="AA35" s="17">
        <v>112.902001220263</v>
      </c>
      <c r="AB35" s="17">
        <v>3821.3539759096702</v>
      </c>
      <c r="AC35" s="17">
        <v>96667.296402828506</v>
      </c>
      <c r="AD35" s="17">
        <v>1036.83057726319</v>
      </c>
      <c r="AE35" s="17">
        <v>782.58388074579204</v>
      </c>
      <c r="AF35" s="17">
        <v>161.837424187175</v>
      </c>
      <c r="AG35" s="17">
        <v>16.719621586049701</v>
      </c>
      <c r="AH35" s="17">
        <v>0</v>
      </c>
      <c r="AI35" s="17">
        <v>0</v>
      </c>
      <c r="AJ35" s="17">
        <v>845.80531986230994</v>
      </c>
      <c r="AK35" s="17">
        <v>845.80531986230994</v>
      </c>
      <c r="AL35" s="17">
        <v>2136.2855504551999</v>
      </c>
      <c r="AM35" s="17">
        <v>0</v>
      </c>
      <c r="AN35" s="17">
        <v>161.756007807652</v>
      </c>
      <c r="AO35" s="17">
        <v>26467517.4285377</v>
      </c>
      <c r="AP35" s="17">
        <v>0</v>
      </c>
      <c r="AQ35" s="17">
        <v>80.398575219811804</v>
      </c>
      <c r="AR35" s="17">
        <v>69.182044587352607</v>
      </c>
      <c r="AS35" s="17">
        <v>0</v>
      </c>
      <c r="AT35" s="17">
        <v>142.741133459786</v>
      </c>
      <c r="AU35" s="17">
        <v>88.003828537544095</v>
      </c>
      <c r="AV35" s="17">
        <v>0</v>
      </c>
      <c r="AW35" s="17">
        <v>786.80409565134096</v>
      </c>
      <c r="AX35" s="17">
        <v>0</v>
      </c>
      <c r="AY35" s="17">
        <v>20080.626451164801</v>
      </c>
      <c r="AZ35" s="17">
        <v>0</v>
      </c>
      <c r="BA35" s="17">
        <v>19051.0649304166</v>
      </c>
      <c r="BB35" s="17">
        <v>3847.18948651047</v>
      </c>
      <c r="BC35" s="17">
        <v>427.46512181528499</v>
      </c>
      <c r="BD35" s="17">
        <v>4274.6546083257499</v>
      </c>
      <c r="BE35" s="17">
        <v>0</v>
      </c>
      <c r="BF35" s="17">
        <v>697.661372038227</v>
      </c>
      <c r="BG35" s="17">
        <v>0</v>
      </c>
      <c r="BH35" s="17">
        <v>3.43592933095234</v>
      </c>
      <c r="BI35" s="17">
        <v>9245.2370008102007</v>
      </c>
      <c r="BJ35" s="17">
        <v>3.7795258839156198</v>
      </c>
      <c r="BK35" s="17">
        <v>1036.7340757397801</v>
      </c>
      <c r="BL35" s="17">
        <v>1248.3882899298301</v>
      </c>
      <c r="BM35" s="17">
        <v>1.1453108237018901</v>
      </c>
      <c r="BN35" s="17">
        <v>0</v>
      </c>
      <c r="BO35" s="17">
        <v>806.29817964362201</v>
      </c>
      <c r="BP35" s="17">
        <v>15713.149289688899</v>
      </c>
      <c r="BQ35" s="17">
        <v>11453.099867134601</v>
      </c>
      <c r="BR35" s="17">
        <v>4260.0494225543798</v>
      </c>
      <c r="BS35" s="17">
        <v>9.2312014341066</v>
      </c>
      <c r="BT35" s="17">
        <v>0</v>
      </c>
      <c r="BU35" s="17">
        <v>274.16427888468098</v>
      </c>
      <c r="BV35" s="17">
        <v>75.017780912382804</v>
      </c>
      <c r="BW35" s="17">
        <v>3112.2657861406401</v>
      </c>
      <c r="BX35" s="17">
        <v>206.155770487827</v>
      </c>
      <c r="BY35" s="17">
        <v>40.085854489437097</v>
      </c>
      <c r="BZ35" s="17">
        <v>4446.09319841046</v>
      </c>
      <c r="CA35" s="17">
        <v>239.93681905922099</v>
      </c>
      <c r="CB35" s="17">
        <v>1.7179648568924699</v>
      </c>
      <c r="CC35" s="17">
        <v>188.47218911247401</v>
      </c>
      <c r="CD35" s="17">
        <v>0.114531053864426</v>
      </c>
      <c r="CE35" s="17">
        <v>1616.6177363514601</v>
      </c>
      <c r="CF35" s="17">
        <v>4930.0189306804696</v>
      </c>
      <c r="CG35" s="17">
        <v>17.208191795008702</v>
      </c>
      <c r="CH35" s="17">
        <v>0</v>
      </c>
      <c r="CI35" s="17">
        <v>0</v>
      </c>
      <c r="CJ35" s="17">
        <v>235.96582239013</v>
      </c>
      <c r="CK35" s="17">
        <v>109.89281845427701</v>
      </c>
      <c r="CL35" s="17">
        <v>68.2932029976091</v>
      </c>
      <c r="CM35" s="17">
        <v>17693.7865362632</v>
      </c>
      <c r="CN35" s="17">
        <v>43.479116661209602</v>
      </c>
      <c r="CO35" s="17">
        <v>110.144672774711</v>
      </c>
      <c r="CQ35" s="26">
        <f t="shared" ref="CQ35:CQ51" si="17">BA35/CM35</f>
        <v>1.0767093234323628</v>
      </c>
      <c r="CR35" s="40">
        <f t="shared" ref="CR35:CR51" si="18">(AC35-B35)/(B35+1E-50)</f>
        <v>-6.6024531280834862E-7</v>
      </c>
      <c r="CS35" s="40">
        <f t="shared" ref="CS35:CS51" si="19">(AY35-C35)/(C35+1E-50)</f>
        <v>-5.0983618483090739E-7</v>
      </c>
      <c r="CT35" s="40">
        <f t="shared" ref="CT35:CT51" si="20">(BD35-D35)/(D35+1E-50)</f>
        <v>-2.0358933115159883E-7</v>
      </c>
      <c r="CU35" s="40">
        <f t="shared" ref="CU35:CU51" si="21">(BP35-E35)/(E35+1E-50)</f>
        <v>-1.7541427027070203E-7</v>
      </c>
      <c r="CV35" s="40">
        <f t="shared" ref="CV35:CV51" si="22">(BQ35-F35)/(F35+1E-50)</f>
        <v>-2.8811976550063476E-7</v>
      </c>
      <c r="CW35" s="40">
        <f t="shared" ref="CW35:CW51" si="23">(CE35-G35)/(G35+1E-50)</f>
        <v>-1.0423285268047468E-6</v>
      </c>
      <c r="CX35" s="40">
        <f t="shared" ref="CX35:CX51" si="24">(CM35-H35)/(H35+1E-50)</f>
        <v>-2.3566102193430056E-7</v>
      </c>
      <c r="CY35" s="40">
        <f t="shared" ref="CY35:CY51" si="25">(W35-I35)/(I35+1E-50)</f>
        <v>-9.8352868269285564E-7</v>
      </c>
      <c r="CZ35" s="40">
        <f t="shared" ref="CZ35:CZ51" si="26">(Z35-J35)/(J35+1E-50)</f>
        <v>-2.6566751373118748E-7</v>
      </c>
      <c r="DA35" s="40">
        <f t="shared" ref="DA35:DA51" si="27">(AA35-K35)/(K35+1E-50)</f>
        <v>-1.2314180819917511E-6</v>
      </c>
      <c r="DB35" s="40">
        <f t="shared" ref="DB35:DB51" si="28">(AK35-L35)/(L35+1E-50)</f>
        <v>-1.4506609184930196E-7</v>
      </c>
      <c r="DC35" s="40">
        <f t="shared" ref="DC35:DC51" si="29">(CK35-M35)/(M35+1E-50)</f>
        <v>2.9987661931845032E-7</v>
      </c>
      <c r="DD35" s="40">
        <f t="shared" ref="DD35:DD51" si="30">(CN35-N35)/(N35+1E-50)</f>
        <v>-1.0255209418290992E-6</v>
      </c>
      <c r="DE35" s="40">
        <f t="shared" ref="DE35:DE51" si="31">(AG35-O35)/(O35+1E-50)</f>
        <v>-2.3409317978351256E-7</v>
      </c>
      <c r="DF35" s="40">
        <f t="shared" ref="DF35:DF51" si="32">(AN35-P35)/(P35+1E-50)</f>
        <v>1.422367897699304E-7</v>
      </c>
      <c r="DG35" s="40">
        <f t="shared" ref="DG35:DG51" si="33">(CG35-Q35)/(Q35+1E-50)</f>
        <v>-3.8673376057972815E-7</v>
      </c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</row>
    <row r="36" spans="1:122" x14ac:dyDescent="0.25">
      <c r="A36" s="17" t="s">
        <v>205</v>
      </c>
      <c r="B36" s="15">
        <v>384.54122219999999</v>
      </c>
      <c r="C36" s="15">
        <v>54.914679020000001</v>
      </c>
      <c r="D36" s="15">
        <v>13.39030488</v>
      </c>
      <c r="E36" s="15">
        <v>62.616580429999999</v>
      </c>
      <c r="F36" s="15">
        <v>45.92692984</v>
      </c>
      <c r="G36" s="15">
        <v>3.1285799999999999</v>
      </c>
      <c r="H36" s="15">
        <v>60.366736160000002</v>
      </c>
      <c r="I36" s="17">
        <v>3.5423998999999999</v>
      </c>
      <c r="J36" s="17">
        <v>0.60228020000000004</v>
      </c>
      <c r="K36" s="17">
        <v>0.3888182</v>
      </c>
      <c r="L36" s="17">
        <v>3.1934160399999998</v>
      </c>
      <c r="M36" s="17">
        <v>0.35786479999999998</v>
      </c>
      <c r="N36" s="17">
        <v>0.14354230000000001</v>
      </c>
      <c r="O36" s="17">
        <v>5.4237599999999997E-2</v>
      </c>
      <c r="P36" s="17">
        <v>0.64809660000000002</v>
      </c>
      <c r="Q36" s="17">
        <v>5.8395200000000001E-2</v>
      </c>
      <c r="R36" s="32"/>
      <c r="S36" s="17" t="s">
        <v>205</v>
      </c>
      <c r="T36" s="17">
        <v>0</v>
      </c>
      <c r="U36" s="17">
        <v>1.9268510834768999</v>
      </c>
      <c r="V36" s="17">
        <v>3.5423949543398501</v>
      </c>
      <c r="W36" s="17">
        <v>3.5423949543398501</v>
      </c>
      <c r="X36" s="17">
        <v>1.7277188063625299</v>
      </c>
      <c r="Y36" s="17">
        <v>3.37124806422063E-3</v>
      </c>
      <c r="Z36" s="17">
        <v>0.60228028114018595</v>
      </c>
      <c r="AA36" s="17">
        <v>0.38881924846685001</v>
      </c>
      <c r="AB36" s="17">
        <v>12.9962696659887</v>
      </c>
      <c r="AC36" s="17">
        <v>384.54115753677502</v>
      </c>
      <c r="AD36" s="17">
        <v>3.4636133686205102</v>
      </c>
      <c r="AE36" s="17">
        <v>2.4207209395724099</v>
      </c>
      <c r="AF36" s="17">
        <v>0.57103175050976296</v>
      </c>
      <c r="AG36" s="17">
        <v>5.4237461356283399E-2</v>
      </c>
      <c r="AH36" s="17">
        <v>0</v>
      </c>
      <c r="AI36" s="17">
        <v>0</v>
      </c>
      <c r="AJ36" s="17">
        <v>3.19341097111614</v>
      </c>
      <c r="AK36" s="17">
        <v>3.19341097111614</v>
      </c>
      <c r="AL36" s="17">
        <v>7.0391427683394197</v>
      </c>
      <c r="AM36" s="17">
        <v>0</v>
      </c>
      <c r="AN36" s="17">
        <v>0.64809663317019095</v>
      </c>
      <c r="AO36" s="17">
        <v>94975.116378687904</v>
      </c>
      <c r="AP36" s="17">
        <v>0</v>
      </c>
      <c r="AQ36" s="17">
        <v>0.24172199875328601</v>
      </c>
      <c r="AR36" s="17">
        <v>0.21965677956094901</v>
      </c>
      <c r="AS36" s="17">
        <v>0</v>
      </c>
      <c r="AT36" s="17">
        <v>0.42997843289471199</v>
      </c>
      <c r="AU36" s="17">
        <v>0.31669614133170199</v>
      </c>
      <c r="AV36" s="17">
        <v>0</v>
      </c>
      <c r="AW36" s="17">
        <v>2.0958827275027598</v>
      </c>
      <c r="AX36" s="17">
        <v>0</v>
      </c>
      <c r="AY36" s="17">
        <v>54.914667581584702</v>
      </c>
      <c r="AZ36" s="17">
        <v>0</v>
      </c>
      <c r="BA36" s="17">
        <v>64.714384717560307</v>
      </c>
      <c r="BB36" s="17">
        <v>12.0512338277198</v>
      </c>
      <c r="BC36" s="17">
        <v>1.3390216989919299</v>
      </c>
      <c r="BD36" s="17">
        <v>13.3902555267117</v>
      </c>
      <c r="BE36" s="17">
        <v>0</v>
      </c>
      <c r="BF36" s="17">
        <v>2.1944807288480201</v>
      </c>
      <c r="BG36" s="17">
        <v>0</v>
      </c>
      <c r="BH36" s="17">
        <v>1.3778124748535301E-2</v>
      </c>
      <c r="BI36" s="17">
        <v>32.632111769705098</v>
      </c>
      <c r="BJ36" s="17">
        <v>1.5155813533072E-2</v>
      </c>
      <c r="BK36" s="17">
        <v>4.1573074069787301</v>
      </c>
      <c r="BL36" s="17">
        <v>5.0060330583067296</v>
      </c>
      <c r="BM36" s="17">
        <v>4.5926862767792596E-3</v>
      </c>
      <c r="BN36" s="17">
        <v>0</v>
      </c>
      <c r="BO36" s="17">
        <v>3.2332537464794902</v>
      </c>
      <c r="BP36" s="17">
        <v>62.616570560690498</v>
      </c>
      <c r="BQ36" s="17">
        <v>45.926925559946397</v>
      </c>
      <c r="BR36" s="17">
        <v>16.689645000744001</v>
      </c>
      <c r="BS36" s="17">
        <v>3.7017253592155901E-2</v>
      </c>
      <c r="BT36" s="17">
        <v>0</v>
      </c>
      <c r="BU36" s="17">
        <v>1.09939972552456</v>
      </c>
      <c r="BV36" s="17">
        <v>0.30082210794931502</v>
      </c>
      <c r="BW36" s="17">
        <v>12.480181109696399</v>
      </c>
      <c r="BX36" s="17">
        <v>0.82668593506285903</v>
      </c>
      <c r="BY36" s="17">
        <v>0.16074559544084099</v>
      </c>
      <c r="BZ36" s="17">
        <v>17.828830723612</v>
      </c>
      <c r="CA36" s="17">
        <v>0.71766752444628101</v>
      </c>
      <c r="CB36" s="17">
        <v>6.8890990261082303E-3</v>
      </c>
      <c r="CC36" s="17">
        <v>0.75577390499181496</v>
      </c>
      <c r="CD36" s="17">
        <v>4.5926872688591602E-4</v>
      </c>
      <c r="CE36" s="17">
        <v>3.1285914118950302</v>
      </c>
      <c r="CF36" s="17">
        <v>17.5370982068433</v>
      </c>
      <c r="CG36" s="17">
        <v>5.8395007319345001E-2</v>
      </c>
      <c r="CH36" s="17">
        <v>0</v>
      </c>
      <c r="CI36" s="17">
        <v>0</v>
      </c>
      <c r="CJ36" s="17">
        <v>0.74407916099362303</v>
      </c>
      <c r="CK36" s="17">
        <v>0.35786547044177303</v>
      </c>
      <c r="CL36" s="17">
        <v>0.211930341745068</v>
      </c>
      <c r="CM36" s="17">
        <v>60.366720238981003</v>
      </c>
      <c r="CN36" s="17">
        <v>0.143540589623946</v>
      </c>
      <c r="CO36" s="17">
        <v>0.347671688738239</v>
      </c>
      <c r="CQ36" s="26">
        <f t="shared" si="17"/>
        <v>1.0720208827209377</v>
      </c>
      <c r="CR36" s="40">
        <f t="shared" si="18"/>
        <v>-1.6815680931553331E-7</v>
      </c>
      <c r="CS36" s="40">
        <f t="shared" si="19"/>
        <v>-2.0829431225874661E-7</v>
      </c>
      <c r="CT36" s="40">
        <f t="shared" si="20"/>
        <v>-3.6857479155903904E-6</v>
      </c>
      <c r="CU36" s="40">
        <f t="shared" si="21"/>
        <v>-1.5761495491168156E-7</v>
      </c>
      <c r="CV36" s="40">
        <f t="shared" si="22"/>
        <v>-9.3192678393966991E-8</v>
      </c>
      <c r="CW36" s="40">
        <f t="shared" si="23"/>
        <v>3.6476276874137254E-6</v>
      </c>
      <c r="CX36" s="40">
        <f t="shared" si="24"/>
        <v>-2.6373827726858218E-7</v>
      </c>
      <c r="CY36" s="40">
        <f t="shared" si="25"/>
        <v>-1.3961326472083642E-6</v>
      </c>
      <c r="CZ36" s="40">
        <f t="shared" si="26"/>
        <v>1.3472165597266831E-7</v>
      </c>
      <c r="DA36" s="40">
        <f t="shared" si="27"/>
        <v>2.696547769642961E-6</v>
      </c>
      <c r="DB36" s="40">
        <f t="shared" si="28"/>
        <v>-1.5872920397055815E-6</v>
      </c>
      <c r="DC36" s="40">
        <f t="shared" si="29"/>
        <v>1.8734498979586274E-6</v>
      </c>
      <c r="DD36" s="40">
        <f t="shared" si="30"/>
        <v>-1.1915484522746018E-5</v>
      </c>
      <c r="DE36" s="40">
        <f t="shared" si="31"/>
        <v>-2.5562288264526535E-6</v>
      </c>
      <c r="DF36" s="40">
        <f t="shared" si="32"/>
        <v>5.1180936495116281E-8</v>
      </c>
      <c r="DG36" s="40">
        <f t="shared" si="33"/>
        <v>-3.2995974840511798E-6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x14ac:dyDescent="0.25">
      <c r="A37" s="17" t="s">
        <v>206</v>
      </c>
      <c r="B37" s="15">
        <v>30296.150884999999</v>
      </c>
      <c r="C37" s="15">
        <v>8141.0101708000002</v>
      </c>
      <c r="D37" s="15">
        <v>1260.9574883</v>
      </c>
      <c r="E37" s="15">
        <v>4252.0117510999999</v>
      </c>
      <c r="F37" s="15">
        <v>2630.9296626</v>
      </c>
      <c r="G37" s="15">
        <v>325.99476288</v>
      </c>
      <c r="H37" s="15">
        <v>4844.1687995000002</v>
      </c>
      <c r="I37" s="17">
        <v>310.07183781999998</v>
      </c>
      <c r="J37" s="17">
        <v>56.443485199999998</v>
      </c>
      <c r="K37" s="17">
        <v>34.744250000000001</v>
      </c>
      <c r="L37" s="17">
        <v>320.68100435999997</v>
      </c>
      <c r="M37" s="17">
        <v>29.386371199999999</v>
      </c>
      <c r="N37" s="17">
        <v>12.0470734</v>
      </c>
      <c r="O37" s="17">
        <v>4.4258496000000003</v>
      </c>
      <c r="P37" s="17">
        <v>69.396286799999999</v>
      </c>
      <c r="Q37" s="17">
        <v>5.0853488000000002</v>
      </c>
      <c r="R37" s="32"/>
      <c r="S37" s="17" t="s">
        <v>206</v>
      </c>
      <c r="T37" s="17">
        <v>0</v>
      </c>
      <c r="U37" s="17">
        <v>147.928091881939</v>
      </c>
      <c r="V37" s="17">
        <v>309.95573379981602</v>
      </c>
      <c r="W37" s="17">
        <v>309.95573379981602</v>
      </c>
      <c r="X37" s="17">
        <v>139.15236242216301</v>
      </c>
      <c r="Y37" s="17">
        <v>0.123786181302027</v>
      </c>
      <c r="Z37" s="17">
        <v>56.423677812438903</v>
      </c>
      <c r="AA37" s="17">
        <v>34.731518230035803</v>
      </c>
      <c r="AB37" s="17">
        <v>1023.32158015064</v>
      </c>
      <c r="AC37" s="17">
        <v>30285.858992818401</v>
      </c>
      <c r="AD37" s="17">
        <v>264.10030759571703</v>
      </c>
      <c r="AE37" s="17">
        <v>157.41824967798999</v>
      </c>
      <c r="AF37" s="17">
        <v>47.805379958960899</v>
      </c>
      <c r="AG37" s="17">
        <v>4.4241173685367299</v>
      </c>
      <c r="AH37" s="17">
        <v>0</v>
      </c>
      <c r="AI37" s="17">
        <v>0</v>
      </c>
      <c r="AJ37" s="17">
        <v>320.573945041196</v>
      </c>
      <c r="AK37" s="17">
        <v>320.573945041196</v>
      </c>
      <c r="AL37" s="17">
        <v>523.097020123167</v>
      </c>
      <c r="AM37" s="17">
        <v>0</v>
      </c>
      <c r="AN37" s="17">
        <v>69.374253625010297</v>
      </c>
      <c r="AO37" s="17">
        <v>8965203.0322723594</v>
      </c>
      <c r="AP37" s="17">
        <v>0</v>
      </c>
      <c r="AQ37" s="17">
        <v>14.662811984009799</v>
      </c>
      <c r="AR37" s="17">
        <v>15.1422329780015</v>
      </c>
      <c r="AS37" s="17">
        <v>0</v>
      </c>
      <c r="AT37" s="17">
        <v>26.210537889224501</v>
      </c>
      <c r="AU37" s="17">
        <v>27.3334822920771</v>
      </c>
      <c r="AV37" s="17">
        <v>0</v>
      </c>
      <c r="AW37" s="17">
        <v>85.102494883905393</v>
      </c>
      <c r="AX37" s="17">
        <v>0</v>
      </c>
      <c r="AY37" s="17">
        <v>8138.7867992746797</v>
      </c>
      <c r="AZ37" s="17">
        <v>0</v>
      </c>
      <c r="BA37" s="17">
        <v>5147.4040233248897</v>
      </c>
      <c r="BB37" s="17">
        <v>1134.42905894607</v>
      </c>
      <c r="BC37" s="17">
        <v>126.047689408444</v>
      </c>
      <c r="BD37" s="17">
        <v>1260.4767483545199</v>
      </c>
      <c r="BE37" s="17">
        <v>0</v>
      </c>
      <c r="BF37" s="17">
        <v>148.23074858656099</v>
      </c>
      <c r="BG37" s="17">
        <v>0</v>
      </c>
      <c r="BH37" s="17">
        <v>0.78894043949139303</v>
      </c>
      <c r="BI37" s="17">
        <v>2733.3603210105898</v>
      </c>
      <c r="BJ37" s="17">
        <v>0.86783658415868803</v>
      </c>
      <c r="BK37" s="17">
        <v>238.04975655461601</v>
      </c>
      <c r="BL37" s="17">
        <v>286.64845560717998</v>
      </c>
      <c r="BM37" s="17">
        <v>0.26298066844138701</v>
      </c>
      <c r="BN37" s="17">
        <v>0</v>
      </c>
      <c r="BO37" s="17">
        <v>185.13809013597</v>
      </c>
      <c r="BP37" s="17">
        <v>4250.33660087512</v>
      </c>
      <c r="BQ37" s="17">
        <v>2629.8027292833299</v>
      </c>
      <c r="BR37" s="17">
        <v>1620.5338715917901</v>
      </c>
      <c r="BS37" s="17">
        <v>2.11961861031652</v>
      </c>
      <c r="BT37" s="17">
        <v>0</v>
      </c>
      <c r="BU37" s="17">
        <v>62.952204423574003</v>
      </c>
      <c r="BV37" s="17">
        <v>17.225235800856399</v>
      </c>
      <c r="BW37" s="17">
        <v>714.62252285917396</v>
      </c>
      <c r="BX37" s="17">
        <v>47.336442941627098</v>
      </c>
      <c r="BY37" s="17">
        <v>9.20431153844034</v>
      </c>
      <c r="BZ37" s="17">
        <v>1020.88951580989</v>
      </c>
      <c r="CA37" s="17">
        <v>42.957235655668903</v>
      </c>
      <c r="CB37" s="17">
        <v>0.394470331850724</v>
      </c>
      <c r="CC37" s="17">
        <v>43.2760488874926</v>
      </c>
      <c r="CD37" s="17">
        <v>2.6298090246201101E-2</v>
      </c>
      <c r="CE37" s="17">
        <v>325.831053802697</v>
      </c>
      <c r="CF37" s="17">
        <v>1487.0325503895201</v>
      </c>
      <c r="CG37" s="17">
        <v>5.0834604193301196</v>
      </c>
      <c r="CH37" s="17">
        <v>0</v>
      </c>
      <c r="CI37" s="17">
        <v>0</v>
      </c>
      <c r="CJ37" s="17">
        <v>50.536887754191</v>
      </c>
      <c r="CK37" s="17">
        <v>29.374924421159601</v>
      </c>
      <c r="CL37" s="17">
        <v>13.8857470087799</v>
      </c>
      <c r="CM37" s="17">
        <v>4842.0496012389904</v>
      </c>
      <c r="CN37" s="17">
        <v>12.042433041099599</v>
      </c>
      <c r="CO37" s="17">
        <v>23.664822147657301</v>
      </c>
      <c r="CQ37" s="26">
        <f t="shared" si="17"/>
        <v>1.0630630512351142</v>
      </c>
      <c r="CR37" s="40">
        <f t="shared" si="18"/>
        <v>-3.3970956312782724E-4</v>
      </c>
      <c r="CS37" s="40">
        <f t="shared" si="19"/>
        <v>-2.7310757248471271E-4</v>
      </c>
      <c r="CT37" s="40">
        <f t="shared" si="20"/>
        <v>-3.812499231264382E-4</v>
      </c>
      <c r="CU37" s="40">
        <f t="shared" si="21"/>
        <v>-3.9396650878175689E-4</v>
      </c>
      <c r="CV37" s="40">
        <f t="shared" si="22"/>
        <v>-4.2834034398185405E-4</v>
      </c>
      <c r="CW37" s="40">
        <f t="shared" si="23"/>
        <v>-5.0218315121601737E-4</v>
      </c>
      <c r="CX37" s="40">
        <f t="shared" si="24"/>
        <v>-4.3747407423716923E-4</v>
      </c>
      <c r="CY37" s="40">
        <f t="shared" si="25"/>
        <v>-3.7444232601145763E-4</v>
      </c>
      <c r="CZ37" s="40">
        <f t="shared" si="26"/>
        <v>-3.5092424734067378E-4</v>
      </c>
      <c r="DA37" s="40">
        <f t="shared" si="27"/>
        <v>-3.6644250384445718E-4</v>
      </c>
      <c r="DB37" s="40">
        <f t="shared" si="28"/>
        <v>-3.3384989241143392E-4</v>
      </c>
      <c r="DC37" s="40">
        <f t="shared" si="29"/>
        <v>-3.8952678990176911E-4</v>
      </c>
      <c r="DD37" s="40">
        <f t="shared" si="30"/>
        <v>-3.8518557547770511E-4</v>
      </c>
      <c r="DE37" s="40">
        <f t="shared" si="31"/>
        <v>-3.9138959066082924E-4</v>
      </c>
      <c r="DF37" s="40">
        <f t="shared" si="32"/>
        <v>-3.1749789514244392E-4</v>
      </c>
      <c r="DG37" s="40">
        <f t="shared" si="33"/>
        <v>-3.7133749210685766E-4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x14ac:dyDescent="0.25">
      <c r="A38" s="17" t="s">
        <v>207</v>
      </c>
      <c r="B38" s="15">
        <v>18200.32519</v>
      </c>
      <c r="C38" s="15">
        <v>1933.7790688</v>
      </c>
      <c r="D38" s="15">
        <v>608.63473532</v>
      </c>
      <c r="E38" s="15">
        <v>3200.7716994000002</v>
      </c>
      <c r="F38" s="15">
        <v>2303.9871284000001</v>
      </c>
      <c r="G38" s="15">
        <v>171.55951759999999</v>
      </c>
      <c r="H38" s="15">
        <v>2820.7822013999998</v>
      </c>
      <c r="I38" s="17">
        <v>174.71350576</v>
      </c>
      <c r="J38" s="17">
        <v>27.901785</v>
      </c>
      <c r="K38" s="17">
        <v>18.836470800000001</v>
      </c>
      <c r="L38" s="17">
        <v>137.71348531999999</v>
      </c>
      <c r="M38" s="17">
        <v>18.5838696</v>
      </c>
      <c r="N38" s="17">
        <v>7.3290600000000001</v>
      </c>
      <c r="O38" s="17">
        <v>2.8299816</v>
      </c>
      <c r="P38" s="17">
        <v>25.886128200000002</v>
      </c>
      <c r="Q38" s="17">
        <v>2.8795601999999998</v>
      </c>
      <c r="R38" s="32"/>
      <c r="S38" s="17" t="s">
        <v>207</v>
      </c>
      <c r="T38" s="17">
        <v>0</v>
      </c>
      <c r="U38" s="17">
        <v>91.289443271362501</v>
      </c>
      <c r="V38" s="17">
        <v>174.76985081992001</v>
      </c>
      <c r="W38" s="17">
        <v>174.76985081992001</v>
      </c>
      <c r="X38" s="17">
        <v>79.444407726152804</v>
      </c>
      <c r="Y38" s="17">
        <v>0.20969530851396301</v>
      </c>
      <c r="Z38" s="17">
        <v>27.910885885766799</v>
      </c>
      <c r="AA38" s="17">
        <v>18.842561619309802</v>
      </c>
      <c r="AB38" s="17">
        <v>606.26749874656196</v>
      </c>
      <c r="AC38" s="17">
        <v>18206.657168714199</v>
      </c>
      <c r="AD38" s="17">
        <v>164.76798134426801</v>
      </c>
      <c r="AE38" s="17">
        <v>125.20608299151699</v>
      </c>
      <c r="AF38" s="17">
        <v>25.586207496350799</v>
      </c>
      <c r="AG38" s="17">
        <v>2.8308844090554799</v>
      </c>
      <c r="AH38" s="17">
        <v>0</v>
      </c>
      <c r="AI38" s="17">
        <v>0</v>
      </c>
      <c r="AJ38" s="17">
        <v>137.758975554975</v>
      </c>
      <c r="AK38" s="17">
        <v>137.758975554975</v>
      </c>
      <c r="AL38" s="17">
        <v>339.91090852145902</v>
      </c>
      <c r="AM38" s="17">
        <v>0</v>
      </c>
      <c r="AN38" s="17">
        <v>25.8947938922601</v>
      </c>
      <c r="AO38" s="17">
        <v>4370891.9691573298</v>
      </c>
      <c r="AP38" s="17">
        <v>0</v>
      </c>
      <c r="AQ38" s="17">
        <v>12.8932991392538</v>
      </c>
      <c r="AR38" s="17">
        <v>11.043881026117599</v>
      </c>
      <c r="AS38" s="17">
        <v>0</v>
      </c>
      <c r="AT38" s="17">
        <v>22.887436296861502</v>
      </c>
      <c r="AU38" s="17">
        <v>13.886397511863599</v>
      </c>
      <c r="AV38" s="17">
        <v>0</v>
      </c>
      <c r="AW38" s="17">
        <v>127.35061897595401</v>
      </c>
      <c r="AX38" s="17">
        <v>0</v>
      </c>
      <c r="AY38" s="17">
        <v>1934.3689052398299</v>
      </c>
      <c r="AZ38" s="17">
        <v>0</v>
      </c>
      <c r="BA38" s="17">
        <v>3038.2301893219101</v>
      </c>
      <c r="BB38" s="17">
        <v>547.95097573262296</v>
      </c>
      <c r="BC38" s="17">
        <v>60.883374449533399</v>
      </c>
      <c r="BD38" s="17">
        <v>608.83435018215698</v>
      </c>
      <c r="BE38" s="17">
        <v>0</v>
      </c>
      <c r="BF38" s="17">
        <v>111.46079116167</v>
      </c>
      <c r="BG38" s="17">
        <v>0</v>
      </c>
      <c r="BH38" s="17">
        <v>0.69144563347056998</v>
      </c>
      <c r="BI38" s="17">
        <v>1461.6086643363799</v>
      </c>
      <c r="BJ38" s="17">
        <v>0.76059060169645598</v>
      </c>
      <c r="BK38" s="17">
        <v>208.63224921046901</v>
      </c>
      <c r="BL38" s="17">
        <v>251.22525659044101</v>
      </c>
      <c r="BM38" s="17">
        <v>0.23048195042907399</v>
      </c>
      <c r="BN38" s="17">
        <v>0</v>
      </c>
      <c r="BO38" s="17">
        <v>162.25924800343901</v>
      </c>
      <c r="BP38" s="17">
        <v>3201.8640126497899</v>
      </c>
      <c r="BQ38" s="17">
        <v>2304.8190733044498</v>
      </c>
      <c r="BR38" s="17">
        <v>897.04493934533696</v>
      </c>
      <c r="BS38" s="17">
        <v>1.85767961000237</v>
      </c>
      <c r="BT38" s="17">
        <v>0</v>
      </c>
      <c r="BU38" s="17">
        <v>55.172762777162298</v>
      </c>
      <c r="BV38" s="17">
        <v>15.096565639863901</v>
      </c>
      <c r="BW38" s="17">
        <v>626.31149302512699</v>
      </c>
      <c r="BX38" s="17">
        <v>41.486746914907002</v>
      </c>
      <c r="BY38" s="17">
        <v>8.0668658763096808</v>
      </c>
      <c r="BZ38" s="17">
        <v>894.73081157647005</v>
      </c>
      <c r="CA38" s="17">
        <v>38.494310597181297</v>
      </c>
      <c r="CB38" s="17">
        <v>0.34572238363729502</v>
      </c>
      <c r="CC38" s="17">
        <v>37.928105314792397</v>
      </c>
      <c r="CD38" s="17">
        <v>2.30481962334033E-2</v>
      </c>
      <c r="CE38" s="17">
        <v>171.60631239713999</v>
      </c>
      <c r="CF38" s="17">
        <v>778.81080461743704</v>
      </c>
      <c r="CG38" s="17">
        <v>2.8804869232681298</v>
      </c>
      <c r="CH38" s="17">
        <v>0</v>
      </c>
      <c r="CI38" s="17">
        <v>0</v>
      </c>
      <c r="CJ38" s="17">
        <v>37.6906117526811</v>
      </c>
      <c r="CK38" s="17">
        <v>18.589794649900401</v>
      </c>
      <c r="CL38" s="17">
        <v>10.923311600125601</v>
      </c>
      <c r="CM38" s="17">
        <v>2821.7291983443201</v>
      </c>
      <c r="CN38" s="17">
        <v>7.3314009640045796</v>
      </c>
      <c r="CO38" s="17">
        <v>17.591832283037</v>
      </c>
      <c r="CQ38" s="26">
        <f t="shared" si="17"/>
        <v>1.0767263531541666</v>
      </c>
      <c r="CR38" s="40">
        <f t="shared" si="18"/>
        <v>3.4790470214664704E-4</v>
      </c>
      <c r="CS38" s="40">
        <f t="shared" si="19"/>
        <v>3.0501749106010576E-4</v>
      </c>
      <c r="CT38" s="40">
        <f t="shared" si="20"/>
        <v>3.2797152474714811E-4</v>
      </c>
      <c r="CU38" s="40">
        <f t="shared" si="21"/>
        <v>3.4126559229275856E-4</v>
      </c>
      <c r="CV38" s="40">
        <f t="shared" si="22"/>
        <v>3.6108921538441873E-4</v>
      </c>
      <c r="CW38" s="40">
        <f t="shared" si="23"/>
        <v>2.727613005365266E-4</v>
      </c>
      <c r="CX38" s="40">
        <f t="shared" si="24"/>
        <v>3.3572139807542747E-4</v>
      </c>
      <c r="CY38" s="40">
        <f t="shared" si="25"/>
        <v>3.2249973849992573E-4</v>
      </c>
      <c r="CZ38" s="40">
        <f t="shared" si="26"/>
        <v>3.2617575423216408E-4</v>
      </c>
      <c r="DA38" s="40">
        <f t="shared" si="27"/>
        <v>3.2335246737413365E-4</v>
      </c>
      <c r="DB38" s="40">
        <f t="shared" si="28"/>
        <v>3.3032520286086468E-4</v>
      </c>
      <c r="DC38" s="40">
        <f t="shared" si="29"/>
        <v>3.188275654065904E-4</v>
      </c>
      <c r="DD38" s="40">
        <f t="shared" si="30"/>
        <v>3.1940849230044566E-4</v>
      </c>
      <c r="DE38" s="40">
        <f t="shared" si="31"/>
        <v>3.1901587468975164E-4</v>
      </c>
      <c r="DF38" s="40">
        <f t="shared" si="32"/>
        <v>3.3476200817466099E-4</v>
      </c>
      <c r="DG38" s="40">
        <f t="shared" si="33"/>
        <v>3.2182805837156536E-4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25">
      <c r="A39" s="17" t="s">
        <v>208</v>
      </c>
      <c r="B39" s="15">
        <v>1912.2502923</v>
      </c>
      <c r="C39" s="15">
        <v>364.080804</v>
      </c>
      <c r="D39" s="15">
        <v>79.87562552</v>
      </c>
      <c r="E39" s="15">
        <v>361.69733357000001</v>
      </c>
      <c r="F39" s="15">
        <v>188.26175606000001</v>
      </c>
      <c r="G39" s="15">
        <v>38.795539599999998</v>
      </c>
      <c r="H39" s="15">
        <v>309.92037145</v>
      </c>
      <c r="I39" s="17">
        <v>25.283855299999999</v>
      </c>
      <c r="J39" s="17">
        <v>3.7871101999999999</v>
      </c>
      <c r="K39" s="17">
        <v>2.6789008000000001</v>
      </c>
      <c r="L39" s="17">
        <v>17.188286009999999</v>
      </c>
      <c r="M39" s="17">
        <v>2.8188808000000001</v>
      </c>
      <c r="N39" s="17">
        <v>1.0952434</v>
      </c>
      <c r="O39" s="17">
        <v>0.4310312</v>
      </c>
      <c r="P39" s="17">
        <v>2.9050950000000002</v>
      </c>
      <c r="Q39" s="17">
        <v>0.41560900000000001</v>
      </c>
      <c r="R39" s="32"/>
      <c r="S39" s="17" t="s">
        <v>208</v>
      </c>
      <c r="T39" s="17">
        <v>0</v>
      </c>
      <c r="U39" s="17">
        <v>9.7714753416183004</v>
      </c>
      <c r="V39" s="17">
        <v>25.282375804543001</v>
      </c>
      <c r="W39" s="17">
        <v>25.282375804543001</v>
      </c>
      <c r="X39" s="17">
        <v>8.3520511977711198</v>
      </c>
      <c r="Y39" s="17">
        <v>2.55888429498062E-2</v>
      </c>
      <c r="Z39" s="17">
        <v>3.7868079541642299</v>
      </c>
      <c r="AA39" s="17">
        <v>2.6786959085853499</v>
      </c>
      <c r="AB39" s="17">
        <v>64.298962319703193</v>
      </c>
      <c r="AC39" s="17">
        <v>1912.10183457618</v>
      </c>
      <c r="AD39" s="17">
        <v>17.678693564238799</v>
      </c>
      <c r="AE39" s="17">
        <v>14.063675325722899</v>
      </c>
      <c r="AF39" s="17">
        <v>2.6463781010244798</v>
      </c>
      <c r="AG39" s="17">
        <v>0.43101398434883698</v>
      </c>
      <c r="AH39" s="17">
        <v>0</v>
      </c>
      <c r="AI39" s="17">
        <v>0</v>
      </c>
      <c r="AJ39" s="17">
        <v>17.1863374415957</v>
      </c>
      <c r="AK39" s="17">
        <v>17.1863374415957</v>
      </c>
      <c r="AL39" s="17">
        <v>36.786724607064698</v>
      </c>
      <c r="AM39" s="17">
        <v>0</v>
      </c>
      <c r="AN39" s="17">
        <v>2.90466429617718</v>
      </c>
      <c r="AO39" s="17">
        <v>588695.97121645499</v>
      </c>
      <c r="AP39" s="17">
        <v>0</v>
      </c>
      <c r="AQ39" s="17">
        <v>1.47073933654987</v>
      </c>
      <c r="AR39" s="17">
        <v>1.22219164803705</v>
      </c>
      <c r="AS39" s="17">
        <v>0</v>
      </c>
      <c r="AT39" s="17">
        <v>2.60812608762479</v>
      </c>
      <c r="AU39" s="17">
        <v>1.41607159666881</v>
      </c>
      <c r="AV39" s="17">
        <v>0</v>
      </c>
      <c r="AW39" s="17">
        <v>15.396048980331599</v>
      </c>
      <c r="AX39" s="17">
        <v>0</v>
      </c>
      <c r="AY39" s="17">
        <v>364.03537668722402</v>
      </c>
      <c r="AZ39" s="17">
        <v>0</v>
      </c>
      <c r="BA39" s="17">
        <v>333.73092665773697</v>
      </c>
      <c r="BB39" s="17">
        <v>71.882465362632701</v>
      </c>
      <c r="BC39" s="17">
        <v>7.9869373788146802</v>
      </c>
      <c r="BD39" s="17">
        <v>79.869402741447402</v>
      </c>
      <c r="BE39" s="17">
        <v>0</v>
      </c>
      <c r="BF39" s="17">
        <v>12.4018448061861</v>
      </c>
      <c r="BG39" s="17">
        <v>0</v>
      </c>
      <c r="BH39" s="17">
        <v>5.6475711018149501E-2</v>
      </c>
      <c r="BI39" s="17">
        <v>151.13863434084499</v>
      </c>
      <c r="BJ39" s="17">
        <v>6.2122456279590101E-2</v>
      </c>
      <c r="BK39" s="17">
        <v>17.040472604815999</v>
      </c>
      <c r="BL39" s="17">
        <v>20.5193423612603</v>
      </c>
      <c r="BM39" s="17">
        <v>1.8825120344802802E-2</v>
      </c>
      <c r="BN39" s="17">
        <v>0</v>
      </c>
      <c r="BO39" s="17">
        <v>13.2528554815169</v>
      </c>
      <c r="BP39" s="17">
        <v>361.67826948472401</v>
      </c>
      <c r="BQ39" s="17">
        <v>188.25084575086601</v>
      </c>
      <c r="BR39" s="17">
        <v>173.42742373385701</v>
      </c>
      <c r="BS39" s="17">
        <v>0.15173093294091</v>
      </c>
      <c r="BT39" s="17">
        <v>0</v>
      </c>
      <c r="BU39" s="17">
        <v>4.5063482861819804</v>
      </c>
      <c r="BV39" s="17">
        <v>1.23304165963943</v>
      </c>
      <c r="BW39" s="17">
        <v>51.155284423794399</v>
      </c>
      <c r="BX39" s="17">
        <v>3.3885105022680002</v>
      </c>
      <c r="BY39" s="17">
        <v>0.65887612890424696</v>
      </c>
      <c r="BZ39" s="17">
        <v>73.078984992035799</v>
      </c>
      <c r="CA39" s="17">
        <v>4.40299122145802</v>
      </c>
      <c r="CB39" s="17">
        <v>2.8237687241301299E-2</v>
      </c>
      <c r="CC39" s="17">
        <v>3.0978548917806101</v>
      </c>
      <c r="CD39" s="17">
        <v>1.8825108439844099E-3</v>
      </c>
      <c r="CE39" s="17">
        <v>38.794556858854499</v>
      </c>
      <c r="CF39" s="17">
        <v>80.088513827094999</v>
      </c>
      <c r="CG39" s="17">
        <v>0.41558708087655699</v>
      </c>
      <c r="CH39" s="17">
        <v>0</v>
      </c>
      <c r="CI39" s="17">
        <v>0</v>
      </c>
      <c r="CJ39" s="17">
        <v>4.1876679104548602</v>
      </c>
      <c r="CK39" s="17">
        <v>2.8187635824954702</v>
      </c>
      <c r="CL39" s="17">
        <v>1.2247160967344</v>
      </c>
      <c r="CM39" s="17">
        <v>309.89516129565601</v>
      </c>
      <c r="CN39" s="17">
        <v>1.09518446424268</v>
      </c>
      <c r="CO39" s="17">
        <v>1.9534634427955699</v>
      </c>
      <c r="CQ39" s="26">
        <f t="shared" si="17"/>
        <v>1.0769155777148143</v>
      </c>
      <c r="CR39" s="40">
        <f t="shared" si="18"/>
        <v>-7.7635090143686716E-5</v>
      </c>
      <c r="CS39" s="40">
        <f t="shared" si="19"/>
        <v>-1.2477261167546965E-4</v>
      </c>
      <c r="CT39" s="40">
        <f t="shared" si="20"/>
        <v>-7.7905850653270405E-5</v>
      </c>
      <c r="CU39" s="40">
        <f t="shared" si="21"/>
        <v>-5.2707287299673379E-5</v>
      </c>
      <c r="CV39" s="40">
        <f t="shared" si="22"/>
        <v>-5.795287031385928E-5</v>
      </c>
      <c r="CW39" s="40">
        <f t="shared" si="23"/>
        <v>-2.5331292092641315E-5</v>
      </c>
      <c r="CX39" s="40">
        <f t="shared" si="24"/>
        <v>-8.1343973053614094E-5</v>
      </c>
      <c r="CY39" s="40">
        <f t="shared" si="25"/>
        <v>-5.8515421775803368E-5</v>
      </c>
      <c r="CZ39" s="40">
        <f t="shared" si="26"/>
        <v>-7.9809094483172826E-5</v>
      </c>
      <c r="DA39" s="40">
        <f t="shared" si="27"/>
        <v>-7.648338999719134E-5</v>
      </c>
      <c r="DB39" s="40">
        <f t="shared" si="28"/>
        <v>-1.1336606821440462E-4</v>
      </c>
      <c r="DC39" s="40">
        <f t="shared" si="29"/>
        <v>-4.1582994403262854E-5</v>
      </c>
      <c r="DD39" s="40">
        <f t="shared" si="30"/>
        <v>-5.3810648226656009E-5</v>
      </c>
      <c r="DE39" s="40">
        <f t="shared" si="31"/>
        <v>-3.994061488594621E-5</v>
      </c>
      <c r="DF39" s="40">
        <f t="shared" si="32"/>
        <v>-1.4825808547403013E-4</v>
      </c>
      <c r="DG39" s="40">
        <f t="shared" si="33"/>
        <v>-5.273977089768254E-5</v>
      </c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</row>
    <row r="40" spans="1:122" x14ac:dyDescent="0.25">
      <c r="A40" s="17" t="s">
        <v>209</v>
      </c>
      <c r="B40" s="15">
        <v>13.368599</v>
      </c>
      <c r="C40" s="15">
        <v>2.43432</v>
      </c>
      <c r="D40" s="15">
        <v>0.57972597999999997</v>
      </c>
      <c r="E40" s="15">
        <v>2.69136</v>
      </c>
      <c r="F40" s="15">
        <v>1.25243986</v>
      </c>
      <c r="G40" s="15">
        <v>0.29988002000000002</v>
      </c>
      <c r="H40" s="15">
        <v>2.3272197999999999</v>
      </c>
      <c r="I40" s="17">
        <v>0.19164600000000001</v>
      </c>
      <c r="J40" s="17">
        <v>2.8601999999999999E-2</v>
      </c>
      <c r="K40" s="17">
        <v>2.0285999999999998E-2</v>
      </c>
      <c r="L40" s="17">
        <v>0.12914999999999999</v>
      </c>
      <c r="M40" s="17">
        <v>2.1420000000000002E-2</v>
      </c>
      <c r="N40" s="17">
        <v>8.3160000000000005E-3</v>
      </c>
      <c r="O40" s="17">
        <v>3.2759999999999998E-3</v>
      </c>
      <c r="P40" s="17">
        <v>2.1672E-2</v>
      </c>
      <c r="Q40" s="17">
        <v>3.15E-3</v>
      </c>
      <c r="R40" s="32"/>
      <c r="S40" s="17" t="s">
        <v>209</v>
      </c>
      <c r="T40" s="17">
        <v>0</v>
      </c>
      <c r="U40" s="17">
        <v>7.3364362572132399E-2</v>
      </c>
      <c r="V40" s="17">
        <v>0.19164557522445799</v>
      </c>
      <c r="W40" s="17">
        <v>0.19164557522445799</v>
      </c>
      <c r="X40" s="17">
        <v>6.2584318523785099E-2</v>
      </c>
      <c r="Y40" s="5">
        <v>1.94653252423706E-4</v>
      </c>
      <c r="Z40" s="17">
        <v>2.8601859294410701E-2</v>
      </c>
      <c r="AA40" s="17">
        <v>2.0285427876342702E-2</v>
      </c>
      <c r="AB40" s="17">
        <v>0.48227590403280401</v>
      </c>
      <c r="AC40" s="17">
        <v>13.3685975848366</v>
      </c>
      <c r="AD40" s="17">
        <v>0.132765367813621</v>
      </c>
      <c r="AE40" s="17">
        <v>0.106124907488549</v>
      </c>
      <c r="AF40" s="17">
        <v>1.979441697118E-2</v>
      </c>
      <c r="AG40" s="17">
        <v>3.2760495488792199E-3</v>
      </c>
      <c r="AH40" s="17">
        <v>0</v>
      </c>
      <c r="AI40" s="17">
        <v>0</v>
      </c>
      <c r="AJ40" s="17">
        <v>0.12914835672988401</v>
      </c>
      <c r="AK40" s="17">
        <v>0.12914835672988401</v>
      </c>
      <c r="AL40" s="17">
        <v>0.27652001124357201</v>
      </c>
      <c r="AM40" s="17">
        <v>0</v>
      </c>
      <c r="AN40" s="17">
        <v>2.1671395029679699E-2</v>
      </c>
      <c r="AO40" s="17">
        <v>4444.51764965249</v>
      </c>
      <c r="AP40" s="17">
        <v>0</v>
      </c>
      <c r="AQ40" s="17">
        <v>1.11153075943715E-2</v>
      </c>
      <c r="AR40" s="17">
        <v>9.2084113449847592E-3</v>
      </c>
      <c r="AS40" s="17">
        <v>0</v>
      </c>
      <c r="AT40" s="17">
        <v>1.97091680607593E-2</v>
      </c>
      <c r="AU40" s="17">
        <v>1.0575132525339301E-2</v>
      </c>
      <c r="AV40" s="17">
        <v>0</v>
      </c>
      <c r="AW40" s="17">
        <v>0.117015343110831</v>
      </c>
      <c r="AX40" s="17">
        <v>0</v>
      </c>
      <c r="AY40" s="17">
        <v>2.4343195709805601</v>
      </c>
      <c r="AZ40" s="17">
        <v>0</v>
      </c>
      <c r="BA40" s="17">
        <v>2.5067103181820598</v>
      </c>
      <c r="BB40" s="17">
        <v>0.52175774511262796</v>
      </c>
      <c r="BC40" s="17">
        <v>5.79725193868946E-2</v>
      </c>
      <c r="BD40" s="17">
        <v>0.57973026449952303</v>
      </c>
      <c r="BE40" s="17">
        <v>0</v>
      </c>
      <c r="BF40" s="17">
        <v>9.3490974828728396E-2</v>
      </c>
      <c r="BG40" s="17">
        <v>0</v>
      </c>
      <c r="BH40" s="17">
        <v>3.75733725756047E-4</v>
      </c>
      <c r="BI40" s="17">
        <v>1.1304641280444401</v>
      </c>
      <c r="BJ40" s="17">
        <v>4.13300484465682E-4</v>
      </c>
      <c r="BK40" s="17">
        <v>0.113370922138262</v>
      </c>
      <c r="BL40" s="17">
        <v>0.1365159256381</v>
      </c>
      <c r="BM40" s="5">
        <v>1.2524457525201499E-4</v>
      </c>
      <c r="BN40" s="17">
        <v>0</v>
      </c>
      <c r="BO40" s="5">
        <v>8.8171651868141507E-2</v>
      </c>
      <c r="BP40" s="17">
        <v>2.6913586445984001</v>
      </c>
      <c r="BQ40" s="17">
        <v>1.2524391298357</v>
      </c>
      <c r="BR40" s="5">
        <v>1.4389195147626901</v>
      </c>
      <c r="BS40" s="17">
        <v>1.0094743630020299E-3</v>
      </c>
      <c r="BT40" s="17">
        <v>0</v>
      </c>
      <c r="BU40" s="17">
        <v>2.9980874904236701E-2</v>
      </c>
      <c r="BV40" s="17">
        <v>8.2033984247975797E-3</v>
      </c>
      <c r="BW40" s="17">
        <v>0.34033785831996699</v>
      </c>
      <c r="BX40" s="5">
        <v>2.25438030831638E-2</v>
      </c>
      <c r="BY40" s="5">
        <v>4.38344990272105E-3</v>
      </c>
      <c r="BZ40" s="17">
        <v>0.48619697195169598</v>
      </c>
      <c r="CA40" s="17">
        <v>3.3285447709122097E-2</v>
      </c>
      <c r="CB40" s="5">
        <v>1.8786686287802299E-4</v>
      </c>
      <c r="CC40" s="17">
        <v>2.0610129135732999E-2</v>
      </c>
      <c r="CD40" s="5">
        <v>1.2524457525201501E-5</v>
      </c>
      <c r="CE40" s="17">
        <v>0.299885028963221</v>
      </c>
      <c r="CF40" s="17">
        <v>0.59866379854164198</v>
      </c>
      <c r="CG40" s="17">
        <v>3.1500385257692701E-3</v>
      </c>
      <c r="CH40" s="17">
        <v>0</v>
      </c>
      <c r="CI40" s="5">
        <v>0</v>
      </c>
      <c r="CJ40" s="17">
        <v>3.1564286931551999E-2</v>
      </c>
      <c r="CK40" s="17">
        <v>2.1420094644421999E-2</v>
      </c>
      <c r="CL40" s="17">
        <v>9.2396792275004497E-3</v>
      </c>
      <c r="CM40" s="17">
        <v>2.3272192551684601</v>
      </c>
      <c r="CN40" s="17">
        <v>8.3159277324911691E-3</v>
      </c>
      <c r="CO40" s="17">
        <v>1.47233816476242E-2</v>
      </c>
      <c r="CQ40" s="26">
        <f t="shared" si="17"/>
        <v>1.0771268382276284</v>
      </c>
      <c r="CR40" s="40">
        <f t="shared" si="18"/>
        <v>-1.0585727044384401E-7</v>
      </c>
      <c r="CS40" s="40">
        <f t="shared" si="19"/>
        <v>-1.7623789804694679E-7</v>
      </c>
      <c r="CT40" s="40">
        <f t="shared" si="20"/>
        <v>7.3905598004338129E-6</v>
      </c>
      <c r="CU40" s="40">
        <f t="shared" si="21"/>
        <v>-5.0361215141978473E-7</v>
      </c>
      <c r="CV40" s="40">
        <f t="shared" si="22"/>
        <v>-5.8299350190862749E-7</v>
      </c>
      <c r="CW40" s="40">
        <f t="shared" si="23"/>
        <v>1.670322424607012E-5</v>
      </c>
      <c r="CX40" s="40">
        <f t="shared" si="24"/>
        <v>-2.341126265270331E-7</v>
      </c>
      <c r="CY40" s="40">
        <f t="shared" si="25"/>
        <v>-2.2164592113499002E-6</v>
      </c>
      <c r="CZ40" s="40">
        <f t="shared" si="26"/>
        <v>-4.9194318333669851E-6</v>
      </c>
      <c r="DA40" s="40">
        <f t="shared" si="27"/>
        <v>-2.8202881657151466E-5</v>
      </c>
      <c r="DB40" s="40">
        <f t="shared" si="28"/>
        <v>-1.27237329924952E-5</v>
      </c>
      <c r="DC40" s="40">
        <f t="shared" si="29"/>
        <v>4.4185070960549644E-6</v>
      </c>
      <c r="DD40" s="40">
        <f t="shared" si="30"/>
        <v>-8.6901766271434766E-6</v>
      </c>
      <c r="DE40" s="40">
        <f t="shared" si="31"/>
        <v>1.5124810506740571E-5</v>
      </c>
      <c r="DF40" s="40">
        <f t="shared" si="32"/>
        <v>-2.7914835746634998E-5</v>
      </c>
      <c r="DG40" s="40">
        <f t="shared" si="33"/>
        <v>1.2230402942883403E-5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x14ac:dyDescent="0.25">
      <c r="A41" s="17" t="s">
        <v>210</v>
      </c>
      <c r="B41" s="15">
        <v>6677.5598331000001</v>
      </c>
      <c r="C41" s="15">
        <v>1294.4690347000001</v>
      </c>
      <c r="D41" s="15">
        <v>303.63171844999999</v>
      </c>
      <c r="E41" s="15">
        <v>1213.2043727</v>
      </c>
      <c r="F41" s="15">
        <v>738.53182518000006</v>
      </c>
      <c r="G41" s="15">
        <v>141.08212818000001</v>
      </c>
      <c r="H41" s="15">
        <v>1239.7060779999999</v>
      </c>
      <c r="I41" s="17">
        <v>83.860404829999993</v>
      </c>
      <c r="J41" s="17">
        <v>12.776949119999999</v>
      </c>
      <c r="K41" s="17">
        <v>8.9250258599999999</v>
      </c>
      <c r="L41" s="17">
        <v>59.342263690000003</v>
      </c>
      <c r="M41" s="17">
        <v>9.2389157999999991</v>
      </c>
      <c r="N41" s="17">
        <v>3.60304986</v>
      </c>
      <c r="O41" s="17">
        <v>1.4112735599999999</v>
      </c>
      <c r="P41" s="17">
        <v>10.348681620000001</v>
      </c>
      <c r="Q41" s="17">
        <v>1.3822584</v>
      </c>
      <c r="R41" s="32"/>
      <c r="S41" s="17" t="s">
        <v>210</v>
      </c>
      <c r="T41" s="17">
        <v>0</v>
      </c>
      <c r="U41" s="17">
        <v>40.156714014733403</v>
      </c>
      <c r="V41" s="17">
        <v>83.8454003318421</v>
      </c>
      <c r="W41" s="17">
        <v>83.8454003318421</v>
      </c>
      <c r="X41" s="17">
        <v>34.324686193058703</v>
      </c>
      <c r="Y41" s="17">
        <v>0.10512979635243</v>
      </c>
      <c r="Z41" s="17">
        <v>12.7745902549515</v>
      </c>
      <c r="AA41" s="17">
        <v>8.9233518600712305</v>
      </c>
      <c r="AB41" s="17">
        <v>264.246112392356</v>
      </c>
      <c r="AC41" s="17">
        <v>6676.31207702949</v>
      </c>
      <c r="AD41" s="17">
        <v>72.651328151427705</v>
      </c>
      <c r="AE41" s="17">
        <v>57.789625534816999</v>
      </c>
      <c r="AF41" s="17">
        <v>10.876350382385199</v>
      </c>
      <c r="AG41" s="17">
        <v>1.4110275188676999</v>
      </c>
      <c r="AH41" s="17">
        <v>0</v>
      </c>
      <c r="AI41" s="17">
        <v>0</v>
      </c>
      <c r="AJ41" s="17">
        <v>59.330621332731397</v>
      </c>
      <c r="AK41" s="17">
        <v>59.330621332731397</v>
      </c>
      <c r="AL41" s="17">
        <v>151.17411734522</v>
      </c>
      <c r="AM41" s="17">
        <v>0</v>
      </c>
      <c r="AN41" s="17">
        <v>10.3465951031763</v>
      </c>
      <c r="AO41" s="17">
        <v>1989412.1970138301</v>
      </c>
      <c r="AP41" s="17">
        <v>0</v>
      </c>
      <c r="AQ41" s="17">
        <v>6.04332466002744</v>
      </c>
      <c r="AR41" s="17">
        <v>5.0223113903390102</v>
      </c>
      <c r="AS41" s="17">
        <v>0</v>
      </c>
      <c r="AT41" s="17">
        <v>10.716886885240401</v>
      </c>
      <c r="AU41" s="17">
        <v>5.8200816642537001</v>
      </c>
      <c r="AV41" s="17">
        <v>0</v>
      </c>
      <c r="AW41" s="17">
        <v>63.255342964196402</v>
      </c>
      <c r="AX41" s="17">
        <v>0</v>
      </c>
      <c r="AY41" s="17">
        <v>1294.3023106643</v>
      </c>
      <c r="AZ41" s="17">
        <v>0</v>
      </c>
      <c r="BA41" s="17">
        <v>1337.36128716854</v>
      </c>
      <c r="BB41" s="17">
        <v>273.21395673429299</v>
      </c>
      <c r="BC41" s="17">
        <v>30.357071203778698</v>
      </c>
      <c r="BD41" s="17">
        <v>303.57102793807201</v>
      </c>
      <c r="BE41" s="17">
        <v>0</v>
      </c>
      <c r="BF41" s="17">
        <v>50.962171375794298</v>
      </c>
      <c r="BG41" s="17">
        <v>0</v>
      </c>
      <c r="BH41" s="17">
        <v>0.22150932213385299</v>
      </c>
      <c r="BI41" s="17">
        <v>621.16144431455496</v>
      </c>
      <c r="BJ41" s="17">
        <v>0.24365936330516899</v>
      </c>
      <c r="BK41" s="17">
        <v>66.836588755325494</v>
      </c>
      <c r="BL41" s="17">
        <v>80.481530448585403</v>
      </c>
      <c r="BM41" s="17">
        <v>7.3836187988117002E-2</v>
      </c>
      <c r="BN41" s="17">
        <v>0</v>
      </c>
      <c r="BO41" s="17">
        <v>51.980725640304897</v>
      </c>
      <c r="BP41" s="17">
        <v>1212.9647368241299</v>
      </c>
      <c r="BQ41" s="17">
        <v>738.36264111046796</v>
      </c>
      <c r="BR41" s="17">
        <v>474.602095713663</v>
      </c>
      <c r="BS41" s="17">
        <v>0.59512040069004601</v>
      </c>
      <c r="BT41" s="17">
        <v>0</v>
      </c>
      <c r="BU41" s="17">
        <v>17.674922821695599</v>
      </c>
      <c r="BV41" s="17">
        <v>4.8362761388250401</v>
      </c>
      <c r="BW41" s="17">
        <v>200.64265480579999</v>
      </c>
      <c r="BX41" s="17">
        <v>13.290519254617299</v>
      </c>
      <c r="BY41" s="17">
        <v>2.5842722553834099</v>
      </c>
      <c r="BZ41" s="17">
        <v>286.63239218020499</v>
      </c>
      <c r="CA41" s="17">
        <v>18.091830435418501</v>
      </c>
      <c r="CB41" s="17">
        <v>0.11075498194965699</v>
      </c>
      <c r="CC41" s="17">
        <v>12.150494937636701</v>
      </c>
      <c r="CD41" s="17">
        <v>7.3836160209880004E-3</v>
      </c>
      <c r="CE41" s="17">
        <v>141.05597918836801</v>
      </c>
      <c r="CF41" s="17">
        <v>329.158413477571</v>
      </c>
      <c r="CG41" s="17">
        <v>1.3820130569729401</v>
      </c>
      <c r="CH41" s="17">
        <v>0</v>
      </c>
      <c r="CI41" s="17">
        <v>0</v>
      </c>
      <c r="CJ41" s="17">
        <v>17.2082305027442</v>
      </c>
      <c r="CK41" s="17">
        <v>9.2373069883258605</v>
      </c>
      <c r="CL41" s="17">
        <v>5.0325836626266902</v>
      </c>
      <c r="CM41" s="17">
        <v>1239.4126308305299</v>
      </c>
      <c r="CN41" s="17">
        <v>3.6023998940508202</v>
      </c>
      <c r="CO41" s="17">
        <v>8.0272650290304597</v>
      </c>
      <c r="CQ41" s="26">
        <f t="shared" si="17"/>
        <v>1.0790282863846359</v>
      </c>
      <c r="CR41" s="40">
        <f t="shared" si="18"/>
        <v>-1.8685808913686505E-4</v>
      </c>
      <c r="CS41" s="40">
        <f t="shared" si="19"/>
        <v>-1.2879723750111827E-4</v>
      </c>
      <c r="CT41" s="40">
        <f t="shared" si="20"/>
        <v>-1.998819893975647E-4</v>
      </c>
      <c r="CU41" s="40">
        <f t="shared" si="21"/>
        <v>-1.9752308948312063E-4</v>
      </c>
      <c r="CV41" s="40">
        <f t="shared" si="22"/>
        <v>-2.2908162351819938E-4</v>
      </c>
      <c r="CW41" s="40">
        <f t="shared" si="23"/>
        <v>-1.8534588306349148E-4</v>
      </c>
      <c r="CX41" s="40">
        <f t="shared" si="24"/>
        <v>-2.3670705070950521E-4</v>
      </c>
      <c r="CY41" s="40">
        <f t="shared" si="25"/>
        <v>-1.7892231963713686E-4</v>
      </c>
      <c r="CZ41" s="40">
        <f t="shared" si="26"/>
        <v>-1.8461880268484478E-4</v>
      </c>
      <c r="DA41" s="40">
        <f t="shared" si="27"/>
        <v>-1.875624737707344E-4</v>
      </c>
      <c r="DB41" s="40">
        <f t="shared" si="28"/>
        <v>-1.9618997565419571E-4</v>
      </c>
      <c r="DC41" s="40">
        <f t="shared" si="29"/>
        <v>-1.7413425005330407E-4</v>
      </c>
      <c r="DD41" s="40">
        <f t="shared" si="30"/>
        <v>-1.8039327082192415E-4</v>
      </c>
      <c r="DE41" s="40">
        <f t="shared" si="31"/>
        <v>-1.7433978731946125E-4</v>
      </c>
      <c r="DF41" s="40">
        <f t="shared" si="32"/>
        <v>-2.0162151086647643E-4</v>
      </c>
      <c r="DG41" s="40">
        <f t="shared" si="33"/>
        <v>-1.7749432888953241E-4</v>
      </c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x14ac:dyDescent="0.25">
      <c r="A42" s="17" t="s">
        <v>211</v>
      </c>
      <c r="B42" s="15">
        <v>18764.967944</v>
      </c>
      <c r="C42" s="15">
        <v>3979.0736741000001</v>
      </c>
      <c r="D42" s="15">
        <v>853.46883531000003</v>
      </c>
      <c r="E42" s="15">
        <v>3340.9311029999999</v>
      </c>
      <c r="F42" s="15">
        <v>2055.2922417</v>
      </c>
      <c r="G42" s="15">
        <v>400.27617228000003</v>
      </c>
      <c r="H42" s="15">
        <v>3361.5819379999998</v>
      </c>
      <c r="I42" s="17">
        <v>235.41781957000001</v>
      </c>
      <c r="J42" s="17">
        <v>35.777988299999997</v>
      </c>
      <c r="K42" s="17">
        <v>25.038632400000001</v>
      </c>
      <c r="L42" s="17">
        <v>165.62929919999999</v>
      </c>
      <c r="M42" s="17">
        <v>25.981746000000001</v>
      </c>
      <c r="N42" s="17">
        <v>10.126947899999999</v>
      </c>
      <c r="O42" s="17">
        <v>3.9693923999999998</v>
      </c>
      <c r="P42" s="17">
        <v>28.7593383</v>
      </c>
      <c r="Q42" s="17">
        <v>3.8773605</v>
      </c>
      <c r="R42" s="32"/>
      <c r="S42" s="17" t="s">
        <v>211</v>
      </c>
      <c r="T42" s="17">
        <v>0</v>
      </c>
      <c r="U42" s="17">
        <v>108.403860184267</v>
      </c>
      <c r="V42" s="17">
        <v>235.411201538932</v>
      </c>
      <c r="W42" s="17">
        <v>235.411201538932</v>
      </c>
      <c r="X42" s="17">
        <v>92.649420055060403</v>
      </c>
      <c r="Y42" s="17">
        <v>0.28402584396488001</v>
      </c>
      <c r="Z42" s="17">
        <v>35.776980706511601</v>
      </c>
      <c r="AA42" s="17">
        <v>25.037917225606801</v>
      </c>
      <c r="AB42" s="17">
        <v>713.29502518509503</v>
      </c>
      <c r="AC42" s="17">
        <v>18764.295049411001</v>
      </c>
      <c r="AD42" s="17">
        <v>196.126636827401</v>
      </c>
      <c r="AE42" s="17">
        <v>156.050185202579</v>
      </c>
      <c r="AF42" s="17">
        <v>29.354474512551398</v>
      </c>
      <c r="AG42" s="17">
        <v>3.9692788129631702</v>
      </c>
      <c r="AH42" s="17">
        <v>0</v>
      </c>
      <c r="AI42" s="17">
        <v>0</v>
      </c>
      <c r="AJ42" s="17">
        <v>165.62474313010199</v>
      </c>
      <c r="AK42" s="17">
        <v>165.62474313010199</v>
      </c>
      <c r="AL42" s="17">
        <v>408.12662565417997</v>
      </c>
      <c r="AM42" s="17">
        <v>0</v>
      </c>
      <c r="AN42" s="17">
        <v>28.758598727087001</v>
      </c>
      <c r="AO42" s="17">
        <v>5570445.6099693002</v>
      </c>
      <c r="AP42" s="17">
        <v>0</v>
      </c>
      <c r="AQ42" s="17">
        <v>16.320403870569901</v>
      </c>
      <c r="AR42" s="17">
        <v>13.5606692200833</v>
      </c>
      <c r="AS42" s="17">
        <v>0</v>
      </c>
      <c r="AT42" s="17">
        <v>28.941536690246298</v>
      </c>
      <c r="AU42" s="17">
        <v>15.706473058568999</v>
      </c>
      <c r="AV42" s="17">
        <v>0</v>
      </c>
      <c r="AW42" s="17">
        <v>170.883239565053</v>
      </c>
      <c r="AX42" s="17">
        <v>0</v>
      </c>
      <c r="AY42" s="17">
        <v>3978.9417110071199</v>
      </c>
      <c r="AZ42" s="17">
        <v>0</v>
      </c>
      <c r="BA42" s="17">
        <v>3625.9613472444898</v>
      </c>
      <c r="BB42" s="17">
        <v>768.10075305477903</v>
      </c>
      <c r="BC42" s="17">
        <v>85.344521119727403</v>
      </c>
      <c r="BD42" s="17">
        <v>853.44527417450695</v>
      </c>
      <c r="BE42" s="17">
        <v>0</v>
      </c>
      <c r="BF42" s="17">
        <v>137.60666106146999</v>
      </c>
      <c r="BG42" s="17">
        <v>0</v>
      </c>
      <c r="BH42" s="17">
        <v>0.61656428865115698</v>
      </c>
      <c r="BI42" s="17">
        <v>1676.4620265149799</v>
      </c>
      <c r="BJ42" s="17">
        <v>0.67822228619300295</v>
      </c>
      <c r="BK42" s="17">
        <v>186.038153518852</v>
      </c>
      <c r="BL42" s="17">
        <v>224.018520808875</v>
      </c>
      <c r="BM42" s="17">
        <v>0.205521950539305</v>
      </c>
      <c r="BN42" s="17">
        <v>0</v>
      </c>
      <c r="BO42" s="17">
        <v>144.68719048485099</v>
      </c>
      <c r="BP42" s="17">
        <v>3340.8247161701302</v>
      </c>
      <c r="BQ42" s="17">
        <v>2055.2157538305801</v>
      </c>
      <c r="BR42" s="17">
        <v>1285.6089623395401</v>
      </c>
      <c r="BS42" s="17">
        <v>1.6565038608442599</v>
      </c>
      <c r="BT42" s="17">
        <v>0</v>
      </c>
      <c r="BU42" s="17">
        <v>49.197763631453299</v>
      </c>
      <c r="BV42" s="17">
        <v>13.4616591918958</v>
      </c>
      <c r="BW42" s="17">
        <v>558.484294934329</v>
      </c>
      <c r="BX42" s="17">
        <v>36.993865760566997</v>
      </c>
      <c r="BY42" s="17">
        <v>7.1932576354326798</v>
      </c>
      <c r="BZ42" s="17">
        <v>797.83475784983204</v>
      </c>
      <c r="CA42" s="17">
        <v>48.859114752248303</v>
      </c>
      <c r="CB42" s="17">
        <v>0.30828267387578001</v>
      </c>
      <c r="CC42" s="17">
        <v>33.820642768564298</v>
      </c>
      <c r="CD42" s="17">
        <v>2.0552185827587499E-2</v>
      </c>
      <c r="CE42" s="17">
        <v>400.267047519524</v>
      </c>
      <c r="CF42" s="17">
        <v>888.33754260903197</v>
      </c>
      <c r="CG42" s="17">
        <v>3.87724864977926</v>
      </c>
      <c r="CH42" s="17">
        <v>0</v>
      </c>
      <c r="CI42" s="17">
        <v>0</v>
      </c>
      <c r="CJ42" s="17">
        <v>46.465054855551102</v>
      </c>
      <c r="CK42" s="17">
        <v>25.9810143462343</v>
      </c>
      <c r="CL42" s="17">
        <v>13.5895533088642</v>
      </c>
      <c r="CM42" s="17">
        <v>3361.5001166245002</v>
      </c>
      <c r="CN42" s="17">
        <v>10.126634080402001</v>
      </c>
      <c r="CO42" s="17">
        <v>21.6747439067687</v>
      </c>
      <c r="CQ42" s="26">
        <f t="shared" si="17"/>
        <v>1.078673574726974</v>
      </c>
      <c r="CR42" s="40">
        <f t="shared" si="18"/>
        <v>-3.5859085451526033E-5</v>
      </c>
      <c r="CS42" s="40">
        <f t="shared" si="19"/>
        <v>-3.3164274825846111E-5</v>
      </c>
      <c r="CT42" s="40">
        <f t="shared" si="20"/>
        <v>-2.7606322010017524E-5</v>
      </c>
      <c r="CU42" s="40">
        <f t="shared" si="21"/>
        <v>-3.1843467162254247E-5</v>
      </c>
      <c r="CV42" s="40">
        <f t="shared" si="22"/>
        <v>-3.7215082054044679E-5</v>
      </c>
      <c r="CW42" s="40">
        <f t="shared" si="23"/>
        <v>-2.2796162019966613E-5</v>
      </c>
      <c r="CX42" s="40">
        <f t="shared" si="24"/>
        <v>-2.4340140150901102E-5</v>
      </c>
      <c r="CY42" s="40">
        <f t="shared" si="25"/>
        <v>-2.8111852705496848E-5</v>
      </c>
      <c r="CZ42" s="40">
        <f t="shared" si="26"/>
        <v>-2.8162385205870886E-5</v>
      </c>
      <c r="DA42" s="40">
        <f t="shared" si="27"/>
        <v>-2.8562837689166367E-5</v>
      </c>
      <c r="DB42" s="40">
        <f t="shared" si="28"/>
        <v>-2.7507632526414563E-5</v>
      </c>
      <c r="DC42" s="40">
        <f t="shared" si="29"/>
        <v>-2.8160300146924995E-5</v>
      </c>
      <c r="DD42" s="40">
        <f t="shared" si="30"/>
        <v>-3.0988566456295094E-5</v>
      </c>
      <c r="DE42" s="40">
        <f t="shared" si="31"/>
        <v>-2.8615723864846674E-5</v>
      </c>
      <c r="DF42" s="40">
        <f t="shared" si="32"/>
        <v>-2.571592243477308E-5</v>
      </c>
      <c r="DG42" s="40">
        <f t="shared" si="33"/>
        <v>-2.8847000618076726E-5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x14ac:dyDescent="0.25">
      <c r="A43" s="17" t="s">
        <v>212</v>
      </c>
      <c r="B43" s="15">
        <v>5199.6849719000002</v>
      </c>
      <c r="C43" s="15">
        <v>1440.7390121000001</v>
      </c>
      <c r="D43" s="15">
        <v>242.41783470999999</v>
      </c>
      <c r="E43" s="15">
        <v>847.82962332</v>
      </c>
      <c r="F43" s="15">
        <v>503.64922469999999</v>
      </c>
      <c r="G43" s="15">
        <v>119.17148216</v>
      </c>
      <c r="H43" s="15">
        <v>817.64328972999999</v>
      </c>
      <c r="I43" s="17">
        <v>65.763737250000005</v>
      </c>
      <c r="J43" s="17">
        <v>9.8735265999999999</v>
      </c>
      <c r="K43" s="17">
        <v>6.9720458000000001</v>
      </c>
      <c r="L43" s="17">
        <v>44.954118360000002</v>
      </c>
      <c r="M43" s="17">
        <v>7.3201904000000004</v>
      </c>
      <c r="N43" s="17">
        <v>2.8455930999999999</v>
      </c>
      <c r="O43" s="17">
        <v>1.1191679999999999</v>
      </c>
      <c r="P43" s="17">
        <v>7.6314346000000004</v>
      </c>
      <c r="Q43" s="17">
        <v>1.0817391999999999</v>
      </c>
      <c r="R43" s="32"/>
      <c r="S43" s="17" t="s">
        <v>212</v>
      </c>
      <c r="T43" s="17">
        <v>0</v>
      </c>
      <c r="U43" s="17">
        <v>25.778985587009199</v>
      </c>
      <c r="V43" s="17">
        <v>65.686714709807305</v>
      </c>
      <c r="W43" s="17">
        <v>65.686714709807305</v>
      </c>
      <c r="X43" s="17">
        <v>22.090157589080501</v>
      </c>
      <c r="Y43" s="17">
        <v>6.6347403407772398E-2</v>
      </c>
      <c r="Z43" s="17">
        <v>9.8620033221618293</v>
      </c>
      <c r="AA43" s="17">
        <v>6.9638306909507497</v>
      </c>
      <c r="AB43" s="17">
        <v>169.85176303051699</v>
      </c>
      <c r="AC43" s="17">
        <v>5193.6709760412696</v>
      </c>
      <c r="AD43" s="17">
        <v>46.623822720468198</v>
      </c>
      <c r="AE43" s="17">
        <v>36.8582012156186</v>
      </c>
      <c r="AF43" s="17">
        <v>7.0157284939615296</v>
      </c>
      <c r="AG43" s="17">
        <v>1.1178594807514399</v>
      </c>
      <c r="AH43" s="17">
        <v>0</v>
      </c>
      <c r="AI43" s="17">
        <v>0</v>
      </c>
      <c r="AJ43" s="17">
        <v>44.901375843811302</v>
      </c>
      <c r="AK43" s="17">
        <v>44.901375843811302</v>
      </c>
      <c r="AL43" s="17">
        <v>96.9013295747218</v>
      </c>
      <c r="AM43" s="17">
        <v>0</v>
      </c>
      <c r="AN43" s="17">
        <v>7.6225103421022098</v>
      </c>
      <c r="AO43" s="17">
        <v>1533452.5087826599</v>
      </c>
      <c r="AP43" s="17">
        <v>0</v>
      </c>
      <c r="AQ43" s="17">
        <v>3.84665656001587</v>
      </c>
      <c r="AR43" s="17">
        <v>3.2095681522017001</v>
      </c>
      <c r="AS43" s="17">
        <v>0</v>
      </c>
      <c r="AT43" s="17">
        <v>6.8223206249048003</v>
      </c>
      <c r="AU43" s="17">
        <v>3.7618027060632602</v>
      </c>
      <c r="AV43" s="17">
        <v>0</v>
      </c>
      <c r="AW43" s="17">
        <v>39.966508850956103</v>
      </c>
      <c r="AX43" s="17">
        <v>0</v>
      </c>
      <c r="AY43" s="17">
        <v>1439.1142129775001</v>
      </c>
      <c r="AZ43" s="17">
        <v>0</v>
      </c>
      <c r="BA43" s="17">
        <v>879.33902136829795</v>
      </c>
      <c r="BB43" s="17">
        <v>217.926056846177</v>
      </c>
      <c r="BC43" s="17">
        <v>24.214043636083002</v>
      </c>
      <c r="BD43" s="17">
        <v>242.14010048226001</v>
      </c>
      <c r="BE43" s="17">
        <v>0</v>
      </c>
      <c r="BF43" s="17">
        <v>32.544696396490203</v>
      </c>
      <c r="BG43" s="17">
        <v>0</v>
      </c>
      <c r="BH43" s="17">
        <v>0.15092661353527601</v>
      </c>
      <c r="BI43" s="17">
        <v>400.68998288926701</v>
      </c>
      <c r="BJ43" s="17">
        <v>0.166018564239929</v>
      </c>
      <c r="BK43" s="17">
        <v>45.5394879544966</v>
      </c>
      <c r="BL43" s="17">
        <v>54.836562884086497</v>
      </c>
      <c r="BM43" s="17">
        <v>5.0308850675440997E-2</v>
      </c>
      <c r="BN43" s="17">
        <v>0</v>
      </c>
      <c r="BO43" s="17">
        <v>35.4173768305252</v>
      </c>
      <c r="BP43" s="17">
        <v>846.83461064501705</v>
      </c>
      <c r="BQ43" s="17">
        <v>503.08776661651098</v>
      </c>
      <c r="BR43" s="17">
        <v>343.746844028505</v>
      </c>
      <c r="BS43" s="17">
        <v>0.40548856605874201</v>
      </c>
      <c r="BT43" s="17">
        <v>0</v>
      </c>
      <c r="BU43" s="17">
        <v>12.0429135733064</v>
      </c>
      <c r="BV43" s="17">
        <v>3.2952361491867701</v>
      </c>
      <c r="BW43" s="17">
        <v>136.709062539614</v>
      </c>
      <c r="BX43" s="17">
        <v>9.0555709364682997</v>
      </c>
      <c r="BY43" s="17">
        <v>1.76081535739678</v>
      </c>
      <c r="BZ43" s="17">
        <v>195.298692879622</v>
      </c>
      <c r="CA43" s="17">
        <v>11.5116324359754</v>
      </c>
      <c r="CB43" s="17">
        <v>7.5463299216808E-2</v>
      </c>
      <c r="CC43" s="17">
        <v>8.2788107497368202</v>
      </c>
      <c r="CD43" s="17">
        <v>5.0308683454863097E-3</v>
      </c>
      <c r="CE43" s="17">
        <v>119.03451518268</v>
      </c>
      <c r="CF43" s="17">
        <v>212.49708687489499</v>
      </c>
      <c r="CG43" s="17">
        <v>1.08047408643771</v>
      </c>
      <c r="CH43" s="17">
        <v>0</v>
      </c>
      <c r="CI43" s="17">
        <v>0</v>
      </c>
      <c r="CJ43" s="17">
        <v>10.9913221298147</v>
      </c>
      <c r="CK43" s="17">
        <v>7.3116336342997696</v>
      </c>
      <c r="CL43" s="17">
        <v>3.2105715626118099</v>
      </c>
      <c r="CM43" s="17">
        <v>816.70012125420897</v>
      </c>
      <c r="CN43" s="17">
        <v>2.8422642985824198</v>
      </c>
      <c r="CO43" s="17">
        <v>5.1275820346941297</v>
      </c>
      <c r="CQ43" s="26">
        <f t="shared" si="17"/>
        <v>1.0766975521172866</v>
      </c>
      <c r="CR43" s="40">
        <f t="shared" si="18"/>
        <v>-1.1566077351284304E-3</v>
      </c>
      <c r="CS43" s="40">
        <f t="shared" si="19"/>
        <v>-1.1277539574164265E-3</v>
      </c>
      <c r="CT43" s="40">
        <f t="shared" si="20"/>
        <v>-1.1456839719413889E-3</v>
      </c>
      <c r="CU43" s="40">
        <f t="shared" si="21"/>
        <v>-1.1735997983729253E-3</v>
      </c>
      <c r="CV43" s="40">
        <f t="shared" si="22"/>
        <v>-1.1147800015446243E-3</v>
      </c>
      <c r="CW43" s="40">
        <f t="shared" si="23"/>
        <v>-1.1493267922614901E-3</v>
      </c>
      <c r="CX43" s="40">
        <f t="shared" si="24"/>
        <v>-1.1535207194111221E-3</v>
      </c>
      <c r="CY43" s="40">
        <f t="shared" si="25"/>
        <v>-1.1712007774117295E-3</v>
      </c>
      <c r="CZ43" s="40">
        <f t="shared" si="26"/>
        <v>-1.1670883469509913E-3</v>
      </c>
      <c r="DA43" s="40">
        <f t="shared" si="27"/>
        <v>-1.1782924675065071E-3</v>
      </c>
      <c r="DB43" s="40">
        <f t="shared" si="28"/>
        <v>-1.1732521538144777E-3</v>
      </c>
      <c r="DC43" s="40">
        <f t="shared" si="29"/>
        <v>-1.168926658004795E-3</v>
      </c>
      <c r="DD43" s="40">
        <f t="shared" si="30"/>
        <v>-1.1698093510207324E-3</v>
      </c>
      <c r="DE43" s="40">
        <f t="shared" si="31"/>
        <v>-1.1691892982644374E-3</v>
      </c>
      <c r="DF43" s="40">
        <f t="shared" si="32"/>
        <v>-1.1694076363821045E-3</v>
      </c>
      <c r="DG43" s="40">
        <f t="shared" si="33"/>
        <v>-1.169518089286092E-3</v>
      </c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x14ac:dyDescent="0.25">
      <c r="A44" s="17" t="s">
        <v>213</v>
      </c>
      <c r="B44" s="15">
        <v>50163.419962</v>
      </c>
      <c r="C44" s="15">
        <v>10823.403469999999</v>
      </c>
      <c r="D44" s="15">
        <v>2087.2492354999999</v>
      </c>
      <c r="E44" s="15">
        <v>7719.1409960999999</v>
      </c>
      <c r="F44" s="15">
        <v>4949.4450276999996</v>
      </c>
      <c r="G44" s="15">
        <v>798.28128251999999</v>
      </c>
      <c r="H44" s="15">
        <v>7847.7522301999998</v>
      </c>
      <c r="I44" s="17">
        <v>496.81093281</v>
      </c>
      <c r="J44" s="17">
        <v>99.550440629999997</v>
      </c>
      <c r="K44" s="17">
        <v>52.696889120000002</v>
      </c>
      <c r="L44" s="17">
        <v>418.20425482000002</v>
      </c>
      <c r="M44" s="17">
        <v>73.685404289999994</v>
      </c>
      <c r="N44" s="17">
        <v>20.64277062</v>
      </c>
      <c r="O44" s="17">
        <v>41.550612659999999</v>
      </c>
      <c r="P44" s="17">
        <v>77.277218000000005</v>
      </c>
      <c r="Q44" s="17">
        <v>8.0686144100000003</v>
      </c>
      <c r="R44" s="32"/>
      <c r="S44" s="17" t="s">
        <v>213</v>
      </c>
      <c r="T44" s="17">
        <v>0</v>
      </c>
      <c r="U44" s="17">
        <v>233.00481314905301</v>
      </c>
      <c r="V44" s="17">
        <v>496.92437065776602</v>
      </c>
      <c r="W44" s="17">
        <v>496.92437065776602</v>
      </c>
      <c r="X44" s="17">
        <v>205.98769693390801</v>
      </c>
      <c r="Y44" s="17">
        <v>0.49902364885037098</v>
      </c>
      <c r="Z44" s="17">
        <v>99.572047114782606</v>
      </c>
      <c r="AA44" s="17">
        <v>52.7088502783416</v>
      </c>
      <c r="AB44" s="17">
        <v>1722.3688119377</v>
      </c>
      <c r="AC44" s="17">
        <v>50173.730668536598</v>
      </c>
      <c r="AD44" s="17">
        <v>559.53152769008204</v>
      </c>
      <c r="AE44" s="17">
        <v>381.68791255111398</v>
      </c>
      <c r="AF44" s="17">
        <v>86.1877745006732</v>
      </c>
      <c r="AG44" s="17">
        <v>41.559189906529603</v>
      </c>
      <c r="AH44" s="17">
        <v>0</v>
      </c>
      <c r="AI44" s="17">
        <v>0</v>
      </c>
      <c r="AJ44" s="17">
        <v>418.29054325727202</v>
      </c>
      <c r="AK44" s="17">
        <v>418.29054325727202</v>
      </c>
      <c r="AL44" s="17">
        <v>862.94082358025298</v>
      </c>
      <c r="AM44" s="17">
        <v>0</v>
      </c>
      <c r="AN44" s="17">
        <v>77.2923196023347</v>
      </c>
      <c r="AO44" s="17">
        <v>13567985.112024199</v>
      </c>
      <c r="AP44" s="17">
        <v>0</v>
      </c>
      <c r="AQ44" s="17">
        <v>41.848224885364999</v>
      </c>
      <c r="AR44" s="17">
        <v>41.6733146212432</v>
      </c>
      <c r="AS44" s="17">
        <v>0</v>
      </c>
      <c r="AT44" s="17">
        <v>56.860789195195402</v>
      </c>
      <c r="AU44" s="17">
        <v>36.253075421854398</v>
      </c>
      <c r="AV44" s="17">
        <v>0</v>
      </c>
      <c r="AW44" s="17">
        <v>304.729297858949</v>
      </c>
      <c r="AX44" s="17">
        <v>0</v>
      </c>
      <c r="AY44" s="17">
        <v>10825.344484723901</v>
      </c>
      <c r="AZ44" s="17">
        <v>0</v>
      </c>
      <c r="BA44" s="17">
        <v>8464.1784999432293</v>
      </c>
      <c r="BB44" s="17">
        <v>1878.9148101390099</v>
      </c>
      <c r="BC44" s="17">
        <v>208.76793873324999</v>
      </c>
      <c r="BD44" s="17">
        <v>2087.6827488722602</v>
      </c>
      <c r="BE44" s="17">
        <v>5.2157995581937502E-4</v>
      </c>
      <c r="BF44" s="17">
        <v>300.593945057903</v>
      </c>
      <c r="BG44" s="17">
        <v>0</v>
      </c>
      <c r="BH44" s="17">
        <v>1.45900680296367</v>
      </c>
      <c r="BI44" s="17">
        <v>3960.31277519068</v>
      </c>
      <c r="BJ44" s="17">
        <v>1.6049092652711401</v>
      </c>
      <c r="BK44" s="17">
        <v>458.977412958988</v>
      </c>
      <c r="BL44" s="17">
        <v>555.00324092186202</v>
      </c>
      <c r="BM44" s="17">
        <v>0.48633590148911199</v>
      </c>
      <c r="BN44" s="17">
        <v>0</v>
      </c>
      <c r="BO44" s="17">
        <v>357.97778749119499</v>
      </c>
      <c r="BP44" s="17">
        <v>7720.9164083381802</v>
      </c>
      <c r="BQ44" s="17">
        <v>4950.5019468567898</v>
      </c>
      <c r="BR44" s="17">
        <v>2770.4144614813899</v>
      </c>
      <c r="BS44" s="17">
        <v>4.0663146327673001</v>
      </c>
      <c r="BT44" s="17">
        <v>0</v>
      </c>
      <c r="BU44" s="17">
        <v>119.763406990657</v>
      </c>
      <c r="BV44" s="17">
        <v>32.001529924789303</v>
      </c>
      <c r="BW44" s="17">
        <v>1329.5102261100001</v>
      </c>
      <c r="BX44" s="17">
        <v>89.444405269630707</v>
      </c>
      <c r="BY44" s="17">
        <v>17.1682268378114</v>
      </c>
      <c r="BZ44" s="17">
        <v>1899.30046357622</v>
      </c>
      <c r="CA44" s="17">
        <v>147.848419799445</v>
      </c>
      <c r="CB44" s="17">
        <v>0.72950414943633202</v>
      </c>
      <c r="CC44" s="17">
        <v>82.960542407447207</v>
      </c>
      <c r="CD44" s="17">
        <v>4.8633616251635502E-2</v>
      </c>
      <c r="CE44" s="17">
        <v>798.47056123793902</v>
      </c>
      <c r="CF44" s="17">
        <v>2032.8220082477501</v>
      </c>
      <c r="CG44" s="17">
        <v>8.0704852811948893</v>
      </c>
      <c r="CH44" s="17">
        <v>0</v>
      </c>
      <c r="CI44" s="17">
        <v>0</v>
      </c>
      <c r="CJ44" s="17">
        <v>146.19474391162601</v>
      </c>
      <c r="CK44" s="17">
        <v>73.701994880838697</v>
      </c>
      <c r="CL44" s="17">
        <v>27.241268680906501</v>
      </c>
      <c r="CM44" s="17">
        <v>7849.4687258751001</v>
      </c>
      <c r="CN44" s="17">
        <v>20.647594196187601</v>
      </c>
      <c r="CO44" s="17">
        <v>44.330618870956101</v>
      </c>
      <c r="CQ44" s="26">
        <f t="shared" si="17"/>
        <v>1.0783122776248271</v>
      </c>
      <c r="CR44" s="40">
        <f t="shared" si="18"/>
        <v>2.0554233631616534E-4</v>
      </c>
      <c r="CS44" s="40">
        <f t="shared" si="19"/>
        <v>1.7933496882763714E-4</v>
      </c>
      <c r="CT44" s="40">
        <f t="shared" si="20"/>
        <v>2.0769602637146217E-4</v>
      </c>
      <c r="CU44" s="40">
        <f t="shared" si="21"/>
        <v>2.3000127074725759E-4</v>
      </c>
      <c r="CV44" s="40">
        <f t="shared" si="22"/>
        <v>2.1354296307465434E-4</v>
      </c>
      <c r="CW44" s="40">
        <f t="shared" si="23"/>
        <v>2.3710779907242828E-4</v>
      </c>
      <c r="CX44" s="40">
        <f t="shared" si="24"/>
        <v>2.187244990348733E-4</v>
      </c>
      <c r="CY44" s="40">
        <f t="shared" si="25"/>
        <v>2.283320278891792E-4</v>
      </c>
      <c r="CZ44" s="40">
        <f t="shared" si="26"/>
        <v>2.1704057406349381E-4</v>
      </c>
      <c r="DA44" s="40">
        <f t="shared" si="27"/>
        <v>2.2698035009924761E-4</v>
      </c>
      <c r="DB44" s="40">
        <f t="shared" si="28"/>
        <v>2.0633084498182053E-4</v>
      </c>
      <c r="DC44" s="40">
        <f t="shared" si="29"/>
        <v>2.251543707816057E-4</v>
      </c>
      <c r="DD44" s="40">
        <f t="shared" si="30"/>
        <v>2.3366903001515617E-4</v>
      </c>
      <c r="DE44" s="40">
        <f t="shared" si="31"/>
        <v>2.064288822836473E-4</v>
      </c>
      <c r="DF44" s="40">
        <f t="shared" si="32"/>
        <v>1.9542114384469021E-4</v>
      </c>
      <c r="DG44" s="40">
        <f t="shared" si="33"/>
        <v>2.3187019478465007E-4</v>
      </c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x14ac:dyDescent="0.25">
      <c r="A45" s="17" t="s">
        <v>214</v>
      </c>
      <c r="B45" s="15">
        <v>1076.2519955</v>
      </c>
      <c r="C45" s="15">
        <v>119.86596106</v>
      </c>
      <c r="D45" s="15">
        <v>36.612319130000003</v>
      </c>
      <c r="E45" s="15">
        <v>190.27257710999999</v>
      </c>
      <c r="F45" s="15">
        <v>134.14014523</v>
      </c>
      <c r="G45" s="15">
        <v>10.83267227</v>
      </c>
      <c r="H45" s="15">
        <v>168.09137038</v>
      </c>
      <c r="I45" s="17">
        <v>10.586283699999999</v>
      </c>
      <c r="J45" s="17">
        <v>1.6859436000000001</v>
      </c>
      <c r="K45" s="17">
        <v>1.1404700000000001</v>
      </c>
      <c r="L45" s="17">
        <v>8.2933190000000003</v>
      </c>
      <c r="M45" s="17">
        <v>1.1284532</v>
      </c>
      <c r="N45" s="17">
        <v>0.44472990000000001</v>
      </c>
      <c r="O45" s="17">
        <v>0.17187559999999999</v>
      </c>
      <c r="P45" s="17">
        <v>1.5528534000000001</v>
      </c>
      <c r="Q45" s="17">
        <v>0.17443819999999999</v>
      </c>
      <c r="R45" s="32"/>
      <c r="S45" s="17" t="s">
        <v>214</v>
      </c>
      <c r="T45" s="17">
        <v>0</v>
      </c>
      <c r="U45" s="17">
        <v>5.42950528128992</v>
      </c>
      <c r="V45" s="17">
        <v>10.5892302401137</v>
      </c>
      <c r="W45" s="17">
        <v>10.5892302401137</v>
      </c>
      <c r="X45" s="17">
        <v>4.72443953934423</v>
      </c>
      <c r="Y45" s="17">
        <v>1.2483799965740099E-2</v>
      </c>
      <c r="Z45" s="17">
        <v>1.6865328886497399</v>
      </c>
      <c r="AA45" s="17">
        <v>1.14080742346154</v>
      </c>
      <c r="AB45" s="17">
        <v>36.055849493410904</v>
      </c>
      <c r="AC45" s="17">
        <v>1076.5483000710899</v>
      </c>
      <c r="AD45" s="17">
        <v>9.7998555761669301</v>
      </c>
      <c r="AE45" s="17">
        <v>7.4493324125299596</v>
      </c>
      <c r="AF45" s="17">
        <v>1.5213998412738301</v>
      </c>
      <c r="AG45" s="17">
        <v>0.17191350287041701</v>
      </c>
      <c r="AH45" s="17">
        <v>0</v>
      </c>
      <c r="AI45" s="17">
        <v>0</v>
      </c>
      <c r="AJ45" s="17">
        <v>8.2969671797747999</v>
      </c>
      <c r="AK45" s="17">
        <v>8.2969671797747999</v>
      </c>
      <c r="AL45" s="17">
        <v>20.2179955335769</v>
      </c>
      <c r="AM45" s="17">
        <v>0</v>
      </c>
      <c r="AN45" s="17">
        <v>1.5536928979728399</v>
      </c>
      <c r="AO45" s="17">
        <v>264039.35400166397</v>
      </c>
      <c r="AP45" s="17">
        <v>0</v>
      </c>
      <c r="AQ45" s="17">
        <v>0.76719535107172099</v>
      </c>
      <c r="AR45" s="17">
        <v>0.65699825435264003</v>
      </c>
      <c r="AS45" s="17">
        <v>0</v>
      </c>
      <c r="AT45" s="17">
        <v>1.3618688753517401</v>
      </c>
      <c r="AU45" s="17">
        <v>0.82563043967878602</v>
      </c>
      <c r="AV45" s="17">
        <v>0</v>
      </c>
      <c r="AW45" s="17">
        <v>7.5811410502627297</v>
      </c>
      <c r="AX45" s="17">
        <v>0</v>
      </c>
      <c r="AY45" s="17">
        <v>119.956773833341</v>
      </c>
      <c r="AZ45" s="17">
        <v>0</v>
      </c>
      <c r="BA45" s="17">
        <v>181.02076092527901</v>
      </c>
      <c r="BB45" s="17">
        <v>32.962513820223997</v>
      </c>
      <c r="BC45" s="17">
        <v>3.6625215871073702</v>
      </c>
      <c r="BD45" s="17">
        <v>36.625035407331403</v>
      </c>
      <c r="BE45" s="17">
        <v>0</v>
      </c>
      <c r="BF45" s="17">
        <v>6.6310650700242997</v>
      </c>
      <c r="BG45" s="17">
        <v>0</v>
      </c>
      <c r="BH45" s="17">
        <v>4.0248643771667203E-2</v>
      </c>
      <c r="BI45" s="17">
        <v>86.9095318044279</v>
      </c>
      <c r="BJ45" s="17">
        <v>4.4273491845654399E-2</v>
      </c>
      <c r="BK45" s="17">
        <v>12.1443293264328</v>
      </c>
      <c r="BL45" s="17">
        <v>14.623635752354801</v>
      </c>
      <c r="BM45" s="17">
        <v>1.34161950429074E-2</v>
      </c>
      <c r="BN45" s="17">
        <v>0</v>
      </c>
      <c r="BO45" s="17">
        <v>9.4449951222738395</v>
      </c>
      <c r="BP45" s="17">
        <v>190.31045403385099</v>
      </c>
      <c r="BQ45" s="17">
        <v>134.16182459222699</v>
      </c>
      <c r="BR45" s="17">
        <v>56.148629441624301</v>
      </c>
      <c r="BS45" s="17">
        <v>0.10813419754515299</v>
      </c>
      <c r="BT45" s="17">
        <v>0</v>
      </c>
      <c r="BU45" s="17">
        <v>3.2115676956739798</v>
      </c>
      <c r="BV45" s="17">
        <v>0.87875967966842405</v>
      </c>
      <c r="BW45" s="17">
        <v>36.457133109564197</v>
      </c>
      <c r="BX45" s="17">
        <v>2.4149117324470701</v>
      </c>
      <c r="BY45" s="17">
        <v>0.46956594189718698</v>
      </c>
      <c r="BZ45" s="17">
        <v>52.081622381322397</v>
      </c>
      <c r="CA45" s="17">
        <v>2.2905794831157902</v>
      </c>
      <c r="CB45" s="17">
        <v>2.0124351152190498E-2</v>
      </c>
      <c r="CC45" s="17">
        <v>2.20776535105849</v>
      </c>
      <c r="CD45" s="17">
        <v>1.34162017670045E-3</v>
      </c>
      <c r="CE45" s="17">
        <v>10.835006804565699</v>
      </c>
      <c r="CF45" s="17">
        <v>46.3074143653565</v>
      </c>
      <c r="CG45" s="17">
        <v>0.17448634896961401</v>
      </c>
      <c r="CH45" s="17">
        <v>0</v>
      </c>
      <c r="CI45" s="17">
        <v>0</v>
      </c>
      <c r="CJ45" s="17">
        <v>2.2422784972410201</v>
      </c>
      <c r="CK45" s="17">
        <v>1.1287060084821501</v>
      </c>
      <c r="CL45" s="17">
        <v>0.64988779361431204</v>
      </c>
      <c r="CM45" s="17">
        <v>168.141598681636</v>
      </c>
      <c r="CN45" s="17">
        <v>0.44483888067758998</v>
      </c>
      <c r="CO45" s="17">
        <v>1.04656110840181</v>
      </c>
      <c r="CQ45" s="26">
        <f t="shared" si="17"/>
        <v>1.0765971201928963</v>
      </c>
      <c r="CR45" s="40">
        <f t="shared" si="18"/>
        <v>2.7531151842577636E-4</v>
      </c>
      <c r="CS45" s="40">
        <f t="shared" si="19"/>
        <v>7.5761936531374937E-4</v>
      </c>
      <c r="CT45" s="40">
        <f t="shared" si="20"/>
        <v>3.4732236672164595E-4</v>
      </c>
      <c r="CU45" s="40">
        <f t="shared" si="21"/>
        <v>1.9906664652523411E-4</v>
      </c>
      <c r="CV45" s="40">
        <f t="shared" si="22"/>
        <v>1.6161725626447204E-4</v>
      </c>
      <c r="CW45" s="40">
        <f t="shared" si="23"/>
        <v>2.1550864897526729E-4</v>
      </c>
      <c r="CX45" s="40">
        <f t="shared" si="24"/>
        <v>2.9881546876824733E-4</v>
      </c>
      <c r="CY45" s="40">
        <f t="shared" si="25"/>
        <v>2.783356461248994E-4</v>
      </c>
      <c r="CZ45" s="40">
        <f t="shared" si="26"/>
        <v>3.4953046456586009E-4</v>
      </c>
      <c r="DA45" s="40">
        <f t="shared" si="27"/>
        <v>2.9586351376175194E-4</v>
      </c>
      <c r="DB45" s="40">
        <f t="shared" si="28"/>
        <v>4.3989381992897981E-4</v>
      </c>
      <c r="DC45" s="40">
        <f t="shared" si="29"/>
        <v>2.2403098520172159E-4</v>
      </c>
      <c r="DD45" s="40">
        <f t="shared" si="30"/>
        <v>2.4504913564382533E-4</v>
      </c>
      <c r="DE45" s="40">
        <f t="shared" si="31"/>
        <v>2.2052502168441921E-4</v>
      </c>
      <c r="DF45" s="40">
        <f t="shared" si="32"/>
        <v>5.406163729556741E-4</v>
      </c>
      <c r="DG45" s="40">
        <f t="shared" si="33"/>
        <v>2.7602308218054196E-4</v>
      </c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x14ac:dyDescent="0.25">
      <c r="A46" s="17" t="s">
        <v>215</v>
      </c>
      <c r="B46" s="15">
        <v>26.737197999999999</v>
      </c>
      <c r="C46" s="15">
        <v>4.8686400000000001</v>
      </c>
      <c r="D46" s="15">
        <v>1.1594519599999999</v>
      </c>
      <c r="E46" s="15">
        <v>5.3827199999999999</v>
      </c>
      <c r="F46" s="15">
        <v>2.5048797199999999</v>
      </c>
      <c r="G46" s="15">
        <v>0.59976004000000005</v>
      </c>
      <c r="H46" s="15">
        <v>4.6544395999999999</v>
      </c>
      <c r="I46" s="17">
        <v>0.38329200000000002</v>
      </c>
      <c r="J46" s="17">
        <v>5.7203999999999998E-2</v>
      </c>
      <c r="K46" s="17">
        <v>4.0571999999999997E-2</v>
      </c>
      <c r="L46" s="17">
        <v>0.25829999999999997</v>
      </c>
      <c r="M46" s="17">
        <v>4.2840000000000003E-2</v>
      </c>
      <c r="N46" s="17">
        <v>1.6632000000000001E-2</v>
      </c>
      <c r="O46" s="17">
        <v>6.5519999999999997E-3</v>
      </c>
      <c r="P46" s="17">
        <v>4.3344000000000001E-2</v>
      </c>
      <c r="Q46" s="17">
        <v>6.3E-3</v>
      </c>
      <c r="R46" s="32"/>
      <c r="S46" s="17" t="s">
        <v>215</v>
      </c>
      <c r="T46" s="17">
        <v>0</v>
      </c>
      <c r="U46" s="17">
        <v>0.146728533080904</v>
      </c>
      <c r="V46" s="17">
        <v>0.38329265579854099</v>
      </c>
      <c r="W46" s="17">
        <v>0.38329265579854099</v>
      </c>
      <c r="X46" s="17">
        <v>0.125169021974569</v>
      </c>
      <c r="Y46" s="17">
        <v>3.8930199968032901E-4</v>
      </c>
      <c r="Z46" s="17">
        <v>5.7203959678610201E-2</v>
      </c>
      <c r="AA46" s="17">
        <v>4.0570873640018303E-2</v>
      </c>
      <c r="AB46" s="17">
        <v>0.96455110073468997</v>
      </c>
      <c r="AC46" s="17">
        <v>26.737192083202402</v>
      </c>
      <c r="AD46" s="17">
        <v>0.26552909670133401</v>
      </c>
      <c r="AE46" s="17">
        <v>0.21224746165445799</v>
      </c>
      <c r="AF46" s="17">
        <v>3.9588920044974198E-2</v>
      </c>
      <c r="AG46" s="17">
        <v>6.5520522870197301E-3</v>
      </c>
      <c r="AH46" s="17">
        <v>0</v>
      </c>
      <c r="AI46" s="17">
        <v>0</v>
      </c>
      <c r="AJ46" s="17">
        <v>0.258296812753738</v>
      </c>
      <c r="AK46" s="17">
        <v>0.258296812753738</v>
      </c>
      <c r="AL46" s="17">
        <v>0.55303688777481996</v>
      </c>
      <c r="AM46" s="17">
        <v>0</v>
      </c>
      <c r="AN46" s="17">
        <v>4.3343530994229301E-2</v>
      </c>
      <c r="AO46" s="17">
        <v>8889.0352552125496</v>
      </c>
      <c r="AP46" s="17">
        <v>0</v>
      </c>
      <c r="AQ46" s="17">
        <v>2.22306090036762E-2</v>
      </c>
      <c r="AR46" s="17">
        <v>1.8416837707193101E-2</v>
      </c>
      <c r="AS46" s="17">
        <v>0</v>
      </c>
      <c r="AT46" s="17">
        <v>3.9418391652816097E-2</v>
      </c>
      <c r="AU46" s="17">
        <v>2.1150182452311199E-2</v>
      </c>
      <c r="AV46" s="17">
        <v>0</v>
      </c>
      <c r="AW46" s="17">
        <v>0.234030289042477</v>
      </c>
      <c r="AX46" s="17">
        <v>0</v>
      </c>
      <c r="AY46" s="17">
        <v>4.8686391419611201</v>
      </c>
      <c r="AZ46" s="17">
        <v>0</v>
      </c>
      <c r="BA46" s="17">
        <v>5.0134206363641303</v>
      </c>
      <c r="BB46" s="17">
        <v>1.04351194078385</v>
      </c>
      <c r="BC46" s="17">
        <v>0.115945190892706</v>
      </c>
      <c r="BD46" s="17">
        <v>1.1594571316765501</v>
      </c>
      <c r="BE46" s="17">
        <v>0</v>
      </c>
      <c r="BF46" s="17">
        <v>0.18698301641892201</v>
      </c>
      <c r="BG46" s="17">
        <v>0</v>
      </c>
      <c r="BH46" s="17">
        <v>7.5147119936947804E-4</v>
      </c>
      <c r="BI46" s="17">
        <v>2.2609282560888899</v>
      </c>
      <c r="BJ46" s="17">
        <v>8.2660394517105099E-4</v>
      </c>
      <c r="BK46" s="17">
        <v>0.226741734045426</v>
      </c>
      <c r="BL46" s="17">
        <v>0.2730318512762</v>
      </c>
      <c r="BM46" s="17">
        <v>2.5048859934853401E-4</v>
      </c>
      <c r="BN46" s="17">
        <v>0</v>
      </c>
      <c r="BO46" s="17">
        <v>0.17634341396738201</v>
      </c>
      <c r="BP46" s="17">
        <v>5.3827175528695896</v>
      </c>
      <c r="BQ46" s="17">
        <v>2.5048785233441899</v>
      </c>
      <c r="BR46" s="17">
        <v>2.8778390295253899</v>
      </c>
      <c r="BS46" s="17">
        <v>2.0189465213820701E-3</v>
      </c>
      <c r="BT46" s="17">
        <v>0</v>
      </c>
      <c r="BU46" s="17">
        <v>5.9961760831583402E-2</v>
      </c>
      <c r="BV46" s="17">
        <v>1.64068740113648E-2</v>
      </c>
      <c r="BW46" s="17">
        <v>0.68067571663993498</v>
      </c>
      <c r="BX46" s="17">
        <v>4.5087606166327697E-2</v>
      </c>
      <c r="BY46" s="17">
        <v>8.7669615348578197E-3</v>
      </c>
      <c r="BZ46" s="17">
        <v>0.97239405413449198</v>
      </c>
      <c r="CA46" s="17">
        <v>6.6570895418244305E-2</v>
      </c>
      <c r="CB46" s="17">
        <v>3.7573339506274901E-4</v>
      </c>
      <c r="CC46" s="17">
        <v>4.1220258271466102E-2</v>
      </c>
      <c r="CD46" s="5">
        <v>2.50488048193036E-5</v>
      </c>
      <c r="CE46" s="17">
        <v>0.59976716546239195</v>
      </c>
      <c r="CF46" s="17">
        <v>1.19732861231832</v>
      </c>
      <c r="CG46" s="17">
        <v>6.3000770515385498E-3</v>
      </c>
      <c r="CH46" s="17">
        <v>0</v>
      </c>
      <c r="CI46" s="5">
        <v>0</v>
      </c>
      <c r="CJ46" s="17">
        <v>6.3128330107750902E-2</v>
      </c>
      <c r="CK46" s="17">
        <v>4.28400775671555E-2</v>
      </c>
      <c r="CL46" s="17">
        <v>1.8479495249590701E-2</v>
      </c>
      <c r="CM46" s="17">
        <v>4.6544385103369201</v>
      </c>
      <c r="CN46" s="17">
        <v>1.6631832059612901E-2</v>
      </c>
      <c r="CO46" s="17">
        <v>2.9446669673770999E-2</v>
      </c>
      <c r="CQ46" s="26">
        <f t="shared" si="17"/>
        <v>1.0771268382276307</v>
      </c>
      <c r="CR46" s="40">
        <f t="shared" si="18"/>
        <v>-2.2129460228589745E-7</v>
      </c>
      <c r="CS46" s="40">
        <f t="shared" si="19"/>
        <v>-1.7623789804694679E-7</v>
      </c>
      <c r="CT46" s="40">
        <f t="shared" si="20"/>
        <v>4.460449185078562E-6</v>
      </c>
      <c r="CU46" s="40">
        <f t="shared" si="21"/>
        <v>-4.5462710494140403E-7</v>
      </c>
      <c r="CV46" s="40">
        <f t="shared" si="22"/>
        <v>-4.7772984884020846E-7</v>
      </c>
      <c r="CW46" s="40">
        <f t="shared" si="23"/>
        <v>1.1880522069958615E-5</v>
      </c>
      <c r="CX46" s="40">
        <f t="shared" si="24"/>
        <v>-2.341126265270331E-7</v>
      </c>
      <c r="CY46" s="40">
        <f t="shared" si="25"/>
        <v>1.7109632890110973E-6</v>
      </c>
      <c r="CZ46" s="40">
        <f t="shared" si="26"/>
        <v>-7.0487011042029755E-7</v>
      </c>
      <c r="DA46" s="40">
        <f t="shared" si="27"/>
        <v>-2.7762002900876421E-5</v>
      </c>
      <c r="DB46" s="40">
        <f t="shared" si="28"/>
        <v>-1.2339319635969287E-5</v>
      </c>
      <c r="DC46" s="40">
        <f t="shared" si="29"/>
        <v>1.8106245447544893E-6</v>
      </c>
      <c r="DD46" s="40">
        <f t="shared" si="30"/>
        <v>-1.009742587183484E-5</v>
      </c>
      <c r="DE46" s="40">
        <f t="shared" si="31"/>
        <v>7.9803143666692266E-6</v>
      </c>
      <c r="DF46" s="40">
        <f t="shared" si="32"/>
        <v>-1.08205465739055E-5</v>
      </c>
      <c r="DG46" s="40">
        <f t="shared" si="33"/>
        <v>1.2230402944397844E-5</v>
      </c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x14ac:dyDescent="0.25">
      <c r="A47" s="17" t="s">
        <v>216</v>
      </c>
      <c r="B47" s="15">
        <v>3224.6944620999998</v>
      </c>
      <c r="C47" s="15">
        <v>759.40765613999997</v>
      </c>
      <c r="D47" s="15">
        <v>144.64210942</v>
      </c>
      <c r="E47" s="15">
        <v>574.70540990999996</v>
      </c>
      <c r="F47" s="15">
        <v>310.66640537000001</v>
      </c>
      <c r="G47" s="15">
        <v>71.673091330000005</v>
      </c>
      <c r="H47" s="15">
        <v>526.16021402000001</v>
      </c>
      <c r="I47" s="17">
        <v>42.587757850000003</v>
      </c>
      <c r="J47" s="17">
        <v>6.3921846000000002</v>
      </c>
      <c r="K47" s="17">
        <v>4.5147500999999997</v>
      </c>
      <c r="L47" s="17">
        <v>29.095085600000001</v>
      </c>
      <c r="M47" s="17">
        <v>4.7412894000000003</v>
      </c>
      <c r="N47" s="17">
        <v>1.8429949000000001</v>
      </c>
      <c r="O47" s="17">
        <v>0.72489579999999998</v>
      </c>
      <c r="P47" s="17">
        <v>4.9371802999999996</v>
      </c>
      <c r="Q47" s="17">
        <v>0.70022859999999998</v>
      </c>
      <c r="R47" s="32"/>
      <c r="S47" s="17" t="s">
        <v>216</v>
      </c>
      <c r="T47" s="17">
        <v>0</v>
      </c>
      <c r="U47" s="17">
        <v>16.581349472362302</v>
      </c>
      <c r="V47" s="17">
        <v>42.548239097856097</v>
      </c>
      <c r="W47" s="17">
        <v>42.548239097856097</v>
      </c>
      <c r="X47" s="17">
        <v>14.195287460440801</v>
      </c>
      <c r="Y47" s="17">
        <v>4.2953656565661899E-2</v>
      </c>
      <c r="Z47" s="17">
        <v>6.3861302892459602</v>
      </c>
      <c r="AA47" s="17">
        <v>4.5104928581308501</v>
      </c>
      <c r="AB47" s="17">
        <v>109.19814819704899</v>
      </c>
      <c r="AC47" s="17">
        <v>3221.7732608012602</v>
      </c>
      <c r="AD47" s="17">
        <v>29.992855309714098</v>
      </c>
      <c r="AE47" s="17">
        <v>23.7661559308421</v>
      </c>
      <c r="AF47" s="17">
        <v>4.5044276057077601</v>
      </c>
      <c r="AG47" s="17">
        <v>0.72423241422532303</v>
      </c>
      <c r="AH47" s="17">
        <v>0</v>
      </c>
      <c r="AI47" s="17">
        <v>0</v>
      </c>
      <c r="AJ47" s="17">
        <v>29.066518629675301</v>
      </c>
      <c r="AK47" s="17">
        <v>29.066518629675301</v>
      </c>
      <c r="AL47" s="17">
        <v>62.363639190467197</v>
      </c>
      <c r="AM47" s="17">
        <v>0</v>
      </c>
      <c r="AN47" s="17">
        <v>4.9321915219166899</v>
      </c>
      <c r="AO47" s="17">
        <v>993004.51883132895</v>
      </c>
      <c r="AP47" s="17">
        <v>0</v>
      </c>
      <c r="AQ47" s="17">
        <v>2.4822139332484499</v>
      </c>
      <c r="AR47" s="17">
        <v>2.0679797774670998</v>
      </c>
      <c r="AS47" s="17">
        <v>0</v>
      </c>
      <c r="AT47" s="17">
        <v>4.40218701221246</v>
      </c>
      <c r="AU47" s="17">
        <v>2.4134179046390698</v>
      </c>
      <c r="AV47" s="17">
        <v>0</v>
      </c>
      <c r="AW47" s="17">
        <v>25.862842932353299</v>
      </c>
      <c r="AX47" s="17">
        <v>0</v>
      </c>
      <c r="AY47" s="17">
        <v>758.771210194172</v>
      </c>
      <c r="AZ47" s="17">
        <v>0</v>
      </c>
      <c r="BA47" s="17">
        <v>566.01330588578901</v>
      </c>
      <c r="BB47" s="17">
        <v>130.06187205476201</v>
      </c>
      <c r="BC47" s="17">
        <v>14.4513148916703</v>
      </c>
      <c r="BD47" s="17">
        <v>144.513186946433</v>
      </c>
      <c r="BE47" s="17">
        <v>0</v>
      </c>
      <c r="BF47" s="17">
        <v>20.974679934357301</v>
      </c>
      <c r="BG47" s="17">
        <v>0</v>
      </c>
      <c r="BH47" s="17">
        <v>9.3120088846266103E-2</v>
      </c>
      <c r="BI47" s="17">
        <v>257.25955492054999</v>
      </c>
      <c r="BJ47" s="17">
        <v>0.102430847181115</v>
      </c>
      <c r="BK47" s="17">
        <v>28.097185248874201</v>
      </c>
      <c r="BL47" s="17">
        <v>33.833326939929499</v>
      </c>
      <c r="BM47" s="17">
        <v>3.1039790671142001E-2</v>
      </c>
      <c r="BN47" s="17">
        <v>0</v>
      </c>
      <c r="BO47" s="17">
        <v>21.851979144275901</v>
      </c>
      <c r="BP47" s="17">
        <v>574.16393151815703</v>
      </c>
      <c r="BQ47" s="17">
        <v>310.39749754934201</v>
      </c>
      <c r="BR47" s="17">
        <v>263.76643396881502</v>
      </c>
      <c r="BS47" s="17">
        <v>0.25018066766976899</v>
      </c>
      <c r="BT47" s="17">
        <v>0</v>
      </c>
      <c r="BU47" s="17">
        <v>7.43029361155663</v>
      </c>
      <c r="BV47" s="17">
        <v>2.0331054856506601</v>
      </c>
      <c r="BW47" s="17">
        <v>84.347416238143296</v>
      </c>
      <c r="BX47" s="17">
        <v>5.5871500300379697</v>
      </c>
      <c r="BY47" s="17">
        <v>1.08639239405413</v>
      </c>
      <c r="BZ47" s="17">
        <v>120.496315415268</v>
      </c>
      <c r="CA47" s="17">
        <v>7.4293726588936098</v>
      </c>
      <c r="CB47" s="17">
        <v>4.65597681839977E-2</v>
      </c>
      <c r="CC47" s="17">
        <v>5.1078979039556396</v>
      </c>
      <c r="CD47" s="17">
        <v>3.10397504367907E-3</v>
      </c>
      <c r="CE47" s="17">
        <v>71.611211067202404</v>
      </c>
      <c r="CF47" s="17">
        <v>136.39092406742799</v>
      </c>
      <c r="CG47" s="17">
        <v>0.69958239873344397</v>
      </c>
      <c r="CH47" s="17">
        <v>0</v>
      </c>
      <c r="CI47" s="17">
        <v>0</v>
      </c>
      <c r="CJ47" s="17">
        <v>7.0832553815404697</v>
      </c>
      <c r="CK47" s="17">
        <v>4.73695279201627</v>
      </c>
      <c r="CL47" s="17">
        <v>2.06997312190347</v>
      </c>
      <c r="CM47" s="17">
        <v>525.66475426732097</v>
      </c>
      <c r="CN47" s="17">
        <v>1.84128852907896</v>
      </c>
      <c r="CO47" s="17">
        <v>3.3043553589317498</v>
      </c>
      <c r="CQ47" s="26">
        <f t="shared" si="17"/>
        <v>1.0767571941830234</v>
      </c>
      <c r="CR47" s="40">
        <f t="shared" si="18"/>
        <v>-9.0588467622982282E-4</v>
      </c>
      <c r="CS47" s="40">
        <f t="shared" si="19"/>
        <v>-8.380820771059504E-4</v>
      </c>
      <c r="CT47" s="40">
        <f t="shared" si="20"/>
        <v>-8.9132047426553507E-4</v>
      </c>
      <c r="CU47" s="40">
        <f t="shared" si="21"/>
        <v>-9.4218426085066083E-4</v>
      </c>
      <c r="CV47" s="40">
        <f t="shared" si="22"/>
        <v>-8.6558384173446323E-4</v>
      </c>
      <c r="CW47" s="40">
        <f t="shared" si="23"/>
        <v>-8.633681295074809E-4</v>
      </c>
      <c r="CX47" s="40">
        <f t="shared" si="24"/>
        <v>-9.4165187613407496E-4</v>
      </c>
      <c r="CY47" s="40">
        <f t="shared" si="25"/>
        <v>-9.2793690344291138E-4</v>
      </c>
      <c r="CZ47" s="40">
        <f t="shared" si="26"/>
        <v>-9.4714266450315898E-4</v>
      </c>
      <c r="DA47" s="40">
        <f t="shared" si="27"/>
        <v>-9.4296290489025148E-4</v>
      </c>
      <c r="DB47" s="40">
        <f t="shared" si="28"/>
        <v>-9.8184864335646555E-4</v>
      </c>
      <c r="DC47" s="40">
        <f t="shared" si="29"/>
        <v>-9.1464739185301931E-4</v>
      </c>
      <c r="DD47" s="40">
        <f t="shared" si="30"/>
        <v>-9.2586849862693059E-4</v>
      </c>
      <c r="DE47" s="40">
        <f t="shared" si="31"/>
        <v>-9.151463902493987E-4</v>
      </c>
      <c r="DF47" s="40">
        <f t="shared" si="32"/>
        <v>-1.010450860648086E-3</v>
      </c>
      <c r="DG47" s="40">
        <f t="shared" si="33"/>
        <v>-9.228432922562895E-4</v>
      </c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x14ac:dyDescent="0.25">
      <c r="A48" s="17" t="s">
        <v>217</v>
      </c>
      <c r="B48" s="15">
        <v>20576.287527</v>
      </c>
      <c r="C48" s="15">
        <v>3548.0383127</v>
      </c>
      <c r="D48" s="15">
        <v>815.65525477999995</v>
      </c>
      <c r="E48" s="15">
        <v>3348.6579129000002</v>
      </c>
      <c r="F48" s="15">
        <v>2337.9229418</v>
      </c>
      <c r="G48" s="15">
        <v>219.63956433000001</v>
      </c>
      <c r="H48" s="15">
        <v>3696.2922730999999</v>
      </c>
      <c r="I48" s="17">
        <v>206.03449388000001</v>
      </c>
      <c r="J48" s="17">
        <v>35.893023300000003</v>
      </c>
      <c r="K48" s="17">
        <v>22.7784102</v>
      </c>
      <c r="L48" s="17">
        <v>195.24275191000001</v>
      </c>
      <c r="M48" s="17">
        <v>20.366217599999999</v>
      </c>
      <c r="N48" s="17">
        <v>8.2291088999999999</v>
      </c>
      <c r="O48" s="17">
        <v>3.0802320000000001</v>
      </c>
      <c r="P48" s="17">
        <v>40.6180995</v>
      </c>
      <c r="Q48" s="17">
        <v>3.3931827000000001</v>
      </c>
      <c r="R48" s="32"/>
      <c r="S48" s="17" t="s">
        <v>217</v>
      </c>
      <c r="T48" s="17">
        <v>0</v>
      </c>
      <c r="U48" s="17">
        <v>118.234449491316</v>
      </c>
      <c r="V48" s="17">
        <v>206.03452760323401</v>
      </c>
      <c r="W48" s="17">
        <v>206.03452760323401</v>
      </c>
      <c r="X48" s="17">
        <v>106.41846375105401</v>
      </c>
      <c r="Y48" s="17">
        <v>0.198495754480287</v>
      </c>
      <c r="Z48" s="17">
        <v>35.893008103473001</v>
      </c>
      <c r="AA48" s="17">
        <v>22.778386997966599</v>
      </c>
      <c r="AB48" s="17">
        <v>799.05478831638504</v>
      </c>
      <c r="AC48" s="17">
        <v>20576.2739816024</v>
      </c>
      <c r="AD48" s="17">
        <v>212.421170568197</v>
      </c>
      <c r="AE48" s="17">
        <v>146.775651248466</v>
      </c>
      <c r="AF48" s="17">
        <v>35.285080418446</v>
      </c>
      <c r="AG48" s="17">
        <v>3.08023081988128</v>
      </c>
      <c r="AH48" s="17">
        <v>0</v>
      </c>
      <c r="AI48" s="17">
        <v>0</v>
      </c>
      <c r="AJ48" s="17">
        <v>195.242818777933</v>
      </c>
      <c r="AK48" s="17">
        <v>195.242818777933</v>
      </c>
      <c r="AL48" s="17">
        <v>430.86336983340698</v>
      </c>
      <c r="AM48" s="17">
        <v>0</v>
      </c>
      <c r="AN48" s="17">
        <v>40.618079303311802</v>
      </c>
      <c r="AO48" s="17">
        <v>5675231.4228123203</v>
      </c>
      <c r="AP48" s="17">
        <v>0</v>
      </c>
      <c r="AQ48" s="17">
        <v>14.5908224182719</v>
      </c>
      <c r="AR48" s="17">
        <v>13.3717916744544</v>
      </c>
      <c r="AS48" s="17">
        <v>0</v>
      </c>
      <c r="AT48" s="17">
        <v>25.9623750323453</v>
      </c>
      <c r="AU48" s="17">
        <v>19.619962682010801</v>
      </c>
      <c r="AV48" s="17">
        <v>0</v>
      </c>
      <c r="AW48" s="17">
        <v>123.907107937059</v>
      </c>
      <c r="AX48" s="17">
        <v>0</v>
      </c>
      <c r="AY48" s="17">
        <v>3548.0381291577701</v>
      </c>
      <c r="AZ48" s="17">
        <v>0</v>
      </c>
      <c r="BA48" s="17">
        <v>3961.3077510099902</v>
      </c>
      <c r="BB48" s="17">
        <v>734.08962978885199</v>
      </c>
      <c r="BC48" s="17">
        <v>81.565439882714003</v>
      </c>
      <c r="BD48" s="17">
        <v>815.65506967156603</v>
      </c>
      <c r="BE48" s="17">
        <v>0</v>
      </c>
      <c r="BF48" s="17">
        <v>133.401326832454</v>
      </c>
      <c r="BG48" s="17">
        <v>0</v>
      </c>
      <c r="BH48" s="17">
        <v>0.70137714688845099</v>
      </c>
      <c r="BI48" s="17">
        <v>2016.4988887580801</v>
      </c>
      <c r="BJ48" s="17">
        <v>0.77151514189498305</v>
      </c>
      <c r="BK48" s="17">
        <v>211.628790379029</v>
      </c>
      <c r="BL48" s="17">
        <v>254.833504411999</v>
      </c>
      <c r="BM48" s="17">
        <v>0.23379192557196099</v>
      </c>
      <c r="BN48" s="17">
        <v>0</v>
      </c>
      <c r="BO48" s="17">
        <v>164.589760082011</v>
      </c>
      <c r="BP48" s="17">
        <v>3348.6573643203901</v>
      </c>
      <c r="BQ48" s="17">
        <v>2337.9224068420399</v>
      </c>
      <c r="BR48" s="17">
        <v>1010.73495747835</v>
      </c>
      <c r="BS48" s="17">
        <v>1.8843629799875401</v>
      </c>
      <c r="BT48" s="17">
        <v>0</v>
      </c>
      <c r="BU48" s="17">
        <v>55.965177224050201</v>
      </c>
      <c r="BV48" s="17">
        <v>15.313385472643301</v>
      </c>
      <c r="BW48" s="17">
        <v>635.30687775922195</v>
      </c>
      <c r="BX48" s="17">
        <v>42.082599580019497</v>
      </c>
      <c r="BY48" s="17">
        <v>8.1827266213616792</v>
      </c>
      <c r="BZ48" s="17">
        <v>907.58161290144801</v>
      </c>
      <c r="CA48" s="17">
        <v>43.284823169271903</v>
      </c>
      <c r="CB48" s="17">
        <v>0.350688093387787</v>
      </c>
      <c r="CC48" s="17">
        <v>38.472857906601099</v>
      </c>
      <c r="CD48" s="17">
        <v>2.33792159261892E-2</v>
      </c>
      <c r="CE48" s="17">
        <v>219.63941714203801</v>
      </c>
      <c r="CF48" s="17">
        <v>1084.82666316772</v>
      </c>
      <c r="CG48" s="17">
        <v>3.39317897593103</v>
      </c>
      <c r="CH48" s="17">
        <v>0</v>
      </c>
      <c r="CI48" s="17">
        <v>0</v>
      </c>
      <c r="CJ48" s="17">
        <v>45.249462713124601</v>
      </c>
      <c r="CK48" s="17">
        <v>20.3662292380019</v>
      </c>
      <c r="CL48" s="17">
        <v>12.856596167066201</v>
      </c>
      <c r="CM48" s="17">
        <v>3696.2922309121</v>
      </c>
      <c r="CN48" s="17">
        <v>8.2291116821767307</v>
      </c>
      <c r="CO48" s="17">
        <v>21.1459281641065</v>
      </c>
      <c r="CQ48" s="26">
        <f t="shared" si="17"/>
        <v>1.0716976644545484</v>
      </c>
      <c r="CR48" s="40">
        <f t="shared" si="18"/>
        <v>-6.583013375071274E-7</v>
      </c>
      <c r="CS48" s="40">
        <f t="shared" si="19"/>
        <v>-5.1730622320701921E-8</v>
      </c>
      <c r="CT48" s="40">
        <f t="shared" si="20"/>
        <v>-2.2694445090650428E-7</v>
      </c>
      <c r="CU48" s="40">
        <f t="shared" si="21"/>
        <v>-1.6382073783257793E-7</v>
      </c>
      <c r="CV48" s="40">
        <f t="shared" si="22"/>
        <v>-2.2881761863672231E-7</v>
      </c>
      <c r="CW48" s="40">
        <f t="shared" si="23"/>
        <v>-6.701341010616715E-7</v>
      </c>
      <c r="CX48" s="40">
        <f t="shared" si="24"/>
        <v>-1.1413572518265359E-8</v>
      </c>
      <c r="CY48" s="40">
        <f t="shared" si="25"/>
        <v>1.6367761223976577E-7</v>
      </c>
      <c r="CZ48" s="40">
        <f t="shared" si="26"/>
        <v>-4.2338386697293679E-7</v>
      </c>
      <c r="DA48" s="40">
        <f t="shared" si="27"/>
        <v>-1.0185975753627441E-6</v>
      </c>
      <c r="DB48" s="40">
        <f t="shared" si="28"/>
        <v>3.424861221844156E-7</v>
      </c>
      <c r="DC48" s="40">
        <f t="shared" si="29"/>
        <v>5.7143658824743431E-7</v>
      </c>
      <c r="DD48" s="40">
        <f t="shared" si="30"/>
        <v>3.3808967223360381E-7</v>
      </c>
      <c r="DE48" s="40">
        <f t="shared" si="31"/>
        <v>-3.8312656971255335E-7</v>
      </c>
      <c r="DF48" s="40">
        <f t="shared" si="32"/>
        <v>-4.9723370728893465E-7</v>
      </c>
      <c r="DG48" s="40">
        <f t="shared" si="33"/>
        <v>-1.0975150174171712E-6</v>
      </c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x14ac:dyDescent="0.25">
      <c r="A49" s="17" t="s">
        <v>218</v>
      </c>
      <c r="B49" s="15">
        <v>109.0395236</v>
      </c>
      <c r="C49" s="15">
        <v>20.815136030000001</v>
      </c>
      <c r="D49" s="15">
        <v>4.6717990599999997</v>
      </c>
      <c r="E49" s="15">
        <v>21.190919059999999</v>
      </c>
      <c r="F49" s="15">
        <v>10.444835100000001</v>
      </c>
      <c r="G49" s="15">
        <v>2.3598251600000002</v>
      </c>
      <c r="H49" s="15">
        <v>18.272369739999998</v>
      </c>
      <c r="I49" s="17">
        <v>1.5047253199999999</v>
      </c>
      <c r="J49" s="17">
        <v>0.2245711</v>
      </c>
      <c r="K49" s="17">
        <v>0.15927730000000001</v>
      </c>
      <c r="L49" s="17">
        <v>1.0140324999999999</v>
      </c>
      <c r="M49" s="17">
        <v>0.168181</v>
      </c>
      <c r="N49" s="17">
        <v>6.5293799999999999E-2</v>
      </c>
      <c r="O49" s="17">
        <v>2.57218E-2</v>
      </c>
      <c r="P49" s="17">
        <v>0.17015959999999999</v>
      </c>
      <c r="Q49" s="17">
        <v>2.4732500000000001E-2</v>
      </c>
      <c r="R49" s="32"/>
      <c r="S49" s="17" t="s">
        <v>218</v>
      </c>
      <c r="T49" s="17">
        <v>0</v>
      </c>
      <c r="U49" s="17">
        <v>0.57602317944741099</v>
      </c>
      <c r="V49" s="17">
        <v>1.5047286930491499</v>
      </c>
      <c r="W49" s="17">
        <v>1.5047286930491499</v>
      </c>
      <c r="X49" s="17">
        <v>0.49138837679194403</v>
      </c>
      <c r="Y49" s="17">
        <v>1.52832387083119E-3</v>
      </c>
      <c r="Z49" s="17">
        <v>0.22457121189384699</v>
      </c>
      <c r="AA49" s="17">
        <v>0.15927440992582501</v>
      </c>
      <c r="AB49" s="17">
        <v>3.7866248127338902</v>
      </c>
      <c r="AC49" s="17">
        <v>109.039497346186</v>
      </c>
      <c r="AD49" s="17">
        <v>1.04241473477074</v>
      </c>
      <c r="AE49" s="17">
        <v>0.83323620767869799</v>
      </c>
      <c r="AF49" s="17">
        <v>0.15541823209709099</v>
      </c>
      <c r="AG49" s="17">
        <v>2.5721986005059601E-2</v>
      </c>
      <c r="AH49" s="17">
        <v>0</v>
      </c>
      <c r="AI49" s="17">
        <v>0</v>
      </c>
      <c r="AJ49" s="17">
        <v>1.0140214296687</v>
      </c>
      <c r="AK49" s="17">
        <v>1.0140214296687</v>
      </c>
      <c r="AL49" s="17">
        <v>2.1711045067411798</v>
      </c>
      <c r="AM49" s="17">
        <v>0</v>
      </c>
      <c r="AN49" s="17">
        <v>0.17015885610707801</v>
      </c>
      <c r="AO49" s="17">
        <v>34896.5191179307</v>
      </c>
      <c r="AP49" s="17">
        <v>0</v>
      </c>
      <c r="AQ49" s="17">
        <v>8.7272946683421795E-2</v>
      </c>
      <c r="AR49" s="17">
        <v>7.2300941161174401E-2</v>
      </c>
      <c r="AS49" s="17">
        <v>0</v>
      </c>
      <c r="AT49" s="17">
        <v>0.15474839999126899</v>
      </c>
      <c r="AU49" s="17">
        <v>8.3031348119733006E-2</v>
      </c>
      <c r="AV49" s="17">
        <v>0</v>
      </c>
      <c r="AW49" s="17">
        <v>0.91875147769308296</v>
      </c>
      <c r="AX49" s="17">
        <v>0</v>
      </c>
      <c r="AY49" s="17">
        <v>20.815133296957001</v>
      </c>
      <c r="AZ49" s="17">
        <v>0</v>
      </c>
      <c r="BA49" s="17">
        <v>19.6816558915766</v>
      </c>
      <c r="BB49" s="17">
        <v>4.2046297502714403</v>
      </c>
      <c r="BC49" s="17">
        <v>0.46718001289703798</v>
      </c>
      <c r="BD49" s="17">
        <v>4.6718097631684801</v>
      </c>
      <c r="BE49" s="17">
        <v>0</v>
      </c>
      <c r="BF49" s="17">
        <v>0.73406005197396296</v>
      </c>
      <c r="BG49" s="17">
        <v>0</v>
      </c>
      <c r="BH49" s="17">
        <v>3.1334823657798499E-3</v>
      </c>
      <c r="BI49" s="17">
        <v>8.8759376411647004</v>
      </c>
      <c r="BJ49" s="17">
        <v>3.4467733703709802E-3</v>
      </c>
      <c r="BK49" s="17">
        <v>0.94546647045530896</v>
      </c>
      <c r="BL49" s="17">
        <v>1.13848674746606</v>
      </c>
      <c r="BM49" s="17">
        <v>1.0444854136697501E-3</v>
      </c>
      <c r="BN49" s="17">
        <v>0</v>
      </c>
      <c r="BO49" s="17">
        <v>0.735315949888942</v>
      </c>
      <c r="BP49" s="17">
        <v>21.1909109528927</v>
      </c>
      <c r="BQ49" s="17">
        <v>10.4448310463687</v>
      </c>
      <c r="BR49" s="17">
        <v>10.746079906524001</v>
      </c>
      <c r="BS49" s="17">
        <v>8.4185684287107904E-3</v>
      </c>
      <c r="BT49" s="17">
        <v>0</v>
      </c>
      <c r="BU49" s="17">
        <v>0.25002828530013099</v>
      </c>
      <c r="BV49" s="17">
        <v>6.8413509923554702E-2</v>
      </c>
      <c r="BW49" s="17">
        <v>2.8382784106879999</v>
      </c>
      <c r="BX49" s="17">
        <v>0.188006382380661</v>
      </c>
      <c r="BY49" s="17">
        <v>3.6556742009623097E-2</v>
      </c>
      <c r="BZ49" s="17">
        <v>4.0546839949955</v>
      </c>
      <c r="CA49" s="17">
        <v>0.26134228847258201</v>
      </c>
      <c r="CB49" s="17">
        <v>1.5667267426158901E-3</v>
      </c>
      <c r="CC49" s="17">
        <v>0.17188006856374299</v>
      </c>
      <c r="CD49" s="17">
        <v>1.04448376020326E-4</v>
      </c>
      <c r="CE49" s="17">
        <v>2.35984057055617</v>
      </c>
      <c r="CF49" s="17">
        <v>4.70045600237437</v>
      </c>
      <c r="CG49" s="17">
        <v>2.4732762033102401E-2</v>
      </c>
      <c r="CH49" s="17">
        <v>0</v>
      </c>
      <c r="CI49" s="17">
        <v>0</v>
      </c>
      <c r="CJ49" s="17">
        <v>0.24782950038239099</v>
      </c>
      <c r="CK49" s="17">
        <v>0.168181767291125</v>
      </c>
      <c r="CL49" s="17">
        <v>7.2547073337852805E-2</v>
      </c>
      <c r="CM49" s="17">
        <v>18.272365063355299</v>
      </c>
      <c r="CN49" s="17">
        <v>6.5293303544480999E-2</v>
      </c>
      <c r="CO49" s="17">
        <v>0.115601366168973</v>
      </c>
      <c r="CQ49" s="26">
        <f t="shared" si="17"/>
        <v>1.077126897549108</v>
      </c>
      <c r="CR49" s="40">
        <f t="shared" si="18"/>
        <v>-2.4077337402483836E-7</v>
      </c>
      <c r="CS49" s="40">
        <f t="shared" si="19"/>
        <v>-1.3130075137933779E-7</v>
      </c>
      <c r="CT49" s="40">
        <f t="shared" si="20"/>
        <v>2.2910164463274446E-6</v>
      </c>
      <c r="CU49" s="40">
        <f t="shared" si="21"/>
        <v>-3.8257459600583411E-7</v>
      </c>
      <c r="CV49" s="40">
        <f t="shared" si="22"/>
        <v>-3.8809911904198395E-7</v>
      </c>
      <c r="CW49" s="40">
        <f t="shared" si="23"/>
        <v>6.5303804837074849E-6</v>
      </c>
      <c r="CX49" s="40">
        <f t="shared" si="24"/>
        <v>-2.5594078745592062E-7</v>
      </c>
      <c r="CY49" s="40">
        <f t="shared" si="25"/>
        <v>2.2416377960534301E-6</v>
      </c>
      <c r="CZ49" s="40">
        <f t="shared" si="26"/>
        <v>4.9825577286438424E-7</v>
      </c>
      <c r="DA49" s="40">
        <f t="shared" si="27"/>
        <v>-1.8144921938059371E-5</v>
      </c>
      <c r="DB49" s="40">
        <f t="shared" si="28"/>
        <v>-1.0917136580808143E-5</v>
      </c>
      <c r="DC49" s="40">
        <f t="shared" si="29"/>
        <v>4.5622937489838255E-6</v>
      </c>
      <c r="DD49" s="40">
        <f t="shared" si="30"/>
        <v>-7.6034098030766692E-6</v>
      </c>
      <c r="DE49" s="40">
        <f t="shared" si="31"/>
        <v>7.231416914884853E-6</v>
      </c>
      <c r="DF49" s="40">
        <f t="shared" si="32"/>
        <v>-4.3717364285285481E-6</v>
      </c>
      <c r="DG49" s="40">
        <f t="shared" si="33"/>
        <v>1.0594687249577136E-5</v>
      </c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x14ac:dyDescent="0.25">
      <c r="A50" s="17" t="s">
        <v>219</v>
      </c>
      <c r="B50" s="15">
        <v>1377.4367672000001</v>
      </c>
      <c r="C50" s="15">
        <v>110.11910653</v>
      </c>
      <c r="D50" s="15">
        <v>35.968375600000002</v>
      </c>
      <c r="E50" s="15">
        <v>237.50932942</v>
      </c>
      <c r="F50" s="15">
        <v>175.45218335999999</v>
      </c>
      <c r="G50" s="15">
        <v>7.2171120000000002</v>
      </c>
      <c r="H50" s="15">
        <v>158.71025854000001</v>
      </c>
      <c r="I50" s="17">
        <v>11.740565500000001</v>
      </c>
      <c r="J50" s="17">
        <v>1.8046979000000001</v>
      </c>
      <c r="K50" s="17">
        <v>1.2526263</v>
      </c>
      <c r="L50" s="17">
        <v>8.4866635000000006</v>
      </c>
      <c r="M50" s="17">
        <v>1.2850877999999999</v>
      </c>
      <c r="N50" s="17">
        <v>0.50220039999999999</v>
      </c>
      <c r="O50" s="17">
        <v>0.19619020000000001</v>
      </c>
      <c r="P50" s="17">
        <v>1.5040818</v>
      </c>
      <c r="Q50" s="17">
        <v>0.19312170000000001</v>
      </c>
      <c r="R50" s="32"/>
      <c r="S50" s="17" t="s">
        <v>219</v>
      </c>
      <c r="T50" s="17">
        <v>0</v>
      </c>
      <c r="U50" s="17">
        <v>5.0470909965431501</v>
      </c>
      <c r="V50" s="17">
        <v>11.744620700718601</v>
      </c>
      <c r="W50" s="17">
        <v>11.744620700718601</v>
      </c>
      <c r="X50" s="17">
        <v>4.3564185818217798</v>
      </c>
      <c r="Y50" s="17">
        <v>1.23354177827014E-2</v>
      </c>
      <c r="Z50" s="17">
        <v>1.80530302637201</v>
      </c>
      <c r="AA50" s="17">
        <v>1.2530574187611101</v>
      </c>
      <c r="AB50" s="17">
        <v>33.377870760627601</v>
      </c>
      <c r="AC50" s="17">
        <v>1377.92599921735</v>
      </c>
      <c r="AD50" s="17">
        <v>9.1194733280378308</v>
      </c>
      <c r="AE50" s="17">
        <v>7.0787004372625102</v>
      </c>
      <c r="AF50" s="17">
        <v>1.39274669288182</v>
      </c>
      <c r="AG50" s="17">
        <v>0.196261453262013</v>
      </c>
      <c r="AH50" s="17">
        <v>0</v>
      </c>
      <c r="AI50" s="17">
        <v>0</v>
      </c>
      <c r="AJ50" s="17">
        <v>8.48940283192292</v>
      </c>
      <c r="AK50" s="17">
        <v>8.48940283192292</v>
      </c>
      <c r="AL50" s="17">
        <v>18.887682926745899</v>
      </c>
      <c r="AM50" s="17">
        <v>0</v>
      </c>
      <c r="AN50" s="17">
        <v>1.50454078906727</v>
      </c>
      <c r="AO50" s="17">
        <v>281513.95770432701</v>
      </c>
      <c r="AP50" s="17">
        <v>0</v>
      </c>
      <c r="AQ50" s="17">
        <v>0.73426547919002205</v>
      </c>
      <c r="AR50" s="17">
        <v>0.62005299345822495</v>
      </c>
      <c r="AS50" s="17">
        <v>0</v>
      </c>
      <c r="AT50" s="17">
        <v>1.3027957363095799</v>
      </c>
      <c r="AU50" s="17">
        <v>0.751119700883502</v>
      </c>
      <c r="AV50" s="17">
        <v>0</v>
      </c>
      <c r="AW50" s="17">
        <v>7.4578954035096396</v>
      </c>
      <c r="AX50" s="17">
        <v>0</v>
      </c>
      <c r="AY50" s="17">
        <v>110.15276138825</v>
      </c>
      <c r="AZ50" s="17">
        <v>0</v>
      </c>
      <c r="BA50" s="17">
        <v>170.88596824242001</v>
      </c>
      <c r="BB50" s="17">
        <v>32.381962620634098</v>
      </c>
      <c r="BC50" s="17">
        <v>3.5979790009755401</v>
      </c>
      <c r="BD50" s="17">
        <v>35.979941621609697</v>
      </c>
      <c r="BE50" s="17">
        <v>0</v>
      </c>
      <c r="BF50" s="17">
        <v>6.27369415764149</v>
      </c>
      <c r="BG50" s="17">
        <v>0</v>
      </c>
      <c r="BH50" s="17">
        <v>5.2654251117467701E-2</v>
      </c>
      <c r="BI50" s="17">
        <v>79.552491619239703</v>
      </c>
      <c r="BJ50" s="17">
        <v>5.7919243373732998E-2</v>
      </c>
      <c r="BK50" s="17">
        <v>15.8875853657192</v>
      </c>
      <c r="BL50" s="17">
        <v>19.131079658503999</v>
      </c>
      <c r="BM50" s="17">
        <v>1.7551559494480101E-2</v>
      </c>
      <c r="BN50" s="17">
        <v>0</v>
      </c>
      <c r="BO50" s="17">
        <v>12.356224033686599</v>
      </c>
      <c r="BP50" s="17">
        <v>237.59432067549599</v>
      </c>
      <c r="BQ50" s="17">
        <v>175.51458699383201</v>
      </c>
      <c r="BR50" s="17">
        <v>62.079733681663498</v>
      </c>
      <c r="BS50" s="17">
        <v>0.14146416695602301</v>
      </c>
      <c r="BT50" s="17">
        <v>0</v>
      </c>
      <c r="BU50" s="17">
        <v>4.2014723347498002</v>
      </c>
      <c r="BV50" s="17">
        <v>1.1496205746347199</v>
      </c>
      <c r="BW50" s="17">
        <v>47.694332247557</v>
      </c>
      <c r="BX50" s="17">
        <v>3.15926718365052</v>
      </c>
      <c r="BY50" s="17">
        <v>0.61430313552362503</v>
      </c>
      <c r="BZ50" s="17">
        <v>68.134760164685204</v>
      </c>
      <c r="CA50" s="17">
        <v>2.1950025302023199</v>
      </c>
      <c r="CB50" s="17">
        <v>2.63272092241384E-2</v>
      </c>
      <c r="CC50" s="17">
        <v>2.8882707055341501</v>
      </c>
      <c r="CD50" s="17">
        <v>1.75515942172765E-3</v>
      </c>
      <c r="CE50" s="17">
        <v>7.2192379547721703</v>
      </c>
      <c r="CF50" s="17">
        <v>42.2835149532293</v>
      </c>
      <c r="CG50" s="17">
        <v>0.19318889620639601</v>
      </c>
      <c r="CH50" s="17">
        <v>0</v>
      </c>
      <c r="CI50" s="17">
        <v>0</v>
      </c>
      <c r="CJ50" s="17">
        <v>2.1200543529271298</v>
      </c>
      <c r="CK50" s="17">
        <v>1.2855507564916</v>
      </c>
      <c r="CL50" s="17">
        <v>0.617032701254981</v>
      </c>
      <c r="CM50" s="17">
        <v>158.75988513919401</v>
      </c>
      <c r="CN50" s="17">
        <v>0.50237611292459605</v>
      </c>
      <c r="CO50" s="17">
        <v>0.98924926986171502</v>
      </c>
      <c r="CQ50" s="26">
        <f t="shared" si="17"/>
        <v>1.0763800193770257</v>
      </c>
      <c r="CR50" s="40">
        <f t="shared" si="18"/>
        <v>3.5517566323161915E-4</v>
      </c>
      <c r="CS50" s="40">
        <f t="shared" si="19"/>
        <v>3.0562233304021815E-4</v>
      </c>
      <c r="CT50" s="40">
        <f t="shared" si="20"/>
        <v>3.2156085496659332E-4</v>
      </c>
      <c r="CU50" s="40">
        <f t="shared" si="21"/>
        <v>3.5784386113818051E-4</v>
      </c>
      <c r="CV50" s="40">
        <f t="shared" si="22"/>
        <v>3.5567316767997801E-4</v>
      </c>
      <c r="CW50" s="40">
        <f t="shared" si="23"/>
        <v>2.9457139811189662E-4</v>
      </c>
      <c r="CX50" s="40">
        <f t="shared" si="24"/>
        <v>3.126867768380062E-4</v>
      </c>
      <c r="CY50" s="40">
        <f t="shared" si="25"/>
        <v>3.4540080020848269E-4</v>
      </c>
      <c r="CZ50" s="40">
        <f t="shared" si="26"/>
        <v>3.3530618726266274E-4</v>
      </c>
      <c r="DA50" s="40">
        <f t="shared" si="27"/>
        <v>3.4417188998037764E-4</v>
      </c>
      <c r="DB50" s="40">
        <f t="shared" si="28"/>
        <v>3.2278078692756217E-4</v>
      </c>
      <c r="DC50" s="40">
        <f t="shared" si="29"/>
        <v>3.6025281043062455E-4</v>
      </c>
      <c r="DD50" s="40">
        <f t="shared" si="30"/>
        <v>3.4988607057274528E-4</v>
      </c>
      <c r="DE50" s="40">
        <f t="shared" si="31"/>
        <v>3.6318461377269598E-4</v>
      </c>
      <c r="DF50" s="40">
        <f t="shared" si="32"/>
        <v>3.0516230385204622E-4</v>
      </c>
      <c r="DG50" s="40">
        <f t="shared" si="33"/>
        <v>3.4794746730172209E-4</v>
      </c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x14ac:dyDescent="0.25">
      <c r="A51" s="17" t="s">
        <v>220</v>
      </c>
      <c r="B51" s="15">
        <v>3561.7205604000001</v>
      </c>
      <c r="C51" s="15">
        <v>306.8478819</v>
      </c>
      <c r="D51" s="15">
        <v>96.233143819999995</v>
      </c>
      <c r="E51" s="15">
        <v>631.57282466000004</v>
      </c>
      <c r="F51" s="15">
        <v>439.04757774000001</v>
      </c>
      <c r="G51" s="15">
        <v>25.240241080000001</v>
      </c>
      <c r="H51" s="15">
        <v>410.84715180000001</v>
      </c>
      <c r="I51" s="17">
        <v>32.790936360000003</v>
      </c>
      <c r="J51" s="17">
        <v>4.9264732000000002</v>
      </c>
      <c r="K51" s="17">
        <v>3.4770880000000002</v>
      </c>
      <c r="L51" s="17">
        <v>22.454452</v>
      </c>
      <c r="M51" s="17">
        <v>3.6481455999999999</v>
      </c>
      <c r="N51" s="17">
        <v>1.4183771999999999</v>
      </c>
      <c r="O51" s="17">
        <v>0.55773280000000003</v>
      </c>
      <c r="P51" s="17">
        <v>3.8175547999999999</v>
      </c>
      <c r="Q51" s="17">
        <v>0.53911399999999998</v>
      </c>
      <c r="R51" s="32"/>
      <c r="S51" s="17" t="s">
        <v>220</v>
      </c>
      <c r="T51" s="17">
        <v>0</v>
      </c>
      <c r="U51" s="17">
        <v>12.994398153309399</v>
      </c>
      <c r="V51" s="17">
        <v>32.790990101926198</v>
      </c>
      <c r="W51" s="17">
        <v>32.790990101926198</v>
      </c>
      <c r="X51" s="17">
        <v>11.112918304866101</v>
      </c>
      <c r="Y51" s="17">
        <v>3.3902004011045102E-2</v>
      </c>
      <c r="Z51" s="17">
        <v>4.9264694701096197</v>
      </c>
      <c r="AA51" s="17">
        <v>3.4770773615560202</v>
      </c>
      <c r="AB51" s="17">
        <v>85.530723544150305</v>
      </c>
      <c r="AC51" s="17">
        <v>3561.7191285129202</v>
      </c>
      <c r="AD51" s="17">
        <v>23.508029316258501</v>
      </c>
      <c r="AE51" s="17">
        <v>18.675571860586299</v>
      </c>
      <c r="AF51" s="17">
        <v>3.5229877908662499</v>
      </c>
      <c r="AG51" s="17">
        <v>0.55773423506837005</v>
      </c>
      <c r="AH51" s="17">
        <v>0</v>
      </c>
      <c r="AI51" s="17">
        <v>0</v>
      </c>
      <c r="AJ51" s="17">
        <v>22.454392282037201</v>
      </c>
      <c r="AK51" s="17">
        <v>22.454392282037201</v>
      </c>
      <c r="AL51" s="17">
        <v>48.904027067422803</v>
      </c>
      <c r="AM51" s="17">
        <v>0</v>
      </c>
      <c r="AN51" s="17">
        <v>3.8175351260272099</v>
      </c>
      <c r="AO51" s="17">
        <v>766136.23288744804</v>
      </c>
      <c r="AP51" s="17">
        <v>0</v>
      </c>
      <c r="AQ51" s="17">
        <v>1.9521937402613501</v>
      </c>
      <c r="AR51" s="17">
        <v>1.62369904637808</v>
      </c>
      <c r="AS51" s="17">
        <v>0</v>
      </c>
      <c r="AT51" s="17">
        <v>3.4619932108684601</v>
      </c>
      <c r="AU51" s="17">
        <v>1.88598774461658</v>
      </c>
      <c r="AV51" s="17">
        <v>0</v>
      </c>
      <c r="AW51" s="17">
        <v>20.4028983722392</v>
      </c>
      <c r="AX51" s="17">
        <v>0</v>
      </c>
      <c r="AY51" s="17">
        <v>306.84777358532102</v>
      </c>
      <c r="AZ51" s="17">
        <v>0</v>
      </c>
      <c r="BA51" s="17">
        <v>442.51780551927101</v>
      </c>
      <c r="BB51" s="17">
        <v>86.609760985906902</v>
      </c>
      <c r="BC51" s="17">
        <v>9.6233007027232595</v>
      </c>
      <c r="BD51" s="17">
        <v>96.233061688630201</v>
      </c>
      <c r="BE51" s="17">
        <v>0</v>
      </c>
      <c r="BF51" s="17">
        <v>16.473461857063299</v>
      </c>
      <c r="BG51" s="17">
        <v>0</v>
      </c>
      <c r="BH51" s="17">
        <v>0.13171443751825701</v>
      </c>
      <c r="BI51" s="17">
        <v>201.20308975016101</v>
      </c>
      <c r="BJ51" s="17">
        <v>0.14488549193383901</v>
      </c>
      <c r="BK51" s="17">
        <v>39.742575549639803</v>
      </c>
      <c r="BL51" s="17">
        <v>47.856177957086999</v>
      </c>
      <c r="BM51" s="17">
        <v>4.3904572386007201E-2</v>
      </c>
      <c r="BN51" s="17">
        <v>0</v>
      </c>
      <c r="BO51" s="17">
        <v>30.9089442616445</v>
      </c>
      <c r="BP51" s="17">
        <v>631.57267238424299</v>
      </c>
      <c r="BQ51" s="17">
        <v>439.04749306580197</v>
      </c>
      <c r="BR51" s="17">
        <v>192.52517931844099</v>
      </c>
      <c r="BS51" s="17">
        <v>0.35387309424207802</v>
      </c>
      <c r="BT51" s="17">
        <v>0</v>
      </c>
      <c r="BU51" s="17">
        <v>10.5099203800768</v>
      </c>
      <c r="BV51" s="17">
        <v>2.8757604127052301</v>
      </c>
      <c r="BW51" s="17">
        <v>119.30675617431901</v>
      </c>
      <c r="BX51" s="17">
        <v>7.9028505762330603</v>
      </c>
      <c r="BY51" s="17">
        <v>1.53666739419192</v>
      </c>
      <c r="BZ51" s="17">
        <v>170.43825052221899</v>
      </c>
      <c r="CA51" s="17">
        <v>5.8438238035417198</v>
      </c>
      <c r="CB51" s="17">
        <v>6.5857241246272805E-2</v>
      </c>
      <c r="CC51" s="17">
        <v>7.2249645441668404</v>
      </c>
      <c r="CD51" s="17">
        <v>4.3904561914052797E-3</v>
      </c>
      <c r="CE51" s="17">
        <v>25.2401881953515</v>
      </c>
      <c r="CF51" s="17">
        <v>106.636200277603</v>
      </c>
      <c r="CG51" s="17">
        <v>0.53911261906887797</v>
      </c>
      <c r="CH51" s="17">
        <v>0</v>
      </c>
      <c r="CI51" s="17">
        <v>0</v>
      </c>
      <c r="CJ51" s="17">
        <v>5.5627892375429404</v>
      </c>
      <c r="CK51" s="17">
        <v>3.6481341685953801</v>
      </c>
      <c r="CL51" s="17">
        <v>1.62645061797979</v>
      </c>
      <c r="CM51" s="17">
        <v>410.847019075491</v>
      </c>
      <c r="CN51" s="17">
        <v>1.4183814157035199</v>
      </c>
      <c r="CO51" s="17">
        <v>2.5949417149368599</v>
      </c>
      <c r="CQ51" s="26">
        <f t="shared" si="17"/>
        <v>1.0770865674407162</v>
      </c>
      <c r="CR51" s="40">
        <f t="shared" si="18"/>
        <v>-4.0202117364536591E-7</v>
      </c>
      <c r="CS51" s="40">
        <f t="shared" si="19"/>
        <v>-3.5299145072059915E-7</v>
      </c>
      <c r="CT51" s="40">
        <f t="shared" si="20"/>
        <v>-8.5346239906380671E-7</v>
      </c>
      <c r="CU51" s="40">
        <f t="shared" si="21"/>
        <v>-2.4110561933621555E-7</v>
      </c>
      <c r="CV51" s="40">
        <f t="shared" si="22"/>
        <v>-1.9285882061172873E-7</v>
      </c>
      <c r="CW51" s="40">
        <f t="shared" si="23"/>
        <v>-2.0952513223932849E-6</v>
      </c>
      <c r="CX51" s="40">
        <f t="shared" si="24"/>
        <v>-3.2305081931210917E-7</v>
      </c>
      <c r="CY51" s="40">
        <f t="shared" si="25"/>
        <v>1.638926244879014E-6</v>
      </c>
      <c r="CZ51" s="40">
        <f t="shared" si="26"/>
        <v>-7.571116758647818E-7</v>
      </c>
      <c r="DA51" s="40">
        <f t="shared" si="27"/>
        <v>-3.0595843360798335E-6</v>
      </c>
      <c r="DB51" s="40">
        <f t="shared" si="28"/>
        <v>-2.6595154848935888E-6</v>
      </c>
      <c r="DC51" s="40">
        <f t="shared" si="29"/>
        <v>-3.1334836580503561E-6</v>
      </c>
      <c r="DD51" s="40">
        <f t="shared" si="30"/>
        <v>2.9722019784649879E-6</v>
      </c>
      <c r="DE51" s="40">
        <f t="shared" si="31"/>
        <v>2.5730392224124851E-6</v>
      </c>
      <c r="DF51" s="40">
        <f t="shared" si="32"/>
        <v>-5.1535534709319794E-6</v>
      </c>
      <c r="DG51" s="40">
        <f t="shared" si="33"/>
        <v>-2.5614825844034844E-6</v>
      </c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x14ac:dyDescent="0.25">
      <c r="R52" s="32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</row>
    <row r="53" spans="1:122" x14ac:dyDescent="0.25">
      <c r="A53" s="32"/>
      <c r="R53" s="32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5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</row>
    <row r="54" spans="1:122" x14ac:dyDescent="0.25">
      <c r="A54" s="17" t="s">
        <v>339</v>
      </c>
      <c r="R54" s="32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</row>
    <row r="55" spans="1:122" x14ac:dyDescent="0.25">
      <c r="R55" s="32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</row>
    <row r="56" spans="1:122" x14ac:dyDescent="0.25">
      <c r="A56" s="17" t="s">
        <v>341</v>
      </c>
      <c r="R56" s="32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</row>
    <row r="57" spans="1:122" x14ac:dyDescent="0.25">
      <c r="A57" s="32"/>
      <c r="R57" s="32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</row>
    <row r="58" spans="1:122" x14ac:dyDescent="0.25">
      <c r="A58" s="32"/>
      <c r="R58" s="32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</row>
    <row r="59" spans="1:122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</row>
    <row r="60" spans="1:122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22" x14ac:dyDescent="0.25">
      <c r="A61" s="1" t="s">
        <v>348</v>
      </c>
      <c r="B61" s="1">
        <f>SUM(B3:B58)</f>
        <v>664857.87852709985</v>
      </c>
      <c r="C61" s="1">
        <f t="shared" ref="C61:Q61" si="34">SUM(C3:C58)</f>
        <v>140954.45142731001</v>
      </c>
      <c r="D61" s="1">
        <f t="shared" si="34"/>
        <v>28036.898084289998</v>
      </c>
      <c r="E61" s="1">
        <f t="shared" si="34"/>
        <v>102245.26575102998</v>
      </c>
      <c r="F61" s="1">
        <f t="shared" si="34"/>
        <v>66604.179048409991</v>
      </c>
      <c r="G61" s="1">
        <f t="shared" si="34"/>
        <v>11025.119527770004</v>
      </c>
      <c r="H61" s="1">
        <f t="shared" si="34"/>
        <v>107166.47955944999</v>
      </c>
      <c r="I61" s="1">
        <f t="shared" si="34"/>
        <v>6226.6994889100024</v>
      </c>
      <c r="J61" s="1">
        <f t="shared" si="34"/>
        <v>1455.2786387900001</v>
      </c>
      <c r="K61" s="1">
        <f t="shared" si="34"/>
        <v>650.92794452000021</v>
      </c>
      <c r="L61" s="1">
        <f t="shared" si="34"/>
        <v>5488.1543083100023</v>
      </c>
      <c r="M61" s="1">
        <f t="shared" si="34"/>
        <v>1141.5389380799995</v>
      </c>
      <c r="N61" s="1">
        <f t="shared" si="34"/>
        <v>257.02917145999993</v>
      </c>
      <c r="O61" s="1">
        <f t="shared" si="34"/>
        <v>869.26272353000002</v>
      </c>
      <c r="P61" s="1">
        <f t="shared" si="34"/>
        <v>997.26007620000007</v>
      </c>
      <c r="Q61" s="1">
        <f t="shared" si="34"/>
        <v>100.12598337000001</v>
      </c>
      <c r="R61" s="1"/>
      <c r="T61" s="39">
        <f>SUM(T3:T58)</f>
        <v>0</v>
      </c>
      <c r="U61" s="39">
        <f t="shared" ref="U61:CC61" si="35">SUM(U3:U58)</f>
        <v>3046.6465936198647</v>
      </c>
      <c r="V61" s="39">
        <f t="shared" si="35"/>
        <v>6226.125631044496</v>
      </c>
      <c r="W61" s="39">
        <f t="shared" si="35"/>
        <v>6226.125631044496</v>
      </c>
      <c r="X61" s="39">
        <f t="shared" si="35"/>
        <v>2700.4843966393578</v>
      </c>
      <c r="Y61" s="39">
        <f t="shared" si="35"/>
        <v>6.6775487833074703</v>
      </c>
      <c r="Z61" s="39">
        <f t="shared" si="35"/>
        <v>1455.2053211974994</v>
      </c>
      <c r="AA61" s="39">
        <f t="shared" si="35"/>
        <v>650.86538148208024</v>
      </c>
      <c r="AB61" s="39">
        <f t="shared" si="35"/>
        <v>24147.285346486649</v>
      </c>
      <c r="AC61" s="39">
        <f t="shared" si="35"/>
        <v>664809.13175271684</v>
      </c>
      <c r="AD61" s="39">
        <f t="shared" si="35"/>
        <v>8691.7268801230748</v>
      </c>
      <c r="AE61" s="39">
        <f t="shared" si="35"/>
        <v>5709.6385817154114</v>
      </c>
      <c r="AF61" s="39">
        <f t="shared" si="35"/>
        <v>1317.6517550917317</v>
      </c>
      <c r="AG61" s="39">
        <f t="shared" si="35"/>
        <v>869.27651429976959</v>
      </c>
      <c r="AH61" s="39">
        <f t="shared" si="35"/>
        <v>0</v>
      </c>
      <c r="AI61" s="39">
        <f t="shared" si="35"/>
        <v>0</v>
      </c>
      <c r="AJ61" s="39">
        <f t="shared" si="35"/>
        <v>5487.755162904913</v>
      </c>
      <c r="AK61" s="39">
        <f t="shared" si="35"/>
        <v>5487.755162904913</v>
      </c>
      <c r="AL61" s="39"/>
      <c r="AM61" s="39"/>
      <c r="AN61" s="39">
        <f t="shared" si="35"/>
        <v>997.18883284379899</v>
      </c>
      <c r="AO61" s="39">
        <f t="shared" si="35"/>
        <v>181374896.95976382</v>
      </c>
      <c r="AP61" s="39">
        <f t="shared" si="35"/>
        <v>0</v>
      </c>
      <c r="AQ61" s="39">
        <f t="shared" si="35"/>
        <v>649.91128703067056</v>
      </c>
      <c r="AR61" s="39">
        <f t="shared" si="35"/>
        <v>684.20055454322869</v>
      </c>
      <c r="AS61" s="39"/>
      <c r="AT61" s="39">
        <f t="shared" si="35"/>
        <v>753.78191828063655</v>
      </c>
      <c r="AU61" s="39">
        <f t="shared" si="35"/>
        <v>470.61023651418793</v>
      </c>
      <c r="AV61" s="39">
        <f t="shared" si="35"/>
        <v>0</v>
      </c>
      <c r="AW61" s="39"/>
      <c r="AX61" s="39">
        <f t="shared" si="35"/>
        <v>0</v>
      </c>
      <c r="AY61" s="39">
        <f t="shared" si="35"/>
        <v>140944.13383312876</v>
      </c>
      <c r="AZ61" s="39">
        <f t="shared" si="35"/>
        <v>0</v>
      </c>
      <c r="BA61" s="39">
        <f t="shared" si="35"/>
        <v>115914.38726676881</v>
      </c>
      <c r="BB61" s="39">
        <f t="shared" si="35"/>
        <v>25231.2437860471</v>
      </c>
      <c r="BC61" s="39">
        <f t="shared" si="35"/>
        <v>2803.4717837863241</v>
      </c>
      <c r="BD61" s="39">
        <f t="shared" si="35"/>
        <v>28034.715569833421</v>
      </c>
      <c r="BE61" s="39">
        <f t="shared" si="35"/>
        <v>1.1956890681313059E-2</v>
      </c>
      <c r="BF61" s="39">
        <f t="shared" si="35"/>
        <v>4165.3139088763046</v>
      </c>
      <c r="BG61" s="39"/>
      <c r="BH61" s="39">
        <f t="shared" si="35"/>
        <v>19.380175205718984</v>
      </c>
      <c r="BI61" s="39">
        <f t="shared" si="35"/>
        <v>53185.286135997936</v>
      </c>
      <c r="BJ61" s="39">
        <f t="shared" si="35"/>
        <v>21.318193548218776</v>
      </c>
      <c r="BK61" s="39">
        <f t="shared" si="35"/>
        <v>6277.3771937666579</v>
      </c>
      <c r="BL61" s="39">
        <f t="shared" si="35"/>
        <v>7612.2034975530269</v>
      </c>
      <c r="BM61" s="39">
        <f t="shared" si="35"/>
        <v>6.4600607595587354</v>
      </c>
      <c r="BN61" s="39">
        <f t="shared" si="35"/>
        <v>0</v>
      </c>
      <c r="BO61" s="39">
        <f t="shared" si="35"/>
        <v>4905.4324542244785</v>
      </c>
      <c r="BP61" s="39">
        <f t="shared" si="35"/>
        <v>102237.07985519624</v>
      </c>
      <c r="BQ61" s="39">
        <f t="shared" si="35"/>
        <v>66598.164961954404</v>
      </c>
      <c r="BR61" s="39">
        <f t="shared" si="35"/>
        <v>35638.91489324189</v>
      </c>
      <c r="BS61" s="39">
        <f t="shared" si="35"/>
        <v>55.425316330340046</v>
      </c>
      <c r="BT61" s="39">
        <f t="shared" si="35"/>
        <v>0</v>
      </c>
      <c r="BU61" s="39">
        <f t="shared" si="35"/>
        <v>1623.0724865774964</v>
      </c>
      <c r="BV61" s="39">
        <f t="shared" si="35"/>
        <v>426.49113402073385</v>
      </c>
      <c r="BW61" s="39">
        <f t="shared" si="35"/>
        <v>17736.574995010484</v>
      </c>
      <c r="BX61" s="39">
        <f t="shared" si="35"/>
        <v>1206.4549830098358</v>
      </c>
      <c r="BY61" s="39">
        <f t="shared" si="35"/>
        <v>229.45941501879733</v>
      </c>
      <c r="BZ61" s="39">
        <f t="shared" si="35"/>
        <v>25337.965842833779</v>
      </c>
      <c r="CA61" s="39">
        <f t="shared" si="35"/>
        <v>2467.4231368043243</v>
      </c>
      <c r="CB61" s="39">
        <f t="shared" si="35"/>
        <v>9.6900938720950887</v>
      </c>
      <c r="CC61" s="39">
        <f t="shared" si="35"/>
        <v>1130.2131141738439</v>
      </c>
      <c r="CD61" s="39">
        <f t="shared" ref="CD61:CL61" si="36">SUM(CD3:CD58)</f>
        <v>0.64600604931301597</v>
      </c>
      <c r="CE61" s="39">
        <f t="shared" si="36"/>
        <v>11024.195065323467</v>
      </c>
      <c r="CF61" s="39">
        <f t="shared" si="36"/>
        <v>26492.894542769845</v>
      </c>
      <c r="CG61" s="39">
        <f t="shared" si="36"/>
        <v>100.11651841091803</v>
      </c>
      <c r="CH61" s="39">
        <f t="shared" si="36"/>
        <v>0</v>
      </c>
      <c r="CI61" s="39">
        <f t="shared" si="36"/>
        <v>0</v>
      </c>
      <c r="CJ61" s="39">
        <f t="shared" si="36"/>
        <v>2428.7783858359412</v>
      </c>
      <c r="CK61" s="39">
        <f t="shared" si="36"/>
        <v>1141.4906982040118</v>
      </c>
      <c r="CL61" s="39">
        <f t="shared" si="36"/>
        <v>358.8852319879669</v>
      </c>
      <c r="CM61" s="39">
        <f t="shared" ref="CM61:CO61" si="37">SUM(CM3:CM58)</f>
        <v>107157.82671499162</v>
      </c>
      <c r="CN61" s="39">
        <f t="shared" si="37"/>
        <v>257.00435045762811</v>
      </c>
      <c r="CO61" s="39">
        <f t="shared" si="37"/>
        <v>585.43241265999632</v>
      </c>
    </row>
    <row r="62" spans="1:122" x14ac:dyDescent="0.25">
      <c r="A62" s="32" t="s">
        <v>222</v>
      </c>
      <c r="B62" s="15">
        <f>SUM(B3:B53)</f>
        <v>664857.87852709985</v>
      </c>
      <c r="C62" s="15">
        <f t="shared" ref="C62:Q62" si="38">SUM(C3:C53)</f>
        <v>140954.45142731001</v>
      </c>
      <c r="D62" s="15">
        <f t="shared" si="38"/>
        <v>28036.898084289998</v>
      </c>
      <c r="E62" s="15">
        <f t="shared" si="38"/>
        <v>102245.26575102998</v>
      </c>
      <c r="F62" s="15">
        <f t="shared" si="38"/>
        <v>66604.179048409991</v>
      </c>
      <c r="G62" s="15">
        <f t="shared" si="38"/>
        <v>11025.119527770004</v>
      </c>
      <c r="H62" s="15">
        <f t="shared" si="38"/>
        <v>107166.47955944999</v>
      </c>
      <c r="I62" s="15">
        <f t="shared" si="38"/>
        <v>6226.6994889100024</v>
      </c>
      <c r="J62" s="15">
        <f t="shared" si="38"/>
        <v>1455.2786387900001</v>
      </c>
      <c r="K62" s="15">
        <f t="shared" si="38"/>
        <v>650.92794452000021</v>
      </c>
      <c r="L62" s="15">
        <f t="shared" si="38"/>
        <v>5488.1543083100023</v>
      </c>
      <c r="M62" s="15">
        <f t="shared" si="38"/>
        <v>1141.5389380799995</v>
      </c>
      <c r="N62" s="15">
        <f t="shared" si="38"/>
        <v>257.02917145999993</v>
      </c>
      <c r="O62" s="15">
        <f t="shared" si="38"/>
        <v>869.26272353000002</v>
      </c>
      <c r="P62" s="15">
        <f t="shared" si="38"/>
        <v>997.26007620000007</v>
      </c>
      <c r="Q62" s="15">
        <f t="shared" si="38"/>
        <v>100.12598337000001</v>
      </c>
      <c r="R62" s="15"/>
    </row>
    <row r="63" spans="1:122" x14ac:dyDescent="0.25">
      <c r="A63" s="17" t="s">
        <v>223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Y65"/>
  <sheetViews>
    <sheetView zoomScale="85" zoomScaleNormal="85" workbookViewId="0">
      <pane xSplit="1" ySplit="2" topLeftCell="K30" activePane="bottomRight" state="frozen"/>
      <selection pane="topRight" activeCell="AY55" sqref="AY55"/>
      <selection pane="bottomLeft" activeCell="AY55" sqref="AY55"/>
      <selection pane="bottomRight" activeCell="B56" sqref="B56:AC56"/>
    </sheetView>
  </sheetViews>
  <sheetFormatPr defaultRowHeight="15" x14ac:dyDescent="0.25"/>
  <cols>
    <col min="1" max="1" width="15.28515625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2" width="9.85546875" style="28" customWidth="1"/>
    <col min="33" max="33" width="9.85546875" style="17" customWidth="1"/>
    <col min="34" max="34" width="9.140625" customWidth="1"/>
    <col min="35" max="37" width="9.140625" style="17" customWidth="1"/>
    <col min="38" max="38" width="9.140625" customWidth="1"/>
    <col min="39" max="40" width="9.140625" style="17" customWidth="1"/>
    <col min="41" max="43" width="9.140625" customWidth="1"/>
    <col min="44" max="44" width="9.140625" style="17" customWidth="1"/>
    <col min="45" max="45" width="9.140625" customWidth="1"/>
    <col min="46" max="46" width="9.140625" style="17" customWidth="1"/>
    <col min="47" max="47" width="9.140625" customWidth="1"/>
    <col min="48" max="48" width="9.140625" style="17" customWidth="1"/>
    <col min="49" max="52" width="9.140625" customWidth="1"/>
    <col min="53" max="54" width="9.140625" style="17" customWidth="1"/>
    <col min="55" max="55" width="9.140625" customWidth="1"/>
    <col min="56" max="56" width="9.140625" style="17" customWidth="1"/>
    <col min="57" max="58" width="9.140625" customWidth="1"/>
    <col min="59" max="61" width="9.140625" style="17" customWidth="1"/>
    <col min="62" max="65" width="9.140625" customWidth="1"/>
    <col min="66" max="70" width="9.140625" style="17" customWidth="1"/>
    <col min="71" max="72" width="9.140625" customWidth="1"/>
    <col min="73" max="74" width="9.140625" style="17" customWidth="1"/>
    <col min="75" max="76" width="9.140625" customWidth="1"/>
    <col min="77" max="77" width="9.140625" style="17" customWidth="1"/>
    <col min="78" max="82" width="9.140625" customWidth="1"/>
    <col min="83" max="83" width="9.140625" style="17" customWidth="1"/>
    <col min="84" max="106" width="9.140625" customWidth="1"/>
    <col min="107" max="108" width="9.140625" style="17" customWidth="1"/>
    <col min="110" max="110" width="9.140625" style="17"/>
    <col min="113" max="114" width="9.140625" style="17"/>
    <col min="120" max="121" width="9.140625" style="17"/>
    <col min="124" max="124" width="9.140625" style="17"/>
    <col min="138" max="138" width="9.140625" style="17"/>
  </cols>
  <sheetData>
    <row r="1" spans="1:155" x14ac:dyDescent="0.25">
      <c r="A1" s="17"/>
      <c r="B1" s="15" t="s">
        <v>328</v>
      </c>
      <c r="O1" s="63"/>
      <c r="AH1" s="17" t="s">
        <v>347</v>
      </c>
      <c r="AL1" s="17"/>
      <c r="AO1" s="17"/>
      <c r="AP1" s="17"/>
      <c r="AQ1" s="17"/>
      <c r="AS1" s="17"/>
      <c r="AU1" s="17"/>
      <c r="AW1" s="17"/>
      <c r="AX1" s="17"/>
      <c r="AY1" s="17"/>
      <c r="AZ1" s="17"/>
      <c r="BC1" s="17"/>
      <c r="BE1" s="17"/>
      <c r="BF1" s="17"/>
      <c r="BJ1" s="17"/>
      <c r="BK1" s="17"/>
      <c r="BL1" s="17"/>
      <c r="BM1" s="17"/>
      <c r="BS1" s="17"/>
      <c r="BT1" s="17"/>
      <c r="BW1" s="17"/>
      <c r="BX1" s="17"/>
      <c r="BZ1" s="17"/>
      <c r="CA1" s="17"/>
      <c r="CB1" s="17"/>
      <c r="CC1" s="17"/>
      <c r="CD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E1" s="17"/>
      <c r="DG1" s="17"/>
      <c r="DH1" s="17"/>
      <c r="DK1" s="17"/>
      <c r="DL1" s="17"/>
      <c r="DM1" s="17"/>
      <c r="DN1" s="17"/>
      <c r="DO1" s="17"/>
      <c r="DR1" s="17"/>
      <c r="DS1" s="17"/>
      <c r="DU1" s="17" t="s">
        <v>349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</row>
    <row r="2" spans="1:155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42</v>
      </c>
      <c r="L2" s="17" t="s">
        <v>405</v>
      </c>
      <c r="M2" s="17" t="s">
        <v>408</v>
      </c>
      <c r="N2" s="17" t="s">
        <v>356</v>
      </c>
      <c r="O2" s="17" t="s">
        <v>291</v>
      </c>
      <c r="P2" s="17" t="s">
        <v>397</v>
      </c>
      <c r="Q2" s="17" t="s">
        <v>398</v>
      </c>
      <c r="R2" s="17" t="s">
        <v>399</v>
      </c>
      <c r="S2" s="17" t="s">
        <v>400</v>
      </c>
      <c r="T2" s="17" t="s">
        <v>288</v>
      </c>
      <c r="U2" s="17" t="s">
        <v>355</v>
      </c>
      <c r="V2" s="17" t="s">
        <v>412</v>
      </c>
      <c r="W2" s="17" t="s">
        <v>357</v>
      </c>
      <c r="X2" s="17" t="s">
        <v>472</v>
      </c>
      <c r="Y2" s="17" t="s">
        <v>473</v>
      </c>
      <c r="Z2" s="17" t="s">
        <v>286</v>
      </c>
      <c r="AA2" s="17" t="s">
        <v>474</v>
      </c>
      <c r="AB2" s="17" t="s">
        <v>443</v>
      </c>
      <c r="AC2" s="17" t="s">
        <v>404</v>
      </c>
      <c r="AD2" s="17" t="s">
        <v>462</v>
      </c>
      <c r="AE2" s="17" t="s">
        <v>389</v>
      </c>
      <c r="AF2" s="17" t="s">
        <v>410</v>
      </c>
      <c r="AH2" s="17" t="s">
        <v>335</v>
      </c>
      <c r="AI2" s="17" t="s">
        <v>358</v>
      </c>
      <c r="AJ2" s="17" t="s">
        <v>32</v>
      </c>
      <c r="AK2" s="17" t="s">
        <v>359</v>
      </c>
      <c r="AL2" s="17" t="s">
        <v>34</v>
      </c>
      <c r="AM2" s="17" t="s">
        <v>475</v>
      </c>
      <c r="AN2" s="17" t="s">
        <v>476</v>
      </c>
      <c r="AO2" s="17" t="s">
        <v>36</v>
      </c>
      <c r="AP2" s="17" t="s">
        <v>38</v>
      </c>
      <c r="AQ2" s="17" t="s">
        <v>40</v>
      </c>
      <c r="AR2" s="17" t="s">
        <v>360</v>
      </c>
      <c r="AS2" s="17" t="s">
        <v>279</v>
      </c>
      <c r="AT2" s="17" t="s">
        <v>280</v>
      </c>
      <c r="AU2" s="17" t="s">
        <v>44</v>
      </c>
      <c r="AV2" s="17" t="s">
        <v>478</v>
      </c>
      <c r="AW2" s="17" t="s">
        <v>46</v>
      </c>
      <c r="AX2" s="17" t="s">
        <v>50</v>
      </c>
      <c r="AY2" s="17" t="s">
        <v>52</v>
      </c>
      <c r="AZ2" s="17" t="s">
        <v>54</v>
      </c>
      <c r="BA2" s="17" t="s">
        <v>363</v>
      </c>
      <c r="BB2" s="17" t="s">
        <v>389</v>
      </c>
      <c r="BC2" s="17" t="s">
        <v>56</v>
      </c>
      <c r="BD2" s="17" t="s">
        <v>364</v>
      </c>
      <c r="BE2" s="17" t="s">
        <v>58</v>
      </c>
      <c r="BF2" s="17" t="s">
        <v>60</v>
      </c>
      <c r="BG2" s="17" t="s">
        <v>365</v>
      </c>
      <c r="BH2" s="17" t="s">
        <v>366</v>
      </c>
      <c r="BI2" s="17" t="s">
        <v>286</v>
      </c>
      <c r="BJ2" s="17" t="s">
        <v>535</v>
      </c>
      <c r="BK2" s="17" t="s">
        <v>64</v>
      </c>
      <c r="BL2" s="17" t="s">
        <v>66</v>
      </c>
      <c r="BM2" s="17" t="s">
        <v>68</v>
      </c>
      <c r="BN2" s="17" t="s">
        <v>367</v>
      </c>
      <c r="BO2" s="17" t="s">
        <v>368</v>
      </c>
      <c r="BP2" s="17" t="s">
        <v>70</v>
      </c>
      <c r="BQ2" s="17" t="s">
        <v>391</v>
      </c>
      <c r="BR2" s="17" t="s">
        <v>392</v>
      </c>
      <c r="BS2" s="17" t="s">
        <v>72</v>
      </c>
      <c r="BT2" s="17" t="s">
        <v>483</v>
      </c>
      <c r="BU2" s="17" t="s">
        <v>369</v>
      </c>
      <c r="BV2" s="17" t="s">
        <v>74</v>
      </c>
      <c r="BW2" s="17" t="s">
        <v>76</v>
      </c>
      <c r="BX2" s="17" t="s">
        <v>78</v>
      </c>
      <c r="BY2" s="17" t="s">
        <v>370</v>
      </c>
      <c r="BZ2" s="17" t="s">
        <v>80</v>
      </c>
      <c r="CA2" s="17" t="s">
        <v>82</v>
      </c>
      <c r="CB2" s="17" t="s">
        <v>158</v>
      </c>
      <c r="CC2" s="17" t="s">
        <v>86</v>
      </c>
      <c r="CD2" s="17" t="s">
        <v>88</v>
      </c>
      <c r="CE2" s="17" t="s">
        <v>371</v>
      </c>
      <c r="CF2" s="17" t="s">
        <v>397</v>
      </c>
      <c r="CG2" s="17" t="s">
        <v>398</v>
      </c>
      <c r="CH2" s="17" t="s">
        <v>399</v>
      </c>
      <c r="CI2" s="17" t="s">
        <v>400</v>
      </c>
      <c r="CJ2" s="17" t="s">
        <v>288</v>
      </c>
      <c r="CK2" s="17" t="s">
        <v>90</v>
      </c>
      <c r="CL2" s="17" t="s">
        <v>92</v>
      </c>
      <c r="CM2" s="17" t="s">
        <v>94</v>
      </c>
      <c r="CN2" s="17" t="s">
        <v>96</v>
      </c>
      <c r="CO2" s="17" t="s">
        <v>98</v>
      </c>
      <c r="CP2" s="17" t="s">
        <v>100</v>
      </c>
      <c r="CQ2" s="17" t="s">
        <v>102</v>
      </c>
      <c r="CR2" s="17" t="s">
        <v>104</v>
      </c>
      <c r="CS2" s="17" t="s">
        <v>159</v>
      </c>
      <c r="CT2" s="17" t="s">
        <v>160</v>
      </c>
      <c r="CU2" s="17" t="s">
        <v>106</v>
      </c>
      <c r="CV2" s="17" t="s">
        <v>110</v>
      </c>
      <c r="CW2" s="17" t="s">
        <v>112</v>
      </c>
      <c r="CX2" s="17" t="s">
        <v>114</v>
      </c>
      <c r="CY2" s="17" t="s">
        <v>116</v>
      </c>
      <c r="CZ2" s="17" t="s">
        <v>118</v>
      </c>
      <c r="DA2" s="17" t="s">
        <v>120</v>
      </c>
      <c r="DB2" s="17" t="s">
        <v>122</v>
      </c>
      <c r="DC2" s="17" t="s">
        <v>124</v>
      </c>
      <c r="DD2" s="17" t="s">
        <v>126</v>
      </c>
      <c r="DE2" s="17" t="s">
        <v>128</v>
      </c>
      <c r="DF2" s="17" t="s">
        <v>130</v>
      </c>
      <c r="DG2" s="17" t="s">
        <v>132</v>
      </c>
      <c r="DH2" s="17" t="s">
        <v>136</v>
      </c>
      <c r="DI2" s="17" t="s">
        <v>138</v>
      </c>
      <c r="DJ2" s="17" t="s">
        <v>443</v>
      </c>
      <c r="DK2" s="17" t="s">
        <v>140</v>
      </c>
      <c r="DL2" s="17" t="s">
        <v>142</v>
      </c>
      <c r="DM2" s="17" t="s">
        <v>144</v>
      </c>
      <c r="DN2" s="17" t="s">
        <v>290</v>
      </c>
      <c r="DO2" s="17" t="s">
        <v>148</v>
      </c>
      <c r="DP2" s="17" t="s">
        <v>150</v>
      </c>
      <c r="DQ2" s="17" t="s">
        <v>291</v>
      </c>
      <c r="DR2" s="17" t="s">
        <v>152</v>
      </c>
      <c r="DS2" s="17"/>
      <c r="DT2" s="17" t="s">
        <v>370</v>
      </c>
      <c r="DU2" s="17" t="s">
        <v>50</v>
      </c>
      <c r="DV2" s="17" t="s">
        <v>76</v>
      </c>
      <c r="DW2" s="17" t="s">
        <v>158</v>
      </c>
      <c r="DX2" s="17" t="s">
        <v>159</v>
      </c>
      <c r="DY2" s="17" t="s">
        <v>160</v>
      </c>
      <c r="DZ2" s="17" t="s">
        <v>136</v>
      </c>
      <c r="EA2" s="17" t="s">
        <v>161</v>
      </c>
      <c r="EB2" s="17" t="s">
        <v>536</v>
      </c>
      <c r="EC2" s="17" t="s">
        <v>446</v>
      </c>
      <c r="ED2" s="17" t="s">
        <v>537</v>
      </c>
      <c r="EE2" s="17" t="s">
        <v>448</v>
      </c>
      <c r="EF2" s="17" t="s">
        <v>538</v>
      </c>
      <c r="EG2" s="17" t="s">
        <v>455</v>
      </c>
      <c r="EH2" s="17" t="s">
        <v>539</v>
      </c>
      <c r="EI2" s="28" t="s">
        <v>457</v>
      </c>
      <c r="EJ2" s="28" t="s">
        <v>458</v>
      </c>
      <c r="EK2" s="28" t="s">
        <v>459</v>
      </c>
      <c r="EL2" s="28" t="s">
        <v>460</v>
      </c>
      <c r="EM2" s="28" t="s">
        <v>461</v>
      </c>
      <c r="EN2" s="17" t="s">
        <v>355</v>
      </c>
      <c r="EO2" s="17" t="s">
        <v>412</v>
      </c>
      <c r="EP2" s="17" t="s">
        <v>357</v>
      </c>
      <c r="EQ2" s="28" t="s">
        <v>472</v>
      </c>
      <c r="ER2" s="17" t="s">
        <v>473</v>
      </c>
      <c r="ES2" s="17" t="s">
        <v>286</v>
      </c>
      <c r="ET2" s="17" t="s">
        <v>474</v>
      </c>
      <c r="EU2" s="17" t="s">
        <v>443</v>
      </c>
      <c r="EV2" s="17" t="s">
        <v>404</v>
      </c>
      <c r="EW2" s="17" t="s">
        <v>462</v>
      </c>
      <c r="EX2" s="17" t="s">
        <v>389</v>
      </c>
      <c r="EY2" s="17" t="s">
        <v>410</v>
      </c>
    </row>
    <row r="3" spans="1:155" x14ac:dyDescent="0.25">
      <c r="A3" s="17" t="s">
        <v>171</v>
      </c>
      <c r="B3" s="15">
        <v>487754.22181000002</v>
      </c>
      <c r="C3" s="15">
        <v>8077.0646290000004</v>
      </c>
      <c r="D3" s="15">
        <v>10349.569337999999</v>
      </c>
      <c r="E3" s="15">
        <v>52917.877518000001</v>
      </c>
      <c r="F3" s="15">
        <v>44845.658236000003</v>
      </c>
      <c r="G3" s="15">
        <v>4795.1168829999997</v>
      </c>
      <c r="H3" s="15">
        <v>116107.80736000001</v>
      </c>
      <c r="I3" s="17">
        <v>3140.166256</v>
      </c>
      <c r="J3" s="17">
        <v>1582.3302659999999</v>
      </c>
      <c r="K3" s="17">
        <v>1386.3757210000001</v>
      </c>
      <c r="L3" s="17">
        <v>1263.905111</v>
      </c>
      <c r="M3" s="17">
        <v>8234.9751720000004</v>
      </c>
      <c r="N3" s="17">
        <v>974.87189499999999</v>
      </c>
      <c r="O3" s="17">
        <v>514.37956499999996</v>
      </c>
      <c r="P3" s="17">
        <v>47.193002</v>
      </c>
      <c r="Q3" s="17">
        <v>19.327476000000001</v>
      </c>
      <c r="R3" s="17">
        <v>23.511036000000001</v>
      </c>
      <c r="S3" s="17">
        <v>21.528658</v>
      </c>
      <c r="T3" s="17">
        <v>91.254108000000002</v>
      </c>
      <c r="U3" s="17">
        <v>4830.2712350000002</v>
      </c>
      <c r="V3" s="17">
        <v>974.87189499999999</v>
      </c>
      <c r="W3" s="17">
        <v>156.763305</v>
      </c>
      <c r="X3" s="17">
        <v>142.06707</v>
      </c>
      <c r="Y3" s="17">
        <v>1.306222</v>
      </c>
      <c r="Z3" s="17">
        <v>58.786223999999997</v>
      </c>
      <c r="AA3" s="17">
        <v>313.94577700000002</v>
      </c>
      <c r="AB3" s="17">
        <v>195.95424</v>
      </c>
      <c r="AC3" s="17">
        <v>3.6205069999999999</v>
      </c>
      <c r="AD3" s="17"/>
      <c r="AE3" s="17"/>
      <c r="AF3" s="17">
        <v>0.38961400000000002</v>
      </c>
      <c r="AG3" s="15"/>
      <c r="AH3" s="17" t="s">
        <v>171</v>
      </c>
      <c r="AI3" s="17">
        <v>11463.124323022599</v>
      </c>
      <c r="AJ3" s="17">
        <v>1721.6803408339999</v>
      </c>
      <c r="AK3" s="17">
        <v>156.708311715799</v>
      </c>
      <c r="AL3" s="17">
        <v>1581.7750256424399</v>
      </c>
      <c r="AM3" s="17">
        <v>142.017193742751</v>
      </c>
      <c r="AN3" s="17">
        <v>0</v>
      </c>
      <c r="AO3" s="17">
        <v>3139.06461382513</v>
      </c>
      <c r="AP3" s="17">
        <v>3139.06461382513</v>
      </c>
      <c r="AQ3" s="17">
        <v>3680.85384013055</v>
      </c>
      <c r="AR3" s="17">
        <v>3647.5631736515202</v>
      </c>
      <c r="AS3" s="17">
        <v>1385.88933429346</v>
      </c>
      <c r="AT3" s="17">
        <v>3.6192325861885499</v>
      </c>
      <c r="AU3" s="17">
        <v>1263.4617712025799</v>
      </c>
      <c r="AV3" s="17">
        <v>1.3057640257743499</v>
      </c>
      <c r="AW3" s="17">
        <v>12264.763676574299</v>
      </c>
      <c r="AX3" s="17">
        <v>487551.97786819597</v>
      </c>
      <c r="AY3" s="17">
        <v>2794.6708519806898</v>
      </c>
      <c r="AZ3" s="17">
        <v>0</v>
      </c>
      <c r="BA3" s="17">
        <v>1839.4700530795801</v>
      </c>
      <c r="BB3" s="17">
        <v>0</v>
      </c>
      <c r="BC3" s="17">
        <v>323.60849145185</v>
      </c>
      <c r="BD3" s="17">
        <v>1221.6114727926299</v>
      </c>
      <c r="BE3" s="17">
        <v>8232.0871342231094</v>
      </c>
      <c r="BF3" s="17">
        <v>8232.0871342231094</v>
      </c>
      <c r="BG3" s="17">
        <v>1293.16274307408</v>
      </c>
      <c r="BH3" s="17">
        <v>0</v>
      </c>
      <c r="BI3" s="17">
        <v>58.7656330597734</v>
      </c>
      <c r="BJ3" s="17">
        <v>86271482.726572305</v>
      </c>
      <c r="BK3" s="17">
        <v>0</v>
      </c>
      <c r="BL3" s="17">
        <v>8608.1966842427901</v>
      </c>
      <c r="BM3" s="17">
        <v>875.81167318770599</v>
      </c>
      <c r="BN3" s="17">
        <v>1498.0041641668099</v>
      </c>
      <c r="BO3" s="17">
        <v>25274.171404726301</v>
      </c>
      <c r="BP3" s="17">
        <v>882.10560051878895</v>
      </c>
      <c r="BQ3" s="17">
        <v>0.101266867959677</v>
      </c>
      <c r="BR3" s="17">
        <v>0.28822067869287898</v>
      </c>
      <c r="BS3" s="17">
        <v>4828.5920808802402</v>
      </c>
      <c r="BT3" s="17">
        <v>313.83576944103402</v>
      </c>
      <c r="BU3" s="17">
        <v>0</v>
      </c>
      <c r="BV3" s="17">
        <v>1154.31962491841</v>
      </c>
      <c r="BW3" s="17">
        <v>8073.7350094120802</v>
      </c>
      <c r="BX3" s="17">
        <v>0</v>
      </c>
      <c r="BY3" s="17">
        <v>120118.842487552</v>
      </c>
      <c r="BZ3" s="17">
        <v>9311.6507266972003</v>
      </c>
      <c r="CA3" s="17">
        <v>1034.6278909313501</v>
      </c>
      <c r="CB3" s="17">
        <v>10346.278617628501</v>
      </c>
      <c r="CC3" s="17">
        <v>6.6533407349872302</v>
      </c>
      <c r="CD3" s="17">
        <v>9043.1630388321901</v>
      </c>
      <c r="CE3" s="17">
        <v>691.76905213694704</v>
      </c>
      <c r="CF3" s="17">
        <v>47.176459412161599</v>
      </c>
      <c r="CG3" s="17">
        <v>19.320695853781</v>
      </c>
      <c r="CH3" s="17">
        <v>23.502776461766</v>
      </c>
      <c r="CI3" s="17">
        <v>21.521097930904901</v>
      </c>
      <c r="CJ3" s="17">
        <v>91.222092390372396</v>
      </c>
      <c r="CK3" s="17">
        <v>1.2896733030781999</v>
      </c>
      <c r="CL3" s="17">
        <v>10291.5543569288</v>
      </c>
      <c r="CM3" s="17">
        <v>0.51476403778170898</v>
      </c>
      <c r="CN3" s="17">
        <v>157.26642065146501</v>
      </c>
      <c r="CO3" s="17">
        <v>1676.4801598387301</v>
      </c>
      <c r="CP3" s="17">
        <v>0.397525030748965</v>
      </c>
      <c r="CQ3" s="17">
        <v>0</v>
      </c>
      <c r="CR3" s="17">
        <v>38.133164627887297</v>
      </c>
      <c r="CS3" s="17">
        <v>52896.828356142301</v>
      </c>
      <c r="CT3" s="17">
        <v>44827.819691611898</v>
      </c>
      <c r="CU3" s="17">
        <v>8069.00866453039</v>
      </c>
      <c r="CV3" s="17">
        <v>0.48238506549491</v>
      </c>
      <c r="CW3" s="17">
        <v>8.0678520614869006E-2</v>
      </c>
      <c r="CX3" s="17">
        <v>173.86888463235101</v>
      </c>
      <c r="CY3" s="17">
        <v>23.663258509896</v>
      </c>
      <c r="CZ3" s="17">
        <v>17463.762578066198</v>
      </c>
      <c r="DA3" s="17">
        <v>118.89362270154299</v>
      </c>
      <c r="DB3" s="17">
        <v>53.195096639935599</v>
      </c>
      <c r="DC3" s="17">
        <v>24948.2335408654</v>
      </c>
      <c r="DD3" s="17">
        <v>0</v>
      </c>
      <c r="DE3" s="17">
        <v>0.93411368455166199</v>
      </c>
      <c r="DF3" s="17">
        <v>170.55406137612499</v>
      </c>
      <c r="DG3" s="17">
        <v>6.9764060063823796E-2</v>
      </c>
      <c r="DH3" s="17">
        <v>4793.4343013449297</v>
      </c>
      <c r="DI3" s="17">
        <v>545.786453762517</v>
      </c>
      <c r="DJ3" s="17">
        <v>195.88545065496001</v>
      </c>
      <c r="DK3" s="17">
        <v>0</v>
      </c>
      <c r="DL3" s="17">
        <v>191.962847770613</v>
      </c>
      <c r="DM3" s="17">
        <v>1982.3077040462499</v>
      </c>
      <c r="DN3" s="17">
        <v>974.530293600081</v>
      </c>
      <c r="DO3" s="17">
        <v>5816.4746715833699</v>
      </c>
      <c r="DP3" s="17">
        <v>116059.94555889899</v>
      </c>
      <c r="DQ3" s="17">
        <v>514.19924832064896</v>
      </c>
      <c r="DR3" s="17">
        <v>886.86366412196196</v>
      </c>
      <c r="DS3" s="17"/>
      <c r="DT3" s="26">
        <f t="shared" ref="DT3:DT34" si="0">BY3/DP3</f>
        <v>1.0349724179957775</v>
      </c>
      <c r="DU3" s="40">
        <f t="shared" ref="DU3:DU34" si="1">(AX3-B3)/(B3+1E-50)</f>
        <v>-4.146431394351458E-4</v>
      </c>
      <c r="DV3" s="40">
        <f t="shared" ref="DV3:DV34" si="2">(BW3-C3)/(C3+1E-50)</f>
        <v>-4.1223139108798209E-4</v>
      </c>
      <c r="DW3" s="40">
        <f t="shared" ref="DW3:DW34" si="3">(CB3-D3)/(D3+1E-50)</f>
        <v>-3.1795722740038688E-4</v>
      </c>
      <c r="DX3" s="40">
        <f t="shared" ref="DX3:DX34" si="4">(CS3-E3)/(E3+1E-50)</f>
        <v>-3.9777033480868418E-4</v>
      </c>
      <c r="DY3" s="40">
        <f t="shared" ref="DY3:DY34" si="5">(CT3-F3)/(F3+1E-50)</f>
        <v>-3.9777639775583155E-4</v>
      </c>
      <c r="DZ3" s="40">
        <f t="shared" ref="DZ3:DZ34" si="6">(DH3-G3)/(G3+1E-50)</f>
        <v>-3.5089481573122121E-4</v>
      </c>
      <c r="EA3" s="40">
        <f t="shared" ref="EA3:EA34" si="7">(DP3-H3)/(H3+1E-50)</f>
        <v>-4.1221862843910675E-4</v>
      </c>
      <c r="EB3" s="40">
        <f t="shared" ref="EB3:EB34" si="8">(AP3-I3)/(I3+1E-50)</f>
        <v>-3.5082288167547079E-4</v>
      </c>
      <c r="EC3" s="40">
        <f t="shared" ref="EC3:EC34" si="9">(AL3-J3)/(J3+1E-50)</f>
        <v>-3.509004216696338E-4</v>
      </c>
      <c r="ED3" s="40">
        <f t="shared" ref="ED3:ED34" si="10">(AS3-K3)/(K3+1E-50)</f>
        <v>-3.508332547754478E-4</v>
      </c>
      <c r="EE3" s="40">
        <f t="shared" ref="EE3:EE34" si="11">(AU3-L3)/(L3+1E-50)</f>
        <v>-3.5076984305358529E-4</v>
      </c>
      <c r="EF3" s="40">
        <f t="shared" ref="EF3:EF34" si="12">(BF3-M3)/(M3+1E-50)</f>
        <v>-3.5070388393042219E-4</v>
      </c>
      <c r="EG3" s="40">
        <f t="shared" ref="EG3:EG34" si="13">(DN3-N3)/(N3+1E-50)</f>
        <v>-3.5040644998694928E-4</v>
      </c>
      <c r="EH3" s="40">
        <f t="shared" ref="EH3:EH34" si="14">(DQ3-O3)/(O3+1E-50)</f>
        <v>-3.5055179408418859E-4</v>
      </c>
      <c r="EI3" s="40">
        <f t="shared" ref="EI3:EI34" si="15">(CF3-P3)/(P3+1E-50)</f>
        <v>-3.5053052650478448E-4</v>
      </c>
      <c r="EJ3" s="40">
        <f t="shared" ref="EJ3:EJ34" si="16">(CG3-Q3)/(Q3+1E-50)</f>
        <v>-3.5080349958786501E-4</v>
      </c>
      <c r="EK3" s="40">
        <f t="shared" ref="EK3:EK34" si="17">(CH3-R3)/(R3+1E-50)</f>
        <v>-3.5130473340265711E-4</v>
      </c>
      <c r="EL3" s="40">
        <f t="shared" ref="EL3:EL34" si="18">(CI3-S3)/(S3+1E-50)</f>
        <v>-3.5116304486323339E-4</v>
      </c>
      <c r="EM3" s="40">
        <f t="shared" ref="EM3:EM34" si="19">(CJ3-T3)/(T3+1E-50)</f>
        <v>-3.5084020138147117E-4</v>
      </c>
      <c r="EN3" s="40">
        <f t="shared" ref="EN3:EN34" si="20">(BS3-U3)/(U3+1E-50)</f>
        <v>-3.4763143477178139E-4</v>
      </c>
      <c r="EO3" s="40">
        <f t="shared" ref="EO3:EO34" si="21">(BV3-V3)/(V3+1E-50)</f>
        <v>0.18407313908501793</v>
      </c>
      <c r="EP3" s="40">
        <f t="shared" ref="EP3:EP34" si="22">(AK3-W3)/(W3+1E-50)</f>
        <v>-3.5080457254332376E-4</v>
      </c>
      <c r="EQ3" s="40">
        <f t="shared" ref="EQ3:EQ34" si="23">(AM3-X3)/(X3+1E-50)</f>
        <v>-3.5107542690221302E-4</v>
      </c>
      <c r="ER3" s="40">
        <f t="shared" ref="ER3:ER34" si="24">(AV3-Y3)/(Y3+1E-50)</f>
        <v>-3.5060979347314764E-4</v>
      </c>
      <c r="ES3" s="40">
        <f t="shared" ref="ES3:ES34" si="25">(BI3-Z3)/(Z3+1E-50)</f>
        <v>-3.5026812109240687E-4</v>
      </c>
      <c r="ET3" s="40">
        <f t="shared" ref="ET3:ET34" si="26">(BT3-AA3)/(AA3+1E-50)</f>
        <v>-3.504030537286178E-4</v>
      </c>
      <c r="EU3" s="40">
        <f t="shared" ref="EU3:EU34" si="27">(DJ3-AB3)/(AB3+1E-50)</f>
        <v>-3.5104800508520945E-4</v>
      </c>
      <c r="EV3" s="40">
        <f t="shared" ref="EV3:EV34" si="28">(AT3-AC3)/(AC3+1E-50)</f>
        <v>-3.5199871494516997E-4</v>
      </c>
      <c r="EW3" s="40">
        <f t="shared" ref="EW3:EW34" si="29">(AN3-AD3)/(AD3+1E-50)</f>
        <v>0</v>
      </c>
      <c r="EX3" s="40">
        <f t="shared" ref="EX3:EX34" si="30">(BB3-AE3)/(AE3+1E-50)</f>
        <v>0</v>
      </c>
      <c r="EY3" s="40">
        <f t="shared" ref="EY3:EY34" si="31">(BQ3+BR3-AF3)/(AF3+1E-50)</f>
        <v>-3.2456058417830046E-4</v>
      </c>
    </row>
    <row r="4" spans="1:155" x14ac:dyDescent="0.25">
      <c r="A4" s="17" t="s">
        <v>173</v>
      </c>
      <c r="B4" s="15">
        <v>7048.8613939999996</v>
      </c>
      <c r="C4" s="15">
        <v>116.370125</v>
      </c>
      <c r="D4" s="15">
        <v>131.19231300000001</v>
      </c>
      <c r="E4" s="15">
        <v>748.34064899999998</v>
      </c>
      <c r="F4" s="15">
        <v>634.18697999999995</v>
      </c>
      <c r="G4" s="15">
        <v>63.678240000000002</v>
      </c>
      <c r="H4" s="15">
        <v>1672.8203209999999</v>
      </c>
      <c r="I4" s="17">
        <v>54.516817000000003</v>
      </c>
      <c r="J4" s="17">
        <v>16.654292999999999</v>
      </c>
      <c r="K4" s="17">
        <v>14.637573</v>
      </c>
      <c r="L4" s="17">
        <v>8.8475870000000008</v>
      </c>
      <c r="M4" s="17">
        <v>81.710182000000003</v>
      </c>
      <c r="N4" s="17">
        <v>11.189595000000001</v>
      </c>
      <c r="O4" s="17">
        <v>9.4981580000000001</v>
      </c>
      <c r="P4" s="17">
        <v>0.62673100000000004</v>
      </c>
      <c r="Q4" s="17">
        <v>0.25666</v>
      </c>
      <c r="R4" s="17">
        <v>0.31222</v>
      </c>
      <c r="S4" s="17">
        <v>0.28589999999999999</v>
      </c>
      <c r="T4" s="17">
        <v>1.211816</v>
      </c>
      <c r="U4" s="17">
        <v>74.944367</v>
      </c>
      <c r="V4" s="17">
        <v>15.80857</v>
      </c>
      <c r="W4" s="17">
        <v>10.473996</v>
      </c>
      <c r="X4" s="17">
        <v>2.2769569999999999</v>
      </c>
      <c r="Y4" s="17">
        <v>1.7349E-2</v>
      </c>
      <c r="Z4" s="17">
        <v>1.561342</v>
      </c>
      <c r="AA4" s="17">
        <v>4.1691390000000004</v>
      </c>
      <c r="AB4" s="17">
        <v>3.382911</v>
      </c>
      <c r="AC4" s="17">
        <v>4.8086999999999998E-2</v>
      </c>
      <c r="AD4" s="17"/>
      <c r="AE4" s="17"/>
      <c r="AF4" s="17">
        <v>5.2300000000000003E-3</v>
      </c>
      <c r="AG4" s="15"/>
      <c r="AH4" s="17" t="s">
        <v>173</v>
      </c>
      <c r="AI4" s="17">
        <v>168.26754689607901</v>
      </c>
      <c r="AJ4" s="17">
        <v>25.272615568225199</v>
      </c>
      <c r="AK4" s="17">
        <v>10.473991429904499</v>
      </c>
      <c r="AL4" s="17">
        <v>16.654302842977302</v>
      </c>
      <c r="AM4" s="17">
        <v>2.2769684909307299</v>
      </c>
      <c r="AN4" s="17">
        <v>0</v>
      </c>
      <c r="AO4" s="17">
        <v>54.516798478738799</v>
      </c>
      <c r="AP4" s="17">
        <v>54.516798478738799</v>
      </c>
      <c r="AQ4" s="17">
        <v>54.031356891979001</v>
      </c>
      <c r="AR4" s="17">
        <v>53.5426951106693</v>
      </c>
      <c r="AS4" s="17">
        <v>14.637565639715101</v>
      </c>
      <c r="AT4" s="17">
        <v>4.8087107142962403E-2</v>
      </c>
      <c r="AU4" s="17">
        <v>8.8475831241254799</v>
      </c>
      <c r="AV4" s="17">
        <v>1.7349038281314101E-2</v>
      </c>
      <c r="AW4" s="17">
        <v>180.03483706091799</v>
      </c>
      <c r="AX4" s="17">
        <v>7048.8593324889598</v>
      </c>
      <c r="AY4" s="17">
        <v>41.023056377963499</v>
      </c>
      <c r="AZ4" s="17">
        <v>0</v>
      </c>
      <c r="BA4" s="17">
        <v>27.001637699058499</v>
      </c>
      <c r="BB4" s="17">
        <v>0</v>
      </c>
      <c r="BC4" s="17">
        <v>4.7502616819718702</v>
      </c>
      <c r="BD4" s="17">
        <v>17.9320702211227</v>
      </c>
      <c r="BE4" s="17">
        <v>81.710167210443203</v>
      </c>
      <c r="BF4" s="17">
        <v>81.710167210443203</v>
      </c>
      <c r="BG4" s="17">
        <v>18.982374096752899</v>
      </c>
      <c r="BH4" s="17">
        <v>0</v>
      </c>
      <c r="BI4" s="17">
        <v>1.5613507946994001</v>
      </c>
      <c r="BJ4" s="17">
        <v>1146011.9315965299</v>
      </c>
      <c r="BK4" s="17">
        <v>0</v>
      </c>
      <c r="BL4" s="17">
        <v>126.35995941775801</v>
      </c>
      <c r="BM4" s="17">
        <v>12.8560699259712</v>
      </c>
      <c r="BN4" s="17">
        <v>21.9892450835403</v>
      </c>
      <c r="BO4" s="17">
        <v>371.00028355187197</v>
      </c>
      <c r="BP4" s="17">
        <v>12.9484543232306</v>
      </c>
      <c r="BQ4" s="17">
        <v>1.35979166322194E-3</v>
      </c>
      <c r="BR4" s="17">
        <v>3.8702090863495298E-3</v>
      </c>
      <c r="BS4" s="17">
        <v>74.944583112122004</v>
      </c>
      <c r="BT4" s="17">
        <v>4.1691343432424404</v>
      </c>
      <c r="BU4" s="17">
        <v>0</v>
      </c>
      <c r="BV4" s="17">
        <v>18.447675389147001</v>
      </c>
      <c r="BW4" s="17">
        <v>116.370092852835</v>
      </c>
      <c r="BX4" s="17">
        <v>0</v>
      </c>
      <c r="BY4" s="17">
        <v>1732.40059238192</v>
      </c>
      <c r="BZ4" s="17">
        <v>118.073052791216</v>
      </c>
      <c r="CA4" s="17">
        <v>13.119223918164399</v>
      </c>
      <c r="CB4" s="17">
        <v>131.19227670938099</v>
      </c>
      <c r="CC4" s="17">
        <v>9.7664528010907303E-2</v>
      </c>
      <c r="CD4" s="17">
        <v>132.74486452732299</v>
      </c>
      <c r="CE4" s="17">
        <v>10.1545036120579</v>
      </c>
      <c r="CF4" s="17">
        <v>0.62672999419445796</v>
      </c>
      <c r="CG4" s="17">
        <v>0.25665850665784801</v>
      </c>
      <c r="CH4" s="17">
        <v>0.31222227792214302</v>
      </c>
      <c r="CI4" s="17">
        <v>0.285900804668066</v>
      </c>
      <c r="CJ4" s="17">
        <v>1.2118193587019099</v>
      </c>
      <c r="CK4" s="17">
        <v>1.6266957346076001E-3</v>
      </c>
      <c r="CL4" s="17">
        <v>151.070035302528</v>
      </c>
      <c r="CM4" s="17">
        <v>0</v>
      </c>
      <c r="CN4" s="17">
        <v>5.1934723764171498</v>
      </c>
      <c r="CO4" s="17">
        <v>61.422989551194</v>
      </c>
      <c r="CP4" s="17">
        <v>7.8378758268710293E-3</v>
      </c>
      <c r="CQ4" s="17">
        <v>0</v>
      </c>
      <c r="CR4" s="17">
        <v>6.3339023898102296</v>
      </c>
      <c r="CS4" s="17">
        <v>748.34048249322097</v>
      </c>
      <c r="CT4" s="17">
        <v>634.18684770649099</v>
      </c>
      <c r="CU4" s="17">
        <v>114.15363478673</v>
      </c>
      <c r="CV4" s="17">
        <v>0.236460829643347</v>
      </c>
      <c r="CW4" s="17">
        <v>2.7583592192331201E-3</v>
      </c>
      <c r="CX4" s="17">
        <v>3.6458905314792398</v>
      </c>
      <c r="CY4" s="17">
        <v>2.6336761273610101</v>
      </c>
      <c r="CZ4" s="17">
        <v>225.57116733411499</v>
      </c>
      <c r="DA4" s="17">
        <v>1.1109437100481101</v>
      </c>
      <c r="DB4" s="17">
        <v>1.3606867846139401</v>
      </c>
      <c r="DC4" s="17">
        <v>322.244571053313</v>
      </c>
      <c r="DD4" s="17">
        <v>0</v>
      </c>
      <c r="DE4" s="17">
        <v>4.8459658261545302E-2</v>
      </c>
      <c r="DF4" s="17">
        <v>4.3685665581992597</v>
      </c>
      <c r="DG4" s="17">
        <v>3.8378712533827099E-3</v>
      </c>
      <c r="DH4" s="17">
        <v>63.6782361260382</v>
      </c>
      <c r="DI4" s="17">
        <v>8.0116322617395603</v>
      </c>
      <c r="DJ4" s="17">
        <v>3.3829168661127502</v>
      </c>
      <c r="DK4" s="17">
        <v>0</v>
      </c>
      <c r="DL4" s="17">
        <v>2.8178474370393198</v>
      </c>
      <c r="DM4" s="17">
        <v>29.098334128618198</v>
      </c>
      <c r="DN4" s="17">
        <v>11.1895870554468</v>
      </c>
      <c r="DO4" s="17">
        <v>85.380209080057497</v>
      </c>
      <c r="DP4" s="17">
        <v>1672.81984696616</v>
      </c>
      <c r="DQ4" s="17">
        <v>9.4981617214589598</v>
      </c>
      <c r="DR4" s="17">
        <v>13.0183085320621</v>
      </c>
      <c r="DS4" s="17"/>
      <c r="DT4" s="26">
        <f t="shared" si="0"/>
        <v>1.0356169527303349</v>
      </c>
      <c r="DU4" s="40">
        <f t="shared" si="1"/>
        <v>-2.9246014704026886E-7</v>
      </c>
      <c r="DV4" s="40">
        <f t="shared" si="2"/>
        <v>-2.7624929509275904E-7</v>
      </c>
      <c r="DW4" s="40">
        <f t="shared" si="3"/>
        <v>-2.7662153514957602E-7</v>
      </c>
      <c r="DX4" s="40">
        <f t="shared" si="4"/>
        <v>-2.2250131572096167E-7</v>
      </c>
      <c r="DY4" s="40">
        <f t="shared" si="5"/>
        <v>-2.0860331909481533E-7</v>
      </c>
      <c r="DZ4" s="40">
        <f t="shared" si="6"/>
        <v>-6.0836508703985725E-8</v>
      </c>
      <c r="EA4" s="40">
        <f t="shared" si="7"/>
        <v>-2.8337403247282146E-7</v>
      </c>
      <c r="EB4" s="40">
        <f t="shared" si="8"/>
        <v>-3.3973482354683156E-7</v>
      </c>
      <c r="EC4" s="40">
        <f t="shared" si="9"/>
        <v>5.9101742130718764E-7</v>
      </c>
      <c r="ED4" s="40">
        <f t="shared" si="10"/>
        <v>-5.0283506008093452E-7</v>
      </c>
      <c r="EE4" s="40">
        <f t="shared" si="11"/>
        <v>-4.3807136577313883E-7</v>
      </c>
      <c r="EF4" s="40">
        <f t="shared" si="12"/>
        <v>-1.8100016960634295E-7</v>
      </c>
      <c r="EG4" s="40">
        <f t="shared" si="13"/>
        <v>-7.0999470491915297E-7</v>
      </c>
      <c r="EH4" s="40">
        <f t="shared" si="14"/>
        <v>3.9180849167387405E-7</v>
      </c>
      <c r="EI4" s="40">
        <f t="shared" si="15"/>
        <v>-1.6048440911265836E-6</v>
      </c>
      <c r="EJ4" s="40">
        <f t="shared" si="16"/>
        <v>-5.8183673030175435E-6</v>
      </c>
      <c r="EK4" s="40">
        <f t="shared" si="17"/>
        <v>7.2958879732995348E-6</v>
      </c>
      <c r="EL4" s="40">
        <f t="shared" si="18"/>
        <v>2.8145088003228933E-6</v>
      </c>
      <c r="EM4" s="40">
        <f t="shared" si="19"/>
        <v>2.7716269713619312E-6</v>
      </c>
      <c r="EN4" s="40">
        <f t="shared" si="20"/>
        <v>2.8836339628316504E-6</v>
      </c>
      <c r="EO4" s="40">
        <f t="shared" si="21"/>
        <v>0.16694143677429404</v>
      </c>
      <c r="EP4" s="40">
        <f t="shared" si="22"/>
        <v>-4.3632778743240773E-7</v>
      </c>
      <c r="EQ4" s="40">
        <f t="shared" si="23"/>
        <v>5.0466173625814959E-6</v>
      </c>
      <c r="ER4" s="40">
        <f t="shared" si="24"/>
        <v>2.2065429766154618E-6</v>
      </c>
      <c r="ES4" s="40">
        <f t="shared" si="25"/>
        <v>5.6327821835780042E-6</v>
      </c>
      <c r="ET4" s="40">
        <f t="shared" si="26"/>
        <v>-1.1169590555763425E-6</v>
      </c>
      <c r="EU4" s="40">
        <f t="shared" si="27"/>
        <v>1.7340428850239004E-6</v>
      </c>
      <c r="EV4" s="40">
        <f t="shared" si="28"/>
        <v>2.2281066068790639E-6</v>
      </c>
      <c r="EW4" s="40">
        <f t="shared" si="29"/>
        <v>0</v>
      </c>
      <c r="EX4" s="40">
        <f t="shared" si="30"/>
        <v>0</v>
      </c>
      <c r="EY4" s="40">
        <f t="shared" si="31"/>
        <v>1.4332150461381245E-7</v>
      </c>
    </row>
    <row r="5" spans="1:155" x14ac:dyDescent="0.25">
      <c r="A5" s="17" t="s">
        <v>174</v>
      </c>
      <c r="B5" s="15">
        <v>465388.44503</v>
      </c>
      <c r="C5" s="15">
        <v>7664.1852669999998</v>
      </c>
      <c r="D5" s="15">
        <v>7686.5071280000002</v>
      </c>
      <c r="E5" s="15">
        <v>48536.921709000002</v>
      </c>
      <c r="F5" s="15">
        <v>41132.984583999998</v>
      </c>
      <c r="G5" s="15">
        <v>3906.0307929999999</v>
      </c>
      <c r="H5" s="15">
        <v>110172.66232</v>
      </c>
      <c r="I5" s="17">
        <v>2557.9321559999998</v>
      </c>
      <c r="J5" s="17">
        <v>1288.9424879999999</v>
      </c>
      <c r="K5" s="17">
        <v>1129.321025</v>
      </c>
      <c r="L5" s="17">
        <v>1029.5582979999999</v>
      </c>
      <c r="M5" s="17">
        <v>6708.0877840000003</v>
      </c>
      <c r="N5" s="17">
        <v>794.11630100000002</v>
      </c>
      <c r="O5" s="17">
        <v>419.00595700000002</v>
      </c>
      <c r="P5" s="17">
        <v>38.442447000000001</v>
      </c>
      <c r="Q5" s="17">
        <v>15.743455000000001</v>
      </c>
      <c r="R5" s="17">
        <v>19.151935999999999</v>
      </c>
      <c r="S5" s="17">
        <v>17.537140000000001</v>
      </c>
      <c r="T5" s="17">
        <v>74.334085000000002</v>
      </c>
      <c r="U5" s="17">
        <v>3934.6665560000001</v>
      </c>
      <c r="V5" s="17">
        <v>794.11630100000002</v>
      </c>
      <c r="W5" s="17">
        <v>127.697084</v>
      </c>
      <c r="X5" s="17">
        <v>115.72542199999999</v>
      </c>
      <c r="Y5" s="17">
        <v>1.063874</v>
      </c>
      <c r="Z5" s="17">
        <v>47.886453000000003</v>
      </c>
      <c r="AA5" s="17">
        <v>255.735467</v>
      </c>
      <c r="AB5" s="17">
        <v>159.621398</v>
      </c>
      <c r="AC5" s="17">
        <v>2.9491700000000001</v>
      </c>
      <c r="AD5" s="17"/>
      <c r="AE5" s="17"/>
      <c r="AF5" s="17">
        <v>0.29661900000000002</v>
      </c>
      <c r="AG5" s="15"/>
      <c r="AH5" s="17" t="s">
        <v>174</v>
      </c>
      <c r="AI5" s="17">
        <v>11119.5143857946</v>
      </c>
      <c r="AJ5" s="17">
        <v>1670.07228783902</v>
      </c>
      <c r="AK5" s="17">
        <v>127.174144572686</v>
      </c>
      <c r="AL5" s="17">
        <v>1283.6642500635401</v>
      </c>
      <c r="AM5" s="17">
        <v>115.25166016886099</v>
      </c>
      <c r="AN5" s="17">
        <v>0</v>
      </c>
      <c r="AO5" s="17">
        <v>2547.4573678074298</v>
      </c>
      <c r="AP5" s="17">
        <v>2547.4573678074298</v>
      </c>
      <c r="AQ5" s="17">
        <v>3570.51936337287</v>
      </c>
      <c r="AR5" s="17">
        <v>3538.22648011912</v>
      </c>
      <c r="AS5" s="17">
        <v>1124.6966132401701</v>
      </c>
      <c r="AT5" s="17">
        <v>2.9370922384488298</v>
      </c>
      <c r="AU5" s="17">
        <v>1025.3424457419401</v>
      </c>
      <c r="AV5" s="17">
        <v>1.0595177147411099</v>
      </c>
      <c r="AW5" s="17">
        <v>11897.124126234899</v>
      </c>
      <c r="AX5" s="17">
        <v>463124.26742457098</v>
      </c>
      <c r="AY5" s="17">
        <v>2710.8997995688801</v>
      </c>
      <c r="AZ5" s="17">
        <v>0</v>
      </c>
      <c r="BA5" s="17">
        <v>1784.3314901490801</v>
      </c>
      <c r="BB5" s="17">
        <v>0</v>
      </c>
      <c r="BC5" s="17">
        <v>313.908331599083</v>
      </c>
      <c r="BD5" s="17">
        <v>1184.9932843547499</v>
      </c>
      <c r="BE5" s="17">
        <v>6680.6192361876201</v>
      </c>
      <c r="BF5" s="17">
        <v>6680.6192361876201</v>
      </c>
      <c r="BG5" s="17">
        <v>1254.3999186691301</v>
      </c>
      <c r="BH5" s="17">
        <v>0</v>
      </c>
      <c r="BI5" s="17">
        <v>47.690393625542903</v>
      </c>
      <c r="BJ5" s="17">
        <v>70064469.586386397</v>
      </c>
      <c r="BK5" s="17">
        <v>0</v>
      </c>
      <c r="BL5" s="17">
        <v>8350.1640257219096</v>
      </c>
      <c r="BM5" s="17">
        <v>849.55896114121504</v>
      </c>
      <c r="BN5" s="17">
        <v>1453.1008172356301</v>
      </c>
      <c r="BO5" s="17">
        <v>24516.571722397701</v>
      </c>
      <c r="BP5" s="17">
        <v>855.66431682559096</v>
      </c>
      <c r="BQ5" s="17">
        <v>7.6833547732821805E-2</v>
      </c>
      <c r="BR5" s="17">
        <v>0.21868033774808801</v>
      </c>
      <c r="BS5" s="17">
        <v>3918.56663757773</v>
      </c>
      <c r="BT5" s="17">
        <v>254.68823725465001</v>
      </c>
      <c r="BU5" s="17">
        <v>0</v>
      </c>
      <c r="BV5" s="17">
        <v>965.26469325822097</v>
      </c>
      <c r="BW5" s="17">
        <v>7627.0894502072897</v>
      </c>
      <c r="BX5" s="17">
        <v>0</v>
      </c>
      <c r="BY5" s="17">
        <v>113576.63940247</v>
      </c>
      <c r="BZ5" s="17">
        <v>6893.0543358430696</v>
      </c>
      <c r="CA5" s="17">
        <v>765.89492799426796</v>
      </c>
      <c r="CB5" s="17">
        <v>7658.9492638373404</v>
      </c>
      <c r="CC5" s="17">
        <v>6.4539063173633098</v>
      </c>
      <c r="CD5" s="17">
        <v>8772.0916078420396</v>
      </c>
      <c r="CE5" s="17">
        <v>671.03304741264003</v>
      </c>
      <c r="CF5" s="17">
        <v>38.285062808043598</v>
      </c>
      <c r="CG5" s="17">
        <v>15.6790049220866</v>
      </c>
      <c r="CH5" s="17">
        <v>19.073485190373301</v>
      </c>
      <c r="CI5" s="17">
        <v>17.465320006453801</v>
      </c>
      <c r="CJ5" s="17">
        <v>74.0297170700957</v>
      </c>
      <c r="CK5" s="17">
        <v>1.14762451940342</v>
      </c>
      <c r="CL5" s="17">
        <v>9983.0622665228293</v>
      </c>
      <c r="CM5" s="17">
        <v>0.47778798644929099</v>
      </c>
      <c r="CN5" s="17">
        <v>138.304935570694</v>
      </c>
      <c r="CO5" s="17">
        <v>1479.85156434993</v>
      </c>
      <c r="CP5" s="17">
        <v>0.44535136516697199</v>
      </c>
      <c r="CQ5" s="17">
        <v>0</v>
      </c>
      <c r="CR5" s="17">
        <v>33.504641515093397</v>
      </c>
      <c r="CS5" s="17">
        <v>48309.568888009599</v>
      </c>
      <c r="CT5" s="17">
        <v>40940.312614832699</v>
      </c>
      <c r="CU5" s="17">
        <v>7369.2562731769103</v>
      </c>
      <c r="CV5" s="17">
        <v>0.43976367110236603</v>
      </c>
      <c r="CW5" s="17">
        <v>7.8773218775663095E-2</v>
      </c>
      <c r="CX5" s="17">
        <v>206.98241289428199</v>
      </c>
      <c r="CY5" s="17">
        <v>20.5466408969504</v>
      </c>
      <c r="CZ5" s="17">
        <v>15956.7770104719</v>
      </c>
      <c r="DA5" s="17">
        <v>105.83531980676401</v>
      </c>
      <c r="DB5" s="17">
        <v>47.542658339699102</v>
      </c>
      <c r="DC5" s="17">
        <v>22795.397009540498</v>
      </c>
      <c r="DD5" s="17">
        <v>0</v>
      </c>
      <c r="DE5" s="17">
        <v>0.83344006925048297</v>
      </c>
      <c r="DF5" s="17">
        <v>152.07567901751</v>
      </c>
      <c r="DG5" s="17">
        <v>7.2001599158936697E-2</v>
      </c>
      <c r="DH5" s="17">
        <v>3890.0355199558999</v>
      </c>
      <c r="DI5" s="17">
        <v>529.42660722298501</v>
      </c>
      <c r="DJ5" s="17">
        <v>158.96778244298301</v>
      </c>
      <c r="DK5" s="17">
        <v>0</v>
      </c>
      <c r="DL5" s="17">
        <v>186.20869849923099</v>
      </c>
      <c r="DM5" s="17">
        <v>1922.8871247110801</v>
      </c>
      <c r="DN5" s="17">
        <v>790.86439010554705</v>
      </c>
      <c r="DO5" s="17">
        <v>5642.1242365862399</v>
      </c>
      <c r="DP5" s="17">
        <v>109639.405646532</v>
      </c>
      <c r="DQ5" s="17">
        <v>417.289917956892</v>
      </c>
      <c r="DR5" s="17">
        <v>860.27958001869604</v>
      </c>
      <c r="DS5" s="17"/>
      <c r="DT5" s="26">
        <f t="shared" si="0"/>
        <v>1.0359107542832848</v>
      </c>
      <c r="DU5" s="40">
        <f t="shared" si="1"/>
        <v>-4.8651349847825933E-3</v>
      </c>
      <c r="DV5" s="40">
        <f t="shared" si="2"/>
        <v>-4.840151366438796E-3</v>
      </c>
      <c r="DW5" s="40">
        <f t="shared" si="3"/>
        <v>-3.5852258644597495E-3</v>
      </c>
      <c r="DX5" s="40">
        <f t="shared" si="4"/>
        <v>-4.6841211388205179E-3</v>
      </c>
      <c r="DY5" s="40">
        <f t="shared" si="5"/>
        <v>-4.6841232435694633E-3</v>
      </c>
      <c r="DZ5" s="40">
        <f t="shared" si="6"/>
        <v>-4.0950196994773234E-3</v>
      </c>
      <c r="EA5" s="40">
        <f t="shared" si="7"/>
        <v>-4.8401904995191945E-3</v>
      </c>
      <c r="EB5" s="40">
        <f t="shared" si="8"/>
        <v>-4.0950218980592978E-3</v>
      </c>
      <c r="EC5" s="40">
        <f t="shared" si="9"/>
        <v>-4.0950143125857187E-3</v>
      </c>
      <c r="ED5" s="40">
        <f t="shared" si="10"/>
        <v>-4.0948602367779832E-3</v>
      </c>
      <c r="EE5" s="40">
        <f t="shared" si="11"/>
        <v>-4.0948164530842726E-3</v>
      </c>
      <c r="EF5" s="40">
        <f t="shared" si="12"/>
        <v>-4.0948402431312259E-3</v>
      </c>
      <c r="EG5" s="40">
        <f t="shared" si="13"/>
        <v>-4.0950058453125444E-3</v>
      </c>
      <c r="EH5" s="40">
        <f t="shared" si="14"/>
        <v>-4.0955003489557213E-3</v>
      </c>
      <c r="EI5" s="40">
        <f t="shared" si="15"/>
        <v>-4.0940211729082483E-3</v>
      </c>
      <c r="EJ5" s="40">
        <f t="shared" si="16"/>
        <v>-4.0937696276580303E-3</v>
      </c>
      <c r="EK5" s="40">
        <f t="shared" si="17"/>
        <v>-4.0962339069375679E-3</v>
      </c>
      <c r="EL5" s="40">
        <f t="shared" si="18"/>
        <v>-4.0953082170866861E-3</v>
      </c>
      <c r="EM5" s="40">
        <f t="shared" si="19"/>
        <v>-4.0945944233295138E-3</v>
      </c>
      <c r="EN5" s="40">
        <f t="shared" si="20"/>
        <v>-4.0918126588692033E-3</v>
      </c>
      <c r="EO5" s="40">
        <f t="shared" si="21"/>
        <v>0.21552056297383693</v>
      </c>
      <c r="EP5" s="40">
        <f t="shared" si="22"/>
        <v>-4.0951555895669487E-3</v>
      </c>
      <c r="EQ5" s="40">
        <f t="shared" si="23"/>
        <v>-4.0938440573498264E-3</v>
      </c>
      <c r="ER5" s="40">
        <f t="shared" si="24"/>
        <v>-4.0947379660468174E-3</v>
      </c>
      <c r="ES5" s="40">
        <f t="shared" si="25"/>
        <v>-4.0942555185095866E-3</v>
      </c>
      <c r="ET5" s="40">
        <f t="shared" si="26"/>
        <v>-4.0949726591892506E-3</v>
      </c>
      <c r="EU5" s="40">
        <f t="shared" si="27"/>
        <v>-4.0947865712652829E-3</v>
      </c>
      <c r="EV5" s="40">
        <f t="shared" si="28"/>
        <v>-4.0953086974200338E-3</v>
      </c>
      <c r="EW5" s="40">
        <f t="shared" si="29"/>
        <v>0</v>
      </c>
      <c r="EX5" s="40">
        <f t="shared" si="30"/>
        <v>0</v>
      </c>
      <c r="EY5" s="40">
        <f t="shared" si="31"/>
        <v>-3.7257037448382531E-3</v>
      </c>
    </row>
    <row r="6" spans="1:155" x14ac:dyDescent="0.25">
      <c r="A6" s="17" t="s">
        <v>175</v>
      </c>
      <c r="B6" s="15">
        <v>106598.3033</v>
      </c>
      <c r="C6" s="15">
        <v>1755.002606</v>
      </c>
      <c r="D6" s="15">
        <v>1735.0336910000001</v>
      </c>
      <c r="E6" s="15">
        <v>11094.651522</v>
      </c>
      <c r="F6" s="15">
        <v>9402.2469980000005</v>
      </c>
      <c r="G6" s="15">
        <v>886.86375799999996</v>
      </c>
      <c r="H6" s="15">
        <v>25228.161826</v>
      </c>
      <c r="I6" s="17">
        <v>759.27013699999998</v>
      </c>
      <c r="J6" s="17">
        <v>231.948858</v>
      </c>
      <c r="K6" s="17">
        <v>203.86119299999999</v>
      </c>
      <c r="L6" s="17">
        <v>123.22287900000001</v>
      </c>
      <c r="M6" s="17">
        <v>1137.9991789999999</v>
      </c>
      <c r="N6" s="17">
        <v>155.84064100000001</v>
      </c>
      <c r="O6" s="17">
        <v>132.283333</v>
      </c>
      <c r="P6" s="17">
        <v>8.7280840000000008</v>
      </c>
      <c r="Q6" s="17">
        <v>3.574478</v>
      </c>
      <c r="R6" s="17">
        <v>4.3483840000000002</v>
      </c>
      <c r="S6" s="17">
        <v>3.9818380000000002</v>
      </c>
      <c r="T6" s="17">
        <v>16.877331999999999</v>
      </c>
      <c r="U6" s="17">
        <v>1043.7700139999999</v>
      </c>
      <c r="V6" s="17">
        <v>220.170311</v>
      </c>
      <c r="W6" s="17">
        <v>145.87404699999999</v>
      </c>
      <c r="X6" s="17">
        <v>31.711703</v>
      </c>
      <c r="Y6" s="17">
        <v>0.24155399999999999</v>
      </c>
      <c r="Z6" s="17">
        <v>21.745204999999999</v>
      </c>
      <c r="AA6" s="17">
        <v>58.064698999999997</v>
      </c>
      <c r="AB6" s="17">
        <v>47.114733999999999</v>
      </c>
      <c r="AC6" s="17">
        <v>0.66960799999999998</v>
      </c>
      <c r="AD6" s="17"/>
      <c r="AE6" s="17"/>
      <c r="AF6" s="17">
        <v>6.8088999999999997E-2</v>
      </c>
      <c r="AG6" s="15"/>
      <c r="AH6" s="17" t="s">
        <v>175</v>
      </c>
      <c r="AI6" s="17">
        <v>2569.8724748445702</v>
      </c>
      <c r="AJ6" s="17">
        <v>385.97667295200398</v>
      </c>
      <c r="AK6" s="17">
        <v>145.84953429078701</v>
      </c>
      <c r="AL6" s="17">
        <v>231.90973813739899</v>
      </c>
      <c r="AM6" s="17">
        <v>31.706383993153601</v>
      </c>
      <c r="AN6" s="17">
        <v>0</v>
      </c>
      <c r="AO6" s="17">
        <v>759.14212030429997</v>
      </c>
      <c r="AP6" s="17">
        <v>759.14212030429997</v>
      </c>
      <c r="AQ6" s="17">
        <v>825.19592504128605</v>
      </c>
      <c r="AR6" s="17">
        <v>817.73259229928703</v>
      </c>
      <c r="AS6" s="17">
        <v>203.82690612300399</v>
      </c>
      <c r="AT6" s="17">
        <v>0.66949526555544403</v>
      </c>
      <c r="AU6" s="17">
        <v>123.202123368024</v>
      </c>
      <c r="AV6" s="17">
        <v>0.24151378204627799</v>
      </c>
      <c r="AW6" s="17">
        <v>2749.5886653696598</v>
      </c>
      <c r="AX6" s="17">
        <v>106574.602318548</v>
      </c>
      <c r="AY6" s="17">
        <v>626.52619069139996</v>
      </c>
      <c r="AZ6" s="17">
        <v>0</v>
      </c>
      <c r="BA6" s="17">
        <v>412.38358328561202</v>
      </c>
      <c r="BB6" s="17">
        <v>0</v>
      </c>
      <c r="BC6" s="17">
        <v>72.548492710062405</v>
      </c>
      <c r="BD6" s="17">
        <v>273.86822262077101</v>
      </c>
      <c r="BE6" s="17">
        <v>1137.80750991486</v>
      </c>
      <c r="BF6" s="17">
        <v>1137.80750991486</v>
      </c>
      <c r="BG6" s="17">
        <v>289.90900063170898</v>
      </c>
      <c r="BH6" s="17">
        <v>0</v>
      </c>
      <c r="BI6" s="17">
        <v>21.741530501969599</v>
      </c>
      <c r="BJ6" s="17">
        <v>15958341.252057699</v>
      </c>
      <c r="BK6" s="17">
        <v>0</v>
      </c>
      <c r="BL6" s="17">
        <v>1929.8376099433001</v>
      </c>
      <c r="BM6" s="17">
        <v>196.34473167280299</v>
      </c>
      <c r="BN6" s="17">
        <v>335.83167358990403</v>
      </c>
      <c r="BO6" s="17">
        <v>5666.1165295757701</v>
      </c>
      <c r="BP6" s="17">
        <v>197.75578202128099</v>
      </c>
      <c r="BQ6" s="17">
        <v>1.7701001995182899E-2</v>
      </c>
      <c r="BR6" s="17">
        <v>5.0379769165054503E-2</v>
      </c>
      <c r="BS6" s="17">
        <v>1043.59736755104</v>
      </c>
      <c r="BT6" s="17">
        <v>58.054889481031999</v>
      </c>
      <c r="BU6" s="17">
        <v>0</v>
      </c>
      <c r="BV6" s="17">
        <v>260.43945759852198</v>
      </c>
      <c r="BW6" s="17">
        <v>1754.6153278033701</v>
      </c>
      <c r="BX6" s="17">
        <v>0</v>
      </c>
      <c r="BY6" s="17">
        <v>26132.546385731599</v>
      </c>
      <c r="BZ6" s="17">
        <v>1561.32352647938</v>
      </c>
      <c r="CA6" s="17">
        <v>173.48034493610399</v>
      </c>
      <c r="CB6" s="17">
        <v>1734.80387141548</v>
      </c>
      <c r="CC6" s="17">
        <v>1.49158659925903</v>
      </c>
      <c r="CD6" s="17">
        <v>2027.3508510418001</v>
      </c>
      <c r="CE6" s="17">
        <v>155.084986650557</v>
      </c>
      <c r="CF6" s="17">
        <v>8.7266018640340093</v>
      </c>
      <c r="CG6" s="17">
        <v>3.57386905054602</v>
      </c>
      <c r="CH6" s="17">
        <v>4.3476528465395701</v>
      </c>
      <c r="CI6" s="17">
        <v>3.9811646350607601</v>
      </c>
      <c r="CJ6" s="17">
        <v>16.874501518849598</v>
      </c>
      <c r="CK6" s="17">
        <v>2.3270429081278899E-2</v>
      </c>
      <c r="CL6" s="17">
        <v>2307.2227145044599</v>
      </c>
      <c r="CM6" s="17">
        <v>0</v>
      </c>
      <c r="CN6" s="17">
        <v>77.492831366810506</v>
      </c>
      <c r="CO6" s="17">
        <v>915.76178707099405</v>
      </c>
      <c r="CP6" s="17">
        <v>0.116608736807817</v>
      </c>
      <c r="CQ6" s="17">
        <v>0</v>
      </c>
      <c r="CR6" s="17">
        <v>94.528047790472698</v>
      </c>
      <c r="CS6" s="17">
        <v>11092.3248900538</v>
      </c>
      <c r="CT6" s="17">
        <v>9400.2753889741398</v>
      </c>
      <c r="CU6" s="17">
        <v>1692.0495010797099</v>
      </c>
      <c r="CV6" s="17">
        <v>3.5224503601580701</v>
      </c>
      <c r="CW6" s="17">
        <v>4.1167114808666298E-2</v>
      </c>
      <c r="CX6" s="17">
        <v>54.373481670883002</v>
      </c>
      <c r="CY6" s="17">
        <v>39.129843270005502</v>
      </c>
      <c r="CZ6" s="17">
        <v>3340.4658516531899</v>
      </c>
      <c r="DA6" s="17">
        <v>16.536667913600802</v>
      </c>
      <c r="DB6" s="17">
        <v>20.224213571873399</v>
      </c>
      <c r="DC6" s="17">
        <v>4772.0946113548998</v>
      </c>
      <c r="DD6" s="17">
        <v>0</v>
      </c>
      <c r="DE6" s="17">
        <v>0.72305306506941802</v>
      </c>
      <c r="DF6" s="17">
        <v>65.184191263082994</v>
      </c>
      <c r="DG6" s="17">
        <v>5.7312342395101301E-2</v>
      </c>
      <c r="DH6" s="17">
        <v>886.71444374587304</v>
      </c>
      <c r="DI6" s="17">
        <v>122.357772369378</v>
      </c>
      <c r="DJ6" s="17">
        <v>47.106739963232997</v>
      </c>
      <c r="DK6" s="17">
        <v>0</v>
      </c>
      <c r="DL6" s="17">
        <v>43.035344448328502</v>
      </c>
      <c r="DM6" s="17">
        <v>444.40550152718902</v>
      </c>
      <c r="DN6" s="17">
        <v>155.81432465812901</v>
      </c>
      <c r="DO6" s="17">
        <v>1303.9723062176099</v>
      </c>
      <c r="DP6" s="17">
        <v>25222.596499413001</v>
      </c>
      <c r="DQ6" s="17">
        <v>132.261027903209</v>
      </c>
      <c r="DR6" s="17">
        <v>198.82243276085799</v>
      </c>
      <c r="DS6" s="17"/>
      <c r="DT6" s="26">
        <f t="shared" si="0"/>
        <v>1.0360767729182749</v>
      </c>
      <c r="DU6" s="40">
        <f t="shared" si="1"/>
        <v>-2.2233919976471909E-4</v>
      </c>
      <c r="DV6" s="40">
        <f t="shared" si="2"/>
        <v>-2.2067100943663778E-4</v>
      </c>
      <c r="DW6" s="40">
        <f t="shared" si="3"/>
        <v>-1.3245828349744751E-4</v>
      </c>
      <c r="DX6" s="40">
        <f t="shared" si="4"/>
        <v>-2.0970752813519468E-4</v>
      </c>
      <c r="DY6" s="40">
        <f t="shared" si="5"/>
        <v>-2.0969551494234672E-4</v>
      </c>
      <c r="DZ6" s="40">
        <f t="shared" si="6"/>
        <v>-1.6836211061735685E-4</v>
      </c>
      <c r="EA6" s="40">
        <f t="shared" si="7"/>
        <v>-2.2059976566596757E-4</v>
      </c>
      <c r="EB6" s="40">
        <f t="shared" si="8"/>
        <v>-1.6860493974624996E-4</v>
      </c>
      <c r="EC6" s="40">
        <f t="shared" si="9"/>
        <v>-1.6865727616995768E-4</v>
      </c>
      <c r="ED6" s="40">
        <f t="shared" si="10"/>
        <v>-1.6818736558650517E-4</v>
      </c>
      <c r="EE6" s="40">
        <f t="shared" si="11"/>
        <v>-1.6843975846402362E-4</v>
      </c>
      <c r="EF6" s="40">
        <f t="shared" si="12"/>
        <v>-1.6842638261683015E-4</v>
      </c>
      <c r="EG6" s="40">
        <f t="shared" si="13"/>
        <v>-1.688670022282254E-4</v>
      </c>
      <c r="EH6" s="40">
        <f t="shared" si="14"/>
        <v>-1.6861607796804783E-4</v>
      </c>
      <c r="EI6" s="40">
        <f t="shared" si="15"/>
        <v>-1.6981229396870607E-4</v>
      </c>
      <c r="EJ6" s="40">
        <f t="shared" si="16"/>
        <v>-1.7036038660191657E-4</v>
      </c>
      <c r="EK6" s="40">
        <f t="shared" si="17"/>
        <v>-1.6814371969682952E-4</v>
      </c>
      <c r="EL6" s="40">
        <f t="shared" si="18"/>
        <v>-1.6910907456307468E-4</v>
      </c>
      <c r="EM6" s="40">
        <f t="shared" si="19"/>
        <v>-1.6770904017298133E-4</v>
      </c>
      <c r="EN6" s="40">
        <f t="shared" si="20"/>
        <v>-1.6540659977227017E-4</v>
      </c>
      <c r="EO6" s="40">
        <f t="shared" si="21"/>
        <v>0.18289998508709918</v>
      </c>
      <c r="EP6" s="40">
        <f t="shared" si="22"/>
        <v>-1.6804023551211187E-4</v>
      </c>
      <c r="EQ6" s="40">
        <f t="shared" si="23"/>
        <v>-1.6773009151855E-4</v>
      </c>
      <c r="ER6" s="40">
        <f t="shared" si="24"/>
        <v>-1.6649674077845667E-4</v>
      </c>
      <c r="ES6" s="40">
        <f t="shared" si="25"/>
        <v>-1.6897969140319995E-4</v>
      </c>
      <c r="ET6" s="40">
        <f t="shared" si="26"/>
        <v>-1.6894118348909529E-4</v>
      </c>
      <c r="EU6" s="40">
        <f t="shared" si="27"/>
        <v>-1.6967169478239959E-4</v>
      </c>
      <c r="EV6" s="40">
        <f t="shared" si="28"/>
        <v>-1.6835886751047005E-4</v>
      </c>
      <c r="EW6" s="40">
        <f t="shared" si="29"/>
        <v>0</v>
      </c>
      <c r="EX6" s="40">
        <f t="shared" si="30"/>
        <v>0</v>
      </c>
      <c r="EY6" s="40">
        <f t="shared" si="31"/>
        <v>-1.2085417266506794E-4</v>
      </c>
    </row>
    <row r="7" spans="1:155" x14ac:dyDescent="0.25">
      <c r="A7" s="17" t="s">
        <v>176</v>
      </c>
      <c r="B7" s="15">
        <v>4298.5557209999997</v>
      </c>
      <c r="C7" s="15">
        <v>70.572023999999999</v>
      </c>
      <c r="D7" s="15">
        <v>59.765973000000002</v>
      </c>
      <c r="E7" s="15">
        <v>438.28151500000001</v>
      </c>
      <c r="F7" s="15">
        <v>371.425006</v>
      </c>
      <c r="G7" s="15">
        <v>32.643932</v>
      </c>
      <c r="H7" s="15">
        <v>1014.472967</v>
      </c>
      <c r="I7" s="17">
        <v>37.318809000000002</v>
      </c>
      <c r="J7" s="17">
        <v>11.405756</v>
      </c>
      <c r="K7" s="17">
        <v>10.005058</v>
      </c>
      <c r="L7" s="17">
        <v>6.0363800000000003</v>
      </c>
      <c r="M7" s="17">
        <v>74.537574000000006</v>
      </c>
      <c r="N7" s="17">
        <v>7.6371900000000004</v>
      </c>
      <c r="O7" s="17">
        <v>6.4699419999999996</v>
      </c>
      <c r="P7" s="17">
        <v>0.321274</v>
      </c>
      <c r="Q7" s="17">
        <v>0.131573</v>
      </c>
      <c r="R7" s="17">
        <v>0.16004099999999999</v>
      </c>
      <c r="S7" s="17">
        <v>0.146565</v>
      </c>
      <c r="T7" s="17">
        <v>0.62123300000000004</v>
      </c>
      <c r="U7" s="17">
        <v>83.875609999999995</v>
      </c>
      <c r="V7" s="17">
        <v>10.838801</v>
      </c>
      <c r="W7" s="17">
        <v>7.1702810000000001</v>
      </c>
      <c r="X7" s="17">
        <v>1.5674509999999999</v>
      </c>
      <c r="Y7" s="17">
        <v>8.8940000000000009E-3</v>
      </c>
      <c r="Z7" s="17">
        <v>1.067207</v>
      </c>
      <c r="AA7" s="17">
        <v>2.13727</v>
      </c>
      <c r="AB7" s="17">
        <v>2.301158</v>
      </c>
      <c r="AC7" s="17">
        <v>2.4650999999999999E-2</v>
      </c>
      <c r="AD7" s="17"/>
      <c r="AE7" s="17"/>
      <c r="AF7" s="17">
        <v>2.2950000000000002E-3</v>
      </c>
      <c r="AG7" s="15"/>
      <c r="AH7" s="17" t="s">
        <v>176</v>
      </c>
      <c r="AI7" s="17">
        <v>93.587283445219597</v>
      </c>
      <c r="AJ7" s="17">
        <v>14.056161153731701</v>
      </c>
      <c r="AK7" s="17">
        <v>7.1505008280835698</v>
      </c>
      <c r="AL7" s="17">
        <v>11.3742599802399</v>
      </c>
      <c r="AM7" s="17">
        <v>1.5631290094710499</v>
      </c>
      <c r="AN7" s="17">
        <v>0</v>
      </c>
      <c r="AO7" s="17">
        <v>37.2157655321666</v>
      </c>
      <c r="AP7" s="17">
        <v>37.2157655321666</v>
      </c>
      <c r="AQ7" s="17">
        <v>30.051241556226099</v>
      </c>
      <c r="AR7" s="17">
        <v>29.7794481991812</v>
      </c>
      <c r="AS7" s="17">
        <v>9.9774484700626598</v>
      </c>
      <c r="AT7" s="17">
        <v>2.45829789016925E-2</v>
      </c>
      <c r="AU7" s="17">
        <v>6.0197006805675999</v>
      </c>
      <c r="AV7" s="17">
        <v>8.8695296282345903E-3</v>
      </c>
      <c r="AW7" s="17">
        <v>100.132027966723</v>
      </c>
      <c r="AX7" s="17">
        <v>4288.0588127890096</v>
      </c>
      <c r="AY7" s="17">
        <v>22.816272866665098</v>
      </c>
      <c r="AZ7" s="17">
        <v>0</v>
      </c>
      <c r="BA7" s="17">
        <v>15.0178087272937</v>
      </c>
      <c r="BB7" s="17">
        <v>0</v>
      </c>
      <c r="BC7" s="17">
        <v>2.6420128604195101</v>
      </c>
      <c r="BD7" s="17">
        <v>9.9734826392439206</v>
      </c>
      <c r="BE7" s="17">
        <v>74.331789992856997</v>
      </c>
      <c r="BF7" s="17">
        <v>74.331789992856997</v>
      </c>
      <c r="BG7" s="17">
        <v>10.5576355043956</v>
      </c>
      <c r="BH7" s="17">
        <v>0</v>
      </c>
      <c r="BI7" s="17">
        <v>1.0642565897096501</v>
      </c>
      <c r="BJ7" s="17">
        <v>585932.04472130805</v>
      </c>
      <c r="BK7" s="17">
        <v>0</v>
      </c>
      <c r="BL7" s="17">
        <v>70.279054201740493</v>
      </c>
      <c r="BM7" s="17">
        <v>7.1502943093297402</v>
      </c>
      <c r="BN7" s="17">
        <v>12.2300302506695</v>
      </c>
      <c r="BO7" s="17">
        <v>206.34352103661001</v>
      </c>
      <c r="BP7" s="17">
        <v>7.2016829321604696</v>
      </c>
      <c r="BQ7" s="17">
        <v>5.9487435308123397E-4</v>
      </c>
      <c r="BR7" s="17">
        <v>1.6930976261732701E-3</v>
      </c>
      <c r="BS7" s="17">
        <v>83.644299272044805</v>
      </c>
      <c r="BT7" s="17">
        <v>2.1313617484214298</v>
      </c>
      <c r="BU7" s="17">
        <v>0</v>
      </c>
      <c r="BV7" s="17">
        <v>12.276731118053799</v>
      </c>
      <c r="BW7" s="17">
        <v>70.399026503965501</v>
      </c>
      <c r="BX7" s="17">
        <v>0</v>
      </c>
      <c r="BY7" s="17">
        <v>1045.12383427856</v>
      </c>
      <c r="BZ7" s="17">
        <v>53.627380222115598</v>
      </c>
      <c r="CA7" s="17">
        <v>5.9585980193676003</v>
      </c>
      <c r="CB7" s="17">
        <v>59.585978241483197</v>
      </c>
      <c r="CC7" s="17">
        <v>5.4319155695475498E-2</v>
      </c>
      <c r="CD7" s="17">
        <v>73.830219748948593</v>
      </c>
      <c r="CE7" s="17">
        <v>5.6477476645481897</v>
      </c>
      <c r="CF7" s="17">
        <v>0.32038740194557802</v>
      </c>
      <c r="CG7" s="17">
        <v>0.13120967622700899</v>
      </c>
      <c r="CH7" s="17">
        <v>0.15959943123398199</v>
      </c>
      <c r="CI7" s="17">
        <v>0.14616081817490301</v>
      </c>
      <c r="CJ7" s="17">
        <v>0.61952033441029097</v>
      </c>
      <c r="CK7" s="17">
        <v>1.27334080700187E-3</v>
      </c>
      <c r="CL7" s="17">
        <v>84.022357820532704</v>
      </c>
      <c r="CM7" s="17">
        <v>0</v>
      </c>
      <c r="CN7" s="17">
        <v>2.83732893841939</v>
      </c>
      <c r="CO7" s="17">
        <v>33.8422402112027</v>
      </c>
      <c r="CP7" s="17">
        <v>4.4131297552318398E-3</v>
      </c>
      <c r="CQ7" s="17">
        <v>0</v>
      </c>
      <c r="CR7" s="17">
        <v>3.453223700458</v>
      </c>
      <c r="CS7" s="17">
        <v>437.18088136841402</v>
      </c>
      <c r="CT7" s="17">
        <v>370.49226579386197</v>
      </c>
      <c r="CU7" s="17">
        <v>66.688615574552003</v>
      </c>
      <c r="CV7" s="17">
        <v>0.13142137579435201</v>
      </c>
      <c r="CW7" s="17">
        <v>1.5034138664109301E-3</v>
      </c>
      <c r="CX7" s="17">
        <v>2.0024354140555598</v>
      </c>
      <c r="CY7" s="17">
        <v>1.5032620770845999</v>
      </c>
      <c r="CZ7" s="17">
        <v>132.96045169397601</v>
      </c>
      <c r="DA7" s="17">
        <v>0.62227477647888796</v>
      </c>
      <c r="DB7" s="17">
        <v>0.773666398474401</v>
      </c>
      <c r="DC7" s="17">
        <v>189.94352471656799</v>
      </c>
      <c r="DD7" s="17">
        <v>0</v>
      </c>
      <c r="DE7" s="17">
        <v>2.6482580543108598E-2</v>
      </c>
      <c r="DF7" s="17">
        <v>2.3866853485231698</v>
      </c>
      <c r="DG7" s="17">
        <v>2.0786778551232601E-3</v>
      </c>
      <c r="DH7" s="17">
        <v>32.553815866002999</v>
      </c>
      <c r="DI7" s="17">
        <v>4.4559096579799196</v>
      </c>
      <c r="DJ7" s="17">
        <v>2.2948072449500301</v>
      </c>
      <c r="DK7" s="17">
        <v>0</v>
      </c>
      <c r="DL7" s="17">
        <v>1.5672237360075301</v>
      </c>
      <c r="DM7" s="17">
        <v>16.1839588189269</v>
      </c>
      <c r="DN7" s="17">
        <v>7.61611422638601</v>
      </c>
      <c r="DO7" s="17">
        <v>47.486896166616503</v>
      </c>
      <c r="DP7" s="17">
        <v>1011.98621791586</v>
      </c>
      <c r="DQ7" s="17">
        <v>6.4520960995651304</v>
      </c>
      <c r="DR7" s="17">
        <v>7.2405424904297302</v>
      </c>
      <c r="DS7" s="17"/>
      <c r="DT7" s="26">
        <f t="shared" si="0"/>
        <v>1.0327451261450431</v>
      </c>
      <c r="DU7" s="40">
        <f t="shared" si="1"/>
        <v>-2.4419616476550297E-3</v>
      </c>
      <c r="DV7" s="40">
        <f t="shared" si="2"/>
        <v>-2.4513608400192339E-3</v>
      </c>
      <c r="DW7" s="40">
        <f t="shared" si="3"/>
        <v>-3.0116594691231005E-3</v>
      </c>
      <c r="DX7" s="40">
        <f t="shared" si="4"/>
        <v>-2.5112481223078563E-3</v>
      </c>
      <c r="DY7" s="40">
        <f t="shared" si="5"/>
        <v>-2.5112477379566124E-3</v>
      </c>
      <c r="DZ7" s="40">
        <f t="shared" si="6"/>
        <v>-2.7605784130723056E-3</v>
      </c>
      <c r="EA7" s="40">
        <f t="shared" si="7"/>
        <v>-2.4512719067259297E-3</v>
      </c>
      <c r="EB7" s="40">
        <f t="shared" si="8"/>
        <v>-2.7611671056651833E-3</v>
      </c>
      <c r="EC7" s="40">
        <f t="shared" si="9"/>
        <v>-2.7614144788035066E-3</v>
      </c>
      <c r="ED7" s="40">
        <f t="shared" si="10"/>
        <v>-2.7595572096973577E-3</v>
      </c>
      <c r="EE7" s="40">
        <f t="shared" si="11"/>
        <v>-2.7631327769955531E-3</v>
      </c>
      <c r="EF7" s="40">
        <f t="shared" si="12"/>
        <v>-2.7608090269078149E-3</v>
      </c>
      <c r="EG7" s="40">
        <f t="shared" si="13"/>
        <v>-2.7596241044141076E-3</v>
      </c>
      <c r="EH7" s="40">
        <f t="shared" si="14"/>
        <v>-2.7582782712533161E-3</v>
      </c>
      <c r="EI7" s="40">
        <f t="shared" si="15"/>
        <v>-2.759632134632691E-3</v>
      </c>
      <c r="EJ7" s="40">
        <f t="shared" si="16"/>
        <v>-2.7613854893557437E-3</v>
      </c>
      <c r="EK7" s="40">
        <f t="shared" si="17"/>
        <v>-2.7590977688092574E-3</v>
      </c>
      <c r="EL7" s="40">
        <f t="shared" si="18"/>
        <v>-2.7576967563674422E-3</v>
      </c>
      <c r="EM7" s="40">
        <f t="shared" si="19"/>
        <v>-2.7568812180116982E-3</v>
      </c>
      <c r="EN7" s="40">
        <f t="shared" si="20"/>
        <v>-2.7577829592558556E-3</v>
      </c>
      <c r="EO7" s="40">
        <f t="shared" si="21"/>
        <v>0.13266505382410834</v>
      </c>
      <c r="EP7" s="40">
        <f t="shared" si="22"/>
        <v>-2.758632739279023E-3</v>
      </c>
      <c r="EQ7" s="40">
        <f t="shared" si="23"/>
        <v>-2.7573369304367363E-3</v>
      </c>
      <c r="ER7" s="40">
        <f t="shared" si="24"/>
        <v>-2.7513348060951783E-3</v>
      </c>
      <c r="ES7" s="40">
        <f t="shared" si="25"/>
        <v>-2.7646091998552533E-3</v>
      </c>
      <c r="ET7" s="40">
        <f t="shared" si="26"/>
        <v>-2.7643917607837209E-3</v>
      </c>
      <c r="EU7" s="40">
        <f t="shared" si="27"/>
        <v>-2.7598083443074999E-3</v>
      </c>
      <c r="EV7" s="40">
        <f t="shared" si="28"/>
        <v>-2.7593646629953754E-3</v>
      </c>
      <c r="EW7" s="40">
        <f t="shared" si="29"/>
        <v>0</v>
      </c>
      <c r="EX7" s="40">
        <f t="shared" si="30"/>
        <v>0</v>
      </c>
      <c r="EY7" s="40">
        <f t="shared" si="31"/>
        <v>-3.0623184076235734E-3</v>
      </c>
    </row>
    <row r="8" spans="1:155" x14ac:dyDescent="0.25">
      <c r="A8" s="17" t="s">
        <v>177</v>
      </c>
      <c r="B8" s="15">
        <v>440.54962</v>
      </c>
      <c r="C8" s="15">
        <v>7.2505179999999996</v>
      </c>
      <c r="D8" s="15">
        <v>7.0389200000000001</v>
      </c>
      <c r="E8" s="15">
        <v>45.734437999999997</v>
      </c>
      <c r="F8" s="15">
        <v>38.757998000000001</v>
      </c>
      <c r="G8" s="15">
        <v>3.624981</v>
      </c>
      <c r="H8" s="15">
        <v>104.22623</v>
      </c>
      <c r="I8" s="17">
        <v>2.3738830000000002</v>
      </c>
      <c r="J8" s="17">
        <v>1.1962010000000001</v>
      </c>
      <c r="K8" s="17">
        <v>1.0480640000000001</v>
      </c>
      <c r="L8" s="17">
        <v>0.95547700000000002</v>
      </c>
      <c r="M8" s="17">
        <v>6.2254240000000003</v>
      </c>
      <c r="N8" s="17">
        <v>0.73697999999999997</v>
      </c>
      <c r="O8" s="17">
        <v>0.38886100000000001</v>
      </c>
      <c r="P8" s="17">
        <v>3.5675999999999999E-2</v>
      </c>
      <c r="Q8" s="17">
        <v>1.4611000000000001E-2</v>
      </c>
      <c r="R8" s="17">
        <v>1.7777000000000001E-2</v>
      </c>
      <c r="S8" s="17">
        <v>1.6278000000000001E-2</v>
      </c>
      <c r="T8" s="17">
        <v>6.8990999999999997E-2</v>
      </c>
      <c r="U8" s="17">
        <v>3.6515590000000002</v>
      </c>
      <c r="V8" s="17">
        <v>0.73697999999999997</v>
      </c>
      <c r="W8" s="17">
        <v>0.118509</v>
      </c>
      <c r="X8" s="17">
        <v>0.10739899999999999</v>
      </c>
      <c r="Y8" s="17">
        <v>9.8799999999999995E-4</v>
      </c>
      <c r="Z8" s="17">
        <v>4.4441000000000001E-2</v>
      </c>
      <c r="AA8" s="17">
        <v>0.23733499999999999</v>
      </c>
      <c r="AB8" s="17">
        <v>0.14813499999999999</v>
      </c>
      <c r="AC8" s="17">
        <v>2.7360000000000002E-3</v>
      </c>
      <c r="AD8" s="17"/>
      <c r="AE8" s="17"/>
      <c r="AF8" s="17">
        <v>2.1810000000000002E-3</v>
      </c>
      <c r="AG8" s="15"/>
      <c r="AH8" s="17" t="s">
        <v>177</v>
      </c>
      <c r="AI8" s="17">
        <v>10.6037366192518</v>
      </c>
      <c r="AJ8" s="17">
        <v>1.59260475312091</v>
      </c>
      <c r="AK8" s="17">
        <v>0.118509119407838</v>
      </c>
      <c r="AL8" s="17">
        <v>1.1962002518316099</v>
      </c>
      <c r="AM8" s="17">
        <v>0.10739905613518699</v>
      </c>
      <c r="AN8" s="17">
        <v>0</v>
      </c>
      <c r="AO8" s="17">
        <v>2.3738825552882798</v>
      </c>
      <c r="AP8" s="17">
        <v>2.3738825552882798</v>
      </c>
      <c r="AQ8" s="17">
        <v>3.4048995365333399</v>
      </c>
      <c r="AR8" s="17">
        <v>3.3741197778569898</v>
      </c>
      <c r="AS8" s="17">
        <v>1.04806294651476</v>
      </c>
      <c r="AT8" s="17">
        <v>2.7359978501672699E-3</v>
      </c>
      <c r="AU8" s="17">
        <v>0.95548348210342904</v>
      </c>
      <c r="AV8" s="17">
        <v>9.8799097629480195E-4</v>
      </c>
      <c r="AW8" s="17">
        <v>11.3452825550025</v>
      </c>
      <c r="AX8" s="17">
        <v>440.54946631613097</v>
      </c>
      <c r="AY8" s="17">
        <v>2.5851515866168402</v>
      </c>
      <c r="AZ8" s="17">
        <v>0</v>
      </c>
      <c r="BA8" s="17">
        <v>1.70156597373303</v>
      </c>
      <c r="BB8" s="17">
        <v>0</v>
      </c>
      <c r="BC8" s="17">
        <v>0.29934695693985203</v>
      </c>
      <c r="BD8" s="17">
        <v>1.1300281776925301</v>
      </c>
      <c r="BE8" s="17">
        <v>6.2254213154053399</v>
      </c>
      <c r="BF8" s="17">
        <v>6.2254213154053399</v>
      </c>
      <c r="BG8" s="17">
        <v>1.19622834509918</v>
      </c>
      <c r="BH8" s="17">
        <v>0</v>
      </c>
      <c r="BI8" s="17">
        <v>4.4441150010747499E-2</v>
      </c>
      <c r="BJ8" s="17">
        <v>65238.481556683502</v>
      </c>
      <c r="BK8" s="17">
        <v>0</v>
      </c>
      <c r="BL8" s="17">
        <v>7.9628422212999501</v>
      </c>
      <c r="BM8" s="17">
        <v>0.81015128168565398</v>
      </c>
      <c r="BN8" s="17">
        <v>1.38570204072697</v>
      </c>
      <c r="BO8" s="17">
        <v>23.379399208125299</v>
      </c>
      <c r="BP8" s="17">
        <v>0.81597783561236104</v>
      </c>
      <c r="BQ8" s="17">
        <v>5.6705670838913698E-4</v>
      </c>
      <c r="BR8" s="17">
        <v>1.6139312268170199E-3</v>
      </c>
      <c r="BS8" s="17">
        <v>3.6515675087991899</v>
      </c>
      <c r="BT8" s="17">
        <v>0.23733457903404401</v>
      </c>
      <c r="BU8" s="17">
        <v>0</v>
      </c>
      <c r="BV8" s="17">
        <v>0.90329433018204597</v>
      </c>
      <c r="BW8" s="17">
        <v>7.25052131593886</v>
      </c>
      <c r="BX8" s="17">
        <v>0</v>
      </c>
      <c r="BY8" s="17">
        <v>107.980811300892</v>
      </c>
      <c r="BZ8" s="17">
        <v>6.3350290734524899</v>
      </c>
      <c r="CA8" s="17">
        <v>0.70389621521519796</v>
      </c>
      <c r="CB8" s="17">
        <v>7.0389252886676896</v>
      </c>
      <c r="CC8" s="17">
        <v>6.1545412180756898E-3</v>
      </c>
      <c r="CD8" s="17">
        <v>8.3652057055617099</v>
      </c>
      <c r="CE8" s="17">
        <v>0.63990855645786104</v>
      </c>
      <c r="CF8" s="17">
        <v>3.56761498150873E-2</v>
      </c>
      <c r="CG8" s="17">
        <v>1.46109115560773E-2</v>
      </c>
      <c r="CH8" s="17">
        <v>1.7776825675027599E-2</v>
      </c>
      <c r="CI8" s="17">
        <v>1.62780014219811E-2</v>
      </c>
      <c r="CJ8" s="17">
        <v>6.8990833314042793E-2</v>
      </c>
      <c r="CK8" s="17">
        <v>1.0712000308646999E-3</v>
      </c>
      <c r="CL8" s="17">
        <v>9.52000124605234</v>
      </c>
      <c r="CM8" s="17">
        <v>4.5618258679321099E-4</v>
      </c>
      <c r="CN8" s="17">
        <v>0.12824558496888699</v>
      </c>
      <c r="CO8" s="17">
        <v>1.3751001063730099</v>
      </c>
      <c r="CP8" s="17">
        <v>4.6315944377387099E-4</v>
      </c>
      <c r="CQ8" s="17">
        <v>0</v>
      </c>
      <c r="CR8" s="17">
        <v>3.10514397835061E-2</v>
      </c>
      <c r="CS8" s="17">
        <v>45.734421664357299</v>
      </c>
      <c r="CT8" s="17">
        <v>38.757983561875399</v>
      </c>
      <c r="CU8" s="17">
        <v>6.9764381024818496</v>
      </c>
      <c r="CV8" s="17">
        <v>4.1592420509598297E-4</v>
      </c>
      <c r="CW8" s="5">
        <v>7.7143768911522997E-5</v>
      </c>
      <c r="CX8" s="17">
        <v>0.22027674619840401</v>
      </c>
      <c r="CY8" s="17">
        <v>1.89141465081543E-2</v>
      </c>
      <c r="CZ8" s="17">
        <v>15.109977788433399</v>
      </c>
      <c r="DA8" s="17">
        <v>9.8806546624999297E-2</v>
      </c>
      <c r="DB8" s="17">
        <v>4.4483708063955997E-2</v>
      </c>
      <c r="DC8" s="17">
        <v>21.585684948494499</v>
      </c>
      <c r="DD8" s="17">
        <v>0</v>
      </c>
      <c r="DE8" s="17">
        <v>7.7908431025645202E-4</v>
      </c>
      <c r="DF8" s="17">
        <v>0.142107505084409</v>
      </c>
      <c r="DG8" s="5">
        <v>7.2346996478116305E-5</v>
      </c>
      <c r="DH8" s="17">
        <v>3.6249666738316799</v>
      </c>
      <c r="DI8" s="17">
        <v>0.50486588799193099</v>
      </c>
      <c r="DJ8" s="17">
        <v>0.148134631536015</v>
      </c>
      <c r="DK8" s="17">
        <v>0</v>
      </c>
      <c r="DL8" s="17">
        <v>0.17757305273830501</v>
      </c>
      <c r="DM8" s="17">
        <v>1.83368723278471</v>
      </c>
      <c r="DN8" s="17">
        <v>0.73698262016078298</v>
      </c>
      <c r="DO8" s="17">
        <v>5.3804136522098496</v>
      </c>
      <c r="DP8" s="17">
        <v>104.226201381195</v>
      </c>
      <c r="DQ8" s="17">
        <v>0.388861534379426</v>
      </c>
      <c r="DR8" s="17">
        <v>0.82038020870770501</v>
      </c>
      <c r="DS8" s="17"/>
      <c r="DT8" s="26">
        <f t="shared" si="0"/>
        <v>1.0360236665055551</v>
      </c>
      <c r="DU8" s="40">
        <f t="shared" si="1"/>
        <v>-3.4884576459269028E-7</v>
      </c>
      <c r="DV8" s="40">
        <f t="shared" si="2"/>
        <v>4.5733820126811105E-7</v>
      </c>
      <c r="DW8" s="40">
        <f t="shared" si="3"/>
        <v>7.5134646928257275E-7</v>
      </c>
      <c r="DX8" s="40">
        <f t="shared" si="4"/>
        <v>-3.5718472583166757E-7</v>
      </c>
      <c r="DY8" s="40">
        <f t="shared" si="5"/>
        <v>-3.7251987581164081E-7</v>
      </c>
      <c r="DZ8" s="40">
        <f t="shared" si="6"/>
        <v>-3.9520671474109899E-6</v>
      </c>
      <c r="EA8" s="40">
        <f t="shared" si="7"/>
        <v>-2.7458351898599497E-7</v>
      </c>
      <c r="EB8" s="40">
        <f t="shared" si="8"/>
        <v>-1.8733514681964734E-7</v>
      </c>
      <c r="EC8" s="40">
        <f t="shared" si="9"/>
        <v>-6.2545374074259494E-7</v>
      </c>
      <c r="ED8" s="40">
        <f t="shared" si="10"/>
        <v>-1.0051726231933093E-6</v>
      </c>
      <c r="EE8" s="40">
        <f t="shared" si="11"/>
        <v>6.7841543323569788E-6</v>
      </c>
      <c r="EF8" s="40">
        <f t="shared" si="12"/>
        <v>-4.3123081421466808E-7</v>
      </c>
      <c r="EG8" s="40">
        <f t="shared" si="13"/>
        <v>3.5552671483713985E-6</v>
      </c>
      <c r="EH8" s="40">
        <f t="shared" si="14"/>
        <v>1.3742170749627969E-6</v>
      </c>
      <c r="EI8" s="40">
        <f t="shared" si="15"/>
        <v>4.1993241198875538E-6</v>
      </c>
      <c r="EJ8" s="40">
        <f t="shared" si="16"/>
        <v>-6.0532422627609821E-6</v>
      </c>
      <c r="EK8" s="40">
        <f t="shared" si="17"/>
        <v>-9.8062087192312351E-6</v>
      </c>
      <c r="EL8" s="40">
        <f t="shared" si="18"/>
        <v>8.735600803799645E-8</v>
      </c>
      <c r="EM8" s="40">
        <f t="shared" si="19"/>
        <v>-2.416053647629313E-6</v>
      </c>
      <c r="EN8" s="40">
        <f t="shared" si="20"/>
        <v>2.3301825849389433E-6</v>
      </c>
      <c r="EO8" s="40">
        <f t="shared" si="21"/>
        <v>0.22567007270488482</v>
      </c>
      <c r="EP8" s="40">
        <f t="shared" si="22"/>
        <v>1.0075845546950695E-6</v>
      </c>
      <c r="EQ8" s="40">
        <f t="shared" si="23"/>
        <v>5.2267886105794771E-7</v>
      </c>
      <c r="ER8" s="40">
        <f t="shared" si="24"/>
        <v>-9.1333048562693473E-6</v>
      </c>
      <c r="ES8" s="40">
        <f t="shared" si="25"/>
        <v>3.3755034202085135E-6</v>
      </c>
      <c r="ET8" s="40">
        <f t="shared" si="26"/>
        <v>-1.7737205046994494E-6</v>
      </c>
      <c r="EU8" s="40">
        <f t="shared" si="27"/>
        <v>-2.4873526512296793E-6</v>
      </c>
      <c r="EV8" s="40">
        <f t="shared" si="28"/>
        <v>-7.8575757684167833E-7</v>
      </c>
      <c r="EW8" s="40">
        <f t="shared" si="29"/>
        <v>0</v>
      </c>
      <c r="EX8" s="40">
        <f t="shared" si="30"/>
        <v>0</v>
      </c>
      <c r="EY8" s="40">
        <f t="shared" si="31"/>
        <v>-5.5317715924910246E-6</v>
      </c>
    </row>
    <row r="9" spans="1:155" x14ac:dyDescent="0.25">
      <c r="A9" s="17" t="s">
        <v>178</v>
      </c>
      <c r="B9" s="15">
        <v>3159.0409479999998</v>
      </c>
      <c r="C9" s="15">
        <v>51.540990000000001</v>
      </c>
      <c r="D9" s="15">
        <v>27.297311000000001</v>
      </c>
      <c r="E9" s="15">
        <v>307.24929200000003</v>
      </c>
      <c r="F9" s="15">
        <v>260.38075300000003</v>
      </c>
      <c r="G9" s="15">
        <v>18.906528999999999</v>
      </c>
      <c r="H9" s="15">
        <v>740.90173900000002</v>
      </c>
      <c r="I9" s="17">
        <v>15.340077000000001</v>
      </c>
      <c r="J9" s="17">
        <v>7.7298679999999997</v>
      </c>
      <c r="K9" s="17">
        <v>6.7726100000000002</v>
      </c>
      <c r="L9" s="17">
        <v>6.1743209999999999</v>
      </c>
      <c r="M9" s="17">
        <v>40.228816999999999</v>
      </c>
      <c r="N9" s="17">
        <v>4.7623629999999997</v>
      </c>
      <c r="O9" s="17">
        <v>2.5128010000000001</v>
      </c>
      <c r="P9" s="17">
        <v>0.23053999999999999</v>
      </c>
      <c r="Q9" s="17">
        <v>9.4418000000000002E-2</v>
      </c>
      <c r="R9" s="17">
        <v>0.114852</v>
      </c>
      <c r="S9" s="17">
        <v>0.105174</v>
      </c>
      <c r="T9" s="17">
        <v>0.44577699999999998</v>
      </c>
      <c r="U9" s="17">
        <v>23.596437999999999</v>
      </c>
      <c r="V9" s="17">
        <v>4.7623629999999997</v>
      </c>
      <c r="W9" s="17">
        <v>0.76580099999999995</v>
      </c>
      <c r="X9" s="17">
        <v>0.69400899999999999</v>
      </c>
      <c r="Y9" s="17">
        <v>6.3860000000000002E-3</v>
      </c>
      <c r="Z9" s="17">
        <v>0.28717599999999999</v>
      </c>
      <c r="AA9" s="17">
        <v>1.533663</v>
      </c>
      <c r="AB9" s="17">
        <v>0.95726199999999995</v>
      </c>
      <c r="AC9" s="17">
        <v>1.7682E-2</v>
      </c>
      <c r="AD9" s="17"/>
      <c r="AE9" s="17"/>
      <c r="AF9" s="17">
        <v>1.2253E-2</v>
      </c>
      <c r="AG9" s="15"/>
      <c r="AH9" s="17" t="s">
        <v>178</v>
      </c>
      <c r="AI9" s="17">
        <v>76.444660160592605</v>
      </c>
      <c r="AJ9" s="17">
        <v>11.481440302542101</v>
      </c>
      <c r="AK9" s="17">
        <v>0.76580496237040896</v>
      </c>
      <c r="AL9" s="17">
        <v>7.7298726244473999</v>
      </c>
      <c r="AM9" s="17">
        <v>0.69400653852874505</v>
      </c>
      <c r="AN9" s="17">
        <v>0</v>
      </c>
      <c r="AO9" s="17">
        <v>15.3400719308392</v>
      </c>
      <c r="AP9" s="17">
        <v>15.3400719308392</v>
      </c>
      <c r="AQ9" s="17">
        <v>24.546673787083101</v>
      </c>
      <c r="AR9" s="17">
        <v>24.324672237486499</v>
      </c>
      <c r="AS9" s="17">
        <v>6.7726051421211704</v>
      </c>
      <c r="AT9" s="17">
        <v>1.7681964681143501E-2</v>
      </c>
      <c r="AU9" s="17">
        <v>6.1743108671060396</v>
      </c>
      <c r="AV9" s="17">
        <v>6.3859536097819001E-3</v>
      </c>
      <c r="AW9" s="17">
        <v>81.790577746737398</v>
      </c>
      <c r="AX9" s="17">
        <v>3159.0399945325298</v>
      </c>
      <c r="AY9" s="17">
        <v>18.636950282365099</v>
      </c>
      <c r="AZ9" s="17">
        <v>0</v>
      </c>
      <c r="BA9" s="17">
        <v>12.266948381661299</v>
      </c>
      <c r="BB9" s="17">
        <v>0</v>
      </c>
      <c r="BC9" s="17">
        <v>2.1580552856239401</v>
      </c>
      <c r="BD9" s="17">
        <v>8.1466074846337797</v>
      </c>
      <c r="BE9" s="17">
        <v>40.228805726725597</v>
      </c>
      <c r="BF9" s="17">
        <v>40.228805726725597</v>
      </c>
      <c r="BG9" s="17">
        <v>8.6237667428698597</v>
      </c>
      <c r="BH9" s="17">
        <v>0</v>
      </c>
      <c r="BI9" s="17">
        <v>0.28717672952065998</v>
      </c>
      <c r="BJ9" s="17">
        <v>456855.01230399503</v>
      </c>
      <c r="BK9" s="17">
        <v>0</v>
      </c>
      <c r="BL9" s="17">
        <v>57.405878561422398</v>
      </c>
      <c r="BM9" s="17">
        <v>5.8405510988328704</v>
      </c>
      <c r="BN9" s="17">
        <v>9.9897925307691295</v>
      </c>
      <c r="BO9" s="17">
        <v>168.546973108874</v>
      </c>
      <c r="BP9" s="17">
        <v>5.8825338197280503</v>
      </c>
      <c r="BQ9" s="17">
        <v>3.1857758781284901E-3</v>
      </c>
      <c r="BR9" s="17">
        <v>9.0672222314081407E-3</v>
      </c>
      <c r="BS9" s="17">
        <v>23.596501780115101</v>
      </c>
      <c r="BT9" s="17">
        <v>1.53366113343044</v>
      </c>
      <c r="BU9" s="17">
        <v>0</v>
      </c>
      <c r="BV9" s="17">
        <v>5.9613220142074104</v>
      </c>
      <c r="BW9" s="17">
        <v>51.540973473988203</v>
      </c>
      <c r="BX9" s="17">
        <v>0</v>
      </c>
      <c r="BY9" s="17">
        <v>767.96935255763697</v>
      </c>
      <c r="BZ9" s="17">
        <v>24.567551464585499</v>
      </c>
      <c r="CA9" s="17">
        <v>2.7297249279915299</v>
      </c>
      <c r="CB9" s="17">
        <v>27.297276392577</v>
      </c>
      <c r="CC9" s="17">
        <v>4.4369548147709603E-2</v>
      </c>
      <c r="CD9" s="17">
        <v>60.306540724973402</v>
      </c>
      <c r="CE9" s="17">
        <v>4.6132370768451798</v>
      </c>
      <c r="CF9" s="17">
        <v>0.230538557494888</v>
      </c>
      <c r="CG9" s="17">
        <v>9.4418232065565405E-2</v>
      </c>
      <c r="CH9" s="17">
        <v>0.114851980833016</v>
      </c>
      <c r="CI9" s="17">
        <v>0.105174359099852</v>
      </c>
      <c r="CJ9" s="17">
        <v>0.44577700710218898</v>
      </c>
      <c r="CK9" s="17">
        <v>6.42268561539267E-3</v>
      </c>
      <c r="CL9" s="17">
        <v>68.631745951586495</v>
      </c>
      <c r="CM9" s="17">
        <v>3.2610419704911298E-3</v>
      </c>
      <c r="CN9" s="17">
        <v>0.72521653962532395</v>
      </c>
      <c r="CO9" s="17">
        <v>7.9255247430237397</v>
      </c>
      <c r="CP9" s="17">
        <v>5.21961855630328E-3</v>
      </c>
      <c r="CQ9" s="17">
        <v>0</v>
      </c>
      <c r="CR9" s="17">
        <v>0.17475591803215401</v>
      </c>
      <c r="CS9" s="17">
        <v>307.24919554801301</v>
      </c>
      <c r="CT9" s="17">
        <v>260.38067199438302</v>
      </c>
      <c r="CU9" s="17">
        <v>46.868523553630098</v>
      </c>
      <c r="CV9" s="17">
        <v>2.7740262669686999E-3</v>
      </c>
      <c r="CW9" s="17">
        <v>6.4866194877560802E-4</v>
      </c>
      <c r="CX9" s="17">
        <v>2.71424823271989</v>
      </c>
      <c r="CY9" s="17">
        <v>9.9799324283359997E-2</v>
      </c>
      <c r="CZ9" s="17">
        <v>101.702379062704</v>
      </c>
      <c r="DA9" s="17">
        <v>0.59341266841934104</v>
      </c>
      <c r="DB9" s="17">
        <v>0.27222509973158698</v>
      </c>
      <c r="DC9" s="17">
        <v>145.28912143609</v>
      </c>
      <c r="DD9" s="17">
        <v>0</v>
      </c>
      <c r="DE9" s="17">
        <v>4.7302222203850297E-3</v>
      </c>
      <c r="DF9" s="17">
        <v>0.86023438824495502</v>
      </c>
      <c r="DG9" s="17">
        <v>6.9832492931430699E-4</v>
      </c>
      <c r="DH9" s="17">
        <v>18.9065183573361</v>
      </c>
      <c r="DI9" s="17">
        <v>3.6397113153808101</v>
      </c>
      <c r="DJ9" s="17">
        <v>0.95726151200085896</v>
      </c>
      <c r="DK9" s="17">
        <v>0</v>
      </c>
      <c r="DL9" s="17">
        <v>1.2801424471806</v>
      </c>
      <c r="DM9" s="17">
        <v>13.2194768223524</v>
      </c>
      <c r="DN9" s="17">
        <v>4.7623510014498898</v>
      </c>
      <c r="DO9" s="17">
        <v>38.7885820183931</v>
      </c>
      <c r="DP9" s="17">
        <v>740.90149682809999</v>
      </c>
      <c r="DQ9" s="17">
        <v>2.5127989515274098</v>
      </c>
      <c r="DR9" s="17">
        <v>5.9142652522743404</v>
      </c>
      <c r="DS9" s="17"/>
      <c r="DT9" s="26">
        <f t="shared" si="0"/>
        <v>1.0365336766701352</v>
      </c>
      <c r="DU9" s="40">
        <f t="shared" si="1"/>
        <v>-3.018218141901166E-7</v>
      </c>
      <c r="DV9" s="40">
        <f t="shared" si="2"/>
        <v>-3.2063822984647234E-7</v>
      </c>
      <c r="DW9" s="40">
        <f t="shared" si="3"/>
        <v>-1.2677960477576067E-6</v>
      </c>
      <c r="DX9" s="40">
        <f t="shared" si="4"/>
        <v>-3.1392094149874737E-7</v>
      </c>
      <c r="DY9" s="40">
        <f t="shared" si="5"/>
        <v>-3.1110447324539021E-7</v>
      </c>
      <c r="DZ9" s="40">
        <f t="shared" si="6"/>
        <v>-5.6290945305761341E-7</v>
      </c>
      <c r="EA9" s="40">
        <f t="shared" si="7"/>
        <v>-3.2686102256095938E-7</v>
      </c>
      <c r="EB9" s="40">
        <f t="shared" si="8"/>
        <v>-3.3045210929129619E-7</v>
      </c>
      <c r="EC9" s="40">
        <f t="shared" si="9"/>
        <v>5.9825696895801779E-7</v>
      </c>
      <c r="ED9" s="40">
        <f t="shared" si="10"/>
        <v>-7.1728311978203245E-7</v>
      </c>
      <c r="EE9" s="40">
        <f t="shared" si="11"/>
        <v>-1.6411349459068007E-6</v>
      </c>
      <c r="EF9" s="40">
        <f t="shared" si="12"/>
        <v>-2.8022883205508204E-7</v>
      </c>
      <c r="EG9" s="40">
        <f t="shared" si="13"/>
        <v>-2.5194530761126628E-6</v>
      </c>
      <c r="EH9" s="40">
        <f t="shared" si="14"/>
        <v>-8.1521481017456246E-7</v>
      </c>
      <c r="EI9" s="40">
        <f t="shared" si="15"/>
        <v>-6.2570708423621554E-6</v>
      </c>
      <c r="EJ9" s="40">
        <f t="shared" si="16"/>
        <v>2.4578530089931656E-6</v>
      </c>
      <c r="EK9" s="40">
        <f t="shared" si="17"/>
        <v>-1.6688419879455283E-7</v>
      </c>
      <c r="EL9" s="40">
        <f t="shared" si="18"/>
        <v>3.4143405403723025E-6</v>
      </c>
      <c r="EM9" s="40">
        <f t="shared" si="19"/>
        <v>1.593215666930242E-8</v>
      </c>
      <c r="EN9" s="40">
        <f t="shared" si="20"/>
        <v>2.7029552130799919E-6</v>
      </c>
      <c r="EO9" s="40">
        <f t="shared" si="21"/>
        <v>0.25175716639143442</v>
      </c>
      <c r="EP9" s="40">
        <f t="shared" si="22"/>
        <v>5.1741515210939488E-6</v>
      </c>
      <c r="EQ9" s="40">
        <f t="shared" si="23"/>
        <v>-3.5467425565563601E-6</v>
      </c>
      <c r="ER9" s="40">
        <f t="shared" si="24"/>
        <v>-7.2643623708258469E-6</v>
      </c>
      <c r="ES9" s="40">
        <f t="shared" si="25"/>
        <v>2.540326002145761E-6</v>
      </c>
      <c r="ET9" s="40">
        <f t="shared" si="26"/>
        <v>-1.2170663046753342E-6</v>
      </c>
      <c r="EU9" s="40">
        <f t="shared" si="27"/>
        <v>-5.0978639179830478E-7</v>
      </c>
      <c r="EV9" s="40">
        <f t="shared" si="28"/>
        <v>-1.9974469233772073E-6</v>
      </c>
      <c r="EW9" s="40">
        <f t="shared" si="29"/>
        <v>0</v>
      </c>
      <c r="EX9" s="40">
        <f t="shared" si="30"/>
        <v>0</v>
      </c>
      <c r="EY9" s="40">
        <f t="shared" si="31"/>
        <v>-1.5428575607449199E-7</v>
      </c>
    </row>
    <row r="10" spans="1:155" s="17" customFormat="1" x14ac:dyDescent="0.25">
      <c r="A10" s="17" t="s">
        <v>179</v>
      </c>
      <c r="B10" s="15"/>
      <c r="C10" s="15"/>
      <c r="D10" s="15"/>
      <c r="E10" s="15"/>
      <c r="F10" s="15"/>
      <c r="G10" s="15"/>
      <c r="H10" s="15"/>
      <c r="AG10" s="15"/>
      <c r="DT10" s="26" t="e">
        <f t="shared" si="0"/>
        <v>#DIV/0!</v>
      </c>
      <c r="DU10" s="40">
        <f t="shared" si="1"/>
        <v>0</v>
      </c>
      <c r="DV10" s="40">
        <f t="shared" si="2"/>
        <v>0</v>
      </c>
      <c r="DW10" s="40">
        <f t="shared" si="3"/>
        <v>0</v>
      </c>
      <c r="DX10" s="40">
        <f t="shared" si="4"/>
        <v>0</v>
      </c>
      <c r="DY10" s="40">
        <f t="shared" si="5"/>
        <v>0</v>
      </c>
      <c r="DZ10" s="40">
        <f t="shared" si="6"/>
        <v>0</v>
      </c>
      <c r="EA10" s="40">
        <f t="shared" si="7"/>
        <v>0</v>
      </c>
      <c r="EB10" s="40">
        <f t="shared" si="8"/>
        <v>0</v>
      </c>
      <c r="EC10" s="40">
        <f t="shared" si="9"/>
        <v>0</v>
      </c>
      <c r="ED10" s="40">
        <f t="shared" si="10"/>
        <v>0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0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0</v>
      </c>
      <c r="EO10" s="40">
        <f t="shared" si="21"/>
        <v>0</v>
      </c>
      <c r="EP10" s="40">
        <f t="shared" si="22"/>
        <v>0</v>
      </c>
      <c r="EQ10" s="40">
        <f t="shared" si="23"/>
        <v>0</v>
      </c>
      <c r="ER10" s="40">
        <f t="shared" si="24"/>
        <v>0</v>
      </c>
      <c r="ES10" s="40">
        <f t="shared" si="25"/>
        <v>0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40">
        <f t="shared" si="29"/>
        <v>0</v>
      </c>
      <c r="EX10" s="40">
        <f t="shared" si="30"/>
        <v>0</v>
      </c>
      <c r="EY10" s="40">
        <f t="shared" si="31"/>
        <v>0</v>
      </c>
    </row>
    <row r="11" spans="1:155" x14ac:dyDescent="0.25">
      <c r="A11" s="17" t="s">
        <v>180</v>
      </c>
      <c r="B11" s="15">
        <v>1057755.8411000001</v>
      </c>
      <c r="C11" s="15">
        <v>17476.672986000001</v>
      </c>
      <c r="D11" s="15">
        <v>20413.375943999999</v>
      </c>
      <c r="E11" s="15">
        <v>112945.26945000001</v>
      </c>
      <c r="F11" s="15">
        <v>95716.330071000004</v>
      </c>
      <c r="G11" s="15">
        <v>9777.7713089999997</v>
      </c>
      <c r="H11" s="15">
        <v>251227.17415000001</v>
      </c>
      <c r="I11" s="17">
        <v>6403.1443920000002</v>
      </c>
      <c r="J11" s="17">
        <v>3226.5455240000001</v>
      </c>
      <c r="K11" s="17">
        <v>2826.9731969999998</v>
      </c>
      <c r="L11" s="17">
        <v>2577.2406310000001</v>
      </c>
      <c r="M11" s="17">
        <v>16792.021377000001</v>
      </c>
      <c r="N11" s="17">
        <v>1987.8716850000001</v>
      </c>
      <c r="O11" s="17">
        <v>1048.8769890000001</v>
      </c>
      <c r="P11" s="17">
        <v>96.231109000000004</v>
      </c>
      <c r="Q11" s="17">
        <v>39.410400000000003</v>
      </c>
      <c r="R11" s="17">
        <v>47.940938000000003</v>
      </c>
      <c r="S11" s="17">
        <v>43.900055000000002</v>
      </c>
      <c r="T11" s="17">
        <v>186.07702800000001</v>
      </c>
      <c r="U11" s="17">
        <v>9849.4544769999993</v>
      </c>
      <c r="V11" s="17">
        <v>1987.8716850000001</v>
      </c>
      <c r="W11" s="17">
        <v>319.65764799999999</v>
      </c>
      <c r="X11" s="17">
        <v>289.689909</v>
      </c>
      <c r="Y11" s="17">
        <v>2.6638899999999999</v>
      </c>
      <c r="Z11" s="17">
        <v>119.87160900000001</v>
      </c>
      <c r="AA11" s="17">
        <v>640.16958599999998</v>
      </c>
      <c r="AB11" s="17">
        <v>399.572115</v>
      </c>
      <c r="AC11" s="17">
        <v>7.3831030000000002</v>
      </c>
      <c r="AD11" s="17"/>
      <c r="AE11" s="17"/>
      <c r="AF11" s="17">
        <v>0.77544299999999999</v>
      </c>
      <c r="AG11" s="15"/>
      <c r="AH11" s="17" t="s">
        <v>180</v>
      </c>
      <c r="AI11" s="17">
        <v>25085.061959715898</v>
      </c>
      <c r="AJ11" s="17">
        <v>3767.5988440425899</v>
      </c>
      <c r="AK11" s="17">
        <v>319.65312064627199</v>
      </c>
      <c r="AL11" s="17">
        <v>3226.4998442429401</v>
      </c>
      <c r="AM11" s="17">
        <v>289.685842666224</v>
      </c>
      <c r="AN11" s="17">
        <v>0</v>
      </c>
      <c r="AO11" s="17">
        <v>6403.0540518620301</v>
      </c>
      <c r="AP11" s="17">
        <v>6403.0540518620301</v>
      </c>
      <c r="AQ11" s="17">
        <v>8054.9102632364002</v>
      </c>
      <c r="AR11" s="17">
        <v>7982.0594256499498</v>
      </c>
      <c r="AS11" s="17">
        <v>2826.9330677317298</v>
      </c>
      <c r="AT11" s="17">
        <v>7.3830002977111304</v>
      </c>
      <c r="AU11" s="17">
        <v>2577.2042859503099</v>
      </c>
      <c r="AV11" s="17">
        <v>2.66385751714455</v>
      </c>
      <c r="AW11" s="17">
        <v>26839.310441523299</v>
      </c>
      <c r="AX11" s="17">
        <v>1057726.57062983</v>
      </c>
      <c r="AY11" s="17">
        <v>6115.65297336817</v>
      </c>
      <c r="AZ11" s="17">
        <v>0</v>
      </c>
      <c r="BA11" s="17">
        <v>4025.3616592605399</v>
      </c>
      <c r="BB11" s="17">
        <v>0</v>
      </c>
      <c r="BC11" s="17">
        <v>708.16094057974794</v>
      </c>
      <c r="BD11" s="17">
        <v>2673.2852480664701</v>
      </c>
      <c r="BE11" s="17">
        <v>16791.7854721072</v>
      </c>
      <c r="BF11" s="17">
        <v>16791.7854721072</v>
      </c>
      <c r="BG11" s="17">
        <v>2829.8627537237298</v>
      </c>
      <c r="BH11" s="17">
        <v>0</v>
      </c>
      <c r="BI11" s="17">
        <v>119.869929035127</v>
      </c>
      <c r="BJ11" s="17">
        <v>175969711.25461799</v>
      </c>
      <c r="BK11" s="17">
        <v>0</v>
      </c>
      <c r="BL11" s="17">
        <v>18837.546653600599</v>
      </c>
      <c r="BM11" s="17">
        <v>1916.56221265777</v>
      </c>
      <c r="BN11" s="17">
        <v>3278.1227364635001</v>
      </c>
      <c r="BO11" s="17">
        <v>55308.143435261598</v>
      </c>
      <c r="BP11" s="17">
        <v>1930.33508633577</v>
      </c>
      <c r="BQ11" s="17">
        <v>0.20161370262956199</v>
      </c>
      <c r="BR11" s="17">
        <v>0.57382315571796205</v>
      </c>
      <c r="BS11" s="17">
        <v>9849.3463390513098</v>
      </c>
      <c r="BT11" s="17">
        <v>640.16058772456097</v>
      </c>
      <c r="BU11" s="17">
        <v>0</v>
      </c>
      <c r="BV11" s="17">
        <v>2381.2814337823602</v>
      </c>
      <c r="BW11" s="17">
        <v>17476.1978952721</v>
      </c>
      <c r="BX11" s="17">
        <v>0</v>
      </c>
      <c r="BY11" s="17">
        <v>260102.537724125</v>
      </c>
      <c r="BZ11" s="17">
        <v>18371.918962541</v>
      </c>
      <c r="CA11" s="17">
        <v>2041.32455546654</v>
      </c>
      <c r="CB11" s="17">
        <v>20413.243518007599</v>
      </c>
      <c r="CC11" s="17">
        <v>14.559685241101199</v>
      </c>
      <c r="CD11" s="17">
        <v>19789.395635617399</v>
      </c>
      <c r="CE11" s="17">
        <v>1513.8170872191499</v>
      </c>
      <c r="CF11" s="17">
        <v>96.229801751506002</v>
      </c>
      <c r="CG11" s="17">
        <v>39.409832567200297</v>
      </c>
      <c r="CH11" s="17">
        <v>47.940231264383797</v>
      </c>
      <c r="CI11" s="17">
        <v>43.899471258003601</v>
      </c>
      <c r="CJ11" s="17">
        <v>186.07432204949399</v>
      </c>
      <c r="CK11" s="17">
        <v>2.7358623840314098</v>
      </c>
      <c r="CL11" s="17">
        <v>22521.2832614773</v>
      </c>
      <c r="CM11" s="17">
        <v>1.10360846627766</v>
      </c>
      <c r="CN11" s="17">
        <v>332.65378471933798</v>
      </c>
      <c r="CO11" s="17">
        <v>3549.3711034245298</v>
      </c>
      <c r="CP11" s="17">
        <v>0.897216968564295</v>
      </c>
      <c r="CQ11" s="17">
        <v>0</v>
      </c>
      <c r="CR11" s="17">
        <v>80.642064930621601</v>
      </c>
      <c r="CS11" s="17">
        <v>112942.5279992</v>
      </c>
      <c r="CT11" s="17">
        <v>95714.006691538598</v>
      </c>
      <c r="CU11" s="17">
        <v>17228.5213076617</v>
      </c>
      <c r="CV11" s="17">
        <v>1.0294995877328801</v>
      </c>
      <c r="CW11" s="17">
        <v>0.17525721023044899</v>
      </c>
      <c r="CX11" s="17">
        <v>399.60105318551302</v>
      </c>
      <c r="CY11" s="17">
        <v>49.897973098871802</v>
      </c>
      <c r="CZ11" s="17">
        <v>37292.115304012703</v>
      </c>
      <c r="DA11" s="17">
        <v>252.23810074563201</v>
      </c>
      <c r="DB11" s="17">
        <v>112.967645638844</v>
      </c>
      <c r="DC11" s="17">
        <v>53274.454026831998</v>
      </c>
      <c r="DD11" s="17">
        <v>0</v>
      </c>
      <c r="DE11" s="17">
        <v>1.9828956160083699</v>
      </c>
      <c r="DF11" s="17">
        <v>361.98746003830502</v>
      </c>
      <c r="DG11" s="17">
        <v>0.1538346793082</v>
      </c>
      <c r="DH11" s="17">
        <v>9777.6333103462493</v>
      </c>
      <c r="DI11" s="17">
        <v>1194.35913210528</v>
      </c>
      <c r="DJ11" s="17">
        <v>399.56667876039802</v>
      </c>
      <c r="DK11" s="17">
        <v>0</v>
      </c>
      <c r="DL11" s="17">
        <v>420.077334902205</v>
      </c>
      <c r="DM11" s="17">
        <v>4337.9356146167802</v>
      </c>
      <c r="DN11" s="17">
        <v>1987.8437463069199</v>
      </c>
      <c r="DO11" s="17">
        <v>12728.346480640501</v>
      </c>
      <c r="DP11" s="17">
        <v>251220.343866676</v>
      </c>
      <c r="DQ11" s="17">
        <v>1048.86245847445</v>
      </c>
      <c r="DR11" s="17">
        <v>1940.7473386577401</v>
      </c>
      <c r="DS11" s="17"/>
      <c r="DT11" s="26">
        <f t="shared" si="0"/>
        <v>1.0353561885981766</v>
      </c>
      <c r="DU11" s="40">
        <f t="shared" si="1"/>
        <v>-2.7672236855370978E-5</v>
      </c>
      <c r="DV11" s="40">
        <f t="shared" si="2"/>
        <v>-2.7184277481294106E-5</v>
      </c>
      <c r="DW11" s="40">
        <f t="shared" si="3"/>
        <v>-6.4872166545930264E-6</v>
      </c>
      <c r="DX11" s="40">
        <f t="shared" si="4"/>
        <v>-2.427238266248115E-5</v>
      </c>
      <c r="DY11" s="40">
        <f t="shared" si="5"/>
        <v>-2.4273595317358309E-5</v>
      </c>
      <c r="DZ11" s="40">
        <f t="shared" si="6"/>
        <v>-1.4113508016226502E-5</v>
      </c>
      <c r="EA11" s="40">
        <f t="shared" si="7"/>
        <v>-2.7187677237189338E-5</v>
      </c>
      <c r="EB11" s="40">
        <f t="shared" si="8"/>
        <v>-1.4108714787528113E-5</v>
      </c>
      <c r="EC11" s="40">
        <f t="shared" si="9"/>
        <v>-1.415748103358944E-5</v>
      </c>
      <c r="ED11" s="40">
        <f t="shared" si="10"/>
        <v>-1.4195135741852311E-5</v>
      </c>
      <c r="EE11" s="40">
        <f t="shared" si="11"/>
        <v>-1.4102311306540164E-5</v>
      </c>
      <c r="EF11" s="40">
        <f t="shared" si="12"/>
        <v>-1.4048629852518154E-5</v>
      </c>
      <c r="EG11" s="40">
        <f t="shared" si="13"/>
        <v>-1.4054575700724507E-5</v>
      </c>
      <c r="EH11" s="40">
        <f t="shared" si="14"/>
        <v>-1.3853412461574761E-5</v>
      </c>
      <c r="EI11" s="40">
        <f t="shared" si="15"/>
        <v>-1.3584468760524216E-5</v>
      </c>
      <c r="EJ11" s="40">
        <f t="shared" si="16"/>
        <v>-1.4398047208493542E-5</v>
      </c>
      <c r="EK11" s="40">
        <f t="shared" si="17"/>
        <v>-1.4741797838944626E-5</v>
      </c>
      <c r="EL11" s="40">
        <f t="shared" si="18"/>
        <v>-1.3297067541281854E-5</v>
      </c>
      <c r="EM11" s="40">
        <f t="shared" si="19"/>
        <v>-1.4542098694883018E-5</v>
      </c>
      <c r="EN11" s="40">
        <f t="shared" si="20"/>
        <v>-1.0979080003066625E-5</v>
      </c>
      <c r="EO11" s="40">
        <f t="shared" si="21"/>
        <v>0.1979050014902547</v>
      </c>
      <c r="EP11" s="40">
        <f t="shared" si="22"/>
        <v>-1.4163132827681212E-5</v>
      </c>
      <c r="EQ11" s="40">
        <f t="shared" si="23"/>
        <v>-1.4036849920081924E-5</v>
      </c>
      <c r="ER11" s="40">
        <f t="shared" si="24"/>
        <v>-1.219376755417001E-5</v>
      </c>
      <c r="ES11" s="40">
        <f t="shared" si="25"/>
        <v>-1.4014701955036754E-5</v>
      </c>
      <c r="ET11" s="40">
        <f t="shared" si="26"/>
        <v>-1.4056080819516009E-5</v>
      </c>
      <c r="EU11" s="40">
        <f t="shared" si="27"/>
        <v>-1.3605152606750154E-5</v>
      </c>
      <c r="EV11" s="40">
        <f t="shared" si="28"/>
        <v>-1.3910450507025503E-5</v>
      </c>
      <c r="EW11" s="40">
        <f t="shared" si="29"/>
        <v>0</v>
      </c>
      <c r="EX11" s="40">
        <f t="shared" si="30"/>
        <v>0</v>
      </c>
      <c r="EY11" s="40">
        <f t="shared" si="31"/>
        <v>-7.920185591876757E-6</v>
      </c>
    </row>
    <row r="12" spans="1:155" x14ac:dyDescent="0.25">
      <c r="A12" s="17" t="s">
        <v>181</v>
      </c>
      <c r="B12" s="15">
        <v>439516.31793000002</v>
      </c>
      <c r="C12" s="15">
        <v>2781.220695</v>
      </c>
      <c r="D12" s="15">
        <v>13264.285225</v>
      </c>
      <c r="E12" s="15">
        <v>55439.299129999999</v>
      </c>
      <c r="F12" s="15">
        <v>48535.961773000003</v>
      </c>
      <c r="G12" s="15">
        <v>3636.9818409999998</v>
      </c>
      <c r="H12" s="15">
        <v>26861.666332000001</v>
      </c>
      <c r="I12" s="17">
        <v>2547.8320306000001</v>
      </c>
      <c r="J12" s="17">
        <v>1283.8530356000001</v>
      </c>
      <c r="K12" s="17">
        <v>1124.8619954999999</v>
      </c>
      <c r="L12" s="17">
        <v>1025.4925086000001</v>
      </c>
      <c r="M12" s="17">
        <v>6681.5998233999999</v>
      </c>
      <c r="N12" s="17">
        <v>790.98071932000005</v>
      </c>
      <c r="O12" s="17">
        <v>317.98223495000002</v>
      </c>
      <c r="P12" s="17">
        <v>38.291118920000002</v>
      </c>
      <c r="Q12" s="17">
        <v>15.681664550000001</v>
      </c>
      <c r="R12" s="17">
        <v>19.076151979999999</v>
      </c>
      <c r="S12" s="17">
        <v>17.46831452</v>
      </c>
      <c r="T12" s="17">
        <v>93.705509509999999</v>
      </c>
      <c r="U12" s="17">
        <v>3919.1299164000002</v>
      </c>
      <c r="V12" s="17">
        <v>790.98071932000005</v>
      </c>
      <c r="W12" s="17">
        <v>127.19301425</v>
      </c>
      <c r="X12" s="17">
        <v>115.26869564</v>
      </c>
      <c r="Y12" s="17">
        <v>1.06013413</v>
      </c>
      <c r="Z12" s="17">
        <v>47.697490649999999</v>
      </c>
      <c r="AA12" s="17">
        <v>254.72577484999999</v>
      </c>
      <c r="AB12" s="17">
        <v>158.9912037</v>
      </c>
      <c r="AC12" s="17">
        <v>2.9378942600000002</v>
      </c>
      <c r="AD12" s="17"/>
      <c r="AE12" s="17"/>
      <c r="AF12" s="17"/>
      <c r="AG12" s="15"/>
      <c r="AH12" s="17" t="s">
        <v>181</v>
      </c>
      <c r="AI12" s="17">
        <v>1386.9225095363799</v>
      </c>
      <c r="AJ12" s="17">
        <v>208.305853950867</v>
      </c>
      <c r="AK12" s="17">
        <v>127.18975647812</v>
      </c>
      <c r="AL12" s="17">
        <v>1283.81978561145</v>
      </c>
      <c r="AM12" s="17">
        <v>115.265673185759</v>
      </c>
      <c r="AN12" s="17">
        <v>0</v>
      </c>
      <c r="AO12" s="17">
        <v>2547.7658330199301</v>
      </c>
      <c r="AP12" s="17">
        <v>2547.7658330199301</v>
      </c>
      <c r="AQ12" s="17">
        <v>445.34629976029299</v>
      </c>
      <c r="AR12" s="17">
        <v>441.31832824406899</v>
      </c>
      <c r="AS12" s="17">
        <v>1124.8326984312801</v>
      </c>
      <c r="AT12" s="17">
        <v>2.9378206475724702</v>
      </c>
      <c r="AU12" s="17">
        <v>1025.46602994728</v>
      </c>
      <c r="AV12" s="17">
        <v>1.0601081151918901</v>
      </c>
      <c r="AW12" s="17">
        <v>1483.9128123101</v>
      </c>
      <c r="AX12" s="17">
        <v>439497.58416914701</v>
      </c>
      <c r="AY12" s="17">
        <v>338.12702275587901</v>
      </c>
      <c r="AZ12" s="17">
        <v>0</v>
      </c>
      <c r="BA12" s="17">
        <v>222.55727624869201</v>
      </c>
      <c r="BB12" s="17">
        <v>0</v>
      </c>
      <c r="BC12" s="17">
        <v>39.153352396136803</v>
      </c>
      <c r="BD12" s="17">
        <v>147.80271582003101</v>
      </c>
      <c r="BE12" s="17">
        <v>6681.4272665754597</v>
      </c>
      <c r="BF12" s="17">
        <v>6681.4272665754597</v>
      </c>
      <c r="BG12" s="17">
        <v>156.45965686041501</v>
      </c>
      <c r="BH12" s="17">
        <v>0</v>
      </c>
      <c r="BI12" s="17">
        <v>47.696229732433302</v>
      </c>
      <c r="BJ12" s="17">
        <v>70019251.727832794</v>
      </c>
      <c r="BK12" s="17">
        <v>0</v>
      </c>
      <c r="BL12" s="17">
        <v>1041.50496015316</v>
      </c>
      <c r="BM12" s="17">
        <v>105.964397325446</v>
      </c>
      <c r="BN12" s="17">
        <v>181.243525805795</v>
      </c>
      <c r="BO12" s="17">
        <v>3057.9199172782901</v>
      </c>
      <c r="BP12" s="17">
        <v>106.725857536649</v>
      </c>
      <c r="BQ12" s="17">
        <v>0</v>
      </c>
      <c r="BR12" s="17">
        <v>0</v>
      </c>
      <c r="BS12" s="17">
        <v>3919.0406577410499</v>
      </c>
      <c r="BT12" s="17">
        <v>254.71912586670001</v>
      </c>
      <c r="BU12" s="17">
        <v>0</v>
      </c>
      <c r="BV12" s="17">
        <v>812.71278435772399</v>
      </c>
      <c r="BW12" s="17">
        <v>2781.0961895146602</v>
      </c>
      <c r="BX12" s="17">
        <v>0</v>
      </c>
      <c r="BY12" s="17">
        <v>27351.593212325999</v>
      </c>
      <c r="BZ12" s="17">
        <v>11937.576006302101</v>
      </c>
      <c r="CA12" s="17">
        <v>1326.3976580915601</v>
      </c>
      <c r="CB12" s="17">
        <v>13263.973664393599</v>
      </c>
      <c r="CC12" s="17">
        <v>0.80498765811776596</v>
      </c>
      <c r="CD12" s="17">
        <v>1094.13152595473</v>
      </c>
      <c r="CE12" s="17">
        <v>83.697086822735699</v>
      </c>
      <c r="CF12" s="17">
        <v>38.290134195022098</v>
      </c>
      <c r="CG12" s="17">
        <v>15.681266621359001</v>
      </c>
      <c r="CH12" s="17">
        <v>19.0756593306639</v>
      </c>
      <c r="CI12" s="17">
        <v>17.4678465946395</v>
      </c>
      <c r="CJ12" s="17">
        <v>93.7030587924923</v>
      </c>
      <c r="CK12" s="17">
        <v>1.3811905827781501</v>
      </c>
      <c r="CL12" s="17">
        <v>1245.1744683034599</v>
      </c>
      <c r="CM12" s="17">
        <v>0.56115546034557395</v>
      </c>
      <c r="CN12" s="17">
        <v>167.60641543457999</v>
      </c>
      <c r="CO12" s="17">
        <v>1789.45791853172</v>
      </c>
      <c r="CP12" s="17">
        <v>0.471547556133533</v>
      </c>
      <c r="CQ12" s="17">
        <v>0</v>
      </c>
      <c r="CR12" s="17">
        <v>40.6249447915243</v>
      </c>
      <c r="CS12" s="17">
        <v>55437.1055181962</v>
      </c>
      <c r="CT12" s="17">
        <v>48533.973903776598</v>
      </c>
      <c r="CU12" s="17">
        <v>6903.1316144196599</v>
      </c>
      <c r="CV12" s="17">
        <v>0.52187189637064102</v>
      </c>
      <c r="CW12" s="17">
        <v>8.9894525011326207E-2</v>
      </c>
      <c r="CX12" s="17">
        <v>212.34341497412299</v>
      </c>
      <c r="CY12" s="17">
        <v>25.087276447912998</v>
      </c>
      <c r="CZ12" s="17">
        <v>18911.328356497299</v>
      </c>
      <c r="DA12" s="17">
        <v>127.349084791834</v>
      </c>
      <c r="DB12" s="17">
        <v>57.073277085368403</v>
      </c>
      <c r="DC12" s="17">
        <v>27016.185897348299</v>
      </c>
      <c r="DD12" s="17">
        <v>0</v>
      </c>
      <c r="DE12" s="17">
        <v>1.0015070974284099</v>
      </c>
      <c r="DF12" s="17">
        <v>182.81047438211601</v>
      </c>
      <c r="DG12" s="17">
        <v>7.9676373675821296E-2</v>
      </c>
      <c r="DH12" s="17">
        <v>3636.8195842059899</v>
      </c>
      <c r="DI12" s="17">
        <v>66.034649667177206</v>
      </c>
      <c r="DJ12" s="17">
        <v>158.98709515970799</v>
      </c>
      <c r="DK12" s="17">
        <v>0</v>
      </c>
      <c r="DL12" s="17">
        <v>23.2255793921506</v>
      </c>
      <c r="DM12" s="17">
        <v>239.83910395954399</v>
      </c>
      <c r="DN12" s="17">
        <v>790.96027347992299</v>
      </c>
      <c r="DO12" s="17">
        <v>703.73487473166199</v>
      </c>
      <c r="DP12" s="17">
        <v>26860.507303045099</v>
      </c>
      <c r="DQ12" s="17">
        <v>317.97386758853798</v>
      </c>
      <c r="DR12" s="17">
        <v>107.30160006187999</v>
      </c>
      <c r="DS12" s="17"/>
      <c r="DT12" s="26">
        <f t="shared" si="0"/>
        <v>1.0182828233190231</v>
      </c>
      <c r="DU12" s="40">
        <f t="shared" si="1"/>
        <v>-4.2623584355724923E-5</v>
      </c>
      <c r="DV12" s="40">
        <f t="shared" si="2"/>
        <v>-4.4766488888720134E-5</v>
      </c>
      <c r="DW12" s="40">
        <f t="shared" si="3"/>
        <v>-2.3488684170709618E-5</v>
      </c>
      <c r="DX12" s="40">
        <f t="shared" si="4"/>
        <v>-3.9567812692860168E-5</v>
      </c>
      <c r="DY12" s="40">
        <f t="shared" si="5"/>
        <v>-4.095662578403814E-5</v>
      </c>
      <c r="DZ12" s="40">
        <f t="shared" si="6"/>
        <v>-4.461303385700995E-5</v>
      </c>
      <c r="EA12" s="40">
        <f t="shared" si="7"/>
        <v>-4.3148066116860028E-5</v>
      </c>
      <c r="EB12" s="40">
        <f t="shared" si="8"/>
        <v>-2.5981924740274929E-5</v>
      </c>
      <c r="EC12" s="40">
        <f t="shared" si="9"/>
        <v>-2.5898594019803342E-5</v>
      </c>
      <c r="ED12" s="40">
        <f t="shared" si="10"/>
        <v>-2.6045033823769512E-5</v>
      </c>
      <c r="EE12" s="40">
        <f t="shared" si="11"/>
        <v>-2.5820425305850756E-5</v>
      </c>
      <c r="EF12" s="40">
        <f t="shared" si="12"/>
        <v>-2.5825674853473126E-5</v>
      </c>
      <c r="EG12" s="40">
        <f t="shared" si="13"/>
        <v>-2.5848721185816267E-5</v>
      </c>
      <c r="EH12" s="40">
        <f t="shared" si="14"/>
        <v>-2.6313927453685899E-5</v>
      </c>
      <c r="EI12" s="40">
        <f t="shared" si="15"/>
        <v>-2.571679819442189E-5</v>
      </c>
      <c r="EJ12" s="40">
        <f t="shared" si="16"/>
        <v>-2.5375408314041392E-5</v>
      </c>
      <c r="EK12" s="40">
        <f t="shared" si="17"/>
        <v>-2.5825404233283383E-5</v>
      </c>
      <c r="EL12" s="40">
        <f t="shared" si="18"/>
        <v>-2.6787092708001967E-5</v>
      </c>
      <c r="EM12" s="40">
        <f t="shared" si="19"/>
        <v>-2.6153398242155251E-5</v>
      </c>
      <c r="EN12" s="40">
        <f t="shared" si="20"/>
        <v>-2.2775121226970582E-5</v>
      </c>
      <c r="EO12" s="40">
        <f t="shared" si="21"/>
        <v>2.74748353618617E-2</v>
      </c>
      <c r="EP12" s="40">
        <f t="shared" si="22"/>
        <v>-2.5612820792171095E-5</v>
      </c>
      <c r="EQ12" s="40">
        <f t="shared" si="23"/>
        <v>-2.6220945975175037E-5</v>
      </c>
      <c r="ER12" s="40">
        <f t="shared" si="24"/>
        <v>-2.4539166671231453E-5</v>
      </c>
      <c r="ES12" s="40">
        <f t="shared" si="25"/>
        <v>-2.6435721240539982E-5</v>
      </c>
      <c r="ET12" s="40">
        <f t="shared" si="26"/>
        <v>-2.61025147686663E-5</v>
      </c>
      <c r="EU12" s="40">
        <f t="shared" si="27"/>
        <v>-2.5841305659659654E-5</v>
      </c>
      <c r="EV12" s="40">
        <f t="shared" si="28"/>
        <v>-2.5056186852011503E-5</v>
      </c>
      <c r="EW12" s="40">
        <f t="shared" si="29"/>
        <v>0</v>
      </c>
      <c r="EX12" s="40">
        <f t="shared" si="30"/>
        <v>0</v>
      </c>
      <c r="EY12" s="40">
        <f t="shared" si="31"/>
        <v>0</v>
      </c>
    </row>
    <row r="13" spans="1:155" x14ac:dyDescent="0.25">
      <c r="A13" s="17" t="s">
        <v>182</v>
      </c>
      <c r="B13" s="15">
        <v>40254.973230000003</v>
      </c>
      <c r="C13" s="15">
        <v>659.73129400000005</v>
      </c>
      <c r="D13" s="15">
        <v>500.00840799999997</v>
      </c>
      <c r="E13" s="15">
        <v>4051.1017059999999</v>
      </c>
      <c r="F13" s="15">
        <v>3433.137025</v>
      </c>
      <c r="G13" s="15">
        <v>287.45156600000001</v>
      </c>
      <c r="H13" s="15">
        <v>9483.6374660000001</v>
      </c>
      <c r="I13" s="17">
        <v>328.617142</v>
      </c>
      <c r="J13" s="17">
        <v>100.435299</v>
      </c>
      <c r="K13" s="17">
        <v>88.101080999999994</v>
      </c>
      <c r="L13" s="17">
        <v>53.154344999999999</v>
      </c>
      <c r="M13" s="17">
        <v>656.35326499999996</v>
      </c>
      <c r="N13" s="17">
        <v>67.250512999999998</v>
      </c>
      <c r="O13" s="17">
        <v>56.972071999999997</v>
      </c>
      <c r="P13" s="17">
        <v>2.8290090000000001</v>
      </c>
      <c r="Q13" s="17">
        <v>1.158609</v>
      </c>
      <c r="R13" s="17">
        <v>1.4093640000000001</v>
      </c>
      <c r="S13" s="17">
        <v>1.2905709999999999</v>
      </c>
      <c r="T13" s="17">
        <v>5.4703759999999999</v>
      </c>
      <c r="U13" s="17">
        <v>738.58100100000001</v>
      </c>
      <c r="V13" s="17">
        <v>95.442847999999998</v>
      </c>
      <c r="W13" s="17">
        <v>63.139127000000002</v>
      </c>
      <c r="X13" s="17">
        <v>13.80254</v>
      </c>
      <c r="Y13" s="17">
        <v>7.8270999999999993E-2</v>
      </c>
      <c r="Z13" s="17">
        <v>9.3974089999999997</v>
      </c>
      <c r="AA13" s="17">
        <v>18.820028000000001</v>
      </c>
      <c r="AB13" s="17">
        <v>20.263280000000002</v>
      </c>
      <c r="AC13" s="17">
        <v>0.21700800000000001</v>
      </c>
      <c r="AD13" s="17"/>
      <c r="AE13" s="17"/>
      <c r="AF13" s="17">
        <v>1.8955E-2</v>
      </c>
      <c r="AG13" s="15"/>
      <c r="AH13" s="17" t="s">
        <v>182</v>
      </c>
      <c r="AI13" s="17">
        <v>892.40060815449306</v>
      </c>
      <c r="AJ13" s="17">
        <v>134.03220141838401</v>
      </c>
      <c r="AK13" s="17">
        <v>63.269747660598398</v>
      </c>
      <c r="AL13" s="17">
        <v>100.64300430835</v>
      </c>
      <c r="AM13" s="17">
        <v>13.8310892772896</v>
      </c>
      <c r="AN13" s="17">
        <v>0</v>
      </c>
      <c r="AO13" s="17">
        <v>329.29671530223698</v>
      </c>
      <c r="AP13" s="17">
        <v>329.29671530223698</v>
      </c>
      <c r="AQ13" s="17">
        <v>286.55332503928599</v>
      </c>
      <c r="AR13" s="17">
        <v>283.96163878644097</v>
      </c>
      <c r="AS13" s="17">
        <v>88.283246844756306</v>
      </c>
      <c r="AT13" s="17">
        <v>0.217457411314739</v>
      </c>
      <c r="AU13" s="17">
        <v>53.2642376887311</v>
      </c>
      <c r="AV13" s="17">
        <v>7.8432772366573505E-2</v>
      </c>
      <c r="AW13" s="17">
        <v>954.80814697110702</v>
      </c>
      <c r="AX13" s="17">
        <v>40330.008041402703</v>
      </c>
      <c r="AY13" s="17">
        <v>217.56423549169901</v>
      </c>
      <c r="AZ13" s="17">
        <v>0</v>
      </c>
      <c r="BA13" s="17">
        <v>143.20218862561501</v>
      </c>
      <c r="BB13" s="17">
        <v>0</v>
      </c>
      <c r="BC13" s="17">
        <v>25.1928128788884</v>
      </c>
      <c r="BD13" s="17">
        <v>95.102068122634805</v>
      </c>
      <c r="BE13" s="17">
        <v>657.710595061915</v>
      </c>
      <c r="BF13" s="17">
        <v>657.710595061915</v>
      </c>
      <c r="BG13" s="17">
        <v>100.67231626183499</v>
      </c>
      <c r="BH13" s="17">
        <v>0</v>
      </c>
      <c r="BI13" s="17">
        <v>9.4168557957580301</v>
      </c>
      <c r="BJ13" s="17">
        <v>5183563.3896895302</v>
      </c>
      <c r="BK13" s="17">
        <v>0</v>
      </c>
      <c r="BL13" s="17">
        <v>670.14541758812504</v>
      </c>
      <c r="BM13" s="17">
        <v>68.181677537699201</v>
      </c>
      <c r="BN13" s="17">
        <v>116.619109135266</v>
      </c>
      <c r="BO13" s="17">
        <v>1967.58628708488</v>
      </c>
      <c r="BP13" s="17">
        <v>68.671656999967993</v>
      </c>
      <c r="BQ13" s="17">
        <v>4.9397165186814097E-3</v>
      </c>
      <c r="BR13" s="17">
        <v>1.40591986419528E-2</v>
      </c>
      <c r="BS13" s="17">
        <v>740.11068530289504</v>
      </c>
      <c r="BT13" s="17">
        <v>18.858937522985499</v>
      </c>
      <c r="BU13" s="17">
        <v>0</v>
      </c>
      <c r="BV13" s="17">
        <v>109.636817046376</v>
      </c>
      <c r="BW13" s="17">
        <v>660.96474863649598</v>
      </c>
      <c r="BX13" s="17">
        <v>0</v>
      </c>
      <c r="BY13" s="17">
        <v>9817.3525955565801</v>
      </c>
      <c r="BZ13" s="17">
        <v>451.01894601520002</v>
      </c>
      <c r="CA13" s="17">
        <v>50.113229507498403</v>
      </c>
      <c r="CB13" s="17">
        <v>501.13217552269901</v>
      </c>
      <c r="CC13" s="17">
        <v>0.51796082489315798</v>
      </c>
      <c r="CD13" s="17">
        <v>704.00746150858402</v>
      </c>
      <c r="CE13" s="17">
        <v>53.854003981080197</v>
      </c>
      <c r="CF13" s="17">
        <v>2.83484612176898</v>
      </c>
      <c r="CG13" s="17">
        <v>1.16100633648704</v>
      </c>
      <c r="CH13" s="17">
        <v>1.4122795642767401</v>
      </c>
      <c r="CI13" s="17">
        <v>1.2932371593379499</v>
      </c>
      <c r="CJ13" s="17">
        <v>5.48167576703759</v>
      </c>
      <c r="CK13" s="17">
        <v>1.30591782679387E-2</v>
      </c>
      <c r="CL13" s="17">
        <v>801.19437075265705</v>
      </c>
      <c r="CM13" s="17">
        <v>0</v>
      </c>
      <c r="CN13" s="17">
        <v>25.588604915755798</v>
      </c>
      <c r="CO13" s="17">
        <v>306.37644853806</v>
      </c>
      <c r="CP13" s="17">
        <v>4.0337004722300299E-2</v>
      </c>
      <c r="CQ13" s="17">
        <v>0</v>
      </c>
      <c r="CR13" s="17">
        <v>31.113793211527899</v>
      </c>
      <c r="CS13" s="17">
        <v>4058.82425258073</v>
      </c>
      <c r="CT13" s="17">
        <v>3439.68161887316</v>
      </c>
      <c r="CU13" s="17">
        <v>619.14263370756703</v>
      </c>
      <c r="CV13" s="17">
        <v>1.19439123996759</v>
      </c>
      <c r="CW13" s="17">
        <v>1.35441340461978E-2</v>
      </c>
      <c r="CX13" s="17">
        <v>18.102446591709501</v>
      </c>
      <c r="CY13" s="17">
        <v>13.821078804764101</v>
      </c>
      <c r="CZ13" s="17">
        <v>1238.94214053362</v>
      </c>
      <c r="DA13" s="17">
        <v>5.6748389277820896</v>
      </c>
      <c r="DB13" s="17">
        <v>7.1013992743486698</v>
      </c>
      <c r="DC13" s="17">
        <v>1769.9174482933399</v>
      </c>
      <c r="DD13" s="17">
        <v>0</v>
      </c>
      <c r="DE13" s="17">
        <v>0.238865248071782</v>
      </c>
      <c r="DF13" s="17">
        <v>21.5245502755226</v>
      </c>
      <c r="DG13" s="17">
        <v>1.8672701642994501E-2</v>
      </c>
      <c r="DH13" s="17">
        <v>288.046031724069</v>
      </c>
      <c r="DI13" s="17">
        <v>42.489371279075698</v>
      </c>
      <c r="DJ13" s="17">
        <v>20.305211513531901</v>
      </c>
      <c r="DK13" s="17">
        <v>0</v>
      </c>
      <c r="DL13" s="17">
        <v>14.9442619193072</v>
      </c>
      <c r="DM13" s="17">
        <v>154.32202339332099</v>
      </c>
      <c r="DN13" s="17">
        <v>67.389615985159494</v>
      </c>
      <c r="DO13" s="17">
        <v>452.81073162428601</v>
      </c>
      <c r="DP13" s="17">
        <v>9501.3689329078297</v>
      </c>
      <c r="DQ13" s="17">
        <v>57.089945735784497</v>
      </c>
      <c r="DR13" s="17">
        <v>69.042058055713497</v>
      </c>
      <c r="DS13" s="17"/>
      <c r="DT13" s="26">
        <f t="shared" si="0"/>
        <v>1.0332566459507058</v>
      </c>
      <c r="DU13" s="40">
        <f t="shared" si="1"/>
        <v>1.8639886051838306E-3</v>
      </c>
      <c r="DV13" s="40">
        <f t="shared" si="2"/>
        <v>1.8696318451371431E-3</v>
      </c>
      <c r="DW13" s="40">
        <f t="shared" si="3"/>
        <v>2.2474972514843002E-3</v>
      </c>
      <c r="DX13" s="40">
        <f t="shared" si="4"/>
        <v>1.9062830659848332E-3</v>
      </c>
      <c r="DY13" s="40">
        <f t="shared" si="5"/>
        <v>1.9063013871868429E-3</v>
      </c>
      <c r="DZ13" s="40">
        <f t="shared" si="6"/>
        <v>2.0680552635047467E-3</v>
      </c>
      <c r="EA13" s="40">
        <f t="shared" si="7"/>
        <v>1.8696905033958834E-3</v>
      </c>
      <c r="EB13" s="40">
        <f t="shared" si="8"/>
        <v>2.0679788586225809E-3</v>
      </c>
      <c r="EC13" s="40">
        <f t="shared" si="9"/>
        <v>2.0680508787055082E-3</v>
      </c>
      <c r="ED13" s="40">
        <f t="shared" si="10"/>
        <v>2.0676913686940163E-3</v>
      </c>
      <c r="EE13" s="40">
        <f t="shared" si="11"/>
        <v>2.0674262608466141E-3</v>
      </c>
      <c r="EF13" s="40">
        <f t="shared" si="12"/>
        <v>2.0679870647326423E-3</v>
      </c>
      <c r="EG13" s="40">
        <f t="shared" si="13"/>
        <v>2.0684300974699848E-3</v>
      </c>
      <c r="EH13" s="40">
        <f t="shared" si="14"/>
        <v>2.0689740015862415E-3</v>
      </c>
      <c r="EI13" s="40">
        <f t="shared" si="15"/>
        <v>2.0633097204639083E-3</v>
      </c>
      <c r="EJ13" s="40">
        <f t="shared" si="16"/>
        <v>2.0691505823275942E-3</v>
      </c>
      <c r="EK13" s="40">
        <f t="shared" si="17"/>
        <v>2.0687092026900086E-3</v>
      </c>
      <c r="EL13" s="40">
        <f t="shared" si="18"/>
        <v>2.0658757541816785E-3</v>
      </c>
      <c r="EM13" s="40">
        <f t="shared" si="19"/>
        <v>2.0656289508417811E-3</v>
      </c>
      <c r="EN13" s="40">
        <f t="shared" si="20"/>
        <v>2.0711124451128693E-3</v>
      </c>
      <c r="EO13" s="40">
        <f t="shared" si="21"/>
        <v>0.14871694782594919</v>
      </c>
      <c r="EP13" s="40">
        <f t="shared" si="22"/>
        <v>2.0687752080955435E-3</v>
      </c>
      <c r="EQ13" s="40">
        <f t="shared" si="23"/>
        <v>2.0684075025031055E-3</v>
      </c>
      <c r="ER13" s="40">
        <f t="shared" si="24"/>
        <v>2.0668238118014609E-3</v>
      </c>
      <c r="ES13" s="40">
        <f t="shared" si="25"/>
        <v>2.0693784593211208E-3</v>
      </c>
      <c r="ET13" s="40">
        <f t="shared" si="26"/>
        <v>2.0674529807021948E-3</v>
      </c>
      <c r="EU13" s="40">
        <f t="shared" si="27"/>
        <v>2.0693349512961182E-3</v>
      </c>
      <c r="EV13" s="40">
        <f t="shared" si="28"/>
        <v>2.0709435354410691E-3</v>
      </c>
      <c r="EW13" s="40">
        <f t="shared" si="29"/>
        <v>0</v>
      </c>
      <c r="EX13" s="40">
        <f t="shared" si="30"/>
        <v>0</v>
      </c>
      <c r="EY13" s="40">
        <f t="shared" si="31"/>
        <v>2.3168114288688647E-3</v>
      </c>
    </row>
    <row r="14" spans="1:155" x14ac:dyDescent="0.25">
      <c r="A14" s="17" t="s">
        <v>183</v>
      </c>
      <c r="B14" s="15">
        <v>62343.392825000003</v>
      </c>
      <c r="C14" s="15">
        <v>1015.4825547</v>
      </c>
      <c r="D14" s="15">
        <v>1133.5706181999999</v>
      </c>
      <c r="E14" s="15">
        <v>6885.3782798000002</v>
      </c>
      <c r="F14" s="15">
        <v>5936.8401789999998</v>
      </c>
      <c r="G14" s="15">
        <v>552.71367150000003</v>
      </c>
      <c r="H14" s="15">
        <v>15176.463426</v>
      </c>
      <c r="I14" s="17">
        <v>444.51795752999999</v>
      </c>
      <c r="J14" s="17">
        <v>122.227175</v>
      </c>
      <c r="K14" s="17">
        <v>115.01506639999999</v>
      </c>
      <c r="L14" s="17">
        <v>69.811833399999998</v>
      </c>
      <c r="M14" s="17">
        <v>639.99269635999997</v>
      </c>
      <c r="N14" s="17">
        <v>86.593505449999995</v>
      </c>
      <c r="O14" s="17">
        <v>71.503123119999998</v>
      </c>
      <c r="P14" s="17">
        <v>4.5996800000000002</v>
      </c>
      <c r="Q14" s="17">
        <v>1.8836010000000001</v>
      </c>
      <c r="R14" s="17">
        <v>2.2914750000000002</v>
      </c>
      <c r="S14" s="17">
        <v>2.0981890000000001</v>
      </c>
      <c r="T14" s="17">
        <v>8.8938349999999993</v>
      </c>
      <c r="U14" s="17">
        <v>550.02232000000004</v>
      </c>
      <c r="V14" s="17">
        <v>116.02032800000001</v>
      </c>
      <c r="W14" s="17">
        <v>76.869325000000003</v>
      </c>
      <c r="X14" s="17">
        <v>16.710798</v>
      </c>
      <c r="Y14" s="17">
        <v>0.12725700000000001</v>
      </c>
      <c r="Z14" s="17">
        <v>19.657398310000001</v>
      </c>
      <c r="AA14" s="17">
        <v>30.597719000000001</v>
      </c>
      <c r="AB14" s="17">
        <v>25.572739590000001</v>
      </c>
      <c r="AC14" s="17">
        <v>0.35286299999999998</v>
      </c>
      <c r="AD14" s="17"/>
      <c r="AE14" s="17">
        <v>0.67757325000000002</v>
      </c>
      <c r="AF14" s="17">
        <v>0.27929399999999999</v>
      </c>
      <c r="AG14" s="15"/>
      <c r="AH14" s="17" t="s">
        <v>183</v>
      </c>
      <c r="AI14" s="17">
        <v>1522.83195522132</v>
      </c>
      <c r="AJ14" s="17">
        <v>231.59062364561399</v>
      </c>
      <c r="AK14" s="17">
        <v>76.514689541940101</v>
      </c>
      <c r="AL14" s="17">
        <v>121.66350254190201</v>
      </c>
      <c r="AM14" s="17">
        <v>16.633679212116601</v>
      </c>
      <c r="AN14" s="17">
        <v>0</v>
      </c>
      <c r="AO14" s="17">
        <v>442.46718913704399</v>
      </c>
      <c r="AP14" s="17">
        <v>442.46718913704399</v>
      </c>
      <c r="AQ14" s="17">
        <v>474.38399993640701</v>
      </c>
      <c r="AR14" s="17">
        <v>464.54327863953802</v>
      </c>
      <c r="AS14" s="17">
        <v>114.484249030112</v>
      </c>
      <c r="AT14" s="17">
        <v>0.35123530678751103</v>
      </c>
      <c r="AU14" s="17">
        <v>69.489708118900893</v>
      </c>
      <c r="AV14" s="17">
        <v>0.12666981906969299</v>
      </c>
      <c r="AW14" s="17">
        <v>1653.82395102686</v>
      </c>
      <c r="AX14" s="17">
        <v>62024.619725766999</v>
      </c>
      <c r="AY14" s="17">
        <v>393.00307269635601</v>
      </c>
      <c r="AZ14" s="17">
        <v>21.122851434953201</v>
      </c>
      <c r="BA14" s="17">
        <v>239.08237563446599</v>
      </c>
      <c r="BB14" s="17">
        <v>0.67443712813538503</v>
      </c>
      <c r="BC14" s="17">
        <v>48.505460508814103</v>
      </c>
      <c r="BD14" s="17">
        <v>163.11529889441201</v>
      </c>
      <c r="BE14" s="17">
        <v>637.04006945831497</v>
      </c>
      <c r="BF14" s="17">
        <v>637.04006945831497</v>
      </c>
      <c r="BG14" s="17">
        <v>157.51081760335401</v>
      </c>
      <c r="BH14" s="17">
        <v>21.276289731869898</v>
      </c>
      <c r="BI14" s="17">
        <v>19.566712016028699</v>
      </c>
      <c r="BJ14" s="17">
        <v>9568688.6445190292</v>
      </c>
      <c r="BK14" s="17">
        <v>0</v>
      </c>
      <c r="BL14" s="17">
        <v>1076.64244804177</v>
      </c>
      <c r="BM14" s="17">
        <v>110.33234899573</v>
      </c>
      <c r="BN14" s="17">
        <v>194.19095596620801</v>
      </c>
      <c r="BO14" s="17">
        <v>3192.4094263293</v>
      </c>
      <c r="BP14" s="17">
        <v>120.966403484678</v>
      </c>
      <c r="BQ14" s="17">
        <v>7.2294677337037094E-2</v>
      </c>
      <c r="BR14" s="17">
        <v>0.20576209736713</v>
      </c>
      <c r="BS14" s="17">
        <v>547.48661743184903</v>
      </c>
      <c r="BT14" s="17">
        <v>30.4566112268026</v>
      </c>
      <c r="BU14" s="17">
        <v>0</v>
      </c>
      <c r="BV14" s="17">
        <v>137.38420573167201</v>
      </c>
      <c r="BW14" s="17">
        <v>1010.30148968402</v>
      </c>
      <c r="BX14" s="17">
        <v>0</v>
      </c>
      <c r="BY14" s="17">
        <v>15644.217530051699</v>
      </c>
      <c r="BZ14" s="17">
        <v>1015.81101709265</v>
      </c>
      <c r="CA14" s="17">
        <v>112.868127552153</v>
      </c>
      <c r="CB14" s="17">
        <v>1128.6791446448001</v>
      </c>
      <c r="CC14" s="17">
        <v>0.81039445572665902</v>
      </c>
      <c r="CD14" s="17">
        <v>1167.81493421661</v>
      </c>
      <c r="CE14" s="17">
        <v>85.714801499051305</v>
      </c>
      <c r="CF14" s="17">
        <v>4.57844631160898</v>
      </c>
      <c r="CG14" s="17">
        <v>1.8749123067422799</v>
      </c>
      <c r="CH14" s="17">
        <v>2.2808987047096201</v>
      </c>
      <c r="CI14" s="17">
        <v>2.08850912401329</v>
      </c>
      <c r="CJ14" s="17">
        <v>8.8528012438918093</v>
      </c>
      <c r="CK14" s="17">
        <v>0.47764098260002003</v>
      </c>
      <c r="CL14" s="17">
        <v>2016.6967795338501</v>
      </c>
      <c r="CM14" s="17">
        <v>6.8200866196751404</v>
      </c>
      <c r="CN14" s="17">
        <v>29.1913686432205</v>
      </c>
      <c r="CO14" s="17">
        <v>210.31430888407499</v>
      </c>
      <c r="CP14" s="17">
        <v>0.33180465356018901</v>
      </c>
      <c r="CQ14" s="17">
        <v>0</v>
      </c>
      <c r="CR14" s="17">
        <v>15.303227243506001</v>
      </c>
      <c r="CS14" s="17">
        <v>6851.1242459988098</v>
      </c>
      <c r="CT14" s="17">
        <v>5907.3412086029102</v>
      </c>
      <c r="CU14" s="17">
        <v>943.78303739590001</v>
      </c>
      <c r="CV14" s="17">
        <v>0.87882662686221602</v>
      </c>
      <c r="CW14" s="17">
        <v>6.7380213023804397E-2</v>
      </c>
      <c r="CX14" s="17">
        <v>248.57758301889899</v>
      </c>
      <c r="CY14" s="17">
        <v>2.761796973054</v>
      </c>
      <c r="CZ14" s="17">
        <v>2197.5108793906402</v>
      </c>
      <c r="DA14" s="17">
        <v>14.319453294421701</v>
      </c>
      <c r="DB14" s="17">
        <v>8.1050559734783896</v>
      </c>
      <c r="DC14" s="17">
        <v>3139.30147191587</v>
      </c>
      <c r="DD14" s="17">
        <v>7.7688929359916603</v>
      </c>
      <c r="DE14" s="17">
        <v>7.6365430067075604</v>
      </c>
      <c r="DF14" s="17">
        <v>25.710053839404299</v>
      </c>
      <c r="DG14" s="17">
        <v>3.37273239107789E-2</v>
      </c>
      <c r="DH14" s="17">
        <v>550.163281645089</v>
      </c>
      <c r="DI14" s="17">
        <v>493.52935092047602</v>
      </c>
      <c r="DJ14" s="17">
        <v>25.4547837802962</v>
      </c>
      <c r="DK14" s="17">
        <v>0</v>
      </c>
      <c r="DL14" s="17">
        <v>27.697653436480401</v>
      </c>
      <c r="DM14" s="17">
        <v>265.172617947383</v>
      </c>
      <c r="DN14" s="17">
        <v>86.193878779157004</v>
      </c>
      <c r="DO14" s="17">
        <v>741.92462440196402</v>
      </c>
      <c r="DP14" s="17">
        <v>15099.3081483931</v>
      </c>
      <c r="DQ14" s="17">
        <v>71.173300445453805</v>
      </c>
      <c r="DR14" s="17">
        <v>126.868015182543</v>
      </c>
      <c r="DS14" s="17"/>
      <c r="DT14" s="26">
        <f t="shared" si="0"/>
        <v>1.0360883675134871</v>
      </c>
      <c r="DU14" s="40">
        <f t="shared" si="1"/>
        <v>-5.1131817629465606E-3</v>
      </c>
      <c r="DV14" s="40">
        <f t="shared" si="2"/>
        <v>-5.1020719085722354E-3</v>
      </c>
      <c r="DW14" s="40">
        <f t="shared" si="3"/>
        <v>-4.3151026293950651E-3</v>
      </c>
      <c r="DX14" s="40">
        <f t="shared" si="4"/>
        <v>-4.9748949744247593E-3</v>
      </c>
      <c r="DY14" s="40">
        <f t="shared" si="5"/>
        <v>-4.9687998173564406E-3</v>
      </c>
      <c r="DZ14" s="40">
        <f t="shared" si="6"/>
        <v>-4.6143057181661038E-3</v>
      </c>
      <c r="EA14" s="40">
        <f t="shared" si="7"/>
        <v>-5.0838772803102061E-3</v>
      </c>
      <c r="EB14" s="40">
        <f t="shared" si="8"/>
        <v>-4.6134657964129553E-3</v>
      </c>
      <c r="EC14" s="40">
        <f t="shared" si="9"/>
        <v>-4.6116786884585793E-3</v>
      </c>
      <c r="ED14" s="40">
        <f t="shared" si="10"/>
        <v>-4.6151985692197833E-3</v>
      </c>
      <c r="EE14" s="40">
        <f t="shared" si="11"/>
        <v>-4.6141931161358769E-3</v>
      </c>
      <c r="EF14" s="40">
        <f t="shared" si="12"/>
        <v>-4.6135321832237322E-3</v>
      </c>
      <c r="EG14" s="40">
        <f t="shared" si="13"/>
        <v>-4.6149727830771337E-3</v>
      </c>
      <c r="EH14" s="40">
        <f t="shared" si="14"/>
        <v>-4.6127030562381002E-3</v>
      </c>
      <c r="EI14" s="40">
        <f t="shared" si="15"/>
        <v>-4.6163403521593338E-3</v>
      </c>
      <c r="EJ14" s="40">
        <f t="shared" si="16"/>
        <v>-4.6128098560789402E-3</v>
      </c>
      <c r="EK14" s="40">
        <f t="shared" si="17"/>
        <v>-4.6154966955258368E-3</v>
      </c>
      <c r="EL14" s="40">
        <f t="shared" si="18"/>
        <v>-4.6134433012040626E-3</v>
      </c>
      <c r="EM14" s="40">
        <f t="shared" si="19"/>
        <v>-4.6137303096122134E-3</v>
      </c>
      <c r="EN14" s="40">
        <f t="shared" si="20"/>
        <v>-4.6101812161932071E-3</v>
      </c>
      <c r="EO14" s="40">
        <f t="shared" si="21"/>
        <v>0.18413909096750705</v>
      </c>
      <c r="EP14" s="40">
        <f t="shared" si="22"/>
        <v>-4.613484742579734E-3</v>
      </c>
      <c r="EQ14" s="40">
        <f t="shared" si="23"/>
        <v>-4.6149075515962718E-3</v>
      </c>
      <c r="ER14" s="40">
        <f t="shared" si="24"/>
        <v>-4.6141346276198439E-3</v>
      </c>
      <c r="ES14" s="40">
        <f t="shared" si="25"/>
        <v>-4.6133416305233444E-3</v>
      </c>
      <c r="ET14" s="40">
        <f t="shared" si="26"/>
        <v>-4.6117089054056965E-3</v>
      </c>
      <c r="EU14" s="40">
        <f t="shared" si="27"/>
        <v>-4.6125605466974199E-3</v>
      </c>
      <c r="EV14" s="40">
        <f t="shared" si="28"/>
        <v>-4.6128191748326022E-3</v>
      </c>
      <c r="EW14" s="40">
        <f t="shared" si="29"/>
        <v>0</v>
      </c>
      <c r="EX14" s="40">
        <f t="shared" si="30"/>
        <v>-4.628461741391034E-3</v>
      </c>
      <c r="EY14" s="40">
        <f t="shared" si="31"/>
        <v>-4.4298312739724692E-3</v>
      </c>
    </row>
    <row r="15" spans="1:155" x14ac:dyDescent="0.25">
      <c r="A15" s="17" t="s">
        <v>184</v>
      </c>
      <c r="B15" s="15">
        <v>16289.289008</v>
      </c>
      <c r="C15" s="15">
        <v>265.94327750000002</v>
      </c>
      <c r="D15" s="15">
        <v>338.34216623999998</v>
      </c>
      <c r="E15" s="15">
        <v>1841.1720005</v>
      </c>
      <c r="F15" s="15">
        <v>1588.4786247</v>
      </c>
      <c r="G15" s="15">
        <v>157.27086</v>
      </c>
      <c r="H15" s="15">
        <v>3983.1312008</v>
      </c>
      <c r="I15" s="17">
        <v>126.70872226</v>
      </c>
      <c r="J15" s="17">
        <v>34.953482999999999</v>
      </c>
      <c r="K15" s="17">
        <v>32.8208518</v>
      </c>
      <c r="L15" s="17">
        <v>19.9190428</v>
      </c>
      <c r="M15" s="17">
        <v>182.64685212000001</v>
      </c>
      <c r="N15" s="17">
        <v>24.721886900000001</v>
      </c>
      <c r="O15" s="17">
        <v>20.431281039999998</v>
      </c>
      <c r="P15" s="17">
        <v>1.3153060000000001</v>
      </c>
      <c r="Q15" s="17">
        <v>0.538659</v>
      </c>
      <c r="R15" s="17">
        <v>0.65527000000000002</v>
      </c>
      <c r="S15" s="17">
        <v>0.60001899999999997</v>
      </c>
      <c r="T15" s="17">
        <v>2.5433309999999998</v>
      </c>
      <c r="U15" s="17">
        <v>157.29062999999999</v>
      </c>
      <c r="V15" s="17">
        <v>33.178517999999997</v>
      </c>
      <c r="W15" s="17">
        <v>21.982447000000001</v>
      </c>
      <c r="X15" s="17">
        <v>4.7788050000000002</v>
      </c>
      <c r="Y15" s="17">
        <v>3.6436000000000003E-2</v>
      </c>
      <c r="Z15" s="17">
        <v>5.5456690200000001</v>
      </c>
      <c r="AA15" s="17">
        <v>8.7500499999999999</v>
      </c>
      <c r="AB15" s="17">
        <v>7.3061597799999998</v>
      </c>
      <c r="AC15" s="17">
        <v>0.100928</v>
      </c>
      <c r="AD15" s="17"/>
      <c r="AE15" s="17">
        <v>0.18750149999999999</v>
      </c>
      <c r="AF15" s="17">
        <v>8.2298999999999997E-2</v>
      </c>
      <c r="AG15" s="15"/>
      <c r="AH15" s="17" t="s">
        <v>184</v>
      </c>
      <c r="AI15" s="17">
        <v>395.89310771641902</v>
      </c>
      <c r="AJ15" s="17">
        <v>60.2583032110945</v>
      </c>
      <c r="AK15" s="17">
        <v>21.969981471061502</v>
      </c>
      <c r="AL15" s="17">
        <v>34.933754212311101</v>
      </c>
      <c r="AM15" s="17">
        <v>4.7760990782856796</v>
      </c>
      <c r="AN15" s="17">
        <v>0</v>
      </c>
      <c r="AO15" s="17">
        <v>126.639431333503</v>
      </c>
      <c r="AP15" s="17">
        <v>126.639431333503</v>
      </c>
      <c r="AQ15" s="17">
        <v>123.06443037647701</v>
      </c>
      <c r="AR15" s="17">
        <v>120.40917419262099</v>
      </c>
      <c r="AS15" s="17">
        <v>32.802681357500703</v>
      </c>
      <c r="AT15" s="17">
        <v>0.100870686026121</v>
      </c>
      <c r="AU15" s="17">
        <v>19.908024019579798</v>
      </c>
      <c r="AV15" s="17">
        <v>3.6415207798089599E-2</v>
      </c>
      <c r="AW15" s="17">
        <v>430.38640547520902</v>
      </c>
      <c r="AX15" s="17">
        <v>16276.921369731601</v>
      </c>
      <c r="AY15" s="17">
        <v>102.55959425546</v>
      </c>
      <c r="AZ15" s="17">
        <v>5.8702079057216503</v>
      </c>
      <c r="BA15" s="17">
        <v>62.059829985775501</v>
      </c>
      <c r="BB15" s="17">
        <v>0.187431485105022</v>
      </c>
      <c r="BC15" s="17">
        <v>12.7089980665873</v>
      </c>
      <c r="BD15" s="17">
        <v>42.420222282591197</v>
      </c>
      <c r="BE15" s="17">
        <v>182.54562140025899</v>
      </c>
      <c r="BF15" s="17">
        <v>182.54562140025899</v>
      </c>
      <c r="BG15" s="17">
        <v>40.692211756143202</v>
      </c>
      <c r="BH15" s="17">
        <v>5.9129371553471399</v>
      </c>
      <c r="BI15" s="17">
        <v>5.5430020915259801</v>
      </c>
      <c r="BJ15" s="17">
        <v>2735084.9768790202</v>
      </c>
      <c r="BK15" s="17">
        <v>0</v>
      </c>
      <c r="BL15" s="17">
        <v>278.69592280402298</v>
      </c>
      <c r="BM15" s="17">
        <v>28.5753592810937</v>
      </c>
      <c r="BN15" s="17">
        <v>50.3978062846641</v>
      </c>
      <c r="BO15" s="17">
        <v>826.97321486287603</v>
      </c>
      <c r="BP15" s="17">
        <v>31.5156699421903</v>
      </c>
      <c r="BQ15" s="17">
        <v>2.1386987218703999E-2</v>
      </c>
      <c r="BR15" s="17">
        <v>6.0870665189569899E-2</v>
      </c>
      <c r="BS15" s="17">
        <v>157.20194793294601</v>
      </c>
      <c r="BT15" s="17">
        <v>8.7450701636997898</v>
      </c>
      <c r="BU15" s="17">
        <v>0</v>
      </c>
      <c r="BV15" s="17">
        <v>38.817148553177802</v>
      </c>
      <c r="BW15" s="17">
        <v>265.742256946488</v>
      </c>
      <c r="BX15" s="17">
        <v>0</v>
      </c>
      <c r="BY15" s="17">
        <v>4121.9451794286697</v>
      </c>
      <c r="BZ15" s="17">
        <v>304.380264627391</v>
      </c>
      <c r="CA15" s="17">
        <v>33.820196789629399</v>
      </c>
      <c r="CB15" s="17">
        <v>338.20046141701999</v>
      </c>
      <c r="CC15" s="17">
        <v>0.20936207224991599</v>
      </c>
      <c r="CD15" s="17">
        <v>302.99719584070499</v>
      </c>
      <c r="CE15" s="17">
        <v>22.172471028357901</v>
      </c>
      <c r="CF15" s="17">
        <v>1.3145621836901999</v>
      </c>
      <c r="CG15" s="17">
        <v>0.53835286109448399</v>
      </c>
      <c r="CH15" s="17">
        <v>0.65489893938722499</v>
      </c>
      <c r="CI15" s="17">
        <v>0.59967946309958797</v>
      </c>
      <c r="CJ15" s="17">
        <v>2.5418811167292201</v>
      </c>
      <c r="CK15" s="17">
        <v>0.13139961655009699</v>
      </c>
      <c r="CL15" s="17">
        <v>535.93400642080701</v>
      </c>
      <c r="CM15" s="17">
        <v>1.8946809744870099</v>
      </c>
      <c r="CN15" s="17">
        <v>7.9610480179897101</v>
      </c>
      <c r="CO15" s="17">
        <v>56.792902346268903</v>
      </c>
      <c r="CP15" s="17">
        <v>9.1126789023187105E-2</v>
      </c>
      <c r="CQ15" s="17">
        <v>0</v>
      </c>
      <c r="CR15" s="17">
        <v>4.2163870879699203</v>
      </c>
      <c r="CS15" s="17">
        <v>1839.9092153332001</v>
      </c>
      <c r="CT15" s="17">
        <v>1587.3982835386901</v>
      </c>
      <c r="CU15" s="17">
        <v>252.510931794507</v>
      </c>
      <c r="CV15" s="17">
        <v>0.243655357892822</v>
      </c>
      <c r="CW15" s="17">
        <v>1.8590488952088001E-2</v>
      </c>
      <c r="CX15" s="17">
        <v>68.518058871123301</v>
      </c>
      <c r="CY15" s="17">
        <v>0.74666492887338198</v>
      </c>
      <c r="CZ15" s="17">
        <v>589.49738730247896</v>
      </c>
      <c r="DA15" s="17">
        <v>3.8556138892287599</v>
      </c>
      <c r="DB15" s="17">
        <v>2.1956440558430699</v>
      </c>
      <c r="DC15" s="17">
        <v>842.13914879544905</v>
      </c>
      <c r="DD15" s="17">
        <v>2.1590463673998102</v>
      </c>
      <c r="DE15" s="17">
        <v>2.1212829607963002</v>
      </c>
      <c r="DF15" s="17">
        <v>6.9654642059778302</v>
      </c>
      <c r="DG15" s="17">
        <v>9.2278497880807098E-3</v>
      </c>
      <c r="DH15" s="17">
        <v>157.18636267751299</v>
      </c>
      <c r="DI15" s="17">
        <v>135.856246096897</v>
      </c>
      <c r="DJ15" s="17">
        <v>7.3020507520274203</v>
      </c>
      <c r="DK15" s="17">
        <v>0</v>
      </c>
      <c r="DL15" s="17">
        <v>7.2399774014914202</v>
      </c>
      <c r="DM15" s="17">
        <v>68.970191426324007</v>
      </c>
      <c r="DN15" s="17">
        <v>24.708145250641302</v>
      </c>
      <c r="DO15" s="17">
        <v>192.327403874667</v>
      </c>
      <c r="DP15" s="17">
        <v>3980.1821364991602</v>
      </c>
      <c r="DQ15" s="17">
        <v>20.419781565153698</v>
      </c>
      <c r="DR15" s="17">
        <v>33.144386904691402</v>
      </c>
      <c r="DS15" s="17"/>
      <c r="DT15" s="26">
        <f t="shared" si="0"/>
        <v>1.0356172250584994</v>
      </c>
      <c r="DU15" s="40">
        <f t="shared" si="1"/>
        <v>-7.5924972921315842E-4</v>
      </c>
      <c r="DV15" s="40">
        <f t="shared" si="2"/>
        <v>-7.558775517911841E-4</v>
      </c>
      <c r="DW15" s="40">
        <f t="shared" si="3"/>
        <v>-4.1882105489468265E-4</v>
      </c>
      <c r="DX15" s="40">
        <f t="shared" si="4"/>
        <v>-6.8585942348511095E-4</v>
      </c>
      <c r="DY15" s="40">
        <f t="shared" si="5"/>
        <v>-6.8011060678510669E-4</v>
      </c>
      <c r="DZ15" s="40">
        <f t="shared" si="6"/>
        <v>-5.3727259129256525E-4</v>
      </c>
      <c r="EA15" s="40">
        <f t="shared" si="7"/>
        <v>-7.4038844119609357E-4</v>
      </c>
      <c r="EB15" s="40">
        <f t="shared" si="8"/>
        <v>-5.4685206559673563E-4</v>
      </c>
      <c r="EC15" s="40">
        <f t="shared" si="9"/>
        <v>-5.6442980772181855E-4</v>
      </c>
      <c r="ED15" s="40">
        <f t="shared" si="10"/>
        <v>-5.5362495190625202E-4</v>
      </c>
      <c r="EE15" s="40">
        <f t="shared" si="11"/>
        <v>-5.531782089549667E-4</v>
      </c>
      <c r="EF15" s="40">
        <f t="shared" si="12"/>
        <v>-5.5424289313511842E-4</v>
      </c>
      <c r="EG15" s="40">
        <f t="shared" si="13"/>
        <v>-5.5584953584993959E-4</v>
      </c>
      <c r="EH15" s="40">
        <f t="shared" si="14"/>
        <v>-5.6283670239699087E-4</v>
      </c>
      <c r="EI15" s="40">
        <f t="shared" si="15"/>
        <v>-5.6550818577588648E-4</v>
      </c>
      <c r="EJ15" s="40">
        <f t="shared" si="16"/>
        <v>-5.683352650118291E-4</v>
      </c>
      <c r="EK15" s="40">
        <f t="shared" si="17"/>
        <v>-5.6627132750626692E-4</v>
      </c>
      <c r="EL15" s="40">
        <f t="shared" si="18"/>
        <v>-5.6587691458436548E-4</v>
      </c>
      <c r="EM15" s="40">
        <f t="shared" si="19"/>
        <v>-5.7007258228663972E-4</v>
      </c>
      <c r="EN15" s="40">
        <f t="shared" si="20"/>
        <v>-5.6381023493885503E-4</v>
      </c>
      <c r="EO15" s="40">
        <f t="shared" si="21"/>
        <v>0.16994823437194528</v>
      </c>
      <c r="EP15" s="40">
        <f t="shared" si="22"/>
        <v>-5.6706739420315437E-4</v>
      </c>
      <c r="EQ15" s="40">
        <f t="shared" si="23"/>
        <v>-5.6623396734551898E-4</v>
      </c>
      <c r="ER15" s="40">
        <f t="shared" si="24"/>
        <v>-5.706499591174582E-4</v>
      </c>
      <c r="ES15" s="40">
        <f t="shared" si="25"/>
        <v>-4.809029288264209E-4</v>
      </c>
      <c r="ET15" s="40">
        <f t="shared" si="26"/>
        <v>-5.691208964760246E-4</v>
      </c>
      <c r="EU15" s="40">
        <f t="shared" si="27"/>
        <v>-5.6240598293889269E-4</v>
      </c>
      <c r="EV15" s="40">
        <f t="shared" si="28"/>
        <v>-5.6786990606183117E-4</v>
      </c>
      <c r="EW15" s="40">
        <f t="shared" si="29"/>
        <v>0</v>
      </c>
      <c r="EX15" s="40">
        <f t="shared" si="30"/>
        <v>-3.7340978593764716E-4</v>
      </c>
      <c r="EY15" s="40">
        <f t="shared" si="31"/>
        <v>-5.0240697610050929E-4</v>
      </c>
    </row>
    <row r="16" spans="1:155" x14ac:dyDescent="0.25">
      <c r="A16" s="17" t="s">
        <v>185</v>
      </c>
      <c r="B16" s="15">
        <v>74201.723322000005</v>
      </c>
      <c r="C16" s="15">
        <v>1202.8886218</v>
      </c>
      <c r="D16" s="15">
        <v>1495.4133056999999</v>
      </c>
      <c r="E16" s="15">
        <v>8514.3083036999997</v>
      </c>
      <c r="F16" s="15">
        <v>7402.7254924999997</v>
      </c>
      <c r="G16" s="15">
        <v>701.06267249999996</v>
      </c>
      <c r="H16" s="15">
        <v>18356.397655000001</v>
      </c>
      <c r="I16" s="17">
        <v>547.45078405000004</v>
      </c>
      <c r="J16" s="17">
        <v>142.281879</v>
      </c>
      <c r="K16" s="17">
        <v>139.01184000000001</v>
      </c>
      <c r="L16" s="17">
        <v>84.561302999999995</v>
      </c>
      <c r="M16" s="17">
        <v>772.22982760000002</v>
      </c>
      <c r="N16" s="17">
        <v>103.82188925</v>
      </c>
      <c r="O16" s="17">
        <v>84.447904199999996</v>
      </c>
      <c r="P16" s="17">
        <v>5.3542319999999997</v>
      </c>
      <c r="Q16" s="17">
        <v>2.1926570000000001</v>
      </c>
      <c r="R16" s="17">
        <v>2.6674159999999998</v>
      </c>
      <c r="S16" s="17">
        <v>2.4424329999999999</v>
      </c>
      <c r="T16" s="17">
        <v>10.352955</v>
      </c>
      <c r="U16" s="17">
        <v>640.26848700000005</v>
      </c>
      <c r="V16" s="17">
        <v>135.05667099999999</v>
      </c>
      <c r="W16" s="17">
        <v>89.481938999999997</v>
      </c>
      <c r="X16" s="17">
        <v>19.452598999999999</v>
      </c>
      <c r="Y16" s="17">
        <v>0.14816099999999999</v>
      </c>
      <c r="Z16" s="17">
        <v>28.420010349999998</v>
      </c>
      <c r="AA16" s="17">
        <v>35.618020999999999</v>
      </c>
      <c r="AB16" s="17">
        <v>30.271942150000001</v>
      </c>
      <c r="AC16" s="17">
        <v>0.41077900000000001</v>
      </c>
      <c r="AD16" s="17"/>
      <c r="AE16" s="17">
        <v>1.24637625</v>
      </c>
      <c r="AF16" s="17">
        <v>0.32719999999999999</v>
      </c>
      <c r="AG16" s="15"/>
      <c r="AH16" s="17" t="s">
        <v>185</v>
      </c>
      <c r="AI16" s="17">
        <v>1830.0476006947599</v>
      </c>
      <c r="AJ16" s="17">
        <v>280.164823645387</v>
      </c>
      <c r="AK16" s="17">
        <v>89.370508206765905</v>
      </c>
      <c r="AL16" s="17">
        <v>142.10493752602</v>
      </c>
      <c r="AM16" s="17">
        <v>19.428398705742399</v>
      </c>
      <c r="AN16" s="17">
        <v>0</v>
      </c>
      <c r="AO16" s="17">
        <v>546.82861996748602</v>
      </c>
      <c r="AP16" s="17">
        <v>546.82861996748602</v>
      </c>
      <c r="AQ16" s="17">
        <v>560.66308367745796</v>
      </c>
      <c r="AR16" s="17">
        <v>545.34053704811799</v>
      </c>
      <c r="AS16" s="17">
        <v>138.848885440224</v>
      </c>
      <c r="AT16" s="17">
        <v>0.41026767388526902</v>
      </c>
      <c r="AU16" s="17">
        <v>84.462541005634705</v>
      </c>
      <c r="AV16" s="17">
        <v>0.14797634638378901</v>
      </c>
      <c r="AW16" s="17">
        <v>2003.2749270712</v>
      </c>
      <c r="AX16" s="17">
        <v>74101.077614995796</v>
      </c>
      <c r="AY16" s="17">
        <v>486.317631888856</v>
      </c>
      <c r="AZ16" s="17">
        <v>39.0148109659984</v>
      </c>
      <c r="BA16" s="17">
        <v>283.90513656384297</v>
      </c>
      <c r="BB16" s="17">
        <v>1.24571705688145</v>
      </c>
      <c r="BC16" s="17">
        <v>61.850236884771398</v>
      </c>
      <c r="BD16" s="17">
        <v>196.557042352813</v>
      </c>
      <c r="BE16" s="17">
        <v>771.32272302548802</v>
      </c>
      <c r="BF16" s="17">
        <v>771.32272302548802</v>
      </c>
      <c r="BG16" s="17">
        <v>180.07182119881301</v>
      </c>
      <c r="BH16" s="17">
        <v>39.298058720582901</v>
      </c>
      <c r="BI16" s="17">
        <v>28.395575649981801</v>
      </c>
      <c r="BJ16" s="17">
        <v>11977890.349596201</v>
      </c>
      <c r="BK16" s="17">
        <v>0</v>
      </c>
      <c r="BL16" s="17">
        <v>1250.65836510486</v>
      </c>
      <c r="BM16" s="17">
        <v>128.70863537864901</v>
      </c>
      <c r="BN16" s="17">
        <v>230.26100441083099</v>
      </c>
      <c r="BO16" s="17">
        <v>3729.8625975720502</v>
      </c>
      <c r="BP16" s="17">
        <v>147.81086560488299</v>
      </c>
      <c r="BQ16" s="17">
        <v>8.4972027227081498E-2</v>
      </c>
      <c r="BR16" s="17">
        <v>0.241844067130739</v>
      </c>
      <c r="BS16" s="17">
        <v>639.47370151016105</v>
      </c>
      <c r="BT16" s="17">
        <v>35.573738523603197</v>
      </c>
      <c r="BU16" s="17">
        <v>0</v>
      </c>
      <c r="BV16" s="17">
        <v>159.92415258202999</v>
      </c>
      <c r="BW16" s="17">
        <v>1201.24945678731</v>
      </c>
      <c r="BX16" s="17">
        <v>0</v>
      </c>
      <c r="BY16" s="17">
        <v>18990.792565022501</v>
      </c>
      <c r="BZ16" s="17">
        <v>1344.6212412994</v>
      </c>
      <c r="CA16" s="17">
        <v>149.40260447383901</v>
      </c>
      <c r="CB16" s="17">
        <v>1494.0238457732401</v>
      </c>
      <c r="CC16" s="17">
        <v>0.92647034506306702</v>
      </c>
      <c r="CD16" s="17">
        <v>1381.77006210024</v>
      </c>
      <c r="CE16" s="17">
        <v>99.016173516554005</v>
      </c>
      <c r="CF16" s="17">
        <v>5.3475575491746401</v>
      </c>
      <c r="CG16" s="17">
        <v>2.1899323509758202</v>
      </c>
      <c r="CH16" s="17">
        <v>2.66409392309617</v>
      </c>
      <c r="CI16" s="17">
        <v>2.4393903192182398</v>
      </c>
      <c r="CJ16" s="17">
        <v>10.340072444738301</v>
      </c>
      <c r="CK16" s="17">
        <v>2.9149025848090502</v>
      </c>
      <c r="CL16" s="17">
        <v>2842.6729355695002</v>
      </c>
      <c r="CM16" s="17">
        <v>58.451804414204297</v>
      </c>
      <c r="CN16" s="17">
        <v>106.544622882873</v>
      </c>
      <c r="CO16" s="17">
        <v>256.04686907742001</v>
      </c>
      <c r="CP16" s="17">
        <v>2.3668744514073699</v>
      </c>
      <c r="CQ16" s="17">
        <v>0</v>
      </c>
      <c r="CR16" s="17">
        <v>96.988367223884893</v>
      </c>
      <c r="CS16" s="17">
        <v>8503.7777455222495</v>
      </c>
      <c r="CT16" s="17">
        <v>7393.7038051572799</v>
      </c>
      <c r="CU16" s="17">
        <v>1110.07394036497</v>
      </c>
      <c r="CV16" s="17">
        <v>7.1291062648743102</v>
      </c>
      <c r="CW16" s="17">
        <v>0.49685508081592999</v>
      </c>
      <c r="CX16" s="17">
        <v>1912.68016098149</v>
      </c>
      <c r="CY16" s="17">
        <v>2.3010528785198101</v>
      </c>
      <c r="CZ16" s="17">
        <v>1972.2474577180999</v>
      </c>
      <c r="DA16" s="17">
        <v>11.7753156401395</v>
      </c>
      <c r="DB16" s="17">
        <v>19.686795270424401</v>
      </c>
      <c r="DC16" s="17">
        <v>2817.4964595424299</v>
      </c>
      <c r="DD16" s="17">
        <v>14.3494802280866</v>
      </c>
      <c r="DE16" s="17">
        <v>65.139836000264495</v>
      </c>
      <c r="DF16" s="17">
        <v>61.225231916532998</v>
      </c>
      <c r="DG16" s="17">
        <v>0.21209322907675901</v>
      </c>
      <c r="DH16" s="17">
        <v>700.30375499065701</v>
      </c>
      <c r="DI16" s="17">
        <v>864.78100476551799</v>
      </c>
      <c r="DJ16" s="17">
        <v>30.2352865659937</v>
      </c>
      <c r="DK16" s="17">
        <v>0</v>
      </c>
      <c r="DL16" s="17">
        <v>34.702522276896801</v>
      </c>
      <c r="DM16" s="17">
        <v>319.84985592445003</v>
      </c>
      <c r="DN16" s="17">
        <v>103.69862101485199</v>
      </c>
      <c r="DO16" s="17">
        <v>871.74336508955503</v>
      </c>
      <c r="DP16" s="17">
        <v>18332.274819579201</v>
      </c>
      <c r="DQ16" s="17">
        <v>84.345177489976095</v>
      </c>
      <c r="DR16" s="17">
        <v>158.30316703825599</v>
      </c>
      <c r="DS16" s="17"/>
      <c r="DT16" s="26">
        <f t="shared" si="0"/>
        <v>1.0359212237392379</v>
      </c>
      <c r="DU16" s="40">
        <f t="shared" si="1"/>
        <v>-1.3563796431985086E-3</v>
      </c>
      <c r="DV16" s="40">
        <f t="shared" si="2"/>
        <v>-1.3626905957736613E-3</v>
      </c>
      <c r="DW16" s="40">
        <f t="shared" si="3"/>
        <v>-9.2914776233681549E-4</v>
      </c>
      <c r="DX16" s="40">
        <f t="shared" si="4"/>
        <v>-1.2368072428354541E-3</v>
      </c>
      <c r="DY16" s="40">
        <f t="shared" si="5"/>
        <v>-1.2186980797626564E-3</v>
      </c>
      <c r="DZ16" s="40">
        <f t="shared" si="6"/>
        <v>-1.0825244862012681E-3</v>
      </c>
      <c r="EA16" s="40">
        <f t="shared" si="7"/>
        <v>-1.3141377667981052E-3</v>
      </c>
      <c r="EB16" s="40">
        <f t="shared" si="8"/>
        <v>-1.1364749136192572E-3</v>
      </c>
      <c r="EC16" s="40">
        <f t="shared" si="9"/>
        <v>-1.2435980971266787E-3</v>
      </c>
      <c r="ED16" s="40">
        <f t="shared" si="10"/>
        <v>-1.1722351115992088E-3</v>
      </c>
      <c r="EE16" s="40">
        <f t="shared" si="11"/>
        <v>-1.1679336867040733E-3</v>
      </c>
      <c r="EF16" s="40">
        <f t="shared" si="12"/>
        <v>-1.1746562255063101E-3</v>
      </c>
      <c r="EG16" s="40">
        <f t="shared" si="13"/>
        <v>-1.1873048741309017E-3</v>
      </c>
      <c r="EH16" s="40">
        <f t="shared" si="14"/>
        <v>-1.2164506744964496E-3</v>
      </c>
      <c r="EI16" s="40">
        <f t="shared" si="15"/>
        <v>-1.246574826298068E-3</v>
      </c>
      <c r="EJ16" s="40">
        <f t="shared" si="16"/>
        <v>-1.2426243704236018E-3</v>
      </c>
      <c r="EK16" s="40">
        <f t="shared" si="17"/>
        <v>-1.2454288734227417E-3</v>
      </c>
      <c r="EL16" s="40">
        <f t="shared" si="18"/>
        <v>-1.2457581361536082E-3</v>
      </c>
      <c r="EM16" s="40">
        <f t="shared" si="19"/>
        <v>-1.2443360626699454E-3</v>
      </c>
      <c r="EN16" s="40">
        <f t="shared" si="20"/>
        <v>-1.2413315757003678E-3</v>
      </c>
      <c r="EO16" s="40">
        <f t="shared" si="21"/>
        <v>0.18412627379235488</v>
      </c>
      <c r="EP16" s="40">
        <f t="shared" si="22"/>
        <v>-1.2452880936575604E-3</v>
      </c>
      <c r="EQ16" s="40">
        <f t="shared" si="23"/>
        <v>-1.2440648294657214E-3</v>
      </c>
      <c r="ER16" s="40">
        <f t="shared" si="24"/>
        <v>-1.246303792570096E-3</v>
      </c>
      <c r="ES16" s="40">
        <f t="shared" si="25"/>
        <v>-8.5977097535425335E-4</v>
      </c>
      <c r="ET16" s="40">
        <f t="shared" si="26"/>
        <v>-1.2432604382147437E-3</v>
      </c>
      <c r="EU16" s="40">
        <f t="shared" si="27"/>
        <v>-1.2108765213896511E-3</v>
      </c>
      <c r="EV16" s="40">
        <f t="shared" si="28"/>
        <v>-1.2447717987798333E-3</v>
      </c>
      <c r="EW16" s="40">
        <f t="shared" si="29"/>
        <v>0</v>
      </c>
      <c r="EX16" s="40">
        <f t="shared" si="30"/>
        <v>-5.2888774039942235E-4</v>
      </c>
      <c r="EY16" s="40">
        <f t="shared" si="31"/>
        <v>-1.1733057523823165E-3</v>
      </c>
    </row>
    <row r="17" spans="1:155" x14ac:dyDescent="0.25">
      <c r="A17" s="17" t="s">
        <v>186</v>
      </c>
      <c r="B17" s="15">
        <v>418823.94816999999</v>
      </c>
      <c r="C17" s="15">
        <v>6319.5587034</v>
      </c>
      <c r="D17" s="15">
        <v>16616.719613000001</v>
      </c>
      <c r="E17" s="15">
        <v>69115.008715999997</v>
      </c>
      <c r="F17" s="15">
        <v>64440.431171999997</v>
      </c>
      <c r="G17" s="15">
        <v>6347.5365205999997</v>
      </c>
      <c r="H17" s="15">
        <v>124264.25410999999</v>
      </c>
      <c r="I17" s="17">
        <v>11368.676801</v>
      </c>
      <c r="J17" s="17">
        <v>4489.7457022999997</v>
      </c>
      <c r="K17" s="17">
        <v>1665.9442896</v>
      </c>
      <c r="L17" s="17">
        <v>638.43102981000004</v>
      </c>
      <c r="M17" s="17">
        <v>10002.633723999999</v>
      </c>
      <c r="N17" s="17">
        <v>929.95710312000006</v>
      </c>
      <c r="O17" s="17">
        <v>334.12069014999997</v>
      </c>
      <c r="P17" s="17">
        <v>33.727605969999999</v>
      </c>
      <c r="Q17" s="17">
        <v>5.7177360000000004</v>
      </c>
      <c r="R17" s="17">
        <v>8.2003906600000001</v>
      </c>
      <c r="S17" s="17">
        <v>7.8778886100000003</v>
      </c>
      <c r="T17" s="17">
        <v>54.966812789999999</v>
      </c>
      <c r="U17" s="17">
        <v>8220.6876245000003</v>
      </c>
      <c r="V17" s="17">
        <v>559.81371096999999</v>
      </c>
      <c r="W17" s="17">
        <v>724.10783985</v>
      </c>
      <c r="X17" s="17">
        <v>50.725051000000001</v>
      </c>
      <c r="Y17" s="17">
        <v>0.38640799999999997</v>
      </c>
      <c r="Z17" s="17">
        <v>59.423076289999997</v>
      </c>
      <c r="AA17" s="17">
        <v>149.46018853000001</v>
      </c>
      <c r="AB17" s="17">
        <v>333.95141789000002</v>
      </c>
      <c r="AC17" s="17">
        <v>1.8255333499999999</v>
      </c>
      <c r="AD17" s="17">
        <v>149.3196466</v>
      </c>
      <c r="AE17" s="17">
        <v>61.751304320000003</v>
      </c>
      <c r="AF17" s="17">
        <v>6.2809000000000004E-2</v>
      </c>
      <c r="AG17" s="15"/>
      <c r="AH17" s="17" t="s">
        <v>186</v>
      </c>
      <c r="AI17" s="17">
        <v>9416.6240135689895</v>
      </c>
      <c r="AJ17" s="17">
        <v>1536.5250838142899</v>
      </c>
      <c r="AK17" s="17">
        <v>724.00413875460299</v>
      </c>
      <c r="AL17" s="17">
        <v>4489.3238547603096</v>
      </c>
      <c r="AM17" s="17">
        <v>50.710857186125999</v>
      </c>
      <c r="AN17" s="17">
        <v>149.308324597406</v>
      </c>
      <c r="AO17" s="17">
        <v>11367.520930913801</v>
      </c>
      <c r="AP17" s="17">
        <v>11367.520930913801</v>
      </c>
      <c r="AQ17" s="17">
        <v>2402.3304467468001</v>
      </c>
      <c r="AR17" s="17">
        <v>2144.4234961529</v>
      </c>
      <c r="AS17" s="17">
        <v>1665.74211823717</v>
      </c>
      <c r="AT17" s="17">
        <v>1.8251735498480399</v>
      </c>
      <c r="AU17" s="17">
        <v>638.33805438505703</v>
      </c>
      <c r="AV17" s="17">
        <v>0.38629981483875903</v>
      </c>
      <c r="AW17" s="17">
        <v>11117.623844545</v>
      </c>
      <c r="AX17" s="17">
        <v>418741.219026946</v>
      </c>
      <c r="AY17" s="17">
        <v>3220.9253492862599</v>
      </c>
      <c r="AZ17" s="17">
        <v>898.83451841757403</v>
      </c>
      <c r="BA17" s="17">
        <v>1286.22625303738</v>
      </c>
      <c r="BB17" s="17">
        <v>61.745924220337002</v>
      </c>
      <c r="BC17" s="17">
        <v>500.53302924994898</v>
      </c>
      <c r="BD17" s="17">
        <v>1038.7900300684801</v>
      </c>
      <c r="BE17" s="17">
        <v>10001.4596210615</v>
      </c>
      <c r="BF17" s="17">
        <v>10001.4596210615</v>
      </c>
      <c r="BG17" s="17">
        <v>454.61695270013001</v>
      </c>
      <c r="BH17" s="17">
        <v>905.35171490847199</v>
      </c>
      <c r="BI17" s="17">
        <v>59.404935046530198</v>
      </c>
      <c r="BJ17" s="17">
        <v>94512508.998927996</v>
      </c>
      <c r="BK17" s="17">
        <v>0</v>
      </c>
      <c r="BL17" s="17">
        <v>4223.6552939102903</v>
      </c>
      <c r="BM17" s="17">
        <v>463.464137391892</v>
      </c>
      <c r="BN17" s="17">
        <v>1025.7600501647701</v>
      </c>
      <c r="BO17" s="17">
        <v>13733.7759198274</v>
      </c>
      <c r="BP17" s="17">
        <v>885.56787265718799</v>
      </c>
      <c r="BQ17" s="17">
        <v>1.6325972387109498E-2</v>
      </c>
      <c r="BR17" s="17">
        <v>4.6466330472836298E-2</v>
      </c>
      <c r="BS17" s="17">
        <v>8219.7317283010598</v>
      </c>
      <c r="BT17" s="17">
        <v>149.43005535480401</v>
      </c>
      <c r="BU17" s="17">
        <v>0</v>
      </c>
      <c r="BV17" s="17">
        <v>622.90495728084602</v>
      </c>
      <c r="BW17" s="17">
        <v>6318.2578461468102</v>
      </c>
      <c r="BX17" s="17">
        <v>0</v>
      </c>
      <c r="BY17" s="17">
        <v>127819.389081389</v>
      </c>
      <c r="BZ17" s="17">
        <v>14953.321712397301</v>
      </c>
      <c r="CA17" s="17">
        <v>1661.4798481509199</v>
      </c>
      <c r="CB17" s="17">
        <v>16614.8015605482</v>
      </c>
      <c r="CC17" s="17">
        <v>2.3390113529813501</v>
      </c>
      <c r="CD17" s="17">
        <v>6001.7547451668897</v>
      </c>
      <c r="CE17" s="17">
        <v>305.11896918123301</v>
      </c>
      <c r="CF17" s="17">
        <v>33.722227917003899</v>
      </c>
      <c r="CG17" s="17">
        <v>5.7161479139187596</v>
      </c>
      <c r="CH17" s="17">
        <v>8.1983729449547802</v>
      </c>
      <c r="CI17" s="17">
        <v>7.8759759410056303</v>
      </c>
      <c r="CJ17" s="17">
        <v>54.957118858909702</v>
      </c>
      <c r="CK17" s="17">
        <v>19.9619264642118</v>
      </c>
      <c r="CL17" s="17">
        <v>36092.2772260602</v>
      </c>
      <c r="CM17" s="17">
        <v>392.27546081811801</v>
      </c>
      <c r="CN17" s="17">
        <v>763.50884508859804</v>
      </c>
      <c r="CO17" s="17">
        <v>2241.0977355412601</v>
      </c>
      <c r="CP17" s="17">
        <v>16.058934832818</v>
      </c>
      <c r="CQ17" s="17">
        <v>0</v>
      </c>
      <c r="CR17" s="17">
        <v>662.42145407199098</v>
      </c>
      <c r="CS17" s="17">
        <v>69104.378205241694</v>
      </c>
      <c r="CT17" s="17">
        <v>64430.887768473003</v>
      </c>
      <c r="CU17" s="17">
        <v>4673.4904367686804</v>
      </c>
      <c r="CV17" s="17">
        <v>47.982005078182503</v>
      </c>
      <c r="CW17" s="17">
        <v>3.3627632974773598</v>
      </c>
      <c r="CX17" s="17">
        <v>12917.379244703799</v>
      </c>
      <c r="CY17" s="17">
        <v>22.616910390273201</v>
      </c>
      <c r="CZ17" s="17">
        <v>19013.210236875599</v>
      </c>
      <c r="DA17" s="17">
        <v>116.656493252644</v>
      </c>
      <c r="DB17" s="17">
        <v>149.02976048347301</v>
      </c>
      <c r="DC17" s="17">
        <v>27161.718780458199</v>
      </c>
      <c r="DD17" s="17">
        <v>330.58501563472498</v>
      </c>
      <c r="DE17" s="17">
        <v>437.262813910386</v>
      </c>
      <c r="DF17" s="17">
        <v>464.89352654111298</v>
      </c>
      <c r="DG17" s="17">
        <v>1.4508766647772999</v>
      </c>
      <c r="DH17" s="17">
        <v>6346.6823635046803</v>
      </c>
      <c r="DI17" s="17">
        <v>18363.879858545999</v>
      </c>
      <c r="DJ17" s="17">
        <v>333.90978779600198</v>
      </c>
      <c r="DK17" s="17">
        <v>0</v>
      </c>
      <c r="DL17" s="17">
        <v>251.14243641723399</v>
      </c>
      <c r="DM17" s="17">
        <v>1706.31503201541</v>
      </c>
      <c r="DN17" s="17">
        <v>929.82996919202196</v>
      </c>
      <c r="DO17" s="17">
        <v>3468.6695092251798</v>
      </c>
      <c r="DP17" s="17">
        <v>124242.594494177</v>
      </c>
      <c r="DQ17" s="17">
        <v>334.050467133155</v>
      </c>
      <c r="DR17" s="17">
        <v>1113.7014295726401</v>
      </c>
      <c r="DS17" s="17"/>
      <c r="DT17" s="26">
        <f t="shared" si="0"/>
        <v>1.0287887950326056</v>
      </c>
      <c r="DU17" s="40">
        <f t="shared" si="1"/>
        <v>-1.9752725080661359E-4</v>
      </c>
      <c r="DV17" s="40">
        <f t="shared" si="2"/>
        <v>-2.0584621715595168E-4</v>
      </c>
      <c r="DW17" s="40">
        <f t="shared" si="3"/>
        <v>-1.1542906761819031E-4</v>
      </c>
      <c r="DX17" s="40">
        <f t="shared" si="4"/>
        <v>-1.5380900553720172E-4</v>
      </c>
      <c r="DY17" s="40">
        <f t="shared" si="5"/>
        <v>-1.480965188069745E-4</v>
      </c>
      <c r="DZ17" s="40">
        <f t="shared" si="6"/>
        <v>-1.3456513287435365E-4</v>
      </c>
      <c r="EA17" s="40">
        <f t="shared" si="7"/>
        <v>-1.7430286753116991E-4</v>
      </c>
      <c r="EB17" s="40">
        <f t="shared" si="8"/>
        <v>-1.0167147034183459E-4</v>
      </c>
      <c r="EC17" s="40">
        <f t="shared" si="9"/>
        <v>-9.3958002894023736E-5</v>
      </c>
      <c r="ED17" s="40">
        <f t="shared" si="10"/>
        <v>-1.2135541631985066E-4</v>
      </c>
      <c r="EE17" s="40">
        <f t="shared" si="11"/>
        <v>-1.4563111847911911E-4</v>
      </c>
      <c r="EF17" s="40">
        <f t="shared" si="12"/>
        <v>-1.1737937936108171E-4</v>
      </c>
      <c r="EG17" s="40">
        <f t="shared" si="13"/>
        <v>-1.3670945417972472E-4</v>
      </c>
      <c r="EH17" s="40">
        <f t="shared" si="14"/>
        <v>-2.1017260802810939E-4</v>
      </c>
      <c r="EI17" s="40">
        <f t="shared" si="15"/>
        <v>-1.5945552141720184E-4</v>
      </c>
      <c r="EJ17" s="40">
        <f t="shared" si="16"/>
        <v>-2.7774736036094091E-4</v>
      </c>
      <c r="EK17" s="40">
        <f t="shared" si="17"/>
        <v>-2.4605108815875108E-4</v>
      </c>
      <c r="EL17" s="40">
        <f t="shared" si="18"/>
        <v>-2.4278954540460772E-4</v>
      </c>
      <c r="EM17" s="40">
        <f t="shared" si="19"/>
        <v>-1.7635970867243756E-4</v>
      </c>
      <c r="EN17" s="40">
        <f t="shared" si="20"/>
        <v>-1.1627934822528617E-4</v>
      </c>
      <c r="EO17" s="40">
        <f t="shared" si="21"/>
        <v>0.11270043065134402</v>
      </c>
      <c r="EP17" s="40">
        <f t="shared" si="22"/>
        <v>-1.4321222570728653E-4</v>
      </c>
      <c r="EQ17" s="40">
        <f t="shared" si="23"/>
        <v>-2.7981862204538047E-4</v>
      </c>
      <c r="ER17" s="40">
        <f t="shared" si="24"/>
        <v>-2.7997650473320405E-4</v>
      </c>
      <c r="ES17" s="40">
        <f t="shared" si="25"/>
        <v>-3.0528953737206377E-4</v>
      </c>
      <c r="ET17" s="40">
        <f t="shared" si="26"/>
        <v>-2.0161338944083311E-4</v>
      </c>
      <c r="EU17" s="40">
        <f t="shared" si="27"/>
        <v>-1.2465913234047088E-4</v>
      </c>
      <c r="EV17" s="40">
        <f t="shared" si="28"/>
        <v>-1.9709316839378551E-4</v>
      </c>
      <c r="EW17" s="40">
        <f t="shared" si="29"/>
        <v>-7.5823931088780873E-5</v>
      </c>
      <c r="EX17" s="40">
        <f t="shared" si="30"/>
        <v>-8.7125279736929072E-5</v>
      </c>
      <c r="EY17" s="40">
        <f t="shared" si="31"/>
        <v>-2.6583992826187999E-4</v>
      </c>
    </row>
    <row r="18" spans="1:155" x14ac:dyDescent="0.25">
      <c r="A18" s="17" t="s">
        <v>187</v>
      </c>
      <c r="B18" s="15">
        <v>71525.973765000002</v>
      </c>
      <c r="C18" s="15">
        <v>1185.2873317000001</v>
      </c>
      <c r="D18" s="15">
        <v>1561.1086233000001</v>
      </c>
      <c r="E18" s="15">
        <v>7798.9339376999997</v>
      </c>
      <c r="F18" s="15">
        <v>6609.302412</v>
      </c>
      <c r="G18" s="15">
        <v>716.44645449999996</v>
      </c>
      <c r="H18" s="15">
        <v>17038.712628000001</v>
      </c>
      <c r="I18" s="17">
        <v>469.17338948999998</v>
      </c>
      <c r="J18" s="17">
        <v>236.40862100000001</v>
      </c>
      <c r="K18" s="17">
        <v>207.13463619999999</v>
      </c>
      <c r="L18" s="17">
        <v>188.8356952</v>
      </c>
      <c r="M18" s="17">
        <v>1230.3632878999999</v>
      </c>
      <c r="N18" s="17">
        <v>145.65268785000001</v>
      </c>
      <c r="O18" s="17">
        <v>76.851698959999993</v>
      </c>
      <c r="P18" s="17">
        <v>7.0507499999999999</v>
      </c>
      <c r="Q18" s="17">
        <v>2.8875570000000002</v>
      </c>
      <c r="R18" s="17">
        <v>3.512696</v>
      </c>
      <c r="S18" s="17">
        <v>3.2165330000000001</v>
      </c>
      <c r="T18" s="17">
        <v>13.63369</v>
      </c>
      <c r="U18" s="17">
        <v>721.66818999999998</v>
      </c>
      <c r="V18" s="17">
        <v>145.65108900000001</v>
      </c>
      <c r="W18" s="17">
        <v>23.421216999999999</v>
      </c>
      <c r="X18" s="17">
        <v>21.225435000000001</v>
      </c>
      <c r="Y18" s="17">
        <v>0.195297</v>
      </c>
      <c r="Z18" s="17">
        <v>8.7858942300000002</v>
      </c>
      <c r="AA18" s="17">
        <v>46.905118000000002</v>
      </c>
      <c r="AB18" s="17">
        <v>29.27675447</v>
      </c>
      <c r="AC18" s="17">
        <v>0.54090199999999999</v>
      </c>
      <c r="AD18" s="17"/>
      <c r="AE18" s="17">
        <v>2.4225000000000001E-4</v>
      </c>
      <c r="AF18" s="17">
        <v>0.45622000000000001</v>
      </c>
      <c r="AG18" s="15"/>
      <c r="AH18" s="17" t="s">
        <v>187</v>
      </c>
      <c r="AI18" s="17">
        <v>1676.72397496403</v>
      </c>
      <c r="AJ18" s="17">
        <v>251.83306019007901</v>
      </c>
      <c r="AK18" s="17">
        <v>23.4167782097438</v>
      </c>
      <c r="AL18" s="17">
        <v>236.363790913516</v>
      </c>
      <c r="AM18" s="17">
        <v>21.2214551270622</v>
      </c>
      <c r="AN18" s="17">
        <v>0</v>
      </c>
      <c r="AO18" s="17">
        <v>469.08459500806202</v>
      </c>
      <c r="AP18" s="17">
        <v>469.08459500806202</v>
      </c>
      <c r="AQ18" s="17">
        <v>538.39712627092001</v>
      </c>
      <c r="AR18" s="17">
        <v>533.52635329606596</v>
      </c>
      <c r="AS18" s="17">
        <v>207.095642173865</v>
      </c>
      <c r="AT18" s="17">
        <v>0.54079825655557701</v>
      </c>
      <c r="AU18" s="17">
        <v>188.80015356304401</v>
      </c>
      <c r="AV18" s="17">
        <v>0.19526018558622499</v>
      </c>
      <c r="AW18" s="17">
        <v>1793.98931719385</v>
      </c>
      <c r="AX18" s="17">
        <v>71510.1926164123</v>
      </c>
      <c r="AY18" s="17">
        <v>408.78732996032699</v>
      </c>
      <c r="AZ18" s="17">
        <v>7.58697961275814E-3</v>
      </c>
      <c r="BA18" s="17">
        <v>269.05930670964801</v>
      </c>
      <c r="BB18" s="17">
        <v>2.42245572843466E-4</v>
      </c>
      <c r="BC18" s="17">
        <v>47.336586252290203</v>
      </c>
      <c r="BD18" s="17">
        <v>178.687058162433</v>
      </c>
      <c r="BE18" s="17">
        <v>1230.1313439061</v>
      </c>
      <c r="BF18" s="17">
        <v>1230.1313439061</v>
      </c>
      <c r="BG18" s="17">
        <v>189.14702792018701</v>
      </c>
      <c r="BH18" s="17">
        <v>7.64232587619945E-3</v>
      </c>
      <c r="BI18" s="17">
        <v>8.7842419700749801</v>
      </c>
      <c r="BJ18" s="17">
        <v>12891705.1995678</v>
      </c>
      <c r="BK18" s="17">
        <v>0</v>
      </c>
      <c r="BL18" s="17">
        <v>1259.1060218541099</v>
      </c>
      <c r="BM18" s="17">
        <v>128.10382844876199</v>
      </c>
      <c r="BN18" s="17">
        <v>219.11288612191299</v>
      </c>
      <c r="BO18" s="17">
        <v>3696.8219635795499</v>
      </c>
      <c r="BP18" s="17">
        <v>129.02786319318301</v>
      </c>
      <c r="BQ18" s="17">
        <v>0.11859563318397</v>
      </c>
      <c r="BR18" s="17">
        <v>0.33754183038740698</v>
      </c>
      <c r="BS18" s="17">
        <v>721.534014750663</v>
      </c>
      <c r="BT18" s="17">
        <v>46.896237230441301</v>
      </c>
      <c r="BU18" s="17">
        <v>0</v>
      </c>
      <c r="BV18" s="17">
        <v>171.92072384763</v>
      </c>
      <c r="BW18" s="17">
        <v>1185.0273464652701</v>
      </c>
      <c r="BX18" s="17">
        <v>0</v>
      </c>
      <c r="BY18" s="17">
        <v>17628.676769787799</v>
      </c>
      <c r="BZ18" s="17">
        <v>1404.7552841230799</v>
      </c>
      <c r="CA18" s="17">
        <v>156.083944892982</v>
      </c>
      <c r="CB18" s="17">
        <v>1560.83922901606</v>
      </c>
      <c r="CC18" s="17">
        <v>0.97316464272350101</v>
      </c>
      <c r="CD18" s="17">
        <v>1322.7414471541899</v>
      </c>
      <c r="CE18" s="17">
        <v>101.18374970375901</v>
      </c>
      <c r="CF18" s="17">
        <v>7.0494268657455699</v>
      </c>
      <c r="CG18" s="17">
        <v>2.8870044619683899</v>
      </c>
      <c r="CH18" s="17">
        <v>3.5120368599401401</v>
      </c>
      <c r="CI18" s="17">
        <v>3.2159257671561998</v>
      </c>
      <c r="CJ18" s="17">
        <v>13.6311005287741</v>
      </c>
      <c r="CK18" s="17">
        <v>0.18921678485094001</v>
      </c>
      <c r="CL18" s="17">
        <v>1505.5903688840699</v>
      </c>
      <c r="CM18" s="17">
        <v>7.8558469501810502E-2</v>
      </c>
      <c r="CN18" s="17">
        <v>23.0089037907372</v>
      </c>
      <c r="CO18" s="17">
        <v>245.42375165230899</v>
      </c>
      <c r="CP18" s="17">
        <v>6.1422142881551102E-2</v>
      </c>
      <c r="CQ18" s="17">
        <v>0</v>
      </c>
      <c r="CR18" s="17">
        <v>5.58100594608596</v>
      </c>
      <c r="CS18" s="17">
        <v>7797.2798731008697</v>
      </c>
      <c r="CT18" s="17">
        <v>6607.9005901541695</v>
      </c>
      <c r="CU18" s="17">
        <v>1189.37928294669</v>
      </c>
      <c r="CV18" s="17">
        <v>7.1373248128000305E-2</v>
      </c>
      <c r="CW18" s="17">
        <v>1.2081404933944001E-2</v>
      </c>
      <c r="CX18" s="17">
        <v>27.305512874441199</v>
      </c>
      <c r="CY18" s="17">
        <v>3.4527510926657698</v>
      </c>
      <c r="CZ18" s="17">
        <v>2574.4781671764799</v>
      </c>
      <c r="DA18" s="17">
        <v>17.434232883039201</v>
      </c>
      <c r="DB18" s="17">
        <v>7.8072846879081998</v>
      </c>
      <c r="DC18" s="17">
        <v>3677.8261904132</v>
      </c>
      <c r="DD18" s="17">
        <v>2.79045968352651E-3</v>
      </c>
      <c r="DE18" s="17">
        <v>0.13974191664765101</v>
      </c>
      <c r="DF18" s="17">
        <v>25.019828884957299</v>
      </c>
      <c r="DG18" s="17">
        <v>1.05667854009931E-2</v>
      </c>
      <c r="DH18" s="17">
        <v>716.31076612598304</v>
      </c>
      <c r="DI18" s="17">
        <v>79.984010313807403</v>
      </c>
      <c r="DJ18" s="17">
        <v>29.271234703833802</v>
      </c>
      <c r="DK18" s="17">
        <v>0</v>
      </c>
      <c r="DL18" s="17">
        <v>28.079416594685</v>
      </c>
      <c r="DM18" s="17">
        <v>289.954918621361</v>
      </c>
      <c r="DN18" s="17">
        <v>145.625190775184</v>
      </c>
      <c r="DO18" s="17">
        <v>850.77124346951496</v>
      </c>
      <c r="DP18" s="17">
        <v>17034.974997382</v>
      </c>
      <c r="DQ18" s="17">
        <v>76.837189206064494</v>
      </c>
      <c r="DR18" s="17">
        <v>129.72568351432</v>
      </c>
      <c r="DS18" s="17"/>
      <c r="DT18" s="26">
        <f t="shared" si="0"/>
        <v>1.0348519309536435</v>
      </c>
      <c r="DU18" s="40">
        <f t="shared" si="1"/>
        <v>-2.2063521483191615E-4</v>
      </c>
      <c r="DV18" s="40">
        <f t="shared" si="2"/>
        <v>-2.1934363742600219E-4</v>
      </c>
      <c r="DW18" s="40">
        <f t="shared" si="3"/>
        <v>-1.7256600848863772E-4</v>
      </c>
      <c r="DX18" s="40">
        <f t="shared" si="4"/>
        <v>-2.1208855112032506E-4</v>
      </c>
      <c r="DY18" s="40">
        <f t="shared" si="5"/>
        <v>-2.1209830606105644E-4</v>
      </c>
      <c r="DZ18" s="40">
        <f t="shared" si="6"/>
        <v>-1.8939080954991642E-4</v>
      </c>
      <c r="EA18" s="40">
        <f t="shared" si="7"/>
        <v>-2.19361092566299E-4</v>
      </c>
      <c r="EB18" s="40">
        <f t="shared" si="8"/>
        <v>-1.8925728510407191E-4</v>
      </c>
      <c r="EC18" s="40">
        <f t="shared" si="9"/>
        <v>-1.8962966026527474E-4</v>
      </c>
      <c r="ED18" s="40">
        <f t="shared" si="10"/>
        <v>-1.8825449403515245E-4</v>
      </c>
      <c r="EE18" s="40">
        <f t="shared" si="11"/>
        <v>-1.882146112171993E-4</v>
      </c>
      <c r="EF18" s="40">
        <f t="shared" si="12"/>
        <v>-1.8851667323054557E-4</v>
      </c>
      <c r="EG18" s="40">
        <f t="shared" si="13"/>
        <v>-1.8878522066361915E-4</v>
      </c>
      <c r="EH18" s="40">
        <f t="shared" si="14"/>
        <v>-1.8880199308347534E-4</v>
      </c>
      <c r="EI18" s="40">
        <f t="shared" si="15"/>
        <v>-1.8765865396305084E-4</v>
      </c>
      <c r="EJ18" s="40">
        <f t="shared" si="16"/>
        <v>-1.9135138513638389E-4</v>
      </c>
      <c r="EK18" s="40">
        <f t="shared" si="17"/>
        <v>-1.876450623281654E-4</v>
      </c>
      <c r="EL18" s="40">
        <f t="shared" si="18"/>
        <v>-1.8878489472990483E-4</v>
      </c>
      <c r="EM18" s="40">
        <f t="shared" si="19"/>
        <v>-1.8993179586007799E-4</v>
      </c>
      <c r="EN18" s="40">
        <f t="shared" si="20"/>
        <v>-1.8592374057248772E-4</v>
      </c>
      <c r="EO18" s="40">
        <f t="shared" si="21"/>
        <v>0.18036003045353122</v>
      </c>
      <c r="EP18" s="40">
        <f t="shared" si="22"/>
        <v>-1.8952005167787155E-4</v>
      </c>
      <c r="EQ18" s="40">
        <f t="shared" si="23"/>
        <v>-1.8750489390683073E-4</v>
      </c>
      <c r="ER18" s="40">
        <f t="shared" si="24"/>
        <v>-1.885047582656691E-4</v>
      </c>
      <c r="ES18" s="40">
        <f t="shared" si="25"/>
        <v>-1.8805825357860707E-4</v>
      </c>
      <c r="ET18" s="40">
        <f t="shared" si="26"/>
        <v>-1.8933476638307919E-4</v>
      </c>
      <c r="EU18" s="40">
        <f t="shared" si="27"/>
        <v>-1.8853750240159514E-4</v>
      </c>
      <c r="EV18" s="40">
        <f t="shared" si="28"/>
        <v>-1.9179711745008872E-4</v>
      </c>
      <c r="EW18" s="40">
        <f t="shared" si="29"/>
        <v>0</v>
      </c>
      <c r="EX18" s="40">
        <f t="shared" si="30"/>
        <v>-1.8275155971115638E-5</v>
      </c>
      <c r="EY18" s="40">
        <f t="shared" si="31"/>
        <v>-1.8091365705810329E-4</v>
      </c>
    </row>
    <row r="19" spans="1:155" x14ac:dyDescent="0.25">
      <c r="A19" s="17" t="s">
        <v>188</v>
      </c>
      <c r="B19" s="15">
        <v>362528.24294999999</v>
      </c>
      <c r="C19" s="15">
        <v>5971.8660129999998</v>
      </c>
      <c r="D19" s="15">
        <v>6071.0296040000003</v>
      </c>
      <c r="E19" s="15">
        <v>37883.762280000003</v>
      </c>
      <c r="F19" s="15">
        <v>32104.883290999998</v>
      </c>
      <c r="G19" s="15">
        <v>3068.2203880000002</v>
      </c>
      <c r="H19" s="15">
        <v>85845.574630999996</v>
      </c>
      <c r="I19" s="17">
        <v>2009.2776409999999</v>
      </c>
      <c r="J19" s="17">
        <v>1012.475094</v>
      </c>
      <c r="K19" s="17">
        <v>887.09146999999996</v>
      </c>
      <c r="L19" s="17">
        <v>808.72681799999998</v>
      </c>
      <c r="M19" s="17">
        <v>5269.2603310000004</v>
      </c>
      <c r="N19" s="17">
        <v>623.78503999999998</v>
      </c>
      <c r="O19" s="17">
        <v>329.13229899999999</v>
      </c>
      <c r="P19" s="17">
        <v>30.196732000000001</v>
      </c>
      <c r="Q19" s="17">
        <v>12.366882</v>
      </c>
      <c r="R19" s="17">
        <v>15.043865</v>
      </c>
      <c r="S19" s="17">
        <v>13.775437</v>
      </c>
      <c r="T19" s="17">
        <v>58.389626</v>
      </c>
      <c r="U19" s="17">
        <v>3090.7142709999998</v>
      </c>
      <c r="V19" s="17">
        <v>623.78503999999998</v>
      </c>
      <c r="W19" s="17">
        <v>100.306979</v>
      </c>
      <c r="X19" s="17">
        <v>90.903497999999999</v>
      </c>
      <c r="Y19" s="17">
        <v>0.83602500000000002</v>
      </c>
      <c r="Z19" s="17">
        <v>37.615122999999997</v>
      </c>
      <c r="AA19" s="17">
        <v>200.88237799999999</v>
      </c>
      <c r="AB19" s="17">
        <v>125.38424000000001</v>
      </c>
      <c r="AC19" s="17">
        <v>2.3164920000000002</v>
      </c>
      <c r="AD19" s="17"/>
      <c r="AE19" s="17"/>
      <c r="AF19" s="17">
        <v>0.23363700000000001</v>
      </c>
      <c r="AG19" s="15"/>
      <c r="AH19" s="17" t="s">
        <v>188</v>
      </c>
      <c r="AI19" s="17">
        <v>8697.1019002656394</v>
      </c>
      <c r="AJ19" s="17">
        <v>1306.2430976742801</v>
      </c>
      <c r="AK19" s="17">
        <v>100.31639059550901</v>
      </c>
      <c r="AL19" s="17">
        <v>1012.57017529686</v>
      </c>
      <c r="AM19" s="17">
        <v>90.9121131105058</v>
      </c>
      <c r="AN19" s="17">
        <v>0</v>
      </c>
      <c r="AO19" s="17">
        <v>2009.4664865618299</v>
      </c>
      <c r="AP19" s="17">
        <v>2009.4664865618299</v>
      </c>
      <c r="AQ19" s="17">
        <v>2792.67329180457</v>
      </c>
      <c r="AR19" s="17">
        <v>2767.4158779301802</v>
      </c>
      <c r="AS19" s="17">
        <v>887.17519439322302</v>
      </c>
      <c r="AT19" s="17">
        <v>2.31670893178805</v>
      </c>
      <c r="AU19" s="17">
        <v>808.80302749953</v>
      </c>
      <c r="AV19" s="17">
        <v>0.83610473059303703</v>
      </c>
      <c r="AW19" s="17">
        <v>9305.3078072869903</v>
      </c>
      <c r="AX19" s="17">
        <v>362566.46183836798</v>
      </c>
      <c r="AY19" s="17">
        <v>2120.3239922770099</v>
      </c>
      <c r="AZ19" s="17">
        <v>0</v>
      </c>
      <c r="BA19" s="17">
        <v>1395.6107048773599</v>
      </c>
      <c r="BB19" s="17">
        <v>0</v>
      </c>
      <c r="BC19" s="17">
        <v>245.52254024099</v>
      </c>
      <c r="BD19" s="17">
        <v>926.83982133679694</v>
      </c>
      <c r="BE19" s="17">
        <v>5269.7561844544498</v>
      </c>
      <c r="BF19" s="17">
        <v>5269.7561844544498</v>
      </c>
      <c r="BG19" s="17">
        <v>981.12609518052705</v>
      </c>
      <c r="BH19" s="17">
        <v>0</v>
      </c>
      <c r="BI19" s="17">
        <v>37.618689793900003</v>
      </c>
      <c r="BJ19" s="17">
        <v>55222034.671832301</v>
      </c>
      <c r="BK19" s="17">
        <v>0</v>
      </c>
      <c r="BL19" s="17">
        <v>6531.0606632001</v>
      </c>
      <c r="BM19" s="17">
        <v>664.48048752551097</v>
      </c>
      <c r="BN19" s="17">
        <v>1136.5394665188001</v>
      </c>
      <c r="BO19" s="17">
        <v>19175.5792542618</v>
      </c>
      <c r="BP19" s="17">
        <v>669.25584195895794</v>
      </c>
      <c r="BQ19" s="17">
        <v>6.0750973831136902E-2</v>
      </c>
      <c r="BR19" s="17">
        <v>0.17290648314290899</v>
      </c>
      <c r="BS19" s="17">
        <v>3091.0146152201701</v>
      </c>
      <c r="BT19" s="17">
        <v>200.90124022515201</v>
      </c>
      <c r="BU19" s="17">
        <v>0</v>
      </c>
      <c r="BV19" s="17">
        <v>760.24996866618801</v>
      </c>
      <c r="BW19" s="17">
        <v>5972.4932011353703</v>
      </c>
      <c r="BX19" s="17">
        <v>0</v>
      </c>
      <c r="BY19" s="17">
        <v>88934.091705330196</v>
      </c>
      <c r="BZ19" s="17">
        <v>5464.3991320154</v>
      </c>
      <c r="CA19" s="17">
        <v>607.155614905074</v>
      </c>
      <c r="CB19" s="17">
        <v>6071.5547469204803</v>
      </c>
      <c r="CC19" s="17">
        <v>5.0479064835232599</v>
      </c>
      <c r="CD19" s="17">
        <v>6861.0710244654101</v>
      </c>
      <c r="CE19" s="17">
        <v>524.84701833876295</v>
      </c>
      <c r="CF19" s="17">
        <v>30.199566135250201</v>
      </c>
      <c r="CG19" s="17">
        <v>12.3680419916559</v>
      </c>
      <c r="CH19" s="17">
        <v>15.0452637305943</v>
      </c>
      <c r="CI19" s="17">
        <v>13.776728352544101</v>
      </c>
      <c r="CJ19" s="17">
        <v>58.395142661424003</v>
      </c>
      <c r="CK19" s="17">
        <v>0.90677308827196201</v>
      </c>
      <c r="CL19" s="17">
        <v>7808.2287418653405</v>
      </c>
      <c r="CM19" s="17">
        <v>0.37300644853695702</v>
      </c>
      <c r="CN19" s="17">
        <v>109.65381237884201</v>
      </c>
      <c r="CO19" s="17">
        <v>1172.0139370725899</v>
      </c>
      <c r="CP19" s="17">
        <v>0.330943886901789</v>
      </c>
      <c r="CQ19" s="17">
        <v>0</v>
      </c>
      <c r="CR19" s="17">
        <v>26.570985782613199</v>
      </c>
      <c r="CS19" s="17">
        <v>37887.652350742799</v>
      </c>
      <c r="CT19" s="17">
        <v>32108.179993364702</v>
      </c>
      <c r="CU19" s="17">
        <v>5779.4723573780402</v>
      </c>
      <c r="CV19" s="17">
        <v>0.34506825244685402</v>
      </c>
      <c r="CW19" s="17">
        <v>6.0645293365741197E-2</v>
      </c>
      <c r="CX19" s="17">
        <v>151.59571238909299</v>
      </c>
      <c r="CY19" s="17">
        <v>16.3511795118966</v>
      </c>
      <c r="CZ19" s="17">
        <v>12512.7232476507</v>
      </c>
      <c r="DA19" s="17">
        <v>83.615278485093896</v>
      </c>
      <c r="DB19" s="17">
        <v>37.517683674553702</v>
      </c>
      <c r="DC19" s="17">
        <v>17875.319579633699</v>
      </c>
      <c r="DD19" s="17">
        <v>0</v>
      </c>
      <c r="DE19" s="17">
        <v>0.65802051298467201</v>
      </c>
      <c r="DF19" s="17">
        <v>120.08949660807799</v>
      </c>
      <c r="DG19" s="17">
        <v>5.4622695084244097E-2</v>
      </c>
      <c r="DH19" s="17">
        <v>3068.5086945979001</v>
      </c>
      <c r="DI19" s="17">
        <v>414.08962081640402</v>
      </c>
      <c r="DJ19" s="17">
        <v>125.396029520193</v>
      </c>
      <c r="DK19" s="17">
        <v>0</v>
      </c>
      <c r="DL19" s="17">
        <v>145.64270283954099</v>
      </c>
      <c r="DM19" s="17">
        <v>1503.98159684302</v>
      </c>
      <c r="DN19" s="17">
        <v>623.84348708826599</v>
      </c>
      <c r="DO19" s="17">
        <v>4412.97433609567</v>
      </c>
      <c r="DP19" s="17">
        <v>85854.593917227394</v>
      </c>
      <c r="DQ19" s="17">
        <v>329.16324356658902</v>
      </c>
      <c r="DR19" s="17">
        <v>672.86590109141605</v>
      </c>
      <c r="DS19" s="17"/>
      <c r="DT19" s="26">
        <f t="shared" si="0"/>
        <v>1.0358687595805502</v>
      </c>
      <c r="DU19" s="40">
        <f t="shared" si="1"/>
        <v>1.0542320249863418E-4</v>
      </c>
      <c r="DV19" s="40">
        <f t="shared" si="2"/>
        <v>1.0502381232351478E-4</v>
      </c>
      <c r="DW19" s="40">
        <f t="shared" si="3"/>
        <v>8.6499812179139114E-5</v>
      </c>
      <c r="DX19" s="40">
        <f t="shared" si="4"/>
        <v>1.0268438266624358E-4</v>
      </c>
      <c r="DY19" s="40">
        <f t="shared" si="5"/>
        <v>1.026853869806014E-4</v>
      </c>
      <c r="DZ19" s="40">
        <f t="shared" si="6"/>
        <v>9.3965413640918161E-5</v>
      </c>
      <c r="EA19" s="40">
        <f t="shared" si="7"/>
        <v>1.0506407891340486E-4</v>
      </c>
      <c r="EB19" s="40">
        <f t="shared" si="8"/>
        <v>9.3986793052668692E-5</v>
      </c>
      <c r="EC19" s="40">
        <f t="shared" si="9"/>
        <v>9.3909763729981002E-5</v>
      </c>
      <c r="ED19" s="40">
        <f t="shared" si="10"/>
        <v>9.438078941629877E-5</v>
      </c>
      <c r="EE19" s="40">
        <f t="shared" si="11"/>
        <v>9.4233921558939935E-5</v>
      </c>
      <c r="EF19" s="40">
        <f t="shared" si="12"/>
        <v>9.4103047354140794E-5</v>
      </c>
      <c r="EG19" s="40">
        <f t="shared" si="13"/>
        <v>9.3697483136189171E-5</v>
      </c>
      <c r="EH19" s="40">
        <f t="shared" si="14"/>
        <v>9.401862619696282E-5</v>
      </c>
      <c r="EI19" s="40">
        <f t="shared" si="15"/>
        <v>9.3855694391047865E-5</v>
      </c>
      <c r="EJ19" s="40">
        <f t="shared" si="16"/>
        <v>9.3798231106270147E-5</v>
      </c>
      <c r="EK19" s="40">
        <f t="shared" si="17"/>
        <v>9.297681109872597E-5</v>
      </c>
      <c r="EL19" s="40">
        <f t="shared" si="18"/>
        <v>9.3743127285234748E-5</v>
      </c>
      <c r="EM19" s="40">
        <f t="shared" si="19"/>
        <v>9.4480163719555996E-5</v>
      </c>
      <c r="EN19" s="40">
        <f t="shared" si="20"/>
        <v>9.7176313898815773E-5</v>
      </c>
      <c r="EO19" s="40">
        <f t="shared" si="21"/>
        <v>0.21876915910998448</v>
      </c>
      <c r="EP19" s="40">
        <f t="shared" si="22"/>
        <v>9.3827923070113572E-5</v>
      </c>
      <c r="EQ19" s="40">
        <f t="shared" si="23"/>
        <v>9.4772046129630477E-5</v>
      </c>
      <c r="ER19" s="40">
        <f t="shared" si="24"/>
        <v>9.5368670837604703E-5</v>
      </c>
      <c r="ES19" s="40">
        <f t="shared" si="25"/>
        <v>9.4823401215685509E-5</v>
      </c>
      <c r="ET19" s="40">
        <f t="shared" si="26"/>
        <v>9.3896863128631797E-5</v>
      </c>
      <c r="EU19" s="40">
        <f t="shared" si="27"/>
        <v>9.4027129669495749E-5</v>
      </c>
      <c r="EV19" s="40">
        <f t="shared" si="28"/>
        <v>9.3646681296470416E-5</v>
      </c>
      <c r="EW19" s="40">
        <f t="shared" si="29"/>
        <v>0</v>
      </c>
      <c r="EX19" s="40">
        <f t="shared" si="30"/>
        <v>0</v>
      </c>
      <c r="EY19" s="40">
        <f t="shared" si="31"/>
        <v>8.7558794394183129E-5</v>
      </c>
    </row>
    <row r="20" spans="1:155" x14ac:dyDescent="0.25">
      <c r="A20" s="17" t="s">
        <v>189</v>
      </c>
      <c r="B20" s="15">
        <v>3127.8305399999999</v>
      </c>
      <c r="C20" s="15">
        <v>51.180287</v>
      </c>
      <c r="D20" s="15">
        <v>34.672843</v>
      </c>
      <c r="E20" s="15">
        <v>311.04132499999997</v>
      </c>
      <c r="F20" s="15">
        <v>263.594335</v>
      </c>
      <c r="G20" s="15">
        <v>21.057537</v>
      </c>
      <c r="H20" s="15">
        <v>735.716545</v>
      </c>
      <c r="I20" s="17">
        <v>13.789899</v>
      </c>
      <c r="J20" s="17">
        <v>6.9487379999999996</v>
      </c>
      <c r="K20" s="17">
        <v>6.0882110000000003</v>
      </c>
      <c r="L20" s="17">
        <v>5.5503819999999999</v>
      </c>
      <c r="M20" s="17">
        <v>36.163527000000002</v>
      </c>
      <c r="N20" s="17">
        <v>4.2811060000000003</v>
      </c>
      <c r="O20" s="17">
        <v>2.25888</v>
      </c>
      <c r="P20" s="17">
        <v>0.20724500000000001</v>
      </c>
      <c r="Q20" s="17">
        <v>8.4879999999999997E-2</v>
      </c>
      <c r="R20" s="17">
        <v>0.103246</v>
      </c>
      <c r="S20" s="17">
        <v>9.4541E-2</v>
      </c>
      <c r="T20" s="17">
        <v>0.400727</v>
      </c>
      <c r="U20" s="17">
        <v>21.211922999999999</v>
      </c>
      <c r="V20" s="17">
        <v>4.2811060000000003</v>
      </c>
      <c r="W20" s="17">
        <v>0.68841699999999995</v>
      </c>
      <c r="X20" s="17">
        <v>0.62387499999999996</v>
      </c>
      <c r="Y20" s="17">
        <v>5.7400000000000003E-3</v>
      </c>
      <c r="Z20" s="17">
        <v>0.25815100000000002</v>
      </c>
      <c r="AA20" s="17">
        <v>1.378674</v>
      </c>
      <c r="AB20" s="17">
        <v>0.86052499999999998</v>
      </c>
      <c r="AC20" s="17">
        <v>1.5894999999999999E-2</v>
      </c>
      <c r="AD20" s="17"/>
      <c r="AE20" s="17"/>
      <c r="AF20" s="17">
        <v>1.1766E-2</v>
      </c>
      <c r="AG20" s="15"/>
      <c r="AH20" s="17" t="s">
        <v>189</v>
      </c>
      <c r="AI20" s="17">
        <v>76.912641404644006</v>
      </c>
      <c r="AJ20" s="17">
        <v>11.551719980290599</v>
      </c>
      <c r="AK20" s="17">
        <v>0.68841638931419702</v>
      </c>
      <c r="AL20" s="17">
        <v>6.9487455889581797</v>
      </c>
      <c r="AM20" s="17">
        <v>0.62387870146662405</v>
      </c>
      <c r="AN20" s="17">
        <v>0</v>
      </c>
      <c r="AO20" s="17">
        <v>13.7899002725961</v>
      </c>
      <c r="AP20" s="17">
        <v>13.7899002725961</v>
      </c>
      <c r="AQ20" s="17">
        <v>24.696949484945101</v>
      </c>
      <c r="AR20" s="17">
        <v>24.473574301789299</v>
      </c>
      <c r="AS20" s="17">
        <v>6.0882221725526904</v>
      </c>
      <c r="AT20" s="17">
        <v>1.5895051913702201E-2</v>
      </c>
      <c r="AU20" s="17">
        <v>5.5503772191736802</v>
      </c>
      <c r="AV20" s="17">
        <v>5.7399490758114303E-3</v>
      </c>
      <c r="AW20" s="17">
        <v>82.291278259605207</v>
      </c>
      <c r="AX20" s="17">
        <v>3127.82945441117</v>
      </c>
      <c r="AY20" s="17">
        <v>18.751021758223501</v>
      </c>
      <c r="AZ20" s="17">
        <v>0</v>
      </c>
      <c r="BA20" s="17">
        <v>12.3420459193207</v>
      </c>
      <c r="BB20" s="17">
        <v>0</v>
      </c>
      <c r="BC20" s="17">
        <v>2.17127387993196</v>
      </c>
      <c r="BD20" s="17">
        <v>8.1964711406576303</v>
      </c>
      <c r="BE20" s="17">
        <v>36.163509214768702</v>
      </c>
      <c r="BF20" s="17">
        <v>36.163509214768702</v>
      </c>
      <c r="BG20" s="17">
        <v>8.6765572879952799</v>
      </c>
      <c r="BH20" s="17">
        <v>0</v>
      </c>
      <c r="BI20" s="17">
        <v>0.25815099317614298</v>
      </c>
      <c r="BJ20" s="17">
        <v>378970.74858821498</v>
      </c>
      <c r="BK20" s="17">
        <v>0</v>
      </c>
      <c r="BL20" s="17">
        <v>57.757295488020603</v>
      </c>
      <c r="BM20" s="17">
        <v>5.8763290484102999</v>
      </c>
      <c r="BN20" s="17">
        <v>10.0509568632068</v>
      </c>
      <c r="BO20" s="17">
        <v>169.578811917846</v>
      </c>
      <c r="BP20" s="17">
        <v>5.9185639360615498</v>
      </c>
      <c r="BQ20" s="17">
        <v>3.0591586831792798E-3</v>
      </c>
      <c r="BR20" s="17">
        <v>8.7068190060461698E-3</v>
      </c>
      <c r="BS20" s="17">
        <v>21.211979647597701</v>
      </c>
      <c r="BT20" s="17">
        <v>1.37867729579854</v>
      </c>
      <c r="BU20" s="17">
        <v>0</v>
      </c>
      <c r="BV20" s="17">
        <v>5.4874169645380997</v>
      </c>
      <c r="BW20" s="17">
        <v>51.180266037247002</v>
      </c>
      <c r="BX20" s="17">
        <v>0</v>
      </c>
      <c r="BY20" s="17">
        <v>762.94976460148598</v>
      </c>
      <c r="BZ20" s="17">
        <v>31.205559872572799</v>
      </c>
      <c r="CA20" s="17">
        <v>3.4672917122747799</v>
      </c>
      <c r="CB20" s="17">
        <v>34.672851584847599</v>
      </c>
      <c r="CC20" s="17">
        <v>4.46408940293435E-2</v>
      </c>
      <c r="CD20" s="17">
        <v>60.6757258102812</v>
      </c>
      <c r="CE20" s="17">
        <v>4.6414640078678504</v>
      </c>
      <c r="CF20" s="17">
        <v>0.20724344825586799</v>
      </c>
      <c r="CG20" s="17">
        <v>8.4879966670524706E-2</v>
      </c>
      <c r="CH20" s="17">
        <v>0.103246086846674</v>
      </c>
      <c r="CI20" s="17">
        <v>9.4541222837679101E-2</v>
      </c>
      <c r="CJ20" s="17">
        <v>0.400726705093227</v>
      </c>
      <c r="CK20" s="17">
        <v>6.9317861185976401E-3</v>
      </c>
      <c r="CL20" s="17">
        <v>69.051898556854397</v>
      </c>
      <c r="CM20" s="17">
        <v>3.19226330902737E-3</v>
      </c>
      <c r="CN20" s="17">
        <v>0.80989666275346195</v>
      </c>
      <c r="CO20" s="17">
        <v>8.75233900692802</v>
      </c>
      <c r="CP20" s="17">
        <v>4.1132085517286898E-3</v>
      </c>
      <c r="CQ20" s="17">
        <v>0</v>
      </c>
      <c r="CR20" s="17">
        <v>0.19571419082105601</v>
      </c>
      <c r="CS20" s="17">
        <v>311.04121594938101</v>
      </c>
      <c r="CT20" s="17">
        <v>263.59423997425</v>
      </c>
      <c r="CU20" s="17">
        <v>47.446975975131799</v>
      </c>
      <c r="CV20" s="17">
        <v>2.8194716292707601E-3</v>
      </c>
      <c r="CW20" s="17">
        <v>5.8424283911219803E-4</v>
      </c>
      <c r="CX20" s="17">
        <v>2.0621562569927798</v>
      </c>
      <c r="CY20" s="17">
        <v>0.116175460352629</v>
      </c>
      <c r="CZ20" s="17">
        <v>102.85105794297699</v>
      </c>
      <c r="DA20" s="17">
        <v>0.63982674041127197</v>
      </c>
      <c r="DB20" s="17">
        <v>0.29037036888837398</v>
      </c>
      <c r="DC20" s="17">
        <v>146.93008923207501</v>
      </c>
      <c r="DD20" s="17">
        <v>0</v>
      </c>
      <c r="DE20" s="17">
        <v>5.0684181506528399E-3</v>
      </c>
      <c r="DF20" s="17">
        <v>0.92331568533430297</v>
      </c>
      <c r="DG20" s="17">
        <v>5.8903611721975097E-4</v>
      </c>
      <c r="DH20" s="17">
        <v>21.057522106295799</v>
      </c>
      <c r="DI20" s="17">
        <v>3.6619880594900001</v>
      </c>
      <c r="DJ20" s="17">
        <v>0.86053190545478597</v>
      </c>
      <c r="DK20" s="17">
        <v>0</v>
      </c>
      <c r="DL20" s="17">
        <v>1.2879887047391601</v>
      </c>
      <c r="DM20" s="17">
        <v>13.3004655134405</v>
      </c>
      <c r="DN20" s="17">
        <v>4.2811003013369904</v>
      </c>
      <c r="DO20" s="17">
        <v>39.026043346087</v>
      </c>
      <c r="DP20" s="17">
        <v>735.71633040669701</v>
      </c>
      <c r="DQ20" s="17">
        <v>2.2588866025231802</v>
      </c>
      <c r="DR20" s="17">
        <v>5.9504598771766499</v>
      </c>
      <c r="DS20" s="17"/>
      <c r="DT20" s="26">
        <f t="shared" si="0"/>
        <v>1.0370162154477862</v>
      </c>
      <c r="DU20" s="40">
        <f t="shared" si="1"/>
        <v>-3.470740553410794E-7</v>
      </c>
      <c r="DV20" s="40">
        <f t="shared" si="2"/>
        <v>-4.0958646828892543E-7</v>
      </c>
      <c r="DW20" s="40">
        <f t="shared" si="3"/>
        <v>2.4759572207634283E-7</v>
      </c>
      <c r="DX20" s="40">
        <f t="shared" si="4"/>
        <v>-3.5059849028043869E-7</v>
      </c>
      <c r="DY20" s="40">
        <f t="shared" si="5"/>
        <v>-3.604999705301795E-7</v>
      </c>
      <c r="DZ20" s="40">
        <f t="shared" si="6"/>
        <v>-7.0728614655182812E-7</v>
      </c>
      <c r="EA20" s="40">
        <f t="shared" si="7"/>
        <v>-2.9167932193929681E-7</v>
      </c>
      <c r="EB20" s="40">
        <f t="shared" si="8"/>
        <v>9.2284657024008893E-8</v>
      </c>
      <c r="EC20" s="40">
        <f t="shared" si="9"/>
        <v>1.0921347416025244E-6</v>
      </c>
      <c r="ED20" s="40">
        <f t="shared" si="10"/>
        <v>1.835112595493098E-6</v>
      </c>
      <c r="EE20" s="40">
        <f t="shared" si="11"/>
        <v>-8.6135086192569803E-7</v>
      </c>
      <c r="EF20" s="40">
        <f t="shared" si="12"/>
        <v>-4.9180024116945489E-7</v>
      </c>
      <c r="EG20" s="40">
        <f t="shared" si="13"/>
        <v>-1.3311193439085987E-6</v>
      </c>
      <c r="EH20" s="40">
        <f t="shared" si="14"/>
        <v>2.9229189599217568E-6</v>
      </c>
      <c r="EI20" s="40">
        <f t="shared" si="15"/>
        <v>-7.4874864629897149E-6</v>
      </c>
      <c r="EJ20" s="40">
        <f t="shared" si="16"/>
        <v>-3.9266582576316645E-7</v>
      </c>
      <c r="EK20" s="40">
        <f t="shared" si="17"/>
        <v>8.4116260185547104E-7</v>
      </c>
      <c r="EL20" s="40">
        <f t="shared" si="18"/>
        <v>2.35704804371444E-6</v>
      </c>
      <c r="EM20" s="40">
        <f t="shared" si="19"/>
        <v>-7.3592938085482859E-7</v>
      </c>
      <c r="EN20" s="40">
        <f t="shared" si="20"/>
        <v>2.6705545603955074E-6</v>
      </c>
      <c r="EO20" s="40">
        <f t="shared" si="21"/>
        <v>0.28177554224027607</v>
      </c>
      <c r="EP20" s="40">
        <f t="shared" si="22"/>
        <v>-8.8708704597133319E-7</v>
      </c>
      <c r="EQ20" s="40">
        <f t="shared" si="23"/>
        <v>5.93302604543429E-6</v>
      </c>
      <c r="ER20" s="40">
        <f t="shared" si="24"/>
        <v>-8.8718098553996083E-6</v>
      </c>
      <c r="ES20" s="40">
        <f t="shared" si="25"/>
        <v>-2.6433587454581494E-8</v>
      </c>
      <c r="ET20" s="40">
        <f t="shared" si="26"/>
        <v>2.3905568249503961E-6</v>
      </c>
      <c r="EU20" s="40">
        <f t="shared" si="27"/>
        <v>8.0246997890684652E-6</v>
      </c>
      <c r="EV20" s="40">
        <f t="shared" si="28"/>
        <v>3.2660397736154108E-6</v>
      </c>
      <c r="EW20" s="40">
        <f t="shared" si="29"/>
        <v>0</v>
      </c>
      <c r="EX20" s="40">
        <f t="shared" si="30"/>
        <v>0</v>
      </c>
      <c r="EY20" s="40">
        <f t="shared" si="31"/>
        <v>-1.8962072540161885E-6</v>
      </c>
    </row>
    <row r="21" spans="1:155" x14ac:dyDescent="0.25">
      <c r="A21" s="17" t="s">
        <v>190</v>
      </c>
      <c r="B21" s="15">
        <v>10866.816817000001</v>
      </c>
      <c r="C21" s="15">
        <v>178.56637599999999</v>
      </c>
      <c r="D21" s="15">
        <v>159.28384600000001</v>
      </c>
      <c r="E21" s="15">
        <v>1115.300696</v>
      </c>
      <c r="F21" s="15">
        <v>945.17006900000001</v>
      </c>
      <c r="G21" s="15">
        <v>85.030119999999997</v>
      </c>
      <c r="H21" s="15">
        <v>2566.8917350000002</v>
      </c>
      <c r="I21" s="17">
        <v>55.683458000000002</v>
      </c>
      <c r="J21" s="17">
        <v>28.058900999999999</v>
      </c>
      <c r="K21" s="17">
        <v>24.584116999999999</v>
      </c>
      <c r="L21" s="17">
        <v>22.412376999999999</v>
      </c>
      <c r="M21" s="17">
        <v>146.02792199999999</v>
      </c>
      <c r="N21" s="17">
        <v>17.28706</v>
      </c>
      <c r="O21" s="17">
        <v>9.1213239999999995</v>
      </c>
      <c r="P21" s="17">
        <v>0.83684400000000003</v>
      </c>
      <c r="Q21" s="17">
        <v>0.34272999999999998</v>
      </c>
      <c r="R21" s="17">
        <v>0.416904</v>
      </c>
      <c r="S21" s="17">
        <v>0.38177100000000003</v>
      </c>
      <c r="T21" s="17">
        <v>1.6181939999999999</v>
      </c>
      <c r="U21" s="17">
        <v>85.653495000000007</v>
      </c>
      <c r="V21" s="17">
        <v>17.28706</v>
      </c>
      <c r="W21" s="17">
        <v>2.7798240000000001</v>
      </c>
      <c r="X21" s="17">
        <v>2.5192199999999998</v>
      </c>
      <c r="Y21" s="17">
        <v>2.3156E-2</v>
      </c>
      <c r="Z21" s="17">
        <v>1.042441</v>
      </c>
      <c r="AA21" s="17">
        <v>5.5670929999999998</v>
      </c>
      <c r="AB21" s="17">
        <v>3.4747870000000001</v>
      </c>
      <c r="AC21" s="17">
        <v>6.4208000000000001E-2</v>
      </c>
      <c r="AD21" s="17"/>
      <c r="AE21" s="17"/>
      <c r="AF21" s="17">
        <v>6.228E-3</v>
      </c>
      <c r="AG21" s="15"/>
      <c r="AH21" s="17" t="s">
        <v>190</v>
      </c>
      <c r="AI21" s="17">
        <v>263.08278024498202</v>
      </c>
      <c r="AJ21" s="17">
        <v>39.513145595616301</v>
      </c>
      <c r="AK21" s="17">
        <v>2.7798193238810098</v>
      </c>
      <c r="AL21" s="17">
        <v>28.058888117475</v>
      </c>
      <c r="AM21" s="17">
        <v>2.5192174927660802</v>
      </c>
      <c r="AN21" s="17">
        <v>0</v>
      </c>
      <c r="AO21" s="17">
        <v>55.683432245161399</v>
      </c>
      <c r="AP21" s="17">
        <v>55.683432245161399</v>
      </c>
      <c r="AQ21" s="17">
        <v>84.476905214057695</v>
      </c>
      <c r="AR21" s="17">
        <v>83.712819814983703</v>
      </c>
      <c r="AS21" s="17">
        <v>24.584126956070701</v>
      </c>
      <c r="AT21" s="17">
        <v>6.4207995067013204E-2</v>
      </c>
      <c r="AU21" s="17">
        <v>22.412351131475798</v>
      </c>
      <c r="AV21" s="17">
        <v>2.3155938955560298E-2</v>
      </c>
      <c r="AW21" s="17">
        <v>281.48067700831598</v>
      </c>
      <c r="AX21" s="17">
        <v>10866.813728622001</v>
      </c>
      <c r="AY21" s="17">
        <v>64.138690209543796</v>
      </c>
      <c r="AZ21" s="17">
        <v>0</v>
      </c>
      <c r="BA21" s="17">
        <v>42.216498050625802</v>
      </c>
      <c r="BB21" s="17">
        <v>0</v>
      </c>
      <c r="BC21" s="17">
        <v>7.4269304527013098</v>
      </c>
      <c r="BD21" s="17">
        <v>28.036407174906401</v>
      </c>
      <c r="BE21" s="17">
        <v>146.02786862251</v>
      </c>
      <c r="BF21" s="17">
        <v>146.02786862251</v>
      </c>
      <c r="BG21" s="17">
        <v>29.678531860641801</v>
      </c>
      <c r="BH21" s="17">
        <v>0</v>
      </c>
      <c r="BI21" s="17">
        <v>1.0424443391615199</v>
      </c>
      <c r="BJ21" s="17">
        <v>1530279.85525554</v>
      </c>
      <c r="BK21" s="17">
        <v>0</v>
      </c>
      <c r="BL21" s="17">
        <v>197.56116446211001</v>
      </c>
      <c r="BM21" s="17">
        <v>20.100181381406902</v>
      </c>
      <c r="BN21" s="17">
        <v>34.379731583122599</v>
      </c>
      <c r="BO21" s="17">
        <v>580.05123564312896</v>
      </c>
      <c r="BP21" s="17">
        <v>20.244641268958301</v>
      </c>
      <c r="BQ21" s="17">
        <v>1.61928229633426E-3</v>
      </c>
      <c r="BR21" s="17">
        <v>4.6086982809459996E-3</v>
      </c>
      <c r="BS21" s="17">
        <v>85.653726644697102</v>
      </c>
      <c r="BT21" s="17">
        <v>5.5671013441392798</v>
      </c>
      <c r="BU21" s="17">
        <v>0</v>
      </c>
      <c r="BV21" s="17">
        <v>21.413234703220599</v>
      </c>
      <c r="BW21" s="17">
        <v>178.566316031459</v>
      </c>
      <c r="BX21" s="17">
        <v>0</v>
      </c>
      <c r="BY21" s="17">
        <v>2660.04416464116</v>
      </c>
      <c r="BZ21" s="17">
        <v>143.355402757761</v>
      </c>
      <c r="CA21" s="17">
        <v>15.9283970934263</v>
      </c>
      <c r="CB21" s="17">
        <v>159.28379985118801</v>
      </c>
      <c r="CC21" s="17">
        <v>0.15269659597660801</v>
      </c>
      <c r="CD21" s="17">
        <v>207.54381299029399</v>
      </c>
      <c r="CE21" s="17">
        <v>15.876346145311</v>
      </c>
      <c r="CF21" s="17">
        <v>0.83684381177709</v>
      </c>
      <c r="CG21" s="17">
        <v>0.34272914184868503</v>
      </c>
      <c r="CH21" s="17">
        <v>0.41690300873140501</v>
      </c>
      <c r="CI21" s="17">
        <v>0.381773629061327</v>
      </c>
      <c r="CJ21" s="17">
        <v>1.6181947469149001</v>
      </c>
      <c r="CK21" s="17">
        <v>2.6483727685091701E-2</v>
      </c>
      <c r="CL21" s="17">
        <v>236.194837920666</v>
      </c>
      <c r="CM21" s="17">
        <v>1.1033325341578601E-2</v>
      </c>
      <c r="CN21" s="17">
        <v>3.1910482794578798</v>
      </c>
      <c r="CO21" s="17">
        <v>34.146022066061398</v>
      </c>
      <c r="CP21" s="17">
        <v>1.0311492033047201E-2</v>
      </c>
      <c r="CQ21" s="17">
        <v>0</v>
      </c>
      <c r="CR21" s="17">
        <v>0.77302605356129095</v>
      </c>
      <c r="CS21" s="17">
        <v>1115.3003367501501</v>
      </c>
      <c r="CT21" s="17">
        <v>945.16975685740999</v>
      </c>
      <c r="CU21" s="17">
        <v>170.130579892745</v>
      </c>
      <c r="CV21" s="17">
        <v>1.0152318865501501E-2</v>
      </c>
      <c r="CW21" s="17">
        <v>1.8204519364848301E-3</v>
      </c>
      <c r="CX21" s="17">
        <v>4.7960122753352303</v>
      </c>
      <c r="CY21" s="17">
        <v>0.47396382215314398</v>
      </c>
      <c r="CZ21" s="17">
        <v>368.38933712528302</v>
      </c>
      <c r="DA21" s="17">
        <v>2.4423725769275202</v>
      </c>
      <c r="DB21" s="17">
        <v>1.0972171257240799</v>
      </c>
      <c r="DC21" s="17">
        <v>526.27049719737397</v>
      </c>
      <c r="DD21" s="17">
        <v>0</v>
      </c>
      <c r="DE21" s="17">
        <v>1.9234094589306399E-2</v>
      </c>
      <c r="DF21" s="17">
        <v>3.5095596490241698</v>
      </c>
      <c r="DG21" s="17">
        <v>1.6652760572540299E-3</v>
      </c>
      <c r="DH21" s="17">
        <v>85.030111903525693</v>
      </c>
      <c r="DI21" s="17">
        <v>12.525980018187701</v>
      </c>
      <c r="DJ21" s="17">
        <v>3.4747861840997101</v>
      </c>
      <c r="DK21" s="17">
        <v>0</v>
      </c>
      <c r="DL21" s="17">
        <v>4.4056013284681699</v>
      </c>
      <c r="DM21" s="17">
        <v>45.494638692733197</v>
      </c>
      <c r="DN21" s="17">
        <v>17.2870420745578</v>
      </c>
      <c r="DO21" s="17">
        <v>133.490167433522</v>
      </c>
      <c r="DP21" s="17">
        <v>2566.8909423105501</v>
      </c>
      <c r="DQ21" s="17">
        <v>9.1213440576784208</v>
      </c>
      <c r="DR21" s="17">
        <v>20.3538456086801</v>
      </c>
      <c r="DS21" s="17"/>
      <c r="DT21" s="26">
        <f t="shared" si="0"/>
        <v>1.0362902921955692</v>
      </c>
      <c r="DU21" s="40">
        <f t="shared" si="1"/>
        <v>-2.8420263744558888E-7</v>
      </c>
      <c r="DV21" s="40">
        <f t="shared" si="2"/>
        <v>-3.3583333177582339E-7</v>
      </c>
      <c r="DW21" s="40">
        <f t="shared" si="3"/>
        <v>-2.8972688168153065E-7</v>
      </c>
      <c r="DX21" s="40">
        <f t="shared" si="4"/>
        <v>-3.2211030728831193E-7</v>
      </c>
      <c r="DY21" s="40">
        <f t="shared" si="5"/>
        <v>-3.3025018486804552E-7</v>
      </c>
      <c r="DZ21" s="40">
        <f t="shared" si="6"/>
        <v>-9.5218897767553977E-8</v>
      </c>
      <c r="EA21" s="40">
        <f t="shared" si="7"/>
        <v>-3.0881296596981935E-7</v>
      </c>
      <c r="EB21" s="40">
        <f t="shared" si="8"/>
        <v>-4.6252225576795773E-7</v>
      </c>
      <c r="EC21" s="40">
        <f t="shared" si="9"/>
        <v>-4.5912436124132327E-7</v>
      </c>
      <c r="ED21" s="40">
        <f t="shared" si="10"/>
        <v>4.0497979659340552E-7</v>
      </c>
      <c r="EE21" s="40">
        <f t="shared" si="11"/>
        <v>-1.1542070794608209E-6</v>
      </c>
      <c r="EF21" s="40">
        <f t="shared" si="12"/>
        <v>-3.6552934027699349E-7</v>
      </c>
      <c r="EG21" s="40">
        <f t="shared" si="13"/>
        <v>-1.0369283267834854E-6</v>
      </c>
      <c r="EH21" s="40">
        <f t="shared" si="14"/>
        <v>2.1989876054486571E-6</v>
      </c>
      <c r="EI21" s="40">
        <f t="shared" si="15"/>
        <v>-2.2491994928067851E-7</v>
      </c>
      <c r="EJ21" s="40">
        <f t="shared" si="16"/>
        <v>-2.5038698536837666E-6</v>
      </c>
      <c r="EK21" s="40">
        <f t="shared" si="17"/>
        <v>-2.3776902955724301E-6</v>
      </c>
      <c r="EL21" s="40">
        <f t="shared" si="18"/>
        <v>6.886487781877796E-6</v>
      </c>
      <c r="EM21" s="40">
        <f t="shared" si="19"/>
        <v>4.6157314892500641E-7</v>
      </c>
      <c r="EN21" s="40">
        <f t="shared" si="20"/>
        <v>2.7044395222300583E-6</v>
      </c>
      <c r="EO21" s="40">
        <f t="shared" si="21"/>
        <v>0.2386857396931924</v>
      </c>
      <c r="EP21" s="40">
        <f t="shared" si="22"/>
        <v>-1.6821636874288943E-6</v>
      </c>
      <c r="EQ21" s="40">
        <f t="shared" si="23"/>
        <v>-9.9524214621622783E-7</v>
      </c>
      <c r="ER21" s="40">
        <f t="shared" si="24"/>
        <v>-2.636225587365507E-6</v>
      </c>
      <c r="ES21" s="40">
        <f t="shared" si="25"/>
        <v>3.2032139180588345E-6</v>
      </c>
      <c r="ET21" s="40">
        <f t="shared" si="26"/>
        <v>1.4988323852268875E-6</v>
      </c>
      <c r="EU21" s="40">
        <f t="shared" si="27"/>
        <v>-2.3480584277440972E-7</v>
      </c>
      <c r="EV21" s="40">
        <f t="shared" si="28"/>
        <v>-7.682822696274558E-8</v>
      </c>
      <c r="EW21" s="40">
        <f t="shared" si="29"/>
        <v>0</v>
      </c>
      <c r="EX21" s="40">
        <f t="shared" si="30"/>
        <v>0</v>
      </c>
      <c r="EY21" s="40">
        <f t="shared" si="31"/>
        <v>-3.1186126751277622E-6</v>
      </c>
    </row>
    <row r="22" spans="1:155" x14ac:dyDescent="0.25">
      <c r="A22" s="17" t="s">
        <v>191</v>
      </c>
      <c r="B22" s="15">
        <v>1296.789824</v>
      </c>
      <c r="C22" s="15">
        <v>21.368331000000001</v>
      </c>
      <c r="D22" s="15">
        <v>22.052724999999999</v>
      </c>
      <c r="E22" s="15">
        <v>135.81321800000001</v>
      </c>
      <c r="F22" s="15">
        <v>115.09595</v>
      </c>
      <c r="G22" s="15">
        <v>11.078056</v>
      </c>
      <c r="H22" s="15">
        <v>307.16972500000003</v>
      </c>
      <c r="I22" s="17">
        <v>7.2546580000000001</v>
      </c>
      <c r="J22" s="17">
        <v>3.655621</v>
      </c>
      <c r="K22" s="17">
        <v>3.2029169999999998</v>
      </c>
      <c r="L22" s="17">
        <v>2.9199739999999998</v>
      </c>
      <c r="M22" s="17">
        <v>19.025082999999999</v>
      </c>
      <c r="N22" s="17">
        <v>2.2522250000000001</v>
      </c>
      <c r="O22" s="17">
        <v>1.1883619999999999</v>
      </c>
      <c r="P22" s="17">
        <v>0.10903500000000001</v>
      </c>
      <c r="Q22" s="17">
        <v>4.4651000000000003E-2</v>
      </c>
      <c r="R22" s="17">
        <v>5.4323000000000003E-2</v>
      </c>
      <c r="S22" s="17">
        <v>4.9745999999999999E-2</v>
      </c>
      <c r="T22" s="17">
        <v>0.21082899999999999</v>
      </c>
      <c r="U22" s="17">
        <v>11.159269999999999</v>
      </c>
      <c r="V22" s="17">
        <v>2.2522250000000001</v>
      </c>
      <c r="W22" s="17">
        <v>0.36216799999999999</v>
      </c>
      <c r="X22" s="17">
        <v>0.32821800000000001</v>
      </c>
      <c r="Y22" s="17">
        <v>3.0209999999999998E-3</v>
      </c>
      <c r="Z22" s="17">
        <v>0.13580800000000001</v>
      </c>
      <c r="AA22" s="17">
        <v>0.72530099999999997</v>
      </c>
      <c r="AB22" s="17">
        <v>0.452706</v>
      </c>
      <c r="AC22" s="17">
        <v>8.3599999999999994E-3</v>
      </c>
      <c r="AD22" s="17"/>
      <c r="AE22" s="17"/>
      <c r="AF22" s="17">
        <v>6.7479999999999997E-3</v>
      </c>
      <c r="AG22" s="15"/>
      <c r="AH22" s="17" t="s">
        <v>191</v>
      </c>
      <c r="AI22" s="17">
        <v>31.071079623582801</v>
      </c>
      <c r="AJ22" s="17">
        <v>4.6666572691733199</v>
      </c>
      <c r="AK22" s="17">
        <v>0.36216561316600199</v>
      </c>
      <c r="AL22" s="17">
        <v>3.65563538965004</v>
      </c>
      <c r="AM22" s="17">
        <v>0.32821724072818598</v>
      </c>
      <c r="AN22" s="17">
        <v>0</v>
      </c>
      <c r="AO22" s="17">
        <v>7.2546595818184798</v>
      </c>
      <c r="AP22" s="17">
        <v>7.2546595818184798</v>
      </c>
      <c r="AQ22" s="17">
        <v>9.9770442470940299</v>
      </c>
      <c r="AR22" s="17">
        <v>9.8868241827300896</v>
      </c>
      <c r="AS22" s="17">
        <v>3.2029037003186098</v>
      </c>
      <c r="AT22" s="17">
        <v>8.3599680593660596E-3</v>
      </c>
      <c r="AU22" s="17">
        <v>2.9199657804858701</v>
      </c>
      <c r="AV22" s="17">
        <v>3.0210209712241698E-3</v>
      </c>
      <c r="AW22" s="17">
        <v>33.243927394765102</v>
      </c>
      <c r="AX22" s="17">
        <v>1296.78949718083</v>
      </c>
      <c r="AY22" s="17">
        <v>7.5750201806114497</v>
      </c>
      <c r="AZ22" s="17">
        <v>0</v>
      </c>
      <c r="BA22" s="17">
        <v>4.9859321368937897</v>
      </c>
      <c r="BB22" s="17">
        <v>0</v>
      </c>
      <c r="BC22" s="17">
        <v>0.87715299507963596</v>
      </c>
      <c r="BD22" s="17">
        <v>3.3112051150812598</v>
      </c>
      <c r="BE22" s="17">
        <v>19.0250705884444</v>
      </c>
      <c r="BF22" s="17">
        <v>19.0250705884444</v>
      </c>
      <c r="BG22" s="17">
        <v>3.5051313638342698</v>
      </c>
      <c r="BH22" s="17">
        <v>0</v>
      </c>
      <c r="BI22" s="17">
        <v>0.13580907753931101</v>
      </c>
      <c r="BJ22" s="17">
        <v>199370.81684220899</v>
      </c>
      <c r="BK22" s="17">
        <v>0</v>
      </c>
      <c r="BL22" s="17">
        <v>23.332729183683501</v>
      </c>
      <c r="BM22" s="17">
        <v>2.3739026301296802</v>
      </c>
      <c r="BN22" s="17">
        <v>4.0603696173228103</v>
      </c>
      <c r="BO22" s="17">
        <v>68.506236360690394</v>
      </c>
      <c r="BP22" s="17">
        <v>2.3909645550356302</v>
      </c>
      <c r="BQ22" s="17">
        <v>1.7544788549193301E-3</v>
      </c>
      <c r="BR22" s="17">
        <v>4.9935403473381898E-3</v>
      </c>
      <c r="BS22" s="17">
        <v>11.1593067238435</v>
      </c>
      <c r="BT22" s="17">
        <v>0.72530601838654696</v>
      </c>
      <c r="BU22" s="17">
        <v>0</v>
      </c>
      <c r="BV22" s="17">
        <v>2.73954400241323</v>
      </c>
      <c r="BW22" s="17">
        <v>21.368323230653001</v>
      </c>
      <c r="BX22" s="17">
        <v>0</v>
      </c>
      <c r="BY22" s="17">
        <v>318.17136471612702</v>
      </c>
      <c r="BZ22" s="17">
        <v>19.847453330908198</v>
      </c>
      <c r="CA22" s="17">
        <v>2.20525646940811</v>
      </c>
      <c r="CB22" s="17">
        <v>22.0527098003163</v>
      </c>
      <c r="CC22" s="17">
        <v>1.8034088815291199E-2</v>
      </c>
      <c r="CD22" s="17">
        <v>24.511693225747699</v>
      </c>
      <c r="CE22" s="17">
        <v>1.8750637059061801</v>
      </c>
      <c r="CF22" s="17">
        <v>0.10903488489117399</v>
      </c>
      <c r="CG22" s="17">
        <v>4.4651086867617901E-2</v>
      </c>
      <c r="CH22" s="17">
        <v>5.4323124919393499E-2</v>
      </c>
      <c r="CI22" s="17">
        <v>4.9745808230956201E-2</v>
      </c>
      <c r="CJ22" s="17">
        <v>0.210828189619537</v>
      </c>
      <c r="CK22" s="17">
        <v>3.2157608426065199E-3</v>
      </c>
      <c r="CL22" s="17">
        <v>27.895503816862</v>
      </c>
      <c r="CM22" s="17">
        <v>1.34590519023132E-3</v>
      </c>
      <c r="CN22" s="17">
        <v>0.386956854445344</v>
      </c>
      <c r="CO22" s="17">
        <v>4.1424055732843899</v>
      </c>
      <c r="CP22" s="17">
        <v>1.2808063404928401E-3</v>
      </c>
      <c r="CQ22" s="17">
        <v>0</v>
      </c>
      <c r="CR22" s="17">
        <v>9.3729650622530095E-2</v>
      </c>
      <c r="CS22" s="17">
        <v>135.813173296185</v>
      </c>
      <c r="CT22" s="17">
        <v>115.09590978323</v>
      </c>
      <c r="CU22" s="17">
        <v>20.717263512954901</v>
      </c>
      <c r="CV22" s="17">
        <v>1.23603873520836E-3</v>
      </c>
      <c r="CW22" s="17">
        <v>2.2323473161483E-4</v>
      </c>
      <c r="CX22" s="17">
        <v>0.59874066480376098</v>
      </c>
      <c r="CY22" s="17">
        <v>5.7390823260966603E-2</v>
      </c>
      <c r="CZ22" s="17">
        <v>44.862064628493599</v>
      </c>
      <c r="DA22" s="17">
        <v>0.29657514839861698</v>
      </c>
      <c r="DB22" s="17">
        <v>0.133293582896542</v>
      </c>
      <c r="DC22" s="17">
        <v>64.088667030429207</v>
      </c>
      <c r="DD22" s="17">
        <v>0</v>
      </c>
      <c r="DE22" s="17">
        <v>2.3361833584108998E-3</v>
      </c>
      <c r="DF22" s="17">
        <v>0.42624258006911497</v>
      </c>
      <c r="DG22" s="17">
        <v>2.0531732777768501E-4</v>
      </c>
      <c r="DH22" s="17">
        <v>11.078048071782399</v>
      </c>
      <c r="DI22" s="17">
        <v>1.4793630080396101</v>
      </c>
      <c r="DJ22" s="17">
        <v>0.45270461005748502</v>
      </c>
      <c r="DK22" s="17">
        <v>0</v>
      </c>
      <c r="DL22" s="17">
        <v>0.52031602777096098</v>
      </c>
      <c r="DM22" s="17">
        <v>5.3730684742208004</v>
      </c>
      <c r="DN22" s="17">
        <v>2.2522146833882801</v>
      </c>
      <c r="DO22" s="17">
        <v>15.765682735494901</v>
      </c>
      <c r="DP22" s="17">
        <v>307.169641142655</v>
      </c>
      <c r="DQ22" s="17">
        <v>1.1883652653758601</v>
      </c>
      <c r="DR22" s="17">
        <v>2.4038541824087698</v>
      </c>
      <c r="DS22" s="17"/>
      <c r="DT22" s="26">
        <f t="shared" si="0"/>
        <v>1.0358164417959606</v>
      </c>
      <c r="DU22" s="40">
        <f t="shared" si="1"/>
        <v>-2.5202169531637682E-7</v>
      </c>
      <c r="DV22" s="40">
        <f t="shared" si="2"/>
        <v>-3.6359166284064027E-7</v>
      </c>
      <c r="DW22" s="40">
        <f t="shared" si="3"/>
        <v>-6.8924288033979745E-7</v>
      </c>
      <c r="DX22" s="40">
        <f t="shared" si="4"/>
        <v>-3.2915658479645652E-7</v>
      </c>
      <c r="DY22" s="40">
        <f t="shared" si="5"/>
        <v>-3.4941950609989877E-7</v>
      </c>
      <c r="DZ22" s="40">
        <f t="shared" si="6"/>
        <v>-7.1566866972419172E-7</v>
      </c>
      <c r="EA22" s="40">
        <f t="shared" si="7"/>
        <v>-2.7300003290479401E-7</v>
      </c>
      <c r="EB22" s="40">
        <f t="shared" si="8"/>
        <v>2.180417711981311E-7</v>
      </c>
      <c r="EC22" s="40">
        <f t="shared" si="9"/>
        <v>3.9363079597063913E-6</v>
      </c>
      <c r="ED22" s="40">
        <f t="shared" si="10"/>
        <v>-4.1523652938763704E-6</v>
      </c>
      <c r="EE22" s="40">
        <f t="shared" si="11"/>
        <v>-2.8149271636563509E-6</v>
      </c>
      <c r="EF22" s="40">
        <f t="shared" si="12"/>
        <v>-6.5237852567531916E-7</v>
      </c>
      <c r="EG22" s="40">
        <f t="shared" si="13"/>
        <v>-4.5806310293235298E-6</v>
      </c>
      <c r="EH22" s="40">
        <f t="shared" si="14"/>
        <v>2.7477955876667669E-6</v>
      </c>
      <c r="EI22" s="40">
        <f t="shared" si="15"/>
        <v>-1.0557052874088327E-6</v>
      </c>
      <c r="EJ22" s="40">
        <f t="shared" si="16"/>
        <v>1.945479785391176E-6</v>
      </c>
      <c r="EK22" s="40">
        <f t="shared" si="17"/>
        <v>2.2995672826613892E-6</v>
      </c>
      <c r="EL22" s="40">
        <f t="shared" si="18"/>
        <v>-3.8549640935446858E-6</v>
      </c>
      <c r="EM22" s="40">
        <f t="shared" si="19"/>
        <v>-3.8437808033260512E-6</v>
      </c>
      <c r="EN22" s="40">
        <f t="shared" si="20"/>
        <v>3.2908822441250124E-6</v>
      </c>
      <c r="EO22" s="40">
        <f t="shared" si="21"/>
        <v>0.2163722551757617</v>
      </c>
      <c r="EP22" s="40">
        <f t="shared" si="22"/>
        <v>-6.5904055521267969E-6</v>
      </c>
      <c r="EQ22" s="40">
        <f t="shared" si="23"/>
        <v>-2.3133155830349628E-6</v>
      </c>
      <c r="ER22" s="40">
        <f t="shared" si="24"/>
        <v>6.9418153492152572E-6</v>
      </c>
      <c r="ES22" s="40">
        <f t="shared" si="25"/>
        <v>7.9342845119635176E-6</v>
      </c>
      <c r="ET22" s="40">
        <f t="shared" si="26"/>
        <v>6.9190398841093397E-6</v>
      </c>
      <c r="EU22" s="40">
        <f t="shared" si="27"/>
        <v>-3.0702984165733691E-6</v>
      </c>
      <c r="EV22" s="40">
        <f t="shared" si="28"/>
        <v>-3.8206499928020796E-6</v>
      </c>
      <c r="EW22" s="40">
        <f t="shared" si="29"/>
        <v>0</v>
      </c>
      <c r="EX22" s="40">
        <f t="shared" si="30"/>
        <v>0</v>
      </c>
      <c r="EY22" s="40">
        <f t="shared" si="31"/>
        <v>2.8456220391475696E-6</v>
      </c>
    </row>
    <row r="23" spans="1:155" x14ac:dyDescent="0.25">
      <c r="A23" s="17" t="s">
        <v>192</v>
      </c>
      <c r="B23" s="15">
        <v>10265.677019000001</v>
      </c>
      <c r="C23" s="15">
        <v>167.241265</v>
      </c>
      <c r="D23" s="15">
        <v>155.84191527999999</v>
      </c>
      <c r="E23" s="15">
        <v>1092.4770370000001</v>
      </c>
      <c r="F23" s="15">
        <v>937.76286528000003</v>
      </c>
      <c r="G23" s="15">
        <v>81.697941999999998</v>
      </c>
      <c r="H23" s="15">
        <v>2471.9800565999999</v>
      </c>
      <c r="I23" s="17">
        <v>52.153457719999999</v>
      </c>
      <c r="J23" s="17">
        <v>23.655583</v>
      </c>
      <c r="K23" s="17">
        <v>21.616031599999999</v>
      </c>
      <c r="L23" s="17">
        <v>19.467279600000001</v>
      </c>
      <c r="M23" s="17">
        <v>127.83934564</v>
      </c>
      <c r="N23" s="17">
        <v>15.0986098</v>
      </c>
      <c r="O23" s="17">
        <v>7.9004358799999999</v>
      </c>
      <c r="P23" s="17">
        <v>0.70552800000000004</v>
      </c>
      <c r="Q23" s="17">
        <v>0.28895300000000002</v>
      </c>
      <c r="R23" s="17">
        <v>0.35147699999999998</v>
      </c>
      <c r="S23" s="17">
        <v>0.32184699999999999</v>
      </c>
      <c r="T23" s="17">
        <v>1.3642209999999999</v>
      </c>
      <c r="U23" s="17">
        <v>72.211798000000002</v>
      </c>
      <c r="V23" s="17">
        <v>14.574187</v>
      </c>
      <c r="W23" s="17">
        <v>2.3435820000000001</v>
      </c>
      <c r="X23" s="17">
        <v>2.1238899999999998</v>
      </c>
      <c r="Y23" s="17">
        <v>1.9532000000000001E-2</v>
      </c>
      <c r="Z23" s="17">
        <v>1.8402964399999999</v>
      </c>
      <c r="AA23" s="17">
        <v>4.6934389999999997</v>
      </c>
      <c r="AB23" s="17">
        <v>3.0168811600000001</v>
      </c>
      <c r="AC23" s="17">
        <v>5.4128000000000003E-2</v>
      </c>
      <c r="AD23" s="17"/>
      <c r="AE23" s="17">
        <v>7.9458000000000001E-2</v>
      </c>
      <c r="AF23" s="17">
        <v>4.1474999999999998E-2</v>
      </c>
      <c r="AG23" s="15"/>
      <c r="AH23" s="17" t="s">
        <v>192</v>
      </c>
      <c r="AI23" s="17">
        <v>252.69724980311599</v>
      </c>
      <c r="AJ23" s="17">
        <v>38.291605501451798</v>
      </c>
      <c r="AK23" s="17">
        <v>2.3435035375584898</v>
      </c>
      <c r="AL23" s="17">
        <v>23.6547533791448</v>
      </c>
      <c r="AM23" s="17">
        <v>2.1238201108986501</v>
      </c>
      <c r="AN23" s="17">
        <v>0</v>
      </c>
      <c r="AO23" s="17">
        <v>52.151812238667198</v>
      </c>
      <c r="AP23" s="17">
        <v>52.151812238667198</v>
      </c>
      <c r="AQ23" s="17">
        <v>79.421602514360302</v>
      </c>
      <c r="AR23" s="17">
        <v>78.049299219125899</v>
      </c>
      <c r="AS23" s="17">
        <v>21.615275960754101</v>
      </c>
      <c r="AT23" s="17">
        <v>5.4126172626872297E-2</v>
      </c>
      <c r="AU23" s="17">
        <v>19.4666371555283</v>
      </c>
      <c r="AV23" s="17">
        <v>1.95313927538815E-2</v>
      </c>
      <c r="AW23" s="17">
        <v>273.25474080092999</v>
      </c>
      <c r="AX23" s="17">
        <v>10265.1448575538</v>
      </c>
      <c r="AY23" s="17">
        <v>64.168148263817201</v>
      </c>
      <c r="AZ23" s="17">
        <v>2.4885309702541298</v>
      </c>
      <c r="BA23" s="17">
        <v>39.927378534880802</v>
      </c>
      <c r="BB23" s="17">
        <v>7.9457121324206195E-2</v>
      </c>
      <c r="BC23" s="17">
        <v>7.7835380463862602</v>
      </c>
      <c r="BD23" s="17">
        <v>27.027310786272899</v>
      </c>
      <c r="BE23" s="17">
        <v>127.83504391289</v>
      </c>
      <c r="BF23" s="17">
        <v>127.83504391289</v>
      </c>
      <c r="BG23" s="17">
        <v>26.8244893884277</v>
      </c>
      <c r="BH23" s="17">
        <v>2.5066504513632801</v>
      </c>
      <c r="BI23" s="17">
        <v>1.8402729389639301</v>
      </c>
      <c r="BJ23" s="17">
        <v>1430271.2363531101</v>
      </c>
      <c r="BK23" s="17">
        <v>0</v>
      </c>
      <c r="BL23" s="17">
        <v>181.87765730723001</v>
      </c>
      <c r="BM23" s="17">
        <v>18.597936248397598</v>
      </c>
      <c r="BN23" s="17">
        <v>32.455481940307799</v>
      </c>
      <c r="BO23" s="17">
        <v>537.69404096610901</v>
      </c>
      <c r="BP23" s="17">
        <v>19.891042375424998</v>
      </c>
      <c r="BQ23" s="17">
        <v>1.07831810490693E-2</v>
      </c>
      <c r="BR23" s="17">
        <v>3.0690699140748501E-2</v>
      </c>
      <c r="BS23" s="17">
        <v>72.209500925559595</v>
      </c>
      <c r="BT23" s="17">
        <v>4.6932767799699002</v>
      </c>
      <c r="BU23" s="17">
        <v>0</v>
      </c>
      <c r="BV23" s="17">
        <v>18.303124966697101</v>
      </c>
      <c r="BW23" s="17">
        <v>167.23267057656301</v>
      </c>
      <c r="BX23" s="17">
        <v>0</v>
      </c>
      <c r="BY23" s="17">
        <v>2562.0032519276601</v>
      </c>
      <c r="BZ23" s="17">
        <v>140.255402546558</v>
      </c>
      <c r="CA23" s="17">
        <v>15.583998272458199</v>
      </c>
      <c r="CB23" s="17">
        <v>155.83940081901699</v>
      </c>
      <c r="CC23" s="17">
        <v>0.138012417674024</v>
      </c>
      <c r="CD23" s="17">
        <v>195.39988858253801</v>
      </c>
      <c r="CE23" s="17">
        <v>14.520994231985</v>
      </c>
      <c r="CF23" s="17">
        <v>0.70550166539570103</v>
      </c>
      <c r="CG23" s="17">
        <v>0.288942928011375</v>
      </c>
      <c r="CH23" s="17">
        <v>0.35146433564928797</v>
      </c>
      <c r="CI23" s="17">
        <v>0.32183581506307901</v>
      </c>
      <c r="CJ23" s="17">
        <v>1.3641759403870199</v>
      </c>
      <c r="CK23" s="17">
        <v>3.9720762578746301E-2</v>
      </c>
      <c r="CL23" s="17">
        <v>303.39036705467902</v>
      </c>
      <c r="CM23" s="17">
        <v>0.85329460143190194</v>
      </c>
      <c r="CN23" s="17">
        <v>5.5626528392775398</v>
      </c>
      <c r="CO23" s="17">
        <v>43.053489211131101</v>
      </c>
      <c r="CP23" s="17">
        <v>6.50205270148866E-2</v>
      </c>
      <c r="CQ23" s="17">
        <v>0</v>
      </c>
      <c r="CR23" s="17">
        <v>5.3628382248383701</v>
      </c>
      <c r="CS23" s="17">
        <v>1092.42726999613</v>
      </c>
      <c r="CT23" s="17">
        <v>937.72069611098004</v>
      </c>
      <c r="CU23" s="17">
        <v>154.70657388514999</v>
      </c>
      <c r="CV23" s="17">
        <v>0.104837457078765</v>
      </c>
      <c r="CW23" s="17">
        <v>1.8943825779747198E-2</v>
      </c>
      <c r="CX23" s="17">
        <v>28.2314079531738</v>
      </c>
      <c r="CY23" s="17">
        <v>0.156217344532813</v>
      </c>
      <c r="CZ23" s="17">
        <v>347.99376433693197</v>
      </c>
      <c r="DA23" s="17">
        <v>0.65442140555674899</v>
      </c>
      <c r="DB23" s="17">
        <v>3.7054235067819601</v>
      </c>
      <c r="DC23" s="17">
        <v>497.13395613904498</v>
      </c>
      <c r="DD23" s="17">
        <v>0.91527835896757503</v>
      </c>
      <c r="DE23" s="17">
        <v>0.93833146293203695</v>
      </c>
      <c r="DF23" s="17">
        <v>3.8403434834129699</v>
      </c>
      <c r="DG23" s="17">
        <v>6.0330294813075603E-3</v>
      </c>
      <c r="DH23" s="17">
        <v>81.695432731361294</v>
      </c>
      <c r="DI23" s="17">
        <v>61.633866536173102</v>
      </c>
      <c r="DJ23" s="17">
        <v>3.0167763698077001</v>
      </c>
      <c r="DK23" s="17">
        <v>0</v>
      </c>
      <c r="DL23" s="17">
        <v>4.4904148380903504</v>
      </c>
      <c r="DM23" s="17">
        <v>43.9143677416156</v>
      </c>
      <c r="DN23" s="17">
        <v>15.098090650441399</v>
      </c>
      <c r="DO23" s="17">
        <v>124.59513842126999</v>
      </c>
      <c r="DP23" s="17">
        <v>2471.85589576547</v>
      </c>
      <c r="DQ23" s="17">
        <v>7.9001804269261502</v>
      </c>
      <c r="DR23" s="17">
        <v>20.6167134769236</v>
      </c>
      <c r="DS23" s="17"/>
      <c r="DT23" s="26">
        <f t="shared" si="0"/>
        <v>1.0364695030631119</v>
      </c>
      <c r="DU23" s="40">
        <f t="shared" si="1"/>
        <v>-5.183890406993882E-5</v>
      </c>
      <c r="DV23" s="40">
        <f t="shared" si="2"/>
        <v>-5.1389371139885953E-5</v>
      </c>
      <c r="DW23" s="40">
        <f t="shared" si="3"/>
        <v>-1.6134689941984995E-5</v>
      </c>
      <c r="DX23" s="40">
        <f t="shared" si="4"/>
        <v>-4.5554279114886041E-5</v>
      </c>
      <c r="DY23" s="40">
        <f t="shared" si="5"/>
        <v>-4.4967838438978949E-5</v>
      </c>
      <c r="DZ23" s="40">
        <f t="shared" si="6"/>
        <v>-3.0713976108529673E-5</v>
      </c>
      <c r="EA23" s="40">
        <f t="shared" si="7"/>
        <v>-5.0227280029384845E-5</v>
      </c>
      <c r="EB23" s="40">
        <f t="shared" si="8"/>
        <v>-3.1550762015344834E-5</v>
      </c>
      <c r="EC23" s="40">
        <f t="shared" si="9"/>
        <v>-3.5070826840313517E-5</v>
      </c>
      <c r="ED23" s="40">
        <f t="shared" si="10"/>
        <v>-3.4957352944410037E-5</v>
      </c>
      <c r="EE23" s="40">
        <f t="shared" si="11"/>
        <v>-3.3001245418042555E-5</v>
      </c>
      <c r="EF23" s="40">
        <f t="shared" si="12"/>
        <v>-3.3649476915486611E-5</v>
      </c>
      <c r="EG23" s="40">
        <f t="shared" si="13"/>
        <v>-3.4383931068989762E-5</v>
      </c>
      <c r="EH23" s="40">
        <f t="shared" si="14"/>
        <v>-3.2334048111996726E-5</v>
      </c>
      <c r="EI23" s="40">
        <f t="shared" si="15"/>
        <v>-3.7326093789355576E-5</v>
      </c>
      <c r="EJ23" s="40">
        <f t="shared" si="16"/>
        <v>-3.4856840472379837E-5</v>
      </c>
      <c r="EK23" s="40">
        <f t="shared" si="17"/>
        <v>-3.6031804960240792E-5</v>
      </c>
      <c r="EL23" s="40">
        <f t="shared" si="18"/>
        <v>-3.4752341705787711E-5</v>
      </c>
      <c r="EM23" s="40">
        <f t="shared" si="19"/>
        <v>-3.3029555313954656E-5</v>
      </c>
      <c r="EN23" s="40">
        <f t="shared" si="20"/>
        <v>-3.1810237440788787E-5</v>
      </c>
      <c r="EO23" s="40">
        <f t="shared" si="21"/>
        <v>0.25585907239265565</v>
      </c>
      <c r="EP23" s="40">
        <f t="shared" si="22"/>
        <v>-3.3479708203177291E-5</v>
      </c>
      <c r="EQ23" s="40">
        <f t="shared" si="23"/>
        <v>-3.2906177509076068E-5</v>
      </c>
      <c r="ER23" s="40">
        <f t="shared" si="24"/>
        <v>-3.1089807418608996E-5</v>
      </c>
      <c r="ES23" s="40">
        <f t="shared" si="25"/>
        <v>-1.2770244814390151E-5</v>
      </c>
      <c r="ET23" s="40">
        <f t="shared" si="26"/>
        <v>-3.4563148705984925E-5</v>
      </c>
      <c r="EU23" s="40">
        <f t="shared" si="27"/>
        <v>-3.4734610593650128E-5</v>
      </c>
      <c r="EV23" s="40">
        <f t="shared" si="28"/>
        <v>-3.376021888311411E-5</v>
      </c>
      <c r="EW23" s="40">
        <f t="shared" si="29"/>
        <v>0</v>
      </c>
      <c r="EX23" s="40">
        <f t="shared" si="30"/>
        <v>-1.1058367864854738E-5</v>
      </c>
      <c r="EY23" s="40">
        <f t="shared" si="31"/>
        <v>-2.6999642729185819E-5</v>
      </c>
    </row>
    <row r="24" spans="1:155" x14ac:dyDescent="0.25">
      <c r="A24" s="17" t="s">
        <v>193</v>
      </c>
      <c r="B24" s="15">
        <v>55334.646981999998</v>
      </c>
      <c r="C24" s="15">
        <v>895.14481224999997</v>
      </c>
      <c r="D24" s="15">
        <v>738.95516066000005</v>
      </c>
      <c r="E24" s="15">
        <v>5894.3666132999997</v>
      </c>
      <c r="F24" s="15">
        <v>5093.1427518999999</v>
      </c>
      <c r="G24" s="15">
        <v>408.7057385</v>
      </c>
      <c r="H24" s="15">
        <v>13424.669637000001</v>
      </c>
      <c r="I24" s="17">
        <v>256.58980459000003</v>
      </c>
      <c r="J24" s="17">
        <v>107.763137</v>
      </c>
      <c r="K24" s="17">
        <v>101.71905719999999</v>
      </c>
      <c r="L24" s="17">
        <v>90.770687199999998</v>
      </c>
      <c r="M24" s="17">
        <v>599.62312408000003</v>
      </c>
      <c r="N24" s="17">
        <v>70.695284349999994</v>
      </c>
      <c r="O24" s="17">
        <v>36.758866359999999</v>
      </c>
      <c r="P24" s="17">
        <v>3.2140179999999998</v>
      </c>
      <c r="Q24" s="17">
        <v>1.316271</v>
      </c>
      <c r="R24" s="17">
        <v>1.6011439999999999</v>
      </c>
      <c r="S24" s="17">
        <v>1.4661839999999999</v>
      </c>
      <c r="T24" s="17">
        <v>6.2147779999999999</v>
      </c>
      <c r="U24" s="17">
        <v>328.96113500000001</v>
      </c>
      <c r="V24" s="17">
        <v>66.392779000000004</v>
      </c>
      <c r="W24" s="17">
        <v>10.676199</v>
      </c>
      <c r="X24" s="17">
        <v>9.6753079999999994</v>
      </c>
      <c r="Y24" s="17">
        <v>8.8983000000000007E-2</v>
      </c>
      <c r="Z24" s="17">
        <v>11.89154793</v>
      </c>
      <c r="AA24" s="17">
        <v>21.380980000000001</v>
      </c>
      <c r="AB24" s="17">
        <v>14.062311770000001</v>
      </c>
      <c r="AC24" s="17">
        <v>0.24660499999999999</v>
      </c>
      <c r="AD24" s="17"/>
      <c r="AE24" s="17">
        <v>0.65189474999999997</v>
      </c>
      <c r="AF24" s="17">
        <v>0.178145</v>
      </c>
      <c r="AG24" s="15"/>
      <c r="AH24" s="17" t="s">
        <v>193</v>
      </c>
      <c r="AI24" s="17">
        <v>1386.2998797216501</v>
      </c>
      <c r="AJ24" s="17">
        <v>210.98830367322901</v>
      </c>
      <c r="AK24" s="17">
        <v>10.6761944695194</v>
      </c>
      <c r="AL24" s="17">
        <v>107.763156136256</v>
      </c>
      <c r="AM24" s="17">
        <v>9.6753009111526307</v>
      </c>
      <c r="AN24" s="17">
        <v>0</v>
      </c>
      <c r="AO24" s="17">
        <v>256.58966833677198</v>
      </c>
      <c r="AP24" s="17">
        <v>256.58966833677198</v>
      </c>
      <c r="AQ24" s="17">
        <v>431.03144467292702</v>
      </c>
      <c r="AR24" s="17">
        <v>421.76840428342501</v>
      </c>
      <c r="AS24" s="17">
        <v>101.718947430879</v>
      </c>
      <c r="AT24" s="17">
        <v>0.24660533280778199</v>
      </c>
      <c r="AU24" s="17">
        <v>90.770641549729604</v>
      </c>
      <c r="AV24" s="17">
        <v>8.8983051503375807E-2</v>
      </c>
      <c r="AW24" s="17">
        <v>1506.92507948143</v>
      </c>
      <c r="AX24" s="17">
        <v>55334.632375094399</v>
      </c>
      <c r="AY24" s="17">
        <v>358.99011648524402</v>
      </c>
      <c r="AZ24" s="17">
        <v>20.416609867292699</v>
      </c>
      <c r="BA24" s="17">
        <v>217.35002085714299</v>
      </c>
      <c r="BB24" s="17">
        <v>0.65188895702585403</v>
      </c>
      <c r="BC24" s="17">
        <v>44.466878540528498</v>
      </c>
      <c r="BD24" s="17">
        <v>148.53759092330299</v>
      </c>
      <c r="BE24" s="17">
        <v>599.62306419582899</v>
      </c>
      <c r="BF24" s="17">
        <v>599.62306419582899</v>
      </c>
      <c r="BG24" s="17">
        <v>142.58613256305401</v>
      </c>
      <c r="BH24" s="17">
        <v>20.5648852961193</v>
      </c>
      <c r="BI24" s="17">
        <v>11.8915591929734</v>
      </c>
      <c r="BJ24" s="17">
        <v>7026943.5717984699</v>
      </c>
      <c r="BK24" s="17">
        <v>0</v>
      </c>
      <c r="BL24" s="17">
        <v>976.35166730539004</v>
      </c>
      <c r="BM24" s="17">
        <v>100.102139484487</v>
      </c>
      <c r="BN24" s="17">
        <v>176.509778224705</v>
      </c>
      <c r="BO24" s="17">
        <v>2896.9022545319899</v>
      </c>
      <c r="BP24" s="17">
        <v>110.333652288778</v>
      </c>
      <c r="BQ24" s="17">
        <v>4.63176083654381E-2</v>
      </c>
      <c r="BR24" s="17">
        <v>0.131827442638491</v>
      </c>
      <c r="BS24" s="17">
        <v>328.96206350841601</v>
      </c>
      <c r="BT24" s="17">
        <v>21.380959402535101</v>
      </c>
      <c r="BU24" s="17">
        <v>0</v>
      </c>
      <c r="BV24" s="17">
        <v>86.2165708390487</v>
      </c>
      <c r="BW24" s="17">
        <v>895.144771550565</v>
      </c>
      <c r="BX24" s="17">
        <v>0</v>
      </c>
      <c r="BY24" s="17">
        <v>13921.0417327226</v>
      </c>
      <c r="BZ24" s="17">
        <v>665.05861669670401</v>
      </c>
      <c r="CA24" s="17">
        <v>73.895642816624999</v>
      </c>
      <c r="CB24" s="17">
        <v>738.95425951332902</v>
      </c>
      <c r="CC24" s="17">
        <v>0.73360754153920604</v>
      </c>
      <c r="CD24" s="17">
        <v>1061.2272375652799</v>
      </c>
      <c r="CE24" s="17">
        <v>77.682130897461604</v>
      </c>
      <c r="CF24" s="17">
        <v>3.2140187801793401</v>
      </c>
      <c r="CG24" s="17">
        <v>1.31626820782486</v>
      </c>
      <c r="CH24" s="17">
        <v>1.6011418527563801</v>
      </c>
      <c r="CI24" s="17">
        <v>1.4661853369718401</v>
      </c>
      <c r="CJ24" s="17">
        <v>6.2147715977138098</v>
      </c>
      <c r="CK24" s="17">
        <v>0.325879859124654</v>
      </c>
      <c r="CL24" s="17">
        <v>1872.4040766312801</v>
      </c>
      <c r="CM24" s="17">
        <v>7.0236888319361501</v>
      </c>
      <c r="CN24" s="17">
        <v>34.464517797031398</v>
      </c>
      <c r="CO24" s="17">
        <v>220.01433796855099</v>
      </c>
      <c r="CP24" s="17">
        <v>0.42222148562862</v>
      </c>
      <c r="CQ24" s="17">
        <v>0</v>
      </c>
      <c r="CR24" s="17">
        <v>36.497947768536697</v>
      </c>
      <c r="CS24" s="17">
        <v>5894.3648354400502</v>
      </c>
      <c r="CT24" s="17">
        <v>5093.14126049889</v>
      </c>
      <c r="CU24" s="17">
        <v>801.22357494116397</v>
      </c>
      <c r="CV24" s="17">
        <v>0.86323618600395702</v>
      </c>
      <c r="CW24" s="17">
        <v>0.108781427038586</v>
      </c>
      <c r="CX24" s="17">
        <v>223.05079264075101</v>
      </c>
      <c r="CY24" s="17">
        <v>1.3322949234169399</v>
      </c>
      <c r="CZ24" s="17">
        <v>1859.4550828331501</v>
      </c>
      <c r="DA24" s="17">
        <v>3.8226076846508699</v>
      </c>
      <c r="DB24" s="17">
        <v>18.468807504753698</v>
      </c>
      <c r="DC24" s="17">
        <v>2656.3644693199299</v>
      </c>
      <c r="DD24" s="17">
        <v>7.5091527703478302</v>
      </c>
      <c r="DE24" s="17">
        <v>7.5278987990211403</v>
      </c>
      <c r="DF24" s="17">
        <v>23.357323418045901</v>
      </c>
      <c r="DG24" s="17">
        <v>4.1372051310813097E-2</v>
      </c>
      <c r="DH24" s="17">
        <v>408.70557980742598</v>
      </c>
      <c r="DI24" s="17">
        <v>472.95260961711</v>
      </c>
      <c r="DJ24" s="17">
        <v>14.062290335909401</v>
      </c>
      <c r="DK24" s="17">
        <v>0</v>
      </c>
      <c r="DL24" s="17">
        <v>25.3378303669822</v>
      </c>
      <c r="DM24" s="17">
        <v>241.50121473460501</v>
      </c>
      <c r="DN24" s="17">
        <v>70.695231582906999</v>
      </c>
      <c r="DO24" s="17">
        <v>673.67615036255199</v>
      </c>
      <c r="DP24" s="17">
        <v>13424.665930708699</v>
      </c>
      <c r="DQ24" s="17">
        <v>36.758849545771497</v>
      </c>
      <c r="DR24" s="17">
        <v>116.00227037208499</v>
      </c>
      <c r="DS24" s="17"/>
      <c r="DT24" s="26">
        <f t="shared" si="0"/>
        <v>1.0369749090648468</v>
      </c>
      <c r="DU24" s="40">
        <f t="shared" si="1"/>
        <v>-2.6397395475962926E-7</v>
      </c>
      <c r="DV24" s="40">
        <f t="shared" si="2"/>
        <v>-4.5466872419979282E-8</v>
      </c>
      <c r="DW24" s="40">
        <f t="shared" si="3"/>
        <v>-1.2194876211722941E-6</v>
      </c>
      <c r="DX24" s="40">
        <f t="shared" si="4"/>
        <v>-3.0162018518815763E-7</v>
      </c>
      <c r="DY24" s="40">
        <f t="shared" si="5"/>
        <v>-2.928253109205969E-7</v>
      </c>
      <c r="DZ24" s="40">
        <f t="shared" si="6"/>
        <v>-3.8828075818284533E-7</v>
      </c>
      <c r="EA24" s="40">
        <f t="shared" si="7"/>
        <v>-2.7608063377245947E-7</v>
      </c>
      <c r="EB24" s="40">
        <f t="shared" si="8"/>
        <v>-5.3101575203765691E-7</v>
      </c>
      <c r="EC24" s="40">
        <f t="shared" si="9"/>
        <v>1.7757701318820836E-7</v>
      </c>
      <c r="ED24" s="40">
        <f t="shared" si="10"/>
        <v>-1.0791401731195105E-6</v>
      </c>
      <c r="EE24" s="40">
        <f t="shared" si="11"/>
        <v>-5.0291863818839393E-7</v>
      </c>
      <c r="EF24" s="40">
        <f t="shared" si="12"/>
        <v>-9.9869682525942508E-8</v>
      </c>
      <c r="EG24" s="40">
        <f t="shared" si="13"/>
        <v>-7.4640187787163639E-7</v>
      </c>
      <c r="EH24" s="40">
        <f t="shared" si="14"/>
        <v>-4.5741966951048351E-7</v>
      </c>
      <c r="EI24" s="40">
        <f t="shared" si="15"/>
        <v>2.4274267917693099E-7</v>
      </c>
      <c r="EJ24" s="40">
        <f t="shared" si="16"/>
        <v>-2.1212768039311871E-6</v>
      </c>
      <c r="EK24" s="40">
        <f t="shared" si="17"/>
        <v>-1.3410683984694069E-6</v>
      </c>
      <c r="EL24" s="40">
        <f t="shared" si="18"/>
        <v>9.1187179789632241E-7</v>
      </c>
      <c r="EM24" s="40">
        <f t="shared" si="19"/>
        <v>-1.0301713416131826E-6</v>
      </c>
      <c r="EN24" s="40">
        <f t="shared" si="20"/>
        <v>2.8225474598863048E-6</v>
      </c>
      <c r="EO24" s="40">
        <f t="shared" si="21"/>
        <v>0.29858355287475907</v>
      </c>
      <c r="EP24" s="40">
        <f t="shared" si="22"/>
        <v>-4.2435333028645444E-7</v>
      </c>
      <c r="EQ24" s="40">
        <f t="shared" si="23"/>
        <v>-7.3267407804109855E-7</v>
      </c>
      <c r="ER24" s="40">
        <f t="shared" si="24"/>
        <v>5.78800173070003E-7</v>
      </c>
      <c r="ES24" s="40">
        <f t="shared" si="25"/>
        <v>9.4714106745816605E-7</v>
      </c>
      <c r="ET24" s="40">
        <f t="shared" si="26"/>
        <v>-9.6335457494967188E-7</v>
      </c>
      <c r="EU24" s="40">
        <f t="shared" si="27"/>
        <v>-1.5242224003244997E-6</v>
      </c>
      <c r="EV24" s="40">
        <f t="shared" si="28"/>
        <v>1.3495581273685987E-6</v>
      </c>
      <c r="EW24" s="40">
        <f t="shared" si="29"/>
        <v>0</v>
      </c>
      <c r="EX24" s="40">
        <f t="shared" si="30"/>
        <v>-8.8863641652813561E-6</v>
      </c>
      <c r="EY24" s="40">
        <f t="shared" si="31"/>
        <v>2.8630570101855875E-7</v>
      </c>
    </row>
    <row r="25" spans="1:155" x14ac:dyDescent="0.25">
      <c r="A25" s="17" t="s">
        <v>194</v>
      </c>
      <c r="B25" s="15">
        <v>213878.71265</v>
      </c>
      <c r="C25" s="15">
        <v>3543.4232769999999</v>
      </c>
      <c r="D25" s="15">
        <v>4623.4802149999996</v>
      </c>
      <c r="E25" s="15">
        <v>23280.436381</v>
      </c>
      <c r="F25" s="15">
        <v>19729.183077999998</v>
      </c>
      <c r="G25" s="15">
        <v>2128.7048719999998</v>
      </c>
      <c r="H25" s="15">
        <v>50936.710018999998</v>
      </c>
      <c r="I25" s="17">
        <v>1394.019722</v>
      </c>
      <c r="J25" s="17">
        <v>702.446462</v>
      </c>
      <c r="K25" s="17">
        <v>615.45620499999995</v>
      </c>
      <c r="L25" s="17">
        <v>561.08797100000004</v>
      </c>
      <c r="M25" s="17">
        <v>3655.767284</v>
      </c>
      <c r="N25" s="17">
        <v>432.77650299999999</v>
      </c>
      <c r="O25" s="17">
        <v>228.34920500000001</v>
      </c>
      <c r="P25" s="17">
        <v>20.950237999999999</v>
      </c>
      <c r="Q25" s="17">
        <v>8.5800450000000001</v>
      </c>
      <c r="R25" s="17">
        <v>10.437378000000001</v>
      </c>
      <c r="S25" s="17">
        <v>9.5570319999999995</v>
      </c>
      <c r="T25" s="17">
        <v>40.510198000000003</v>
      </c>
      <c r="U25" s="17">
        <v>2144.3110900000001</v>
      </c>
      <c r="V25" s="17">
        <v>432.77650299999999</v>
      </c>
      <c r="W25" s="17">
        <v>69.592157</v>
      </c>
      <c r="X25" s="17">
        <v>63.068134000000001</v>
      </c>
      <c r="Y25" s="17">
        <v>0.57980799999999999</v>
      </c>
      <c r="Z25" s="17">
        <v>26.097282</v>
      </c>
      <c r="AA25" s="17">
        <v>139.37062599999999</v>
      </c>
      <c r="AB25" s="17">
        <v>86.990238000000005</v>
      </c>
      <c r="AC25" s="17">
        <v>1.6070120000000001</v>
      </c>
      <c r="AD25" s="17"/>
      <c r="AE25" s="17"/>
      <c r="AF25" s="17">
        <v>0.17340800000000001</v>
      </c>
      <c r="AG25" s="15"/>
      <c r="AH25" s="17" t="s">
        <v>194</v>
      </c>
      <c r="AI25" s="17">
        <v>5015.9094537997898</v>
      </c>
      <c r="AJ25" s="17">
        <v>753.35418769236799</v>
      </c>
      <c r="AK25" s="17">
        <v>69.5484292078811</v>
      </c>
      <c r="AL25" s="17">
        <v>702.00515848029295</v>
      </c>
      <c r="AM25" s="17">
        <v>63.028467729262701</v>
      </c>
      <c r="AN25" s="17">
        <v>0</v>
      </c>
      <c r="AO25" s="17">
        <v>1393.1436936473201</v>
      </c>
      <c r="AP25" s="17">
        <v>1393.1436936473201</v>
      </c>
      <c r="AQ25" s="17">
        <v>1610.6281265979701</v>
      </c>
      <c r="AR25" s="17">
        <v>1596.0616594927301</v>
      </c>
      <c r="AS25" s="17">
        <v>615.06955417915196</v>
      </c>
      <c r="AT25" s="17">
        <v>1.6060014275780199</v>
      </c>
      <c r="AU25" s="17">
        <v>560.73547808439002</v>
      </c>
      <c r="AV25" s="17">
        <v>0.57944409424439303</v>
      </c>
      <c r="AW25" s="17">
        <v>5366.6824973589601</v>
      </c>
      <c r="AX25" s="17">
        <v>213724.048248915</v>
      </c>
      <c r="AY25" s="17">
        <v>1222.86179550055</v>
      </c>
      <c r="AZ25" s="17">
        <v>0</v>
      </c>
      <c r="BA25" s="17">
        <v>804.89547700128901</v>
      </c>
      <c r="BB25" s="17">
        <v>0</v>
      </c>
      <c r="BC25" s="17">
        <v>141.601175444375</v>
      </c>
      <c r="BD25" s="17">
        <v>534.53954059273997</v>
      </c>
      <c r="BE25" s="17">
        <v>3653.4706622067401</v>
      </c>
      <c r="BF25" s="17">
        <v>3653.4706622067401</v>
      </c>
      <c r="BG25" s="17">
        <v>565.84819601965705</v>
      </c>
      <c r="BH25" s="17">
        <v>0</v>
      </c>
      <c r="BI25" s="17">
        <v>26.080905862648098</v>
      </c>
      <c r="BJ25" s="17">
        <v>38288980.535073303</v>
      </c>
      <c r="BK25" s="17">
        <v>0</v>
      </c>
      <c r="BL25" s="17">
        <v>3766.68150380713</v>
      </c>
      <c r="BM25" s="17">
        <v>383.228227814577</v>
      </c>
      <c r="BN25" s="17">
        <v>655.480409768963</v>
      </c>
      <c r="BO25" s="17">
        <v>11059.198222163801</v>
      </c>
      <c r="BP25" s="17">
        <v>385.98237496672402</v>
      </c>
      <c r="BQ25" s="17">
        <v>4.5059408753451602E-2</v>
      </c>
      <c r="BR25" s="17">
        <v>0.12824609098474901</v>
      </c>
      <c r="BS25" s="17">
        <v>2142.9706987098898</v>
      </c>
      <c r="BT25" s="17">
        <v>139.28303789005901</v>
      </c>
      <c r="BU25" s="17">
        <v>0</v>
      </c>
      <c r="BV25" s="17">
        <v>511.17500213291203</v>
      </c>
      <c r="BW25" s="17">
        <v>3540.8737370056801</v>
      </c>
      <c r="BX25" s="17">
        <v>0</v>
      </c>
      <c r="BY25" s="17">
        <v>52676.110182641904</v>
      </c>
      <c r="BZ25" s="17">
        <v>4158.7172015862197</v>
      </c>
      <c r="CA25" s="17">
        <v>462.07972838657997</v>
      </c>
      <c r="CB25" s="17">
        <v>4620.7969299728002</v>
      </c>
      <c r="CC25" s="17">
        <v>2.9112977677302001</v>
      </c>
      <c r="CD25" s="17">
        <v>3957.0094910662201</v>
      </c>
      <c r="CE25" s="17">
        <v>302.69690840204601</v>
      </c>
      <c r="CF25" s="17">
        <v>20.9370644954917</v>
      </c>
      <c r="CG25" s="17">
        <v>8.5746475583882003</v>
      </c>
      <c r="CH25" s="17">
        <v>10.4308186288812</v>
      </c>
      <c r="CI25" s="17">
        <v>9.5510223388336399</v>
      </c>
      <c r="CJ25" s="17">
        <v>40.484769563410701</v>
      </c>
      <c r="CK25" s="17">
        <v>0.56906337816432095</v>
      </c>
      <c r="CL25" s="17">
        <v>4503.2671491190104</v>
      </c>
      <c r="CM25" s="17">
        <v>0.22592263746865299</v>
      </c>
      <c r="CN25" s="17">
        <v>69.494208675848895</v>
      </c>
      <c r="CO25" s="17">
        <v>740.47818780656598</v>
      </c>
      <c r="CP25" s="17">
        <v>0.169762551303207</v>
      </c>
      <c r="CQ25" s="17">
        <v>0</v>
      </c>
      <c r="CR25" s="17">
        <v>16.852506005147699</v>
      </c>
      <c r="CS25" s="17">
        <v>23264.190495028099</v>
      </c>
      <c r="CT25" s="17">
        <v>19715.415253504001</v>
      </c>
      <c r="CU25" s="17">
        <v>3548.7752415240502</v>
      </c>
      <c r="CV25" s="17">
        <v>0.212203123473161</v>
      </c>
      <c r="CW25" s="17">
        <v>3.51690545479698E-2</v>
      </c>
      <c r="CX25" s="17">
        <v>73.499066643297695</v>
      </c>
      <c r="CY25" s="17">
        <v>10.4727580141867</v>
      </c>
      <c r="CZ25" s="17">
        <v>7680.1562125200398</v>
      </c>
      <c r="DA25" s="17">
        <v>52.459068140015503</v>
      </c>
      <c r="DB25" s="17">
        <v>23.459402118377099</v>
      </c>
      <c r="DC25" s="17">
        <v>10971.652109893699</v>
      </c>
      <c r="DD25" s="17">
        <v>0</v>
      </c>
      <c r="DE25" s="17">
        <v>0.41203796936016301</v>
      </c>
      <c r="DF25" s="17">
        <v>75.237403116233097</v>
      </c>
      <c r="DG25" s="17">
        <v>3.0171856208160399E-2</v>
      </c>
      <c r="DH25" s="17">
        <v>2127.3667747857298</v>
      </c>
      <c r="DI25" s="17">
        <v>238.819469428194</v>
      </c>
      <c r="DJ25" s="17">
        <v>86.935592513910507</v>
      </c>
      <c r="DK25" s="17">
        <v>0</v>
      </c>
      <c r="DL25" s="17">
        <v>83.997059841349397</v>
      </c>
      <c r="DM25" s="17">
        <v>867.39683154246404</v>
      </c>
      <c r="DN25" s="17">
        <v>432.50462561496801</v>
      </c>
      <c r="DO25" s="17">
        <v>2545.1101697320501</v>
      </c>
      <c r="DP25" s="17">
        <v>50900.059725215899</v>
      </c>
      <c r="DQ25" s="17">
        <v>228.20567852671201</v>
      </c>
      <c r="DR25" s="17">
        <v>388.06417922622802</v>
      </c>
      <c r="DS25" s="17"/>
      <c r="DT25" s="26">
        <f t="shared" si="0"/>
        <v>1.0348928953524617</v>
      </c>
      <c r="DU25" s="40">
        <f t="shared" si="1"/>
        <v>-7.2314069581154992E-4</v>
      </c>
      <c r="DV25" s="40">
        <f t="shared" si="2"/>
        <v>-7.1951324891624847E-4</v>
      </c>
      <c r="DW25" s="40">
        <f t="shared" si="3"/>
        <v>-5.8036044330718906E-4</v>
      </c>
      <c r="DX25" s="40">
        <f t="shared" si="4"/>
        <v>-6.9783425473758361E-4</v>
      </c>
      <c r="DY25" s="40">
        <f t="shared" si="5"/>
        <v>-6.9784057665061368E-4</v>
      </c>
      <c r="DZ25" s="40">
        <f t="shared" si="6"/>
        <v>-6.2859686745244823E-4</v>
      </c>
      <c r="EA25" s="40">
        <f t="shared" si="7"/>
        <v>-7.1952612900261193E-4</v>
      </c>
      <c r="EB25" s="40">
        <f t="shared" si="8"/>
        <v>-6.2841890889682537E-4</v>
      </c>
      <c r="EC25" s="40">
        <f t="shared" si="9"/>
        <v>-6.2823794207827967E-4</v>
      </c>
      <c r="ED25" s="40">
        <f t="shared" si="10"/>
        <v>-6.2823449939543622E-4</v>
      </c>
      <c r="EE25" s="40">
        <f t="shared" si="11"/>
        <v>-6.2823110426299671E-4</v>
      </c>
      <c r="EF25" s="40">
        <f t="shared" si="12"/>
        <v>-6.2821881559895095E-4</v>
      </c>
      <c r="EG25" s="40">
        <f t="shared" si="13"/>
        <v>-6.2821660406083761E-4</v>
      </c>
      <c r="EH25" s="40">
        <f t="shared" si="14"/>
        <v>-6.285394043215772E-4</v>
      </c>
      <c r="EI25" s="40">
        <f t="shared" si="15"/>
        <v>-6.2879975436548033E-4</v>
      </c>
      <c r="EJ25" s="40">
        <f t="shared" si="16"/>
        <v>-6.2906914961400446E-4</v>
      </c>
      <c r="EK25" s="40">
        <f t="shared" si="17"/>
        <v>-6.2845008763702753E-4</v>
      </c>
      <c r="EL25" s="40">
        <f t="shared" si="18"/>
        <v>-6.2882086890151594E-4</v>
      </c>
      <c r="EM25" s="40">
        <f t="shared" si="19"/>
        <v>-6.277045742729123E-4</v>
      </c>
      <c r="EN25" s="40">
        <f t="shared" si="20"/>
        <v>-6.2509180517755314E-4</v>
      </c>
      <c r="EO25" s="40">
        <f t="shared" si="21"/>
        <v>0.1811523929544577</v>
      </c>
      <c r="EP25" s="40">
        <f t="shared" si="22"/>
        <v>-6.2834368129875272E-4</v>
      </c>
      <c r="EQ25" s="40">
        <f t="shared" si="23"/>
        <v>-6.2894314801353835E-4</v>
      </c>
      <c r="ER25" s="40">
        <f t="shared" si="24"/>
        <v>-6.2763148422747465E-4</v>
      </c>
      <c r="ES25" s="40">
        <f t="shared" si="25"/>
        <v>-6.2750355963895308E-4</v>
      </c>
      <c r="ET25" s="40">
        <f t="shared" si="26"/>
        <v>-6.2845459229680857E-4</v>
      </c>
      <c r="EU25" s="40">
        <f t="shared" si="27"/>
        <v>-6.281795215860688E-4</v>
      </c>
      <c r="EV25" s="40">
        <f t="shared" si="28"/>
        <v>-6.2885182063370762E-4</v>
      </c>
      <c r="EW25" s="40">
        <f t="shared" si="29"/>
        <v>0</v>
      </c>
      <c r="EX25" s="40">
        <f t="shared" si="30"/>
        <v>0</v>
      </c>
      <c r="EY25" s="40">
        <f t="shared" si="31"/>
        <v>-5.9109303953331499E-4</v>
      </c>
    </row>
    <row r="26" spans="1:155" x14ac:dyDescent="0.25">
      <c r="A26" s="17" t="s">
        <v>195</v>
      </c>
      <c r="B26" s="15">
        <v>403223.40703</v>
      </c>
      <c r="C26" s="15">
        <v>6619.5379702999999</v>
      </c>
      <c r="D26" s="15">
        <v>6494.6866011000002</v>
      </c>
      <c r="E26" s="15">
        <v>42294.566185999996</v>
      </c>
      <c r="F26" s="15">
        <v>35978.903055000002</v>
      </c>
      <c r="G26" s="15">
        <v>3330.7153785</v>
      </c>
      <c r="H26" s="15">
        <v>95929.729829999997</v>
      </c>
      <c r="I26" s="17">
        <v>2813.1887640999998</v>
      </c>
      <c r="J26" s="17">
        <v>841.26082799999995</v>
      </c>
      <c r="K26" s="17">
        <v>749.53408279999996</v>
      </c>
      <c r="L26" s="17">
        <v>453.44219779999997</v>
      </c>
      <c r="M26" s="17">
        <v>4181.3299323000001</v>
      </c>
      <c r="N26" s="17">
        <v>571.20108115000005</v>
      </c>
      <c r="O26" s="17">
        <v>482.18141644000002</v>
      </c>
      <c r="P26" s="17">
        <v>31.657885</v>
      </c>
      <c r="Q26" s="17">
        <v>12.964133</v>
      </c>
      <c r="R26" s="17">
        <v>15.771841999999999</v>
      </c>
      <c r="S26" s="17">
        <v>14.441649999999999</v>
      </c>
      <c r="T26" s="17">
        <v>61.213887999999997</v>
      </c>
      <c r="U26" s="17">
        <v>3785.674242</v>
      </c>
      <c r="V26" s="17">
        <v>798.54073400000004</v>
      </c>
      <c r="W26" s="17">
        <v>529.07417599999997</v>
      </c>
      <c r="X26" s="17">
        <v>115.016194</v>
      </c>
      <c r="Y26" s="17">
        <v>0.87570599999999998</v>
      </c>
      <c r="Z26" s="17">
        <v>89.827477970000004</v>
      </c>
      <c r="AA26" s="17">
        <v>210.59639200000001</v>
      </c>
      <c r="AB26" s="17">
        <v>171.87735733</v>
      </c>
      <c r="AC26" s="17">
        <v>2.4287679999999998</v>
      </c>
      <c r="AD26" s="17"/>
      <c r="AE26" s="17">
        <v>0.90577275000000002</v>
      </c>
      <c r="AF26" s="17">
        <v>1.9252590000000001</v>
      </c>
      <c r="AG26" s="15"/>
      <c r="AH26" s="17" t="s">
        <v>195</v>
      </c>
      <c r="AI26" s="17">
        <v>9719.7999136557501</v>
      </c>
      <c r="AJ26" s="17">
        <v>1463.69305989187</v>
      </c>
      <c r="AK26" s="17">
        <v>526.20702005884095</v>
      </c>
      <c r="AL26" s="17">
        <v>836.70210736810395</v>
      </c>
      <c r="AM26" s="17">
        <v>114.39284966887701</v>
      </c>
      <c r="AN26" s="17">
        <v>0</v>
      </c>
      <c r="AO26" s="17">
        <v>2798.1201069991398</v>
      </c>
      <c r="AP26" s="17">
        <v>2798.1201069991398</v>
      </c>
      <c r="AQ26" s="17">
        <v>3101.5020933603701</v>
      </c>
      <c r="AR26" s="17">
        <v>3066.0165442388802</v>
      </c>
      <c r="AS26" s="17">
        <v>745.50208860364796</v>
      </c>
      <c r="AT26" s="17">
        <v>2.4156014092537501</v>
      </c>
      <c r="AU26" s="17">
        <v>451.00443094053202</v>
      </c>
      <c r="AV26" s="17">
        <v>0.87096116011420999</v>
      </c>
      <c r="AW26" s="17">
        <v>10432.3444497951</v>
      </c>
      <c r="AX26" s="17">
        <v>400646.96992362099</v>
      </c>
      <c r="AY26" s="17">
        <v>2398.7820814770398</v>
      </c>
      <c r="AZ26" s="17">
        <v>28.2980510271952</v>
      </c>
      <c r="BA26" s="17">
        <v>1552.6427487969399</v>
      </c>
      <c r="BB26" s="17">
        <v>0.90353791787286897</v>
      </c>
      <c r="BC26" s="17">
        <v>281.782581771004</v>
      </c>
      <c r="BD26" s="17">
        <v>1036.9380177862099</v>
      </c>
      <c r="BE26" s="17">
        <v>4158.8304246980397</v>
      </c>
      <c r="BF26" s="17">
        <v>4158.8304246980397</v>
      </c>
      <c r="BG26" s="17">
        <v>1077.36528199793</v>
      </c>
      <c r="BH26" s="17">
        <v>28.5035089854651</v>
      </c>
      <c r="BI26" s="17">
        <v>89.373133739002398</v>
      </c>
      <c r="BJ26" s="17">
        <v>59233519.4139359</v>
      </c>
      <c r="BK26" s="17">
        <v>0</v>
      </c>
      <c r="BL26" s="17">
        <v>7209.3965572997404</v>
      </c>
      <c r="BM26" s="17">
        <v>734.557377990286</v>
      </c>
      <c r="BN26" s="17">
        <v>1263.73823176927</v>
      </c>
      <c r="BO26" s="17">
        <v>21209.175475659598</v>
      </c>
      <c r="BP26" s="17">
        <v>753.02093326556098</v>
      </c>
      <c r="BQ26" s="17">
        <v>0.49802633142082298</v>
      </c>
      <c r="BR26" s="17">
        <v>1.4174575581606801</v>
      </c>
      <c r="BS26" s="17">
        <v>3765.1707761113698</v>
      </c>
      <c r="BT26" s="17">
        <v>209.454987543811</v>
      </c>
      <c r="BU26" s="17">
        <v>0</v>
      </c>
      <c r="BV26" s="17">
        <v>943.99986660030095</v>
      </c>
      <c r="BW26" s="17">
        <v>6577.4006201682096</v>
      </c>
      <c r="BX26" s="17">
        <v>0</v>
      </c>
      <c r="BY26" s="17">
        <v>98771.3428678825</v>
      </c>
      <c r="BZ26" s="17">
        <v>5818.4117173057302</v>
      </c>
      <c r="CA26" s="17">
        <v>646.49062903057199</v>
      </c>
      <c r="CB26" s="17">
        <v>6464.9023463363001</v>
      </c>
      <c r="CC26" s="17">
        <v>5.54306346286804</v>
      </c>
      <c r="CD26" s="17">
        <v>7622.9431480762996</v>
      </c>
      <c r="CE26" s="17">
        <v>578.279334822848</v>
      </c>
      <c r="CF26" s="17">
        <v>31.486299069332201</v>
      </c>
      <c r="CG26" s="17">
        <v>12.8938744406761</v>
      </c>
      <c r="CH26" s="17">
        <v>15.686354714617099</v>
      </c>
      <c r="CI26" s="17">
        <v>14.363385499479801</v>
      </c>
      <c r="CJ26" s="17">
        <v>60.882111740092697</v>
      </c>
      <c r="CK26" s="17">
        <v>1.42159194621714</v>
      </c>
      <c r="CL26" s="17">
        <v>9596.5360904951303</v>
      </c>
      <c r="CM26" s="17">
        <v>9.4614712544530608</v>
      </c>
      <c r="CN26" s="17">
        <v>133.37693941467199</v>
      </c>
      <c r="CO26" s="17">
        <v>1290.21710032793</v>
      </c>
      <c r="CP26" s="17">
        <v>0.74431468747829799</v>
      </c>
      <c r="CQ26" s="17">
        <v>0</v>
      </c>
      <c r="CR26" s="17">
        <v>43.339773443564397</v>
      </c>
      <c r="CS26" s="17">
        <v>42036.307848791497</v>
      </c>
      <c r="CT26" s="17">
        <v>35759.705079159103</v>
      </c>
      <c r="CU26" s="17">
        <v>6276.60276963243</v>
      </c>
      <c r="CV26" s="17">
        <v>1.47649352323836</v>
      </c>
      <c r="CW26" s="17">
        <v>0.14365412827152099</v>
      </c>
      <c r="CX26" s="17">
        <v>471.97678279071999</v>
      </c>
      <c r="CY26" s="17">
        <v>17.715016546680101</v>
      </c>
      <c r="CZ26" s="17">
        <v>13796.759461498999</v>
      </c>
      <c r="DA26" s="17">
        <v>91.271656756008895</v>
      </c>
      <c r="DB26" s="17">
        <v>43.233808789938102</v>
      </c>
      <c r="DC26" s="17">
        <v>19709.657425883299</v>
      </c>
      <c r="DD26" s="17">
        <v>10.407896273974499</v>
      </c>
      <c r="DE26" s="17">
        <v>10.798185030516301</v>
      </c>
      <c r="DF26" s="17">
        <v>138.01755967691199</v>
      </c>
      <c r="DG26" s="17">
        <v>9.38434601321671E-2</v>
      </c>
      <c r="DH26" s="17">
        <v>3313.0025138316801</v>
      </c>
      <c r="DI26" s="17">
        <v>1026.8220270421</v>
      </c>
      <c r="DJ26" s="17">
        <v>170.949027422342</v>
      </c>
      <c r="DK26" s="17">
        <v>0</v>
      </c>
      <c r="DL26" s="17">
        <v>165.711082806653</v>
      </c>
      <c r="DM26" s="17">
        <v>1683.2879999583199</v>
      </c>
      <c r="DN26" s="17">
        <v>568.12324640246595</v>
      </c>
      <c r="DO26" s="17">
        <v>4890.6745048892799</v>
      </c>
      <c r="DP26" s="17">
        <v>95322.090424224298</v>
      </c>
      <c r="DQ26" s="17">
        <v>479.57524022932802</v>
      </c>
      <c r="DR26" s="17">
        <v>764.11483058610895</v>
      </c>
      <c r="DS26" s="17"/>
      <c r="DT26" s="26">
        <f t="shared" si="0"/>
        <v>1.0361852371082878</v>
      </c>
      <c r="DU26" s="40">
        <f t="shared" si="1"/>
        <v>-6.389602045566092E-3</v>
      </c>
      <c r="DV26" s="40">
        <f t="shared" si="2"/>
        <v>-6.3656029047417968E-3</v>
      </c>
      <c r="DW26" s="40">
        <f t="shared" si="3"/>
        <v>-4.5859418002795671E-3</v>
      </c>
      <c r="DX26" s="40">
        <f t="shared" si="4"/>
        <v>-6.1061824365983381E-3</v>
      </c>
      <c r="DY26" s="40">
        <f t="shared" si="5"/>
        <v>-6.0924029703133967E-3</v>
      </c>
      <c r="DZ26" s="40">
        <f t="shared" si="6"/>
        <v>-5.3180361140005407E-3</v>
      </c>
      <c r="EA26" s="40">
        <f t="shared" si="7"/>
        <v>-6.3342136671552729E-3</v>
      </c>
      <c r="EB26" s="40">
        <f t="shared" si="8"/>
        <v>-5.3564329891957422E-3</v>
      </c>
      <c r="EC26" s="40">
        <f t="shared" si="9"/>
        <v>-5.4189146578164397E-3</v>
      </c>
      <c r="ED26" s="40">
        <f t="shared" si="10"/>
        <v>-5.3793340274665927E-3</v>
      </c>
      <c r="EE26" s="40">
        <f t="shared" si="11"/>
        <v>-5.3761358587609519E-3</v>
      </c>
      <c r="EF26" s="40">
        <f t="shared" si="12"/>
        <v>-5.3809452892382157E-3</v>
      </c>
      <c r="EG26" s="40">
        <f t="shared" si="13"/>
        <v>-5.38835595573014E-3</v>
      </c>
      <c r="EH26" s="40">
        <f t="shared" si="14"/>
        <v>-5.4049702494005222E-3</v>
      </c>
      <c r="EI26" s="40">
        <f t="shared" si="15"/>
        <v>-5.4200061269980334E-3</v>
      </c>
      <c r="EJ26" s="40">
        <f t="shared" si="16"/>
        <v>-5.4194568448117601E-3</v>
      </c>
      <c r="EK26" s="40">
        <f t="shared" si="17"/>
        <v>-5.4202473866337281E-3</v>
      </c>
      <c r="EL26" s="40">
        <f t="shared" si="18"/>
        <v>-5.4193600122007194E-3</v>
      </c>
      <c r="EM26" s="40">
        <f t="shared" si="19"/>
        <v>-5.4199507782825467E-3</v>
      </c>
      <c r="EN26" s="40">
        <f t="shared" si="20"/>
        <v>-5.4160671462841143E-3</v>
      </c>
      <c r="EO26" s="40">
        <f t="shared" si="21"/>
        <v>0.18215618365725211</v>
      </c>
      <c r="EP26" s="40">
        <f t="shared" si="22"/>
        <v>-5.419194644569106E-3</v>
      </c>
      <c r="EQ26" s="40">
        <f t="shared" si="23"/>
        <v>-5.4196223109503469E-3</v>
      </c>
      <c r="ER26" s="40">
        <f t="shared" si="24"/>
        <v>-5.418302359227866E-3</v>
      </c>
      <c r="ES26" s="40">
        <f t="shared" si="25"/>
        <v>-5.0579649041170311E-3</v>
      </c>
      <c r="ET26" s="40">
        <f t="shared" si="26"/>
        <v>-5.4198670990954489E-3</v>
      </c>
      <c r="EU26" s="40">
        <f t="shared" si="27"/>
        <v>-5.4011181116522958E-3</v>
      </c>
      <c r="EV26" s="40">
        <f t="shared" si="28"/>
        <v>-5.4210985760063156E-3</v>
      </c>
      <c r="EW26" s="40">
        <f t="shared" si="29"/>
        <v>0</v>
      </c>
      <c r="EX26" s="40">
        <f t="shared" si="30"/>
        <v>-2.4673209998104357E-3</v>
      </c>
      <c r="EY26" s="40">
        <f t="shared" si="31"/>
        <v>-5.0772963110401661E-3</v>
      </c>
    </row>
    <row r="27" spans="1:155" x14ac:dyDescent="0.25">
      <c r="A27" s="17" t="s">
        <v>196</v>
      </c>
      <c r="B27" s="15">
        <v>72382.204352000001</v>
      </c>
      <c r="C27" s="15">
        <v>1186.092668</v>
      </c>
      <c r="D27" s="15">
        <v>890.52072199999998</v>
      </c>
      <c r="E27" s="15">
        <v>7276.6318220000003</v>
      </c>
      <c r="F27" s="15">
        <v>6166.6371559999998</v>
      </c>
      <c r="G27" s="15">
        <v>514.25306399999999</v>
      </c>
      <c r="H27" s="15">
        <v>17050.081732999999</v>
      </c>
      <c r="I27" s="17">
        <v>587.89851199999998</v>
      </c>
      <c r="J27" s="17">
        <v>179.67944700000001</v>
      </c>
      <c r="K27" s="17">
        <v>157.61352199999999</v>
      </c>
      <c r="L27" s="17">
        <v>95.093463999999997</v>
      </c>
      <c r="M27" s="17">
        <v>1174.220949</v>
      </c>
      <c r="N27" s="17">
        <v>120.31168599999999</v>
      </c>
      <c r="O27" s="17">
        <v>101.923474</v>
      </c>
      <c r="P27" s="17">
        <v>5.0611740000000003</v>
      </c>
      <c r="Q27" s="17">
        <v>2.0727699999999998</v>
      </c>
      <c r="R27" s="17">
        <v>2.5213760000000001</v>
      </c>
      <c r="S27" s="17">
        <v>2.3088329999999999</v>
      </c>
      <c r="T27" s="17">
        <v>9.7864430000000002</v>
      </c>
      <c r="U27" s="17">
        <v>1321.3269</v>
      </c>
      <c r="V27" s="17">
        <v>170.74804800000001</v>
      </c>
      <c r="W27" s="17">
        <v>112.956402</v>
      </c>
      <c r="X27" s="17">
        <v>24.692799000000001</v>
      </c>
      <c r="Y27" s="17">
        <v>0.14013500000000001</v>
      </c>
      <c r="Z27" s="17">
        <v>16.812086999999998</v>
      </c>
      <c r="AA27" s="17">
        <v>33.669156000000001</v>
      </c>
      <c r="AB27" s="17">
        <v>36.251078</v>
      </c>
      <c r="AC27" s="17">
        <v>0.38830700000000001</v>
      </c>
      <c r="AD27" s="17"/>
      <c r="AE27" s="17"/>
      <c r="AF27" s="17">
        <v>5.4014E-2</v>
      </c>
      <c r="AG27" s="15"/>
      <c r="AH27" s="17" t="s">
        <v>196</v>
      </c>
      <c r="AI27" s="17">
        <v>1606.4378148891899</v>
      </c>
      <c r="AJ27" s="17">
        <v>241.27555436615199</v>
      </c>
      <c r="AK27" s="17">
        <v>113.17264564371099</v>
      </c>
      <c r="AL27" s="17">
        <v>180.02342739938399</v>
      </c>
      <c r="AM27" s="17">
        <v>24.740088512490601</v>
      </c>
      <c r="AN27" s="17">
        <v>0</v>
      </c>
      <c r="AO27" s="17">
        <v>589.02380766467195</v>
      </c>
      <c r="AP27" s="17">
        <v>589.02380766467195</v>
      </c>
      <c r="AQ27" s="17">
        <v>515.83338155245599</v>
      </c>
      <c r="AR27" s="17">
        <v>511.16810843068902</v>
      </c>
      <c r="AS27" s="17">
        <v>157.91520393682401</v>
      </c>
      <c r="AT27" s="17">
        <v>0.38905093714130801</v>
      </c>
      <c r="AU27" s="17">
        <v>95.275478272245294</v>
      </c>
      <c r="AV27" s="17">
        <v>0.140403121177618</v>
      </c>
      <c r="AW27" s="17">
        <v>1718.7791959175399</v>
      </c>
      <c r="AX27" s="17">
        <v>72517.281373876307</v>
      </c>
      <c r="AY27" s="17">
        <v>391.644072642992</v>
      </c>
      <c r="AZ27" s="17">
        <v>0</v>
      </c>
      <c r="BA27" s="17">
        <v>257.78261819612999</v>
      </c>
      <c r="BB27" s="17">
        <v>0</v>
      </c>
      <c r="BC27" s="17">
        <v>45.350351824437098</v>
      </c>
      <c r="BD27" s="17">
        <v>171.19623252912501</v>
      </c>
      <c r="BE27" s="17">
        <v>1176.4686842512201</v>
      </c>
      <c r="BF27" s="17">
        <v>1176.4686842512201</v>
      </c>
      <c r="BG27" s="17">
        <v>181.22325648798201</v>
      </c>
      <c r="BH27" s="17">
        <v>0</v>
      </c>
      <c r="BI27" s="17">
        <v>16.844258959773601</v>
      </c>
      <c r="BJ27" s="17">
        <v>9272085.6868451294</v>
      </c>
      <c r="BK27" s="17">
        <v>0</v>
      </c>
      <c r="BL27" s="17">
        <v>1206.3492465910699</v>
      </c>
      <c r="BM27" s="17">
        <v>122.735914008102</v>
      </c>
      <c r="BN27" s="17">
        <v>209.92982953158801</v>
      </c>
      <c r="BO27" s="17">
        <v>3541.9123615908002</v>
      </c>
      <c r="BP27" s="17">
        <v>123.617893926866</v>
      </c>
      <c r="BQ27" s="17">
        <v>1.4071567513792601E-2</v>
      </c>
      <c r="BR27" s="17">
        <v>4.0049940453160002E-2</v>
      </c>
      <c r="BS27" s="17">
        <v>1323.86023544967</v>
      </c>
      <c r="BT27" s="17">
        <v>33.733598629369801</v>
      </c>
      <c r="BU27" s="17">
        <v>0</v>
      </c>
      <c r="BV27" s="17">
        <v>196.27049332364101</v>
      </c>
      <c r="BW27" s="17">
        <v>1188.30767486234</v>
      </c>
      <c r="BX27" s="17">
        <v>0</v>
      </c>
      <c r="BY27" s="17">
        <v>17650.735978328499</v>
      </c>
      <c r="BZ27" s="17">
        <v>803.03701508027495</v>
      </c>
      <c r="CA27" s="17">
        <v>89.226325629943105</v>
      </c>
      <c r="CB27" s="17">
        <v>892.26334071021904</v>
      </c>
      <c r="CC27" s="17">
        <v>0.93239664185037896</v>
      </c>
      <c r="CD27" s="17">
        <v>1267.3053444474799</v>
      </c>
      <c r="CE27" s="17">
        <v>96.944291996536094</v>
      </c>
      <c r="CF27" s="17">
        <v>5.07086083199016</v>
      </c>
      <c r="CG27" s="17">
        <v>2.0767358235305902</v>
      </c>
      <c r="CH27" s="17">
        <v>2.5262042970728098</v>
      </c>
      <c r="CI27" s="17">
        <v>2.3132506898923499</v>
      </c>
      <c r="CJ27" s="17">
        <v>9.8051676304127593</v>
      </c>
      <c r="CK27" s="17">
        <v>7.6540282717417002E-2</v>
      </c>
      <c r="CL27" s="17">
        <v>1442.2543964958099</v>
      </c>
      <c r="CM27" s="17">
        <v>0.30007823901409297</v>
      </c>
      <c r="CN27" s="17">
        <v>46.899258988298897</v>
      </c>
      <c r="CO27" s="17">
        <v>756.12195337444996</v>
      </c>
      <c r="CP27" s="17">
        <v>0.15491484977154599</v>
      </c>
      <c r="CQ27" s="17">
        <v>0</v>
      </c>
      <c r="CR27" s="17">
        <v>72.752727933662896</v>
      </c>
      <c r="CS27" s="17">
        <v>7295.5158568934403</v>
      </c>
      <c r="CT27" s="17">
        <v>6183.4387489992396</v>
      </c>
      <c r="CU27" s="17">
        <v>1112.0771078942</v>
      </c>
      <c r="CV27" s="17">
        <v>0.13480230826126899</v>
      </c>
      <c r="CW27" s="17">
        <v>1.9593863423667701E-2</v>
      </c>
      <c r="CX27" s="17">
        <v>0.93962295085346403</v>
      </c>
      <c r="CY27" s="17">
        <v>11.8394968784757</v>
      </c>
      <c r="CZ27" s="17">
        <v>2137.5851312135801</v>
      </c>
      <c r="DA27" s="17">
        <v>14.132560436625299</v>
      </c>
      <c r="DB27" s="17">
        <v>18.991104062897801</v>
      </c>
      <c r="DC27" s="17">
        <v>3053.6927931458299</v>
      </c>
      <c r="DD27" s="17">
        <v>0</v>
      </c>
      <c r="DE27" s="17">
        <v>0.43091728681580899</v>
      </c>
      <c r="DF27" s="17">
        <v>69.357462202858301</v>
      </c>
      <c r="DG27" s="17">
        <v>9.7909817031807105E-3</v>
      </c>
      <c r="DH27" s="17">
        <v>515.23745745178701</v>
      </c>
      <c r="DI27" s="17">
        <v>76.486429373082402</v>
      </c>
      <c r="DJ27" s="17">
        <v>36.320473240516499</v>
      </c>
      <c r="DK27" s="17">
        <v>0</v>
      </c>
      <c r="DL27" s="17">
        <v>26.901570112668701</v>
      </c>
      <c r="DM27" s="17">
        <v>277.79977526418298</v>
      </c>
      <c r="DN27" s="17">
        <v>120.542014659567</v>
      </c>
      <c r="DO27" s="17">
        <v>815.118462745177</v>
      </c>
      <c r="DP27" s="17">
        <v>17081.922988806</v>
      </c>
      <c r="DQ27" s="17">
        <v>102.118577344755</v>
      </c>
      <c r="DR27" s="17">
        <v>124.28471742938299</v>
      </c>
      <c r="DS27" s="17"/>
      <c r="DT27" s="26">
        <f t="shared" si="0"/>
        <v>1.0332991191855418</v>
      </c>
      <c r="DU27" s="40">
        <f t="shared" si="1"/>
        <v>1.8661634180055758E-3</v>
      </c>
      <c r="DV27" s="40">
        <f t="shared" si="2"/>
        <v>1.8674821302748605E-3</v>
      </c>
      <c r="DW27" s="40">
        <f t="shared" si="3"/>
        <v>1.9568536331252967E-3</v>
      </c>
      <c r="DX27" s="40">
        <f t="shared" si="4"/>
        <v>2.5951615191449496E-3</v>
      </c>
      <c r="DY27" s="40">
        <f t="shared" si="5"/>
        <v>2.7245956871148527E-3</v>
      </c>
      <c r="DZ27" s="40">
        <f t="shared" si="6"/>
        <v>1.9142199059158428E-3</v>
      </c>
      <c r="EA27" s="40">
        <f t="shared" si="7"/>
        <v>1.8675133823184498E-3</v>
      </c>
      <c r="EB27" s="40">
        <f t="shared" si="8"/>
        <v>1.9140985079954867E-3</v>
      </c>
      <c r="EC27" s="40">
        <f t="shared" si="9"/>
        <v>1.9144114985170243E-3</v>
      </c>
      <c r="ED27" s="40">
        <f t="shared" si="10"/>
        <v>1.914061261977414E-3</v>
      </c>
      <c r="EE27" s="40">
        <f t="shared" si="11"/>
        <v>1.9140565985197163E-3</v>
      </c>
      <c r="EF27" s="40">
        <f t="shared" si="12"/>
        <v>1.9142353516468323E-3</v>
      </c>
      <c r="EG27" s="40">
        <f t="shared" si="13"/>
        <v>1.9144329800764935E-3</v>
      </c>
      <c r="EH27" s="40">
        <f t="shared" si="14"/>
        <v>1.9142140382204542E-3</v>
      </c>
      <c r="EI27" s="40">
        <f t="shared" si="15"/>
        <v>1.9139496073756284E-3</v>
      </c>
      <c r="EJ27" s="40">
        <f t="shared" si="16"/>
        <v>1.9132964731206959E-3</v>
      </c>
      <c r="EK27" s="40">
        <f t="shared" si="17"/>
        <v>1.9149452809932908E-3</v>
      </c>
      <c r="EL27" s="40">
        <f t="shared" si="18"/>
        <v>1.9133864997381922E-3</v>
      </c>
      <c r="EM27" s="40">
        <f t="shared" si="19"/>
        <v>1.9133234018487686E-3</v>
      </c>
      <c r="EN27" s="40">
        <f t="shared" si="20"/>
        <v>1.9172662341695674E-3</v>
      </c>
      <c r="EO27" s="40">
        <f t="shared" si="21"/>
        <v>0.14947430218142813</v>
      </c>
      <c r="EP27" s="40">
        <f t="shared" si="22"/>
        <v>1.9143991830670743E-3</v>
      </c>
      <c r="EQ27" s="40">
        <f t="shared" si="23"/>
        <v>1.9151134908035462E-3</v>
      </c>
      <c r="ER27" s="40">
        <f t="shared" si="24"/>
        <v>1.9133062947727969E-3</v>
      </c>
      <c r="ES27" s="40">
        <f t="shared" si="25"/>
        <v>1.9136208237325186E-3</v>
      </c>
      <c r="ET27" s="40">
        <f t="shared" si="26"/>
        <v>1.9139959840335881E-3</v>
      </c>
      <c r="EU27" s="40">
        <f t="shared" si="27"/>
        <v>1.9142945353652452E-3</v>
      </c>
      <c r="EV27" s="40">
        <f t="shared" si="28"/>
        <v>1.9158478763143419E-3</v>
      </c>
      <c r="EW27" s="40">
        <f t="shared" si="29"/>
        <v>0</v>
      </c>
      <c r="EX27" s="40">
        <f t="shared" si="30"/>
        <v>0</v>
      </c>
      <c r="EY27" s="40">
        <f t="shared" si="31"/>
        <v>1.9903722544636774E-3</v>
      </c>
    </row>
    <row r="28" spans="1:155" x14ac:dyDescent="0.25">
      <c r="A28" s="17" t="s">
        <v>197</v>
      </c>
      <c r="B28" s="15">
        <v>89116.882440999994</v>
      </c>
      <c r="C28" s="15">
        <v>1466.6082352999999</v>
      </c>
      <c r="D28" s="15">
        <v>1422.0625187999999</v>
      </c>
      <c r="E28" s="15">
        <v>9250.5332073000009</v>
      </c>
      <c r="F28" s="15">
        <v>7839.6896291000003</v>
      </c>
      <c r="G28" s="15">
        <v>732.72258550000004</v>
      </c>
      <c r="H28" s="15">
        <v>21083.941952000001</v>
      </c>
      <c r="I28" s="17">
        <v>837.52152443</v>
      </c>
      <c r="J28" s="17">
        <v>255.93774500000001</v>
      </c>
      <c r="K28" s="17">
        <v>224.5258024</v>
      </c>
      <c r="L28" s="17">
        <v>135.46469239999999</v>
      </c>
      <c r="M28" s="17">
        <v>1672.6766912000001</v>
      </c>
      <c r="N28" s="17">
        <v>171.38476295000001</v>
      </c>
      <c r="O28" s="17">
        <v>145.18561072</v>
      </c>
      <c r="P28" s="17">
        <v>7.209301</v>
      </c>
      <c r="Q28" s="17">
        <v>2.9524469999999998</v>
      </c>
      <c r="R28" s="17">
        <v>3.59151</v>
      </c>
      <c r="S28" s="17">
        <v>3.2887240000000002</v>
      </c>
      <c r="T28" s="17">
        <v>13.940087</v>
      </c>
      <c r="U28" s="17">
        <v>1882.11547</v>
      </c>
      <c r="V28" s="17">
        <v>243.21573100000001</v>
      </c>
      <c r="W28" s="17">
        <v>160.896556</v>
      </c>
      <c r="X28" s="17">
        <v>35.172714999999997</v>
      </c>
      <c r="Y28" s="17">
        <v>0.19955000000000001</v>
      </c>
      <c r="Z28" s="17">
        <v>23.967962610000001</v>
      </c>
      <c r="AA28" s="17">
        <v>47.958787000000001</v>
      </c>
      <c r="AB28" s="17">
        <v>51.638430290000002</v>
      </c>
      <c r="AC28" s="17">
        <v>0.55310700000000002</v>
      </c>
      <c r="AD28" s="17"/>
      <c r="AE28" s="17">
        <v>1.69575E-3</v>
      </c>
      <c r="AF28" s="17">
        <v>3.2162000000000003E-2</v>
      </c>
      <c r="AG28" s="15"/>
      <c r="AH28" s="17" t="s">
        <v>197</v>
      </c>
      <c r="AI28" s="17">
        <v>1906.57499265719</v>
      </c>
      <c r="AJ28" s="17">
        <v>286.36118754827498</v>
      </c>
      <c r="AK28" s="17">
        <v>160.82854656976201</v>
      </c>
      <c r="AL28" s="17">
        <v>255.82957557866101</v>
      </c>
      <c r="AM28" s="17">
        <v>35.157818623620699</v>
      </c>
      <c r="AN28" s="17">
        <v>0</v>
      </c>
      <c r="AO28" s="17">
        <v>837.16687118015602</v>
      </c>
      <c r="AP28" s="17">
        <v>837.16687118015602</v>
      </c>
      <c r="AQ28" s="17">
        <v>612.17213741697003</v>
      </c>
      <c r="AR28" s="17">
        <v>606.62177744358803</v>
      </c>
      <c r="AS28" s="17">
        <v>224.43079610355699</v>
      </c>
      <c r="AT28" s="17">
        <v>0.55287146383122199</v>
      </c>
      <c r="AU28" s="17">
        <v>135.40734889901501</v>
      </c>
      <c r="AV28" s="17">
        <v>0.19946541699641099</v>
      </c>
      <c r="AW28" s="17">
        <v>2039.96688856172</v>
      </c>
      <c r="AX28" s="17">
        <v>89079.6787458787</v>
      </c>
      <c r="AY28" s="17">
        <v>464.87090560397297</v>
      </c>
      <c r="AZ28" s="17">
        <v>5.2805779164007298E-2</v>
      </c>
      <c r="BA28" s="17">
        <v>305.93199619444198</v>
      </c>
      <c r="BB28" s="17">
        <v>1.6860408896752E-3</v>
      </c>
      <c r="BC28" s="17">
        <v>53.837125267127703</v>
      </c>
      <c r="BD28" s="17">
        <v>203.18351068325299</v>
      </c>
      <c r="BE28" s="17">
        <v>1671.9692296539999</v>
      </c>
      <c r="BF28" s="17">
        <v>1671.9692296539999</v>
      </c>
      <c r="BG28" s="17">
        <v>215.04623644144201</v>
      </c>
      <c r="BH28" s="17">
        <v>5.3189648115434002E-2</v>
      </c>
      <c r="BI28" s="17">
        <v>23.9577234208436</v>
      </c>
      <c r="BJ28" s="17">
        <v>13181025.324752299</v>
      </c>
      <c r="BK28" s="17">
        <v>0</v>
      </c>
      <c r="BL28" s="17">
        <v>1431.5690760795301</v>
      </c>
      <c r="BM28" s="17">
        <v>145.652099774108</v>
      </c>
      <c r="BN28" s="17">
        <v>249.13975865414801</v>
      </c>
      <c r="BO28" s="17">
        <v>4203.2492762961801</v>
      </c>
      <c r="BP28" s="17">
        <v>146.72343660876001</v>
      </c>
      <c r="BQ28" s="17">
        <v>8.3585773408951809E-3</v>
      </c>
      <c r="BR28" s="17">
        <v>2.37897843549E-2</v>
      </c>
      <c r="BS28" s="17">
        <v>1881.32571582021</v>
      </c>
      <c r="BT28" s="17">
        <v>47.938510327938602</v>
      </c>
      <c r="BU28" s="17">
        <v>0</v>
      </c>
      <c r="BV28" s="17">
        <v>273.010848476636</v>
      </c>
      <c r="BW28" s="17">
        <v>1465.99586249442</v>
      </c>
      <c r="BX28" s="17">
        <v>0</v>
      </c>
      <c r="BY28" s="17">
        <v>21750.230226359501</v>
      </c>
      <c r="BZ28" s="17">
        <v>1279.3070927868</v>
      </c>
      <c r="CA28" s="17">
        <v>142.14526061189201</v>
      </c>
      <c r="CB28" s="17">
        <v>1421.4523533987001</v>
      </c>
      <c r="CC28" s="17">
        <v>1.1064171297653</v>
      </c>
      <c r="CD28" s="17">
        <v>1503.99728382579</v>
      </c>
      <c r="CE28" s="17">
        <v>115.04135183845599</v>
      </c>
      <c r="CF28" s="17">
        <v>7.2062577719538998</v>
      </c>
      <c r="CG28" s="17">
        <v>2.9511984154191202</v>
      </c>
      <c r="CH28" s="17">
        <v>3.58998577207515</v>
      </c>
      <c r="CI28" s="17">
        <v>3.28733612636452</v>
      </c>
      <c r="CJ28" s="17">
        <v>13.9342022454074</v>
      </c>
      <c r="CK28" s="17">
        <v>0.110211015909654</v>
      </c>
      <c r="CL28" s="17">
        <v>1713.3403689843001</v>
      </c>
      <c r="CM28" s="17">
        <v>0.42403587637582202</v>
      </c>
      <c r="CN28" s="17">
        <v>64.338887115527697</v>
      </c>
      <c r="CO28" s="17">
        <v>1022.26882450657</v>
      </c>
      <c r="CP28" s="17">
        <v>0.20595048850014</v>
      </c>
      <c r="CQ28" s="17">
        <v>0</v>
      </c>
      <c r="CR28" s="17">
        <v>99.4108389766144</v>
      </c>
      <c r="CS28" s="17">
        <v>9250.7498133229092</v>
      </c>
      <c r="CT28" s="17">
        <v>7840.4966830573003</v>
      </c>
      <c r="CU28" s="17">
        <v>1410.2531302656</v>
      </c>
      <c r="CV28" s="17">
        <v>0.18033990571934</v>
      </c>
      <c r="CW28" s="17">
        <v>2.39293746369263E-2</v>
      </c>
      <c r="CX28" s="17">
        <v>1.92866344582417</v>
      </c>
      <c r="CY28" s="17">
        <v>17.333660486780499</v>
      </c>
      <c r="CZ28" s="17">
        <v>2675.3793251321399</v>
      </c>
      <c r="DA28" s="17">
        <v>18.520273174821</v>
      </c>
      <c r="DB28" s="17">
        <v>25.361750157354798</v>
      </c>
      <c r="DC28" s="17">
        <v>3821.9700698644701</v>
      </c>
      <c r="DD28" s="17">
        <v>1.94218239640205E-2</v>
      </c>
      <c r="DE28" s="17">
        <v>0.62111328225224105</v>
      </c>
      <c r="DF28" s="17">
        <v>92.408739162353797</v>
      </c>
      <c r="DG28" s="17">
        <v>1.0071091446617801E-2</v>
      </c>
      <c r="DH28" s="17">
        <v>732.41166807652201</v>
      </c>
      <c r="DI28" s="17">
        <v>91.829116292301606</v>
      </c>
      <c r="DJ28" s="17">
        <v>51.6166490922623</v>
      </c>
      <c r="DK28" s="17">
        <v>0</v>
      </c>
      <c r="DL28" s="17">
        <v>31.933204518294701</v>
      </c>
      <c r="DM28" s="17">
        <v>329.70690859854301</v>
      </c>
      <c r="DN28" s="17">
        <v>171.31212231758099</v>
      </c>
      <c r="DO28" s="17">
        <v>967.33346468324498</v>
      </c>
      <c r="DP28" s="17">
        <v>21075.130355550398</v>
      </c>
      <c r="DQ28" s="17">
        <v>145.124211894067</v>
      </c>
      <c r="DR28" s="17">
        <v>147.52793315738401</v>
      </c>
      <c r="DS28" s="17"/>
      <c r="DT28" s="26">
        <f t="shared" si="0"/>
        <v>1.0320330104450011</v>
      </c>
      <c r="DU28" s="40">
        <f t="shared" si="1"/>
        <v>-4.1747078782659148E-4</v>
      </c>
      <c r="DV28" s="40">
        <f t="shared" si="2"/>
        <v>-4.1754354765007653E-4</v>
      </c>
      <c r="DW28" s="40">
        <f t="shared" si="3"/>
        <v>-4.2907072877126006E-4</v>
      </c>
      <c r="DX28" s="40">
        <f t="shared" si="4"/>
        <v>2.3415517576584166E-5</v>
      </c>
      <c r="DY28" s="40">
        <f t="shared" si="5"/>
        <v>1.0294463116298948E-4</v>
      </c>
      <c r="DZ28" s="40">
        <f t="shared" si="6"/>
        <v>-4.2433170429142066E-4</v>
      </c>
      <c r="EA28" s="40">
        <f t="shared" si="7"/>
        <v>-4.1792926909319932E-4</v>
      </c>
      <c r="EB28" s="40">
        <f t="shared" si="8"/>
        <v>-4.2345568382298846E-4</v>
      </c>
      <c r="EC28" s="40">
        <f t="shared" si="9"/>
        <v>-4.2263958111766369E-4</v>
      </c>
      <c r="ED28" s="40">
        <f t="shared" si="10"/>
        <v>-4.2314199716681378E-4</v>
      </c>
      <c r="EE28" s="40">
        <f t="shared" si="11"/>
        <v>-4.2330957217738113E-4</v>
      </c>
      <c r="EF28" s="40">
        <f t="shared" si="12"/>
        <v>-4.2295175733725446E-4</v>
      </c>
      <c r="EG28" s="40">
        <f t="shared" si="13"/>
        <v>-4.2384533589030836E-4</v>
      </c>
      <c r="EH28" s="40">
        <f t="shared" si="14"/>
        <v>-4.2289883707145637E-4</v>
      </c>
      <c r="EI28" s="40">
        <f t="shared" si="15"/>
        <v>-4.2212525820466265E-4</v>
      </c>
      <c r="EJ28" s="40">
        <f t="shared" si="16"/>
        <v>-4.2289821997807894E-4</v>
      </c>
      <c r="EK28" s="40">
        <f t="shared" si="17"/>
        <v>-4.2439751660164208E-4</v>
      </c>
      <c r="EL28" s="40">
        <f t="shared" si="18"/>
        <v>-4.2200976289898692E-4</v>
      </c>
      <c r="EM28" s="40">
        <f t="shared" si="19"/>
        <v>-4.2214618837027064E-4</v>
      </c>
      <c r="EN28" s="40">
        <f t="shared" si="20"/>
        <v>-4.1960984454899155E-4</v>
      </c>
      <c r="EO28" s="40">
        <f t="shared" si="21"/>
        <v>0.12250489454004927</v>
      </c>
      <c r="EP28" s="40">
        <f t="shared" si="22"/>
        <v>-4.2269040387659241E-4</v>
      </c>
      <c r="EQ28" s="40">
        <f t="shared" si="23"/>
        <v>-4.235207995543634E-4</v>
      </c>
      <c r="ER28" s="40">
        <f t="shared" si="24"/>
        <v>-4.2386872257087026E-4</v>
      </c>
      <c r="ES28" s="40">
        <f t="shared" si="25"/>
        <v>-4.2720315126530884E-4</v>
      </c>
      <c r="ET28" s="40">
        <f t="shared" si="26"/>
        <v>-4.2279368036141909E-4</v>
      </c>
      <c r="EU28" s="40">
        <f t="shared" si="27"/>
        <v>-4.2180208839385467E-4</v>
      </c>
      <c r="EV28" s="40">
        <f t="shared" si="28"/>
        <v>-4.2584195965342643E-4</v>
      </c>
      <c r="EW28" s="40">
        <f t="shared" si="29"/>
        <v>0</v>
      </c>
      <c r="EX28" s="40">
        <f t="shared" si="30"/>
        <v>-5.7255552556685638E-3</v>
      </c>
      <c r="EY28" s="40">
        <f t="shared" si="31"/>
        <v>-4.2405025200001144E-4</v>
      </c>
    </row>
    <row r="29" spans="1:155" x14ac:dyDescent="0.25">
      <c r="A29" s="17" t="s">
        <v>198</v>
      </c>
      <c r="B29" s="15">
        <v>903.93156099999999</v>
      </c>
      <c r="C29" s="15">
        <v>14.989139</v>
      </c>
      <c r="D29" s="15">
        <v>20.225677000000001</v>
      </c>
      <c r="E29" s="15">
        <v>99.003686000000002</v>
      </c>
      <c r="F29" s="15">
        <v>83.901427999999996</v>
      </c>
      <c r="G29" s="15">
        <v>9.2062019999999993</v>
      </c>
      <c r="H29" s="15">
        <v>215.46891500000001</v>
      </c>
      <c r="I29" s="17">
        <v>7.8817000000000004</v>
      </c>
      <c r="J29" s="17">
        <v>2.4077769999999998</v>
      </c>
      <c r="K29" s="17">
        <v>2.1162070000000002</v>
      </c>
      <c r="L29" s="17">
        <v>1.2791300000000001</v>
      </c>
      <c r="M29" s="17">
        <v>11.813148999999999</v>
      </c>
      <c r="N29" s="17">
        <v>1.617723</v>
      </c>
      <c r="O29" s="17">
        <v>1.373186</v>
      </c>
      <c r="P29" s="17">
        <v>9.0598999999999999E-2</v>
      </c>
      <c r="Q29" s="17">
        <v>3.7104999999999999E-2</v>
      </c>
      <c r="R29" s="17">
        <v>4.5130000000000003E-2</v>
      </c>
      <c r="S29" s="17">
        <v>4.1327000000000003E-2</v>
      </c>
      <c r="T29" s="17">
        <v>0.17519000000000001</v>
      </c>
      <c r="U29" s="17">
        <v>10.834991</v>
      </c>
      <c r="V29" s="17">
        <v>2.2855020000000001</v>
      </c>
      <c r="W29" s="17">
        <v>1.5142629999999999</v>
      </c>
      <c r="X29" s="17">
        <v>0.32918900000000001</v>
      </c>
      <c r="Y29" s="17">
        <v>2.5040000000000001E-3</v>
      </c>
      <c r="Z29" s="17">
        <v>0.22572400000000001</v>
      </c>
      <c r="AA29" s="17">
        <v>0.60275100000000004</v>
      </c>
      <c r="AB29" s="17">
        <v>0.48908499999999999</v>
      </c>
      <c r="AC29" s="17">
        <v>6.9499999999999996E-3</v>
      </c>
      <c r="AD29" s="17"/>
      <c r="AE29" s="17"/>
      <c r="AF29" s="17">
        <v>8.1700000000000002E-4</v>
      </c>
      <c r="AG29" s="15"/>
      <c r="AH29" s="17" t="s">
        <v>198</v>
      </c>
      <c r="AI29" s="17">
        <v>21.225924772129101</v>
      </c>
      <c r="AJ29" s="17">
        <v>3.1879821969399802</v>
      </c>
      <c r="AK29" s="17">
        <v>1.5142651613672999</v>
      </c>
      <c r="AL29" s="17">
        <v>2.4077763527515699</v>
      </c>
      <c r="AM29" s="17">
        <v>0.329190432202913</v>
      </c>
      <c r="AN29" s="17">
        <v>0</v>
      </c>
      <c r="AO29" s="17">
        <v>7.8816925538329601</v>
      </c>
      <c r="AP29" s="17">
        <v>7.8816925538329601</v>
      </c>
      <c r="AQ29" s="17">
        <v>6.8157307018965199</v>
      </c>
      <c r="AR29" s="17">
        <v>6.7540668091288998</v>
      </c>
      <c r="AS29" s="17">
        <v>2.1162064595719001</v>
      </c>
      <c r="AT29" s="17">
        <v>6.9500175681255702E-3</v>
      </c>
      <c r="AU29" s="17">
        <v>1.2791264593110301</v>
      </c>
      <c r="AV29" s="17">
        <v>2.5040308802945299E-3</v>
      </c>
      <c r="AW29" s="17">
        <v>22.710287087529</v>
      </c>
      <c r="AX29" s="17">
        <v>903.93126385467099</v>
      </c>
      <c r="AY29" s="17">
        <v>5.1748079311694903</v>
      </c>
      <c r="AZ29" s="17">
        <v>0</v>
      </c>
      <c r="BA29" s="17">
        <v>3.4060752304360098</v>
      </c>
      <c r="BB29" s="17">
        <v>0</v>
      </c>
      <c r="BC29" s="17">
        <v>0.59921577205923804</v>
      </c>
      <c r="BD29" s="17">
        <v>2.2620177519166398</v>
      </c>
      <c r="BE29" s="17">
        <v>11.813142400992</v>
      </c>
      <c r="BF29" s="17">
        <v>11.813142400992</v>
      </c>
      <c r="BG29" s="17">
        <v>2.3945044378255802</v>
      </c>
      <c r="BH29" s="17">
        <v>0</v>
      </c>
      <c r="BI29" s="17">
        <v>0.22572337634550799</v>
      </c>
      <c r="BJ29" s="17">
        <v>165683.26263771899</v>
      </c>
      <c r="BK29" s="17">
        <v>0</v>
      </c>
      <c r="BL29" s="17">
        <v>15.9395169119749</v>
      </c>
      <c r="BM29" s="17">
        <v>1.6217096922407199</v>
      </c>
      <c r="BN29" s="17">
        <v>2.7738009366030001</v>
      </c>
      <c r="BO29" s="17">
        <v>46.799389989857197</v>
      </c>
      <c r="BP29" s="17">
        <v>1.63336735039269</v>
      </c>
      <c r="BQ29" s="17">
        <v>2.1242096154588E-4</v>
      </c>
      <c r="BR29" s="17">
        <v>6.0457841564840603E-4</v>
      </c>
      <c r="BS29" s="17">
        <v>10.835008313272301</v>
      </c>
      <c r="BT29" s="17">
        <v>0.60274857756907296</v>
      </c>
      <c r="BU29" s="17">
        <v>0</v>
      </c>
      <c r="BV29" s="17">
        <v>2.61840098446386</v>
      </c>
      <c r="BW29" s="17">
        <v>14.9891409403815</v>
      </c>
      <c r="BX29" s="17">
        <v>0</v>
      </c>
      <c r="BY29" s="17">
        <v>222.98458175565</v>
      </c>
      <c r="BZ29" s="17">
        <v>18.203086878640999</v>
      </c>
      <c r="CA29" s="17">
        <v>2.0225614570346702</v>
      </c>
      <c r="CB29" s="17">
        <v>20.2256483356757</v>
      </c>
      <c r="CC29" s="17">
        <v>1.23197742684127E-2</v>
      </c>
      <c r="CD29" s="17">
        <v>16.744934545544702</v>
      </c>
      <c r="CE29" s="17">
        <v>1.28092750059028</v>
      </c>
      <c r="CF29" s="17">
        <v>9.0599029117544902E-2</v>
      </c>
      <c r="CG29" s="17">
        <v>3.7104947683217801E-2</v>
      </c>
      <c r="CH29" s="17">
        <v>4.5129846370916597E-2</v>
      </c>
      <c r="CI29" s="17">
        <v>4.1326935405678E-2</v>
      </c>
      <c r="CJ29" s="17">
        <v>0.17518988523840201</v>
      </c>
      <c r="CK29" s="17">
        <v>1.07299415224017E-4</v>
      </c>
      <c r="CL29" s="17">
        <v>19.0565502791382</v>
      </c>
      <c r="CM29" s="17">
        <v>0</v>
      </c>
      <c r="CN29" s="17">
        <v>0.75279018392058905</v>
      </c>
      <c r="CO29" s="17">
        <v>8.8079287796866108</v>
      </c>
      <c r="CP29" s="17">
        <v>1.0922905250858399E-3</v>
      </c>
      <c r="CQ29" s="17">
        <v>0</v>
      </c>
      <c r="CR29" s="17">
        <v>0.92048335455282004</v>
      </c>
      <c r="CS29" s="17">
        <v>99.003660646406203</v>
      </c>
      <c r="CT29" s="17">
        <v>83.9014074125013</v>
      </c>
      <c r="CU29" s="17">
        <v>15.102253233904801</v>
      </c>
      <c r="CV29" s="17">
        <v>3.3527515776826097E-2</v>
      </c>
      <c r="CW29" s="17">
        <v>4.01004370663095E-4</v>
      </c>
      <c r="CX29" s="17">
        <v>0.52493159498889397</v>
      </c>
      <c r="CY29" s="17">
        <v>0.360231790649095</v>
      </c>
      <c r="CZ29" s="17">
        <v>29.447802267453699</v>
      </c>
      <c r="DA29" s="17">
        <v>0.155907120598334</v>
      </c>
      <c r="DB29" s="17">
        <v>0.187113153325947</v>
      </c>
      <c r="DC29" s="17">
        <v>42.068294228850696</v>
      </c>
      <c r="DD29" s="17">
        <v>0</v>
      </c>
      <c r="DE29" s="17">
        <v>7.0215615337555102E-3</v>
      </c>
      <c r="DF29" s="17">
        <v>0.63321294774494696</v>
      </c>
      <c r="DG29" s="17">
        <v>5.6231910800994195E-4</v>
      </c>
      <c r="DH29" s="17">
        <v>9.20620836720183</v>
      </c>
      <c r="DI29" s="17">
        <v>1.0106200558823299</v>
      </c>
      <c r="DJ29" s="17">
        <v>0.48908221656552903</v>
      </c>
      <c r="DK29" s="17">
        <v>0</v>
      </c>
      <c r="DL29" s="17">
        <v>0.35545218652821597</v>
      </c>
      <c r="DM29" s="17">
        <v>3.6705820016349402</v>
      </c>
      <c r="DN29" s="17">
        <v>1.6177202081042299</v>
      </c>
      <c r="DO29" s="17">
        <v>10.7701890171464</v>
      </c>
      <c r="DP29" s="17">
        <v>215.46885365168001</v>
      </c>
      <c r="DQ29" s="17">
        <v>1.37317979613309</v>
      </c>
      <c r="DR29" s="17">
        <v>1.6421818840098701</v>
      </c>
      <c r="DS29" s="17"/>
      <c r="DT29" s="26">
        <f t="shared" si="0"/>
        <v>1.0348808098089186</v>
      </c>
      <c r="DU29" s="40">
        <f t="shared" si="1"/>
        <v>-3.287254719499269E-7</v>
      </c>
      <c r="DV29" s="40">
        <f t="shared" si="2"/>
        <v>1.294524989007586E-7</v>
      </c>
      <c r="DW29" s="40">
        <f t="shared" si="3"/>
        <v>-1.4172244667419536E-6</v>
      </c>
      <c r="DX29" s="40">
        <f t="shared" si="4"/>
        <v>-2.560873723290173E-7</v>
      </c>
      <c r="DY29" s="40">
        <f t="shared" si="5"/>
        <v>-2.4537721450992775E-7</v>
      </c>
      <c r="DZ29" s="40">
        <f t="shared" si="6"/>
        <v>6.9162091280100202E-7</v>
      </c>
      <c r="EA29" s="40">
        <f t="shared" si="7"/>
        <v>-2.847200488418834E-7</v>
      </c>
      <c r="EB29" s="40">
        <f t="shared" si="8"/>
        <v>-9.4474124113992543E-7</v>
      </c>
      <c r="EC29" s="40">
        <f t="shared" si="9"/>
        <v>-2.6881577071446149E-7</v>
      </c>
      <c r="ED29" s="40">
        <f t="shared" si="10"/>
        <v>-2.5537582100840266E-7</v>
      </c>
      <c r="EE29" s="40">
        <f t="shared" si="11"/>
        <v>-2.7680446631822001E-6</v>
      </c>
      <c r="EF29" s="40">
        <f t="shared" si="12"/>
        <v>-5.5861548852020804E-7</v>
      </c>
      <c r="EG29" s="40">
        <f t="shared" si="13"/>
        <v>-1.7258181840319566E-6</v>
      </c>
      <c r="EH29" s="40">
        <f t="shared" si="14"/>
        <v>-4.5178635013542639E-6</v>
      </c>
      <c r="EI29" s="40">
        <f t="shared" si="15"/>
        <v>3.2138925267363898E-7</v>
      </c>
      <c r="EJ29" s="40">
        <f t="shared" si="16"/>
        <v>-1.4099658320463761E-6</v>
      </c>
      <c r="EK29" s="40">
        <f t="shared" si="17"/>
        <v>-3.4041454333294773E-6</v>
      </c>
      <c r="EL29" s="40">
        <f t="shared" si="18"/>
        <v>-1.5630053476502675E-6</v>
      </c>
      <c r="EM29" s="40">
        <f t="shared" si="19"/>
        <v>-6.5506934187104627E-7</v>
      </c>
      <c r="EN29" s="40">
        <f t="shared" si="20"/>
        <v>1.597903708480856E-6</v>
      </c>
      <c r="EO29" s="40">
        <f t="shared" si="21"/>
        <v>0.14565683358135756</v>
      </c>
      <c r="EP29" s="40">
        <f t="shared" si="22"/>
        <v>1.427339438409479E-6</v>
      </c>
      <c r="EQ29" s="40">
        <f t="shared" si="23"/>
        <v>4.3507010045524708E-6</v>
      </c>
      <c r="ER29" s="40">
        <f t="shared" si="24"/>
        <v>1.233238599432921E-5</v>
      </c>
      <c r="ES29" s="40">
        <f t="shared" si="25"/>
        <v>-2.7629073205387381E-6</v>
      </c>
      <c r="ET29" s="40">
        <f t="shared" si="26"/>
        <v>-4.0189579562269103E-6</v>
      </c>
      <c r="EU29" s="40">
        <f t="shared" si="27"/>
        <v>-5.6911057811329462E-6</v>
      </c>
      <c r="EV29" s="40">
        <f t="shared" si="28"/>
        <v>2.5277878518876162E-6</v>
      </c>
      <c r="EW29" s="40">
        <f t="shared" si="29"/>
        <v>0</v>
      </c>
      <c r="EX29" s="40">
        <f t="shared" si="30"/>
        <v>0</v>
      </c>
      <c r="EY29" s="40">
        <f t="shared" si="31"/>
        <v>-7.6230809548437762E-7</v>
      </c>
    </row>
    <row r="30" spans="1:155" x14ac:dyDescent="0.25">
      <c r="A30" s="17" t="s">
        <v>199</v>
      </c>
      <c r="B30" s="15">
        <v>1576.895291</v>
      </c>
      <c r="C30" s="15">
        <v>25.925446999999998</v>
      </c>
      <c r="D30" s="15">
        <v>23.808340999999999</v>
      </c>
      <c r="E30" s="15">
        <v>162.46267900000001</v>
      </c>
      <c r="F30" s="15">
        <v>137.680239</v>
      </c>
      <c r="G30" s="15">
        <v>12.551176999999999</v>
      </c>
      <c r="H30" s="15">
        <v>372.678293</v>
      </c>
      <c r="I30" s="17">
        <v>8.2193559999999994</v>
      </c>
      <c r="J30" s="17">
        <v>4.1417330000000003</v>
      </c>
      <c r="K30" s="17">
        <v>3.6288260000000001</v>
      </c>
      <c r="L30" s="17">
        <v>3.3082579999999999</v>
      </c>
      <c r="M30" s="17">
        <v>21.554974999999999</v>
      </c>
      <c r="N30" s="17">
        <v>2.551717</v>
      </c>
      <c r="O30" s="17">
        <v>1.3463879999999999</v>
      </c>
      <c r="P30" s="17">
        <v>0.12352200000000001</v>
      </c>
      <c r="Q30" s="17">
        <v>5.0588000000000001E-2</v>
      </c>
      <c r="R30" s="17">
        <v>6.1541999999999999E-2</v>
      </c>
      <c r="S30" s="17">
        <v>5.6353E-2</v>
      </c>
      <c r="T30" s="17">
        <v>0.238873</v>
      </c>
      <c r="U30" s="17">
        <v>12.643190000000001</v>
      </c>
      <c r="V30" s="17">
        <v>2.551717</v>
      </c>
      <c r="W30" s="17">
        <v>0.41032800000000003</v>
      </c>
      <c r="X30" s="17">
        <v>0.37185800000000002</v>
      </c>
      <c r="Y30" s="17">
        <v>3.4190000000000002E-3</v>
      </c>
      <c r="Z30" s="17">
        <v>0.15387100000000001</v>
      </c>
      <c r="AA30" s="17">
        <v>0.82174999999999998</v>
      </c>
      <c r="AB30" s="17">
        <v>0.51290899999999995</v>
      </c>
      <c r="AC30" s="17">
        <v>9.4769999999999993E-3</v>
      </c>
      <c r="AD30" s="17"/>
      <c r="AE30" s="17"/>
      <c r="AF30" s="17">
        <v>7.4739999999999997E-3</v>
      </c>
      <c r="AG30" s="15"/>
      <c r="AH30" s="17" t="s">
        <v>199</v>
      </c>
      <c r="AI30" s="17">
        <v>38.102343392811797</v>
      </c>
      <c r="AJ30" s="17">
        <v>5.7227059876797997</v>
      </c>
      <c r="AK30" s="17">
        <v>0.41032984240259701</v>
      </c>
      <c r="AL30" s="17">
        <v>4.14173179707924</v>
      </c>
      <c r="AM30" s="17">
        <v>0.371858418121992</v>
      </c>
      <c r="AN30" s="17">
        <v>0</v>
      </c>
      <c r="AO30" s="17">
        <v>8.2193497247883691</v>
      </c>
      <c r="AP30" s="17">
        <v>8.2193497247883691</v>
      </c>
      <c r="AQ30" s="17">
        <v>12.234816096330899</v>
      </c>
      <c r="AR30" s="17">
        <v>12.1241653472817</v>
      </c>
      <c r="AS30" s="17">
        <v>3.6288410855639301</v>
      </c>
      <c r="AT30" s="17">
        <v>9.4769487423006296E-3</v>
      </c>
      <c r="AU30" s="17">
        <v>3.3082457795310098</v>
      </c>
      <c r="AV30" s="17">
        <v>3.4189960027447498E-3</v>
      </c>
      <c r="AW30" s="17">
        <v>40.766918329094899</v>
      </c>
      <c r="AX30" s="17">
        <v>1576.8948631205301</v>
      </c>
      <c r="AY30" s="17">
        <v>9.2892213682005291</v>
      </c>
      <c r="AZ30" s="17">
        <v>0</v>
      </c>
      <c r="BA30" s="17">
        <v>6.1142274510623498</v>
      </c>
      <c r="BB30" s="17">
        <v>0</v>
      </c>
      <c r="BC30" s="17">
        <v>1.07564302955547</v>
      </c>
      <c r="BD30" s="17">
        <v>4.0605187452862399</v>
      </c>
      <c r="BE30" s="17">
        <v>21.554977243142201</v>
      </c>
      <c r="BF30" s="17">
        <v>21.554977243142201</v>
      </c>
      <c r="BG30" s="17">
        <v>4.2983551621461897</v>
      </c>
      <c r="BH30" s="17">
        <v>0</v>
      </c>
      <c r="BI30" s="17">
        <v>0.153870028036177</v>
      </c>
      <c r="BJ30" s="17">
        <v>225882.46003846999</v>
      </c>
      <c r="BK30" s="17">
        <v>0</v>
      </c>
      <c r="BL30" s="17">
        <v>28.612814987218702</v>
      </c>
      <c r="BM30" s="17">
        <v>2.91112389942238</v>
      </c>
      <c r="BN30" s="17">
        <v>4.9792310078165896</v>
      </c>
      <c r="BO30" s="17">
        <v>84.008945574369406</v>
      </c>
      <c r="BP30" s="17">
        <v>2.9320268544629799</v>
      </c>
      <c r="BQ30" s="17">
        <v>1.9432524457525201E-3</v>
      </c>
      <c r="BR30" s="17">
        <v>5.5306962747399902E-3</v>
      </c>
      <c r="BS30" s="17">
        <v>12.6432249944167</v>
      </c>
      <c r="BT30" s="17">
        <v>0.82174893935084903</v>
      </c>
      <c r="BU30" s="17">
        <v>0</v>
      </c>
      <c r="BV30" s="17">
        <v>3.14933393469749</v>
      </c>
      <c r="BW30" s="17">
        <v>25.925441684992499</v>
      </c>
      <c r="BX30" s="17">
        <v>0</v>
      </c>
      <c r="BY30" s="17">
        <v>386.16959594790399</v>
      </c>
      <c r="BZ30" s="17">
        <v>21.427488667691801</v>
      </c>
      <c r="CA30" s="17">
        <v>2.3808390248956899</v>
      </c>
      <c r="CB30" s="17">
        <v>23.8083276925875</v>
      </c>
      <c r="CC30" s="17">
        <v>2.2114925657148201E-2</v>
      </c>
      <c r="CD30" s="17">
        <v>30.058620169976301</v>
      </c>
      <c r="CE30" s="17">
        <v>2.2993803947785101</v>
      </c>
      <c r="CF30" s="17">
        <v>0.123522075239339</v>
      </c>
      <c r="CG30" s="17">
        <v>5.0587935528034499E-2</v>
      </c>
      <c r="CH30" s="17">
        <v>6.15424231397124E-2</v>
      </c>
      <c r="CI30" s="17">
        <v>5.63529437986739E-2</v>
      </c>
      <c r="CJ30" s="17">
        <v>0.23887314437518201</v>
      </c>
      <c r="CK30" s="17">
        <v>3.74145988965866E-3</v>
      </c>
      <c r="CL30" s="17">
        <v>34.2081567562294</v>
      </c>
      <c r="CM30" s="17">
        <v>1.6366909616009899E-3</v>
      </c>
      <c r="CN30" s="17">
        <v>0.44433146701058701</v>
      </c>
      <c r="CO30" s="17">
        <v>4.7766182333261602</v>
      </c>
      <c r="CP30" s="17">
        <v>1.8189811339473199E-3</v>
      </c>
      <c r="CQ30" s="17">
        <v>0</v>
      </c>
      <c r="CR30" s="17">
        <v>0.107515050733863</v>
      </c>
      <c r="CS30" s="17">
        <v>162.46262701199799</v>
      </c>
      <c r="CT30" s="17">
        <v>137.680192558166</v>
      </c>
      <c r="CU30" s="17">
        <v>24.782434453832401</v>
      </c>
      <c r="CV30" s="17">
        <v>1.4758243026505001E-3</v>
      </c>
      <c r="CW30" s="17">
        <v>2.8478630047895398E-4</v>
      </c>
      <c r="CX30" s="17">
        <v>0.88420708014352001</v>
      </c>
      <c r="CY30" s="17">
        <v>6.4941572005709894E-2</v>
      </c>
      <c r="CZ30" s="17">
        <v>53.691060808986002</v>
      </c>
      <c r="DA30" s="17">
        <v>0.34519156676973201</v>
      </c>
      <c r="DB30" s="17">
        <v>0.155826026664902</v>
      </c>
      <c r="DC30" s="17">
        <v>76.701516559466896</v>
      </c>
      <c r="DD30" s="17">
        <v>0</v>
      </c>
      <c r="DE30" s="17">
        <v>2.7260433318452102E-3</v>
      </c>
      <c r="DF30" s="17">
        <v>0.49702591533149199</v>
      </c>
      <c r="DG30" s="17">
        <v>2.7449180707352902E-4</v>
      </c>
      <c r="DH30" s="17">
        <v>12.551170771121599</v>
      </c>
      <c r="DI30" s="17">
        <v>1.81414817380783</v>
      </c>
      <c r="DJ30" s="17">
        <v>0.51290617675556804</v>
      </c>
      <c r="DK30" s="17">
        <v>0</v>
      </c>
      <c r="DL30" s="17">
        <v>0.63806559754030301</v>
      </c>
      <c r="DM30" s="17">
        <v>6.5890114110698397</v>
      </c>
      <c r="DN30" s="17">
        <v>2.5517154741825698</v>
      </c>
      <c r="DO30" s="17">
        <v>19.333416357347101</v>
      </c>
      <c r="DP30" s="17">
        <v>372.678197280598</v>
      </c>
      <c r="DQ30" s="17">
        <v>1.34638404199804</v>
      </c>
      <c r="DR30" s="17">
        <v>2.9478311977738798</v>
      </c>
      <c r="DS30" s="17"/>
      <c r="DT30" s="26">
        <f t="shared" si="0"/>
        <v>1.0362012019102582</v>
      </c>
      <c r="DU30" s="40">
        <f t="shared" si="1"/>
        <v>-2.7134298161401562E-7</v>
      </c>
      <c r="DV30" s="40">
        <f t="shared" si="2"/>
        <v>-2.0501121924752741E-7</v>
      </c>
      <c r="DW30" s="40">
        <f t="shared" si="3"/>
        <v>-5.5893909189912461E-7</v>
      </c>
      <c r="DX30" s="40">
        <f t="shared" si="4"/>
        <v>-3.1999965982069519E-7</v>
      </c>
      <c r="DY30" s="40">
        <f t="shared" si="5"/>
        <v>-3.3731662828968638E-7</v>
      </c>
      <c r="DZ30" s="40">
        <f t="shared" si="6"/>
        <v>-4.9627842868751251E-7</v>
      </c>
      <c r="EA30" s="40">
        <f t="shared" si="7"/>
        <v>-2.5684190304447101E-7</v>
      </c>
      <c r="EB30" s="40">
        <f t="shared" si="8"/>
        <v>-7.634675551617921E-7</v>
      </c>
      <c r="EC30" s="40">
        <f t="shared" si="9"/>
        <v>-2.9043899264747177E-7</v>
      </c>
      <c r="ED30" s="40">
        <f t="shared" si="10"/>
        <v>4.157147223382871E-6</v>
      </c>
      <c r="EE30" s="40">
        <f t="shared" si="11"/>
        <v>-3.6939286446450754E-6</v>
      </c>
      <c r="EF30" s="40">
        <f t="shared" si="12"/>
        <v>1.0406610083116537E-7</v>
      </c>
      <c r="EG30" s="40">
        <f t="shared" si="13"/>
        <v>-5.9795715205930748E-7</v>
      </c>
      <c r="EH30" s="40">
        <f t="shared" si="14"/>
        <v>-2.9397186843304636E-6</v>
      </c>
      <c r="EI30" s="40">
        <f t="shared" si="15"/>
        <v>6.0911691030930113E-7</v>
      </c>
      <c r="EJ30" s="40">
        <f t="shared" si="16"/>
        <v>-1.2744517573814073E-6</v>
      </c>
      <c r="EK30" s="40">
        <f t="shared" si="17"/>
        <v>6.8756249780762131E-6</v>
      </c>
      <c r="EL30" s="40">
        <f t="shared" si="18"/>
        <v>-9.9730850353845948E-7</v>
      </c>
      <c r="EM30" s="40">
        <f t="shared" si="19"/>
        <v>6.0440142671650991E-7</v>
      </c>
      <c r="EN30" s="40">
        <f t="shared" si="20"/>
        <v>2.7678470939310913E-6</v>
      </c>
      <c r="EO30" s="40">
        <f t="shared" si="21"/>
        <v>0.23420188629753613</v>
      </c>
      <c r="EP30" s="40">
        <f t="shared" si="22"/>
        <v>4.4900728124462047E-6</v>
      </c>
      <c r="EQ30" s="40">
        <f t="shared" si="23"/>
        <v>1.1244130608299605E-6</v>
      </c>
      <c r="ER30" s="40">
        <f t="shared" si="24"/>
        <v>-1.169129935748169E-6</v>
      </c>
      <c r="ES30" s="40">
        <f t="shared" si="25"/>
        <v>-6.3167446952960762E-6</v>
      </c>
      <c r="ET30" s="40">
        <f t="shared" si="26"/>
        <v>-1.2907199889898222E-6</v>
      </c>
      <c r="EU30" s="40">
        <f t="shared" si="27"/>
        <v>-5.5043768619858354E-6</v>
      </c>
      <c r="EV30" s="40">
        <f t="shared" si="28"/>
        <v>-5.4086419088002574E-6</v>
      </c>
      <c r="EW30" s="40">
        <f t="shared" si="29"/>
        <v>0</v>
      </c>
      <c r="EX30" s="40">
        <f t="shared" si="30"/>
        <v>0</v>
      </c>
      <c r="EY30" s="40">
        <f t="shared" si="31"/>
        <v>-6.8610526477450317E-6</v>
      </c>
    </row>
    <row r="31" spans="1:155" x14ac:dyDescent="0.25">
      <c r="A31" s="17" t="s">
        <v>200</v>
      </c>
      <c r="B31" s="15">
        <v>31231.298364999999</v>
      </c>
      <c r="C31" s="15">
        <v>510.95891599999999</v>
      </c>
      <c r="D31" s="15">
        <v>342.35865200000001</v>
      </c>
      <c r="E31" s="15">
        <v>3102.301618</v>
      </c>
      <c r="F31" s="15">
        <v>2629.069191</v>
      </c>
      <c r="G31" s="15">
        <v>209.08205799999999</v>
      </c>
      <c r="H31" s="15">
        <v>7345.033985</v>
      </c>
      <c r="I31" s="17">
        <v>136.921008</v>
      </c>
      <c r="J31" s="17">
        <v>68.994539000000003</v>
      </c>
      <c r="K31" s="17">
        <v>60.450313999999999</v>
      </c>
      <c r="L31" s="17">
        <v>55.110165000000002</v>
      </c>
      <c r="M31" s="17">
        <v>359.07060799999999</v>
      </c>
      <c r="N31" s="17">
        <v>42.507446000000002</v>
      </c>
      <c r="O31" s="17">
        <v>22.428545</v>
      </c>
      <c r="P31" s="17">
        <v>2.05776</v>
      </c>
      <c r="Q31" s="17">
        <v>0.84272100000000005</v>
      </c>
      <c r="R31" s="17">
        <v>1.0251589999999999</v>
      </c>
      <c r="S31" s="17">
        <v>0.93870500000000001</v>
      </c>
      <c r="T31" s="17">
        <v>3.9788950000000001</v>
      </c>
      <c r="U31" s="17">
        <v>210.61488199999999</v>
      </c>
      <c r="V31" s="17">
        <v>42.507446000000002</v>
      </c>
      <c r="W31" s="17">
        <v>6.8353900000000003</v>
      </c>
      <c r="X31" s="17">
        <v>6.1945519999999998</v>
      </c>
      <c r="Y31" s="17">
        <v>5.6917000000000002E-2</v>
      </c>
      <c r="Z31" s="17">
        <v>2.5632679999999999</v>
      </c>
      <c r="AA31" s="17">
        <v>13.688973000000001</v>
      </c>
      <c r="AB31" s="17">
        <v>8.5442180000000008</v>
      </c>
      <c r="AC31" s="17">
        <v>0.15786500000000001</v>
      </c>
      <c r="AD31" s="17"/>
      <c r="AE31" s="17"/>
      <c r="AF31" s="17">
        <v>1.3899E-2</v>
      </c>
      <c r="AG31" s="15"/>
      <c r="AH31" s="17" t="s">
        <v>200</v>
      </c>
      <c r="AI31" s="17">
        <v>768.37995625108397</v>
      </c>
      <c r="AJ31" s="17">
        <v>115.405209155297</v>
      </c>
      <c r="AK31" s="17">
        <v>6.8353782728307904</v>
      </c>
      <c r="AL31" s="17">
        <v>68.994539317142895</v>
      </c>
      <c r="AM31" s="17">
        <v>6.1945379226429003</v>
      </c>
      <c r="AN31" s="17">
        <v>0</v>
      </c>
      <c r="AO31" s="17">
        <v>136.92096766827299</v>
      </c>
      <c r="AP31" s="17">
        <v>136.92096766827299</v>
      </c>
      <c r="AQ31" s="17">
        <v>246.729765687114</v>
      </c>
      <c r="AR31" s="17">
        <v>244.498286608516</v>
      </c>
      <c r="AS31" s="17">
        <v>60.4502987093827</v>
      </c>
      <c r="AT31" s="17">
        <v>0.15786475055948601</v>
      </c>
      <c r="AU31" s="17">
        <v>55.110129272198101</v>
      </c>
      <c r="AV31" s="17">
        <v>5.6916999706112803E-2</v>
      </c>
      <c r="AW31" s="17">
        <v>822.11434557995096</v>
      </c>
      <c r="AX31" s="17">
        <v>31231.289957660199</v>
      </c>
      <c r="AY31" s="17">
        <v>187.32840858736</v>
      </c>
      <c r="AZ31" s="17">
        <v>0</v>
      </c>
      <c r="BA31" s="17">
        <v>123.30076171547501</v>
      </c>
      <c r="BB31" s="17">
        <v>0</v>
      </c>
      <c r="BC31" s="17">
        <v>21.691651813597101</v>
      </c>
      <c r="BD31" s="17">
        <v>81.885355156216704</v>
      </c>
      <c r="BE31" s="17">
        <v>359.07052550961401</v>
      </c>
      <c r="BF31" s="17">
        <v>359.07052550961401</v>
      </c>
      <c r="BG31" s="17">
        <v>86.681446854800697</v>
      </c>
      <c r="BH31" s="17">
        <v>0</v>
      </c>
      <c r="BI31" s="17">
        <v>2.5632556326953901</v>
      </c>
      <c r="BJ31" s="17">
        <v>3762831.9544481002</v>
      </c>
      <c r="BK31" s="17">
        <v>0</v>
      </c>
      <c r="BL31" s="17">
        <v>577.01242937396796</v>
      </c>
      <c r="BM31" s="17">
        <v>58.706154273229998</v>
      </c>
      <c r="BN31" s="17">
        <v>100.41207598641201</v>
      </c>
      <c r="BO31" s="17">
        <v>1694.1424101703201</v>
      </c>
      <c r="BP31" s="17">
        <v>59.128032577866698</v>
      </c>
      <c r="BQ31" s="17">
        <v>3.61373794760715E-3</v>
      </c>
      <c r="BR31" s="17">
        <v>1.0285247110567299E-2</v>
      </c>
      <c r="BS31" s="17">
        <v>210.61546039954001</v>
      </c>
      <c r="BT31" s="17">
        <v>13.6889706147046</v>
      </c>
      <c r="BU31" s="17">
        <v>0</v>
      </c>
      <c r="BV31" s="17">
        <v>54.558847708879398</v>
      </c>
      <c r="BW31" s="17">
        <v>510.95883037263599</v>
      </c>
      <c r="BX31" s="17">
        <v>0</v>
      </c>
      <c r="BY31" s="17">
        <v>7617.0999088388799</v>
      </c>
      <c r="BZ31" s="17">
        <v>308.12269889096399</v>
      </c>
      <c r="CA31" s="17">
        <v>34.235869684463403</v>
      </c>
      <c r="CB31" s="17">
        <v>342.35856857542802</v>
      </c>
      <c r="CC31" s="17">
        <v>0.44597726047351899</v>
      </c>
      <c r="CD31" s="17">
        <v>606.16835905584799</v>
      </c>
      <c r="CE31" s="17">
        <v>46.369688363260302</v>
      </c>
      <c r="CF31" s="17">
        <v>2.05775951783373</v>
      </c>
      <c r="CG31" s="17">
        <v>0.84272306134514996</v>
      </c>
      <c r="CH31" s="17">
        <v>1.0251624555987999</v>
      </c>
      <c r="CI31" s="17">
        <v>0.93870549009606596</v>
      </c>
      <c r="CJ31" s="17">
        <v>3.97891418052988</v>
      </c>
      <c r="CK31" s="17">
        <v>7.2187096496304407E-2</v>
      </c>
      <c r="CL31" s="17">
        <v>689.84882683681894</v>
      </c>
      <c r="CM31" s="17">
        <v>3.1065388100552802E-2</v>
      </c>
      <c r="CN31" s="17">
        <v>8.6154280882069205</v>
      </c>
      <c r="CO31" s="17">
        <v>92.470076676532301</v>
      </c>
      <c r="CP31" s="17">
        <v>3.2713660168543303E-2</v>
      </c>
      <c r="CQ31" s="17">
        <v>0</v>
      </c>
      <c r="CR31" s="17">
        <v>2.08550272237746</v>
      </c>
      <c r="CS31" s="17">
        <v>3102.3005641453301</v>
      </c>
      <c r="CT31" s="17">
        <v>2629.0683524134301</v>
      </c>
      <c r="CU31" s="17">
        <v>473.23221173189501</v>
      </c>
      <c r="CV31" s="17">
        <v>2.8200925635895598E-2</v>
      </c>
      <c r="CW31" s="17">
        <v>5.3130966252748803E-3</v>
      </c>
      <c r="CX31" s="17">
        <v>15.700985457211001</v>
      </c>
      <c r="CY31" s="17">
        <v>1.26622824451462</v>
      </c>
      <c r="CZ31" s="17">
        <v>1025.07229915618</v>
      </c>
      <c r="DA31" s="17">
        <v>6.65907358675463</v>
      </c>
      <c r="DB31" s="17">
        <v>3.0010938758907999</v>
      </c>
      <c r="DC31" s="17">
        <v>1464.38910929964</v>
      </c>
      <c r="DD31" s="17">
        <v>0</v>
      </c>
      <c r="DE31" s="17">
        <v>5.2537894375458097E-2</v>
      </c>
      <c r="DF31" s="17">
        <v>9.5814992100839405</v>
      </c>
      <c r="DG31" s="17">
        <v>5.0380346335091499E-3</v>
      </c>
      <c r="DH31" s="17">
        <v>209.08195882074699</v>
      </c>
      <c r="DI31" s="17">
        <v>36.584405175973998</v>
      </c>
      <c r="DJ31" s="17">
        <v>8.5442004452542708</v>
      </c>
      <c r="DK31" s="17">
        <v>0</v>
      </c>
      <c r="DL31" s="17">
        <v>12.8674071834402</v>
      </c>
      <c r="DM31" s="17">
        <v>132.875218086377</v>
      </c>
      <c r="DN31" s="17">
        <v>42.507436361572204</v>
      </c>
      <c r="DO31" s="17">
        <v>389.88162622825098</v>
      </c>
      <c r="DP31" s="17">
        <v>7345.0310857212098</v>
      </c>
      <c r="DQ31" s="17">
        <v>22.4285407149946</v>
      </c>
      <c r="DR31" s="17">
        <v>59.447002440961803</v>
      </c>
      <c r="DS31" s="17"/>
      <c r="DT31" s="26">
        <f t="shared" si="0"/>
        <v>1.0370412078509204</v>
      </c>
      <c r="DU31" s="40">
        <f t="shared" si="1"/>
        <v>-2.6919597453326024E-7</v>
      </c>
      <c r="DV31" s="40">
        <f t="shared" si="2"/>
        <v>-1.6758170044552871E-7</v>
      </c>
      <c r="DW31" s="40">
        <f t="shared" si="3"/>
        <v>-2.4367595647315379E-7</v>
      </c>
      <c r="DX31" s="40">
        <f t="shared" si="4"/>
        <v>-3.3970090585261416E-7</v>
      </c>
      <c r="DY31" s="40">
        <f t="shared" si="5"/>
        <v>-3.1896709784931836E-7</v>
      </c>
      <c r="DZ31" s="40">
        <f t="shared" si="6"/>
        <v>-4.7435563791292827E-7</v>
      </c>
      <c r="EA31" s="40">
        <f t="shared" si="7"/>
        <v>-3.9472639556613182E-7</v>
      </c>
      <c r="EB31" s="40">
        <f t="shared" si="8"/>
        <v>-2.9456200765783658E-7</v>
      </c>
      <c r="EC31" s="40">
        <f t="shared" si="9"/>
        <v>4.5966375904600681E-9</v>
      </c>
      <c r="ED31" s="40">
        <f t="shared" si="10"/>
        <v>-2.5294520882963074E-7</v>
      </c>
      <c r="EE31" s="40">
        <f t="shared" si="11"/>
        <v>-6.4829785759079951E-7</v>
      </c>
      <c r="EF31" s="40">
        <f t="shared" si="12"/>
        <v>-2.2973305010239779E-7</v>
      </c>
      <c r="EG31" s="40">
        <f t="shared" si="13"/>
        <v>-2.267468103849088E-7</v>
      </c>
      <c r="EH31" s="40">
        <f t="shared" si="14"/>
        <v>-1.9105142127569639E-7</v>
      </c>
      <c r="EI31" s="40">
        <f t="shared" si="15"/>
        <v>-2.3431608643458046E-7</v>
      </c>
      <c r="EJ31" s="40">
        <f t="shared" si="16"/>
        <v>2.4460588378672201E-6</v>
      </c>
      <c r="EK31" s="40">
        <f t="shared" si="17"/>
        <v>3.370793018444095E-6</v>
      </c>
      <c r="EL31" s="40">
        <f t="shared" si="18"/>
        <v>5.2209806696739413E-7</v>
      </c>
      <c r="EM31" s="40">
        <f t="shared" si="19"/>
        <v>4.820566986544064E-6</v>
      </c>
      <c r="EN31" s="40">
        <f t="shared" si="20"/>
        <v>2.7462424997010728E-6</v>
      </c>
      <c r="EO31" s="40">
        <f t="shared" si="21"/>
        <v>0.28351272172125785</v>
      </c>
      <c r="EP31" s="40">
        <f t="shared" si="22"/>
        <v>-1.7156547336641754E-6</v>
      </c>
      <c r="EQ31" s="40">
        <f t="shared" si="23"/>
        <v>-2.2725383691303846E-6</v>
      </c>
      <c r="ER31" s="40">
        <f t="shared" si="24"/>
        <v>-5.1634344624377656E-9</v>
      </c>
      <c r="ES31" s="40">
        <f t="shared" si="25"/>
        <v>-4.8248191799450738E-6</v>
      </c>
      <c r="ET31" s="40">
        <f t="shared" si="26"/>
        <v>-1.7424940506472915E-7</v>
      </c>
      <c r="EU31" s="40">
        <f t="shared" si="27"/>
        <v>-2.0545760571597035E-6</v>
      </c>
      <c r="EV31" s="40">
        <f t="shared" si="28"/>
        <v>-1.580087505109522E-6</v>
      </c>
      <c r="EW31" s="40">
        <f t="shared" si="29"/>
        <v>0</v>
      </c>
      <c r="EX31" s="40">
        <f t="shared" si="30"/>
        <v>0</v>
      </c>
      <c r="EY31" s="40">
        <f t="shared" si="31"/>
        <v>-1.0750288187024794E-6</v>
      </c>
    </row>
    <row r="32" spans="1:155" x14ac:dyDescent="0.25">
      <c r="A32" s="17" t="s">
        <v>201</v>
      </c>
      <c r="B32" s="15">
        <v>9553.4330730000001</v>
      </c>
      <c r="C32" s="15">
        <v>157.44583499999999</v>
      </c>
      <c r="D32" s="15">
        <v>163.782939</v>
      </c>
      <c r="E32" s="15">
        <v>1001.713688</v>
      </c>
      <c r="F32" s="15">
        <v>848.90991299999996</v>
      </c>
      <c r="G32" s="15">
        <v>82.015771999999998</v>
      </c>
      <c r="H32" s="15">
        <v>2263.2840059999999</v>
      </c>
      <c r="I32" s="17">
        <v>70.21611</v>
      </c>
      <c r="J32" s="17">
        <v>21.450278000000001</v>
      </c>
      <c r="K32" s="17">
        <v>18.852765000000002</v>
      </c>
      <c r="L32" s="17">
        <v>11.395440000000001</v>
      </c>
      <c r="M32" s="17">
        <v>105.240377</v>
      </c>
      <c r="N32" s="17">
        <v>14.411899999999999</v>
      </c>
      <c r="O32" s="17">
        <v>12.233358000000001</v>
      </c>
      <c r="P32" s="17">
        <v>0.80720199999999998</v>
      </c>
      <c r="Q32" s="17">
        <v>0.330569</v>
      </c>
      <c r="R32" s="17">
        <v>0.40211200000000002</v>
      </c>
      <c r="S32" s="17">
        <v>0.36822300000000002</v>
      </c>
      <c r="T32" s="17">
        <v>1.5607869999999999</v>
      </c>
      <c r="U32" s="17">
        <v>96.526193000000006</v>
      </c>
      <c r="V32" s="17">
        <v>20.360990999999999</v>
      </c>
      <c r="W32" s="17">
        <v>13.490212</v>
      </c>
      <c r="X32" s="17">
        <v>2.9326620000000001</v>
      </c>
      <c r="Y32" s="17">
        <v>2.2339999999999999E-2</v>
      </c>
      <c r="Z32" s="17">
        <v>2.010961</v>
      </c>
      <c r="AA32" s="17">
        <v>5.3697210000000002</v>
      </c>
      <c r="AB32" s="17">
        <v>4.3570880000000001</v>
      </c>
      <c r="AC32" s="17">
        <v>6.191E-2</v>
      </c>
      <c r="AD32" s="17"/>
      <c r="AE32" s="17"/>
      <c r="AF32" s="17">
        <v>6.4700000000000001E-3</v>
      </c>
      <c r="AG32" s="15"/>
      <c r="AH32" s="17" t="s">
        <v>201</v>
      </c>
      <c r="AI32" s="17">
        <v>229.14571086038299</v>
      </c>
      <c r="AJ32" s="17">
        <v>34.416084008400802</v>
      </c>
      <c r="AK32" s="17">
        <v>13.475216632125701</v>
      </c>
      <c r="AL32" s="17">
        <v>21.426415065309399</v>
      </c>
      <c r="AM32" s="17">
        <v>2.9293906787995798</v>
      </c>
      <c r="AN32" s="17">
        <v>0</v>
      </c>
      <c r="AO32" s="17">
        <v>70.138004712795507</v>
      </c>
      <c r="AP32" s="17">
        <v>70.138004712795507</v>
      </c>
      <c r="AQ32" s="17">
        <v>73.579587307495103</v>
      </c>
      <c r="AR32" s="17">
        <v>72.914099356825702</v>
      </c>
      <c r="AS32" s="17">
        <v>18.831790775831301</v>
      </c>
      <c r="AT32" s="17">
        <v>6.18411334791946E-2</v>
      </c>
      <c r="AU32" s="17">
        <v>11.382761691106399</v>
      </c>
      <c r="AV32" s="17">
        <v>2.2315218455364601E-2</v>
      </c>
      <c r="AW32" s="17">
        <v>245.17035865620301</v>
      </c>
      <c r="AX32" s="17">
        <v>9538.8192732022599</v>
      </c>
      <c r="AY32" s="17">
        <v>55.864936575886098</v>
      </c>
      <c r="AZ32" s="17">
        <v>0</v>
      </c>
      <c r="BA32" s="17">
        <v>36.770665131149599</v>
      </c>
      <c r="BB32" s="17">
        <v>0</v>
      </c>
      <c r="BC32" s="17">
        <v>6.4688669384210202</v>
      </c>
      <c r="BD32" s="17">
        <v>24.419801871889401</v>
      </c>
      <c r="BE32" s="17">
        <v>105.12329774673501</v>
      </c>
      <c r="BF32" s="17">
        <v>105.12329774673501</v>
      </c>
      <c r="BG32" s="17">
        <v>25.850089447164098</v>
      </c>
      <c r="BH32" s="17">
        <v>0</v>
      </c>
      <c r="BI32" s="17">
        <v>2.0087274396881498</v>
      </c>
      <c r="BJ32" s="17">
        <v>1474956.2280797099</v>
      </c>
      <c r="BK32" s="17">
        <v>0</v>
      </c>
      <c r="BL32" s="17">
        <v>172.07623222497901</v>
      </c>
      <c r="BM32" s="17">
        <v>17.507301771394701</v>
      </c>
      <c r="BN32" s="17">
        <v>29.944828230856999</v>
      </c>
      <c r="BO32" s="17">
        <v>505.22610903159398</v>
      </c>
      <c r="BP32" s="17">
        <v>17.6331216476793</v>
      </c>
      <c r="BQ32" s="17">
        <v>1.68089469071909E-3</v>
      </c>
      <c r="BR32" s="17">
        <v>4.7840667780000698E-3</v>
      </c>
      <c r="BS32" s="17">
        <v>96.419122219364496</v>
      </c>
      <c r="BT32" s="17">
        <v>5.3637460227946896</v>
      </c>
      <c r="BU32" s="17">
        <v>0</v>
      </c>
      <c r="BV32" s="17">
        <v>23.932286790399399</v>
      </c>
      <c r="BW32" s="17">
        <v>157.20716154036899</v>
      </c>
      <c r="BX32" s="17">
        <v>0</v>
      </c>
      <c r="BY32" s="17">
        <v>2340.9897715460402</v>
      </c>
      <c r="BZ32" s="17">
        <v>147.27983328560299</v>
      </c>
      <c r="CA32" s="17">
        <v>16.3644149173542</v>
      </c>
      <c r="CB32" s="17">
        <v>163.64424820295699</v>
      </c>
      <c r="CC32" s="17">
        <v>0.132999106326713</v>
      </c>
      <c r="CD32" s="17">
        <v>180.77116041182299</v>
      </c>
      <c r="CE32" s="17">
        <v>13.8283505830981</v>
      </c>
      <c r="CF32" s="17">
        <v>0.80629829260404395</v>
      </c>
      <c r="CG32" s="17">
        <v>0.33019953441029098</v>
      </c>
      <c r="CH32" s="17">
        <v>0.40166633225196602</v>
      </c>
      <c r="CI32" s="17">
        <v>0.36781476853783901</v>
      </c>
      <c r="CJ32" s="17">
        <v>1.5590591946383501</v>
      </c>
      <c r="CK32" s="17">
        <v>2.7483697040846101E-3</v>
      </c>
      <c r="CL32" s="17">
        <v>205.72628048678001</v>
      </c>
      <c r="CM32" s="17">
        <v>0</v>
      </c>
      <c r="CN32" s="17">
        <v>6.5924061717290297</v>
      </c>
      <c r="CO32" s="17">
        <v>78.475041788609801</v>
      </c>
      <c r="CP32" s="17">
        <v>1.0182059172054199E-2</v>
      </c>
      <c r="CQ32" s="17">
        <v>0</v>
      </c>
      <c r="CR32" s="17">
        <v>8.0273195630439194</v>
      </c>
      <c r="CS32" s="17">
        <v>1000.28134605505</v>
      </c>
      <c r="CT32" s="17">
        <v>847.69607112215795</v>
      </c>
      <c r="CU32" s="17">
        <v>152.585274932896</v>
      </c>
      <c r="CV32" s="17">
        <v>0.30412926999454298</v>
      </c>
      <c r="CW32" s="17">
        <v>3.4950607487998502E-3</v>
      </c>
      <c r="CX32" s="17">
        <v>4.6467817164084497</v>
      </c>
      <c r="CY32" s="17">
        <v>3.4575594787171302</v>
      </c>
      <c r="CZ32" s="17">
        <v>303.61312613193502</v>
      </c>
      <c r="DA32" s="17">
        <v>1.43744714043993</v>
      </c>
      <c r="DB32" s="17">
        <v>1.78102769214658</v>
      </c>
      <c r="DC32" s="17">
        <v>433.73309710808701</v>
      </c>
      <c r="DD32" s="17">
        <v>0</v>
      </c>
      <c r="DE32" s="17">
        <v>6.1526419815142397E-2</v>
      </c>
      <c r="DF32" s="17">
        <v>5.5453435912189901</v>
      </c>
      <c r="DG32" s="17">
        <v>4.8395603873520798E-3</v>
      </c>
      <c r="DH32" s="17">
        <v>81.924530473497597</v>
      </c>
      <c r="DI32" s="17">
        <v>10.9101614511418</v>
      </c>
      <c r="DJ32" s="17">
        <v>4.3522304992184599</v>
      </c>
      <c r="DK32" s="17">
        <v>0</v>
      </c>
      <c r="DL32" s="17">
        <v>3.8373150204470701</v>
      </c>
      <c r="DM32" s="17">
        <v>39.625921760166598</v>
      </c>
      <c r="DN32" s="17">
        <v>14.395858563825399</v>
      </c>
      <c r="DO32" s="17">
        <v>116.270260765554</v>
      </c>
      <c r="DP32" s="17">
        <v>2259.8531201463802</v>
      </c>
      <c r="DQ32" s="17">
        <v>12.2197139920005</v>
      </c>
      <c r="DR32" s="17">
        <v>17.728248161201901</v>
      </c>
      <c r="DS32" s="17"/>
      <c r="DT32" s="26">
        <f t="shared" si="0"/>
        <v>1.0359035065935631</v>
      </c>
      <c r="DU32" s="40">
        <f t="shared" si="1"/>
        <v>-1.5296909169795661E-3</v>
      </c>
      <c r="DV32" s="40">
        <f t="shared" si="2"/>
        <v>-1.515908373384422E-3</v>
      </c>
      <c r="DW32" s="40">
        <f t="shared" si="3"/>
        <v>-8.4679636285566698E-4</v>
      </c>
      <c r="DX32" s="40">
        <f t="shared" si="4"/>
        <v>-1.4298915569476108E-3</v>
      </c>
      <c r="DY32" s="40">
        <f t="shared" si="5"/>
        <v>-1.4298830291100801E-3</v>
      </c>
      <c r="DZ32" s="40">
        <f t="shared" si="6"/>
        <v>-1.1124875652258801E-3</v>
      </c>
      <c r="EA32" s="40">
        <f t="shared" si="7"/>
        <v>-1.5158883483134802E-3</v>
      </c>
      <c r="EB32" s="40">
        <f t="shared" si="8"/>
        <v>-1.1123556574765226E-3</v>
      </c>
      <c r="EC32" s="40">
        <f t="shared" si="9"/>
        <v>-1.112476709653909E-3</v>
      </c>
      <c r="ED32" s="40">
        <f t="shared" si="10"/>
        <v>-1.11252774692202E-3</v>
      </c>
      <c r="EE32" s="40">
        <f t="shared" si="11"/>
        <v>-1.1125773900438731E-3</v>
      </c>
      <c r="EF32" s="40">
        <f t="shared" si="12"/>
        <v>-1.1124936702287735E-3</v>
      </c>
      <c r="EG32" s="40">
        <f t="shared" si="13"/>
        <v>-1.1130687955508967E-3</v>
      </c>
      <c r="EH32" s="40">
        <f t="shared" si="14"/>
        <v>-1.1153117565512942E-3</v>
      </c>
      <c r="EI32" s="40">
        <f t="shared" si="15"/>
        <v>-1.1195554470331114E-3</v>
      </c>
      <c r="EJ32" s="40">
        <f t="shared" si="16"/>
        <v>-1.1176655696965448E-3</v>
      </c>
      <c r="EK32" s="40">
        <f t="shared" si="17"/>
        <v>-1.1083174539282751E-3</v>
      </c>
      <c r="EL32" s="40">
        <f t="shared" si="18"/>
        <v>-1.1086528059382841E-3</v>
      </c>
      <c r="EM32" s="40">
        <f t="shared" si="19"/>
        <v>-1.1070090676369344E-3</v>
      </c>
      <c r="EN32" s="40">
        <f t="shared" si="20"/>
        <v>-1.1092406869864868E-3</v>
      </c>
      <c r="EO32" s="40">
        <f t="shared" si="21"/>
        <v>0.17539891797994511</v>
      </c>
      <c r="EP32" s="40">
        <f t="shared" si="22"/>
        <v>-1.1115739229523519E-3</v>
      </c>
      <c r="EQ32" s="40">
        <f t="shared" si="23"/>
        <v>-1.1154784289564516E-3</v>
      </c>
      <c r="ER32" s="40">
        <f t="shared" si="24"/>
        <v>-1.1092902701610255E-3</v>
      </c>
      <c r="ES32" s="40">
        <f t="shared" si="25"/>
        <v>-1.1106930029225728E-3</v>
      </c>
      <c r="ET32" s="40">
        <f t="shared" si="26"/>
        <v>-1.1127165089788826E-3</v>
      </c>
      <c r="EU32" s="40">
        <f t="shared" si="27"/>
        <v>-1.1148502810914365E-3</v>
      </c>
      <c r="EV32" s="40">
        <f t="shared" si="28"/>
        <v>-1.1123650590437663E-3</v>
      </c>
      <c r="EW32" s="40">
        <f t="shared" si="29"/>
        <v>0</v>
      </c>
      <c r="EX32" s="40">
        <f t="shared" si="30"/>
        <v>0</v>
      </c>
      <c r="EY32" s="40">
        <f t="shared" si="31"/>
        <v>-7.7875290275737955E-4</v>
      </c>
    </row>
    <row r="33" spans="1:155" x14ac:dyDescent="0.25">
      <c r="A33" s="17" t="s">
        <v>202</v>
      </c>
      <c r="B33" s="15">
        <v>24112.067607000001</v>
      </c>
      <c r="C33" s="15">
        <v>395.98960699999998</v>
      </c>
      <c r="D33" s="15">
        <v>341.78435100000002</v>
      </c>
      <c r="E33" s="15">
        <v>2464.3082260000001</v>
      </c>
      <c r="F33" s="15">
        <v>2088.3967969999999</v>
      </c>
      <c r="G33" s="15">
        <v>185.10972699999999</v>
      </c>
      <c r="H33" s="15">
        <v>5692.3505320000004</v>
      </c>
      <c r="I33" s="17">
        <v>121.222328</v>
      </c>
      <c r="J33" s="17">
        <v>61.083953000000001</v>
      </c>
      <c r="K33" s="17">
        <v>53.519376999999999</v>
      </c>
      <c r="L33" s="17">
        <v>48.791505000000001</v>
      </c>
      <c r="M33" s="17">
        <v>317.901319</v>
      </c>
      <c r="N33" s="17">
        <v>37.633752000000001</v>
      </c>
      <c r="O33" s="17">
        <v>19.857008</v>
      </c>
      <c r="P33" s="17">
        <v>1.821812</v>
      </c>
      <c r="Q33" s="17">
        <v>0.74609899999999996</v>
      </c>
      <c r="R33" s="17">
        <v>0.90760099999999999</v>
      </c>
      <c r="S33" s="17">
        <v>0.83111699999999999</v>
      </c>
      <c r="T33" s="17">
        <v>3.5227539999999999</v>
      </c>
      <c r="U33" s="17">
        <v>186.466814</v>
      </c>
      <c r="V33" s="17">
        <v>37.633752000000001</v>
      </c>
      <c r="W33" s="17">
        <v>6.05166</v>
      </c>
      <c r="X33" s="17">
        <v>5.4843039999999998</v>
      </c>
      <c r="Y33" s="17">
        <v>5.0429000000000002E-2</v>
      </c>
      <c r="Z33" s="17">
        <v>2.269393</v>
      </c>
      <c r="AA33" s="17">
        <v>12.119483000000001</v>
      </c>
      <c r="AB33" s="17">
        <v>7.5645629999999997</v>
      </c>
      <c r="AC33" s="17">
        <v>0.139765</v>
      </c>
      <c r="AD33" s="17"/>
      <c r="AE33" s="17"/>
      <c r="AF33" s="17">
        <v>1.3428000000000001E-2</v>
      </c>
      <c r="AG33" s="15"/>
      <c r="AH33" s="17" t="s">
        <v>202</v>
      </c>
      <c r="AI33" s="17">
        <v>584.98568832222304</v>
      </c>
      <c r="AJ33" s="17">
        <v>87.860687225016207</v>
      </c>
      <c r="AK33" s="17">
        <v>6.05165994269636</v>
      </c>
      <c r="AL33" s="17">
        <v>61.083952920698898</v>
      </c>
      <c r="AM33" s="17">
        <v>5.4843023602175904</v>
      </c>
      <c r="AN33" s="17">
        <v>0</v>
      </c>
      <c r="AO33" s="17">
        <v>121.222247349737</v>
      </c>
      <c r="AP33" s="17">
        <v>121.222247349737</v>
      </c>
      <c r="AQ33" s="17">
        <v>187.84119743960699</v>
      </c>
      <c r="AR33" s="17">
        <v>186.14234137832801</v>
      </c>
      <c r="AS33" s="17">
        <v>53.519394459711599</v>
      </c>
      <c r="AT33" s="17">
        <v>0.13976435442587301</v>
      </c>
      <c r="AU33" s="17">
        <v>48.791505932192798</v>
      </c>
      <c r="AV33" s="17">
        <v>5.0429063600246897E-2</v>
      </c>
      <c r="AW33" s="17">
        <v>625.89489976055495</v>
      </c>
      <c r="AX33" s="17">
        <v>24112.060005401301</v>
      </c>
      <c r="AY33" s="17">
        <v>142.617513197195</v>
      </c>
      <c r="AZ33" s="17">
        <v>0</v>
      </c>
      <c r="BA33" s="17">
        <v>93.871740799487398</v>
      </c>
      <c r="BB33" s="17">
        <v>0</v>
      </c>
      <c r="BC33" s="17">
        <v>16.514363699028401</v>
      </c>
      <c r="BD33" s="17">
        <v>62.341240173027003</v>
      </c>
      <c r="BE33" s="17">
        <v>317.901259946533</v>
      </c>
      <c r="BF33" s="17">
        <v>317.901259946533</v>
      </c>
      <c r="BG33" s="17">
        <v>65.992554733496206</v>
      </c>
      <c r="BH33" s="17">
        <v>0</v>
      </c>
      <c r="BI33" s="17">
        <v>2.2693940872319298</v>
      </c>
      <c r="BJ33" s="17">
        <v>3331403.77127267</v>
      </c>
      <c r="BK33" s="17">
        <v>0</v>
      </c>
      <c r="BL33" s="17">
        <v>439.293204980913</v>
      </c>
      <c r="BM33" s="17">
        <v>44.694315508614402</v>
      </c>
      <c r="BN33" s="17">
        <v>76.446063544093406</v>
      </c>
      <c r="BO33" s="17">
        <v>1289.79063437902</v>
      </c>
      <c r="BP33" s="17">
        <v>45.015601284990296</v>
      </c>
      <c r="BQ33" s="17">
        <v>3.4912778209516201E-3</v>
      </c>
      <c r="BR33" s="17">
        <v>9.9367305455888202E-3</v>
      </c>
      <c r="BS33" s="17">
        <v>186.467299591819</v>
      </c>
      <c r="BT33" s="17">
        <v>12.119476509241199</v>
      </c>
      <c r="BU33" s="17">
        <v>0</v>
      </c>
      <c r="BV33" s="17">
        <v>46.8087520959118</v>
      </c>
      <c r="BW33" s="17">
        <v>395.98948261931099</v>
      </c>
      <c r="BX33" s="17">
        <v>0</v>
      </c>
      <c r="BY33" s="17">
        <v>5899.4824908921501</v>
      </c>
      <c r="BZ33" s="17">
        <v>307.60582951261301</v>
      </c>
      <c r="CA33" s="17">
        <v>34.1784214657429</v>
      </c>
      <c r="CB33" s="17">
        <v>341.784250978356</v>
      </c>
      <c r="CC33" s="17">
        <v>0.339533056267111</v>
      </c>
      <c r="CD33" s="17">
        <v>461.49031621196298</v>
      </c>
      <c r="CE33" s="17">
        <v>35.302363072427603</v>
      </c>
      <c r="CF33" s="17">
        <v>1.8218089380148399</v>
      </c>
      <c r="CG33" s="17">
        <v>0.74609763513726501</v>
      </c>
      <c r="CH33" s="17">
        <v>0.90760005941015298</v>
      </c>
      <c r="CI33" s="17">
        <v>0.83111760739430196</v>
      </c>
      <c r="CJ33" s="17">
        <v>3.5227520629199098</v>
      </c>
      <c r="CK33" s="17">
        <v>5.6596960123899698E-2</v>
      </c>
      <c r="CL33" s="17">
        <v>525.19816735230404</v>
      </c>
      <c r="CM33" s="17">
        <v>2.48658737302755E-2</v>
      </c>
      <c r="CN33" s="17">
        <v>6.7124056207939899</v>
      </c>
      <c r="CO33" s="17">
        <v>72.190047509603801</v>
      </c>
      <c r="CP33" s="17">
        <v>2.8014932345662599E-2</v>
      </c>
      <c r="CQ33" s="17">
        <v>0</v>
      </c>
      <c r="CR33" s="17">
        <v>1.62403018711729</v>
      </c>
      <c r="CS33" s="17">
        <v>2464.3074437676501</v>
      </c>
      <c r="CT33" s="17">
        <v>2088.3961476593599</v>
      </c>
      <c r="CU33" s="17">
        <v>375.91129610829</v>
      </c>
      <c r="CV33" s="17">
        <v>2.23819860226965E-2</v>
      </c>
      <c r="CW33" s="17">
        <v>4.3459439805552296E-3</v>
      </c>
      <c r="CX33" s="17">
        <v>13.660231981348799</v>
      </c>
      <c r="CY33" s="17">
        <v>0.97958039429664201</v>
      </c>
      <c r="CZ33" s="17">
        <v>814.44910608089799</v>
      </c>
      <c r="DA33" s="17">
        <v>5.2218773962311902</v>
      </c>
      <c r="DB33" s="17">
        <v>2.35829006663469</v>
      </c>
      <c r="DC33" s="17">
        <v>1163.4987910955299</v>
      </c>
      <c r="DD33" s="17">
        <v>0</v>
      </c>
      <c r="DE33" s="17">
        <v>4.1248674515120903E-2</v>
      </c>
      <c r="DF33" s="17">
        <v>7.5201266511240803</v>
      </c>
      <c r="DG33" s="17">
        <v>4.2063050645678602E-3</v>
      </c>
      <c r="DH33" s="17">
        <v>185.10966153628999</v>
      </c>
      <c r="DI33" s="17">
        <v>27.852562707621001</v>
      </c>
      <c r="DJ33" s="17">
        <v>7.5645407805188496</v>
      </c>
      <c r="DK33" s="17">
        <v>0</v>
      </c>
      <c r="DL33" s="17">
        <v>9.7962489098051595</v>
      </c>
      <c r="DM33" s="17">
        <v>101.161125340729</v>
      </c>
      <c r="DN33" s="17">
        <v>37.633733504923498</v>
      </c>
      <c r="DO33" s="17">
        <v>296.826094146728</v>
      </c>
      <c r="DP33" s="17">
        <v>5692.3488728318898</v>
      </c>
      <c r="DQ33" s="17">
        <v>19.857020430178999</v>
      </c>
      <c r="DR33" s="17">
        <v>45.258386578781597</v>
      </c>
      <c r="DS33" s="17"/>
      <c r="DT33" s="26">
        <f t="shared" si="0"/>
        <v>1.0363880750613961</v>
      </c>
      <c r="DU33" s="40">
        <f t="shared" si="1"/>
        <v>-3.152611722723745E-7</v>
      </c>
      <c r="DV33" s="40">
        <f t="shared" si="2"/>
        <v>-3.1410089252028702E-7</v>
      </c>
      <c r="DW33" s="40">
        <f t="shared" si="3"/>
        <v>-2.9264547579044629E-7</v>
      </c>
      <c r="DX33" s="40">
        <f t="shared" si="4"/>
        <v>-3.1742472057458725E-7</v>
      </c>
      <c r="DY33" s="40">
        <f t="shared" si="5"/>
        <v>-3.1092780877244395E-7</v>
      </c>
      <c r="DZ33" s="40">
        <f t="shared" si="6"/>
        <v>-3.5364813649834745E-7</v>
      </c>
      <c r="EA33" s="40">
        <f t="shared" si="7"/>
        <v>-2.9147328528638984E-7</v>
      </c>
      <c r="EB33" s="40">
        <f t="shared" si="8"/>
        <v>-6.6530864678083767E-7</v>
      </c>
      <c r="EC33" s="40">
        <f t="shared" si="9"/>
        <v>-1.2982313468396737E-9</v>
      </c>
      <c r="ED33" s="40">
        <f t="shared" si="10"/>
        <v>3.2623159271928945E-7</v>
      </c>
      <c r="EE33" s="40">
        <f t="shared" si="11"/>
        <v>1.9105637295267813E-8</v>
      </c>
      <c r="EF33" s="40">
        <f t="shared" si="12"/>
        <v>-1.8576037112382498E-7</v>
      </c>
      <c r="EG33" s="40">
        <f t="shared" si="13"/>
        <v>-4.9144917847149343E-7</v>
      </c>
      <c r="EH33" s="40">
        <f t="shared" si="14"/>
        <v>6.2598448860482088E-7</v>
      </c>
      <c r="EI33" s="40">
        <f t="shared" si="15"/>
        <v>-1.6807360803919618E-6</v>
      </c>
      <c r="EJ33" s="40">
        <f t="shared" si="16"/>
        <v>-1.8293319451476816E-6</v>
      </c>
      <c r="EK33" s="40">
        <f t="shared" si="17"/>
        <v>-1.0363473013024432E-6</v>
      </c>
      <c r="EL33" s="40">
        <f t="shared" si="18"/>
        <v>7.3081684283412454E-7</v>
      </c>
      <c r="EM33" s="40">
        <f t="shared" si="19"/>
        <v>-5.4987662780558132E-7</v>
      </c>
      <c r="EN33" s="40">
        <f t="shared" si="20"/>
        <v>2.6041728744307256E-6</v>
      </c>
      <c r="EO33" s="40">
        <f t="shared" si="21"/>
        <v>0.2437971131847762</v>
      </c>
      <c r="EP33" s="40">
        <f t="shared" si="22"/>
        <v>-9.4690779150340725E-9</v>
      </c>
      <c r="EQ33" s="40">
        <f t="shared" si="23"/>
        <v>-2.989955351513629E-7</v>
      </c>
      <c r="ER33" s="40">
        <f t="shared" si="24"/>
        <v>1.2611839793648498E-6</v>
      </c>
      <c r="ES33" s="40">
        <f t="shared" si="25"/>
        <v>4.7908490500297211E-7</v>
      </c>
      <c r="ET33" s="40">
        <f t="shared" si="26"/>
        <v>-5.3556400067125452E-7</v>
      </c>
      <c r="EU33" s="40">
        <f t="shared" si="27"/>
        <v>-2.9373119306574277E-6</v>
      </c>
      <c r="EV33" s="40">
        <f t="shared" si="28"/>
        <v>-4.6189970807391842E-6</v>
      </c>
      <c r="EW33" s="40">
        <f t="shared" si="29"/>
        <v>0</v>
      </c>
      <c r="EX33" s="40">
        <f t="shared" si="30"/>
        <v>0</v>
      </c>
      <c r="EY33" s="40">
        <f t="shared" si="31"/>
        <v>6.2306675898267609E-7</v>
      </c>
    </row>
    <row r="34" spans="1:155" x14ac:dyDescent="0.25">
      <c r="A34" s="17" t="s">
        <v>203</v>
      </c>
      <c r="B34" s="15">
        <v>65198.695947</v>
      </c>
      <c r="C34" s="15">
        <v>1074.1444349999999</v>
      </c>
      <c r="D34" s="15">
        <v>1098.915238</v>
      </c>
      <c r="E34" s="15">
        <v>6819.5023019999999</v>
      </c>
      <c r="F34" s="15">
        <v>5779.2392460000001</v>
      </c>
      <c r="G34" s="15">
        <v>553.96561799999995</v>
      </c>
      <c r="H34" s="15">
        <v>15440.826198000001</v>
      </c>
      <c r="I34" s="17">
        <v>362.77407099999999</v>
      </c>
      <c r="J34" s="17">
        <v>182.801908</v>
      </c>
      <c r="K34" s="17">
        <v>160.16386499999999</v>
      </c>
      <c r="L34" s="17">
        <v>146.01514</v>
      </c>
      <c r="M34" s="17">
        <v>951.36223700000005</v>
      </c>
      <c r="N34" s="17">
        <v>112.624088</v>
      </c>
      <c r="O34" s="17">
        <v>59.424750000000003</v>
      </c>
      <c r="P34" s="17">
        <v>5.4520109999999997</v>
      </c>
      <c r="Q34" s="17">
        <v>2.2328389999999998</v>
      </c>
      <c r="R34" s="17">
        <v>2.716113</v>
      </c>
      <c r="S34" s="17">
        <v>2.487171</v>
      </c>
      <c r="T34" s="17">
        <v>10.542244</v>
      </c>
      <c r="U34" s="17">
        <v>558.02686100000005</v>
      </c>
      <c r="V34" s="17">
        <v>112.624088</v>
      </c>
      <c r="W34" s="17">
        <v>18.110392000000001</v>
      </c>
      <c r="X34" s="17">
        <v>16.412557</v>
      </c>
      <c r="Y34" s="17">
        <v>0.150898</v>
      </c>
      <c r="Z34" s="17">
        <v>6.7913959999999998</v>
      </c>
      <c r="AA34" s="17">
        <v>36.269202</v>
      </c>
      <c r="AB34" s="17">
        <v>22.638016</v>
      </c>
      <c r="AC34" s="17">
        <v>0.418292</v>
      </c>
      <c r="AD34" s="17"/>
      <c r="AE34" s="17"/>
      <c r="AF34" s="17">
        <v>4.2282E-2</v>
      </c>
      <c r="AG34" s="15"/>
      <c r="AH34" s="17" t="s">
        <v>203</v>
      </c>
      <c r="AI34" s="17">
        <v>1563.1289072203599</v>
      </c>
      <c r="AJ34" s="17">
        <v>234.770821616973</v>
      </c>
      <c r="AK34" s="17">
        <v>18.1099248415156</v>
      </c>
      <c r="AL34" s="17">
        <v>182.797184005525</v>
      </c>
      <c r="AM34" s="17">
        <v>16.412124114703101</v>
      </c>
      <c r="AN34" s="17">
        <v>0</v>
      </c>
      <c r="AO34" s="17">
        <v>362.76464044432902</v>
      </c>
      <c r="AP34" s="17">
        <v>362.76464044432902</v>
      </c>
      <c r="AQ34" s="17">
        <v>501.92672776290902</v>
      </c>
      <c r="AR34" s="17">
        <v>497.38708744144498</v>
      </c>
      <c r="AS34" s="17">
        <v>160.15967776091799</v>
      </c>
      <c r="AT34" s="17">
        <v>0.41828178166188801</v>
      </c>
      <c r="AU34" s="17">
        <v>146.011427546291</v>
      </c>
      <c r="AV34" s="17">
        <v>0.15089423592172399</v>
      </c>
      <c r="AW34" s="17">
        <v>1672.4416613107201</v>
      </c>
      <c r="AX34" s="17">
        <v>65195.648993874398</v>
      </c>
      <c r="AY34" s="17">
        <v>381.08555715688698</v>
      </c>
      <c r="AZ34" s="17">
        <v>0</v>
      </c>
      <c r="BA34" s="17">
        <v>250.83292200933201</v>
      </c>
      <c r="BB34" s="17">
        <v>0</v>
      </c>
      <c r="BC34" s="17">
        <v>44.127737103135999</v>
      </c>
      <c r="BD34" s="17">
        <v>166.580793222512</v>
      </c>
      <c r="BE34" s="17">
        <v>951.33775828586499</v>
      </c>
      <c r="BF34" s="17">
        <v>951.33775828586499</v>
      </c>
      <c r="BG34" s="17">
        <v>176.33768201805901</v>
      </c>
      <c r="BH34" s="17">
        <v>0</v>
      </c>
      <c r="BI34" s="17">
        <v>6.7912148266711503</v>
      </c>
      <c r="BJ34" s="17">
        <v>9969671.8422791306</v>
      </c>
      <c r="BK34" s="17">
        <v>0</v>
      </c>
      <c r="BL34" s="17">
        <v>1173.8266453948299</v>
      </c>
      <c r="BM34" s="17">
        <v>119.42704372368399</v>
      </c>
      <c r="BN34" s="17">
        <v>204.270067146028</v>
      </c>
      <c r="BO34" s="17">
        <v>3446.4240885415702</v>
      </c>
      <c r="BP34" s="17">
        <v>120.28521768351099</v>
      </c>
      <c r="BQ34" s="17">
        <v>1.09931343661987E-2</v>
      </c>
      <c r="BR34" s="17">
        <v>3.1288189619537297E-2</v>
      </c>
      <c r="BS34" s="17">
        <v>558.01419153838401</v>
      </c>
      <c r="BT34" s="17">
        <v>36.268248807684998</v>
      </c>
      <c r="BU34" s="17">
        <v>0</v>
      </c>
      <c r="BV34" s="17">
        <v>137.137404519977</v>
      </c>
      <c r="BW34" s="17">
        <v>1074.09496484653</v>
      </c>
      <c r="BX34" s="17">
        <v>0</v>
      </c>
      <c r="BY34" s="17">
        <v>15993.5932016181</v>
      </c>
      <c r="BZ34" s="17">
        <v>989.01162769622499</v>
      </c>
      <c r="CA34" s="17">
        <v>109.89016514192799</v>
      </c>
      <c r="CB34" s="17">
        <v>1098.90179283815</v>
      </c>
      <c r="CC34" s="17">
        <v>0.90725963188678704</v>
      </c>
      <c r="CD34" s="17">
        <v>1233.1393510616999</v>
      </c>
      <c r="CE34" s="17">
        <v>94.330668611278398</v>
      </c>
      <c r="CF34" s="17">
        <v>5.4518743596827504</v>
      </c>
      <c r="CG34" s="17">
        <v>2.23278206999013</v>
      </c>
      <c r="CH34" s="17">
        <v>2.7160425800206101</v>
      </c>
      <c r="CI34" s="17">
        <v>2.4871026880920599</v>
      </c>
      <c r="CJ34" s="17">
        <v>10.541965593785999</v>
      </c>
      <c r="CK34" s="17">
        <v>0.163669656590441</v>
      </c>
      <c r="CL34" s="17">
        <v>1403.37186245473</v>
      </c>
      <c r="CM34" s="17">
        <v>6.7018014475547893E-2</v>
      </c>
      <c r="CN34" s="17">
        <v>19.817766689925399</v>
      </c>
      <c r="CO34" s="17">
        <v>211.731644003703</v>
      </c>
      <c r="CP34" s="17">
        <v>5.8301802264146697E-2</v>
      </c>
      <c r="CQ34" s="17">
        <v>0</v>
      </c>
      <c r="CR34" s="17">
        <v>4.8026684967674704</v>
      </c>
      <c r="CS34" s="17">
        <v>6819.2172806440303</v>
      </c>
      <c r="CT34" s="17">
        <v>5778.9976832080101</v>
      </c>
      <c r="CU34" s="17">
        <v>1040.21959743602</v>
      </c>
      <c r="CV34" s="17">
        <v>6.21192472637885E-2</v>
      </c>
      <c r="CW34" s="17">
        <v>1.08371231423579E-2</v>
      </c>
      <c r="CX34" s="17">
        <v>26.545352363520099</v>
      </c>
      <c r="CY34" s="17">
        <v>2.9593078732562801</v>
      </c>
      <c r="CZ34" s="17">
        <v>2251.9902884472299</v>
      </c>
      <c r="DA34" s="17">
        <v>15.091686260795701</v>
      </c>
      <c r="DB34" s="17">
        <v>6.7685787964527604</v>
      </c>
      <c r="DC34" s="17">
        <v>3217.1290698258799</v>
      </c>
      <c r="DD34" s="17">
        <v>0</v>
      </c>
      <c r="DE34" s="17">
        <v>0.118735890026841</v>
      </c>
      <c r="DF34" s="17">
        <v>21.670934631965899</v>
      </c>
      <c r="DG34" s="17">
        <v>9.7040847421418896E-3</v>
      </c>
      <c r="DH34" s="17">
        <v>553.95135415510595</v>
      </c>
      <c r="DI34" s="17">
        <v>74.424327964665196</v>
      </c>
      <c r="DJ34" s="17">
        <v>22.637414035461699</v>
      </c>
      <c r="DK34" s="17">
        <v>0</v>
      </c>
      <c r="DL34" s="17">
        <v>26.1763052313554</v>
      </c>
      <c r="DM34" s="17">
        <v>270.310364419726</v>
      </c>
      <c r="DN34" s="17">
        <v>112.621171654411</v>
      </c>
      <c r="DO34" s="17">
        <v>793.14319268261704</v>
      </c>
      <c r="DP34" s="17">
        <v>15440.115055804399</v>
      </c>
      <c r="DQ34" s="17">
        <v>59.4232181691021</v>
      </c>
      <c r="DR34" s="17">
        <v>120.93404631200001</v>
      </c>
      <c r="DS34" s="17"/>
      <c r="DT34" s="26">
        <f t="shared" si="0"/>
        <v>1.0358467630463435</v>
      </c>
      <c r="DU34" s="40">
        <f t="shared" si="1"/>
        <v>-4.673334460675449E-5</v>
      </c>
      <c r="DV34" s="40">
        <f t="shared" si="2"/>
        <v>-4.6055401729920406E-5</v>
      </c>
      <c r="DW34" s="40">
        <f t="shared" si="3"/>
        <v>-1.2234939861745871E-5</v>
      </c>
      <c r="DX34" s="40">
        <f t="shared" si="4"/>
        <v>-4.179503772378778E-5</v>
      </c>
      <c r="DY34" s="40">
        <f t="shared" si="5"/>
        <v>-4.1798372018801075E-5</v>
      </c>
      <c r="DZ34" s="40">
        <f t="shared" si="6"/>
        <v>-2.5748610438136151E-5</v>
      </c>
      <c r="EA34" s="40">
        <f t="shared" si="7"/>
        <v>-4.6055967892029537E-5</v>
      </c>
      <c r="EB34" s="40">
        <f t="shared" si="8"/>
        <v>-2.5995671755091265E-5</v>
      </c>
      <c r="EC34" s="40">
        <f t="shared" si="9"/>
        <v>-2.5842150810594282E-5</v>
      </c>
      <c r="ED34" s="40">
        <f t="shared" si="10"/>
        <v>-2.6143469265057761E-5</v>
      </c>
      <c r="EE34" s="40">
        <f t="shared" si="11"/>
        <v>-2.5425128579128296E-5</v>
      </c>
      <c r="EF34" s="40">
        <f t="shared" si="12"/>
        <v>-2.573017215003993E-5</v>
      </c>
      <c r="EG34" s="40">
        <f t="shared" si="13"/>
        <v>-2.5894510142448409E-5</v>
      </c>
      <c r="EH34" s="40">
        <f t="shared" si="14"/>
        <v>-2.5777658263658138E-5</v>
      </c>
      <c r="EI34" s="40">
        <f t="shared" si="15"/>
        <v>-2.5062370059297223E-5</v>
      </c>
      <c r="EJ34" s="40">
        <f t="shared" si="16"/>
        <v>-2.5496692717136241E-5</v>
      </c>
      <c r="EK34" s="40">
        <f t="shared" si="17"/>
        <v>-2.5926748772951E-5</v>
      </c>
      <c r="EL34" s="40">
        <f t="shared" si="18"/>
        <v>-2.746570619394467E-5</v>
      </c>
      <c r="EM34" s="40">
        <f t="shared" si="19"/>
        <v>-2.6408629320368738E-5</v>
      </c>
      <c r="EN34" s="40">
        <f t="shared" si="20"/>
        <v>-2.2704035417467294E-5</v>
      </c>
      <c r="EO34" s="40">
        <f t="shared" si="21"/>
        <v>0.21765607123031261</v>
      </c>
      <c r="EP34" s="40">
        <f t="shared" si="22"/>
        <v>-2.5795050952025408E-5</v>
      </c>
      <c r="EQ34" s="40">
        <f t="shared" si="23"/>
        <v>-2.637525017575801E-5</v>
      </c>
      <c r="ER34" s="40">
        <f t="shared" si="24"/>
        <v>-2.4944520643176142E-5</v>
      </c>
      <c r="ES34" s="40">
        <f t="shared" si="25"/>
        <v>-2.6676890708402532E-5</v>
      </c>
      <c r="ET34" s="40">
        <f t="shared" si="26"/>
        <v>-2.6281039075580629E-5</v>
      </c>
      <c r="EU34" s="40">
        <f t="shared" si="27"/>
        <v>-2.6590869902260995E-5</v>
      </c>
      <c r="EV34" s="40">
        <f t="shared" si="28"/>
        <v>-2.4428719918117328E-5</v>
      </c>
      <c r="EW34" s="40">
        <f t="shared" si="29"/>
        <v>0</v>
      </c>
      <c r="EX34" s="40">
        <f t="shared" si="30"/>
        <v>0</v>
      </c>
      <c r="EY34" s="40">
        <f t="shared" si="31"/>
        <v>-1.5988228182316578E-5</v>
      </c>
    </row>
    <row r="35" spans="1:155" x14ac:dyDescent="0.25">
      <c r="A35" s="17" t="s">
        <v>204</v>
      </c>
      <c r="B35" s="15">
        <v>31303.151042000001</v>
      </c>
      <c r="C35" s="15">
        <v>516.016975</v>
      </c>
      <c r="D35" s="15">
        <v>543.03385900000001</v>
      </c>
      <c r="E35" s="15">
        <v>3287.9483829999999</v>
      </c>
      <c r="F35" s="15">
        <v>2786.3968289999998</v>
      </c>
      <c r="G35" s="15">
        <v>270.685903</v>
      </c>
      <c r="H35" s="15">
        <v>7417.7449280000001</v>
      </c>
      <c r="I35" s="17">
        <v>309.45036800000003</v>
      </c>
      <c r="J35" s="17">
        <v>94.577293999999995</v>
      </c>
      <c r="K35" s="17">
        <v>82.962579000000005</v>
      </c>
      <c r="L35" s="17">
        <v>50.054025000000003</v>
      </c>
      <c r="M35" s="17">
        <v>618.07105200000001</v>
      </c>
      <c r="N35" s="17">
        <v>63.328128999999997</v>
      </c>
      <c r="O35" s="17">
        <v>53.649264000000002</v>
      </c>
      <c r="P35" s="17">
        <v>2.664094</v>
      </c>
      <c r="Q35" s="17">
        <v>1.0910880000000001</v>
      </c>
      <c r="R35" s="17">
        <v>1.327191</v>
      </c>
      <c r="S35" s="17">
        <v>1.215255</v>
      </c>
      <c r="T35" s="17">
        <v>5.1512789999999997</v>
      </c>
      <c r="U35" s="17">
        <v>695.50284999999997</v>
      </c>
      <c r="V35" s="17">
        <v>89.876146000000006</v>
      </c>
      <c r="W35" s="17">
        <v>59.456511999999996</v>
      </c>
      <c r="X35" s="17">
        <v>12.997471000000001</v>
      </c>
      <c r="Y35" s="17">
        <v>7.3724999999999999E-2</v>
      </c>
      <c r="Z35" s="17">
        <v>8.8491859999999996</v>
      </c>
      <c r="AA35" s="17">
        <v>17.722318999999999</v>
      </c>
      <c r="AB35" s="17">
        <v>19.081391</v>
      </c>
      <c r="AC35" s="17">
        <v>0.20430400000000001</v>
      </c>
      <c r="AD35" s="17"/>
      <c r="AE35" s="17"/>
      <c r="AF35" s="17">
        <v>2.1512E-2</v>
      </c>
      <c r="AG35" s="15"/>
      <c r="AH35" s="17" t="s">
        <v>204</v>
      </c>
      <c r="AI35" s="17">
        <v>660.93233551943194</v>
      </c>
      <c r="AJ35" s="17">
        <v>99.267318918935899</v>
      </c>
      <c r="AK35" s="17">
        <v>59.454459418547401</v>
      </c>
      <c r="AL35" s="17">
        <v>94.573980989197494</v>
      </c>
      <c r="AM35" s="17">
        <v>12.9970316089624</v>
      </c>
      <c r="AN35" s="17">
        <v>0</v>
      </c>
      <c r="AO35" s="17">
        <v>309.439804390326</v>
      </c>
      <c r="AP35" s="17">
        <v>309.439804390326</v>
      </c>
      <c r="AQ35" s="17">
        <v>212.227849879693</v>
      </c>
      <c r="AR35" s="17">
        <v>210.30855699316299</v>
      </c>
      <c r="AS35" s="17">
        <v>82.959641927389399</v>
      </c>
      <c r="AT35" s="17">
        <v>0.204295632682856</v>
      </c>
      <c r="AU35" s="17">
        <v>50.052284281017897</v>
      </c>
      <c r="AV35" s="17">
        <v>7.3722427070332899E-2</v>
      </c>
      <c r="AW35" s="17">
        <v>707.15245621539998</v>
      </c>
      <c r="AX35" s="17">
        <v>31301.551065989799</v>
      </c>
      <c r="AY35" s="17">
        <v>161.133043950516</v>
      </c>
      <c r="AZ35" s="17">
        <v>0</v>
      </c>
      <c r="BA35" s="17">
        <v>106.05867117184</v>
      </c>
      <c r="BB35" s="17">
        <v>0</v>
      </c>
      <c r="BC35" s="17">
        <v>18.658336999815599</v>
      </c>
      <c r="BD35" s="17">
        <v>70.434715168074902</v>
      </c>
      <c r="BE35" s="17">
        <v>618.04972370875703</v>
      </c>
      <c r="BF35" s="17">
        <v>618.04972370875703</v>
      </c>
      <c r="BG35" s="17">
        <v>74.560172298098394</v>
      </c>
      <c r="BH35" s="17">
        <v>0</v>
      </c>
      <c r="BI35" s="17">
        <v>8.8488808348906201</v>
      </c>
      <c r="BJ35" s="17">
        <v>4871411.6164332498</v>
      </c>
      <c r="BK35" s="17">
        <v>0</v>
      </c>
      <c r="BL35" s="17">
        <v>496.32478716228098</v>
      </c>
      <c r="BM35" s="17">
        <v>50.496851001448697</v>
      </c>
      <c r="BN35" s="17">
        <v>86.370881153463003</v>
      </c>
      <c r="BO35" s="17">
        <v>1457.2384874726999</v>
      </c>
      <c r="BP35" s="17">
        <v>50.859771876774801</v>
      </c>
      <c r="BQ35" s="17">
        <v>5.5930231375077803E-3</v>
      </c>
      <c r="BR35" s="17">
        <v>1.5918610140158801E-2</v>
      </c>
      <c r="BS35" s="17">
        <v>695.48086102661102</v>
      </c>
      <c r="BT35" s="17">
        <v>17.721732818988698</v>
      </c>
      <c r="BU35" s="17">
        <v>0</v>
      </c>
      <c r="BV35" s="17">
        <v>100.23917299566099</v>
      </c>
      <c r="BW35" s="17">
        <v>515.99089854990996</v>
      </c>
      <c r="BX35" s="17">
        <v>0</v>
      </c>
      <c r="BY35" s="17">
        <v>7651.3949484393997</v>
      </c>
      <c r="BZ35" s="17">
        <v>488.71850486328498</v>
      </c>
      <c r="CA35" s="17">
        <v>54.302088591169301</v>
      </c>
      <c r="CB35" s="17">
        <v>543.02059345445502</v>
      </c>
      <c r="CC35" s="17">
        <v>0.383612854283294</v>
      </c>
      <c r="CD35" s="17">
        <v>521.40386994063999</v>
      </c>
      <c r="CE35" s="17">
        <v>39.885525122750998</v>
      </c>
      <c r="CF35" s="17">
        <v>2.6640038850432899</v>
      </c>
      <c r="CG35" s="17">
        <v>1.09104994180018</v>
      </c>
      <c r="CH35" s="17">
        <v>1.3271412171197701</v>
      </c>
      <c r="CI35" s="17">
        <v>1.2152128330693299</v>
      </c>
      <c r="CJ35" s="17">
        <v>5.1510989791762398</v>
      </c>
      <c r="CK35" s="17">
        <v>3.94478627788157E-2</v>
      </c>
      <c r="CL35" s="17">
        <v>593.38261422583003</v>
      </c>
      <c r="CM35" s="17">
        <v>0.14598855914725201</v>
      </c>
      <c r="CN35" s="17">
        <v>23.087703397983798</v>
      </c>
      <c r="CO35" s="17">
        <v>366.381439255499</v>
      </c>
      <c r="CP35" s="17">
        <v>7.3398207253206296E-2</v>
      </c>
      <c r="CQ35" s="17">
        <v>0</v>
      </c>
      <c r="CR35" s="17">
        <v>35.664586484785303</v>
      </c>
      <c r="CS35" s="17">
        <v>3289.13674609074</v>
      </c>
      <c r="CT35" s="17">
        <v>2787.6088574902801</v>
      </c>
      <c r="CU35" s="17">
        <v>501.52788860045001</v>
      </c>
      <c r="CV35" s="17">
        <v>6.3733568700981597E-2</v>
      </c>
      <c r="CW35" s="17">
        <v>8.4119522456830697E-3</v>
      </c>
      <c r="CX35" s="17">
        <v>0.49747334909638002</v>
      </c>
      <c r="CY35" s="17">
        <v>6.2683006354822801</v>
      </c>
      <c r="CZ35" s="17">
        <v>949.69965927567102</v>
      </c>
      <c r="DA35" s="17">
        <v>6.6122229759089901</v>
      </c>
      <c r="DB35" s="17">
        <v>9.0749367488439496</v>
      </c>
      <c r="DC35" s="17">
        <v>1356.71364123084</v>
      </c>
      <c r="DD35" s="17">
        <v>0</v>
      </c>
      <c r="DE35" s="17">
        <v>0.21670036080843399</v>
      </c>
      <c r="DF35" s="17">
        <v>33.057761271185001</v>
      </c>
      <c r="DG35" s="17">
        <v>3.4523540578823499E-3</v>
      </c>
      <c r="DH35" s="17">
        <v>270.67628390504598</v>
      </c>
      <c r="DI35" s="17">
        <v>31.468619325753401</v>
      </c>
      <c r="DJ35" s="17">
        <v>19.080689996376702</v>
      </c>
      <c r="DK35" s="17">
        <v>0</v>
      </c>
      <c r="DL35" s="17">
        <v>11.068055745175201</v>
      </c>
      <c r="DM35" s="17">
        <v>114.294272944554</v>
      </c>
      <c r="DN35" s="17">
        <v>63.3259097326115</v>
      </c>
      <c r="DO35" s="17">
        <v>335.361821953034</v>
      </c>
      <c r="DP35" s="17">
        <v>7417.3699090042201</v>
      </c>
      <c r="DQ35" s="17">
        <v>53.647423016385503</v>
      </c>
      <c r="DR35" s="17">
        <v>51.134062766652299</v>
      </c>
      <c r="DS35" s="17"/>
      <c r="DT35" s="26">
        <f t="shared" ref="DT35:DT51" si="32">BY35/DP35</f>
        <v>1.0315509462661541</v>
      </c>
      <c r="DU35" s="40">
        <f t="shared" ref="DU35:DU51" si="33">(AX35-B35)/(B35+1E-50)</f>
        <v>-5.1112298824342313E-5</v>
      </c>
      <c r="DV35" s="40">
        <f t="shared" ref="DV35:DV51" si="34">(BW35-C35)/(C35+1E-50)</f>
        <v>-5.0534093553889388E-5</v>
      </c>
      <c r="DW35" s="40">
        <f t="shared" ref="DW35:DW51" si="35">(CB35-D35)/(D35+1E-50)</f>
        <v>-2.4428579038166679E-5</v>
      </c>
      <c r="DX35" s="40">
        <f t="shared" ref="DX35:DX51" si="36">(CS35-E35)/(E35+1E-50)</f>
        <v>3.6142997161523269E-4</v>
      </c>
      <c r="DY35" s="40">
        <f t="shared" ref="DY35:DY51" si="37">(CT35-F35)/(F35+1E-50)</f>
        <v>4.3498057335763563E-4</v>
      </c>
      <c r="DZ35" s="40">
        <f t="shared" ref="DZ35:DZ51" si="38">(DH35-G35)/(G35+1E-50)</f>
        <v>-3.5536002604534203E-5</v>
      </c>
      <c r="EA35" s="40">
        <f t="shared" ref="EA35:EA51" si="39">(DP35-H35)/(H35+1E-50)</f>
        <v>-5.0557008824125787E-5</v>
      </c>
      <c r="EB35" s="40">
        <f t="shared" ref="EB35:EB51" si="40">(AP35-I35)/(I35+1E-50)</f>
        <v>-3.4136684801172053E-5</v>
      </c>
      <c r="EC35" s="40">
        <f t="shared" ref="EC35:EC51" si="41">(AL35-J35)/(J35+1E-50)</f>
        <v>-3.5029663700259505E-5</v>
      </c>
      <c r="ED35" s="40">
        <f t="shared" ref="ED35:ED51" si="42">(AS35-K35)/(K35+1E-50)</f>
        <v>-3.5402378349479775E-5</v>
      </c>
      <c r="EE35" s="40">
        <f t="shared" ref="EE35:EE51" si="43">(AU35-L35)/(L35+1E-50)</f>
        <v>-3.4776803306141801E-5</v>
      </c>
      <c r="EF35" s="40">
        <f t="shared" ref="EF35:EF51" si="44">(BF35-M35)/(M35+1E-50)</f>
        <v>-3.4507830732348248E-5</v>
      </c>
      <c r="EG35" s="40">
        <f t="shared" ref="EG35:EG51" si="45">(DN35-N35)/(N35+1E-50)</f>
        <v>-3.5043943718869614E-5</v>
      </c>
      <c r="EH35" s="40">
        <f t="shared" ref="EH35:EH51" si="46">(DQ35-O35)/(O35+1E-50)</f>
        <v>-3.4315169999344103E-5</v>
      </c>
      <c r="EI35" s="40">
        <f t="shared" ref="EI35:EI51" si="47">(CF35-P35)/(P35+1E-50)</f>
        <v>-3.382574215101814E-5</v>
      </c>
      <c r="EJ35" s="40">
        <f t="shared" ref="EJ35:EJ51" si="48">(CG35-Q35)/(Q35+1E-50)</f>
        <v>-3.4880962690504223E-5</v>
      </c>
      <c r="EK35" s="40">
        <f t="shared" ref="EK35:EK51" si="49">(CH35-R35)/(R35+1E-50)</f>
        <v>-3.7509959176895194E-5</v>
      </c>
      <c r="EL35" s="40">
        <f t="shared" ref="EL35:EL51" si="50">(CI35-S35)/(S35+1E-50)</f>
        <v>-3.4698010434066241E-5</v>
      </c>
      <c r="EM35" s="40">
        <f t="shared" ref="EM35:EM51" si="51">(CJ35-T35)/(T35+1E-50)</f>
        <v>-3.4946820733238601E-5</v>
      </c>
      <c r="EN35" s="40">
        <f t="shared" ref="EN35:EN51" si="52">(BS35-U35)/(U35+1E-50)</f>
        <v>-3.1615935706004834E-5</v>
      </c>
      <c r="EO35" s="40">
        <f t="shared" ref="EO35:EO51" si="53">(BV35-V35)/(V35+1E-50)</f>
        <v>0.11530341983801784</v>
      </c>
      <c r="EP35" s="40">
        <f t="shared" ref="EP35:EP51" si="54">(AK35-W35)/(W35+1E-50)</f>
        <v>-3.4522399373097228E-5</v>
      </c>
      <c r="EQ35" s="40">
        <f t="shared" ref="EQ35:EQ51" si="55">(AM35-X35)/(X35+1E-50)</f>
        <v>-3.3805887129934772E-5</v>
      </c>
      <c r="ER35" s="40">
        <f t="shared" ref="ER35:ER51" si="56">(AV35-Y35)/(Y35+1E-50)</f>
        <v>-3.4899012100366823E-5</v>
      </c>
      <c r="ES35" s="40">
        <f t="shared" ref="ES35:ES51" si="57">(BI35-Z35)/(Z35+1E-50)</f>
        <v>-3.4485105113566559E-5</v>
      </c>
      <c r="ET35" s="40">
        <f t="shared" ref="ET35:ET51" si="58">(BT35-AA35)/(AA35+1E-50)</f>
        <v>-3.3075863903610389E-5</v>
      </c>
      <c r="EU35" s="40">
        <f t="shared" ref="EU35:EU51" si="59">(DJ35-AB35)/(AB35+1E-50)</f>
        <v>-3.6737553530473259E-5</v>
      </c>
      <c r="EV35" s="40">
        <f t="shared" ref="EV35:EV51" si="60">(AT35-AC35)/(AC35+1E-50)</f>
        <v>-4.0955229187948442E-5</v>
      </c>
      <c r="EW35" s="40">
        <f t="shared" ref="EW35:EW51" si="61">(AN35-AD35)/(AD35+1E-50)</f>
        <v>0</v>
      </c>
      <c r="EX35" s="40">
        <f t="shared" ref="EX35:EX51" si="62">(BB35-AE35)/(AE35+1E-50)</f>
        <v>0</v>
      </c>
      <c r="EY35" s="40">
        <f t="shared" ref="EY35:EY51" si="63">(BQ35+BR35-AF35)/(AF35+1E-50)</f>
        <v>-1.704733792396877E-5</v>
      </c>
    </row>
    <row r="36" spans="1:155" x14ac:dyDescent="0.25">
      <c r="A36" s="17" t="s">
        <v>205</v>
      </c>
      <c r="B36" s="15">
        <v>13671.826344999999</v>
      </c>
      <c r="C36" s="15">
        <v>224.54079575</v>
      </c>
      <c r="D36" s="15">
        <v>268.57895029999997</v>
      </c>
      <c r="E36" s="15">
        <v>1495.7655447</v>
      </c>
      <c r="F36" s="15">
        <v>1278.6958850000001</v>
      </c>
      <c r="G36" s="15">
        <v>127.5756535</v>
      </c>
      <c r="H36" s="15">
        <v>3290.9006565</v>
      </c>
      <c r="I36" s="17">
        <v>106.09424745</v>
      </c>
      <c r="J36" s="17">
        <v>30.93111</v>
      </c>
      <c r="K36" s="17">
        <v>28.013074</v>
      </c>
      <c r="L36" s="17">
        <v>16.964131999999999</v>
      </c>
      <c r="M36" s="17">
        <v>156.15192339999999</v>
      </c>
      <c r="N36" s="17">
        <v>21.269484250000001</v>
      </c>
      <c r="O36" s="17">
        <v>17.836181799999999</v>
      </c>
      <c r="P36" s="17">
        <v>1.1639200000000001</v>
      </c>
      <c r="Q36" s="17">
        <v>0.47667500000000002</v>
      </c>
      <c r="R36" s="17">
        <v>0.579878</v>
      </c>
      <c r="S36" s="17">
        <v>0.53099300000000005</v>
      </c>
      <c r="T36" s="17">
        <v>2.250626</v>
      </c>
      <c r="U36" s="17">
        <v>139.18993</v>
      </c>
      <c r="V36" s="17">
        <v>29.360384</v>
      </c>
      <c r="W36" s="17">
        <v>19.452760999999999</v>
      </c>
      <c r="X36" s="17">
        <v>4.2288629999999996</v>
      </c>
      <c r="Y36" s="17">
        <v>3.2222000000000001E-2</v>
      </c>
      <c r="Z36" s="17">
        <v>3.7938261500000001</v>
      </c>
      <c r="AA36" s="17">
        <v>7.7430919999999999</v>
      </c>
      <c r="AB36" s="17">
        <v>6.3641403499999996</v>
      </c>
      <c r="AC36" s="17">
        <v>8.9325000000000002E-2</v>
      </c>
      <c r="AD36" s="17"/>
      <c r="AE36" s="17">
        <v>7.3886250000000001E-2</v>
      </c>
      <c r="AF36" s="17">
        <v>7.3080999999999993E-2</v>
      </c>
      <c r="AG36" s="15"/>
      <c r="AH36" s="17" t="s">
        <v>205</v>
      </c>
      <c r="AI36" s="17">
        <v>329.22768501980897</v>
      </c>
      <c r="AJ36" s="17">
        <v>49.762240869895003</v>
      </c>
      <c r="AK36" s="17">
        <v>19.452510817727301</v>
      </c>
      <c r="AL36" s="17">
        <v>30.930650220601699</v>
      </c>
      <c r="AM36" s="17">
        <v>4.2287983506036797</v>
      </c>
      <c r="AN36" s="17">
        <v>0</v>
      </c>
      <c r="AO36" s="17">
        <v>106.092716652498</v>
      </c>
      <c r="AP36" s="17">
        <v>106.092716652498</v>
      </c>
      <c r="AQ36" s="17">
        <v>104.11648879058799</v>
      </c>
      <c r="AR36" s="17">
        <v>102.56686161189801</v>
      </c>
      <c r="AS36" s="17">
        <v>28.0125920068248</v>
      </c>
      <c r="AT36" s="17">
        <v>8.9323735996554104E-2</v>
      </c>
      <c r="AU36" s="17">
        <v>16.963844341527601</v>
      </c>
      <c r="AV36" s="17">
        <v>3.22215037678312E-2</v>
      </c>
      <c r="AW36" s="17">
        <v>354.93478445772803</v>
      </c>
      <c r="AX36" s="17">
        <v>13671.437459393601</v>
      </c>
      <c r="AY36" s="17">
        <v>82.646382063738102</v>
      </c>
      <c r="AZ36" s="17">
        <v>2.3140297762529101</v>
      </c>
      <c r="BA36" s="17">
        <v>52.251777447907202</v>
      </c>
      <c r="BB36" s="17">
        <v>7.3885461446121806E-2</v>
      </c>
      <c r="BC36" s="17">
        <v>9.8984466624189196</v>
      </c>
      <c r="BD36" s="17">
        <v>35.1761733708477</v>
      </c>
      <c r="BE36" s="17">
        <v>156.149565801904</v>
      </c>
      <c r="BF36" s="17">
        <v>156.149565801904</v>
      </c>
      <c r="BG36" s="17">
        <v>35.575890722421903</v>
      </c>
      <c r="BH36" s="17">
        <v>2.33087761817049</v>
      </c>
      <c r="BI36" s="17">
        <v>3.7937933167421698</v>
      </c>
      <c r="BJ36" s="17">
        <v>2258736.2441872298</v>
      </c>
      <c r="BK36" s="17">
        <v>0</v>
      </c>
      <c r="BL36" s="17">
        <v>239.90087616327401</v>
      </c>
      <c r="BM36" s="17">
        <v>24.494777202398001</v>
      </c>
      <c r="BN36" s="17">
        <v>42.496280053015802</v>
      </c>
      <c r="BO36" s="17">
        <v>707.79447599129196</v>
      </c>
      <c r="BP36" s="17">
        <v>25.748920016979898</v>
      </c>
      <c r="BQ36" s="17">
        <v>1.9000862073336702E-2</v>
      </c>
      <c r="BR36" s="17">
        <v>5.4079321417351403E-2</v>
      </c>
      <c r="BS36" s="17">
        <v>139.18821580618501</v>
      </c>
      <c r="BT36" s="17">
        <v>7.74298025109211</v>
      </c>
      <c r="BU36" s="17">
        <v>0</v>
      </c>
      <c r="BV36" s="17">
        <v>34.306121200985203</v>
      </c>
      <c r="BW36" s="17">
        <v>224.53451976498701</v>
      </c>
      <c r="BX36" s="17">
        <v>0</v>
      </c>
      <c r="BY36" s="17">
        <v>3408.0083203536201</v>
      </c>
      <c r="BZ36" s="17">
        <v>241.71923986838399</v>
      </c>
      <c r="CA36" s="17">
        <v>26.857742395652402</v>
      </c>
      <c r="CB36" s="17">
        <v>268.57698226403602</v>
      </c>
      <c r="CC36" s="17">
        <v>0.183038904693684</v>
      </c>
      <c r="CD36" s="17">
        <v>256.05116522583597</v>
      </c>
      <c r="CE36" s="17">
        <v>19.1905027267047</v>
      </c>
      <c r="CF36" s="17">
        <v>1.16390061022503</v>
      </c>
      <c r="CG36" s="17">
        <v>0.476667547845257</v>
      </c>
      <c r="CH36" s="17">
        <v>0.57986901471254404</v>
      </c>
      <c r="CI36" s="17">
        <v>0.53098433393409195</v>
      </c>
      <c r="CJ36" s="17">
        <v>2.2505924560040098</v>
      </c>
      <c r="CK36" s="17">
        <v>6.9834821298853003E-2</v>
      </c>
      <c r="CL36" s="17">
        <v>366.73345982879999</v>
      </c>
      <c r="CM36" s="17">
        <v>0.75456892382479801</v>
      </c>
      <c r="CN36" s="17">
        <v>5.2972094628989597</v>
      </c>
      <c r="CO36" s="17">
        <v>45.538664671483701</v>
      </c>
      <c r="CP36" s="17">
        <v>4.3746738868036802E-2</v>
      </c>
      <c r="CQ36" s="17">
        <v>0</v>
      </c>
      <c r="CR36" s="17">
        <v>2.1848290557052801</v>
      </c>
      <c r="CS36" s="17">
        <v>1495.72911652734</v>
      </c>
      <c r="CT36" s="17">
        <v>1278.66501570998</v>
      </c>
      <c r="CU36" s="17">
        <v>217.064100817363</v>
      </c>
      <c r="CV36" s="17">
        <v>0.10305514741756</v>
      </c>
      <c r="CW36" s="17">
        <v>8.6292937824148305E-3</v>
      </c>
      <c r="CX36" s="17">
        <v>30.733594447659499</v>
      </c>
      <c r="CY36" s="17">
        <v>0.61267024697277805</v>
      </c>
      <c r="CZ36" s="17">
        <v>486.922905261881</v>
      </c>
      <c r="DA36" s="17">
        <v>3.1836246444771401</v>
      </c>
      <c r="DB36" s="17">
        <v>1.61461151077233</v>
      </c>
      <c r="DC36" s="17">
        <v>695.60417059364897</v>
      </c>
      <c r="DD36" s="17">
        <v>0.85109836953653295</v>
      </c>
      <c r="DE36" s="17">
        <v>0.84932734936093501</v>
      </c>
      <c r="DF36" s="17">
        <v>5.1387149292591898</v>
      </c>
      <c r="DG36" s="17">
        <v>4.8586106692681203E-3</v>
      </c>
      <c r="DH36" s="17">
        <v>127.57373363624799</v>
      </c>
      <c r="DI36" s="17">
        <v>61.799459645405399</v>
      </c>
      <c r="DJ36" s="17">
        <v>6.3640407685565803</v>
      </c>
      <c r="DK36" s="17">
        <v>0</v>
      </c>
      <c r="DL36" s="17">
        <v>5.7538757373086602</v>
      </c>
      <c r="DM36" s="17">
        <v>57.133558181897598</v>
      </c>
      <c r="DN36" s="17">
        <v>21.269158673701</v>
      </c>
      <c r="DO36" s="17">
        <v>163.681485817159</v>
      </c>
      <c r="DP36" s="17">
        <v>3290.8100312505098</v>
      </c>
      <c r="DQ36" s="17">
        <v>17.835895715810398</v>
      </c>
      <c r="DR36" s="17">
        <v>26.462807325897099</v>
      </c>
      <c r="DS36" s="17"/>
      <c r="DT36" s="26">
        <f t="shared" si="32"/>
        <v>1.0356138117941056</v>
      </c>
      <c r="DU36" s="40">
        <f t="shared" si="33"/>
        <v>-2.8444305580346869E-5</v>
      </c>
      <c r="DV36" s="40">
        <f t="shared" si="34"/>
        <v>-2.7950310730965506E-5</v>
      </c>
      <c r="DW36" s="40">
        <f t="shared" si="35"/>
        <v>-7.3275882631786327E-6</v>
      </c>
      <c r="DX36" s="40">
        <f t="shared" si="36"/>
        <v>-2.4354199619739982E-5</v>
      </c>
      <c r="DY36" s="40">
        <f t="shared" si="37"/>
        <v>-2.4141228874028946E-5</v>
      </c>
      <c r="DZ36" s="40">
        <f t="shared" si="38"/>
        <v>-1.504882553478513E-5</v>
      </c>
      <c r="EA36" s="40">
        <f t="shared" si="39"/>
        <v>-2.7538129815961813E-5</v>
      </c>
      <c r="EB36" s="40">
        <f t="shared" si="40"/>
        <v>-1.4428656961074086E-5</v>
      </c>
      <c r="EC36" s="40">
        <f t="shared" si="41"/>
        <v>-1.4864626529783863E-5</v>
      </c>
      <c r="ED36" s="40">
        <f t="shared" si="42"/>
        <v>-1.7206007994681019E-5</v>
      </c>
      <c r="EE36" s="40">
        <f t="shared" si="43"/>
        <v>-1.6956863598947069E-5</v>
      </c>
      <c r="EF36" s="40">
        <f t="shared" si="44"/>
        <v>-1.5098104747285801E-5</v>
      </c>
      <c r="EG36" s="40">
        <f t="shared" si="45"/>
        <v>-1.5307202336208028E-5</v>
      </c>
      <c r="EH36" s="40">
        <f t="shared" si="46"/>
        <v>-1.6039542140133865E-5</v>
      </c>
      <c r="EI36" s="40">
        <f t="shared" si="47"/>
        <v>-1.6659027227016361E-5</v>
      </c>
      <c r="EJ36" s="40">
        <f t="shared" si="48"/>
        <v>-1.5633617754266707E-5</v>
      </c>
      <c r="EK36" s="40">
        <f t="shared" si="49"/>
        <v>-1.549513424541857E-5</v>
      </c>
      <c r="EL36" s="40">
        <f t="shared" si="50"/>
        <v>-1.6320489927556135E-5</v>
      </c>
      <c r="EM36" s="40">
        <f t="shared" si="51"/>
        <v>-1.4904295955971346E-5</v>
      </c>
      <c r="EN36" s="40">
        <f t="shared" si="52"/>
        <v>-1.2315501667329629E-5</v>
      </c>
      <c r="EO36" s="40">
        <f t="shared" si="53"/>
        <v>0.16844933639100915</v>
      </c>
      <c r="EP36" s="40">
        <f t="shared" si="54"/>
        <v>-1.2861016114765686E-5</v>
      </c>
      <c r="EQ36" s="40">
        <f t="shared" si="55"/>
        <v>-1.5287654464070727E-5</v>
      </c>
      <c r="ER36" s="40">
        <f t="shared" si="56"/>
        <v>-1.5400414896675594E-5</v>
      </c>
      <c r="ES36" s="40">
        <f t="shared" si="57"/>
        <v>-8.6543917755225905E-6</v>
      </c>
      <c r="ET36" s="40">
        <f t="shared" si="58"/>
        <v>-1.4432078023856232E-5</v>
      </c>
      <c r="EU36" s="40">
        <f t="shared" si="59"/>
        <v>-1.5647273306796419E-5</v>
      </c>
      <c r="EV36" s="40">
        <f t="shared" si="60"/>
        <v>-1.4150612324625425E-5</v>
      </c>
      <c r="EW36" s="40">
        <f t="shared" si="61"/>
        <v>0</v>
      </c>
      <c r="EX36" s="40">
        <f t="shared" si="62"/>
        <v>-1.0672538912109835E-5</v>
      </c>
      <c r="EY36" s="40">
        <f t="shared" si="63"/>
        <v>-1.1172662003599277E-5</v>
      </c>
    </row>
    <row r="37" spans="1:155" x14ac:dyDescent="0.25">
      <c r="A37" s="17" t="s">
        <v>206</v>
      </c>
      <c r="B37" s="15">
        <v>499243.28779999999</v>
      </c>
      <c r="C37" s="15">
        <v>8190.6866497000001</v>
      </c>
      <c r="D37" s="15">
        <v>11291.737217</v>
      </c>
      <c r="E37" s="15">
        <v>56762.353793000002</v>
      </c>
      <c r="F37" s="15">
        <v>48794.438363000001</v>
      </c>
      <c r="G37" s="15">
        <v>5105.8958210000001</v>
      </c>
      <c r="H37" s="15">
        <v>121675.11598</v>
      </c>
      <c r="I37" s="17">
        <v>5101.6804998999996</v>
      </c>
      <c r="J37" s="17">
        <v>1685.7387982</v>
      </c>
      <c r="K37" s="17">
        <v>1201.8105765</v>
      </c>
      <c r="L37" s="17">
        <v>681.43024788000002</v>
      </c>
      <c r="M37" s="17">
        <v>6794.9636066000003</v>
      </c>
      <c r="N37" s="17">
        <v>877.15685399999995</v>
      </c>
      <c r="O37" s="17">
        <v>689.54870085000005</v>
      </c>
      <c r="P37" s="17">
        <v>46.9508048</v>
      </c>
      <c r="Q37" s="17">
        <v>18.241152</v>
      </c>
      <c r="R37" s="17">
        <v>22.34205296</v>
      </c>
      <c r="S37" s="17">
        <v>20.50353067</v>
      </c>
      <c r="T37" s="17">
        <v>89.536482169999999</v>
      </c>
      <c r="U37" s="17">
        <v>6125.0137929000002</v>
      </c>
      <c r="V37" s="17">
        <v>1148.8498036999999</v>
      </c>
      <c r="W37" s="17">
        <v>804.22890730999995</v>
      </c>
      <c r="X37" s="17">
        <v>161.826401</v>
      </c>
      <c r="Y37" s="17">
        <v>1.2324930000000001</v>
      </c>
      <c r="Z37" s="17">
        <v>111.98566911</v>
      </c>
      <c r="AA37" s="17">
        <v>303.20390786000002</v>
      </c>
      <c r="AB37" s="17">
        <v>271.77037171000001</v>
      </c>
      <c r="AC37" s="17">
        <v>3.5092918599999998</v>
      </c>
      <c r="AD37" s="17">
        <v>18.20285423</v>
      </c>
      <c r="AE37" s="17">
        <v>7.36376879</v>
      </c>
      <c r="AF37" s="17">
        <v>0.20391100000000001</v>
      </c>
      <c r="AG37" s="15"/>
      <c r="AH37" s="17" t="s">
        <v>206</v>
      </c>
      <c r="AI37" s="17">
        <v>11719.1923687669</v>
      </c>
      <c r="AJ37" s="17">
        <v>1774.3333716120401</v>
      </c>
      <c r="AK37" s="17">
        <v>802.96595524299005</v>
      </c>
      <c r="AL37" s="17">
        <v>1683.47124918492</v>
      </c>
      <c r="AM37" s="17">
        <v>161.56022304758801</v>
      </c>
      <c r="AN37" s="17">
        <v>18.191160276355902</v>
      </c>
      <c r="AO37" s="17">
        <v>5094.5211253607104</v>
      </c>
      <c r="AP37" s="17">
        <v>5094.5211253607104</v>
      </c>
      <c r="AQ37" s="17">
        <v>3690.9195729151902</v>
      </c>
      <c r="AR37" s="17">
        <v>3630.11130490508</v>
      </c>
      <c r="AS37" s="17">
        <v>1199.99559800318</v>
      </c>
      <c r="AT37" s="17">
        <v>3.5036095793844901</v>
      </c>
      <c r="AU37" s="17">
        <v>680.36257548677497</v>
      </c>
      <c r="AV37" s="17">
        <v>1.2304655936858799</v>
      </c>
      <c r="AW37" s="17">
        <v>12659.8022184408</v>
      </c>
      <c r="AX37" s="17">
        <v>498309.05976240698</v>
      </c>
      <c r="AY37" s="17">
        <v>2964.5362566543199</v>
      </c>
      <c r="AZ37" s="17">
        <v>104.37872339499</v>
      </c>
      <c r="BA37" s="17">
        <v>1854.45149191055</v>
      </c>
      <c r="BB37" s="17">
        <v>7.3590360931981902</v>
      </c>
      <c r="BC37" s="17">
        <v>358.092159608315</v>
      </c>
      <c r="BD37" s="17">
        <v>1252.9962586114</v>
      </c>
      <c r="BE37" s="17">
        <v>6784.7776218127401</v>
      </c>
      <c r="BF37" s="17">
        <v>6784.7776218127401</v>
      </c>
      <c r="BG37" s="17">
        <v>1251.48227406097</v>
      </c>
      <c r="BH37" s="17">
        <v>105.135305009045</v>
      </c>
      <c r="BI37" s="17">
        <v>111.80253853486499</v>
      </c>
      <c r="BJ37" s="17">
        <v>89448787.916513696</v>
      </c>
      <c r="BK37" s="17">
        <v>0</v>
      </c>
      <c r="BL37" s="17">
        <v>8469.7946351768696</v>
      </c>
      <c r="BM37" s="17">
        <v>865.64884594453201</v>
      </c>
      <c r="BN37" s="17">
        <v>1507.6842019860301</v>
      </c>
      <c r="BO37" s="17">
        <v>25022.5981652435</v>
      </c>
      <c r="BP37" s="17">
        <v>920.50067349415394</v>
      </c>
      <c r="BQ37" s="17">
        <v>5.2932230691645002E-2</v>
      </c>
      <c r="BR37" s="17">
        <v>0.150653361354078</v>
      </c>
      <c r="BS37" s="17">
        <v>6115.7620714874402</v>
      </c>
      <c r="BT37" s="17">
        <v>302.71219183544002</v>
      </c>
      <c r="BU37" s="17">
        <v>0</v>
      </c>
      <c r="BV37" s="17">
        <v>1320.9799927937599</v>
      </c>
      <c r="BW37" s="17">
        <v>8175.36272207609</v>
      </c>
      <c r="BX37" s="17">
        <v>0</v>
      </c>
      <c r="BY37" s="17">
        <v>125630.169671147</v>
      </c>
      <c r="BZ37" s="17">
        <v>10148.725455637999</v>
      </c>
      <c r="CA37" s="17">
        <v>1127.63568274709</v>
      </c>
      <c r="CB37" s="17">
        <v>11276.3611383851</v>
      </c>
      <c r="CC37" s="17">
        <v>6.43889718685557</v>
      </c>
      <c r="CD37" s="17">
        <v>9079.4697014631001</v>
      </c>
      <c r="CE37" s="17">
        <v>676.66378969144205</v>
      </c>
      <c r="CF37" s="17">
        <v>46.876020306789997</v>
      </c>
      <c r="CG37" s="17">
        <v>18.211163923190899</v>
      </c>
      <c r="CH37" s="17">
        <v>22.305453390392401</v>
      </c>
      <c r="CI37" s="17">
        <v>20.469997142047902</v>
      </c>
      <c r="CJ37" s="17">
        <v>89.392723800804902</v>
      </c>
      <c r="CK37" s="17">
        <v>3.5359244139872201</v>
      </c>
      <c r="CL37" s="17">
        <v>13730.9423643071</v>
      </c>
      <c r="CM37" s="17">
        <v>46.621648753087797</v>
      </c>
      <c r="CN37" s="17">
        <v>234.85742628736099</v>
      </c>
      <c r="CO37" s="17">
        <v>1808.9596592287101</v>
      </c>
      <c r="CP37" s="17">
        <v>2.24261337502604</v>
      </c>
      <c r="CQ37" s="17">
        <v>0</v>
      </c>
      <c r="CR37" s="17">
        <v>113.102815425784</v>
      </c>
      <c r="CS37" s="17">
        <v>56663.672209513999</v>
      </c>
      <c r="CT37" s="17">
        <v>48710.364810858802</v>
      </c>
      <c r="CU37" s="17">
        <v>7953.3073986551799</v>
      </c>
      <c r="CV37" s="17">
        <v>6.08763559840716</v>
      </c>
      <c r="CW37" s="17">
        <v>0.46893850803860199</v>
      </c>
      <c r="CX37" s="17">
        <v>1672.53162111234</v>
      </c>
      <c r="CY37" s="17">
        <v>24.519828586341202</v>
      </c>
      <c r="CZ37" s="17">
        <v>18259.111645893601</v>
      </c>
      <c r="DA37" s="17">
        <v>123.192156910112</v>
      </c>
      <c r="DB37" s="17">
        <v>66.484308689958496</v>
      </c>
      <c r="DC37" s="17">
        <v>26084.421307528199</v>
      </c>
      <c r="DD37" s="17">
        <v>38.389792244998702</v>
      </c>
      <c r="DE37" s="17">
        <v>52.302889453434503</v>
      </c>
      <c r="DF37" s="17">
        <v>211.69083958530999</v>
      </c>
      <c r="DG37" s="17">
        <v>0.23355150908359301</v>
      </c>
      <c r="DH37" s="17">
        <v>5098.0802076789196</v>
      </c>
      <c r="DI37" s="17">
        <v>2638.47523146088</v>
      </c>
      <c r="DJ37" s="17">
        <v>271.35466491428798</v>
      </c>
      <c r="DK37" s="17">
        <v>0</v>
      </c>
      <c r="DL37" s="17">
        <v>207.10317188409201</v>
      </c>
      <c r="DM37" s="17">
        <v>2035.63586102982</v>
      </c>
      <c r="DN37" s="17">
        <v>875.79589650590003</v>
      </c>
      <c r="DO37" s="17">
        <v>5794.35061084074</v>
      </c>
      <c r="DP37" s="17">
        <v>121452.315537745</v>
      </c>
      <c r="DQ37" s="17">
        <v>688.42891324029199</v>
      </c>
      <c r="DR37" s="17">
        <v>951.40265985814995</v>
      </c>
      <c r="DS37" s="17"/>
      <c r="DT37" s="26">
        <f t="shared" si="32"/>
        <v>1.0343991311726255</v>
      </c>
      <c r="DU37" s="40">
        <f t="shared" si="33"/>
        <v>-1.8712881282988241E-3</v>
      </c>
      <c r="DV37" s="40">
        <f t="shared" si="34"/>
        <v>-1.8708965779409181E-3</v>
      </c>
      <c r="DW37" s="40">
        <f t="shared" si="35"/>
        <v>-1.361710631358877E-3</v>
      </c>
      <c r="DX37" s="40">
        <f t="shared" si="36"/>
        <v>-1.7385040769428445E-3</v>
      </c>
      <c r="DY37" s="40">
        <f t="shared" si="37"/>
        <v>-1.7230150599489315E-3</v>
      </c>
      <c r="DZ37" s="40">
        <f t="shared" si="38"/>
        <v>-1.530703640472983E-3</v>
      </c>
      <c r="EA37" s="40">
        <f t="shared" si="39"/>
        <v>-1.8311093477126614E-3</v>
      </c>
      <c r="EB37" s="40">
        <f t="shared" si="40"/>
        <v>-1.4033365161596474E-3</v>
      </c>
      <c r="EC37" s="40">
        <f t="shared" si="41"/>
        <v>-1.3451366353442581E-3</v>
      </c>
      <c r="ED37" s="40">
        <f t="shared" si="42"/>
        <v>-1.5102034649301522E-3</v>
      </c>
      <c r="EE37" s="40">
        <f t="shared" si="43"/>
        <v>-1.5668109781546851E-3</v>
      </c>
      <c r="EF37" s="40">
        <f t="shared" si="44"/>
        <v>-1.4990492042321526E-3</v>
      </c>
      <c r="EG37" s="40">
        <f t="shared" si="45"/>
        <v>-1.5515554463192065E-3</v>
      </c>
      <c r="EH37" s="40">
        <f t="shared" si="46"/>
        <v>-1.6239427444757766E-3</v>
      </c>
      <c r="EI37" s="40">
        <f t="shared" si="47"/>
        <v>-1.5928266518235208E-3</v>
      </c>
      <c r="EJ37" s="40">
        <f t="shared" si="48"/>
        <v>-1.6439793281203272E-3</v>
      </c>
      <c r="EK37" s="40">
        <f t="shared" si="49"/>
        <v>-1.6381471153579764E-3</v>
      </c>
      <c r="EL37" s="40">
        <f t="shared" si="50"/>
        <v>-1.6355001727172433E-3</v>
      </c>
      <c r="EM37" s="40">
        <f t="shared" si="51"/>
        <v>-1.6055842904588134E-3</v>
      </c>
      <c r="EN37" s="40">
        <f t="shared" si="52"/>
        <v>-1.5104817271243524E-3</v>
      </c>
      <c r="EO37" s="40">
        <f t="shared" si="53"/>
        <v>0.1498282791531107</v>
      </c>
      <c r="EP37" s="40">
        <f t="shared" si="54"/>
        <v>-1.5703887979285046E-3</v>
      </c>
      <c r="EQ37" s="40">
        <f t="shared" si="55"/>
        <v>-1.6448363849604095E-3</v>
      </c>
      <c r="ER37" s="40">
        <f t="shared" si="56"/>
        <v>-1.6449637556725499E-3</v>
      </c>
      <c r="ES37" s="40">
        <f t="shared" si="57"/>
        <v>-1.6353036651067081E-3</v>
      </c>
      <c r="ET37" s="40">
        <f t="shared" si="58"/>
        <v>-1.6217337963435297E-3</v>
      </c>
      <c r="EU37" s="40">
        <f t="shared" si="59"/>
        <v>-1.5296251504399363E-3</v>
      </c>
      <c r="EV37" s="40">
        <f t="shared" si="60"/>
        <v>-1.6192100407145056E-3</v>
      </c>
      <c r="EW37" s="40">
        <f t="shared" si="61"/>
        <v>-6.4242417679889795E-4</v>
      </c>
      <c r="EX37" s="40">
        <f t="shared" si="62"/>
        <v>-6.4270035314481489E-4</v>
      </c>
      <c r="EY37" s="40">
        <f t="shared" si="63"/>
        <v>-1.5958332521393674E-3</v>
      </c>
    </row>
    <row r="38" spans="1:155" x14ac:dyDescent="0.25">
      <c r="A38" s="17" t="s">
        <v>207</v>
      </c>
      <c r="B38" s="15">
        <v>556079.13873000001</v>
      </c>
      <c r="C38" s="15">
        <v>9079.9558560000005</v>
      </c>
      <c r="D38" s="15">
        <v>5181.2605039999999</v>
      </c>
      <c r="E38" s="15">
        <v>54420.370216000003</v>
      </c>
      <c r="F38" s="15">
        <v>46118.957657999999</v>
      </c>
      <c r="G38" s="15">
        <v>3443.1041559999999</v>
      </c>
      <c r="H38" s="15">
        <v>130524.36524</v>
      </c>
      <c r="I38" s="17">
        <v>3936.186365</v>
      </c>
      <c r="J38" s="17">
        <v>1203.0168000000001</v>
      </c>
      <c r="K38" s="17">
        <v>1055.27792</v>
      </c>
      <c r="L38" s="17">
        <v>636.68427899999995</v>
      </c>
      <c r="M38" s="17">
        <v>7861.8198380000003</v>
      </c>
      <c r="N38" s="17">
        <v>805.52867800000001</v>
      </c>
      <c r="O38" s="17">
        <v>682.41294500000004</v>
      </c>
      <c r="P38" s="17">
        <v>33.886609999999997</v>
      </c>
      <c r="Q38" s="17">
        <v>13.877851</v>
      </c>
      <c r="R38" s="17">
        <v>16.881771000000001</v>
      </c>
      <c r="S38" s="17">
        <v>15.458769</v>
      </c>
      <c r="T38" s="17">
        <v>65.524272999999994</v>
      </c>
      <c r="U38" s="17">
        <v>8846.7458389999993</v>
      </c>
      <c r="V38" s="17">
        <v>1143.217664</v>
      </c>
      <c r="W38" s="17">
        <v>756.28231400000004</v>
      </c>
      <c r="X38" s="17">
        <v>165.32682800000001</v>
      </c>
      <c r="Y38" s="17">
        <v>0.93809299999999995</v>
      </c>
      <c r="Z38" s="17">
        <v>112.56297000000001</v>
      </c>
      <c r="AA38" s="17">
        <v>225.426603</v>
      </c>
      <c r="AB38" s="17">
        <v>242.713932</v>
      </c>
      <c r="AC38" s="17">
        <v>2.5998230000000002</v>
      </c>
      <c r="AD38" s="17"/>
      <c r="AE38" s="17"/>
      <c r="AF38" s="17">
        <v>0.116369</v>
      </c>
      <c r="AG38" s="15"/>
      <c r="AH38" s="17" t="s">
        <v>207</v>
      </c>
      <c r="AI38" s="17">
        <v>12663.221813672601</v>
      </c>
      <c r="AJ38" s="17">
        <v>1901.92619729183</v>
      </c>
      <c r="AK38" s="17">
        <v>756.46570946162501</v>
      </c>
      <c r="AL38" s="17">
        <v>1203.3084362336199</v>
      </c>
      <c r="AM38" s="17">
        <v>165.36687734237</v>
      </c>
      <c r="AN38" s="17">
        <v>0</v>
      </c>
      <c r="AO38" s="17">
        <v>3937.1404842143702</v>
      </c>
      <c r="AP38" s="17">
        <v>3937.1404842143702</v>
      </c>
      <c r="AQ38" s="17">
        <v>4066.2097361218898</v>
      </c>
      <c r="AR38" s="17">
        <v>4029.4335496366898</v>
      </c>
      <c r="AS38" s="17">
        <v>1055.53368402877</v>
      </c>
      <c r="AT38" s="17">
        <v>2.6004507233632399</v>
      </c>
      <c r="AU38" s="17">
        <v>636.83872199210703</v>
      </c>
      <c r="AV38" s="17">
        <v>0.93831841086130197</v>
      </c>
      <c r="AW38" s="17">
        <v>13548.7866019959</v>
      </c>
      <c r="AX38" s="17">
        <v>556214.04955377302</v>
      </c>
      <c r="AY38" s="17">
        <v>3087.2506129897502</v>
      </c>
      <c r="AZ38" s="17">
        <v>0</v>
      </c>
      <c r="BA38" s="17">
        <v>2032.0478837143301</v>
      </c>
      <c r="BB38" s="17">
        <v>0</v>
      </c>
      <c r="BC38" s="17">
        <v>357.48761119164402</v>
      </c>
      <c r="BD38" s="17">
        <v>1349.50443978466</v>
      </c>
      <c r="BE38" s="17">
        <v>7863.7263036138702</v>
      </c>
      <c r="BF38" s="17">
        <v>7863.7263036138702</v>
      </c>
      <c r="BG38" s="17">
        <v>1428.54663523876</v>
      </c>
      <c r="BH38" s="17">
        <v>0</v>
      </c>
      <c r="BI38" s="17">
        <v>112.590280816495</v>
      </c>
      <c r="BJ38" s="17">
        <v>61979539.107464798</v>
      </c>
      <c r="BK38" s="17">
        <v>0</v>
      </c>
      <c r="BL38" s="17">
        <v>9509.4059038666892</v>
      </c>
      <c r="BM38" s="17">
        <v>967.502233415045</v>
      </c>
      <c r="BN38" s="17">
        <v>1654.83317398705</v>
      </c>
      <c r="BO38" s="17">
        <v>27920.172884308999</v>
      </c>
      <c r="BP38" s="17">
        <v>974.45493714006204</v>
      </c>
      <c r="BQ38" s="17">
        <v>3.0263279766530499E-2</v>
      </c>
      <c r="BR38" s="17">
        <v>8.6134219139425802E-2</v>
      </c>
      <c r="BS38" s="17">
        <v>8848.9179556008494</v>
      </c>
      <c r="BT38" s="17">
        <v>225.48124948724401</v>
      </c>
      <c r="BU38" s="17">
        <v>0</v>
      </c>
      <c r="BV38" s="17">
        <v>1342.1065733447499</v>
      </c>
      <c r="BW38" s="17">
        <v>9082.1584444577402</v>
      </c>
      <c r="BX38" s="17">
        <v>0</v>
      </c>
      <c r="BY38" s="17">
        <v>135039.84752018601</v>
      </c>
      <c r="BZ38" s="17">
        <v>4664.2635579410999</v>
      </c>
      <c r="CA38" s="17">
        <v>518.25150362032002</v>
      </c>
      <c r="CB38" s="17">
        <v>5182.5150615614202</v>
      </c>
      <c r="CC38" s="17">
        <v>7.3498918774184201</v>
      </c>
      <c r="CD38" s="17">
        <v>9989.9096533190695</v>
      </c>
      <c r="CE38" s="17">
        <v>764.19196170116095</v>
      </c>
      <c r="CF38" s="17">
        <v>33.8948525118305</v>
      </c>
      <c r="CG38" s="17">
        <v>13.881212327999201</v>
      </c>
      <c r="CH38" s="17">
        <v>16.8858652700474</v>
      </c>
      <c r="CI38" s="17">
        <v>15.4624976615354</v>
      </c>
      <c r="CJ38" s="17">
        <v>65.540114170754507</v>
      </c>
      <c r="CK38" s="17">
        <v>0.19083378804102699</v>
      </c>
      <c r="CL38" s="17">
        <v>11368.9976759648</v>
      </c>
      <c r="CM38" s="17">
        <v>0</v>
      </c>
      <c r="CN38" s="17">
        <v>333.61637545847799</v>
      </c>
      <c r="CO38" s="17">
        <v>4009.6986127790901</v>
      </c>
      <c r="CP38" s="17">
        <v>0.53291529568720797</v>
      </c>
      <c r="CQ38" s="17">
        <v>0</v>
      </c>
      <c r="CR38" s="17">
        <v>405.26955959390801</v>
      </c>
      <c r="CS38" s="17">
        <v>54433.571089977399</v>
      </c>
      <c r="CT38" s="17">
        <v>46130.145153029604</v>
      </c>
      <c r="CU38" s="17">
        <v>8303.4259369478095</v>
      </c>
      <c r="CV38" s="17">
        <v>15.6917352093564</v>
      </c>
      <c r="CW38" s="17">
        <v>0.17639428216626099</v>
      </c>
      <c r="CX38" s="17">
        <v>236.58053189195101</v>
      </c>
      <c r="CY38" s="17">
        <v>183.640111007016</v>
      </c>
      <c r="CZ38" s="17">
        <v>16673.070751974501</v>
      </c>
      <c r="DA38" s="17">
        <v>74.807101114326102</v>
      </c>
      <c r="DB38" s="17">
        <v>94.205715967195204</v>
      </c>
      <c r="DC38" s="17">
        <v>23818.675592795302</v>
      </c>
      <c r="DD38" s="17">
        <v>0</v>
      </c>
      <c r="DE38" s="17">
        <v>3.1146762671781301</v>
      </c>
      <c r="DF38" s="17">
        <v>280.63176141768201</v>
      </c>
      <c r="DG38" s="17">
        <v>0.24248418776655201</v>
      </c>
      <c r="DH38" s="17">
        <v>3443.9386873319099</v>
      </c>
      <c r="DI38" s="17">
        <v>602.92619367803604</v>
      </c>
      <c r="DJ38" s="17">
        <v>242.772749892391</v>
      </c>
      <c r="DK38" s="17">
        <v>0</v>
      </c>
      <c r="DL38" s="17">
        <v>212.059779348543</v>
      </c>
      <c r="DM38" s="17">
        <v>2189.8389598223798</v>
      </c>
      <c r="DN38" s="17">
        <v>805.72390353363096</v>
      </c>
      <c r="DO38" s="17">
        <v>6425.4125027926302</v>
      </c>
      <c r="DP38" s="17">
        <v>130556.034407094</v>
      </c>
      <c r="DQ38" s="17">
        <v>682.57827672860901</v>
      </c>
      <c r="DR38" s="17">
        <v>979.71109994394305</v>
      </c>
      <c r="DS38" s="17"/>
      <c r="DT38" s="26">
        <f t="shared" si="32"/>
        <v>1.0343439744739089</v>
      </c>
      <c r="DU38" s="40">
        <f t="shared" si="33"/>
        <v>2.4261083428003862E-4</v>
      </c>
      <c r="DV38" s="40">
        <f t="shared" si="34"/>
        <v>2.4257700066726993E-4</v>
      </c>
      <c r="DW38" s="40">
        <f t="shared" si="35"/>
        <v>2.4213365848944196E-4</v>
      </c>
      <c r="DX38" s="40">
        <f t="shared" si="36"/>
        <v>2.4257229278301334E-4</v>
      </c>
      <c r="DY38" s="40">
        <f t="shared" si="37"/>
        <v>2.4257909540294101E-4</v>
      </c>
      <c r="DZ38" s="40">
        <f t="shared" si="38"/>
        <v>2.4237760291270636E-4</v>
      </c>
      <c r="EA38" s="40">
        <f t="shared" si="39"/>
        <v>2.4263030918230565E-4</v>
      </c>
      <c r="EB38" s="40">
        <f t="shared" si="40"/>
        <v>2.4239685977626887E-4</v>
      </c>
      <c r="EC38" s="40">
        <f t="shared" si="41"/>
        <v>2.424207489203671E-4</v>
      </c>
      <c r="ED38" s="40">
        <f t="shared" si="42"/>
        <v>2.4236651210331883E-4</v>
      </c>
      <c r="EE38" s="40">
        <f t="shared" si="43"/>
        <v>2.4257390546795438E-4</v>
      </c>
      <c r="EF38" s="40">
        <f t="shared" si="44"/>
        <v>2.4249673143805271E-4</v>
      </c>
      <c r="EG38" s="40">
        <f t="shared" si="45"/>
        <v>2.4235702460111085E-4</v>
      </c>
      <c r="EH38" s="40">
        <f t="shared" si="46"/>
        <v>2.4227519395748849E-4</v>
      </c>
      <c r="EI38" s="40">
        <f t="shared" si="47"/>
        <v>2.4323801733199362E-4</v>
      </c>
      <c r="EJ38" s="40">
        <f t="shared" si="48"/>
        <v>2.4220810550575016E-4</v>
      </c>
      <c r="EK38" s="40">
        <f t="shared" si="49"/>
        <v>2.4252609796684347E-4</v>
      </c>
      <c r="EL38" s="40">
        <f t="shared" si="50"/>
        <v>2.4120041740707327E-4</v>
      </c>
      <c r="EM38" s="40">
        <f t="shared" si="51"/>
        <v>2.4176034359836007E-4</v>
      </c>
      <c r="EN38" s="40">
        <f t="shared" si="52"/>
        <v>2.4552718484061915E-4</v>
      </c>
      <c r="EO38" s="40">
        <f t="shared" si="53"/>
        <v>0.17397291487682076</v>
      </c>
      <c r="EP38" s="40">
        <f t="shared" si="54"/>
        <v>2.4249603386199036E-4</v>
      </c>
      <c r="EQ38" s="40">
        <f t="shared" si="55"/>
        <v>2.4224345712358928E-4</v>
      </c>
      <c r="ER38" s="40">
        <f t="shared" si="56"/>
        <v>2.4028626298459871E-4</v>
      </c>
      <c r="ES38" s="40">
        <f t="shared" si="57"/>
        <v>2.4262700686548068E-4</v>
      </c>
      <c r="ET38" s="40">
        <f t="shared" si="58"/>
        <v>2.4241365711399199E-4</v>
      </c>
      <c r="EU38" s="40">
        <f t="shared" si="59"/>
        <v>2.4233422410628241E-4</v>
      </c>
      <c r="EV38" s="40">
        <f t="shared" si="60"/>
        <v>2.4144849985544592E-4</v>
      </c>
      <c r="EW38" s="40">
        <f t="shared" si="61"/>
        <v>0</v>
      </c>
      <c r="EX38" s="40">
        <f t="shared" si="62"/>
        <v>0</v>
      </c>
      <c r="EY38" s="40">
        <f t="shared" si="63"/>
        <v>2.4490118464795513E-4</v>
      </c>
    </row>
    <row r="39" spans="1:155" x14ac:dyDescent="0.25">
      <c r="A39" s="17" t="s">
        <v>208</v>
      </c>
      <c r="B39" s="15">
        <v>22611.149394</v>
      </c>
      <c r="C39" s="15">
        <v>373.16558600000002</v>
      </c>
      <c r="D39" s="15">
        <v>414.48440399999998</v>
      </c>
      <c r="E39" s="15">
        <v>2394.8355839999999</v>
      </c>
      <c r="F39" s="15">
        <v>2029.521618</v>
      </c>
      <c r="G39" s="15">
        <v>202.323418</v>
      </c>
      <c r="H39" s="15">
        <v>5364.2551080000003</v>
      </c>
      <c r="I39" s="17">
        <v>132.49501599999999</v>
      </c>
      <c r="J39" s="17">
        <v>66.764253999999994</v>
      </c>
      <c r="K39" s="17">
        <v>58.496240999999998</v>
      </c>
      <c r="L39" s="17">
        <v>53.328705999999997</v>
      </c>
      <c r="M39" s="17">
        <v>347.463505</v>
      </c>
      <c r="N39" s="17">
        <v>41.133415999999997</v>
      </c>
      <c r="O39" s="17">
        <v>21.703544999999998</v>
      </c>
      <c r="P39" s="17">
        <v>1.9911369999999999</v>
      </c>
      <c r="Q39" s="17">
        <v>0.81549400000000005</v>
      </c>
      <c r="R39" s="17">
        <v>0.99203600000000003</v>
      </c>
      <c r="S39" s="17">
        <v>0.90844599999999998</v>
      </c>
      <c r="T39" s="17">
        <v>3.8503639999999999</v>
      </c>
      <c r="U39" s="17">
        <v>203.806658</v>
      </c>
      <c r="V39" s="17">
        <v>41.133415999999997</v>
      </c>
      <c r="W39" s="17">
        <v>6.6144170000000004</v>
      </c>
      <c r="X39" s="17">
        <v>5.9943039999999996</v>
      </c>
      <c r="Y39" s="17">
        <v>5.5123999999999999E-2</v>
      </c>
      <c r="Z39" s="17">
        <v>2.4804309999999998</v>
      </c>
      <c r="AA39" s="17">
        <v>13.24652</v>
      </c>
      <c r="AB39" s="17">
        <v>8.2680159999999994</v>
      </c>
      <c r="AC39" s="17">
        <v>0.15277099999999999</v>
      </c>
      <c r="AD39" s="17"/>
      <c r="AE39" s="17"/>
      <c r="AF39" s="17">
        <v>0.124976</v>
      </c>
      <c r="AG39" s="15"/>
      <c r="AH39" s="17" t="s">
        <v>208</v>
      </c>
      <c r="AI39" s="17">
        <v>538.55595368011097</v>
      </c>
      <c r="AJ39" s="17">
        <v>80.887326693646401</v>
      </c>
      <c r="AK39" s="17">
        <v>6.61429726952605</v>
      </c>
      <c r="AL39" s="17">
        <v>66.763063180232905</v>
      </c>
      <c r="AM39" s="17">
        <v>5.9941901524548999</v>
      </c>
      <c r="AN39" s="17">
        <v>0</v>
      </c>
      <c r="AO39" s="17">
        <v>132.492587343293</v>
      </c>
      <c r="AP39" s="17">
        <v>132.492587343293</v>
      </c>
      <c r="AQ39" s="17">
        <v>172.93229022543301</v>
      </c>
      <c r="AR39" s="17">
        <v>171.36838267531201</v>
      </c>
      <c r="AS39" s="17">
        <v>58.495340427929001</v>
      </c>
      <c r="AT39" s="17">
        <v>0.15276799609038799</v>
      </c>
      <c r="AU39" s="17">
        <v>53.327763275183003</v>
      </c>
      <c r="AV39" s="17">
        <v>5.5122922613689597E-2</v>
      </c>
      <c r="AW39" s="17">
        <v>576.21816490653305</v>
      </c>
      <c r="AX39" s="17">
        <v>22610.385336618201</v>
      </c>
      <c r="AY39" s="17">
        <v>131.29804517573001</v>
      </c>
      <c r="AZ39" s="17">
        <v>0</v>
      </c>
      <c r="BA39" s="17">
        <v>86.421253767538104</v>
      </c>
      <c r="BB39" s="17">
        <v>0</v>
      </c>
      <c r="BC39" s="17">
        <v>15.203628731709699</v>
      </c>
      <c r="BD39" s="17">
        <v>57.393291266795003</v>
      </c>
      <c r="BE39" s="17">
        <v>347.45737870574999</v>
      </c>
      <c r="BF39" s="17">
        <v>347.45737870574999</v>
      </c>
      <c r="BG39" s="17">
        <v>60.754776571075503</v>
      </c>
      <c r="BH39" s="17">
        <v>0</v>
      </c>
      <c r="BI39" s="17">
        <v>2.4803855790472702</v>
      </c>
      <c r="BJ39" s="17">
        <v>3641196.7979574101</v>
      </c>
      <c r="BK39" s="17">
        <v>0</v>
      </c>
      <c r="BL39" s="17">
        <v>404.426857710918</v>
      </c>
      <c r="BM39" s="17">
        <v>41.147024466534603</v>
      </c>
      <c r="BN39" s="17">
        <v>70.378623939068703</v>
      </c>
      <c r="BO39" s="17">
        <v>1187.42108080804</v>
      </c>
      <c r="BP39" s="17">
        <v>41.4427628479879</v>
      </c>
      <c r="BQ39" s="17">
        <v>3.24933270501606E-2</v>
      </c>
      <c r="BR39" s="17">
        <v>9.2481133451280603E-2</v>
      </c>
      <c r="BS39" s="17">
        <v>203.80369643210599</v>
      </c>
      <c r="BT39" s="17">
        <v>13.246282518388099</v>
      </c>
      <c r="BU39" s="17">
        <v>0</v>
      </c>
      <c r="BV39" s="17">
        <v>49.579442850121602</v>
      </c>
      <c r="BW39" s="17">
        <v>373.15319272474699</v>
      </c>
      <c r="BX39" s="17">
        <v>0</v>
      </c>
      <c r="BY39" s="17">
        <v>5554.7706280416896</v>
      </c>
      <c r="BZ39" s="17">
        <v>373.032951177543</v>
      </c>
      <c r="CA39" s="17">
        <v>41.448102765147098</v>
      </c>
      <c r="CB39" s="17">
        <v>414.48105394268998</v>
      </c>
      <c r="CC39" s="17">
        <v>0.31258462692068301</v>
      </c>
      <c r="CD39" s="17">
        <v>424.86223736095701</v>
      </c>
      <c r="CE39" s="17">
        <v>32.500418528675802</v>
      </c>
      <c r="CF39" s="17">
        <v>1.9911019181104099</v>
      </c>
      <c r="CG39" s="17">
        <v>0.81548054005742998</v>
      </c>
      <c r="CH39" s="17">
        <v>0.99201679112419106</v>
      </c>
      <c r="CI39" s="17">
        <v>0.90842810027943499</v>
      </c>
      <c r="CJ39" s="17">
        <v>3.8502980932003901</v>
      </c>
      <c r="CK39" s="17">
        <v>5.6690982423651198E-2</v>
      </c>
      <c r="CL39" s="17">
        <v>483.51366053965802</v>
      </c>
      <c r="CM39" s="17">
        <v>2.3734782486482899E-2</v>
      </c>
      <c r="CN39" s="17">
        <v>6.8210379127741296</v>
      </c>
      <c r="CO39" s="17">
        <v>73.022030536219205</v>
      </c>
      <c r="CP39" s="17">
        <v>2.2616274960454499E-2</v>
      </c>
      <c r="CQ39" s="17">
        <v>0</v>
      </c>
      <c r="CR39" s="17">
        <v>1.65219965651989</v>
      </c>
      <c r="CS39" s="17">
        <v>2394.7641153101499</v>
      </c>
      <c r="CT39" s="17">
        <v>2029.4610469172601</v>
      </c>
      <c r="CU39" s="17">
        <v>365.303068392885</v>
      </c>
      <c r="CV39" s="17">
        <v>2.1794427718712199E-2</v>
      </c>
      <c r="CW39" s="17">
        <v>3.9382632539118204E-3</v>
      </c>
      <c r="CX39" s="17">
        <v>10.576374866207001</v>
      </c>
      <c r="CY39" s="17">
        <v>1.0115400827835499</v>
      </c>
      <c r="CZ39" s="17">
        <v>791.04592260674497</v>
      </c>
      <c r="DA39" s="17">
        <v>5.22836836510744</v>
      </c>
      <c r="DB39" s="17">
        <v>2.3499322159206701</v>
      </c>
      <c r="DC39" s="17">
        <v>1130.0656638943501</v>
      </c>
      <c r="DD39" s="17">
        <v>0</v>
      </c>
      <c r="DE39" s="17">
        <v>4.1185586071198203E-2</v>
      </c>
      <c r="DF39" s="17">
        <v>7.51439290662874</v>
      </c>
      <c r="DG39" s="17">
        <v>3.6235570914422001E-3</v>
      </c>
      <c r="DH39" s="17">
        <v>202.31977846194499</v>
      </c>
      <c r="DI39" s="17">
        <v>25.641900783165902</v>
      </c>
      <c r="DJ39" s="17">
        <v>8.2678541173492697</v>
      </c>
      <c r="DK39" s="17">
        <v>0</v>
      </c>
      <c r="DL39" s="17">
        <v>9.0187203538960592</v>
      </c>
      <c r="DM39" s="17">
        <v>93.132096121914699</v>
      </c>
      <c r="DN39" s="17">
        <v>41.132700318066298</v>
      </c>
      <c r="DO39" s="17">
        <v>273.26727293672099</v>
      </c>
      <c r="DP39" s="17">
        <v>5364.0770882454999</v>
      </c>
      <c r="DQ39" s="17">
        <v>21.703146228861801</v>
      </c>
      <c r="DR39" s="17">
        <v>41.6662960009606</v>
      </c>
      <c r="DS39" s="17"/>
      <c r="DT39" s="26">
        <f t="shared" si="32"/>
        <v>1.0355501117264074</v>
      </c>
      <c r="DU39" s="40">
        <f t="shared" si="33"/>
        <v>-3.3791178346805656E-5</v>
      </c>
      <c r="DV39" s="40">
        <f t="shared" si="34"/>
        <v>-3.3211195560332946E-5</v>
      </c>
      <c r="DW39" s="40">
        <f t="shared" si="35"/>
        <v>-8.0824689123921187E-6</v>
      </c>
      <c r="DX39" s="40">
        <f t="shared" si="36"/>
        <v>-2.9842837782891258E-5</v>
      </c>
      <c r="DY39" s="40">
        <f t="shared" si="37"/>
        <v>-2.9845004952244848E-5</v>
      </c>
      <c r="DZ39" s="40">
        <f t="shared" si="38"/>
        <v>-1.7988713768229371E-5</v>
      </c>
      <c r="EA39" s="40">
        <f t="shared" si="39"/>
        <v>-3.3186295378624443E-5</v>
      </c>
      <c r="EB39" s="40">
        <f t="shared" si="40"/>
        <v>-1.8330174072332163E-5</v>
      </c>
      <c r="EC39" s="40">
        <f t="shared" si="41"/>
        <v>-1.7836187716395725E-5</v>
      </c>
      <c r="ED39" s="40">
        <f t="shared" si="42"/>
        <v>-1.539538362809458E-5</v>
      </c>
      <c r="EE39" s="40">
        <f t="shared" si="43"/>
        <v>-1.7677624073499936E-5</v>
      </c>
      <c r="EF39" s="40">
        <f t="shared" si="44"/>
        <v>-1.7631475426489245E-5</v>
      </c>
      <c r="EG39" s="40">
        <f t="shared" si="45"/>
        <v>-1.7399039595894977E-5</v>
      </c>
      <c r="EH39" s="40">
        <f t="shared" si="46"/>
        <v>-1.837354856994182E-5</v>
      </c>
      <c r="EI39" s="40">
        <f t="shared" si="47"/>
        <v>-1.7619023497632326E-5</v>
      </c>
      <c r="EJ39" s="40">
        <f t="shared" si="48"/>
        <v>-1.6505262540338731E-5</v>
      </c>
      <c r="EK39" s="40">
        <f t="shared" si="49"/>
        <v>-1.9363083405212794E-5</v>
      </c>
      <c r="EL39" s="40">
        <f t="shared" si="50"/>
        <v>-1.9703670405268399E-5</v>
      </c>
      <c r="EM39" s="40">
        <f t="shared" si="51"/>
        <v>-1.7117030911837755E-5</v>
      </c>
      <c r="EN39" s="40">
        <f t="shared" si="52"/>
        <v>-1.453126175104987E-5</v>
      </c>
      <c r="EO39" s="40">
        <f t="shared" si="53"/>
        <v>0.20533249293279229</v>
      </c>
      <c r="EP39" s="40">
        <f t="shared" si="54"/>
        <v>-1.8101440225256288E-5</v>
      </c>
      <c r="EQ39" s="40">
        <f t="shared" si="55"/>
        <v>-1.899262117831993E-5</v>
      </c>
      <c r="ER39" s="40">
        <f t="shared" si="56"/>
        <v>-1.9544777418228711E-5</v>
      </c>
      <c r="ES39" s="40">
        <f t="shared" si="57"/>
        <v>-1.831171789484797E-5</v>
      </c>
      <c r="ET39" s="40">
        <f t="shared" si="58"/>
        <v>-1.7927849118171954E-5</v>
      </c>
      <c r="EU39" s="40">
        <f t="shared" si="59"/>
        <v>-1.957938285674513E-5</v>
      </c>
      <c r="EV39" s="40">
        <f t="shared" si="60"/>
        <v>-1.9662826138457278E-5</v>
      </c>
      <c r="EW39" s="40">
        <f t="shared" si="61"/>
        <v>0</v>
      </c>
      <c r="EX39" s="40">
        <f t="shared" si="62"/>
        <v>0</v>
      </c>
      <c r="EY39" s="40">
        <f t="shared" si="63"/>
        <v>-1.2318353594291709E-5</v>
      </c>
    </row>
    <row r="40" spans="1:155" x14ac:dyDescent="0.25">
      <c r="A40" s="17" t="s">
        <v>209</v>
      </c>
      <c r="B40" s="15">
        <v>43.780042999999999</v>
      </c>
      <c r="C40" s="15">
        <v>0.72466900000000001</v>
      </c>
      <c r="D40" s="15">
        <v>0.91271599999999997</v>
      </c>
      <c r="E40" s="15">
        <v>4.7353170000000002</v>
      </c>
      <c r="F40" s="15">
        <v>4.0129799999999998</v>
      </c>
      <c r="G40" s="15">
        <v>0.42543500000000001</v>
      </c>
      <c r="H40" s="15">
        <v>10.417116</v>
      </c>
      <c r="I40" s="17">
        <v>0.27860299999999999</v>
      </c>
      <c r="J40" s="17">
        <v>0.14038800000000001</v>
      </c>
      <c r="K40" s="17">
        <v>0.123003</v>
      </c>
      <c r="L40" s="17">
        <v>0.112137</v>
      </c>
      <c r="M40" s="17">
        <v>0.73062700000000003</v>
      </c>
      <c r="N40" s="17">
        <v>8.6493E-2</v>
      </c>
      <c r="O40" s="17">
        <v>4.5636999999999997E-2</v>
      </c>
      <c r="P40" s="17">
        <v>4.1859999999999996E-3</v>
      </c>
      <c r="Q40" s="17">
        <v>1.7149999999999999E-3</v>
      </c>
      <c r="R40" s="17">
        <v>2.0869999999999999E-3</v>
      </c>
      <c r="S40" s="17">
        <v>1.9109999999999999E-3</v>
      </c>
      <c r="T40" s="17">
        <v>8.097E-3</v>
      </c>
      <c r="U40" s="17">
        <v>0.42855399999999999</v>
      </c>
      <c r="V40" s="17">
        <v>8.6493E-2</v>
      </c>
      <c r="W40" s="17">
        <v>1.3908999999999999E-2</v>
      </c>
      <c r="X40" s="17">
        <v>1.2605E-2</v>
      </c>
      <c r="Y40" s="17">
        <v>1.16E-4</v>
      </c>
      <c r="Z40" s="17">
        <v>5.2160000000000002E-3</v>
      </c>
      <c r="AA40" s="17">
        <v>2.7854E-2</v>
      </c>
      <c r="AB40" s="17">
        <v>1.7385999999999999E-2</v>
      </c>
      <c r="AC40" s="17">
        <v>3.21E-4</v>
      </c>
      <c r="AD40" s="17"/>
      <c r="AE40" s="17"/>
      <c r="AF40" s="17">
        <v>2.6899999999999998E-4</v>
      </c>
      <c r="AG40" s="15"/>
      <c r="AH40" s="17" t="s">
        <v>209</v>
      </c>
      <c r="AI40" s="17">
        <v>1.0310791738399501</v>
      </c>
      <c r="AJ40" s="17">
        <v>0.15486292858126999</v>
      </c>
      <c r="AK40" s="17">
        <v>1.39088088923427E-2</v>
      </c>
      <c r="AL40" s="17">
        <v>0.14039101665668999</v>
      </c>
      <c r="AM40" s="17">
        <v>1.2605259438813399E-2</v>
      </c>
      <c r="AN40" s="17">
        <v>0</v>
      </c>
      <c r="AO40" s="17">
        <v>0.27860510704012897</v>
      </c>
      <c r="AP40" s="17">
        <v>0.27860510704012897</v>
      </c>
      <c r="AQ40" s="17">
        <v>0.33108292961193098</v>
      </c>
      <c r="AR40" s="17">
        <v>0.328093448143432</v>
      </c>
      <c r="AS40" s="17">
        <v>0.123003924112722</v>
      </c>
      <c r="AT40" s="17">
        <v>3.2100732988309903E-4</v>
      </c>
      <c r="AU40" s="17">
        <v>0.11213938599602</v>
      </c>
      <c r="AV40" s="17">
        <v>1.15999524683498E-4</v>
      </c>
      <c r="AW40" s="17">
        <v>1.1031798266064801</v>
      </c>
      <c r="AX40" s="17">
        <v>43.780026345232699</v>
      </c>
      <c r="AY40" s="17">
        <v>0.25137165270589701</v>
      </c>
      <c r="AZ40" s="17">
        <v>0</v>
      </c>
      <c r="BA40" s="17">
        <v>0.165456505365498</v>
      </c>
      <c r="BB40" s="17">
        <v>0</v>
      </c>
      <c r="BC40" s="17">
        <v>2.9107514043552302E-2</v>
      </c>
      <c r="BD40" s="17">
        <v>0.10988148175399701</v>
      </c>
      <c r="BE40" s="17">
        <v>0.73062521961893101</v>
      </c>
      <c r="BF40" s="17">
        <v>0.73062521961893101</v>
      </c>
      <c r="BG40" s="17">
        <v>0.116313500796419</v>
      </c>
      <c r="BH40" s="17">
        <v>0</v>
      </c>
      <c r="BI40" s="17">
        <v>5.2160389970072199E-3</v>
      </c>
      <c r="BJ40" s="17">
        <v>7656.50942310554</v>
      </c>
      <c r="BK40" s="17">
        <v>0</v>
      </c>
      <c r="BL40" s="17">
        <v>0.774280704046032</v>
      </c>
      <c r="BM40" s="17">
        <v>7.8775399370580396E-2</v>
      </c>
      <c r="BN40" s="17">
        <v>0.13473857741915901</v>
      </c>
      <c r="BO40" s="17">
        <v>2.2733360866780199</v>
      </c>
      <c r="BP40" s="17">
        <v>7.9344182410423403E-2</v>
      </c>
      <c r="BQ40" s="5">
        <v>6.9939428010824695E-5</v>
      </c>
      <c r="BR40" s="17">
        <v>1.9906546073843799E-4</v>
      </c>
      <c r="BS40" s="17">
        <v>0.42855506122786402</v>
      </c>
      <c r="BT40" s="17">
        <v>2.7853771051108599E-2</v>
      </c>
      <c r="BU40" s="17">
        <v>0</v>
      </c>
      <c r="BV40" s="17">
        <v>0.102664247666628</v>
      </c>
      <c r="BW40" s="17">
        <v>0.72466921300506504</v>
      </c>
      <c r="BX40" s="17">
        <v>0</v>
      </c>
      <c r="BY40" s="17">
        <v>10.782198338817301</v>
      </c>
      <c r="BZ40" s="17">
        <v>0.82144585503508005</v>
      </c>
      <c r="CA40" s="17">
        <v>9.1270635427172994E-2</v>
      </c>
      <c r="CB40" s="17">
        <v>0.912716490462254</v>
      </c>
      <c r="CC40" s="17">
        <v>5.98452669852345E-4</v>
      </c>
      <c r="CD40" s="17">
        <v>0.813406836532791</v>
      </c>
      <c r="CE40" s="17">
        <v>6.2221942629673101E-2</v>
      </c>
      <c r="CF40" s="17">
        <v>4.1860306332225502E-3</v>
      </c>
      <c r="CG40" s="17">
        <v>1.7150078539658301E-3</v>
      </c>
      <c r="CH40" s="17">
        <v>2.0870042604319902E-3</v>
      </c>
      <c r="CI40" s="17">
        <v>1.91099932207873E-3</v>
      </c>
      <c r="CJ40" s="17">
        <v>8.0970814111785295E-3</v>
      </c>
      <c r="CK40" s="17">
        <v>1.14265116817407E-4</v>
      </c>
      <c r="CL40" s="17">
        <v>0.925696942740455</v>
      </c>
      <c r="CM40" s="5">
        <v>4.6383372740951399E-5</v>
      </c>
      <c r="CN40" s="17">
        <v>1.38691424571614E-2</v>
      </c>
      <c r="CO40" s="17">
        <v>0.14806304116580399</v>
      </c>
      <c r="CP40" s="5">
        <v>3.88229523195379E-5</v>
      </c>
      <c r="CQ40" s="17">
        <v>0</v>
      </c>
      <c r="CR40" s="17">
        <v>3.3617255576315701E-3</v>
      </c>
      <c r="CS40" s="17">
        <v>4.7353156579969902</v>
      </c>
      <c r="CT40" s="17">
        <v>4.0129787586875798</v>
      </c>
      <c r="CU40" s="17">
        <v>0.72233689930940204</v>
      </c>
      <c r="CV40" s="5">
        <v>4.3151617365807403E-5</v>
      </c>
      <c r="CW40" s="5">
        <v>7.4225213159388598E-6</v>
      </c>
      <c r="CX40" s="17">
        <v>1.74599447742191E-2</v>
      </c>
      <c r="CY40" s="17">
        <v>2.07642322128342E-3</v>
      </c>
      <c r="CZ40" s="17">
        <v>1.56364754708245</v>
      </c>
      <c r="DA40" s="17">
        <v>1.0535302060770401E-2</v>
      </c>
      <c r="DB40" s="17">
        <v>4.7211263413746898E-3</v>
      </c>
      <c r="DC40" s="17">
        <v>2.2337820841393898</v>
      </c>
      <c r="DD40" s="17">
        <v>0</v>
      </c>
      <c r="DE40" s="5">
        <v>8.2847820455585105E-5</v>
      </c>
      <c r="DF40" s="17">
        <v>1.51229572799373E-2</v>
      </c>
      <c r="DG40" s="5">
        <v>6.5712065344995699E-6</v>
      </c>
      <c r="DH40" s="17">
        <v>0.42543384204985701</v>
      </c>
      <c r="DI40" s="17">
        <v>4.9091893418872601E-2</v>
      </c>
      <c r="DJ40" s="17">
        <v>1.7385622645877001E-2</v>
      </c>
      <c r="DK40" s="17">
        <v>0</v>
      </c>
      <c r="DL40" s="17">
        <v>1.72664733270501E-2</v>
      </c>
      <c r="DM40" s="17">
        <v>0.17830561888479099</v>
      </c>
      <c r="DN40" s="17">
        <v>8.6492615566262601E-2</v>
      </c>
      <c r="DO40" s="17">
        <v>0.52317599894178102</v>
      </c>
      <c r="DP40" s="17">
        <v>10.4171134884284</v>
      </c>
      <c r="DQ40" s="17">
        <v>4.5636538143818503E-2</v>
      </c>
      <c r="DR40" s="17">
        <v>7.9770764976272696E-2</v>
      </c>
      <c r="DS40" s="17"/>
      <c r="DT40" s="26">
        <f t="shared" si="32"/>
        <v>1.035046642315498</v>
      </c>
      <c r="DU40" s="40">
        <f t="shared" si="33"/>
        <v>-3.8041916268548946E-7</v>
      </c>
      <c r="DV40" s="40">
        <f t="shared" si="34"/>
        <v>2.9393428590244078E-7</v>
      </c>
      <c r="DW40" s="40">
        <f t="shared" si="35"/>
        <v>5.3736568004996801E-7</v>
      </c>
      <c r="DX40" s="40">
        <f t="shared" si="36"/>
        <v>-2.8340299288346263E-7</v>
      </c>
      <c r="DY40" s="40">
        <f t="shared" si="37"/>
        <v>-3.0932434748340309E-7</v>
      </c>
      <c r="DZ40" s="40">
        <f t="shared" si="38"/>
        <v>-2.7218027266061587E-6</v>
      </c>
      <c r="EA40" s="40">
        <f t="shared" si="39"/>
        <v>-2.4110047345002371E-7</v>
      </c>
      <c r="EB40" s="40">
        <f t="shared" si="40"/>
        <v>7.5628766703325548E-6</v>
      </c>
      <c r="EC40" s="40">
        <f t="shared" si="41"/>
        <v>2.1487995341302322E-5</v>
      </c>
      <c r="ED40" s="40">
        <f t="shared" si="42"/>
        <v>7.512928318803377E-6</v>
      </c>
      <c r="EE40" s="40">
        <f t="shared" si="43"/>
        <v>2.127750893992374E-5</v>
      </c>
      <c r="EF40" s="40">
        <f t="shared" si="44"/>
        <v>-2.4367852119021836E-6</v>
      </c>
      <c r="EG40" s="40">
        <f t="shared" si="45"/>
        <v>-4.4446803486902999E-6</v>
      </c>
      <c r="EH40" s="40">
        <f t="shared" si="46"/>
        <v>-1.012021345605472E-5</v>
      </c>
      <c r="EI40" s="40">
        <f t="shared" si="47"/>
        <v>7.3180178095090971E-6</v>
      </c>
      <c r="EJ40" s="40">
        <f t="shared" si="48"/>
        <v>4.5795719126100991E-6</v>
      </c>
      <c r="EK40" s="40">
        <f t="shared" si="49"/>
        <v>2.0414144658708201E-6</v>
      </c>
      <c r="EL40" s="40">
        <f t="shared" si="50"/>
        <v>-3.5474687069683653E-7</v>
      </c>
      <c r="EM40" s="40">
        <f t="shared" si="51"/>
        <v>1.0054486665364772E-5</v>
      </c>
      <c r="EN40" s="40">
        <f t="shared" si="52"/>
        <v>2.4762990522310971E-6</v>
      </c>
      <c r="EO40" s="40">
        <f t="shared" si="53"/>
        <v>0.18696597027075026</v>
      </c>
      <c r="EP40" s="40">
        <f t="shared" si="54"/>
        <v>-1.373985601407877E-5</v>
      </c>
      <c r="EQ40" s="40">
        <f t="shared" si="55"/>
        <v>2.058221447041087E-5</v>
      </c>
      <c r="ER40" s="40">
        <f t="shared" si="56"/>
        <v>-4.0975560517686022E-6</v>
      </c>
      <c r="ES40" s="40">
        <f t="shared" si="57"/>
        <v>7.4764200958179093E-6</v>
      </c>
      <c r="ET40" s="40">
        <f t="shared" si="58"/>
        <v>-8.2196054929598671E-6</v>
      </c>
      <c r="EU40" s="40">
        <f t="shared" si="59"/>
        <v>-2.1704481939353996E-5</v>
      </c>
      <c r="EV40" s="40">
        <f t="shared" si="60"/>
        <v>2.2834526788252843E-5</v>
      </c>
      <c r="EW40" s="40">
        <f t="shared" si="61"/>
        <v>0</v>
      </c>
      <c r="EX40" s="40">
        <f t="shared" si="62"/>
        <v>0</v>
      </c>
      <c r="EY40" s="40">
        <f t="shared" si="63"/>
        <v>1.817378908075718E-5</v>
      </c>
    </row>
    <row r="41" spans="1:155" x14ac:dyDescent="0.25">
      <c r="A41" s="17" t="s">
        <v>210</v>
      </c>
      <c r="B41" s="15">
        <v>212628.64457999999</v>
      </c>
      <c r="C41" s="15">
        <v>3511.2531669999998</v>
      </c>
      <c r="D41" s="15">
        <v>4006.4836319999999</v>
      </c>
      <c r="E41" s="15">
        <v>22617.492044999999</v>
      </c>
      <c r="F41" s="15">
        <v>19167.366098999999</v>
      </c>
      <c r="G41" s="15">
        <v>1935.857563</v>
      </c>
      <c r="H41" s="15">
        <v>50474.265547000003</v>
      </c>
      <c r="I41" s="17">
        <v>1267.729994</v>
      </c>
      <c r="J41" s="17">
        <v>638.80946200000005</v>
      </c>
      <c r="K41" s="17">
        <v>559.69980999999996</v>
      </c>
      <c r="L41" s="17">
        <v>510.25640199999998</v>
      </c>
      <c r="M41" s="17">
        <v>3324.5776989999999</v>
      </c>
      <c r="N41" s="17">
        <v>393.569862</v>
      </c>
      <c r="O41" s="17">
        <v>207.66241500000001</v>
      </c>
      <c r="P41" s="17">
        <v>19.052343</v>
      </c>
      <c r="Q41" s="17">
        <v>7.802632</v>
      </c>
      <c r="R41" s="17">
        <v>9.4915760000000002</v>
      </c>
      <c r="S41" s="17">
        <v>8.6915239999999994</v>
      </c>
      <c r="T41" s="17">
        <v>36.840474999999998</v>
      </c>
      <c r="U41" s="17">
        <v>1950.049833</v>
      </c>
      <c r="V41" s="17">
        <v>393.569862</v>
      </c>
      <c r="W41" s="17">
        <v>63.287562999999999</v>
      </c>
      <c r="X41" s="17">
        <v>57.354422999999997</v>
      </c>
      <c r="Y41" s="17">
        <v>0.52732500000000004</v>
      </c>
      <c r="Z41" s="17">
        <v>23.732855000000001</v>
      </c>
      <c r="AA41" s="17">
        <v>126.7443</v>
      </c>
      <c r="AB41" s="17">
        <v>79.109415999999996</v>
      </c>
      <c r="AC41" s="17">
        <v>1.4617370000000001</v>
      </c>
      <c r="AD41" s="17"/>
      <c r="AE41" s="17"/>
      <c r="AF41" s="17">
        <v>0.152306</v>
      </c>
      <c r="AG41" s="15"/>
      <c r="AH41" s="17" t="s">
        <v>210</v>
      </c>
      <c r="AI41" s="17">
        <v>5052.6839712512401</v>
      </c>
      <c r="AJ41" s="17">
        <v>758.87736200047198</v>
      </c>
      <c r="AK41" s="17">
        <v>63.285480293680202</v>
      </c>
      <c r="AL41" s="17">
        <v>638.78822616929597</v>
      </c>
      <c r="AM41" s="17">
        <v>57.352481307542199</v>
      </c>
      <c r="AN41" s="17">
        <v>0</v>
      </c>
      <c r="AO41" s="17">
        <v>1267.68795805577</v>
      </c>
      <c r="AP41" s="17">
        <v>1267.68795805577</v>
      </c>
      <c r="AQ41" s="17">
        <v>1622.43641724485</v>
      </c>
      <c r="AR41" s="17">
        <v>1607.76277032813</v>
      </c>
      <c r="AS41" s="17">
        <v>559.68125308545405</v>
      </c>
      <c r="AT41" s="17">
        <v>1.4616879151733999</v>
      </c>
      <c r="AU41" s="17">
        <v>510.23941076480003</v>
      </c>
      <c r="AV41" s="17">
        <v>0.52730744631312199</v>
      </c>
      <c r="AW41" s="17">
        <v>5406.0283291083097</v>
      </c>
      <c r="AX41" s="17">
        <v>212614.93284857</v>
      </c>
      <c r="AY41" s="17">
        <v>1231.82725243399</v>
      </c>
      <c r="AZ41" s="17">
        <v>0</v>
      </c>
      <c r="BA41" s="17">
        <v>810.79655824944803</v>
      </c>
      <c r="BB41" s="17">
        <v>0</v>
      </c>
      <c r="BC41" s="17">
        <v>142.63922966775701</v>
      </c>
      <c r="BD41" s="17">
        <v>538.45856543349305</v>
      </c>
      <c r="BE41" s="17">
        <v>3324.4676973891201</v>
      </c>
      <c r="BF41" s="17">
        <v>3324.4676973891201</v>
      </c>
      <c r="BG41" s="17">
        <v>569.99667972883799</v>
      </c>
      <c r="BH41" s="17">
        <v>0</v>
      </c>
      <c r="BI41" s="17">
        <v>23.732071781812198</v>
      </c>
      <c r="BJ41" s="17">
        <v>34839463.053081699</v>
      </c>
      <c r="BK41" s="17">
        <v>0</v>
      </c>
      <c r="BL41" s="17">
        <v>3794.2969345206102</v>
      </c>
      <c r="BM41" s="17">
        <v>386.037850048537</v>
      </c>
      <c r="BN41" s="17">
        <v>660.28619398067099</v>
      </c>
      <c r="BO41" s="17">
        <v>11140.2783950296</v>
      </c>
      <c r="BP41" s="17">
        <v>388.811992078873</v>
      </c>
      <c r="BQ41" s="17">
        <v>3.9598854742968599E-2</v>
      </c>
      <c r="BR41" s="17">
        <v>0.11270434558552</v>
      </c>
      <c r="BS41" s="17">
        <v>1949.99122331223</v>
      </c>
      <c r="BT41" s="17">
        <v>126.74009766992</v>
      </c>
      <c r="BU41" s="17">
        <v>0</v>
      </c>
      <c r="BV41" s="17">
        <v>472.80385598143198</v>
      </c>
      <c r="BW41" s="17">
        <v>3511.03061781816</v>
      </c>
      <c r="BX41" s="17">
        <v>0</v>
      </c>
      <c r="BY41" s="17">
        <v>52260.137668617099</v>
      </c>
      <c r="BZ41" s="17">
        <v>3605.78091521134</v>
      </c>
      <c r="CA41" s="17">
        <v>400.64230527755097</v>
      </c>
      <c r="CB41" s="17">
        <v>4006.4232204888899</v>
      </c>
      <c r="CC41" s="17">
        <v>2.9326420966436899</v>
      </c>
      <c r="CD41" s="17">
        <v>3986.0201006567499</v>
      </c>
      <c r="CE41" s="17">
        <v>304.91613576307202</v>
      </c>
      <c r="CF41" s="17">
        <v>19.051696842165899</v>
      </c>
      <c r="CG41" s="17">
        <v>7.8023731731507899</v>
      </c>
      <c r="CH41" s="17">
        <v>9.4912710932874695</v>
      </c>
      <c r="CI41" s="17">
        <v>8.6912365104237796</v>
      </c>
      <c r="CJ41" s="17">
        <v>36.8392784930112</v>
      </c>
      <c r="CK41" s="17">
        <v>0.54516851707067404</v>
      </c>
      <c r="CL41" s="17">
        <v>4536.2824340248499</v>
      </c>
      <c r="CM41" s="17">
        <v>0.22167124642101599</v>
      </c>
      <c r="CN41" s="17">
        <v>66.140903564770099</v>
      </c>
      <c r="CO41" s="17">
        <v>706.206529208044</v>
      </c>
      <c r="CP41" s="17">
        <v>0.18695217617652399</v>
      </c>
      <c r="CQ41" s="17">
        <v>0</v>
      </c>
      <c r="CR41" s="17">
        <v>16.031148388089001</v>
      </c>
      <c r="CS41" s="17">
        <v>22616.210267218499</v>
      </c>
      <c r="CT41" s="17">
        <v>19166.279688360199</v>
      </c>
      <c r="CU41" s="17">
        <v>3449.9305788583301</v>
      </c>
      <c r="CV41" s="17">
        <v>0.20608251167139</v>
      </c>
      <c r="CW41" s="17">
        <v>3.5545303526755799E-2</v>
      </c>
      <c r="CX41" s="17">
        <v>84.286349975131799</v>
      </c>
      <c r="CY41" s="17">
        <v>9.8975544603912091</v>
      </c>
      <c r="CZ41" s="17">
        <v>7468.23382175598</v>
      </c>
      <c r="DA41" s="17">
        <v>50.266139323083998</v>
      </c>
      <c r="DB41" s="17">
        <v>22.529190723176601</v>
      </c>
      <c r="DC41" s="17">
        <v>10668.9060909828</v>
      </c>
      <c r="DD41" s="17">
        <v>0</v>
      </c>
      <c r="DE41" s="17">
        <v>0.39532375292956701</v>
      </c>
      <c r="DF41" s="17">
        <v>72.159677842378301</v>
      </c>
      <c r="DG41" s="17">
        <v>3.1538628532107503E-2</v>
      </c>
      <c r="DH41" s="17">
        <v>1935.79337910442</v>
      </c>
      <c r="DI41" s="17">
        <v>240.57022543143199</v>
      </c>
      <c r="DJ41" s="17">
        <v>79.106780822571807</v>
      </c>
      <c r="DK41" s="17">
        <v>0</v>
      </c>
      <c r="DL41" s="17">
        <v>84.612755262975398</v>
      </c>
      <c r="DM41" s="17">
        <v>873.75578381498406</v>
      </c>
      <c r="DN41" s="17">
        <v>393.55683149214701</v>
      </c>
      <c r="DO41" s="17">
        <v>2563.7693715052901</v>
      </c>
      <c r="DP41" s="17">
        <v>50471.066954046299</v>
      </c>
      <c r="DQ41" s="17">
        <v>207.65546765604699</v>
      </c>
      <c r="DR41" s="17">
        <v>390.909278974671</v>
      </c>
      <c r="DS41" s="17"/>
      <c r="DT41" s="26">
        <f t="shared" si="32"/>
        <v>1.0354474518281878</v>
      </c>
      <c r="DU41" s="40">
        <f t="shared" si="33"/>
        <v>-6.4486755568996995E-5</v>
      </c>
      <c r="DV41" s="40">
        <f t="shared" si="34"/>
        <v>-6.3381696293360733E-5</v>
      </c>
      <c r="DW41" s="40">
        <f t="shared" si="35"/>
        <v>-1.5078437018317696E-5</v>
      </c>
      <c r="DX41" s="40">
        <f t="shared" si="36"/>
        <v>-5.6671967826919193E-5</v>
      </c>
      <c r="DY41" s="40">
        <f t="shared" si="37"/>
        <v>-5.6680225868748143E-5</v>
      </c>
      <c r="DZ41" s="40">
        <f t="shared" si="38"/>
        <v>-3.3155277953718022E-5</v>
      </c>
      <c r="EA41" s="40">
        <f t="shared" si="39"/>
        <v>-6.337076763852341E-5</v>
      </c>
      <c r="EB41" s="40">
        <f t="shared" si="40"/>
        <v>-3.3158436282974832E-5</v>
      </c>
      <c r="EC41" s="40">
        <f t="shared" si="41"/>
        <v>-3.3242824296309274E-5</v>
      </c>
      <c r="ED41" s="40">
        <f t="shared" si="42"/>
        <v>-3.3155120324073794E-5</v>
      </c>
      <c r="EE41" s="40">
        <f t="shared" si="43"/>
        <v>-3.3299406207063768E-5</v>
      </c>
      <c r="EF41" s="40">
        <f t="shared" si="44"/>
        <v>-3.3087393599779637E-5</v>
      </c>
      <c r="EG41" s="40">
        <f t="shared" si="45"/>
        <v>-3.3108500195547615E-5</v>
      </c>
      <c r="EH41" s="40">
        <f t="shared" si="46"/>
        <v>-3.3454989690915716E-5</v>
      </c>
      <c r="EI41" s="40">
        <f t="shared" si="47"/>
        <v>-3.3914875146906949E-5</v>
      </c>
      <c r="EJ41" s="40">
        <f t="shared" si="48"/>
        <v>-3.3171736051383808E-5</v>
      </c>
      <c r="EK41" s="40">
        <f t="shared" si="49"/>
        <v>-3.2123928895548517E-5</v>
      </c>
      <c r="EL41" s="40">
        <f t="shared" si="50"/>
        <v>-3.3077004242260936E-5</v>
      </c>
      <c r="EM41" s="40">
        <f t="shared" si="51"/>
        <v>-3.2478055421321452E-5</v>
      </c>
      <c r="EN41" s="40">
        <f t="shared" si="52"/>
        <v>-3.0055482059087651E-5</v>
      </c>
      <c r="EO41" s="40">
        <f t="shared" si="53"/>
        <v>0.20132129421391515</v>
      </c>
      <c r="EP41" s="40">
        <f t="shared" si="54"/>
        <v>-3.2908619341165217E-5</v>
      </c>
      <c r="EQ41" s="40">
        <f t="shared" si="55"/>
        <v>-3.3854275855903622E-5</v>
      </c>
      <c r="ER41" s="40">
        <f t="shared" si="56"/>
        <v>-3.3288174992761422E-5</v>
      </c>
      <c r="ES41" s="40">
        <f t="shared" si="57"/>
        <v>-3.300143146714747E-5</v>
      </c>
      <c r="ET41" s="40">
        <f t="shared" si="58"/>
        <v>-3.3155968986306738E-5</v>
      </c>
      <c r="EU41" s="40">
        <f t="shared" si="59"/>
        <v>-3.3310540785551937E-5</v>
      </c>
      <c r="EV41" s="40">
        <f t="shared" si="60"/>
        <v>-3.3579793492368483E-5</v>
      </c>
      <c r="EW41" s="40">
        <f t="shared" si="61"/>
        <v>0</v>
      </c>
      <c r="EX41" s="40">
        <f t="shared" si="62"/>
        <v>0</v>
      </c>
      <c r="EY41" s="40">
        <f t="shared" si="63"/>
        <v>-1.8381885883680322E-5</v>
      </c>
    </row>
    <row r="42" spans="1:155" x14ac:dyDescent="0.25">
      <c r="A42" s="17" t="s">
        <v>211</v>
      </c>
      <c r="B42" s="15">
        <v>23789.138482999999</v>
      </c>
      <c r="C42" s="15">
        <v>391.53089949999998</v>
      </c>
      <c r="D42" s="15">
        <v>381.18397451999999</v>
      </c>
      <c r="E42" s="15">
        <v>2470.7855905000001</v>
      </c>
      <c r="F42" s="15">
        <v>2093.9588709999998</v>
      </c>
      <c r="G42" s="15">
        <v>196.07651999999999</v>
      </c>
      <c r="H42" s="15">
        <v>5628.6710014</v>
      </c>
      <c r="I42" s="17">
        <v>224.11827398</v>
      </c>
      <c r="J42" s="17">
        <v>68.487579999999994</v>
      </c>
      <c r="K42" s="17">
        <v>60.0822304</v>
      </c>
      <c r="L42" s="17">
        <v>36.249807400000002</v>
      </c>
      <c r="M42" s="17">
        <v>447.60110875999999</v>
      </c>
      <c r="N42" s="17">
        <v>45.8618527</v>
      </c>
      <c r="O42" s="17">
        <v>38.85105892</v>
      </c>
      <c r="P42" s="17">
        <v>1.9291339999999999</v>
      </c>
      <c r="Q42" s="17">
        <v>0.79005400000000003</v>
      </c>
      <c r="R42" s="17">
        <v>0.96108300000000002</v>
      </c>
      <c r="S42" s="17">
        <v>0.88003399999999998</v>
      </c>
      <c r="T42" s="17">
        <v>3.7302840000000002</v>
      </c>
      <c r="U42" s="17">
        <v>503.64400899999998</v>
      </c>
      <c r="V42" s="17">
        <v>65.083229000000003</v>
      </c>
      <c r="W42" s="17">
        <v>43.055056</v>
      </c>
      <c r="X42" s="17">
        <v>9.4120299999999997</v>
      </c>
      <c r="Y42" s="17">
        <v>5.3379999999999997E-2</v>
      </c>
      <c r="Z42" s="17">
        <v>6.4139914600000001</v>
      </c>
      <c r="AA42" s="17">
        <v>12.833486000000001</v>
      </c>
      <c r="AB42" s="17">
        <v>13.81820394</v>
      </c>
      <c r="AC42" s="17">
        <v>0.147977</v>
      </c>
      <c r="AD42" s="17"/>
      <c r="AE42" s="17">
        <v>4.8450000000000001E-4</v>
      </c>
      <c r="AF42" s="17">
        <v>1.4973999999999999E-2</v>
      </c>
      <c r="AG42" s="15"/>
      <c r="AH42" s="17" t="s">
        <v>211</v>
      </c>
      <c r="AI42" s="17">
        <v>508.495015375739</v>
      </c>
      <c r="AJ42" s="17">
        <v>76.374400184356901</v>
      </c>
      <c r="AK42" s="17">
        <v>43.016621278686202</v>
      </c>
      <c r="AL42" s="17">
        <v>68.426462715704304</v>
      </c>
      <c r="AM42" s="17">
        <v>9.4036289324360496</v>
      </c>
      <c r="AN42" s="17">
        <v>0</v>
      </c>
      <c r="AO42" s="17">
        <v>223.91833459180199</v>
      </c>
      <c r="AP42" s="17">
        <v>223.91833459180199</v>
      </c>
      <c r="AQ42" s="17">
        <v>163.269245626382</v>
      </c>
      <c r="AR42" s="17">
        <v>161.78870222299801</v>
      </c>
      <c r="AS42" s="17">
        <v>60.0286177213058</v>
      </c>
      <c r="AT42" s="17">
        <v>0.14784446603885101</v>
      </c>
      <c r="AU42" s="17">
        <v>36.217476419279897</v>
      </c>
      <c r="AV42" s="17">
        <v>5.3332327546454103E-2</v>
      </c>
      <c r="AW42" s="17">
        <v>544.07265484392894</v>
      </c>
      <c r="AX42" s="17">
        <v>23772.015697790401</v>
      </c>
      <c r="AY42" s="17">
        <v>123.98495855740801</v>
      </c>
      <c r="AZ42" s="17">
        <v>1.51739592255162E-2</v>
      </c>
      <c r="BA42" s="17">
        <v>81.593551853575207</v>
      </c>
      <c r="BB42" s="17">
        <v>4.8449114568693201E-4</v>
      </c>
      <c r="BC42" s="17">
        <v>14.3589488893465</v>
      </c>
      <c r="BD42" s="17">
        <v>54.190309194202399</v>
      </c>
      <c r="BE42" s="17">
        <v>447.20167407166502</v>
      </c>
      <c r="BF42" s="17">
        <v>447.20167407166502</v>
      </c>
      <c r="BG42" s="17">
        <v>57.353396098900198</v>
      </c>
      <c r="BH42" s="17">
        <v>1.52846517523989E-2</v>
      </c>
      <c r="BI42" s="17">
        <v>6.4082710742985096</v>
      </c>
      <c r="BJ42" s="17">
        <v>3525511.1114425301</v>
      </c>
      <c r="BK42" s="17">
        <v>0</v>
      </c>
      <c r="BL42" s="17">
        <v>381.80457434856498</v>
      </c>
      <c r="BM42" s="17">
        <v>38.846012924419497</v>
      </c>
      <c r="BN42" s="17">
        <v>66.446837375171896</v>
      </c>
      <c r="BO42" s="17">
        <v>1121.0230493363099</v>
      </c>
      <c r="BP42" s="17">
        <v>39.132218300037998</v>
      </c>
      <c r="BQ42" s="17">
        <v>3.8891633404432402E-3</v>
      </c>
      <c r="BR42" s="17">
        <v>1.10691438901657E-2</v>
      </c>
      <c r="BS42" s="17">
        <v>503.19599887277201</v>
      </c>
      <c r="BT42" s="17">
        <v>12.8220214240248</v>
      </c>
      <c r="BU42" s="17">
        <v>0</v>
      </c>
      <c r="BV42" s="17">
        <v>72.999071503346798</v>
      </c>
      <c r="BW42" s="17">
        <v>391.24694002656503</v>
      </c>
      <c r="BX42" s="17">
        <v>0</v>
      </c>
      <c r="BY42" s="17">
        <v>5804.6426530421004</v>
      </c>
      <c r="BZ42" s="17">
        <v>342.71911340729798</v>
      </c>
      <c r="CA42" s="17">
        <v>38.079873984909298</v>
      </c>
      <c r="CB42" s="17">
        <v>380.79898739220698</v>
      </c>
      <c r="CC42" s="17">
        <v>0.29508395850614799</v>
      </c>
      <c r="CD42" s="17">
        <v>401.12336990261002</v>
      </c>
      <c r="CE42" s="17">
        <v>30.681888494249002</v>
      </c>
      <c r="CF42" s="17">
        <v>1.9274099839349099</v>
      </c>
      <c r="CG42" s="17">
        <v>0.78934850410004498</v>
      </c>
      <c r="CH42" s="17">
        <v>0.96022504022002098</v>
      </c>
      <c r="CI42" s="17">
        <v>0.87924779553894705</v>
      </c>
      <c r="CJ42" s="17">
        <v>3.72695847144738</v>
      </c>
      <c r="CK42" s="17">
        <v>2.9363480822544401E-2</v>
      </c>
      <c r="CL42" s="17">
        <v>456.99168121609102</v>
      </c>
      <c r="CM42" s="17">
        <v>0.113388393216378</v>
      </c>
      <c r="CN42" s="17">
        <v>17.147650182707999</v>
      </c>
      <c r="CO42" s="17">
        <v>272.53510737060202</v>
      </c>
      <c r="CP42" s="17">
        <v>5.4945455160744498E-2</v>
      </c>
      <c r="CQ42" s="17">
        <v>0</v>
      </c>
      <c r="CR42" s="17">
        <v>26.496901909753799</v>
      </c>
      <c r="CS42" s="17">
        <v>2470.0188877943401</v>
      </c>
      <c r="CT42" s="17">
        <v>2093.4784976534102</v>
      </c>
      <c r="CU42" s="17">
        <v>376.54039014093001</v>
      </c>
      <c r="CV42" s="17">
        <v>4.8145024388630699E-2</v>
      </c>
      <c r="CW42" s="17">
        <v>6.3989841432563303E-3</v>
      </c>
      <c r="CX42" s="17">
        <v>0.52501304540970095</v>
      </c>
      <c r="CY42" s="17">
        <v>4.61300031250516</v>
      </c>
      <c r="CZ42" s="17">
        <v>714.57276751709901</v>
      </c>
      <c r="DA42" s="17">
        <v>4.9411162054046303</v>
      </c>
      <c r="DB42" s="17">
        <v>6.7634208978323</v>
      </c>
      <c r="DC42" s="17">
        <v>1020.81808892342</v>
      </c>
      <c r="DD42" s="17">
        <v>5.5809193670530201E-3</v>
      </c>
      <c r="DE42" s="17">
        <v>0.165857727144959</v>
      </c>
      <c r="DF42" s="17">
        <v>24.644626315470301</v>
      </c>
      <c r="DG42" s="17">
        <v>2.7059083196922301E-3</v>
      </c>
      <c r="DH42" s="17">
        <v>195.90136165655301</v>
      </c>
      <c r="DI42" s="17">
        <v>24.513094678159099</v>
      </c>
      <c r="DJ42" s="17">
        <v>13.805855825388401</v>
      </c>
      <c r="DK42" s="17">
        <v>0</v>
      </c>
      <c r="DL42" s="17">
        <v>8.5168947196952498</v>
      </c>
      <c r="DM42" s="17">
        <v>87.934859982575503</v>
      </c>
      <c r="DN42" s="17">
        <v>45.820950162684397</v>
      </c>
      <c r="DO42" s="17">
        <v>257.99194068407201</v>
      </c>
      <c r="DP42" s="17">
        <v>5624.5889754570399</v>
      </c>
      <c r="DQ42" s="17">
        <v>38.816377304005201</v>
      </c>
      <c r="DR42" s="17">
        <v>39.347038197258001</v>
      </c>
      <c r="DS42" s="17"/>
      <c r="DT42" s="26">
        <f t="shared" si="32"/>
        <v>1.0320118818229611</v>
      </c>
      <c r="DU42" s="40">
        <f t="shared" si="33"/>
        <v>-7.1977323692634871E-4</v>
      </c>
      <c r="DV42" s="40">
        <f t="shared" si="34"/>
        <v>-7.2525431274408924E-4</v>
      </c>
      <c r="DW42" s="40">
        <f t="shared" si="35"/>
        <v>-1.0099772118641651E-3</v>
      </c>
      <c r="DX42" s="40">
        <f t="shared" si="36"/>
        <v>-3.1030725960517499E-4</v>
      </c>
      <c r="DY42" s="40">
        <f t="shared" si="37"/>
        <v>-2.2940916043888166E-4</v>
      </c>
      <c r="DZ42" s="40">
        <f t="shared" si="38"/>
        <v>-8.9331625962650086E-4</v>
      </c>
      <c r="EA42" s="40">
        <f t="shared" si="39"/>
        <v>-7.252202059677788E-4</v>
      </c>
      <c r="EB42" s="40">
        <f t="shared" si="40"/>
        <v>-8.9211550958065281E-4</v>
      </c>
      <c r="EC42" s="40">
        <f t="shared" si="41"/>
        <v>-8.9238493016822052E-4</v>
      </c>
      <c r="ED42" s="40">
        <f t="shared" si="42"/>
        <v>-8.9232171204817006E-4</v>
      </c>
      <c r="EE42" s="40">
        <f t="shared" si="43"/>
        <v>-8.9189386203757332E-4</v>
      </c>
      <c r="EF42" s="40">
        <f t="shared" si="44"/>
        <v>-8.9238985453259252E-4</v>
      </c>
      <c r="EG42" s="40">
        <f t="shared" si="45"/>
        <v>-8.918640418467584E-4</v>
      </c>
      <c r="EH42" s="40">
        <f t="shared" si="46"/>
        <v>-8.9268135692809915E-4</v>
      </c>
      <c r="EI42" s="40">
        <f t="shared" si="47"/>
        <v>-8.936735680828724E-4</v>
      </c>
      <c r="EJ42" s="40">
        <f t="shared" si="48"/>
        <v>-8.9297174617817936E-4</v>
      </c>
      <c r="EK42" s="40">
        <f t="shared" si="49"/>
        <v>-8.9270102580010779E-4</v>
      </c>
      <c r="EL42" s="40">
        <f t="shared" si="50"/>
        <v>-8.9337964334665549E-4</v>
      </c>
      <c r="EM42" s="40">
        <f t="shared" si="51"/>
        <v>-8.9149473676002641E-4</v>
      </c>
      <c r="EN42" s="40">
        <f t="shared" si="52"/>
        <v>-8.895372906698747E-4</v>
      </c>
      <c r="EO42" s="40">
        <f t="shared" si="53"/>
        <v>0.12162645623109442</v>
      </c>
      <c r="EP42" s="40">
        <f t="shared" si="54"/>
        <v>-8.9268775573764312E-4</v>
      </c>
      <c r="EQ42" s="40">
        <f t="shared" si="55"/>
        <v>-8.9258826883786954E-4</v>
      </c>
      <c r="ER42" s="40">
        <f t="shared" si="56"/>
        <v>-8.9307706155664838E-4</v>
      </c>
      <c r="ES42" s="40">
        <f t="shared" si="57"/>
        <v>-8.9186051106629808E-4</v>
      </c>
      <c r="ET42" s="40">
        <f t="shared" si="58"/>
        <v>-8.933329553014761E-4</v>
      </c>
      <c r="EU42" s="40">
        <f t="shared" si="59"/>
        <v>-8.9361212681592322E-4</v>
      </c>
      <c r="EV42" s="40">
        <f t="shared" si="60"/>
        <v>-8.9563892462331284E-4</v>
      </c>
      <c r="EW42" s="40">
        <f t="shared" si="61"/>
        <v>0</v>
      </c>
      <c r="EX42" s="40">
        <f t="shared" si="62"/>
        <v>-1.8275155971115638E-5</v>
      </c>
      <c r="EY42" s="40">
        <f t="shared" si="63"/>
        <v>-1.0480011614170553E-3</v>
      </c>
    </row>
    <row r="43" spans="1:155" x14ac:dyDescent="0.25">
      <c r="A43" s="17" t="s">
        <v>212</v>
      </c>
      <c r="B43" s="15">
        <v>106196.16740000001</v>
      </c>
      <c r="C43" s="15">
        <v>1757.7192050000001</v>
      </c>
      <c r="D43" s="15">
        <v>2209.1989319999998</v>
      </c>
      <c r="E43" s="15">
        <v>11482.095687000001</v>
      </c>
      <c r="F43" s="15">
        <v>9730.5895670000009</v>
      </c>
      <c r="G43" s="15">
        <v>1030.5124760000001</v>
      </c>
      <c r="H43" s="15">
        <v>25267.213707999999</v>
      </c>
      <c r="I43" s="17">
        <v>674.84940500000005</v>
      </c>
      <c r="J43" s="17">
        <v>340.05675300000001</v>
      </c>
      <c r="K43" s="17">
        <v>297.94436200000001</v>
      </c>
      <c r="L43" s="17">
        <v>271.624009</v>
      </c>
      <c r="M43" s="17">
        <v>1769.7679969999999</v>
      </c>
      <c r="N43" s="17">
        <v>209.50856200000001</v>
      </c>
      <c r="O43" s="17">
        <v>110.54472699999999</v>
      </c>
      <c r="P43" s="17">
        <v>10.142189999999999</v>
      </c>
      <c r="Q43" s="17">
        <v>4.1535729999999997</v>
      </c>
      <c r="R43" s="17">
        <v>5.0528760000000004</v>
      </c>
      <c r="S43" s="17">
        <v>4.626887</v>
      </c>
      <c r="T43" s="17">
        <v>19.611125000000001</v>
      </c>
      <c r="U43" s="17">
        <v>1038.0676840000001</v>
      </c>
      <c r="V43" s="17">
        <v>209.50856200000001</v>
      </c>
      <c r="W43" s="17">
        <v>33.689810000000001</v>
      </c>
      <c r="X43" s="17">
        <v>30.531341999999999</v>
      </c>
      <c r="Y43" s="17">
        <v>0.28096399999999999</v>
      </c>
      <c r="Z43" s="17">
        <v>12.633544000000001</v>
      </c>
      <c r="AA43" s="17">
        <v>67.469594999999998</v>
      </c>
      <c r="AB43" s="17">
        <v>42.112138999999999</v>
      </c>
      <c r="AC43" s="17">
        <v>0.77802700000000002</v>
      </c>
      <c r="AD43" s="17"/>
      <c r="AE43" s="17"/>
      <c r="AF43" s="17">
        <v>8.3211999999999994E-2</v>
      </c>
      <c r="AG43" s="15"/>
      <c r="AH43" s="17" t="s">
        <v>212</v>
      </c>
      <c r="AI43" s="17">
        <v>2499.43069917508</v>
      </c>
      <c r="AJ43" s="17">
        <v>375.396890104747</v>
      </c>
      <c r="AK43" s="17">
        <v>33.665637069195903</v>
      </c>
      <c r="AL43" s="17">
        <v>339.812325073007</v>
      </c>
      <c r="AM43" s="17">
        <v>30.5094554810542</v>
      </c>
      <c r="AN43" s="17">
        <v>0</v>
      </c>
      <c r="AO43" s="17">
        <v>674.365013166366</v>
      </c>
      <c r="AP43" s="17">
        <v>674.365013166366</v>
      </c>
      <c r="AQ43" s="17">
        <v>802.57670626035394</v>
      </c>
      <c r="AR43" s="17">
        <v>795.31945959274503</v>
      </c>
      <c r="AS43" s="17">
        <v>297.73111774900298</v>
      </c>
      <c r="AT43" s="17">
        <v>0.77746721167417598</v>
      </c>
      <c r="AU43" s="17">
        <v>271.42921572093002</v>
      </c>
      <c r="AV43" s="17">
        <v>0.28076241650001899</v>
      </c>
      <c r="AW43" s="17">
        <v>2674.2209636768598</v>
      </c>
      <c r="AX43" s="17">
        <v>106107.48824590301</v>
      </c>
      <c r="AY43" s="17">
        <v>609.35266237543306</v>
      </c>
      <c r="AZ43" s="17">
        <v>0</v>
      </c>
      <c r="BA43" s="17">
        <v>401.07981528469401</v>
      </c>
      <c r="BB43" s="17">
        <v>0</v>
      </c>
      <c r="BC43" s="17">
        <v>70.559882016870702</v>
      </c>
      <c r="BD43" s="17">
        <v>266.36180432515403</v>
      </c>
      <c r="BE43" s="17">
        <v>1768.4982034938901</v>
      </c>
      <c r="BF43" s="17">
        <v>1768.4982034938901</v>
      </c>
      <c r="BG43" s="17">
        <v>281.96233234714202</v>
      </c>
      <c r="BH43" s="17">
        <v>0</v>
      </c>
      <c r="BI43" s="17">
        <v>12.6244958788488</v>
      </c>
      <c r="BJ43" s="17">
        <v>18534929.746122301</v>
      </c>
      <c r="BK43" s="17">
        <v>0</v>
      </c>
      <c r="BL43" s="17">
        <v>1876.9392485573901</v>
      </c>
      <c r="BM43" s="17">
        <v>190.96285146046901</v>
      </c>
      <c r="BN43" s="17">
        <v>326.62632178557999</v>
      </c>
      <c r="BO43" s="17">
        <v>5510.8049723153199</v>
      </c>
      <c r="BP43" s="17">
        <v>192.33503708853399</v>
      </c>
      <c r="BQ43" s="17">
        <v>2.1620620628647901E-2</v>
      </c>
      <c r="BR43" s="17">
        <v>6.1535638662455802E-2</v>
      </c>
      <c r="BS43" s="17">
        <v>1037.3258300047</v>
      </c>
      <c r="BT43" s="17">
        <v>67.421191675255798</v>
      </c>
      <c r="BU43" s="17">
        <v>0</v>
      </c>
      <c r="BV43" s="17">
        <v>248.55970427236201</v>
      </c>
      <c r="BW43" s="17">
        <v>1756.2591450431801</v>
      </c>
      <c r="BX43" s="17">
        <v>0</v>
      </c>
      <c r="BY43" s="17">
        <v>26131.232056967401</v>
      </c>
      <c r="BZ43" s="17">
        <v>1986.9748985891499</v>
      </c>
      <c r="CA43" s="17">
        <v>220.775057497202</v>
      </c>
      <c r="CB43" s="17">
        <v>2207.7499560863498</v>
      </c>
      <c r="CC43" s="17">
        <v>1.4507007512655901</v>
      </c>
      <c r="CD43" s="17">
        <v>1971.77999031779</v>
      </c>
      <c r="CE43" s="17">
        <v>150.83411601738899</v>
      </c>
      <c r="CF43" s="17">
        <v>10.1349229716959</v>
      </c>
      <c r="CG43" s="17">
        <v>4.1505846837414602</v>
      </c>
      <c r="CH43" s="17">
        <v>5.0492573409216401</v>
      </c>
      <c r="CI43" s="17">
        <v>4.6235629047967004</v>
      </c>
      <c r="CJ43" s="17">
        <v>19.597035911175698</v>
      </c>
      <c r="CK43" s="17">
        <v>0.27679375487910302</v>
      </c>
      <c r="CL43" s="17">
        <v>2243.9805129306001</v>
      </c>
      <c r="CM43" s="17">
        <v>0.112390103529048</v>
      </c>
      <c r="CN43" s="17">
        <v>33.594214174727298</v>
      </c>
      <c r="CO43" s="17">
        <v>358.65153467374301</v>
      </c>
      <c r="CP43" s="17">
        <v>9.4189606552136498E-2</v>
      </c>
      <c r="CQ43" s="17">
        <v>0</v>
      </c>
      <c r="CR43" s="17">
        <v>8.1427606564261996</v>
      </c>
      <c r="CS43" s="17">
        <v>11472.860726123499</v>
      </c>
      <c r="CT43" s="17">
        <v>9722.7632141276499</v>
      </c>
      <c r="CU43" s="17">
        <v>1750.09751199589</v>
      </c>
      <c r="CV43" s="17">
        <v>0.10454872674261501</v>
      </c>
      <c r="CW43" s="17">
        <v>1.7991468843730801E-2</v>
      </c>
      <c r="CX43" s="17">
        <v>42.377566979943403</v>
      </c>
      <c r="CY43" s="17">
        <v>5.0292703193946098</v>
      </c>
      <c r="CZ43" s="17">
        <v>3788.4628531666599</v>
      </c>
      <c r="DA43" s="17">
        <v>25.5208958299575</v>
      </c>
      <c r="DB43" s="17">
        <v>11.4369059192998</v>
      </c>
      <c r="DC43" s="17">
        <v>5412.0901126010604</v>
      </c>
      <c r="DD43" s="17">
        <v>0</v>
      </c>
      <c r="DE43" s="17">
        <v>0.20069675130210399</v>
      </c>
      <c r="DF43" s="17">
        <v>36.634555590866199</v>
      </c>
      <c r="DG43" s="17">
        <v>1.5933803714787999E-2</v>
      </c>
      <c r="DH43" s="17">
        <v>1029.77254568891</v>
      </c>
      <c r="DI43" s="17">
        <v>119.003827700733</v>
      </c>
      <c r="DJ43" s="17">
        <v>42.081872618935499</v>
      </c>
      <c r="DK43" s="17">
        <v>0</v>
      </c>
      <c r="DL43" s="17">
        <v>41.855768147942598</v>
      </c>
      <c r="DM43" s="17">
        <v>432.224217567658</v>
      </c>
      <c r="DN43" s="17">
        <v>209.358349461035</v>
      </c>
      <c r="DO43" s="17">
        <v>1268.2300363177301</v>
      </c>
      <c r="DP43" s="17">
        <v>25246.225107006801</v>
      </c>
      <c r="DQ43" s="17">
        <v>110.46541456144</v>
      </c>
      <c r="DR43" s="17">
        <v>193.37257321484901</v>
      </c>
      <c r="DS43" s="17"/>
      <c r="DT43" s="26">
        <f t="shared" si="32"/>
        <v>1.0350550209470712</v>
      </c>
      <c r="DU43" s="40">
        <f t="shared" si="33"/>
        <v>-8.3505041912652596E-4</v>
      </c>
      <c r="DV43" s="40">
        <f t="shared" si="34"/>
        <v>-8.3065597318772672E-4</v>
      </c>
      <c r="DW43" s="40">
        <f t="shared" si="35"/>
        <v>-6.5588295044946836E-4</v>
      </c>
      <c r="DX43" s="40">
        <f t="shared" si="36"/>
        <v>-8.042922762747435E-4</v>
      </c>
      <c r="DY43" s="40">
        <f t="shared" si="37"/>
        <v>-8.0430407823314375E-4</v>
      </c>
      <c r="DZ43" s="40">
        <f t="shared" si="38"/>
        <v>-7.1802169146190911E-4</v>
      </c>
      <c r="EA43" s="40">
        <f t="shared" si="39"/>
        <v>-8.3066543211895907E-4</v>
      </c>
      <c r="EB43" s="40">
        <f t="shared" si="40"/>
        <v>-7.177776701663526E-4</v>
      </c>
      <c r="EC43" s="40">
        <f t="shared" si="41"/>
        <v>-7.1878568749673402E-4</v>
      </c>
      <c r="ED43" s="40">
        <f t="shared" si="42"/>
        <v>-7.1571836287016573E-4</v>
      </c>
      <c r="EE43" s="40">
        <f t="shared" si="43"/>
        <v>-7.1714308240691555E-4</v>
      </c>
      <c r="EF43" s="40">
        <f t="shared" si="44"/>
        <v>-7.1749150637955819E-4</v>
      </c>
      <c r="EG43" s="40">
        <f t="shared" si="45"/>
        <v>-7.1697565737197664E-4</v>
      </c>
      <c r="EH43" s="40">
        <f t="shared" si="46"/>
        <v>-7.1746921551486809E-4</v>
      </c>
      <c r="EI43" s="40">
        <f t="shared" si="47"/>
        <v>-7.165147077799962E-4</v>
      </c>
      <c r="EJ43" s="40">
        <f t="shared" si="48"/>
        <v>-7.1945678059337579E-4</v>
      </c>
      <c r="EK43" s="40">
        <f t="shared" si="49"/>
        <v>-7.1615829843444225E-4</v>
      </c>
      <c r="EL43" s="40">
        <f t="shared" si="50"/>
        <v>-7.184301676914891E-4</v>
      </c>
      <c r="EM43" s="40">
        <f t="shared" si="51"/>
        <v>-7.1842328394229398E-4</v>
      </c>
      <c r="EN43" s="40">
        <f t="shared" si="52"/>
        <v>-7.1464896435410245E-4</v>
      </c>
      <c r="EO43" s="40">
        <f t="shared" si="53"/>
        <v>0.18639401607062722</v>
      </c>
      <c r="EP43" s="40">
        <f t="shared" si="54"/>
        <v>-7.1751460765432534E-4</v>
      </c>
      <c r="EQ43" s="40">
        <f t="shared" si="55"/>
        <v>-7.1685414109208263E-4</v>
      </c>
      <c r="ER43" s="40">
        <f t="shared" si="56"/>
        <v>-7.174709214739476E-4</v>
      </c>
      <c r="ES43" s="40">
        <f t="shared" si="57"/>
        <v>-7.1619817457405587E-4</v>
      </c>
      <c r="ET43" s="40">
        <f t="shared" si="58"/>
        <v>-7.17409445605831E-4</v>
      </c>
      <c r="EU43" s="40">
        <f t="shared" si="59"/>
        <v>-7.187091841737149E-4</v>
      </c>
      <c r="EV43" s="40">
        <f t="shared" si="60"/>
        <v>-7.1949729999606687E-4</v>
      </c>
      <c r="EW43" s="40">
        <f t="shared" si="61"/>
        <v>0</v>
      </c>
      <c r="EX43" s="40">
        <f t="shared" si="62"/>
        <v>0</v>
      </c>
      <c r="EY43" s="40">
        <f t="shared" si="63"/>
        <v>-6.6986382848973063E-4</v>
      </c>
    </row>
    <row r="44" spans="1:155" x14ac:dyDescent="0.25">
      <c r="A44" s="17" t="s">
        <v>213</v>
      </c>
      <c r="B44" s="15">
        <v>943341.29651000001</v>
      </c>
      <c r="C44" s="15">
        <v>15525.896627</v>
      </c>
      <c r="D44" s="15">
        <v>15097.170474</v>
      </c>
      <c r="E44" s="15">
        <v>97952.561983000007</v>
      </c>
      <c r="F44" s="15">
        <v>83010.645386999997</v>
      </c>
      <c r="G44" s="15">
        <v>7769.7113263000001</v>
      </c>
      <c r="H44" s="15">
        <v>223184.76621999999</v>
      </c>
      <c r="I44" s="17">
        <v>6651.8772256000002</v>
      </c>
      <c r="J44" s="17">
        <v>2032.0761679</v>
      </c>
      <c r="K44" s="17">
        <v>1786.0048078</v>
      </c>
      <c r="L44" s="17">
        <v>1079.5412300999999</v>
      </c>
      <c r="M44" s="17">
        <v>9969.8775597999993</v>
      </c>
      <c r="N44" s="17">
        <v>1365.301821</v>
      </c>
      <c r="O44" s="17">
        <v>1158.9197684000001</v>
      </c>
      <c r="P44" s="17">
        <v>76.466703512999999</v>
      </c>
      <c r="Q44" s="17">
        <v>31.316476503000001</v>
      </c>
      <c r="R44" s="17">
        <v>38.095413018999999</v>
      </c>
      <c r="S44" s="17">
        <v>34.883370608</v>
      </c>
      <c r="T44" s="17">
        <v>147.86075675999999</v>
      </c>
      <c r="U44" s="17">
        <v>9144.3464550999997</v>
      </c>
      <c r="V44" s="17">
        <v>1928.8861565</v>
      </c>
      <c r="W44" s="17">
        <v>1277.9864835000001</v>
      </c>
      <c r="X44" s="17">
        <v>277.82302455000001</v>
      </c>
      <c r="Y44" s="17">
        <v>2.1152889556000001</v>
      </c>
      <c r="Z44" s="17">
        <v>190.5066874</v>
      </c>
      <c r="AA44" s="17">
        <v>508.69769152999999</v>
      </c>
      <c r="AB44" s="17">
        <v>412.76566787000002</v>
      </c>
      <c r="AC44" s="17">
        <v>5.8664090387999996</v>
      </c>
      <c r="AD44" s="17"/>
      <c r="AE44" s="17"/>
      <c r="AF44" s="17">
        <v>0.34107219620000001</v>
      </c>
      <c r="AG44" s="15"/>
      <c r="AH44" s="17" t="s">
        <v>213</v>
      </c>
      <c r="AI44" s="17">
        <v>22773.2732420953</v>
      </c>
      <c r="AJ44" s="17">
        <v>3420.3845242029602</v>
      </c>
      <c r="AK44" s="17">
        <v>1278.01042103962</v>
      </c>
      <c r="AL44" s="17">
        <v>2032.11396372023</v>
      </c>
      <c r="AM44" s="17">
        <v>277.82819283220601</v>
      </c>
      <c r="AN44" s="17">
        <v>0</v>
      </c>
      <c r="AO44" s="17">
        <v>6652.0014631813801</v>
      </c>
      <c r="AP44" s="17">
        <v>6652.0014631813801</v>
      </c>
      <c r="AQ44" s="17">
        <v>7312.5866172116303</v>
      </c>
      <c r="AR44" s="17">
        <v>7246.44860630944</v>
      </c>
      <c r="AS44" s="17">
        <v>1786.03770942249</v>
      </c>
      <c r="AT44" s="17">
        <v>5.8665142880793102</v>
      </c>
      <c r="AU44" s="17">
        <v>1079.5615071575801</v>
      </c>
      <c r="AV44" s="17">
        <v>2.1153286544141299</v>
      </c>
      <c r="AW44" s="17">
        <v>24365.8530478795</v>
      </c>
      <c r="AX44" s="17">
        <v>943319.87165352504</v>
      </c>
      <c r="AY44" s="17">
        <v>5552.0469422323704</v>
      </c>
      <c r="AZ44" s="17">
        <v>0</v>
      </c>
      <c r="BA44" s="17">
        <v>3654.39227928729</v>
      </c>
      <c r="BB44" s="17">
        <v>0</v>
      </c>
      <c r="BC44" s="17">
        <v>642.89827075428002</v>
      </c>
      <c r="BD44" s="17">
        <v>2426.92070338745</v>
      </c>
      <c r="BE44" s="17">
        <v>9970.0623143636694</v>
      </c>
      <c r="BF44" s="17">
        <v>9970.0623143636694</v>
      </c>
      <c r="BG44" s="17">
        <v>2569.06813792291</v>
      </c>
      <c r="BH44" s="17">
        <v>0</v>
      </c>
      <c r="BI44" s="17">
        <v>190.51017706421999</v>
      </c>
      <c r="BJ44" s="17">
        <v>139832444.807466</v>
      </c>
      <c r="BK44" s="17">
        <v>0</v>
      </c>
      <c r="BL44" s="17">
        <v>17101.515807123698</v>
      </c>
      <c r="BM44" s="17">
        <v>1739.93558980343</v>
      </c>
      <c r="BN44" s="17">
        <v>2976.01765120339</v>
      </c>
      <c r="BO44" s="17">
        <v>50211.056977224704</v>
      </c>
      <c r="BP44" s="17">
        <v>1752.43954016769</v>
      </c>
      <c r="BQ44" s="17">
        <v>8.8680984451903394E-2</v>
      </c>
      <c r="BR44" s="17">
        <v>0.25240016634975199</v>
      </c>
      <c r="BS44" s="17">
        <v>9144.5441608852307</v>
      </c>
      <c r="BT44" s="17">
        <v>508.70712857679501</v>
      </c>
      <c r="BU44" s="17">
        <v>0</v>
      </c>
      <c r="BV44" s="17">
        <v>2286.1009258549898</v>
      </c>
      <c r="BW44" s="17">
        <v>15525.564831908299</v>
      </c>
      <c r="BX44" s="17">
        <v>0</v>
      </c>
      <c r="BY44" s="17">
        <v>231243.620497803</v>
      </c>
      <c r="BZ44" s="17">
        <v>13588.0873309997</v>
      </c>
      <c r="CA44" s="17">
        <v>1509.78744990366</v>
      </c>
      <c r="CB44" s="17">
        <v>15097.874780903299</v>
      </c>
      <c r="CC44" s="17">
        <v>13.2178936997534</v>
      </c>
      <c r="CD44" s="17">
        <v>17965.644240746598</v>
      </c>
      <c r="CE44" s="17">
        <v>1374.3065389615699</v>
      </c>
      <c r="CF44" s="17">
        <v>76.468155585728098</v>
      </c>
      <c r="CG44" s="17">
        <v>31.3170459905981</v>
      </c>
      <c r="CH44" s="17">
        <v>38.096125488679803</v>
      </c>
      <c r="CI44" s="17">
        <v>34.883975356517098</v>
      </c>
      <c r="CJ44" s="17">
        <v>147.863473712558</v>
      </c>
      <c r="CK44" s="17">
        <v>2.2362660825156899</v>
      </c>
      <c r="CL44" s="17">
        <v>20445.766911698</v>
      </c>
      <c r="CM44" s="17">
        <v>0.99174798074372905</v>
      </c>
      <c r="CN44" s="17">
        <v>264.45280549270501</v>
      </c>
      <c r="CO44" s="17">
        <v>2846.76976383174</v>
      </c>
      <c r="CP44" s="17">
        <v>1.14990109589885</v>
      </c>
      <c r="CQ44" s="17">
        <v>0</v>
      </c>
      <c r="CR44" s="17">
        <v>63.968101886428897</v>
      </c>
      <c r="CS44" s="17">
        <v>97951.270368232799</v>
      </c>
      <c r="CT44" s="17">
        <v>83009.550268195802</v>
      </c>
      <c r="CU44" s="17">
        <v>14941.7201000369</v>
      </c>
      <c r="CV44" s="17">
        <v>0.88928752966814895</v>
      </c>
      <c r="CW44" s="17">
        <v>0.17499254998616601</v>
      </c>
      <c r="CX44" s="17">
        <v>564.25820480265804</v>
      </c>
      <c r="CY44" s="17">
        <v>38.4660213595903</v>
      </c>
      <c r="CZ44" s="17">
        <v>32376.023324339501</v>
      </c>
      <c r="DA44" s="17">
        <v>206.34517322288099</v>
      </c>
      <c r="DB44" s="17">
        <v>93.278109709155402</v>
      </c>
      <c r="DC44" s="17">
        <v>46251.464264020004</v>
      </c>
      <c r="DD44" s="17">
        <v>0</v>
      </c>
      <c r="DE44" s="17">
        <v>1.6308609875582101</v>
      </c>
      <c r="DF44" s="17">
        <v>297.28058920341402</v>
      </c>
      <c r="DG44" s="17">
        <v>0.17085410133522899</v>
      </c>
      <c r="DH44" s="17">
        <v>7769.8531594733004</v>
      </c>
      <c r="DI44" s="17">
        <v>1084.2894789453301</v>
      </c>
      <c r="DJ44" s="17">
        <v>412.77324250274398</v>
      </c>
      <c r="DK44" s="17">
        <v>0</v>
      </c>
      <c r="DL44" s="17">
        <v>381.36405319857499</v>
      </c>
      <c r="DM44" s="17">
        <v>3938.1597971921401</v>
      </c>
      <c r="DN44" s="17">
        <v>1365.3270886722401</v>
      </c>
      <c r="DO44" s="17">
        <v>11555.327111217</v>
      </c>
      <c r="DP44" s="17">
        <v>223179.991108054</v>
      </c>
      <c r="DQ44" s="17">
        <v>1158.9409038054901</v>
      </c>
      <c r="DR44" s="17">
        <v>1761.8918264536201</v>
      </c>
      <c r="DS44" s="17"/>
      <c r="DT44" s="26">
        <f t="shared" si="32"/>
        <v>1.0361306107671855</v>
      </c>
      <c r="DU44" s="40">
        <f t="shared" si="33"/>
        <v>-2.2711670266356469E-5</v>
      </c>
      <c r="DV44" s="40">
        <f t="shared" si="34"/>
        <v>-2.1370430299256767E-5</v>
      </c>
      <c r="DW44" s="40">
        <f t="shared" si="35"/>
        <v>4.6651583123592467E-5</v>
      </c>
      <c r="DX44" s="40">
        <f t="shared" si="36"/>
        <v>-1.3186125416829952E-5</v>
      </c>
      <c r="DY44" s="40">
        <f t="shared" si="37"/>
        <v>-1.3192510419464844E-5</v>
      </c>
      <c r="DZ44" s="40">
        <f t="shared" si="38"/>
        <v>1.8254625859799883E-5</v>
      </c>
      <c r="EA44" s="40">
        <f t="shared" si="39"/>
        <v>-2.1395330993511043E-5</v>
      </c>
      <c r="EB44" s="40">
        <f t="shared" si="40"/>
        <v>1.8677070722501746E-5</v>
      </c>
      <c r="EC44" s="40">
        <f t="shared" si="41"/>
        <v>1.8599608039835318E-5</v>
      </c>
      <c r="ED44" s="40">
        <f t="shared" si="42"/>
        <v>1.8421911490021381E-5</v>
      </c>
      <c r="EE44" s="40">
        <f t="shared" si="43"/>
        <v>1.8783032101802661E-5</v>
      </c>
      <c r="EF44" s="40">
        <f t="shared" si="44"/>
        <v>1.8531277095628248E-5</v>
      </c>
      <c r="EG44" s="40">
        <f t="shared" si="45"/>
        <v>1.850702302698664E-5</v>
      </c>
      <c r="EH44" s="40">
        <f t="shared" si="46"/>
        <v>1.82371602127084E-5</v>
      </c>
      <c r="EI44" s="40">
        <f t="shared" si="47"/>
        <v>1.8989608043619751E-5</v>
      </c>
      <c r="EJ44" s="40">
        <f t="shared" si="48"/>
        <v>1.8184919304210905E-5</v>
      </c>
      <c r="EK44" s="40">
        <f t="shared" si="49"/>
        <v>1.8702243218864321E-5</v>
      </c>
      <c r="EL44" s="40">
        <f t="shared" si="50"/>
        <v>1.7336298257813424E-5</v>
      </c>
      <c r="EM44" s="40">
        <f t="shared" si="51"/>
        <v>1.8375075426049361E-5</v>
      </c>
      <c r="EN44" s="40">
        <f t="shared" si="52"/>
        <v>2.1620548412256667E-5</v>
      </c>
      <c r="EO44" s="40">
        <f t="shared" si="53"/>
        <v>0.18519225105703629</v>
      </c>
      <c r="EP44" s="40">
        <f t="shared" si="54"/>
        <v>1.8730667287190295E-5</v>
      </c>
      <c r="EQ44" s="40">
        <f t="shared" si="55"/>
        <v>1.8602785763964087E-5</v>
      </c>
      <c r="ER44" s="40">
        <f t="shared" si="56"/>
        <v>1.876756082174858E-5</v>
      </c>
      <c r="ES44" s="40">
        <f t="shared" si="57"/>
        <v>1.8317804312332917E-5</v>
      </c>
      <c r="ET44" s="40">
        <f t="shared" si="58"/>
        <v>1.8551385139265754E-5</v>
      </c>
      <c r="EU44" s="40">
        <f t="shared" si="59"/>
        <v>1.835092725384572E-5</v>
      </c>
      <c r="EV44" s="40">
        <f t="shared" si="60"/>
        <v>1.7941005922777903E-5</v>
      </c>
      <c r="EW44" s="40">
        <f t="shared" si="61"/>
        <v>0</v>
      </c>
      <c r="EX44" s="40">
        <f t="shared" si="62"/>
        <v>0</v>
      </c>
      <c r="EY44" s="40">
        <f t="shared" si="63"/>
        <v>2.625427037181086E-5</v>
      </c>
    </row>
    <row r="45" spans="1:155" x14ac:dyDescent="0.25">
      <c r="A45" s="17" t="s">
        <v>214</v>
      </c>
      <c r="B45" s="15">
        <v>14643.864621999999</v>
      </c>
      <c r="C45" s="15">
        <v>239.62714800000001</v>
      </c>
      <c r="D45" s="15">
        <v>162.923654</v>
      </c>
      <c r="E45" s="15">
        <v>1456.761141</v>
      </c>
      <c r="F45" s="15">
        <v>1234.5433390000001</v>
      </c>
      <c r="G45" s="15">
        <v>98.768279000000007</v>
      </c>
      <c r="H45" s="15">
        <v>3444.6402370000001</v>
      </c>
      <c r="I45" s="17">
        <v>112.912735</v>
      </c>
      <c r="J45" s="17">
        <v>34.509518</v>
      </c>
      <c r="K45" s="17">
        <v>30.271512999999999</v>
      </c>
      <c r="L45" s="17">
        <v>18.263805999999999</v>
      </c>
      <c r="M45" s="17">
        <v>225.52275700000001</v>
      </c>
      <c r="N45" s="17">
        <v>23.107251999999999</v>
      </c>
      <c r="O45" s="17">
        <v>19.575579999999999</v>
      </c>
      <c r="P45" s="17">
        <v>0.97204900000000005</v>
      </c>
      <c r="Q45" s="17">
        <v>0.398088</v>
      </c>
      <c r="R45" s="17">
        <v>0.48426599999999997</v>
      </c>
      <c r="S45" s="17">
        <v>0.44345400000000001</v>
      </c>
      <c r="T45" s="17">
        <v>1.8796299999999999</v>
      </c>
      <c r="U45" s="17">
        <v>253.77618200000001</v>
      </c>
      <c r="V45" s="17">
        <v>32.794137999999997</v>
      </c>
      <c r="W45" s="17">
        <v>21.694583999999999</v>
      </c>
      <c r="X45" s="17">
        <v>4.7425470000000001</v>
      </c>
      <c r="Y45" s="17">
        <v>2.6907E-2</v>
      </c>
      <c r="Z45" s="17">
        <v>3.2289539999999999</v>
      </c>
      <c r="AA45" s="17">
        <v>6.466558</v>
      </c>
      <c r="AB45" s="17">
        <v>6.9624480000000002</v>
      </c>
      <c r="AC45" s="17">
        <v>7.4578000000000005E-2</v>
      </c>
      <c r="AD45" s="17"/>
      <c r="AE45" s="17"/>
      <c r="AF45" s="17">
        <v>6.0489999999999997E-3</v>
      </c>
      <c r="AG45" s="15"/>
      <c r="AH45" s="17" t="s">
        <v>214</v>
      </c>
      <c r="AI45" s="17">
        <v>327.97683241256402</v>
      </c>
      <c r="AJ45" s="17">
        <v>49.2598216520623</v>
      </c>
      <c r="AK45" s="17">
        <v>21.698359215981299</v>
      </c>
      <c r="AL45" s="17">
        <v>34.515487844077597</v>
      </c>
      <c r="AM45" s="17">
        <v>4.7433818032242598</v>
      </c>
      <c r="AN45" s="17">
        <v>0</v>
      </c>
      <c r="AO45" s="17">
        <v>112.932341727755</v>
      </c>
      <c r="AP45" s="17">
        <v>112.932341727755</v>
      </c>
      <c r="AQ45" s="17">
        <v>105.314657692157</v>
      </c>
      <c r="AR45" s="17">
        <v>104.362117338194</v>
      </c>
      <c r="AS45" s="17">
        <v>30.276771706905201</v>
      </c>
      <c r="AT45" s="17">
        <v>7.4590705056817197E-2</v>
      </c>
      <c r="AU45" s="17">
        <v>18.266953140919501</v>
      </c>
      <c r="AV45" s="17">
        <v>2.6911608190141999E-2</v>
      </c>
      <c r="AW45" s="17">
        <v>350.91292923239899</v>
      </c>
      <c r="AX45" s="17">
        <v>14645.3820876667</v>
      </c>
      <c r="AY45" s="17">
        <v>79.959637260526705</v>
      </c>
      <c r="AZ45" s="17">
        <v>0</v>
      </c>
      <c r="BA45" s="17">
        <v>52.629930393832801</v>
      </c>
      <c r="BB45" s="17">
        <v>0</v>
      </c>
      <c r="BC45" s="17">
        <v>9.2589102987597798</v>
      </c>
      <c r="BD45" s="17">
        <v>34.952096856986103</v>
      </c>
      <c r="BE45" s="17">
        <v>225.56189115224299</v>
      </c>
      <c r="BF45" s="17">
        <v>225.56189115224299</v>
      </c>
      <c r="BG45" s="17">
        <v>36.999278945296403</v>
      </c>
      <c r="BH45" s="17">
        <v>0</v>
      </c>
      <c r="BI45" s="17">
        <v>3.2295028131516701</v>
      </c>
      <c r="BJ45" s="17">
        <v>1777830.7908012101</v>
      </c>
      <c r="BK45" s="17">
        <v>0</v>
      </c>
      <c r="BL45" s="17">
        <v>246.29314915977599</v>
      </c>
      <c r="BM45" s="17">
        <v>25.058252332865699</v>
      </c>
      <c r="BN45" s="17">
        <v>42.860098518697903</v>
      </c>
      <c r="BO45" s="17">
        <v>723.13112122028099</v>
      </c>
      <c r="BP45" s="17">
        <v>25.2383266446469</v>
      </c>
      <c r="BQ45" s="17">
        <v>1.5731769815418E-3</v>
      </c>
      <c r="BR45" s="17">
        <v>4.47748022729652E-3</v>
      </c>
      <c r="BS45" s="17">
        <v>253.82101093959</v>
      </c>
      <c r="BT45" s="17">
        <v>6.46767496972502</v>
      </c>
      <c r="BU45" s="17">
        <v>0</v>
      </c>
      <c r="BV45" s="17">
        <v>37.943853171467701</v>
      </c>
      <c r="BW45" s="17">
        <v>239.65243153821899</v>
      </c>
      <c r="BX45" s="17">
        <v>0</v>
      </c>
      <c r="BY45" s="17">
        <v>3561.1347038365898</v>
      </c>
      <c r="BZ45" s="17">
        <v>146.66680975765601</v>
      </c>
      <c r="CA45" s="17">
        <v>16.296326743497701</v>
      </c>
      <c r="CB45" s="17">
        <v>162.963136501154</v>
      </c>
      <c r="CC45" s="17">
        <v>0.190362113172726</v>
      </c>
      <c r="CD45" s="17">
        <v>258.73819916588099</v>
      </c>
      <c r="CE45" s="17">
        <v>19.792531962641799</v>
      </c>
      <c r="CF45" s="17">
        <v>0.97221078579562004</v>
      </c>
      <c r="CG45" s="17">
        <v>0.398156291693535</v>
      </c>
      <c r="CH45" s="17">
        <v>0.484349661830828</v>
      </c>
      <c r="CI45" s="17">
        <v>0.44353205768613801</v>
      </c>
      <c r="CJ45" s="17">
        <v>1.8799641831379399</v>
      </c>
      <c r="CK45" s="17">
        <v>6.95357228128771E-3</v>
      </c>
      <c r="CL45" s="17">
        <v>294.45649644342598</v>
      </c>
      <c r="CM45" s="17">
        <v>0</v>
      </c>
      <c r="CN45" s="17">
        <v>7.8053700259594203</v>
      </c>
      <c r="CO45" s="17">
        <v>95.657665619471203</v>
      </c>
      <c r="CP45" s="17">
        <v>1.3316657903294201E-2</v>
      </c>
      <c r="CQ45" s="17">
        <v>0</v>
      </c>
      <c r="CR45" s="17">
        <v>9.4355099474748805</v>
      </c>
      <c r="CS45" s="17">
        <v>1456.9323279028799</v>
      </c>
      <c r="CT45" s="17">
        <v>1234.6884110942899</v>
      </c>
      <c r="CU45" s="17">
        <v>222.24391680858901</v>
      </c>
      <c r="CV45" s="17">
        <v>0.38159997751285502</v>
      </c>
      <c r="CW45" s="17">
        <v>4.1040228361359501E-3</v>
      </c>
      <c r="CX45" s="17">
        <v>5.6036209811670101</v>
      </c>
      <c r="CY45" s="17">
        <v>4.7132882084690504</v>
      </c>
      <c r="CZ45" s="17">
        <v>453.01244453997799</v>
      </c>
      <c r="DA45" s="17">
        <v>1.84944558122103</v>
      </c>
      <c r="DB45" s="17">
        <v>2.4000323016804699</v>
      </c>
      <c r="DC45" s="17">
        <v>647.160696329855</v>
      </c>
      <c r="DD45" s="17">
        <v>0</v>
      </c>
      <c r="DE45" s="17">
        <v>7.2922328157983204E-2</v>
      </c>
      <c r="DF45" s="17">
        <v>6.5658845133021302</v>
      </c>
      <c r="DG45" s="17">
        <v>5.5564870230438096E-3</v>
      </c>
      <c r="DH45" s="17">
        <v>98.785421646081005</v>
      </c>
      <c r="DI45" s="17">
        <v>15.6157709185611</v>
      </c>
      <c r="DJ45" s="17">
        <v>6.9636483494491204</v>
      </c>
      <c r="DK45" s="17">
        <v>0</v>
      </c>
      <c r="DL45" s="17">
        <v>5.49235068303219</v>
      </c>
      <c r="DM45" s="17">
        <v>56.7167429266784</v>
      </c>
      <c r="DN45" s="17">
        <v>23.1112600506987</v>
      </c>
      <c r="DO45" s="17">
        <v>166.41787106102899</v>
      </c>
      <c r="DP45" s="17">
        <v>3445.00360554903</v>
      </c>
      <c r="DQ45" s="17">
        <v>19.5789733139089</v>
      </c>
      <c r="DR45" s="17">
        <v>25.374469868406099</v>
      </c>
      <c r="DS45" s="17"/>
      <c r="DT45" s="26">
        <f t="shared" si="32"/>
        <v>1.0337100077632726</v>
      </c>
      <c r="DU45" s="40">
        <f t="shared" si="33"/>
        <v>1.0362467189301264E-4</v>
      </c>
      <c r="DV45" s="40">
        <f t="shared" si="34"/>
        <v>1.0551199407082944E-4</v>
      </c>
      <c r="DW45" s="40">
        <f t="shared" si="35"/>
        <v>2.4233743955925439E-4</v>
      </c>
      <c r="DX45" s="40">
        <f t="shared" si="36"/>
        <v>1.1751199154205134E-4</v>
      </c>
      <c r="DY45" s="40">
        <f t="shared" si="37"/>
        <v>1.1751073429901212E-4</v>
      </c>
      <c r="DZ45" s="40">
        <f t="shared" si="38"/>
        <v>1.7356428860118385E-4</v>
      </c>
      <c r="EA45" s="40">
        <f t="shared" si="39"/>
        <v>1.0548809861966684E-4</v>
      </c>
      <c r="EB45" s="40">
        <f t="shared" si="40"/>
        <v>1.7364496356415661E-4</v>
      </c>
      <c r="EC45" s="40">
        <f t="shared" si="41"/>
        <v>1.7299123324751987E-4</v>
      </c>
      <c r="ED45" s="40">
        <f t="shared" si="42"/>
        <v>1.7371800693286653E-4</v>
      </c>
      <c r="EE45" s="40">
        <f t="shared" si="43"/>
        <v>1.7231572211739868E-4</v>
      </c>
      <c r="EF45" s="40">
        <f t="shared" si="44"/>
        <v>1.7352640045536415E-4</v>
      </c>
      <c r="EG45" s="40">
        <f t="shared" si="45"/>
        <v>1.7345423413831409E-4</v>
      </c>
      <c r="EH45" s="40">
        <f t="shared" si="46"/>
        <v>1.7334423342253556E-4</v>
      </c>
      <c r="EI45" s="40">
        <f t="shared" si="47"/>
        <v>1.6643790140207353E-4</v>
      </c>
      <c r="EJ45" s="40">
        <f t="shared" si="48"/>
        <v>1.7154923920089353E-4</v>
      </c>
      <c r="EK45" s="40">
        <f t="shared" si="49"/>
        <v>1.7276007571877881E-4</v>
      </c>
      <c r="EL45" s="40">
        <f t="shared" si="50"/>
        <v>1.7602205896891226E-4</v>
      </c>
      <c r="EM45" s="40">
        <f t="shared" si="51"/>
        <v>1.7779197924058495E-4</v>
      </c>
      <c r="EN45" s="40">
        <f t="shared" si="52"/>
        <v>1.7664754523728538E-4</v>
      </c>
      <c r="EO45" s="40">
        <f t="shared" si="53"/>
        <v>0.15703157593188469</v>
      </c>
      <c r="EP45" s="40">
        <f t="shared" si="54"/>
        <v>1.7401651865274741E-4</v>
      </c>
      <c r="EQ45" s="40">
        <f t="shared" si="55"/>
        <v>1.7602423850723514E-4</v>
      </c>
      <c r="ER45" s="40">
        <f t="shared" si="56"/>
        <v>1.7126361697696003E-4</v>
      </c>
      <c r="ES45" s="40">
        <f t="shared" si="57"/>
        <v>1.6996623416444252E-4</v>
      </c>
      <c r="ET45" s="40">
        <f t="shared" si="58"/>
        <v>1.7273017964424911E-4</v>
      </c>
      <c r="EU45" s="40">
        <f t="shared" si="59"/>
        <v>1.724033628861824E-4</v>
      </c>
      <c r="EV45" s="40">
        <f t="shared" si="60"/>
        <v>1.7035931262827621E-4</v>
      </c>
      <c r="EW45" s="40">
        <f t="shared" si="61"/>
        <v>0</v>
      </c>
      <c r="EX45" s="40">
        <f t="shared" si="62"/>
        <v>0</v>
      </c>
      <c r="EY45" s="40">
        <f t="shared" si="63"/>
        <v>2.7396409957353206E-4</v>
      </c>
    </row>
    <row r="46" spans="1:155" x14ac:dyDescent="0.25">
      <c r="A46" s="17" t="s">
        <v>215</v>
      </c>
      <c r="B46" s="15">
        <v>1246.944176</v>
      </c>
      <c r="C46" s="15">
        <v>20.524228999999998</v>
      </c>
      <c r="D46" s="15">
        <v>20.033954000000001</v>
      </c>
      <c r="E46" s="15">
        <v>129.546998</v>
      </c>
      <c r="F46" s="15">
        <v>109.78559300000001</v>
      </c>
      <c r="G46" s="15">
        <v>10.294124</v>
      </c>
      <c r="H46" s="15">
        <v>295.035822</v>
      </c>
      <c r="I46" s="17">
        <v>6.7412869999999998</v>
      </c>
      <c r="J46" s="17">
        <v>3.3969420000000001</v>
      </c>
      <c r="K46" s="17">
        <v>2.9762569999999999</v>
      </c>
      <c r="L46" s="17">
        <v>2.7133400000000001</v>
      </c>
      <c r="M46" s="17">
        <v>17.678799000000001</v>
      </c>
      <c r="N46" s="17">
        <v>2.0928499999999999</v>
      </c>
      <c r="O46" s="17">
        <v>1.104266</v>
      </c>
      <c r="P46" s="17">
        <v>0.101317</v>
      </c>
      <c r="Q46" s="17">
        <v>4.1491E-2</v>
      </c>
      <c r="R46" s="17">
        <v>5.0472000000000003E-2</v>
      </c>
      <c r="S46" s="17">
        <v>4.6212000000000003E-2</v>
      </c>
      <c r="T46" s="17">
        <v>0.19590299999999999</v>
      </c>
      <c r="U46" s="17">
        <v>10.369598999999999</v>
      </c>
      <c r="V46" s="17">
        <v>2.0928499999999999</v>
      </c>
      <c r="W46" s="17">
        <v>0.33653499999999997</v>
      </c>
      <c r="X46" s="17">
        <v>0.30499199999999999</v>
      </c>
      <c r="Y46" s="17">
        <v>2.8059999999999999E-3</v>
      </c>
      <c r="Z46" s="17">
        <v>0.12620600000000001</v>
      </c>
      <c r="AA46" s="17">
        <v>0.67397399999999996</v>
      </c>
      <c r="AB46" s="17">
        <v>0.42066999999999999</v>
      </c>
      <c r="AC46" s="17">
        <v>7.7739999999999997E-3</v>
      </c>
      <c r="AD46" s="17"/>
      <c r="AE46" s="17"/>
      <c r="AF46" s="17">
        <v>6.2009999999999999E-3</v>
      </c>
      <c r="AG46" s="15"/>
      <c r="AH46" s="17" t="s">
        <v>215</v>
      </c>
      <c r="AI46" s="17">
        <v>30.001384362924799</v>
      </c>
      <c r="AJ46" s="17">
        <v>4.5059609729904002</v>
      </c>
      <c r="AK46" s="17">
        <v>0.33653383542496801</v>
      </c>
      <c r="AL46" s="17">
        <v>3.3969479888602399</v>
      </c>
      <c r="AM46" s="17">
        <v>0.30499202673985998</v>
      </c>
      <c r="AN46" s="17">
        <v>0</v>
      </c>
      <c r="AO46" s="17">
        <v>6.7412633018390498</v>
      </c>
      <c r="AP46" s="17">
        <v>6.7412633018390498</v>
      </c>
      <c r="AQ46" s="17">
        <v>9.6335541579721795</v>
      </c>
      <c r="AR46" s="17">
        <v>9.5464582539880993</v>
      </c>
      <c r="AS46" s="17">
        <v>2.9762543719389498</v>
      </c>
      <c r="AT46" s="17">
        <v>7.7739533474649597E-3</v>
      </c>
      <c r="AU46" s="17">
        <v>2.71333299943054</v>
      </c>
      <c r="AV46" s="17">
        <v>2.80601488812094E-3</v>
      </c>
      <c r="AW46" s="17">
        <v>32.099405844254399</v>
      </c>
      <c r="AX46" s="17">
        <v>1246.94386128518</v>
      </c>
      <c r="AY46" s="17">
        <v>7.3142267448601901</v>
      </c>
      <c r="AZ46" s="17">
        <v>0</v>
      </c>
      <c r="BA46" s="17">
        <v>4.8142704457348797</v>
      </c>
      <c r="BB46" s="17">
        <v>0</v>
      </c>
      <c r="BC46" s="17">
        <v>0.84695237439186</v>
      </c>
      <c r="BD46" s="17">
        <v>3.1971966009496402</v>
      </c>
      <c r="BE46" s="17">
        <v>17.6788027317338</v>
      </c>
      <c r="BF46" s="17">
        <v>17.6788027317338</v>
      </c>
      <c r="BG46" s="17">
        <v>3.3844584441978198</v>
      </c>
      <c r="BH46" s="17">
        <v>0</v>
      </c>
      <c r="BI46" s="17">
        <v>0.126205668703186</v>
      </c>
      <c r="BJ46" s="17">
        <v>185262.57214570299</v>
      </c>
      <c r="BK46" s="17">
        <v>0</v>
      </c>
      <c r="BL46" s="17">
        <v>22.529401178414499</v>
      </c>
      <c r="BM46" s="17">
        <v>2.2921773374566299</v>
      </c>
      <c r="BN46" s="17">
        <v>3.9205625315657699</v>
      </c>
      <c r="BO46" s="17">
        <v>66.147760660690196</v>
      </c>
      <c r="BP46" s="17">
        <v>2.3086509803755502</v>
      </c>
      <c r="BQ46" s="17">
        <v>1.6122629452647399E-3</v>
      </c>
      <c r="BR46" s="17">
        <v>4.5887086977848997E-3</v>
      </c>
      <c r="BS46" s="17">
        <v>10.369620166241701</v>
      </c>
      <c r="BT46" s="17">
        <v>0.67397148236908599</v>
      </c>
      <c r="BU46" s="17">
        <v>0</v>
      </c>
      <c r="BV46" s="17">
        <v>2.56340405195406</v>
      </c>
      <c r="BW46" s="17">
        <v>20.524232102603101</v>
      </c>
      <c r="BX46" s="17">
        <v>0</v>
      </c>
      <c r="BY46" s="17">
        <v>305.65870555619802</v>
      </c>
      <c r="BZ46" s="17">
        <v>18.0305753049267</v>
      </c>
      <c r="CA46" s="17">
        <v>2.00340915799974</v>
      </c>
      <c r="CB46" s="17">
        <v>20.033984462926501</v>
      </c>
      <c r="CC46" s="17">
        <v>1.74131678086718E-2</v>
      </c>
      <c r="CD46" s="17">
        <v>23.667815749984801</v>
      </c>
      <c r="CE46" s="17">
        <v>1.8104952300047099</v>
      </c>
      <c r="CF46" s="17">
        <v>0.101316931122097</v>
      </c>
      <c r="CG46" s="17">
        <v>4.1490930692196101E-2</v>
      </c>
      <c r="CH46" s="17">
        <v>5.0471980996158398E-2</v>
      </c>
      <c r="CI46" s="17">
        <v>4.6212013690702498E-2</v>
      </c>
      <c r="CJ46" s="17">
        <v>0.195903486984462</v>
      </c>
      <c r="CK46" s="17">
        <v>3.0132741392329002E-3</v>
      </c>
      <c r="CL46" s="17">
        <v>26.935113221118002</v>
      </c>
      <c r="CM46" s="17">
        <v>1.29752718574491E-3</v>
      </c>
      <c r="CN46" s="17">
        <v>0.35956390978686797</v>
      </c>
      <c r="CO46" s="17">
        <v>3.8594540694566102</v>
      </c>
      <c r="CP46" s="17">
        <v>1.36918875422322E-3</v>
      </c>
      <c r="CQ46" s="17">
        <v>0</v>
      </c>
      <c r="CR46" s="17">
        <v>8.7036856980659896E-2</v>
      </c>
      <c r="CS46" s="17">
        <v>129.54695466485799</v>
      </c>
      <c r="CT46" s="17">
        <v>109.78555550151199</v>
      </c>
      <c r="CU46" s="17">
        <v>19.761399163345899</v>
      </c>
      <c r="CV46" s="17">
        <v>1.1775857184587401E-3</v>
      </c>
      <c r="CW46" s="17">
        <v>2.22058687037373E-4</v>
      </c>
      <c r="CX46" s="17">
        <v>0.65747524485082898</v>
      </c>
      <c r="CY46" s="17">
        <v>5.2835562757320702E-2</v>
      </c>
      <c r="CZ46" s="17">
        <v>42.805613188048703</v>
      </c>
      <c r="DA46" s="17">
        <v>0.27796769346935801</v>
      </c>
      <c r="DB46" s="17">
        <v>0.12528123789524701</v>
      </c>
      <c r="DC46" s="17">
        <v>61.150876282125402</v>
      </c>
      <c r="DD46" s="17">
        <v>0</v>
      </c>
      <c r="DE46" s="17">
        <v>2.19315773519183E-3</v>
      </c>
      <c r="DF46" s="17">
        <v>0.39996796904710702</v>
      </c>
      <c r="DG46" s="17">
        <v>2.1069487480502799E-4</v>
      </c>
      <c r="DH46" s="17">
        <v>10.294101741100199</v>
      </c>
      <c r="DI46" s="17">
        <v>1.42843373209252</v>
      </c>
      <c r="DJ46" s="17">
        <v>0.42066900067240898</v>
      </c>
      <c r="DK46" s="17">
        <v>0</v>
      </c>
      <c r="DL46" s="17">
        <v>0.502404624758786</v>
      </c>
      <c r="DM46" s="17">
        <v>5.1881240157908204</v>
      </c>
      <c r="DN46" s="17">
        <v>2.0928460307134702</v>
      </c>
      <c r="DO46" s="17">
        <v>15.2229182921013</v>
      </c>
      <c r="DP46" s="17">
        <v>295.03574827626102</v>
      </c>
      <c r="DQ46" s="17">
        <v>1.1042718680572301</v>
      </c>
      <c r="DR46" s="17">
        <v>2.3210971614643001</v>
      </c>
      <c r="DS46" s="17"/>
      <c r="DT46" s="26">
        <f t="shared" si="32"/>
        <v>1.03600566149018</v>
      </c>
      <c r="DU46" s="40">
        <f t="shared" si="33"/>
        <v>-2.5238886073332104E-7</v>
      </c>
      <c r="DV46" s="40">
        <f t="shared" si="34"/>
        <v>1.5116782717801152E-7</v>
      </c>
      <c r="DW46" s="40">
        <f t="shared" si="35"/>
        <v>1.5205648620113942E-6</v>
      </c>
      <c r="DX46" s="40">
        <f t="shared" si="36"/>
        <v>-3.3451290017493918E-7</v>
      </c>
      <c r="DY46" s="40">
        <f t="shared" si="37"/>
        <v>-3.415611009405255E-7</v>
      </c>
      <c r="DZ46" s="40">
        <f t="shared" si="38"/>
        <v>-2.162291789051272E-6</v>
      </c>
      <c r="EA46" s="40">
        <f t="shared" si="39"/>
        <v>-2.4988063645544383E-7</v>
      </c>
      <c r="EB46" s="40">
        <f t="shared" si="40"/>
        <v>-3.5153763591503388E-6</v>
      </c>
      <c r="EC46" s="40">
        <f t="shared" si="41"/>
        <v>1.7630151588473142E-6</v>
      </c>
      <c r="ED46" s="40">
        <f t="shared" si="42"/>
        <v>-8.8300877582612248E-7</v>
      </c>
      <c r="EE46" s="40">
        <f t="shared" si="43"/>
        <v>-2.5800561153872904E-6</v>
      </c>
      <c r="EF46" s="40">
        <f t="shared" si="44"/>
        <v>2.1108525519282929E-7</v>
      </c>
      <c r="EG46" s="40">
        <f t="shared" si="45"/>
        <v>-1.896593893342297E-6</v>
      </c>
      <c r="EH46" s="40">
        <f t="shared" si="46"/>
        <v>5.3139888669301679E-6</v>
      </c>
      <c r="EI46" s="40">
        <f t="shared" si="47"/>
        <v>-6.7982572525970027E-7</v>
      </c>
      <c r="EJ46" s="40">
        <f t="shared" si="48"/>
        <v>-1.670429825716404E-6</v>
      </c>
      <c r="EK46" s="40">
        <f t="shared" si="49"/>
        <v>-3.7652246006747757E-7</v>
      </c>
      <c r="EL46" s="40">
        <f t="shared" si="50"/>
        <v>2.9625860156008835E-7</v>
      </c>
      <c r="EM46" s="40">
        <f t="shared" si="51"/>
        <v>2.4858448416098865E-6</v>
      </c>
      <c r="EN46" s="40">
        <f t="shared" si="52"/>
        <v>2.0411822773054736E-6</v>
      </c>
      <c r="EO46" s="40">
        <f t="shared" si="53"/>
        <v>0.22483888092986123</v>
      </c>
      <c r="EP46" s="40">
        <f t="shared" si="54"/>
        <v>-3.4604871171332318E-6</v>
      </c>
      <c r="EQ46" s="40">
        <f t="shared" si="55"/>
        <v>8.767397175305604E-8</v>
      </c>
      <c r="ER46" s="40">
        <f t="shared" si="56"/>
        <v>5.3058164433624459E-6</v>
      </c>
      <c r="ES46" s="40">
        <f t="shared" si="57"/>
        <v>-2.6250480485089297E-6</v>
      </c>
      <c r="ET46" s="40">
        <f t="shared" si="58"/>
        <v>-3.7355015385866439E-6</v>
      </c>
      <c r="EU46" s="40">
        <f t="shared" si="59"/>
        <v>-2.3755618204564167E-6</v>
      </c>
      <c r="EV46" s="40">
        <f t="shared" si="60"/>
        <v>-6.0010978955447537E-6</v>
      </c>
      <c r="EW46" s="40">
        <f t="shared" si="61"/>
        <v>0</v>
      </c>
      <c r="EX46" s="40">
        <f t="shared" si="62"/>
        <v>0</v>
      </c>
      <c r="EY46" s="40">
        <f t="shared" si="63"/>
        <v>-4.5729640962376168E-6</v>
      </c>
    </row>
    <row r="47" spans="1:155" x14ac:dyDescent="0.25">
      <c r="A47" s="17" t="s">
        <v>216</v>
      </c>
      <c r="B47" s="15">
        <v>79766.119103999998</v>
      </c>
      <c r="C47" s="15">
        <v>1318.9921380000001</v>
      </c>
      <c r="D47" s="15">
        <v>1594.156718</v>
      </c>
      <c r="E47" s="15">
        <v>8566.1948940000002</v>
      </c>
      <c r="F47" s="15">
        <v>7259.4871970000004</v>
      </c>
      <c r="G47" s="15">
        <v>754.09643300000005</v>
      </c>
      <c r="H47" s="15">
        <v>18960.512350000001</v>
      </c>
      <c r="I47" s="17">
        <v>493.83322299999998</v>
      </c>
      <c r="J47" s="17">
        <v>248.84265099999999</v>
      </c>
      <c r="K47" s="17">
        <v>218.02622</v>
      </c>
      <c r="L47" s="17">
        <v>198.765939</v>
      </c>
      <c r="M47" s="17">
        <v>1295.0602699999999</v>
      </c>
      <c r="N47" s="17">
        <v>153.31172100000001</v>
      </c>
      <c r="O47" s="17">
        <v>80.893066000000005</v>
      </c>
      <c r="P47" s="17">
        <v>7.4216129999999998</v>
      </c>
      <c r="Q47" s="17">
        <v>3.0394739999999998</v>
      </c>
      <c r="R47" s="17">
        <v>3.6974309999999999</v>
      </c>
      <c r="S47" s="17">
        <v>3.3857300000000001</v>
      </c>
      <c r="T47" s="17">
        <v>14.350968999999999</v>
      </c>
      <c r="U47" s="17">
        <v>759.62491499999999</v>
      </c>
      <c r="V47" s="17">
        <v>153.31172100000001</v>
      </c>
      <c r="W47" s="17">
        <v>24.653100999999999</v>
      </c>
      <c r="X47" s="17">
        <v>22.341920999999999</v>
      </c>
      <c r="Y47" s="17">
        <v>0.20546700000000001</v>
      </c>
      <c r="Z47" s="17">
        <v>9.2449440000000003</v>
      </c>
      <c r="AA47" s="17">
        <v>49.372166</v>
      </c>
      <c r="AB47" s="17">
        <v>30.816420999999998</v>
      </c>
      <c r="AC47" s="17">
        <v>0.56934600000000002</v>
      </c>
      <c r="AD47" s="17"/>
      <c r="AE47" s="17"/>
      <c r="AF47" s="17">
        <v>6.0344000000000002E-2</v>
      </c>
      <c r="AG47" s="15"/>
      <c r="AH47" s="17" t="s">
        <v>216</v>
      </c>
      <c r="AI47" s="17">
        <v>1885.09914019033</v>
      </c>
      <c r="AJ47" s="17">
        <v>283.12850492166598</v>
      </c>
      <c r="AK47" s="17">
        <v>24.648205473298699</v>
      </c>
      <c r="AL47" s="17">
        <v>248.79308491368599</v>
      </c>
      <c r="AM47" s="17">
        <v>22.337507205613999</v>
      </c>
      <c r="AN47" s="17">
        <v>0</v>
      </c>
      <c r="AO47" s="17">
        <v>493.73493004255101</v>
      </c>
      <c r="AP47" s="17">
        <v>493.73493004255101</v>
      </c>
      <c r="AQ47" s="17">
        <v>605.312697955967</v>
      </c>
      <c r="AR47" s="17">
        <v>599.83814337306706</v>
      </c>
      <c r="AS47" s="17">
        <v>217.982866461973</v>
      </c>
      <c r="AT47" s="17">
        <v>0.56923361278304796</v>
      </c>
      <c r="AU47" s="17">
        <v>198.726363202036</v>
      </c>
      <c r="AV47" s="17">
        <v>0.20542684879104001</v>
      </c>
      <c r="AW47" s="17">
        <v>2016.92776347482</v>
      </c>
      <c r="AX47" s="17">
        <v>79733.9975420228</v>
      </c>
      <c r="AY47" s="17">
        <v>459.58067509425803</v>
      </c>
      <c r="AZ47" s="17">
        <v>0</v>
      </c>
      <c r="BA47" s="17">
        <v>302.49896302479601</v>
      </c>
      <c r="BB47" s="17">
        <v>0</v>
      </c>
      <c r="BC47" s="17">
        <v>53.217065310382999</v>
      </c>
      <c r="BD47" s="17">
        <v>200.892795762807</v>
      </c>
      <c r="BE47" s="17">
        <v>1294.80288805125</v>
      </c>
      <c r="BF47" s="17">
        <v>1294.80288805125</v>
      </c>
      <c r="BG47" s="17">
        <v>212.65918434714601</v>
      </c>
      <c r="BH47" s="17">
        <v>0</v>
      </c>
      <c r="BI47" s="17">
        <v>9.2431002431646494</v>
      </c>
      <c r="BJ47" s="17">
        <v>13571409.390128801</v>
      </c>
      <c r="BK47" s="17">
        <v>0</v>
      </c>
      <c r="BL47" s="17">
        <v>1415.6091528378699</v>
      </c>
      <c r="BM47" s="17">
        <v>144.026254804019</v>
      </c>
      <c r="BN47" s="17">
        <v>246.34522198145601</v>
      </c>
      <c r="BO47" s="17">
        <v>4156.3117570631202</v>
      </c>
      <c r="BP47" s="17">
        <v>145.06141784798899</v>
      </c>
      <c r="BQ47" s="17">
        <v>1.5687658371776401E-2</v>
      </c>
      <c r="BR47" s="17">
        <v>4.4649482299641198E-2</v>
      </c>
      <c r="BS47" s="17">
        <v>759.47614813581595</v>
      </c>
      <c r="BT47" s="17">
        <v>49.362337352507403</v>
      </c>
      <c r="BU47" s="17">
        <v>0</v>
      </c>
      <c r="BV47" s="17">
        <v>182.84736342370701</v>
      </c>
      <c r="BW47" s="17">
        <v>1318.4707129057399</v>
      </c>
      <c r="BX47" s="17">
        <v>0</v>
      </c>
      <c r="BY47" s="17">
        <v>19620.498455221299</v>
      </c>
      <c r="BZ47" s="17">
        <v>1434.6156218687399</v>
      </c>
      <c r="CA47" s="17">
        <v>159.401772040851</v>
      </c>
      <c r="CB47" s="17">
        <v>1594.0173939095901</v>
      </c>
      <c r="CC47" s="17">
        <v>1.09413507187363</v>
      </c>
      <c r="CD47" s="17">
        <v>1487.1387884716</v>
      </c>
      <c r="CE47" s="17">
        <v>113.76067679390501</v>
      </c>
      <c r="CF47" s="17">
        <v>7.4201318243010999</v>
      </c>
      <c r="CG47" s="17">
        <v>3.03887025543411</v>
      </c>
      <c r="CH47" s="17">
        <v>3.69669773528177</v>
      </c>
      <c r="CI47" s="17">
        <v>3.3850556651307002</v>
      </c>
      <c r="CJ47" s="17">
        <v>14.348119510357799</v>
      </c>
      <c r="CK47" s="17">
        <v>0.20524271056509899</v>
      </c>
      <c r="CL47" s="17">
        <v>1692.4355244880601</v>
      </c>
      <c r="CM47" s="17">
        <v>8.4229729465324005E-2</v>
      </c>
      <c r="CN47" s="17">
        <v>24.8359207027232</v>
      </c>
      <c r="CO47" s="17">
        <v>265.39827401445098</v>
      </c>
      <c r="CP47" s="17">
        <v>7.3987280576729098E-2</v>
      </c>
      <c r="CQ47" s="17">
        <v>0</v>
      </c>
      <c r="CR47" s="17">
        <v>6.0184746415119204</v>
      </c>
      <c r="CS47" s="17">
        <v>8563.1940219961398</v>
      </c>
      <c r="CT47" s="17">
        <v>7256.9440116685901</v>
      </c>
      <c r="CU47" s="17">
        <v>1306.2500103275499</v>
      </c>
      <c r="CV47" s="17">
        <v>7.7998312607682002E-2</v>
      </c>
      <c r="CW47" s="17">
        <v>1.3656575458147999E-2</v>
      </c>
      <c r="CX47" s="17">
        <v>33.787998014737902</v>
      </c>
      <c r="CY47" s="17">
        <v>3.7061092605146602</v>
      </c>
      <c r="CZ47" s="17">
        <v>2827.9946618936601</v>
      </c>
      <c r="DA47" s="17">
        <v>18.925425912245</v>
      </c>
      <c r="DB47" s="17">
        <v>8.4898189343959594</v>
      </c>
      <c r="DC47" s="17">
        <v>4039.9926105259601</v>
      </c>
      <c r="DD47" s="17">
        <v>0</v>
      </c>
      <c r="DE47" s="17">
        <v>0.14891670141150901</v>
      </c>
      <c r="DF47" s="17">
        <v>27.178422552731799</v>
      </c>
      <c r="DG47" s="17">
        <v>1.22639055694263E-2</v>
      </c>
      <c r="DH47" s="17">
        <v>753.94640748425002</v>
      </c>
      <c r="DI47" s="17">
        <v>89.754026788104596</v>
      </c>
      <c r="DJ47" s="17">
        <v>30.810275443387798</v>
      </c>
      <c r="DK47" s="17">
        <v>0</v>
      </c>
      <c r="DL47" s="17">
        <v>31.568071421501301</v>
      </c>
      <c r="DM47" s="17">
        <v>325.98831206355698</v>
      </c>
      <c r="DN47" s="17">
        <v>153.28124598054001</v>
      </c>
      <c r="DO47" s="17">
        <v>956.51329328028498</v>
      </c>
      <c r="DP47" s="17">
        <v>18953.017928537101</v>
      </c>
      <c r="DQ47" s="17">
        <v>80.877008914046598</v>
      </c>
      <c r="DR47" s="17">
        <v>145.843811605128</v>
      </c>
      <c r="DS47" s="17"/>
      <c r="DT47" s="26">
        <f t="shared" si="32"/>
        <v>1.0352176381197418</v>
      </c>
      <c r="DU47" s="40">
        <f t="shared" si="33"/>
        <v>-4.0269681335902712E-4</v>
      </c>
      <c r="DV47" s="40">
        <f t="shared" si="34"/>
        <v>-3.9532085085117207E-4</v>
      </c>
      <c r="DW47" s="40">
        <f t="shared" si="35"/>
        <v>-8.7396733857317188E-5</v>
      </c>
      <c r="DX47" s="40">
        <f t="shared" si="36"/>
        <v>-3.5031563500409219E-4</v>
      </c>
      <c r="DY47" s="40">
        <f t="shared" si="37"/>
        <v>-3.5032575475321323E-4</v>
      </c>
      <c r="DZ47" s="40">
        <f t="shared" si="38"/>
        <v>-1.9894738813866069E-4</v>
      </c>
      <c r="EA47" s="40">
        <f t="shared" si="39"/>
        <v>-3.9526471250126745E-4</v>
      </c>
      <c r="EB47" s="40">
        <f t="shared" si="40"/>
        <v>-1.9904079529489598E-4</v>
      </c>
      <c r="EC47" s="40">
        <f t="shared" si="41"/>
        <v>-1.9918645824907935E-4</v>
      </c>
      <c r="ED47" s="40">
        <f t="shared" si="42"/>
        <v>-1.9884552429974523E-4</v>
      </c>
      <c r="EE47" s="40">
        <f t="shared" si="43"/>
        <v>-1.9910754409489258E-4</v>
      </c>
      <c r="EF47" s="40">
        <f t="shared" si="44"/>
        <v>-1.9874129004820792E-4</v>
      </c>
      <c r="EG47" s="40">
        <f t="shared" si="45"/>
        <v>-1.9877814469253119E-4</v>
      </c>
      <c r="EH47" s="40">
        <f t="shared" si="46"/>
        <v>-1.9849768030063487E-4</v>
      </c>
      <c r="EI47" s="40">
        <f t="shared" si="47"/>
        <v>-1.9957598151506138E-4</v>
      </c>
      <c r="EJ47" s="40">
        <f t="shared" si="48"/>
        <v>-1.9863455515320782E-4</v>
      </c>
      <c r="EK47" s="40">
        <f t="shared" si="49"/>
        <v>-1.9831735013577689E-4</v>
      </c>
      <c r="EL47" s="40">
        <f t="shared" si="50"/>
        <v>-1.9916971208569747E-4</v>
      </c>
      <c r="EM47" s="40">
        <f t="shared" si="51"/>
        <v>-1.9855729896705917E-4</v>
      </c>
      <c r="EN47" s="40">
        <f t="shared" si="52"/>
        <v>-1.9584252865644891E-4</v>
      </c>
      <c r="EO47" s="40">
        <f t="shared" si="53"/>
        <v>0.19265090908285482</v>
      </c>
      <c r="EP47" s="40">
        <f t="shared" si="54"/>
        <v>-1.9857650773023107E-4</v>
      </c>
      <c r="EQ47" s="40">
        <f t="shared" si="55"/>
        <v>-1.9755661950465639E-4</v>
      </c>
      <c r="ER47" s="40">
        <f t="shared" si="56"/>
        <v>-1.9541439238419909E-4</v>
      </c>
      <c r="ES47" s="40">
        <f t="shared" si="57"/>
        <v>-1.9943407286738282E-4</v>
      </c>
      <c r="ET47" s="40">
        <f t="shared" si="58"/>
        <v>-1.9907264130556966E-4</v>
      </c>
      <c r="EU47" s="40">
        <f t="shared" si="59"/>
        <v>-1.9942473566933534E-4</v>
      </c>
      <c r="EV47" s="40">
        <f t="shared" si="60"/>
        <v>-1.9739704319000922E-4</v>
      </c>
      <c r="EW47" s="40">
        <f t="shared" si="61"/>
        <v>0</v>
      </c>
      <c r="EX47" s="40">
        <f t="shared" si="62"/>
        <v>0</v>
      </c>
      <c r="EY47" s="40">
        <f t="shared" si="63"/>
        <v>-1.1367043256002735E-4</v>
      </c>
    </row>
    <row r="48" spans="1:155" x14ac:dyDescent="0.25">
      <c r="A48" s="17" t="s">
        <v>217</v>
      </c>
      <c r="B48" s="15">
        <v>12112.994000000001</v>
      </c>
      <c r="C48" s="15">
        <v>1995.4563800000001</v>
      </c>
      <c r="D48" s="15">
        <v>637.52599999999995</v>
      </c>
      <c r="E48" s="15">
        <v>2470.4132500000001</v>
      </c>
      <c r="F48" s="15">
        <v>2151.6502500000001</v>
      </c>
      <c r="G48" s="15">
        <v>15.93815</v>
      </c>
      <c r="H48" s="15">
        <v>3028.2485000000001</v>
      </c>
      <c r="I48" s="17">
        <v>100.98420913</v>
      </c>
      <c r="J48" s="17">
        <v>30.863806148999998</v>
      </c>
      <c r="K48" s="17">
        <v>27.073514843000002</v>
      </c>
      <c r="L48" s="17">
        <v>16.334353420999999</v>
      </c>
      <c r="M48" s="17">
        <v>201.69767454000001</v>
      </c>
      <c r="N48" s="17">
        <v>20.666115908999998</v>
      </c>
      <c r="O48" s="17">
        <v>17.507538952000001</v>
      </c>
      <c r="P48" s="17">
        <v>0.86936898969999998</v>
      </c>
      <c r="Q48" s="17">
        <v>0.3560401581</v>
      </c>
      <c r="R48" s="17">
        <v>0.43310710390000001</v>
      </c>
      <c r="S48" s="17">
        <v>0.39660171999999999</v>
      </c>
      <c r="T48" s="17">
        <v>1.7196301790999999</v>
      </c>
      <c r="U48" s="17">
        <v>226.96629313</v>
      </c>
      <c r="V48" s="17">
        <v>29.329639981</v>
      </c>
      <c r="W48" s="17">
        <v>19.402685383000001</v>
      </c>
      <c r="X48" s="17">
        <v>4.2415174325000002</v>
      </c>
      <c r="Y48" s="17">
        <v>2.4066513099999999E-2</v>
      </c>
      <c r="Z48" s="17">
        <v>2.887841485</v>
      </c>
      <c r="AA48" s="17">
        <v>5.7833994461999998</v>
      </c>
      <c r="AB48" s="17">
        <v>6.2269080671000001</v>
      </c>
      <c r="AC48" s="17">
        <v>6.6701195899999996E-2</v>
      </c>
      <c r="AD48" s="17"/>
      <c r="AE48" s="17"/>
      <c r="AF48" s="17"/>
      <c r="AG48" s="15"/>
      <c r="AH48" s="17" t="s">
        <v>217</v>
      </c>
      <c r="AI48" s="17">
        <v>287.40932466134899</v>
      </c>
      <c r="AJ48" s="17">
        <v>43.325931953589397</v>
      </c>
      <c r="AK48" s="17">
        <v>19.543520952166801</v>
      </c>
      <c r="AL48" s="17">
        <v>31.087842293750899</v>
      </c>
      <c r="AM48" s="17">
        <v>4.2723032887371097</v>
      </c>
      <c r="AN48" s="17">
        <v>0</v>
      </c>
      <c r="AO48" s="17">
        <v>101.71714817336699</v>
      </c>
      <c r="AP48" s="17">
        <v>101.71714817336699</v>
      </c>
      <c r="AQ48" s="17">
        <v>91.916267387638598</v>
      </c>
      <c r="AR48" s="17">
        <v>90.893767986954202</v>
      </c>
      <c r="AS48" s="17">
        <v>27.270020802684201</v>
      </c>
      <c r="AT48" s="17">
        <v>6.7185226440609896E-2</v>
      </c>
      <c r="AU48" s="17">
        <v>16.452908065780999</v>
      </c>
      <c r="AV48" s="17">
        <v>2.42412744380615E-2</v>
      </c>
      <c r="AW48" s="17">
        <v>309.64258728310602</v>
      </c>
      <c r="AX48" s="17">
        <v>12200.912575066801</v>
      </c>
      <c r="AY48" s="17">
        <v>70.914391817655996</v>
      </c>
      <c r="AZ48" s="17">
        <v>0.87168572105689501</v>
      </c>
      <c r="BA48" s="17">
        <v>45.893782546858901</v>
      </c>
      <c r="BB48" s="17">
        <v>0</v>
      </c>
      <c r="BC48" s="17">
        <v>8.3151914163510501</v>
      </c>
      <c r="BD48" s="17">
        <v>30.448108734820899</v>
      </c>
      <c r="BE48" s="17">
        <v>203.16176680118599</v>
      </c>
      <c r="BF48" s="17">
        <v>203.16176680118599</v>
      </c>
      <c r="BG48" s="17">
        <v>31.976199809393499</v>
      </c>
      <c r="BH48" s="17">
        <v>0.95036370154709304</v>
      </c>
      <c r="BI48" s="17">
        <v>2.9087989877523599</v>
      </c>
      <c r="BJ48" s="17">
        <v>5662570.4431709005</v>
      </c>
      <c r="BK48" s="17">
        <v>0</v>
      </c>
      <c r="BL48" s="17">
        <v>213.96610944660401</v>
      </c>
      <c r="BM48" s="17">
        <v>21.782144508738899</v>
      </c>
      <c r="BN48" s="17">
        <v>37.446397154948897</v>
      </c>
      <c r="BO48" s="17">
        <v>629.37589577636197</v>
      </c>
      <c r="BP48" s="17">
        <v>22.2774539572268</v>
      </c>
      <c r="BQ48" s="17">
        <v>0</v>
      </c>
      <c r="BR48" s="17">
        <v>0</v>
      </c>
      <c r="BS48" s="17">
        <v>228.61443466316999</v>
      </c>
      <c r="BT48" s="17">
        <v>5.8253821907095</v>
      </c>
      <c r="BU48" s="17">
        <v>0</v>
      </c>
      <c r="BV48" s="17">
        <v>33.988141427488401</v>
      </c>
      <c r="BW48" s="17">
        <v>2009.93968198107</v>
      </c>
      <c r="BX48" s="17">
        <v>0</v>
      </c>
      <c r="BY48" s="17">
        <v>3152.4754137469199</v>
      </c>
      <c r="BZ48" s="17">
        <v>577.93803765847099</v>
      </c>
      <c r="CA48" s="17">
        <v>64.215336670249101</v>
      </c>
      <c r="CB48" s="17">
        <v>642.15337432872002</v>
      </c>
      <c r="CC48" s="17">
        <v>0.16451773186232899</v>
      </c>
      <c r="CD48" s="17">
        <v>225.911383079134</v>
      </c>
      <c r="CE48" s="17">
        <v>17.1560156533616</v>
      </c>
      <c r="CF48" s="17">
        <v>0.87567763709563096</v>
      </c>
      <c r="CG48" s="17">
        <v>0.35862551313524699</v>
      </c>
      <c r="CH48" s="17">
        <v>0.43625059467605798</v>
      </c>
      <c r="CI48" s="17">
        <v>0.399478347712098</v>
      </c>
      <c r="CJ48" s="17">
        <v>1.7321128447035601</v>
      </c>
      <c r="CK48" s="17">
        <v>1.7031238391287298E-2</v>
      </c>
      <c r="CL48" s="17">
        <v>282.21468179358698</v>
      </c>
      <c r="CM48" s="17">
        <v>0.34152240171519499</v>
      </c>
      <c r="CN48" s="17">
        <v>21.334369827322899</v>
      </c>
      <c r="CO48" s="17">
        <v>241.643092857575</v>
      </c>
      <c r="CP48" s="17">
        <v>4.2875578485093997E-2</v>
      </c>
      <c r="CQ48" s="17">
        <v>0</v>
      </c>
      <c r="CR48" s="17">
        <v>25.947251831103902</v>
      </c>
      <c r="CS48" s="17">
        <v>2488.3441871512</v>
      </c>
      <c r="CT48" s="17">
        <v>2167.2675631208199</v>
      </c>
      <c r="CU48" s="17">
        <v>321.07662403037898</v>
      </c>
      <c r="CV48" s="17">
        <v>0.94694806252307895</v>
      </c>
      <c r="CW48" s="17">
        <v>1.39632537938788E-2</v>
      </c>
      <c r="CX48" s="17">
        <v>25.536823888181502</v>
      </c>
      <c r="CY48" s="17">
        <v>9.4302651351157696</v>
      </c>
      <c r="CZ48" s="17">
        <v>747.09433779107803</v>
      </c>
      <c r="DA48" s="17">
        <v>4.2406272259792601</v>
      </c>
      <c r="DB48" s="17">
        <v>5.0307066039451698</v>
      </c>
      <c r="DC48" s="17">
        <v>1067.27775894663</v>
      </c>
      <c r="DD48" s="17">
        <v>0.31721967847351901</v>
      </c>
      <c r="DE48" s="17">
        <v>0.57372581722581395</v>
      </c>
      <c r="DF48" s="17">
        <v>17.779413579920298</v>
      </c>
      <c r="DG48" s="17">
        <v>1.6849081830056699E-2</v>
      </c>
      <c r="DH48" s="17">
        <v>16.0538545419511</v>
      </c>
      <c r="DI48" s="17">
        <v>29.1234219065771</v>
      </c>
      <c r="DJ48" s="17">
        <v>6.2721077699198</v>
      </c>
      <c r="DK48" s="17">
        <v>0</v>
      </c>
      <c r="DL48" s="17">
        <v>4.8961341991311196</v>
      </c>
      <c r="DM48" s="17">
        <v>49.831441282623302</v>
      </c>
      <c r="DN48" s="17">
        <v>20.816132095786799</v>
      </c>
      <c r="DO48" s="17">
        <v>145.483427427034</v>
      </c>
      <c r="DP48" s="17">
        <v>3050.2280051036901</v>
      </c>
      <c r="DQ48" s="17">
        <v>17.634602390171398</v>
      </c>
      <c r="DR48" s="17">
        <v>22.574584479614501</v>
      </c>
      <c r="DS48" s="17"/>
      <c r="DT48" s="26">
        <f t="shared" si="32"/>
        <v>1.0335212346330005</v>
      </c>
      <c r="DU48" s="40">
        <f t="shared" si="33"/>
        <v>7.2582034686717633E-3</v>
      </c>
      <c r="DV48" s="40">
        <f t="shared" si="34"/>
        <v>7.2581401058087131E-3</v>
      </c>
      <c r="DW48" s="40">
        <f t="shared" si="35"/>
        <v>7.2583303719692474E-3</v>
      </c>
      <c r="DX48" s="40">
        <f t="shared" si="36"/>
        <v>7.258274360048847E-3</v>
      </c>
      <c r="DY48" s="40">
        <f t="shared" si="37"/>
        <v>7.2582954041065656E-3</v>
      </c>
      <c r="DZ48" s="40">
        <f t="shared" si="38"/>
        <v>7.259596750632917E-3</v>
      </c>
      <c r="EA48" s="40">
        <f t="shared" si="39"/>
        <v>7.2581576788331324E-3</v>
      </c>
      <c r="EB48" s="40">
        <f t="shared" si="40"/>
        <v>7.2579569586316483E-3</v>
      </c>
      <c r="EC48" s="40">
        <f t="shared" si="41"/>
        <v>7.2588631379205256E-3</v>
      </c>
      <c r="ED48" s="40">
        <f t="shared" si="42"/>
        <v>7.2582359853806191E-3</v>
      </c>
      <c r="EE48" s="40">
        <f t="shared" si="43"/>
        <v>7.2579943463560595E-3</v>
      </c>
      <c r="EF48" s="40">
        <f t="shared" si="44"/>
        <v>7.2588455197862391E-3</v>
      </c>
      <c r="EG48" s="40">
        <f t="shared" si="45"/>
        <v>7.2590411980351282E-3</v>
      </c>
      <c r="EH48" s="40">
        <f t="shared" si="46"/>
        <v>7.2576413235329257E-3</v>
      </c>
      <c r="EI48" s="40">
        <f t="shared" si="47"/>
        <v>7.2565820386668589E-3</v>
      </c>
      <c r="EJ48" s="40">
        <f t="shared" si="48"/>
        <v>7.261414131045414E-3</v>
      </c>
      <c r="EK48" s="40">
        <f t="shared" si="49"/>
        <v>7.2579986514923721E-3</v>
      </c>
      <c r="EL48" s="40">
        <f t="shared" si="50"/>
        <v>7.2531902082976652E-3</v>
      </c>
      <c r="EM48" s="40">
        <f t="shared" si="51"/>
        <v>7.2589244799676541E-3</v>
      </c>
      <c r="EN48" s="40">
        <f t="shared" si="52"/>
        <v>7.2616136539093096E-3</v>
      </c>
      <c r="EO48" s="40">
        <f t="shared" si="53"/>
        <v>0.15883254787669468</v>
      </c>
      <c r="EP48" s="40">
        <f t="shared" si="54"/>
        <v>7.2585606779046923E-3</v>
      </c>
      <c r="EQ48" s="40">
        <f t="shared" si="55"/>
        <v>7.258217542905147E-3</v>
      </c>
      <c r="ER48" s="40">
        <f t="shared" si="56"/>
        <v>7.261597778429372E-3</v>
      </c>
      <c r="ES48" s="40">
        <f t="shared" si="57"/>
        <v>7.2571513572393526E-3</v>
      </c>
      <c r="ET48" s="40">
        <f t="shared" si="58"/>
        <v>7.2591811961190272E-3</v>
      </c>
      <c r="EU48" s="40">
        <f t="shared" si="59"/>
        <v>7.2587715014797612E-3</v>
      </c>
      <c r="EV48" s="40">
        <f t="shared" si="60"/>
        <v>7.2566995850504761E-3</v>
      </c>
      <c r="EW48" s="40">
        <f t="shared" si="61"/>
        <v>0</v>
      </c>
      <c r="EX48" s="40">
        <f t="shared" si="62"/>
        <v>0</v>
      </c>
      <c r="EY48" s="40">
        <f t="shared" si="63"/>
        <v>0</v>
      </c>
    </row>
    <row r="49" spans="1:155" x14ac:dyDescent="0.25">
      <c r="A49" s="17" t="s">
        <v>218</v>
      </c>
      <c r="B49" s="15">
        <v>32057.376317999999</v>
      </c>
      <c r="C49" s="15">
        <v>530.10475599999995</v>
      </c>
      <c r="D49" s="15">
        <v>641.30523200000005</v>
      </c>
      <c r="E49" s="15">
        <v>3443.245578</v>
      </c>
      <c r="F49" s="15">
        <v>2918.004747</v>
      </c>
      <c r="G49" s="15">
        <v>303.25687399999998</v>
      </c>
      <c r="H49" s="15">
        <v>7620.2557260000003</v>
      </c>
      <c r="I49" s="17">
        <v>198.593099</v>
      </c>
      <c r="J49" s="17">
        <v>100.071099</v>
      </c>
      <c r="K49" s="17">
        <v>87.678379000000007</v>
      </c>
      <c r="L49" s="17">
        <v>79.932927000000007</v>
      </c>
      <c r="M49" s="17">
        <v>520.80334300000004</v>
      </c>
      <c r="N49" s="17">
        <v>61.653691000000002</v>
      </c>
      <c r="O49" s="17">
        <v>32.530828999999997</v>
      </c>
      <c r="P49" s="17">
        <v>2.9845619999999999</v>
      </c>
      <c r="Q49" s="17">
        <v>1.222289</v>
      </c>
      <c r="R49" s="17">
        <v>1.4868859999999999</v>
      </c>
      <c r="S49" s="17">
        <v>1.3615950000000001</v>
      </c>
      <c r="T49" s="17">
        <v>5.7711509999999997</v>
      </c>
      <c r="U49" s="17">
        <v>305.480142</v>
      </c>
      <c r="V49" s="17">
        <v>61.653691000000002</v>
      </c>
      <c r="W49" s="17">
        <v>9.9141650000000006</v>
      </c>
      <c r="X49" s="17">
        <v>8.9847239999999999</v>
      </c>
      <c r="Y49" s="17">
        <v>8.2654000000000005E-2</v>
      </c>
      <c r="Z49" s="17">
        <v>3.717813</v>
      </c>
      <c r="AA49" s="17">
        <v>19.854806</v>
      </c>
      <c r="AB49" s="17">
        <v>12.392712</v>
      </c>
      <c r="AC49" s="17">
        <v>0.22900599999999999</v>
      </c>
      <c r="AD49" s="17"/>
      <c r="AE49" s="17"/>
      <c r="AF49" s="17">
        <v>0.19023799999999999</v>
      </c>
      <c r="AG49" s="15"/>
      <c r="AH49" s="17" t="s">
        <v>218</v>
      </c>
      <c r="AI49" s="17">
        <v>757.874639304997</v>
      </c>
      <c r="AJ49" s="17">
        <v>113.827415829199</v>
      </c>
      <c r="AK49" s="17">
        <v>9.9142205572182007</v>
      </c>
      <c r="AL49" s="17">
        <v>100.07161705621699</v>
      </c>
      <c r="AM49" s="17">
        <v>8.9847564092726397</v>
      </c>
      <c r="AN49" s="17">
        <v>0</v>
      </c>
      <c r="AO49" s="17">
        <v>198.59393930275201</v>
      </c>
      <c r="AP49" s="17">
        <v>198.59393930275201</v>
      </c>
      <c r="AQ49" s="17">
        <v>243.356441794143</v>
      </c>
      <c r="AR49" s="17">
        <v>241.15557301115001</v>
      </c>
      <c r="AS49" s="17">
        <v>87.6786977278867</v>
      </c>
      <c r="AT49" s="17">
        <v>0.22900745276704801</v>
      </c>
      <c r="AU49" s="17">
        <v>79.933306354710396</v>
      </c>
      <c r="AV49" s="17">
        <v>8.2654673146304203E-2</v>
      </c>
      <c r="AW49" s="17">
        <v>810.87427344177399</v>
      </c>
      <c r="AX49" s="17">
        <v>32057.691369235599</v>
      </c>
      <c r="AY49" s="17">
        <v>184.76726384519901</v>
      </c>
      <c r="AZ49" s="17">
        <v>0</v>
      </c>
      <c r="BA49" s="17">
        <v>121.614964715128</v>
      </c>
      <c r="BB49" s="17">
        <v>0</v>
      </c>
      <c r="BC49" s="17">
        <v>21.395084078370498</v>
      </c>
      <c r="BD49" s="17">
        <v>80.7658212528315</v>
      </c>
      <c r="BE49" s="17">
        <v>520.80584279861102</v>
      </c>
      <c r="BF49" s="17">
        <v>520.80584279861102</v>
      </c>
      <c r="BG49" s="17">
        <v>85.496277103057906</v>
      </c>
      <c r="BH49" s="17">
        <v>0</v>
      </c>
      <c r="BI49" s="17">
        <v>3.7178330357925802</v>
      </c>
      <c r="BJ49" s="17">
        <v>5457688.3565259501</v>
      </c>
      <c r="BK49" s="17">
        <v>0</v>
      </c>
      <c r="BL49" s="17">
        <v>569.12351822330595</v>
      </c>
      <c r="BM49" s="17">
        <v>57.903597591971398</v>
      </c>
      <c r="BN49" s="17">
        <v>99.0392690640913</v>
      </c>
      <c r="BO49" s="17">
        <v>1670.9801312546499</v>
      </c>
      <c r="BP49" s="17">
        <v>58.3196389593015</v>
      </c>
      <c r="BQ49" s="17">
        <v>4.9462048656007299E-2</v>
      </c>
      <c r="BR49" s="17">
        <v>0.140776573962311</v>
      </c>
      <c r="BS49" s="17">
        <v>305.48254470614</v>
      </c>
      <c r="BT49" s="17">
        <v>19.854896581520801</v>
      </c>
      <c r="BU49" s="17">
        <v>0</v>
      </c>
      <c r="BV49" s="17">
        <v>73.540499688795293</v>
      </c>
      <c r="BW49" s="17">
        <v>530.109889266246</v>
      </c>
      <c r="BX49" s="17">
        <v>0</v>
      </c>
      <c r="BY49" s="17">
        <v>7888.68050893698</v>
      </c>
      <c r="BZ49" s="17">
        <v>577.17576953058006</v>
      </c>
      <c r="CA49" s="17">
        <v>64.130596139927306</v>
      </c>
      <c r="CB49" s="17">
        <v>641.30636567050794</v>
      </c>
      <c r="CC49" s="17">
        <v>0.43988052824018198</v>
      </c>
      <c r="CD49" s="17">
        <v>597.88092860623794</v>
      </c>
      <c r="CE49" s="17">
        <v>45.735795530750103</v>
      </c>
      <c r="CF49" s="17">
        <v>2.9845762660273198</v>
      </c>
      <c r="CG49" s="17">
        <v>1.2222936419583601</v>
      </c>
      <c r="CH49" s="17">
        <v>1.4868925001273099</v>
      </c>
      <c r="CI49" s="17">
        <v>1.36160107620827</v>
      </c>
      <c r="CJ49" s="17">
        <v>5.7711909808473401</v>
      </c>
      <c r="CK49" s="17">
        <v>8.1756342036078594E-2</v>
      </c>
      <c r="CL49" s="17">
        <v>680.41728918864305</v>
      </c>
      <c r="CM49" s="17">
        <v>3.4064815820367397E-2</v>
      </c>
      <c r="CN49" s="17">
        <v>9.85052005136769</v>
      </c>
      <c r="CO49" s="17">
        <v>105.40747338084201</v>
      </c>
      <c r="CP49" s="17">
        <v>3.1853762132310302E-2</v>
      </c>
      <c r="CQ49" s="17">
        <v>0</v>
      </c>
      <c r="CR49" s="17">
        <v>2.38626123767478</v>
      </c>
      <c r="CS49" s="17">
        <v>3443.2748837049298</v>
      </c>
      <c r="CT49" s="17">
        <v>2918.02956347807</v>
      </c>
      <c r="CU49" s="17">
        <v>525.24532022685503</v>
      </c>
      <c r="CV49" s="17">
        <v>3.1343178646031401E-2</v>
      </c>
      <c r="CW49" s="17">
        <v>5.6214444683278502E-3</v>
      </c>
      <c r="CX49" s="17">
        <v>14.8178578173139</v>
      </c>
      <c r="CY49" s="17">
        <v>1.46302859945876</v>
      </c>
      <c r="CZ49" s="17">
        <v>1137.3328096033299</v>
      </c>
      <c r="DA49" s="17">
        <v>7.53972123558039</v>
      </c>
      <c r="DB49" s="17">
        <v>3.38720883469193</v>
      </c>
      <c r="DC49" s="17">
        <v>1624.76128110583</v>
      </c>
      <c r="DD49" s="17">
        <v>0</v>
      </c>
      <c r="DE49" s="17">
        <v>5.9376962416706598E-2</v>
      </c>
      <c r="DF49" s="17">
        <v>10.8342419753413</v>
      </c>
      <c r="DG49" s="17">
        <v>5.1431311143813E-3</v>
      </c>
      <c r="DH49" s="17">
        <v>303.258200285057</v>
      </c>
      <c r="DI49" s="17">
        <v>36.084218841310197</v>
      </c>
      <c r="DJ49" s="17">
        <v>12.3927978655489</v>
      </c>
      <c r="DK49" s="17">
        <v>0</v>
      </c>
      <c r="DL49" s="17">
        <v>12.6914566050561</v>
      </c>
      <c r="DM49" s="17">
        <v>131.05854021385201</v>
      </c>
      <c r="DN49" s="17">
        <v>61.653930256356603</v>
      </c>
      <c r="DO49" s="17">
        <v>384.55125039547602</v>
      </c>
      <c r="DP49" s="17">
        <v>7620.3296752040596</v>
      </c>
      <c r="DQ49" s="17">
        <v>32.530969037304899</v>
      </c>
      <c r="DR49" s="17">
        <v>58.634263628944403</v>
      </c>
      <c r="DS49" s="17"/>
      <c r="DT49" s="26">
        <f t="shared" si="32"/>
        <v>1.0352151212835465</v>
      </c>
      <c r="DU49" s="40">
        <f t="shared" si="33"/>
        <v>9.8277298951520912E-6</v>
      </c>
      <c r="DV49" s="40">
        <f t="shared" si="34"/>
        <v>9.6834940414082085E-6</v>
      </c>
      <c r="DW49" s="40">
        <f t="shared" si="35"/>
        <v>1.7677549649204753E-6</v>
      </c>
      <c r="DX49" s="40">
        <f t="shared" si="36"/>
        <v>8.5110702289301901E-6</v>
      </c>
      <c r="DY49" s="40">
        <f t="shared" si="37"/>
        <v>8.5046051057980101E-6</v>
      </c>
      <c r="DZ49" s="40">
        <f t="shared" si="38"/>
        <v>4.3734707132099326E-6</v>
      </c>
      <c r="EA49" s="40">
        <f t="shared" si="39"/>
        <v>9.7042942807032118E-6</v>
      </c>
      <c r="EB49" s="40">
        <f t="shared" si="40"/>
        <v>4.2312787113025636E-6</v>
      </c>
      <c r="EC49" s="40">
        <f t="shared" si="41"/>
        <v>5.1768814589489867E-6</v>
      </c>
      <c r="ED49" s="40">
        <f t="shared" si="42"/>
        <v>3.6351936512555959E-6</v>
      </c>
      <c r="EE49" s="40">
        <f t="shared" si="43"/>
        <v>4.7459129125802489E-6</v>
      </c>
      <c r="EF49" s="40">
        <f t="shared" si="44"/>
        <v>4.7998897176507113E-6</v>
      </c>
      <c r="EG49" s="40">
        <f t="shared" si="45"/>
        <v>3.880649361292779E-6</v>
      </c>
      <c r="EH49" s="40">
        <f t="shared" si="46"/>
        <v>4.3047567248380722E-6</v>
      </c>
      <c r="EI49" s="40">
        <f t="shared" si="47"/>
        <v>4.779940011267688E-6</v>
      </c>
      <c r="EJ49" s="40">
        <f t="shared" si="48"/>
        <v>3.7977584353135131E-6</v>
      </c>
      <c r="EK49" s="40">
        <f t="shared" si="49"/>
        <v>4.371637980289509E-6</v>
      </c>
      <c r="EL49" s="40">
        <f t="shared" si="50"/>
        <v>4.4625665266597796E-6</v>
      </c>
      <c r="EM49" s="40">
        <f t="shared" si="51"/>
        <v>6.92770772075788E-6</v>
      </c>
      <c r="EN49" s="40">
        <f t="shared" si="52"/>
        <v>7.8653431423485929E-6</v>
      </c>
      <c r="EO49" s="40">
        <f t="shared" si="53"/>
        <v>0.19279962798651082</v>
      </c>
      <c r="EP49" s="40">
        <f t="shared" si="54"/>
        <v>5.6038222281113952E-6</v>
      </c>
      <c r="EQ49" s="40">
        <f t="shared" si="55"/>
        <v>3.6071528340559641E-6</v>
      </c>
      <c r="ER49" s="40">
        <f t="shared" si="56"/>
        <v>8.1441467345508916E-6</v>
      </c>
      <c r="ES49" s="40">
        <f t="shared" si="57"/>
        <v>5.389134036634437E-6</v>
      </c>
      <c r="ET49" s="40">
        <f t="shared" si="58"/>
        <v>4.5621962159406644E-6</v>
      </c>
      <c r="EU49" s="40">
        <f t="shared" si="59"/>
        <v>6.9287133357447029E-6</v>
      </c>
      <c r="EV49" s="40">
        <f t="shared" si="60"/>
        <v>6.3437946954286377E-6</v>
      </c>
      <c r="EW49" s="40">
        <f t="shared" si="61"/>
        <v>0</v>
      </c>
      <c r="EX49" s="40">
        <f t="shared" si="62"/>
        <v>0</v>
      </c>
      <c r="EY49" s="40">
        <f t="shared" si="63"/>
        <v>3.2728388561638079E-6</v>
      </c>
    </row>
    <row r="50" spans="1:155" x14ac:dyDescent="0.25">
      <c r="A50" s="17" t="s">
        <v>219</v>
      </c>
      <c r="B50" s="15">
        <v>17225.039072</v>
      </c>
      <c r="C50" s="15">
        <v>281.04871900000001</v>
      </c>
      <c r="D50" s="15">
        <v>232.4267954</v>
      </c>
      <c r="E50" s="15">
        <v>1785.283246</v>
      </c>
      <c r="F50" s="15">
        <v>1525.3234074</v>
      </c>
      <c r="G50" s="15">
        <v>128.36899199999999</v>
      </c>
      <c r="H50" s="15">
        <v>4110.4460719999997</v>
      </c>
      <c r="I50" s="17">
        <v>140.28731859999999</v>
      </c>
      <c r="J50" s="17">
        <v>41.225909999999999</v>
      </c>
      <c r="K50" s="17">
        <v>37.085569</v>
      </c>
      <c r="L50" s="17">
        <v>22.41141</v>
      </c>
      <c r="M50" s="17">
        <v>274.31570520000002</v>
      </c>
      <c r="N50" s="17">
        <v>28.148102999999999</v>
      </c>
      <c r="O50" s="17">
        <v>23.603728400000001</v>
      </c>
      <c r="P50" s="17">
        <v>1.161297</v>
      </c>
      <c r="Q50" s="17">
        <v>0.47557100000000002</v>
      </c>
      <c r="R50" s="17">
        <v>0.578515</v>
      </c>
      <c r="S50" s="17">
        <v>0.52973099999999995</v>
      </c>
      <c r="T50" s="17">
        <v>2.2454200000000002</v>
      </c>
      <c r="U50" s="17">
        <v>303.16719399999999</v>
      </c>
      <c r="V50" s="17">
        <v>39.176679999999998</v>
      </c>
      <c r="W50" s="17">
        <v>25.916896000000001</v>
      </c>
      <c r="X50" s="17">
        <v>5.6655379999999997</v>
      </c>
      <c r="Y50" s="17">
        <v>3.2135999999999998E-2</v>
      </c>
      <c r="Z50" s="17">
        <v>4.8540102000000003</v>
      </c>
      <c r="AA50" s="17">
        <v>7.7251019999999997</v>
      </c>
      <c r="AB50" s="17">
        <v>8.4081168000000002</v>
      </c>
      <c r="AC50" s="17">
        <v>8.9103000000000002E-2</v>
      </c>
      <c r="AD50" s="17"/>
      <c r="AE50" s="17">
        <v>8.2364999999999994E-2</v>
      </c>
      <c r="AF50" s="17">
        <v>6.7222000000000004E-2</v>
      </c>
      <c r="AG50" s="15"/>
      <c r="AH50" s="17" t="s">
        <v>219</v>
      </c>
      <c r="AI50" s="17">
        <v>385.85421164274499</v>
      </c>
      <c r="AJ50" s="17">
        <v>58.303275196975299</v>
      </c>
      <c r="AK50" s="17">
        <v>25.9235751015228</v>
      </c>
      <c r="AL50" s="17">
        <v>41.236456090852201</v>
      </c>
      <c r="AM50" s="17">
        <v>5.66699478263331</v>
      </c>
      <c r="AN50" s="17">
        <v>0</v>
      </c>
      <c r="AO50" s="17">
        <v>140.32199567632</v>
      </c>
      <c r="AP50" s="17">
        <v>140.32199567632</v>
      </c>
      <c r="AQ50" s="17">
        <v>122.115909378428</v>
      </c>
      <c r="AR50" s="17">
        <v>120.333534359506</v>
      </c>
      <c r="AS50" s="17">
        <v>37.094879472756602</v>
      </c>
      <c r="AT50" s="17">
        <v>8.9126162988342195E-2</v>
      </c>
      <c r="AU50" s="17">
        <v>22.417017417868902</v>
      </c>
      <c r="AV50" s="17">
        <v>3.2144114291351798E-2</v>
      </c>
      <c r="AW50" s="17">
        <v>415.82931832429301</v>
      </c>
      <c r="AX50" s="17">
        <v>17229.618344527302</v>
      </c>
      <c r="AY50" s="17">
        <v>96.725097760771405</v>
      </c>
      <c r="AZ50" s="17">
        <v>2.5795773772383801</v>
      </c>
      <c r="BA50" s="17">
        <v>61.272126362388903</v>
      </c>
      <c r="BB50" s="17">
        <v>8.2364290549336694E-2</v>
      </c>
      <c r="BC50" s="17">
        <v>11.566381140040701</v>
      </c>
      <c r="BD50" s="17">
        <v>41.221249894326903</v>
      </c>
      <c r="BE50" s="17">
        <v>274.38499464501899</v>
      </c>
      <c r="BF50" s="17">
        <v>274.38499464501899</v>
      </c>
      <c r="BG50" s="17">
        <v>41.784436935612398</v>
      </c>
      <c r="BH50" s="17">
        <v>2.5983365172043098</v>
      </c>
      <c r="BI50" s="17">
        <v>4.8550008027257299</v>
      </c>
      <c r="BJ50" s="17">
        <v>2269181.60573642</v>
      </c>
      <c r="BK50" s="17">
        <v>0</v>
      </c>
      <c r="BL50" s="17">
        <v>281.58303435478098</v>
      </c>
      <c r="BM50" s="17">
        <v>28.7455137577915</v>
      </c>
      <c r="BN50" s="17">
        <v>49.8357021929368</v>
      </c>
      <c r="BO50" s="17">
        <v>830.56977204106704</v>
      </c>
      <c r="BP50" s="17">
        <v>30.153959422243499</v>
      </c>
      <c r="BQ50" s="17">
        <v>1.7482049085908599E-2</v>
      </c>
      <c r="BR50" s="17">
        <v>4.9756696043254597E-2</v>
      </c>
      <c r="BS50" s="17">
        <v>303.24603909124698</v>
      </c>
      <c r="BT50" s="17">
        <v>7.7270971824335701</v>
      </c>
      <c r="BU50" s="17">
        <v>0</v>
      </c>
      <c r="BV50" s="17">
        <v>44.996137740064597</v>
      </c>
      <c r="BW50" s="17">
        <v>281.12365214482099</v>
      </c>
      <c r="BX50" s="17">
        <v>0</v>
      </c>
      <c r="BY50" s="17">
        <v>4248.8432454240301</v>
      </c>
      <c r="BZ50" s="17">
        <v>209.228103767368</v>
      </c>
      <c r="CA50" s="17">
        <v>23.247592786035899</v>
      </c>
      <c r="CB50" s="17">
        <v>232.47569655340399</v>
      </c>
      <c r="CC50" s="17">
        <v>0.21498129348521999</v>
      </c>
      <c r="CD50" s="17">
        <v>300.30178404377199</v>
      </c>
      <c r="CE50" s="17">
        <v>22.5300669186155</v>
      </c>
      <c r="CF50" s="17">
        <v>1.16159442644333</v>
      </c>
      <c r="CG50" s="17">
        <v>0.47569256829422801</v>
      </c>
      <c r="CH50" s="17">
        <v>0.57866167924734202</v>
      </c>
      <c r="CI50" s="17">
        <v>0.52986833665900501</v>
      </c>
      <c r="CJ50" s="17">
        <v>2.2459929949547202</v>
      </c>
      <c r="CK50" s="17">
        <v>4.1173961209676098E-2</v>
      </c>
      <c r="CL50" s="17">
        <v>425.737783242315</v>
      </c>
      <c r="CM50" s="17">
        <v>0.93540564261975201</v>
      </c>
      <c r="CN50" s="17">
        <v>8.5923692878519802</v>
      </c>
      <c r="CO50" s="17">
        <v>70.113592799704506</v>
      </c>
      <c r="CP50" s="17">
        <v>8.8446127779890499E-2</v>
      </c>
      <c r="CQ50" s="17">
        <v>0</v>
      </c>
      <c r="CR50" s="17">
        <v>8.5702408882421999</v>
      </c>
      <c r="CS50" s="17">
        <v>1785.73713276281</v>
      </c>
      <c r="CT50" s="17">
        <v>1525.7080675115101</v>
      </c>
      <c r="CU50" s="17">
        <v>260.02906525129902</v>
      </c>
      <c r="CV50" s="17">
        <v>0.11556607794441</v>
      </c>
      <c r="CW50" s="17">
        <v>2.7100426629628999E-2</v>
      </c>
      <c r="CX50" s="17">
        <v>30.575698933955</v>
      </c>
      <c r="CY50" s="17">
        <v>0.27384363707512799</v>
      </c>
      <c r="CZ50" s="17">
        <v>573.29036413741403</v>
      </c>
      <c r="DA50" s="17">
        <v>1.0043414012577301</v>
      </c>
      <c r="DB50" s="17">
        <v>6.0309957307495097</v>
      </c>
      <c r="DC50" s="17">
        <v>818.986272700717</v>
      </c>
      <c r="DD50" s="17">
        <v>0.94876533339506197</v>
      </c>
      <c r="DE50" s="17">
        <v>1.0053160370707099</v>
      </c>
      <c r="DF50" s="17">
        <v>6.04889728379547</v>
      </c>
      <c r="DG50" s="17">
        <v>8.4424375028246696E-3</v>
      </c>
      <c r="DH50" s="17">
        <v>128.39933326234399</v>
      </c>
      <c r="DI50" s="17">
        <v>69.788365141829999</v>
      </c>
      <c r="DJ50" s="17">
        <v>8.4102643477460504</v>
      </c>
      <c r="DK50" s="17">
        <v>0</v>
      </c>
      <c r="DL50" s="17">
        <v>6.7297383662617802</v>
      </c>
      <c r="DM50" s="17">
        <v>66.949010257245405</v>
      </c>
      <c r="DN50" s="17">
        <v>28.155183802646999</v>
      </c>
      <c r="DO50" s="17">
        <v>192.02734254631801</v>
      </c>
      <c r="DP50" s="17">
        <v>4111.5227252434697</v>
      </c>
      <c r="DQ50" s="17">
        <v>23.609766294156099</v>
      </c>
      <c r="DR50" s="17">
        <v>30.957587236519501</v>
      </c>
      <c r="DS50" s="17"/>
      <c r="DT50" s="26">
        <f t="shared" si="32"/>
        <v>1.0333989447115191</v>
      </c>
      <c r="DU50" s="40">
        <f t="shared" si="33"/>
        <v>2.6584976139450568E-4</v>
      </c>
      <c r="DV50" s="40">
        <f t="shared" si="34"/>
        <v>2.6661977000858939E-4</v>
      </c>
      <c r="DW50" s="40">
        <f t="shared" si="35"/>
        <v>2.1039378579320605E-4</v>
      </c>
      <c r="DX50" s="40">
        <f t="shared" si="36"/>
        <v>2.5423795570086441E-4</v>
      </c>
      <c r="DY50" s="40">
        <f t="shared" si="37"/>
        <v>2.5218265821135222E-4</v>
      </c>
      <c r="DZ50" s="40">
        <f t="shared" si="38"/>
        <v>2.3635974600466888E-4</v>
      </c>
      <c r="EA50" s="40">
        <f t="shared" si="39"/>
        <v>2.619309983906757E-4</v>
      </c>
      <c r="EB50" s="40">
        <f t="shared" si="40"/>
        <v>2.471861082389266E-4</v>
      </c>
      <c r="EC50" s="40">
        <f t="shared" si="41"/>
        <v>2.5581220286470156E-4</v>
      </c>
      <c r="ED50" s="40">
        <f t="shared" si="42"/>
        <v>2.5105379282714811E-4</v>
      </c>
      <c r="EE50" s="40">
        <f t="shared" si="43"/>
        <v>2.5020370734824899E-4</v>
      </c>
      <c r="EF50" s="40">
        <f t="shared" si="44"/>
        <v>2.525901496177512E-4</v>
      </c>
      <c r="EG50" s="40">
        <f t="shared" si="45"/>
        <v>2.5155523436160969E-4</v>
      </c>
      <c r="EH50" s="40">
        <f t="shared" si="46"/>
        <v>2.558025602471209E-4</v>
      </c>
      <c r="EI50" s="40">
        <f t="shared" si="47"/>
        <v>2.5611574242418036E-4</v>
      </c>
      <c r="EJ50" s="40">
        <f t="shared" si="48"/>
        <v>2.5562596169234804E-4</v>
      </c>
      <c r="EK50" s="40">
        <f t="shared" si="49"/>
        <v>2.5354441516990683E-4</v>
      </c>
      <c r="EL50" s="40">
        <f t="shared" si="50"/>
        <v>2.5925735704548279E-4</v>
      </c>
      <c r="EM50" s="40">
        <f t="shared" si="51"/>
        <v>2.5518386525459071E-4</v>
      </c>
      <c r="EN50" s="40">
        <f t="shared" si="52"/>
        <v>2.6007131644656048E-4</v>
      </c>
      <c r="EO50" s="40">
        <f t="shared" si="53"/>
        <v>0.14854392307016828</v>
      </c>
      <c r="EP50" s="40">
        <f t="shared" si="54"/>
        <v>2.5771224774753728E-4</v>
      </c>
      <c r="EQ50" s="40">
        <f t="shared" si="55"/>
        <v>2.5713050257721032E-4</v>
      </c>
      <c r="ER50" s="40">
        <f t="shared" si="56"/>
        <v>2.5249848617750692E-4</v>
      </c>
      <c r="ES50" s="40">
        <f t="shared" si="57"/>
        <v>2.0407924271143778E-4</v>
      </c>
      <c r="ET50" s="40">
        <f t="shared" si="58"/>
        <v>2.5827263297888386E-4</v>
      </c>
      <c r="EU50" s="40">
        <f t="shared" si="59"/>
        <v>2.5541364340350188E-4</v>
      </c>
      <c r="EV50" s="40">
        <f t="shared" si="60"/>
        <v>2.5995744635077373E-4</v>
      </c>
      <c r="EW50" s="40">
        <f t="shared" si="61"/>
        <v>0</v>
      </c>
      <c r="EX50" s="40">
        <f t="shared" si="62"/>
        <v>-8.6134967923251361E-6</v>
      </c>
      <c r="EY50" s="40">
        <f t="shared" si="63"/>
        <v>2.4910191846705832E-4</v>
      </c>
    </row>
    <row r="51" spans="1:155" x14ac:dyDescent="0.25">
      <c r="A51" s="17" t="s">
        <v>220</v>
      </c>
      <c r="B51" s="15">
        <v>5549.3880870000003</v>
      </c>
      <c r="C51" s="15">
        <v>90.951706000000001</v>
      </c>
      <c r="D51" s="15">
        <v>69.125579000000002</v>
      </c>
      <c r="E51" s="15">
        <v>558.64394300000004</v>
      </c>
      <c r="F51" s="15">
        <v>473.42709500000001</v>
      </c>
      <c r="G51" s="15">
        <v>39.686993999999999</v>
      </c>
      <c r="H51" s="15">
        <v>1307.43083</v>
      </c>
      <c r="I51" s="17">
        <v>45.370497999999998</v>
      </c>
      <c r="J51" s="17">
        <v>13.866591</v>
      </c>
      <c r="K51" s="17">
        <v>12.163684999999999</v>
      </c>
      <c r="L51" s="17">
        <v>7.3387390000000003</v>
      </c>
      <c r="M51" s="17">
        <v>90.619365999999999</v>
      </c>
      <c r="N51" s="17">
        <v>9.2849369999999993</v>
      </c>
      <c r="O51" s="17">
        <v>7.865856</v>
      </c>
      <c r="P51" s="17">
        <v>0.39058999999999999</v>
      </c>
      <c r="Q51" s="17">
        <v>0.15995999999999999</v>
      </c>
      <c r="R51" s="17">
        <v>0.194605</v>
      </c>
      <c r="S51" s="17">
        <v>0.17819199999999999</v>
      </c>
      <c r="T51" s="17">
        <v>0.75529000000000002</v>
      </c>
      <c r="U51" s="17">
        <v>101.972137</v>
      </c>
      <c r="V51" s="17">
        <v>13.177307000000001</v>
      </c>
      <c r="W51" s="17">
        <v>8.7173010000000009</v>
      </c>
      <c r="X51" s="17">
        <v>1.9056409999999999</v>
      </c>
      <c r="Y51" s="17">
        <v>1.0806E-2</v>
      </c>
      <c r="Z51" s="17">
        <v>1.297453</v>
      </c>
      <c r="AA51" s="17">
        <v>2.5983890000000001</v>
      </c>
      <c r="AB51" s="17">
        <v>2.7976519999999998</v>
      </c>
      <c r="AC51" s="17">
        <v>2.9977E-2</v>
      </c>
      <c r="AD51" s="17"/>
      <c r="AE51" s="17"/>
      <c r="AF51" s="17">
        <v>3.784E-3</v>
      </c>
      <c r="AG51" s="15"/>
      <c r="AH51" s="17" t="s">
        <v>220</v>
      </c>
      <c r="AI51" s="17">
        <v>122.614069294994</v>
      </c>
      <c r="AJ51" s="17">
        <v>18.415771004547299</v>
      </c>
      <c r="AK51" s="17">
        <v>8.6983744679310107</v>
      </c>
      <c r="AL51" s="17">
        <v>13.8364898381988</v>
      </c>
      <c r="AM51" s="17">
        <v>1.9015068742274099</v>
      </c>
      <c r="AN51" s="17">
        <v>0</v>
      </c>
      <c r="AO51" s="17">
        <v>45.271997397380296</v>
      </c>
      <c r="AP51" s="17">
        <v>45.271997397380296</v>
      </c>
      <c r="AQ51" s="17">
        <v>39.3718432071297</v>
      </c>
      <c r="AR51" s="17">
        <v>39.015763828250002</v>
      </c>
      <c r="AS51" s="17">
        <v>12.137260478089599</v>
      </c>
      <c r="AT51" s="17">
        <v>2.9911825986885101E-2</v>
      </c>
      <c r="AU51" s="17">
        <v>7.3227989920201004</v>
      </c>
      <c r="AV51" s="17">
        <v>1.07824447189603E-2</v>
      </c>
      <c r="AW51" s="17">
        <v>131.188747771594</v>
      </c>
      <c r="AX51" s="17">
        <v>5541.85978313133</v>
      </c>
      <c r="AY51" s="17">
        <v>29.892913425387601</v>
      </c>
      <c r="AZ51" s="17">
        <v>0</v>
      </c>
      <c r="BA51" s="17">
        <v>19.675697185761301</v>
      </c>
      <c r="BB51" s="17">
        <v>0</v>
      </c>
      <c r="BC51" s="17">
        <v>3.4614432220470102</v>
      </c>
      <c r="BD51" s="17">
        <v>13.0668389693419</v>
      </c>
      <c r="BE51" s="17">
        <v>90.422665454825605</v>
      </c>
      <c r="BF51" s="17">
        <v>90.422665454825605</v>
      </c>
      <c r="BG51" s="17">
        <v>13.832172593234599</v>
      </c>
      <c r="BH51" s="17">
        <v>0</v>
      </c>
      <c r="BI51" s="17">
        <v>1.2946349853172101</v>
      </c>
      <c r="BJ51" s="17">
        <v>712693.10457899899</v>
      </c>
      <c r="BK51" s="17">
        <v>0</v>
      </c>
      <c r="BL51" s="17">
        <v>92.076660692972197</v>
      </c>
      <c r="BM51" s="17">
        <v>9.3680287614787492</v>
      </c>
      <c r="BN51" s="17">
        <v>16.0232433647137</v>
      </c>
      <c r="BO51" s="17">
        <v>270.34248756705301</v>
      </c>
      <c r="BP51" s="17">
        <v>9.4353472387704809</v>
      </c>
      <c r="BQ51" s="17">
        <v>9.8178437143471293E-4</v>
      </c>
      <c r="BR51" s="17">
        <v>2.7943081730848699E-3</v>
      </c>
      <c r="BS51" s="17">
        <v>101.751114460466</v>
      </c>
      <c r="BT51" s="17">
        <v>2.5927511640867</v>
      </c>
      <c r="BU51" s="17">
        <v>0</v>
      </c>
      <c r="BV51" s="17">
        <v>15.0718057382193</v>
      </c>
      <c r="BW51" s="17">
        <v>90.826270522550502</v>
      </c>
      <c r="BX51" s="17">
        <v>0</v>
      </c>
      <c r="BY51" s="17">
        <v>1349.0431516173601</v>
      </c>
      <c r="BZ51" s="17">
        <v>62.033513689049002</v>
      </c>
      <c r="CA51" s="17">
        <v>6.8926058087380202</v>
      </c>
      <c r="CB51" s="17">
        <v>68.926119497787099</v>
      </c>
      <c r="CC51" s="17">
        <v>7.1166869278129596E-2</v>
      </c>
      <c r="CD51" s="17">
        <v>96.729227216168596</v>
      </c>
      <c r="CE51" s="17">
        <v>7.39944105170943</v>
      </c>
      <c r="CF51" s="17">
        <v>0.38974476039727202</v>
      </c>
      <c r="CG51" s="17">
        <v>0.15961316058797201</v>
      </c>
      <c r="CH51" s="17">
        <v>0.19418136714341599</v>
      </c>
      <c r="CI51" s="17">
        <v>0.17780557349162501</v>
      </c>
      <c r="CJ51" s="17">
        <v>0.75364852655191605</v>
      </c>
      <c r="CK51" s="17">
        <v>5.4617803976035701E-3</v>
      </c>
      <c r="CL51" s="17">
        <v>110.082511530415</v>
      </c>
      <c r="CM51" s="17">
        <v>2.2106595898300701E-2</v>
      </c>
      <c r="CN51" s="17">
        <v>3.4333634727205502</v>
      </c>
      <c r="CO51" s="17">
        <v>55.821188743200103</v>
      </c>
      <c r="CP51" s="17">
        <v>1.15699305433842E-2</v>
      </c>
      <c r="CQ51" s="17">
        <v>0</v>
      </c>
      <c r="CR51" s="17">
        <v>5.3380507834675397</v>
      </c>
      <c r="CS51" s="17">
        <v>558.27337612156998</v>
      </c>
      <c r="CT51" s="17">
        <v>473.18655321334302</v>
      </c>
      <c r="CU51" s="17">
        <v>85.086822908227006</v>
      </c>
      <c r="CV51" s="17">
        <v>1.0078749813985001E-2</v>
      </c>
      <c r="CW51" s="17">
        <v>1.53312242817065E-3</v>
      </c>
      <c r="CX51" s="17">
        <v>6.5993448083907905E-2</v>
      </c>
      <c r="CY51" s="17">
        <v>0.83153667223333705</v>
      </c>
      <c r="CZ51" s="17">
        <v>164.69555999052</v>
      </c>
      <c r="DA51" s="17">
        <v>1.0622090002590401</v>
      </c>
      <c r="DB51" s="17">
        <v>1.4122136708609501</v>
      </c>
      <c r="DC51" s="17">
        <v>235.27934412495799</v>
      </c>
      <c r="DD51" s="17">
        <v>0</v>
      </c>
      <c r="DE51" s="17">
        <v>3.1180774704167202E-2</v>
      </c>
      <c r="DF51" s="17">
        <v>5.1643361563517898</v>
      </c>
      <c r="DG51" s="17">
        <v>8.2619690250610399E-4</v>
      </c>
      <c r="DH51" s="17">
        <v>39.600823600919298</v>
      </c>
      <c r="DI51" s="17">
        <v>5.83793931111797</v>
      </c>
      <c r="DJ51" s="17">
        <v>2.7915779641418199</v>
      </c>
      <c r="DK51" s="17">
        <v>0</v>
      </c>
      <c r="DL51" s="17">
        <v>2.0533075370271701</v>
      </c>
      <c r="DM51" s="17">
        <v>21.203536601252001</v>
      </c>
      <c r="DN51" s="17">
        <v>9.2647780311856902</v>
      </c>
      <c r="DO51" s="17">
        <v>62.215286682663397</v>
      </c>
      <c r="DP51" s="17">
        <v>1305.6277112165601</v>
      </c>
      <c r="DQ51" s="17">
        <v>7.8487732364539697</v>
      </c>
      <c r="DR51" s="17">
        <v>9.4862537073265099</v>
      </c>
      <c r="DS51" s="17"/>
      <c r="DT51" s="26">
        <f t="shared" si="32"/>
        <v>1.0332525420744527</v>
      </c>
      <c r="DU51" s="40">
        <f t="shared" si="33"/>
        <v>-1.3566007189704525E-3</v>
      </c>
      <c r="DV51" s="40">
        <f t="shared" si="34"/>
        <v>-1.3791437562424601E-3</v>
      </c>
      <c r="DW51" s="40">
        <f t="shared" si="35"/>
        <v>-2.8854659172244087E-3</v>
      </c>
      <c r="DX51" s="40">
        <f t="shared" si="36"/>
        <v>-6.6333284925646136E-4</v>
      </c>
      <c r="DY51" s="40">
        <f t="shared" si="37"/>
        <v>-5.0808622742006459E-4</v>
      </c>
      <c r="DZ51" s="40">
        <f t="shared" si="38"/>
        <v>-2.1712503365888614E-3</v>
      </c>
      <c r="EA51" s="40">
        <f t="shared" si="39"/>
        <v>-1.3791313024490276E-3</v>
      </c>
      <c r="EB51" s="40">
        <f t="shared" si="40"/>
        <v>-2.1710275831599048E-3</v>
      </c>
      <c r="EC51" s="40">
        <f t="shared" si="41"/>
        <v>-2.1707687059638629E-3</v>
      </c>
      <c r="ED51" s="40">
        <f t="shared" si="42"/>
        <v>-2.1724109026499609E-3</v>
      </c>
      <c r="EE51" s="40">
        <f t="shared" si="43"/>
        <v>-2.1720363648168868E-3</v>
      </c>
      <c r="EF51" s="40">
        <f t="shared" si="44"/>
        <v>-2.1706237182722555E-3</v>
      </c>
      <c r="EG51" s="40">
        <f t="shared" si="45"/>
        <v>-2.1711476140666461E-3</v>
      </c>
      <c r="EH51" s="40">
        <f t="shared" si="46"/>
        <v>-2.1717615407693992E-3</v>
      </c>
      <c r="EI51" s="40">
        <f t="shared" si="47"/>
        <v>-2.1640072780357315E-3</v>
      </c>
      <c r="EJ51" s="40">
        <f t="shared" si="48"/>
        <v>-2.1682883972742109E-3</v>
      </c>
      <c r="EK51" s="40">
        <f t="shared" si="49"/>
        <v>-2.1768857767477984E-3</v>
      </c>
      <c r="EL51" s="40">
        <f t="shared" si="50"/>
        <v>-2.1685962802761981E-3</v>
      </c>
      <c r="EM51" s="40">
        <f t="shared" si="51"/>
        <v>-2.173302238986301E-3</v>
      </c>
      <c r="EN51" s="40">
        <f t="shared" si="52"/>
        <v>-2.1674797257019789E-3</v>
      </c>
      <c r="EO51" s="40">
        <f t="shared" si="53"/>
        <v>0.14376979592410644</v>
      </c>
      <c r="EP51" s="40">
        <f t="shared" si="54"/>
        <v>-2.1711458706072206E-3</v>
      </c>
      <c r="EQ51" s="40">
        <f t="shared" si="55"/>
        <v>-2.1694147914481168E-3</v>
      </c>
      <c r="ER51" s="40">
        <f t="shared" si="56"/>
        <v>-2.1798335220895751E-3</v>
      </c>
      <c r="ES51" s="40">
        <f t="shared" si="57"/>
        <v>-2.1719589709915197E-3</v>
      </c>
      <c r="ET51" s="40">
        <f t="shared" si="58"/>
        <v>-2.1697428342330677E-3</v>
      </c>
      <c r="EU51" s="40">
        <f t="shared" si="59"/>
        <v>-2.1711191592735245E-3</v>
      </c>
      <c r="EV51" s="40">
        <f t="shared" si="60"/>
        <v>-2.1741339398505264E-3</v>
      </c>
      <c r="EW51" s="40">
        <f t="shared" si="61"/>
        <v>0</v>
      </c>
      <c r="EX51" s="40">
        <f t="shared" si="62"/>
        <v>0</v>
      </c>
      <c r="EY51" s="40">
        <f t="shared" si="63"/>
        <v>-2.0897081079326051E-3</v>
      </c>
    </row>
    <row r="52" spans="1:155" x14ac:dyDescent="0.25">
      <c r="A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H52" s="17"/>
      <c r="AL52" s="17"/>
      <c r="AO52" s="17"/>
      <c r="AP52" s="17"/>
      <c r="AQ52" s="17"/>
      <c r="AS52" s="17"/>
      <c r="AU52" s="17"/>
      <c r="AW52" s="17"/>
      <c r="AX52" s="17"/>
      <c r="AY52" s="17"/>
      <c r="AZ52" s="17"/>
      <c r="BC52" s="17"/>
      <c r="BE52" s="17"/>
      <c r="BF52" s="17"/>
      <c r="BJ52" s="17"/>
      <c r="BK52" s="17"/>
      <c r="BL52" s="17"/>
      <c r="BM52" s="17"/>
      <c r="BS52" s="17"/>
      <c r="BT52" s="17"/>
      <c r="BW52" s="17"/>
      <c r="BX52" s="17"/>
      <c r="BZ52" s="17"/>
      <c r="CA52" s="17"/>
      <c r="CB52" s="17"/>
      <c r="CC52" s="17"/>
      <c r="CD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E52" s="17"/>
      <c r="DG52" s="17"/>
      <c r="DH52" s="17"/>
      <c r="DK52" s="17"/>
      <c r="DL52" s="17"/>
      <c r="DM52" s="17"/>
      <c r="DN52" s="17"/>
      <c r="DO52" s="17"/>
      <c r="DR52" s="17"/>
      <c r="DS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</row>
    <row r="53" spans="1:155" s="17" customFormat="1" x14ac:dyDescent="0.25">
      <c r="B53" s="15"/>
      <c r="C53" s="15"/>
      <c r="D53" s="15"/>
      <c r="E53" s="15"/>
      <c r="F53" s="15"/>
      <c r="G53" s="15"/>
      <c r="H53" s="15"/>
      <c r="DU53" s="13"/>
    </row>
    <row r="54" spans="1:155" s="17" customFormat="1" x14ac:dyDescent="0.25">
      <c r="A54" s="17" t="s">
        <v>338</v>
      </c>
      <c r="B54" s="15"/>
      <c r="C54" s="15"/>
      <c r="D54" s="15"/>
      <c r="E54" s="15"/>
      <c r="F54" s="15"/>
      <c r="G54" s="15"/>
      <c r="H54" s="15"/>
      <c r="DU54" s="13"/>
    </row>
    <row r="55" spans="1:155" x14ac:dyDescent="0.25">
      <c r="A55" s="17" t="s">
        <v>340</v>
      </c>
      <c r="B55" s="15">
        <v>1179022.0131000001</v>
      </c>
      <c r="C55" s="15">
        <v>19189.947212999999</v>
      </c>
      <c r="D55" s="15">
        <v>7806.4017860000004</v>
      </c>
      <c r="E55" s="15">
        <v>112545.20947</v>
      </c>
      <c r="F55" s="15">
        <v>95377.296159999998</v>
      </c>
      <c r="G55" s="15">
        <v>6328.0821919999998</v>
      </c>
      <c r="H55" s="15">
        <v>275855.49119999999</v>
      </c>
      <c r="I55" s="17">
        <v>7234.3178889999999</v>
      </c>
      <c r="J55" s="17">
        <v>2211.02477</v>
      </c>
      <c r="K55" s="17">
        <v>1939.4954110000001</v>
      </c>
      <c r="L55" s="17">
        <v>1170.162231</v>
      </c>
      <c r="M55" s="17">
        <v>14449.240825000001</v>
      </c>
      <c r="N55" s="17">
        <v>1480.4814960000001</v>
      </c>
      <c r="O55" s="17">
        <v>1254.207032</v>
      </c>
      <c r="P55" s="17">
        <v>62.279952999999999</v>
      </c>
      <c r="Q55" s="17">
        <v>25.506045</v>
      </c>
      <c r="R55" s="17">
        <v>31.026973999999999</v>
      </c>
      <c r="S55" s="17">
        <v>28.411798000000001</v>
      </c>
      <c r="T55" s="17">
        <v>120.42728</v>
      </c>
      <c r="U55" s="17">
        <v>16259.436541999999</v>
      </c>
      <c r="V55" s="17">
        <v>2101.1200290000002</v>
      </c>
      <c r="W55" s="17">
        <v>1389.971712</v>
      </c>
      <c r="X55" s="17">
        <v>303.85428300000001</v>
      </c>
      <c r="Y55" s="17">
        <v>1.7240789999999999</v>
      </c>
      <c r="Z55" s="17">
        <v>206.87951000000001</v>
      </c>
      <c r="AA55" s="17">
        <v>414.31180899999998</v>
      </c>
      <c r="AB55" s="17">
        <v>446.08394600000003</v>
      </c>
      <c r="AC55" s="17">
        <v>4.7783480000000003</v>
      </c>
      <c r="AD55" s="17"/>
      <c r="AE55" s="17"/>
      <c r="AF55" s="17">
        <v>0.25411499999999998</v>
      </c>
      <c r="AH55" s="17" t="s">
        <v>340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</row>
    <row r="56" spans="1:155" s="17" customFormat="1" x14ac:dyDescent="0.25">
      <c r="A56" s="17" t="s">
        <v>341</v>
      </c>
      <c r="B56" s="15">
        <v>6270.1422689999999</v>
      </c>
      <c r="C56" s="15">
        <v>104.37867799999999</v>
      </c>
      <c r="D56" s="15">
        <v>161.20535899999999</v>
      </c>
      <c r="E56" s="15">
        <v>705.414581</v>
      </c>
      <c r="F56" s="15">
        <v>597.80896800000005</v>
      </c>
      <c r="G56" s="15">
        <v>70.252859999999998</v>
      </c>
      <c r="H56" s="15">
        <v>1500.443471</v>
      </c>
      <c r="I56" s="17">
        <v>46.006312999999999</v>
      </c>
      <c r="J56" s="17">
        <v>23.182580999999999</v>
      </c>
      <c r="K56" s="17">
        <v>20.311686000000002</v>
      </c>
      <c r="L56" s="17">
        <v>18.517367</v>
      </c>
      <c r="M56" s="17">
        <v>120.64993800000001</v>
      </c>
      <c r="N56" s="17">
        <v>14.282775000000001</v>
      </c>
      <c r="O56" s="17">
        <v>7.5361279999999997</v>
      </c>
      <c r="P56" s="17">
        <v>0.691411</v>
      </c>
      <c r="Q56" s="17">
        <v>0.283165</v>
      </c>
      <c r="R56" s="17">
        <v>0.34445100000000001</v>
      </c>
      <c r="S56" s="17">
        <v>0.31542300000000001</v>
      </c>
      <c r="T56" s="17">
        <v>1.336954</v>
      </c>
      <c r="U56" s="17">
        <v>70.767903000000004</v>
      </c>
      <c r="V56" s="17">
        <v>14.282775000000001</v>
      </c>
      <c r="W56" s="17">
        <v>2.296726</v>
      </c>
      <c r="X56" s="17">
        <v>2.081413</v>
      </c>
      <c r="Y56" s="17">
        <v>1.9141999999999999E-2</v>
      </c>
      <c r="Z56" s="17">
        <v>0.86128099999999996</v>
      </c>
      <c r="AA56" s="17">
        <v>4.5995939999999997</v>
      </c>
      <c r="AB56" s="17">
        <v>2.8709129999999998</v>
      </c>
      <c r="AC56" s="17">
        <v>5.3044000000000001E-2</v>
      </c>
      <c r="AH56" s="17" t="s">
        <v>341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</row>
    <row r="57" spans="1:155" s="17" customFormat="1" x14ac:dyDescent="0.25">
      <c r="A57" s="17" t="s">
        <v>342</v>
      </c>
      <c r="B57" s="15"/>
      <c r="C57" s="15"/>
      <c r="D57" s="15"/>
      <c r="E57" s="15"/>
      <c r="F57" s="15"/>
      <c r="G57" s="15"/>
      <c r="H57" s="15"/>
    </row>
    <row r="58" spans="1:155" s="17" customFormat="1" x14ac:dyDescent="0.25">
      <c r="A58" s="17" t="s">
        <v>416</v>
      </c>
      <c r="B58" s="15"/>
      <c r="C58" s="15"/>
      <c r="D58" s="15"/>
      <c r="E58" s="15"/>
      <c r="F58" s="15"/>
      <c r="G58" s="15"/>
      <c r="H58" s="15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</row>
    <row r="59" spans="1:155" s="17" customFormat="1" x14ac:dyDescent="0.25">
      <c r="A59" s="17" t="s">
        <v>372</v>
      </c>
      <c r="B59" s="15"/>
      <c r="C59" s="15"/>
      <c r="D59" s="15"/>
      <c r="E59" s="15"/>
      <c r="F59" s="15"/>
      <c r="G59" s="15"/>
      <c r="H59" s="15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</row>
    <row r="60" spans="1:155" s="17" customFormat="1" x14ac:dyDescent="0.25">
      <c r="B60" s="15"/>
      <c r="C60" s="15"/>
      <c r="D60" s="15"/>
      <c r="E60" s="15"/>
      <c r="F60" s="15"/>
      <c r="G60" s="15"/>
      <c r="H60" s="15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</row>
    <row r="61" spans="1:155" x14ac:dyDescent="0.25">
      <c r="A61" s="2" t="s">
        <v>348</v>
      </c>
      <c r="B61" s="1">
        <f t="shared" ref="B61:H61" si="64">SUM(B3:B57)</f>
        <v>8366798.4306969987</v>
      </c>
      <c r="C61" s="1">
        <f t="shared" si="64"/>
        <v>134271.77563389999</v>
      </c>
      <c r="D61" s="1">
        <f t="shared" si="64"/>
        <v>148641.83966650011</v>
      </c>
      <c r="E61" s="1">
        <f t="shared" si="64"/>
        <v>907413.40637549979</v>
      </c>
      <c r="F61" s="1">
        <f t="shared" si="64"/>
        <v>777752.01631187997</v>
      </c>
      <c r="G61" s="1">
        <f t="shared" si="64"/>
        <v>71149.129416399999</v>
      </c>
      <c r="H61" s="1">
        <f t="shared" si="64"/>
        <v>1932074.8172362999</v>
      </c>
      <c r="I61" s="1">
        <f t="shared" ref="I61:AE61" si="65">SUM(I3:I57)</f>
        <v>64321.457937429994</v>
      </c>
      <c r="J61" s="1">
        <f t="shared" si="65"/>
        <v>25147.002668149005</v>
      </c>
      <c r="K61" s="1">
        <f t="shared" si="65"/>
        <v>19547.543810043</v>
      </c>
      <c r="L61" s="1">
        <f t="shared" si="65"/>
        <v>14427.667010611001</v>
      </c>
      <c r="M61" s="1">
        <f t="shared" si="65"/>
        <v>120377.09543389999</v>
      </c>
      <c r="N61" s="1">
        <f t="shared" si="65"/>
        <v>13942.199031999004</v>
      </c>
      <c r="O61" s="1">
        <f t="shared" si="65"/>
        <v>8982.3859861420005</v>
      </c>
      <c r="P61" s="1">
        <f t="shared" si="65"/>
        <v>666.60075419269992</v>
      </c>
      <c r="Q61" s="1">
        <f t="shared" si="65"/>
        <v>263.91607121110002</v>
      </c>
      <c r="R61" s="1">
        <f t="shared" si="65"/>
        <v>322.44334072290002</v>
      </c>
      <c r="S61" s="1">
        <f t="shared" si="65"/>
        <v>295.67367412800002</v>
      </c>
      <c r="T61" s="1">
        <f t="shared" si="65"/>
        <v>1297.1706024091002</v>
      </c>
      <c r="U61" s="1">
        <f t="shared" si="65"/>
        <v>95548.68746202995</v>
      </c>
      <c r="V61" s="1">
        <f t="shared" si="65"/>
        <v>15973.648246471004</v>
      </c>
      <c r="W61" s="1">
        <f t="shared" si="65"/>
        <v>7497.7757232930007</v>
      </c>
      <c r="X61" s="1">
        <f t="shared" si="65"/>
        <v>2281.2826846224998</v>
      </c>
      <c r="Y61" s="1">
        <f t="shared" si="65"/>
        <v>17.836078598699999</v>
      </c>
      <c r="Z61" s="1">
        <f t="shared" si="65"/>
        <v>1359.7417836049995</v>
      </c>
      <c r="AA61" s="1">
        <f t="shared" si="65"/>
        <v>4350.4657072161999</v>
      </c>
      <c r="AB61" s="1">
        <f t="shared" si="65"/>
        <v>3565.8003348671004</v>
      </c>
      <c r="AC61" s="1">
        <f t="shared" si="65"/>
        <v>50.286455704700018</v>
      </c>
      <c r="AD61" s="1">
        <f t="shared" si="65"/>
        <v>167.52250083000001</v>
      </c>
      <c r="AE61" s="1">
        <f t="shared" si="65"/>
        <v>73.022323359999987</v>
      </c>
      <c r="AF61" s="1">
        <f t="shared" ref="AF61" si="66">SUM(AF3:AF57)</f>
        <v>7.2453481962000001</v>
      </c>
      <c r="AG61" s="1"/>
      <c r="AH61" s="17"/>
      <c r="AI61" s="1">
        <f t="shared" ref="AI61" si="67">SUM(AI3:AI57)</f>
        <v>160411.6501428397</v>
      </c>
      <c r="AJ61" s="1">
        <f t="shared" ref="AJ61:CZ61" si="68">SUM(AJ3:AJ57)</f>
        <v>24245.874103042464</v>
      </c>
      <c r="AK61" s="1">
        <f t="shared" si="68"/>
        <v>6100.6572142942605</v>
      </c>
      <c r="AL61" s="1">
        <f t="shared" si="68"/>
        <v>22898.986020382072</v>
      </c>
      <c r="AM61" s="1">
        <f t="shared" si="68"/>
        <v>1973.8579381719983</v>
      </c>
      <c r="AN61" s="1">
        <f t="shared" si="68"/>
        <v>167.4994848737619</v>
      </c>
      <c r="AO61" s="1">
        <f t="shared" si="68"/>
        <v>57004.557035845399</v>
      </c>
      <c r="AP61" s="1">
        <f t="shared" si="68"/>
        <v>57004.557035845399</v>
      </c>
      <c r="AQ61" s="1">
        <f t="shared" si="68"/>
        <v>50730.420456000713</v>
      </c>
      <c r="AR61" s="1">
        <f t="shared" si="68"/>
        <v>49975.701995559168</v>
      </c>
      <c r="AS61" s="1">
        <f t="shared" si="68"/>
        <v>17575.894957108339</v>
      </c>
      <c r="AT61" s="1">
        <f t="shared" si="68"/>
        <v>45.420251140156964</v>
      </c>
      <c r="AU61" s="1">
        <f t="shared" si="68"/>
        <v>13230.103005355682</v>
      </c>
      <c r="AV61" s="1">
        <f t="shared" si="68"/>
        <v>16.080360915150361</v>
      </c>
      <c r="AW61" s="1">
        <f t="shared" si="68"/>
        <v>172936.93147893809</v>
      </c>
      <c r="AX61" s="1">
        <f t="shared" si="68"/>
        <v>7175000.8200255595</v>
      </c>
      <c r="AY61" s="1">
        <f t="shared" si="68"/>
        <v>40267.043506307891</v>
      </c>
      <c r="AZ61" s="1">
        <f t="shared" si="68"/>
        <v>1126.2651635765296</v>
      </c>
      <c r="BA61" s="1">
        <f t="shared" si="68"/>
        <v>25459.267400130982</v>
      </c>
      <c r="BB61" s="1">
        <f t="shared" si="68"/>
        <v>73.006092509483636</v>
      </c>
      <c r="BC61" s="1">
        <f t="shared" si="68"/>
        <v>4822.5400860580394</v>
      </c>
      <c r="BD61" s="1">
        <f t="shared" si="68"/>
        <v>17138.860937145797</v>
      </c>
      <c r="BE61" s="1">
        <f t="shared" si="68"/>
        <v>105740.34343991485</v>
      </c>
      <c r="BF61" s="1">
        <f t="shared" si="68"/>
        <v>105740.34343991485</v>
      </c>
      <c r="BG61" s="1"/>
      <c r="BH61" s="1"/>
      <c r="BI61" s="1">
        <f t="shared" si="68"/>
        <v>1151.0585849541608</v>
      </c>
      <c r="BJ61" s="1">
        <f t="shared" si="68"/>
        <v>1150676960.1300375</v>
      </c>
      <c r="BK61" s="1">
        <f t="shared" si="68"/>
        <v>0</v>
      </c>
      <c r="BL61" s="1">
        <f t="shared" si="68"/>
        <v>116893.22447319311</v>
      </c>
      <c r="BM61" s="1">
        <f t="shared" si="68"/>
        <v>11935.164055169091</v>
      </c>
      <c r="BN61" s="1"/>
      <c r="BO61" s="1">
        <f t="shared" si="68"/>
        <v>344875.38209188025</v>
      </c>
      <c r="BP61" s="1">
        <f t="shared" si="68"/>
        <v>12545.602328824989</v>
      </c>
      <c r="BQ61" s="1">
        <f t="shared" si="68"/>
        <v>1.8143141848575515</v>
      </c>
      <c r="BR61" s="1">
        <f t="shared" si="68"/>
        <v>5.1638174107927171</v>
      </c>
      <c r="BS61" s="1">
        <f t="shared" si="68"/>
        <v>79170.451136174277</v>
      </c>
      <c r="BT61" s="1">
        <f t="shared" si="68"/>
        <v>3928.5392274744981</v>
      </c>
      <c r="BU61" s="1"/>
      <c r="BV61" s="1">
        <f t="shared" si="68"/>
        <v>16257.994848805258</v>
      </c>
      <c r="BW61" s="1">
        <f t="shared" si="68"/>
        <v>114884.23894816324</v>
      </c>
      <c r="BX61" s="1">
        <f t="shared" si="68"/>
        <v>0</v>
      </c>
      <c r="BY61" s="1">
        <f t="shared" si="68"/>
        <v>1710285.9886609858</v>
      </c>
      <c r="BZ61" s="1">
        <f t="shared" si="68"/>
        <v>126533.81204100743</v>
      </c>
      <c r="CA61" s="1">
        <f t="shared" si="68"/>
        <v>14059.313905252682</v>
      </c>
      <c r="CB61" s="1">
        <f t="shared" si="68"/>
        <v>140593.12594625997</v>
      </c>
      <c r="CC61" s="1">
        <f t="shared" si="68"/>
        <v>89.188055980920922</v>
      </c>
      <c r="CD61" s="1">
        <f t="shared" si="68"/>
        <v>124759.96858959702</v>
      </c>
      <c r="CE61" s="1"/>
      <c r="CF61" s="1">
        <f t="shared" si="68"/>
        <v>603.17451546755888</v>
      </c>
      <c r="CG61" s="1">
        <f t="shared" si="68"/>
        <v>237.94177131978623</v>
      </c>
      <c r="CH61" s="1">
        <f t="shared" si="68"/>
        <v>290.84650296475979</v>
      </c>
      <c r="CI61" s="1">
        <f t="shared" si="68"/>
        <v>266.73996414290548</v>
      </c>
      <c r="CJ61" s="1">
        <f t="shared" si="68"/>
        <v>1174.5278980939581</v>
      </c>
      <c r="CK61" s="1">
        <f t="shared" si="68"/>
        <v>41.402694049654663</v>
      </c>
      <c r="CL61" s="1">
        <f t="shared" si="68"/>
        <v>178645.67658197065</v>
      </c>
      <c r="CM61" s="1">
        <f t="shared" si="68"/>
        <v>531.38709166025728</v>
      </c>
      <c r="CN61" s="1">
        <f t="shared" si="68"/>
        <v>3410.3660241038301</v>
      </c>
      <c r="CO61" s="1">
        <f t="shared" si="68"/>
        <v>29917.01250385361</v>
      </c>
      <c r="CP61" s="1">
        <f t="shared" si="68"/>
        <v>28.202376599260003</v>
      </c>
      <c r="CQ61" s="1">
        <f t="shared" si="68"/>
        <v>0</v>
      </c>
      <c r="CR61" s="1">
        <f t="shared" si="68"/>
        <v>2162.7667302626382</v>
      </c>
      <c r="CS61" s="1">
        <f t="shared" si="68"/>
        <v>793520.36201568565</v>
      </c>
      <c r="CT61" s="1">
        <f t="shared" si="68"/>
        <v>681232.75606696215</v>
      </c>
      <c r="CU61" s="1">
        <f t="shared" si="68"/>
        <v>112287.60594872368</v>
      </c>
      <c r="CV61" s="1">
        <f t="shared" si="68"/>
        <v>92.4301967475796</v>
      </c>
      <c r="CW61" s="1">
        <f t="shared" si="68"/>
        <v>5.8474436320425554</v>
      </c>
      <c r="CX61" s="1">
        <f t="shared" si="68"/>
        <v>20022.386212270998</v>
      </c>
      <c r="CY61" s="1">
        <f t="shared" si="68"/>
        <v>587.74818264152202</v>
      </c>
      <c r="CZ61" s="1">
        <f t="shared" si="68"/>
        <v>254485.03080383522</v>
      </c>
      <c r="DA61" s="1">
        <f t="shared" ref="DA61:DR61" si="69">SUM(DA3:DA57)</f>
        <v>1624.7670771116304</v>
      </c>
      <c r="DB61" s="1">
        <f t="shared" si="69"/>
        <v>1008.5087943380772</v>
      </c>
      <c r="DC61" s="1">
        <f t="shared" si="69"/>
        <v>363550.02857764112</v>
      </c>
      <c r="DD61" s="1">
        <f t="shared" si="69"/>
        <v>414.22943139891134</v>
      </c>
      <c r="DE61" s="1">
        <f t="shared" si="69"/>
        <v>600.60271650642665</v>
      </c>
      <c r="DF61" s="1">
        <f t="shared" si="69"/>
        <v>3161.0629101204536</v>
      </c>
      <c r="DG61" s="1">
        <f t="shared" si="69"/>
        <v>3.2057315874386165</v>
      </c>
      <c r="DH61" s="1">
        <f t="shared" si="69"/>
        <v>64702.684658119106</v>
      </c>
      <c r="DI61" s="1">
        <f t="shared" si="69"/>
        <v>30084.362572074293</v>
      </c>
      <c r="DJ61" s="1">
        <f t="shared" si="69"/>
        <v>3114.6469355180066</v>
      </c>
      <c r="DK61" s="1">
        <f t="shared" si="69"/>
        <v>0</v>
      </c>
      <c r="DL61" s="1">
        <f t="shared" si="69"/>
        <v>2803.3612295535618</v>
      </c>
      <c r="DM61" s="1">
        <f t="shared" si="69"/>
        <v>27837.507655212423</v>
      </c>
      <c r="DN61" s="1">
        <f t="shared" si="69"/>
        <v>12438.802952609069</v>
      </c>
      <c r="DO61" s="1">
        <f t="shared" si="69"/>
        <v>79754.271167752027</v>
      </c>
      <c r="DP61" s="1">
        <f t="shared" si="69"/>
        <v>1653182.6891339112</v>
      </c>
      <c r="DQ61" s="1">
        <f t="shared" si="69"/>
        <v>7714.718754579575</v>
      </c>
      <c r="DR61" s="1">
        <f t="shared" si="69"/>
        <v>12893.104735143677</v>
      </c>
      <c r="DS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</row>
    <row r="62" spans="1:155" x14ac:dyDescent="0.25">
      <c r="A62" s="17" t="s">
        <v>222</v>
      </c>
      <c r="B62" s="1">
        <f>SUM(B2:B51)</f>
        <v>7181506.2753279982</v>
      </c>
      <c r="C62" s="1">
        <f t="shared" ref="C62:H62" si="70">SUM(C2:C51)</f>
        <v>114977.44974289999</v>
      </c>
      <c r="D62" s="1">
        <f t="shared" si="70"/>
        <v>140674.23252150009</v>
      </c>
      <c r="E62" s="1">
        <f t="shared" si="70"/>
        <v>794162.7823244998</v>
      </c>
      <c r="F62" s="1">
        <f t="shared" si="70"/>
        <v>681776.91118387994</v>
      </c>
      <c r="G62" s="1">
        <f t="shared" si="70"/>
        <v>64750.794364400012</v>
      </c>
      <c r="H62" s="1">
        <f t="shared" si="70"/>
        <v>1654718.8825652997</v>
      </c>
      <c r="I62" s="1">
        <f t="shared" ref="I62:AE62" si="71">SUM(I2:I51)</f>
        <v>57041.133735429998</v>
      </c>
      <c r="J62" s="1">
        <f t="shared" si="71"/>
        <v>22912.795317149004</v>
      </c>
      <c r="K62" s="1">
        <f t="shared" si="71"/>
        <v>17587.736713042999</v>
      </c>
      <c r="L62" s="1">
        <f t="shared" si="71"/>
        <v>13238.987412611001</v>
      </c>
      <c r="M62" s="1">
        <f t="shared" si="71"/>
        <v>105807.20467089998</v>
      </c>
      <c r="N62" s="1">
        <f t="shared" si="71"/>
        <v>12447.434760999004</v>
      </c>
      <c r="O62" s="1">
        <f t="shared" si="71"/>
        <v>7720.6428261420006</v>
      </c>
      <c r="P62" s="1">
        <f t="shared" si="71"/>
        <v>603.62939019269993</v>
      </c>
      <c r="Q62" s="1">
        <f t="shared" si="71"/>
        <v>238.12686121110002</v>
      </c>
      <c r="R62" s="1">
        <f t="shared" si="71"/>
        <v>291.07191572290003</v>
      </c>
      <c r="S62" s="1">
        <f t="shared" si="71"/>
        <v>266.94645312800003</v>
      </c>
      <c r="T62" s="1">
        <f t="shared" si="71"/>
        <v>1175.4063684091</v>
      </c>
      <c r="U62" s="1">
        <f t="shared" si="71"/>
        <v>79218.483017029954</v>
      </c>
      <c r="V62" s="1">
        <f t="shared" si="71"/>
        <v>13858.245442471005</v>
      </c>
      <c r="W62" s="1">
        <f t="shared" si="71"/>
        <v>6105.5072852930007</v>
      </c>
      <c r="X62" s="1">
        <f t="shared" si="71"/>
        <v>1975.3469886224998</v>
      </c>
      <c r="Y62" s="1">
        <f t="shared" si="71"/>
        <v>16.0928575987</v>
      </c>
      <c r="Z62" s="1">
        <f t="shared" si="71"/>
        <v>1152.0009926049995</v>
      </c>
      <c r="AA62" s="1">
        <f t="shared" si="71"/>
        <v>3931.5543042161999</v>
      </c>
      <c r="AB62" s="1">
        <f t="shared" si="71"/>
        <v>3116.8454758671</v>
      </c>
      <c r="AC62" s="1">
        <f t="shared" si="71"/>
        <v>45.455063704700017</v>
      </c>
      <c r="AD62" s="1">
        <f t="shared" si="71"/>
        <v>167.52250083000001</v>
      </c>
      <c r="AE62" s="1">
        <f t="shared" si="71"/>
        <v>73.022323359999987</v>
      </c>
      <c r="AF62" s="1">
        <f t="shared" ref="AF62" si="72">SUM(AF2:AF51)</f>
        <v>6.9912331962000005</v>
      </c>
      <c r="AG62" s="1"/>
      <c r="AH62" s="17"/>
      <c r="AI62" s="1">
        <f t="shared" ref="AI62:CY62" si="73">SUM(AI2:AI51)</f>
        <v>160411.6501428397</v>
      </c>
      <c r="AJ62" s="1">
        <f t="shared" si="73"/>
        <v>24245.874103042464</v>
      </c>
      <c r="AK62" s="1">
        <f t="shared" si="73"/>
        <v>6100.6572142942605</v>
      </c>
      <c r="AL62" s="1">
        <f t="shared" si="73"/>
        <v>22898.986020382072</v>
      </c>
      <c r="AM62" s="1">
        <f t="shared" si="73"/>
        <v>1973.8579381719983</v>
      </c>
      <c r="AN62" s="1">
        <f t="shared" si="73"/>
        <v>167.4994848737619</v>
      </c>
      <c r="AO62" s="1">
        <f t="shared" si="73"/>
        <v>57004.557035845399</v>
      </c>
      <c r="AP62" s="1">
        <f t="shared" si="73"/>
        <v>57004.557035845399</v>
      </c>
      <c r="AQ62" s="1">
        <f t="shared" si="73"/>
        <v>50730.420456000713</v>
      </c>
      <c r="AR62" s="1">
        <f t="shared" si="73"/>
        <v>49975.701995559168</v>
      </c>
      <c r="AS62" s="1">
        <f t="shared" si="73"/>
        <v>17575.894957108339</v>
      </c>
      <c r="AT62" s="1">
        <f t="shared" si="73"/>
        <v>45.420251140156964</v>
      </c>
      <c r="AU62" s="1">
        <f t="shared" si="73"/>
        <v>13230.103005355682</v>
      </c>
      <c r="AV62" s="1">
        <f t="shared" si="73"/>
        <v>16.080360915150361</v>
      </c>
      <c r="AW62" s="1">
        <f t="shared" si="73"/>
        <v>172936.93147893809</v>
      </c>
      <c r="AX62" s="1">
        <f t="shared" si="73"/>
        <v>7175000.8200255595</v>
      </c>
      <c r="AY62" s="1">
        <f t="shared" si="73"/>
        <v>40267.043506307891</v>
      </c>
      <c r="AZ62" s="1">
        <f t="shared" si="73"/>
        <v>1126.2651635765296</v>
      </c>
      <c r="BA62" s="1">
        <f t="shared" si="73"/>
        <v>25459.267400130982</v>
      </c>
      <c r="BB62" s="1">
        <f t="shared" si="73"/>
        <v>73.006092509483636</v>
      </c>
      <c r="BC62" s="1">
        <f t="shared" si="73"/>
        <v>4822.5400860580394</v>
      </c>
      <c r="BD62" s="1">
        <f t="shared" si="73"/>
        <v>17138.860937145797</v>
      </c>
      <c r="BE62" s="1">
        <f t="shared" si="73"/>
        <v>105740.34343991485</v>
      </c>
      <c r="BF62" s="1">
        <f t="shared" si="73"/>
        <v>105740.34343991485</v>
      </c>
      <c r="BG62" s="1"/>
      <c r="BH62" s="1"/>
      <c r="BI62" s="1">
        <f t="shared" si="73"/>
        <v>1151.0585849541608</v>
      </c>
      <c r="BJ62" s="1">
        <f t="shared" si="73"/>
        <v>1150676960.1300375</v>
      </c>
      <c r="BK62" s="1">
        <f t="shared" si="73"/>
        <v>0</v>
      </c>
      <c r="BL62" s="1">
        <f t="shared" si="73"/>
        <v>116893.22447319311</v>
      </c>
      <c r="BM62" s="1">
        <f t="shared" si="73"/>
        <v>11935.164055169091</v>
      </c>
      <c r="BN62" s="1"/>
      <c r="BO62" s="1">
        <f t="shared" si="73"/>
        <v>344875.38209188025</v>
      </c>
      <c r="BP62" s="1">
        <f t="shared" si="73"/>
        <v>12545.602328824989</v>
      </c>
      <c r="BQ62" s="1">
        <f t="shared" si="73"/>
        <v>1.8143141848575515</v>
      </c>
      <c r="BR62" s="1">
        <f t="shared" si="73"/>
        <v>5.1638174107927171</v>
      </c>
      <c r="BS62" s="1">
        <f t="shared" si="73"/>
        <v>79170.451136174277</v>
      </c>
      <c r="BT62" s="1">
        <f t="shared" si="73"/>
        <v>3928.5392274744981</v>
      </c>
      <c r="BU62" s="1"/>
      <c r="BV62" s="1">
        <f t="shared" si="73"/>
        <v>16257.994848805258</v>
      </c>
      <c r="BW62" s="1">
        <f t="shared" si="73"/>
        <v>114884.23894816324</v>
      </c>
      <c r="BX62" s="1">
        <f t="shared" si="73"/>
        <v>0</v>
      </c>
      <c r="BY62" s="1">
        <f t="shared" si="73"/>
        <v>1710285.9886609858</v>
      </c>
      <c r="BZ62" s="1">
        <f t="shared" si="73"/>
        <v>126533.81204100743</v>
      </c>
      <c r="CA62" s="1">
        <f t="shared" si="73"/>
        <v>14059.313905252682</v>
      </c>
      <c r="CB62" s="1">
        <f t="shared" si="73"/>
        <v>140593.12594625997</v>
      </c>
      <c r="CC62" s="1">
        <f t="shared" si="73"/>
        <v>89.188055980920922</v>
      </c>
      <c r="CD62" s="1">
        <f t="shared" si="73"/>
        <v>124759.96858959702</v>
      </c>
      <c r="CE62" s="1"/>
      <c r="CF62" s="1">
        <f t="shared" si="73"/>
        <v>603.17451546755888</v>
      </c>
      <c r="CG62" s="1">
        <f t="shared" si="73"/>
        <v>237.94177131978623</v>
      </c>
      <c r="CH62" s="1">
        <f t="shared" si="73"/>
        <v>290.84650296475979</v>
      </c>
      <c r="CI62" s="1">
        <f t="shared" si="73"/>
        <v>266.73996414290548</v>
      </c>
      <c r="CJ62" s="1">
        <f t="shared" si="73"/>
        <v>1174.5278980939581</v>
      </c>
      <c r="CK62" s="1">
        <f t="shared" si="73"/>
        <v>41.402694049654663</v>
      </c>
      <c r="CL62" s="1">
        <f t="shared" si="73"/>
        <v>178645.67658197065</v>
      </c>
      <c r="CM62" s="1">
        <f t="shared" si="73"/>
        <v>531.38709166025728</v>
      </c>
      <c r="CN62" s="1">
        <f t="shared" si="73"/>
        <v>3410.3660241038301</v>
      </c>
      <c r="CO62" s="1">
        <f t="shared" si="73"/>
        <v>29917.01250385361</v>
      </c>
      <c r="CP62" s="1">
        <f t="shared" si="73"/>
        <v>28.202376599260003</v>
      </c>
      <c r="CQ62" s="1">
        <f t="shared" si="73"/>
        <v>0</v>
      </c>
      <c r="CR62" s="1">
        <f t="shared" si="73"/>
        <v>2162.7667302626382</v>
      </c>
      <c r="CS62" s="1">
        <f t="shared" si="73"/>
        <v>793520.36201568565</v>
      </c>
      <c r="CT62" s="1">
        <f t="shared" si="73"/>
        <v>681232.75606696215</v>
      </c>
      <c r="CU62" s="1">
        <f t="shared" si="73"/>
        <v>112287.60594872368</v>
      </c>
      <c r="CV62" s="1">
        <f t="shared" si="73"/>
        <v>92.4301967475796</v>
      </c>
      <c r="CW62" s="1">
        <f t="shared" si="73"/>
        <v>5.8474436320425554</v>
      </c>
      <c r="CX62" s="1">
        <f t="shared" si="73"/>
        <v>20022.386212270998</v>
      </c>
      <c r="CY62" s="1">
        <f t="shared" si="73"/>
        <v>587.74818264152202</v>
      </c>
      <c r="CZ62" s="1">
        <f t="shared" ref="CZ62:DR62" si="74">SUM(CZ2:CZ51)</f>
        <v>254485.03080383522</v>
      </c>
      <c r="DA62" s="1">
        <f t="shared" si="74"/>
        <v>1624.7670771116304</v>
      </c>
      <c r="DB62" s="1">
        <f t="shared" si="74"/>
        <v>1008.5087943380772</v>
      </c>
      <c r="DC62" s="1">
        <f t="shared" si="74"/>
        <v>363550.02857764112</v>
      </c>
      <c r="DD62" s="1">
        <f t="shared" si="74"/>
        <v>414.22943139891134</v>
      </c>
      <c r="DE62" s="1">
        <f t="shared" si="74"/>
        <v>600.60271650642665</v>
      </c>
      <c r="DF62" s="1">
        <f t="shared" si="74"/>
        <v>3161.0629101204536</v>
      </c>
      <c r="DG62" s="1">
        <f t="shared" si="74"/>
        <v>3.2057315874386165</v>
      </c>
      <c r="DH62" s="1">
        <f t="shared" si="74"/>
        <v>64702.684658119106</v>
      </c>
      <c r="DI62" s="1">
        <f t="shared" si="74"/>
        <v>30084.362572074293</v>
      </c>
      <c r="DJ62" s="1">
        <f t="shared" si="74"/>
        <v>3114.6469355180066</v>
      </c>
      <c r="DK62" s="1">
        <f t="shared" si="74"/>
        <v>0</v>
      </c>
      <c r="DL62" s="1">
        <f t="shared" si="74"/>
        <v>2803.3612295535618</v>
      </c>
      <c r="DM62" s="1">
        <f t="shared" si="74"/>
        <v>27837.507655212423</v>
      </c>
      <c r="DN62" s="1">
        <f t="shared" si="74"/>
        <v>12438.802952609069</v>
      </c>
      <c r="DO62" s="1">
        <f t="shared" si="74"/>
        <v>79754.271167752027</v>
      </c>
      <c r="DP62" s="1">
        <f t="shared" si="74"/>
        <v>1653182.6891339112</v>
      </c>
      <c r="DQ62" s="1">
        <f t="shared" si="74"/>
        <v>7714.718754579575</v>
      </c>
      <c r="DR62" s="1">
        <f t="shared" si="74"/>
        <v>12893.104735143677</v>
      </c>
      <c r="DS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</row>
    <row r="63" spans="1:155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6352080.627258</v>
      </c>
      <c r="C63" s="15">
        <f t="shared" ref="C63:H63" si="75">+C3+C5+C8+C9+C11+C12+C14+C15+C16+C17+C18+C19+C20+C21+C22+C23+C24+C25+C26+C28+C30+C31+C33+C34+C35+C36+C37+C39+C40+C41+C42+C43+C44+C46+C47+C49+C50</f>
        <v>99611.254961900006</v>
      </c>
      <c r="D63" s="15">
        <f t="shared" si="75"/>
        <v>131122.86706149997</v>
      </c>
      <c r="E63" s="15">
        <f t="shared" si="75"/>
        <v>710546.86918649985</v>
      </c>
      <c r="F63" s="15">
        <f t="shared" si="75"/>
        <v>610857.88833587989</v>
      </c>
      <c r="G63" s="15">
        <f t="shared" si="75"/>
        <v>59277.184251400002</v>
      </c>
      <c r="H63" s="15">
        <f t="shared" si="75"/>
        <v>1459486.2705242999</v>
      </c>
      <c r="I63" s="15">
        <f t="shared" ref="I63:AE63" si="76">+I3+I5+I8+I9+I11+I12+I14+I15+I16+I17+I18+I19+I20+I21+I22+I23+I24+I25+I26+I28+I30+I31+I33+I34+I35+I36+I37+I39+I40+I41+I42+I43+I44+I46+I47+I49+I50</f>
        <v>50999.960701299999</v>
      </c>
      <c r="J63" s="15">
        <f t="shared" si="76"/>
        <v>21066.556894000001</v>
      </c>
      <c r="K63" s="15">
        <f t="shared" si="76"/>
        <v>15967.762681200007</v>
      </c>
      <c r="L63" s="15">
        <f t="shared" si="76"/>
        <v>12261.33701019</v>
      </c>
      <c r="M63" s="15">
        <f t="shared" si="76"/>
        <v>94185.670360360018</v>
      </c>
      <c r="N63" s="15">
        <f t="shared" si="76"/>
        <v>11210.588530090003</v>
      </c>
      <c r="O63" s="15">
        <f t="shared" si="76"/>
        <v>6672.5273831900004</v>
      </c>
      <c r="P63" s="15">
        <f t="shared" si="76"/>
        <v>549.04669920299989</v>
      </c>
      <c r="Q63" s="15">
        <f t="shared" si="76"/>
        <v>215.773158053</v>
      </c>
      <c r="R63" s="15">
        <f t="shared" si="76"/>
        <v>263.87953961900001</v>
      </c>
      <c r="S63" s="15">
        <f t="shared" si="76"/>
        <v>242.04617940799997</v>
      </c>
      <c r="T63" s="15">
        <f t="shared" si="76"/>
        <v>1069.8243682300001</v>
      </c>
      <c r="U63" s="15">
        <f t="shared" si="76"/>
        <v>66419.163489899976</v>
      </c>
      <c r="V63" s="15">
        <f t="shared" si="76"/>
        <v>12104.071622490002</v>
      </c>
      <c r="W63" s="15">
        <f t="shared" si="76"/>
        <v>4944.7920729100006</v>
      </c>
      <c r="X63" s="15">
        <f t="shared" si="76"/>
        <v>1721.8171541899999</v>
      </c>
      <c r="Y63" s="15">
        <f t="shared" si="76"/>
        <v>14.581938085599999</v>
      </c>
      <c r="Z63" s="15">
        <f t="shared" si="76"/>
        <v>979.20383911999988</v>
      </c>
      <c r="AA63" s="15">
        <f t="shared" si="76"/>
        <v>3568.4465907699996</v>
      </c>
      <c r="AB63" s="15">
        <f t="shared" si="76"/>
        <v>2743.9852017999992</v>
      </c>
      <c r="AC63" s="15">
        <f t="shared" si="76"/>
        <v>41.267463508799999</v>
      </c>
      <c r="AD63" s="15">
        <f t="shared" si="76"/>
        <v>167.52250083000001</v>
      </c>
      <c r="AE63" s="15">
        <f t="shared" si="76"/>
        <v>73.022323359999987</v>
      </c>
      <c r="AF63" s="15">
        <f t="shared" ref="AF63" si="77">+AF3+AF5+AF8+AF9+AF11+AF12+AF14+AF15+AF16+AF17+AF18+AF19+AF20+AF21+AF22+AF23+AF24+AF25+AF26+AF28+AF30+AF31+AF33+AF34+AF35+AF36+AF37+AF39+AF40+AF41+AF42+AF43+AF44+AF46+AF47+AF49+AF50</f>
        <v>6.7091611962000002</v>
      </c>
      <c r="AG63" s="15"/>
      <c r="AH63" s="17"/>
      <c r="AI63" s="1">
        <f t="shared" ref="AI63" si="78">SUM(AI5:AI59)</f>
        <v>148780.258272921</v>
      </c>
      <c r="AJ63" s="1">
        <f t="shared" ref="AJ63:CZ63" si="79">SUM(AJ5:AJ59)</f>
        <v>22498.921146640238</v>
      </c>
      <c r="AK63" s="1">
        <f t="shared" si="79"/>
        <v>5933.4749111485562</v>
      </c>
      <c r="AL63" s="1">
        <f t="shared" si="79"/>
        <v>21300.556691896654</v>
      </c>
      <c r="AM63" s="1">
        <f t="shared" si="79"/>
        <v>1829.5637759383171</v>
      </c>
      <c r="AN63" s="1">
        <f t="shared" si="79"/>
        <v>167.4994848737619</v>
      </c>
      <c r="AO63" s="1">
        <f t="shared" si="79"/>
        <v>53810.975623541533</v>
      </c>
      <c r="AP63" s="1">
        <f t="shared" si="79"/>
        <v>53810.975623541533</v>
      </c>
      <c r="AQ63" s="1">
        <f t="shared" si="79"/>
        <v>46995.535258978183</v>
      </c>
      <c r="AR63" s="1">
        <f t="shared" si="79"/>
        <v>46274.596126796976</v>
      </c>
      <c r="AS63" s="1">
        <f t="shared" si="79"/>
        <v>16175.368057175161</v>
      </c>
      <c r="AT63" s="1">
        <f t="shared" si="79"/>
        <v>41.752931446825457</v>
      </c>
      <c r="AU63" s="1">
        <f t="shared" si="79"/>
        <v>11957.793651028978</v>
      </c>
      <c r="AV63" s="1">
        <f t="shared" si="79"/>
        <v>14.757247851094702</v>
      </c>
      <c r="AW63" s="1">
        <f t="shared" si="79"/>
        <v>160492.13296530285</v>
      </c>
      <c r="AX63" s="1">
        <f t="shared" si="79"/>
        <v>6680399.982824875</v>
      </c>
      <c r="AY63" s="1">
        <f t="shared" si="79"/>
        <v>37431.349597949244</v>
      </c>
      <c r="AZ63" s="1">
        <f t="shared" si="79"/>
        <v>1126.2651635765296</v>
      </c>
      <c r="BA63" s="1">
        <f t="shared" si="79"/>
        <v>23592.795709352347</v>
      </c>
      <c r="BB63" s="1">
        <f t="shared" si="79"/>
        <v>73.006092509483636</v>
      </c>
      <c r="BC63" s="1">
        <f t="shared" si="79"/>
        <v>4494.1813329242177</v>
      </c>
      <c r="BD63" s="1">
        <f t="shared" si="79"/>
        <v>15899.317394132046</v>
      </c>
      <c r="BE63" s="1">
        <f t="shared" si="79"/>
        <v>97426.546138481339</v>
      </c>
      <c r="BF63" s="1">
        <f t="shared" si="79"/>
        <v>97426.546138481339</v>
      </c>
      <c r="BG63" s="1"/>
      <c r="BH63" s="1"/>
      <c r="BI63" s="1">
        <f t="shared" si="79"/>
        <v>1090.7316010996879</v>
      </c>
      <c r="BJ63" s="1">
        <f t="shared" si="79"/>
        <v>1063259465.4718686</v>
      </c>
      <c r="BK63" s="1">
        <f t="shared" si="79"/>
        <v>0</v>
      </c>
      <c r="BL63" s="1">
        <f t="shared" si="79"/>
        <v>108158.66782953255</v>
      </c>
      <c r="BM63" s="1">
        <f t="shared" si="79"/>
        <v>11046.496312055415</v>
      </c>
      <c r="BN63" s="1"/>
      <c r="BO63" s="1">
        <f t="shared" si="79"/>
        <v>319230.21040360205</v>
      </c>
      <c r="BP63" s="1">
        <f t="shared" si="79"/>
        <v>11650.548273982969</v>
      </c>
      <c r="BQ63" s="1">
        <f t="shared" si="79"/>
        <v>1.7116875252346524</v>
      </c>
      <c r="BR63" s="1">
        <f t="shared" si="79"/>
        <v>4.8717265230134874</v>
      </c>
      <c r="BS63" s="1">
        <f t="shared" si="79"/>
        <v>74266.914472181903</v>
      </c>
      <c r="BT63" s="1">
        <f t="shared" si="79"/>
        <v>3610.5343236902218</v>
      </c>
      <c r="BU63" s="1"/>
      <c r="BV63" s="1">
        <f t="shared" si="79"/>
        <v>15085.2275484977</v>
      </c>
      <c r="BW63" s="1">
        <f t="shared" si="79"/>
        <v>106694.13384589834</v>
      </c>
      <c r="BX63" s="1">
        <f t="shared" si="79"/>
        <v>0</v>
      </c>
      <c r="BY63" s="1">
        <f t="shared" si="79"/>
        <v>1588434.7455810518</v>
      </c>
      <c r="BZ63" s="1">
        <f t="shared" si="79"/>
        <v>117104.08826151902</v>
      </c>
      <c r="CA63" s="1">
        <f t="shared" si="79"/>
        <v>13011.566790403169</v>
      </c>
      <c r="CB63" s="1">
        <f t="shared" si="79"/>
        <v>130115.65505192208</v>
      </c>
      <c r="CC63" s="1">
        <f t="shared" si="79"/>
        <v>82.437050717922787</v>
      </c>
      <c r="CD63" s="1">
        <f t="shared" si="79"/>
        <v>115584.0606862375</v>
      </c>
      <c r="CE63" s="1"/>
      <c r="CF63" s="1">
        <f t="shared" si="79"/>
        <v>555.37132606120281</v>
      </c>
      <c r="CG63" s="1">
        <f t="shared" si="79"/>
        <v>218.36441695934738</v>
      </c>
      <c r="CH63" s="1">
        <f t="shared" si="79"/>
        <v>267.03150422507167</v>
      </c>
      <c r="CI63" s="1">
        <f t="shared" si="79"/>
        <v>244.93296540733249</v>
      </c>
      <c r="CJ63" s="1">
        <f t="shared" si="79"/>
        <v>1082.0939863448837</v>
      </c>
      <c r="CK63" s="1">
        <f t="shared" si="79"/>
        <v>40.111394050841859</v>
      </c>
      <c r="CL63" s="1">
        <f t="shared" si="79"/>
        <v>168203.05218973933</v>
      </c>
      <c r="CM63" s="1">
        <f t="shared" si="79"/>
        <v>530.87232762247561</v>
      </c>
      <c r="CN63" s="1">
        <f t="shared" si="79"/>
        <v>3247.9061310759485</v>
      </c>
      <c r="CO63" s="1">
        <f t="shared" si="79"/>
        <v>28179.109354463682</v>
      </c>
      <c r="CP63" s="1">
        <f t="shared" si="79"/>
        <v>27.797013692684168</v>
      </c>
      <c r="CQ63" s="1">
        <f t="shared" si="79"/>
        <v>0</v>
      </c>
      <c r="CR63" s="1">
        <f t="shared" si="79"/>
        <v>2118.2996632449408</v>
      </c>
      <c r="CS63" s="1">
        <f t="shared" si="79"/>
        <v>739875.1931770501</v>
      </c>
      <c r="CT63" s="1">
        <f t="shared" si="79"/>
        <v>635770.74952764378</v>
      </c>
      <c r="CU63" s="1">
        <f t="shared" si="79"/>
        <v>104104.44364940654</v>
      </c>
      <c r="CV63" s="1">
        <f t="shared" si="79"/>
        <v>91.711350852441342</v>
      </c>
      <c r="CW63" s="1">
        <f t="shared" si="79"/>
        <v>5.764006752208453</v>
      </c>
      <c r="CX63" s="1">
        <f t="shared" si="79"/>
        <v>19844.871437107162</v>
      </c>
      <c r="CY63" s="1">
        <f t="shared" si="79"/>
        <v>561.45124800426504</v>
      </c>
      <c r="CZ63" s="1">
        <f t="shared" si="79"/>
        <v>236795.69705843495</v>
      </c>
      <c r="DA63" s="1">
        <f t="shared" ref="DA63:DR63" si="80">SUM(DA5:DA59)</f>
        <v>1504.7625107000397</v>
      </c>
      <c r="DB63" s="1">
        <f t="shared" si="80"/>
        <v>953.95301091352758</v>
      </c>
      <c r="DC63" s="1">
        <f t="shared" si="80"/>
        <v>338279.55046572234</v>
      </c>
      <c r="DD63" s="1">
        <f t="shared" si="80"/>
        <v>414.22943139891134</v>
      </c>
      <c r="DE63" s="1">
        <f t="shared" si="80"/>
        <v>599.62014316361342</v>
      </c>
      <c r="DF63" s="1">
        <f t="shared" si="80"/>
        <v>2986.1402821861284</v>
      </c>
      <c r="DG63" s="1">
        <f t="shared" si="80"/>
        <v>3.13212965612141</v>
      </c>
      <c r="DH63" s="1">
        <f t="shared" si="80"/>
        <v>59845.572120648139</v>
      </c>
      <c r="DI63" s="1">
        <f t="shared" si="80"/>
        <v>29530.564486050036</v>
      </c>
      <c r="DJ63" s="1">
        <f t="shared" si="80"/>
        <v>2915.3785679969342</v>
      </c>
      <c r="DK63" s="1">
        <f t="shared" si="80"/>
        <v>0</v>
      </c>
      <c r="DL63" s="1">
        <f t="shared" si="80"/>
        <v>2608.5805343459092</v>
      </c>
      <c r="DM63" s="1">
        <f t="shared" si="80"/>
        <v>25826.101617037555</v>
      </c>
      <c r="DN63" s="1">
        <f t="shared" si="80"/>
        <v>11453.083071953541</v>
      </c>
      <c r="DO63" s="1">
        <f t="shared" si="80"/>
        <v>73852.416287088607</v>
      </c>
      <c r="DP63" s="1">
        <f t="shared" si="80"/>
        <v>1535449.9237280458</v>
      </c>
      <c r="DQ63" s="1">
        <f t="shared" si="80"/>
        <v>7191.0213445374666</v>
      </c>
      <c r="DR63" s="1">
        <f t="shared" si="80"/>
        <v>11993.222762489653</v>
      </c>
      <c r="DS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</row>
    <row r="65" spans="34:37" x14ac:dyDescent="0.25">
      <c r="AH65" s="28"/>
      <c r="AI65" s="28"/>
      <c r="AJ65" s="28"/>
      <c r="AK65" s="2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V65"/>
  <sheetViews>
    <sheetView zoomScale="85" zoomScaleNormal="85" workbookViewId="0">
      <pane xSplit="1" ySplit="2" topLeftCell="DS3" activePane="bottomRight" state="frozen"/>
      <selection pane="topRight" activeCell="AY55" sqref="AY55"/>
      <selection pane="bottomLeft" activeCell="AY55" sqref="AY55"/>
      <selection pane="bottomRight" activeCell="DS3" sqref="DS3:EV3"/>
    </sheetView>
  </sheetViews>
  <sheetFormatPr defaultRowHeight="15" x14ac:dyDescent="0.25"/>
  <cols>
    <col min="1" max="1" width="15.28515625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1" width="9.85546875" style="28" customWidth="1"/>
    <col min="32" max="32" width="9.85546875" style="17" customWidth="1"/>
    <col min="33" max="106" width="9.140625" style="17" customWidth="1"/>
    <col min="107" max="16384" width="9.140625" style="17"/>
  </cols>
  <sheetData>
    <row r="1" spans="1:152" x14ac:dyDescent="0.25">
      <c r="B1" s="15" t="s">
        <v>328</v>
      </c>
      <c r="O1" s="63"/>
      <c r="AG1" s="17" t="s">
        <v>347</v>
      </c>
      <c r="DS1" s="17" t="s">
        <v>349</v>
      </c>
    </row>
    <row r="2" spans="1:152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42</v>
      </c>
      <c r="L2" s="17" t="s">
        <v>405</v>
      </c>
      <c r="M2" s="17" t="s">
        <v>408</v>
      </c>
      <c r="N2" s="17" t="s">
        <v>356</v>
      </c>
      <c r="O2" s="17" t="s">
        <v>291</v>
      </c>
      <c r="P2" s="17" t="s">
        <v>397</v>
      </c>
      <c r="Q2" s="17" t="s">
        <v>398</v>
      </c>
      <c r="R2" s="17" t="s">
        <v>399</v>
      </c>
      <c r="S2" s="17" t="s">
        <v>400</v>
      </c>
      <c r="T2" s="17" t="s">
        <v>288</v>
      </c>
      <c r="U2" s="17" t="s">
        <v>355</v>
      </c>
      <c r="V2" s="17" t="s">
        <v>412</v>
      </c>
      <c r="W2" s="17" t="s">
        <v>357</v>
      </c>
      <c r="X2" s="17" t="s">
        <v>472</v>
      </c>
      <c r="Y2" s="17" t="s">
        <v>473</v>
      </c>
      <c r="Z2" s="17" t="s">
        <v>286</v>
      </c>
      <c r="AA2" s="17" t="s">
        <v>474</v>
      </c>
      <c r="AB2" s="17" t="s">
        <v>443</v>
      </c>
      <c r="AC2" s="17" t="s">
        <v>404</v>
      </c>
      <c r="AD2" s="17" t="s">
        <v>410</v>
      </c>
      <c r="AE2" s="17" t="s">
        <v>389</v>
      </c>
      <c r="AG2" s="17" t="s">
        <v>335</v>
      </c>
      <c r="AH2" s="17" t="s">
        <v>358</v>
      </c>
      <c r="AI2" s="17" t="s">
        <v>32</v>
      </c>
      <c r="AJ2" s="17" t="s">
        <v>359</v>
      </c>
      <c r="AK2" s="17" t="s">
        <v>34</v>
      </c>
      <c r="AL2" s="17" t="s">
        <v>475</v>
      </c>
      <c r="AM2" s="17" t="s">
        <v>36</v>
      </c>
      <c r="AN2" s="17" t="s">
        <v>38</v>
      </c>
      <c r="AO2" s="17" t="s">
        <v>40</v>
      </c>
      <c r="AP2" s="17" t="s">
        <v>360</v>
      </c>
      <c r="AQ2" s="17" t="s">
        <v>279</v>
      </c>
      <c r="AR2" s="17" t="s">
        <v>280</v>
      </c>
      <c r="AS2" s="17" t="s">
        <v>44</v>
      </c>
      <c r="AT2" s="17" t="s">
        <v>478</v>
      </c>
      <c r="AU2" s="17" t="s">
        <v>46</v>
      </c>
      <c r="AV2" s="17" t="s">
        <v>50</v>
      </c>
      <c r="AW2" s="17" t="s">
        <v>52</v>
      </c>
      <c r="AX2" s="17" t="s">
        <v>54</v>
      </c>
      <c r="AY2" s="17" t="s">
        <v>363</v>
      </c>
      <c r="AZ2" s="17" t="s">
        <v>389</v>
      </c>
      <c r="BA2" s="17" t="s">
        <v>56</v>
      </c>
      <c r="BB2" s="17" t="s">
        <v>364</v>
      </c>
      <c r="BC2" s="17" t="s">
        <v>58</v>
      </c>
      <c r="BD2" s="17" t="s">
        <v>60</v>
      </c>
      <c r="BE2" s="17" t="s">
        <v>365</v>
      </c>
      <c r="BF2" s="17" t="s">
        <v>366</v>
      </c>
      <c r="BG2" s="17" t="s">
        <v>286</v>
      </c>
      <c r="BH2" s="17" t="s">
        <v>535</v>
      </c>
      <c r="BI2" s="17" t="s">
        <v>64</v>
      </c>
      <c r="BJ2" s="17" t="s">
        <v>66</v>
      </c>
      <c r="BK2" s="17" t="s">
        <v>68</v>
      </c>
      <c r="BL2" s="17" t="s">
        <v>367</v>
      </c>
      <c r="BM2" s="17" t="s">
        <v>368</v>
      </c>
      <c r="BN2" s="17" t="s">
        <v>70</v>
      </c>
      <c r="BO2" s="17" t="s">
        <v>391</v>
      </c>
      <c r="BP2" s="17" t="s">
        <v>392</v>
      </c>
      <c r="BQ2" s="17" t="s">
        <v>72</v>
      </c>
      <c r="BR2" s="17" t="s">
        <v>483</v>
      </c>
      <c r="BS2" s="17" t="s">
        <v>369</v>
      </c>
      <c r="BT2" s="17" t="s">
        <v>74</v>
      </c>
      <c r="BU2" s="17" t="s">
        <v>76</v>
      </c>
      <c r="BV2" s="17" t="s">
        <v>78</v>
      </c>
      <c r="BW2" s="17" t="s">
        <v>370</v>
      </c>
      <c r="BX2" s="17" t="s">
        <v>80</v>
      </c>
      <c r="BY2" s="17" t="s">
        <v>82</v>
      </c>
      <c r="BZ2" s="17" t="s">
        <v>158</v>
      </c>
      <c r="CA2" s="17" t="s">
        <v>86</v>
      </c>
      <c r="CB2" s="17" t="s">
        <v>88</v>
      </c>
      <c r="CC2" s="17" t="s">
        <v>371</v>
      </c>
      <c r="CD2" s="17" t="s">
        <v>397</v>
      </c>
      <c r="CE2" s="17" t="s">
        <v>398</v>
      </c>
      <c r="CF2" s="17" t="s">
        <v>399</v>
      </c>
      <c r="CG2" s="17" t="s">
        <v>400</v>
      </c>
      <c r="CH2" s="17" t="s">
        <v>288</v>
      </c>
      <c r="CI2" s="17" t="s">
        <v>90</v>
      </c>
      <c r="CJ2" s="17" t="s">
        <v>92</v>
      </c>
      <c r="CK2" s="17" t="s">
        <v>94</v>
      </c>
      <c r="CL2" s="17" t="s">
        <v>96</v>
      </c>
      <c r="CM2" s="17" t="s">
        <v>98</v>
      </c>
      <c r="CN2" s="17" t="s">
        <v>100</v>
      </c>
      <c r="CO2" s="17" t="s">
        <v>102</v>
      </c>
      <c r="CP2" s="17" t="s">
        <v>104</v>
      </c>
      <c r="CQ2" s="17" t="s">
        <v>159</v>
      </c>
      <c r="CR2" s="17" t="s">
        <v>160</v>
      </c>
      <c r="CS2" s="17" t="s">
        <v>106</v>
      </c>
      <c r="CT2" s="17" t="s">
        <v>110</v>
      </c>
      <c r="CU2" s="17" t="s">
        <v>112</v>
      </c>
      <c r="CV2" s="17" t="s">
        <v>114</v>
      </c>
      <c r="CW2" s="17" t="s">
        <v>116</v>
      </c>
      <c r="CX2" s="17" t="s">
        <v>118</v>
      </c>
      <c r="CY2" s="17" t="s">
        <v>120</v>
      </c>
      <c r="CZ2" s="17" t="s">
        <v>122</v>
      </c>
      <c r="DA2" s="17" t="s">
        <v>124</v>
      </c>
      <c r="DB2" s="17" t="s">
        <v>126</v>
      </c>
      <c r="DC2" s="17" t="s">
        <v>128</v>
      </c>
      <c r="DD2" s="17" t="s">
        <v>130</v>
      </c>
      <c r="DE2" s="17" t="s">
        <v>132</v>
      </c>
      <c r="DF2" s="17" t="s">
        <v>136</v>
      </c>
      <c r="DG2" s="17" t="s">
        <v>138</v>
      </c>
      <c r="DH2" s="17" t="s">
        <v>443</v>
      </c>
      <c r="DI2" s="17" t="s">
        <v>140</v>
      </c>
      <c r="DJ2" s="17" t="s">
        <v>142</v>
      </c>
      <c r="DK2" s="17" t="s">
        <v>144</v>
      </c>
      <c r="DL2" s="17" t="s">
        <v>290</v>
      </c>
      <c r="DM2" s="17" t="s">
        <v>148</v>
      </c>
      <c r="DN2" s="17" t="s">
        <v>150</v>
      </c>
      <c r="DO2" s="17" t="s">
        <v>291</v>
      </c>
      <c r="DP2" s="17" t="s">
        <v>152</v>
      </c>
      <c r="DR2" s="17" t="s">
        <v>370</v>
      </c>
      <c r="DS2" s="17" t="s">
        <v>50</v>
      </c>
      <c r="DT2" s="17" t="s">
        <v>76</v>
      </c>
      <c r="DU2" s="17" t="s">
        <v>158</v>
      </c>
      <c r="DV2" s="17" t="s">
        <v>159</v>
      </c>
      <c r="DW2" s="17" t="s">
        <v>160</v>
      </c>
      <c r="DX2" s="17" t="s">
        <v>136</v>
      </c>
      <c r="DY2" s="17" t="s">
        <v>161</v>
      </c>
      <c r="DZ2" s="17" t="s">
        <v>536</v>
      </c>
      <c r="EA2" s="17" t="s">
        <v>446</v>
      </c>
      <c r="EB2" s="17" t="s">
        <v>537</v>
      </c>
      <c r="EC2" s="17" t="s">
        <v>448</v>
      </c>
      <c r="ED2" s="17" t="s">
        <v>538</v>
      </c>
      <c r="EE2" s="17" t="s">
        <v>455</v>
      </c>
      <c r="EF2" s="17" t="s">
        <v>539</v>
      </c>
      <c r="EG2" s="28" t="s">
        <v>457</v>
      </c>
      <c r="EH2" s="28" t="s">
        <v>458</v>
      </c>
      <c r="EI2" s="28" t="s">
        <v>459</v>
      </c>
      <c r="EJ2" s="28" t="s">
        <v>460</v>
      </c>
      <c r="EK2" s="28" t="s">
        <v>461</v>
      </c>
      <c r="EL2" s="17" t="s">
        <v>355</v>
      </c>
      <c r="EM2" s="17" t="s">
        <v>412</v>
      </c>
      <c r="EN2" s="17" t="s">
        <v>357</v>
      </c>
      <c r="EO2" s="28" t="s">
        <v>472</v>
      </c>
      <c r="EP2" s="17" t="s">
        <v>473</v>
      </c>
      <c r="EQ2" s="17" t="s">
        <v>286</v>
      </c>
      <c r="ER2" s="17" t="s">
        <v>474</v>
      </c>
      <c r="ES2" s="17" t="s">
        <v>443</v>
      </c>
      <c r="ET2" s="17" t="s">
        <v>404</v>
      </c>
      <c r="EU2" s="17" t="s">
        <v>410</v>
      </c>
      <c r="EV2" s="17" t="s">
        <v>389</v>
      </c>
    </row>
    <row r="3" spans="1:152" x14ac:dyDescent="0.25">
      <c r="A3" s="17" t="s">
        <v>171</v>
      </c>
      <c r="B3" s="15">
        <v>3049.515598</v>
      </c>
      <c r="C3" s="15">
        <v>50.496530999999997</v>
      </c>
      <c r="D3" s="15">
        <v>64.576626000000005</v>
      </c>
      <c r="E3" s="15">
        <v>330.73428699999999</v>
      </c>
      <c r="F3" s="15">
        <v>280.28328499999998</v>
      </c>
      <c r="G3" s="15">
        <v>29.939910000000001</v>
      </c>
      <c r="H3" s="15">
        <v>725.88771499999996</v>
      </c>
      <c r="I3" s="17">
        <v>29.150010000000002</v>
      </c>
      <c r="J3" s="17">
        <v>8.9010040000000004</v>
      </c>
      <c r="K3" s="17">
        <v>16.823201000000001</v>
      </c>
      <c r="L3" s="17">
        <v>2.14114</v>
      </c>
      <c r="M3" s="17">
        <v>60.410592000000001</v>
      </c>
      <c r="N3" s="17">
        <v>7.3410279999999997</v>
      </c>
      <c r="O3" s="17">
        <v>2.6611319999999998</v>
      </c>
      <c r="P3" s="17">
        <v>0.294655</v>
      </c>
      <c r="Q3" s="17">
        <v>0.120671</v>
      </c>
      <c r="R3" s="17">
        <v>0.14679400000000001</v>
      </c>
      <c r="S3" s="17">
        <v>0.13442399999999999</v>
      </c>
      <c r="T3" s="17">
        <v>0.56977100000000003</v>
      </c>
      <c r="U3" s="17">
        <v>39.916868999999998</v>
      </c>
      <c r="V3" s="17">
        <v>8.4727779999999999</v>
      </c>
      <c r="W3" s="17">
        <v>9.1762879999999996</v>
      </c>
      <c r="X3" s="17">
        <v>1.2235050000000001</v>
      </c>
      <c r="Y3" s="17">
        <v>8.1600000000000006E-3</v>
      </c>
      <c r="Z3" s="17">
        <v>0.82586899999999996</v>
      </c>
      <c r="AA3" s="17">
        <v>1.9602219999999999</v>
      </c>
      <c r="AB3" s="17">
        <v>1.8046739999999999</v>
      </c>
      <c r="AC3" s="17">
        <v>2.2606000000000001E-2</v>
      </c>
      <c r="AD3" s="17">
        <v>2.4380000000000001E-3</v>
      </c>
      <c r="AE3" s="17"/>
      <c r="AF3" s="15"/>
      <c r="AG3" s="17" t="s">
        <v>171</v>
      </c>
      <c r="AH3" s="17">
        <v>67.146317161152297</v>
      </c>
      <c r="AI3" s="17">
        <v>10.0848877269498</v>
      </c>
      <c r="AJ3" s="17">
        <v>9.1762878636110603</v>
      </c>
      <c r="AK3" s="17">
        <v>8.9010217333303494</v>
      </c>
      <c r="AL3" s="17">
        <v>1.2234916863440199</v>
      </c>
      <c r="AM3" s="17">
        <v>29.150001933947301</v>
      </c>
      <c r="AN3" s="17">
        <v>29.150001933947301</v>
      </c>
      <c r="AO3" s="17">
        <v>21.560930743894499</v>
      </c>
      <c r="AP3" s="17">
        <v>21.365971138147099</v>
      </c>
      <c r="AQ3" s="17">
        <v>16.823159354927601</v>
      </c>
      <c r="AR3" s="17">
        <v>2.2606040619807401E-2</v>
      </c>
      <c r="AS3" s="17">
        <v>2.1411459742822898</v>
      </c>
      <c r="AT3" s="17">
        <v>8.1600120701951599E-3</v>
      </c>
      <c r="AU3" s="17">
        <v>71.841989640150501</v>
      </c>
      <c r="AV3" s="17">
        <v>3049.5147860689899</v>
      </c>
      <c r="AW3" s="17">
        <v>16.370036954612299</v>
      </c>
      <c r="AX3" s="17">
        <v>0</v>
      </c>
      <c r="AY3" s="17">
        <v>10.774865346814501</v>
      </c>
      <c r="AZ3" s="17">
        <v>0</v>
      </c>
      <c r="BA3" s="17">
        <v>1.89556265766497</v>
      </c>
      <c r="BB3" s="17">
        <v>7.1557130871597296</v>
      </c>
      <c r="BC3" s="17">
        <v>60.410569390829799</v>
      </c>
      <c r="BD3" s="17">
        <v>60.410569390829799</v>
      </c>
      <c r="BE3" s="17">
        <v>7.5748242893434004</v>
      </c>
      <c r="BF3" s="17">
        <v>0</v>
      </c>
      <c r="BG3" s="17">
        <v>0.82586660024140601</v>
      </c>
      <c r="BH3" s="17">
        <v>538826.05433731806</v>
      </c>
      <c r="BI3" s="17">
        <v>0</v>
      </c>
      <c r="BJ3" s="17">
        <v>50.423314572220598</v>
      </c>
      <c r="BK3" s="17">
        <v>5.1301497652242896</v>
      </c>
      <c r="BL3" s="17">
        <v>8.7746970686596395</v>
      </c>
      <c r="BM3" s="17">
        <v>148.045834872032</v>
      </c>
      <c r="BN3" s="17">
        <v>5.1670165821304304</v>
      </c>
      <c r="BO3" s="17">
        <v>6.3388018981795299E-4</v>
      </c>
      <c r="BP3" s="17">
        <v>1.80410710053627E-3</v>
      </c>
      <c r="BQ3" s="17">
        <v>39.916974085748699</v>
      </c>
      <c r="BR3" s="17">
        <v>1.9602234906264899</v>
      </c>
      <c r="BS3" s="17">
        <v>0</v>
      </c>
      <c r="BT3" s="17">
        <v>9.5258998295871198</v>
      </c>
      <c r="BU3" s="17">
        <v>50.496522958382201</v>
      </c>
      <c r="BV3" s="17">
        <v>0</v>
      </c>
      <c r="BW3" s="17">
        <v>749.66292178552305</v>
      </c>
      <c r="BX3" s="17">
        <v>58.118949056697303</v>
      </c>
      <c r="BY3" s="17">
        <v>6.4576554286060697</v>
      </c>
      <c r="BZ3" s="17">
        <v>64.576604485303406</v>
      </c>
      <c r="CA3" s="17">
        <v>3.89726462479979E-2</v>
      </c>
      <c r="CB3" s="17">
        <v>52.971158226271299</v>
      </c>
      <c r="CC3" s="17">
        <v>4.0521076089692203</v>
      </c>
      <c r="CD3" s="17">
        <v>0.29465506307974598</v>
      </c>
      <c r="CE3" s="17">
        <v>0.12067076166382799</v>
      </c>
      <c r="CF3" s="17">
        <v>0.146793684551662</v>
      </c>
      <c r="CG3" s="17">
        <v>0.134423834785628</v>
      </c>
      <c r="CH3" s="17">
        <v>0.56976964610305503</v>
      </c>
      <c r="CI3" s="17">
        <v>8.0908185210293304E-3</v>
      </c>
      <c r="CJ3" s="17">
        <v>60.283729125150799</v>
      </c>
      <c r="CK3" s="17">
        <v>3.2116068938529601E-3</v>
      </c>
      <c r="CL3" s="17">
        <v>0.98809473260691005</v>
      </c>
      <c r="CM3" s="17">
        <v>10.5282604981343</v>
      </c>
      <c r="CN3" s="17">
        <v>2.4113318672597099E-3</v>
      </c>
      <c r="CO3" s="17">
        <v>0</v>
      </c>
      <c r="CP3" s="17">
        <v>0.23961572446634299</v>
      </c>
      <c r="CQ3" s="17">
        <v>330.73418177616401</v>
      </c>
      <c r="CR3" s="17">
        <v>280.28319162531301</v>
      </c>
      <c r="CS3" s="17">
        <v>50.450990150851197</v>
      </c>
      <c r="CT3" s="17">
        <v>3.0167858816007699E-3</v>
      </c>
      <c r="CU3" s="17">
        <v>4.9984952352607201E-4</v>
      </c>
      <c r="CV3" s="17">
        <v>1.0436828210342901</v>
      </c>
      <c r="CW3" s="17">
        <v>0.148912507371704</v>
      </c>
      <c r="CX3" s="17">
        <v>109.184359088829</v>
      </c>
      <c r="CY3" s="17">
        <v>0.74585078016060602</v>
      </c>
      <c r="CZ3" s="17">
        <v>0.33353544425888798</v>
      </c>
      <c r="DA3" s="17">
        <v>155.97766111652999</v>
      </c>
      <c r="DB3" s="17">
        <v>0</v>
      </c>
      <c r="DC3" s="17">
        <v>5.85820984694411E-3</v>
      </c>
      <c r="DD3" s="17">
        <v>1.0697015823674301</v>
      </c>
      <c r="DE3" s="17">
        <v>4.2872701819364299E-4</v>
      </c>
      <c r="DF3" s="17">
        <v>29.939892850962</v>
      </c>
      <c r="DG3" s="17">
        <v>3.1970093044438501</v>
      </c>
      <c r="DH3" s="17">
        <v>1.80467097438229</v>
      </c>
      <c r="DI3" s="17">
        <v>0</v>
      </c>
      <c r="DJ3" s="17">
        <v>1.1244405074396</v>
      </c>
      <c r="DK3" s="17">
        <v>11.6115498052877</v>
      </c>
      <c r="DL3" s="17">
        <v>7.3410248581332302</v>
      </c>
      <c r="DM3" s="17">
        <v>34.070545375419499</v>
      </c>
      <c r="DN3" s="17">
        <v>725.88752062699405</v>
      </c>
      <c r="DO3" s="17">
        <v>2.66112376716656</v>
      </c>
      <c r="DP3" s="17">
        <v>5.1948731503508103</v>
      </c>
      <c r="DR3" s="26">
        <f>BW3/DN3</f>
        <v>1.0327535609621621</v>
      </c>
      <c r="DS3" s="40">
        <f t="shared" ref="DS3:DS34" si="0">(AV3-B3)/(B3+1E-50)</f>
        <v>-2.6624917432158137E-7</v>
      </c>
      <c r="DT3" s="40">
        <f t="shared" ref="DT3:DT34" si="1">(BU3-C3)/(C3+1E-50)</f>
        <v>-1.5925089580015559E-7</v>
      </c>
      <c r="DU3" s="40">
        <f t="shared" ref="DU3:DU34" si="2">(BZ3-D3)/(D3+1E-50)</f>
        <v>-3.3316538709379705E-7</v>
      </c>
      <c r="DV3" s="40">
        <f t="shared" ref="DV3:DV34" si="3">(CQ3-E3)/(E3+1E-50)</f>
        <v>-3.181521847704426E-7</v>
      </c>
      <c r="DW3" s="40">
        <f t="shared" ref="DW3:DW34" si="4">(CR3-F3)/(F3+1E-50)</f>
        <v>-3.3314397242464053E-7</v>
      </c>
      <c r="DX3" s="40">
        <f t="shared" ref="DX3:DX34" si="5">(DF3-G3)/(G3+1E-50)</f>
        <v>-5.7278188215019257E-7</v>
      </c>
      <c r="DY3" s="40">
        <f t="shared" ref="DY3:DY34" si="6">(DN3-H3)/(H3+1E-50)</f>
        <v>-2.6777282752481199E-7</v>
      </c>
      <c r="DZ3" s="40">
        <f t="shared" ref="DZ3:DZ34" si="7">(AN3-I3)/(I3+1E-50)</f>
        <v>-2.7670840251610106E-7</v>
      </c>
      <c r="EA3" s="40">
        <f t="shared" ref="EA3:EA34" si="8">(AK3-J3)/(J3+1E-50)</f>
        <v>1.9922842804076563E-6</v>
      </c>
      <c r="EB3" s="40">
        <f t="shared" ref="EB3:EB34" si="9">(AQ3-K3)/(K3+1E-50)</f>
        <v>-2.4754547247187108E-6</v>
      </c>
      <c r="EC3" s="40">
        <f t="shared" ref="EC3:EC34" si="10">(AS3-L3)/(L3+1E-50)</f>
        <v>2.7902343096513161E-6</v>
      </c>
      <c r="ED3" s="40">
        <f t="shared" ref="ED3:ED34" si="11">(BD3-M3)/(M3+1E-50)</f>
        <v>-3.7425837842813827E-7</v>
      </c>
      <c r="EE3" s="40">
        <f t="shared" ref="EE3:EE34" si="12">(DL3-N3)/(N3+1E-50)</f>
        <v>-4.2798730224408627E-7</v>
      </c>
      <c r="EF3" s="40">
        <f t="shared" ref="EF3:EF34" si="13">(DO3-O3)/(O3+1E-50)</f>
        <v>-3.0937335840046947E-6</v>
      </c>
      <c r="EG3" s="40">
        <f t="shared" ref="EG3:EG34" si="14">(CD3-P3)/(P3+1E-50)</f>
        <v>2.1408001215722235E-7</v>
      </c>
      <c r="EH3" s="40">
        <f t="shared" ref="EH3:EH34" si="15">(CE3-Q3)/(Q3+1E-50)</f>
        <v>-1.9750907177907349E-6</v>
      </c>
      <c r="EI3" s="40">
        <f t="shared" ref="EI3:EI34" si="16">(CF3-R3)/(R3+1E-50)</f>
        <v>-2.1489184708253817E-6</v>
      </c>
      <c r="EJ3" s="40">
        <f t="shared" ref="EJ3:EJ34" si="17">(CG3-S3)/(S3+1E-50)</f>
        <v>-1.2290541271558483E-6</v>
      </c>
      <c r="EK3" s="40">
        <f t="shared" ref="EK3:EK34" si="18">(CH3-T3)/(T3+1E-50)</f>
        <v>-2.3762124520201768E-6</v>
      </c>
      <c r="EL3" s="40">
        <f t="shared" ref="EL3:EL34" si="19">(BQ3-U3)/(U3+1E-50)</f>
        <v>2.6326150154753417E-6</v>
      </c>
      <c r="EM3" s="40">
        <f t="shared" ref="EM3:EM34" si="20">(BT3-V3)/(V3+1E-50)</f>
        <v>0.12429475074020821</v>
      </c>
      <c r="EN3" s="40">
        <f t="shared" ref="EN3:EN34" si="21">(AJ3-W3)/(W3+1E-50)</f>
        <v>-1.4863192965783837E-8</v>
      </c>
      <c r="EO3" s="40">
        <f t="shared" ref="EO3:EO34" si="22">(AL3-X3)/(X3+1E-50)</f>
        <v>-1.088157055354768E-5</v>
      </c>
      <c r="EP3" s="40">
        <f t="shared" ref="EP3:EP34" si="23">(AT3-Y3)/(Y3+1E-50)</f>
        <v>1.4791905832519669E-6</v>
      </c>
      <c r="EQ3" s="40">
        <f t="shared" ref="EQ3:EQ34" si="24">(BG3-Z3)/(Z3+1E-50)</f>
        <v>-2.9057375854423586E-6</v>
      </c>
      <c r="ER3" s="40">
        <f t="shared" ref="ER3:ER34" si="25">(BR3-AA3)/(AA3+1E-50)</f>
        <v>7.60437588201443E-7</v>
      </c>
      <c r="ES3" s="40">
        <f t="shared" ref="ES3:ES34" si="26">(DH3-AB3)/(AB3+1E-50)</f>
        <v>-1.6765452984464765E-6</v>
      </c>
      <c r="ET3" s="40">
        <f t="shared" ref="ET3:ET34" si="27">(AR3-AC3)/(AC3+1E-50)</f>
        <v>1.796859568239013E-6</v>
      </c>
      <c r="EU3" s="40">
        <f t="shared" ref="EU3:EU34" si="28">(BO3+BP3-AD3)/(AD3+1E-50)</f>
        <v>-5.213144289264343E-6</v>
      </c>
      <c r="EV3" s="40">
        <f>(AZ3-AE3)/(AE3+1E-50)</f>
        <v>0</v>
      </c>
    </row>
    <row r="4" spans="1:152" x14ac:dyDescent="0.25">
      <c r="A4" s="17" t="s">
        <v>173</v>
      </c>
      <c r="B4" s="15">
        <v>541072.53058999998</v>
      </c>
      <c r="C4" s="15">
        <v>8931.6082029999998</v>
      </c>
      <c r="D4" s="15">
        <v>10019.222121999999</v>
      </c>
      <c r="E4" s="15">
        <v>57397.166023999998</v>
      </c>
      <c r="F4" s="15">
        <v>48641.666076000001</v>
      </c>
      <c r="G4" s="15">
        <v>4872.3229229999997</v>
      </c>
      <c r="H4" s="15">
        <v>128391.86827000001</v>
      </c>
      <c r="I4" s="17">
        <v>4171.3389109999998</v>
      </c>
      <c r="J4" s="17">
        <v>1274.299264</v>
      </c>
      <c r="K4" s="17">
        <v>1119.9895799999999</v>
      </c>
      <c r="L4" s="17">
        <v>676.97149100000001</v>
      </c>
      <c r="M4" s="17">
        <v>6252.0306250000003</v>
      </c>
      <c r="N4" s="17">
        <v>856.16976199999999</v>
      </c>
      <c r="O4" s="17">
        <v>726.74878699999999</v>
      </c>
      <c r="P4" s="17">
        <v>47.952537999999997</v>
      </c>
      <c r="Q4" s="17">
        <v>19.638445000000001</v>
      </c>
      <c r="R4" s="17">
        <v>23.889249</v>
      </c>
      <c r="S4" s="17">
        <v>21.875724999999999</v>
      </c>
      <c r="T4" s="17">
        <v>92.723218000000003</v>
      </c>
      <c r="U4" s="17">
        <v>5734.3465070000002</v>
      </c>
      <c r="V4" s="17">
        <v>1209.5887279999999</v>
      </c>
      <c r="W4" s="17">
        <v>801.41472599999997</v>
      </c>
      <c r="X4" s="17">
        <v>174.22062700000001</v>
      </c>
      <c r="Y4" s="17">
        <v>1.3274189999999999</v>
      </c>
      <c r="Z4" s="17">
        <v>119.465558</v>
      </c>
      <c r="AA4" s="17">
        <v>319.00043499999998</v>
      </c>
      <c r="AB4" s="17">
        <v>258.84206399999999</v>
      </c>
      <c r="AC4" s="17">
        <v>3.6790699999999998</v>
      </c>
      <c r="AD4" s="17">
        <v>0.39966699999999999</v>
      </c>
      <c r="AE4" s="17"/>
      <c r="AF4" s="15"/>
      <c r="AG4" s="17" t="s">
        <v>173</v>
      </c>
      <c r="AH4" s="17">
        <v>12921.559589312899</v>
      </c>
      <c r="AI4" s="17">
        <v>1940.72687107821</v>
      </c>
      <c r="AJ4" s="17">
        <v>801.41455985355697</v>
      </c>
      <c r="AK4" s="17">
        <v>1274.29890522917</v>
      </c>
      <c r="AL4" s="17">
        <v>174.22049931497301</v>
      </c>
      <c r="AM4" s="17">
        <v>4171.3377638903603</v>
      </c>
      <c r="AN4" s="17">
        <v>4171.3377638903603</v>
      </c>
      <c r="AO4" s="17">
        <v>4149.1629234125903</v>
      </c>
      <c r="AP4" s="17">
        <v>4111.6364983697804</v>
      </c>
      <c r="AQ4" s="17">
        <v>1119.98918277292</v>
      </c>
      <c r="AR4" s="17">
        <v>3.67906503866271</v>
      </c>
      <c r="AS4" s="17">
        <v>676.97131511209898</v>
      </c>
      <c r="AT4" s="17">
        <v>1.32741925590749</v>
      </c>
      <c r="AU4" s="17">
        <v>13825.1907148468</v>
      </c>
      <c r="AV4" s="17">
        <v>541072.37721395202</v>
      </c>
      <c r="AW4" s="17">
        <v>3150.2325487954499</v>
      </c>
      <c r="AX4" s="17">
        <v>0</v>
      </c>
      <c r="AY4" s="17">
        <v>2073.5030479310399</v>
      </c>
      <c r="AZ4" s="17">
        <v>0</v>
      </c>
      <c r="BA4" s="17">
        <v>364.78063080725599</v>
      </c>
      <c r="BB4" s="17">
        <v>1377.0353715962899</v>
      </c>
      <c r="BC4" s="17">
        <v>6252.0293225711803</v>
      </c>
      <c r="BD4" s="17">
        <v>6252.0293225711803</v>
      </c>
      <c r="BE4" s="17">
        <v>1457.68976131153</v>
      </c>
      <c r="BF4" s="17">
        <v>0</v>
      </c>
      <c r="BG4" s="17">
        <v>119.465476439497</v>
      </c>
      <c r="BH4" s="17">
        <v>87686779.265690997</v>
      </c>
      <c r="BI4" s="17">
        <v>0</v>
      </c>
      <c r="BJ4" s="17">
        <v>9703.40392221398</v>
      </c>
      <c r="BK4" s="17">
        <v>987.23991462141896</v>
      </c>
      <c r="BL4" s="17">
        <v>1688.5930297162199</v>
      </c>
      <c r="BM4" s="17">
        <v>28489.7630479699</v>
      </c>
      <c r="BN4" s="17">
        <v>994.33447496389294</v>
      </c>
      <c r="BO4" s="17">
        <v>0.103913204991264</v>
      </c>
      <c r="BP4" s="17">
        <v>0.295753002750265</v>
      </c>
      <c r="BQ4" s="17">
        <v>5734.3627531011598</v>
      </c>
      <c r="BR4" s="17">
        <v>319.00031938900702</v>
      </c>
      <c r="BS4" s="17">
        <v>0</v>
      </c>
      <c r="BT4" s="17">
        <v>1412.25190159916</v>
      </c>
      <c r="BU4" s="17">
        <v>8931.6057079381808</v>
      </c>
      <c r="BV4" s="17">
        <v>0</v>
      </c>
      <c r="BW4" s="17">
        <v>132967.12349410501</v>
      </c>
      <c r="BX4" s="17">
        <v>9017.2966172577799</v>
      </c>
      <c r="BY4" s="17">
        <v>1001.92191770631</v>
      </c>
      <c r="BZ4" s="17">
        <v>10019.218534964</v>
      </c>
      <c r="CA4" s="17">
        <v>7.4998352619086797</v>
      </c>
      <c r="CB4" s="17">
        <v>10193.710133422999</v>
      </c>
      <c r="CC4" s="17">
        <v>779.78189337470997</v>
      </c>
      <c r="CD4" s="17">
        <v>47.952597641441301</v>
      </c>
      <c r="CE4" s="17">
        <v>19.638434694114199</v>
      </c>
      <c r="CF4" s="17">
        <v>23.8892084132167</v>
      </c>
      <c r="CG4" s="17">
        <v>21.875740314449601</v>
      </c>
      <c r="CH4" s="17">
        <v>92.723161030431399</v>
      </c>
      <c r="CI4" s="17">
        <v>0.118961187777685</v>
      </c>
      <c r="CJ4" s="17">
        <v>11600.932795554199</v>
      </c>
      <c r="CK4" s="17">
        <v>0</v>
      </c>
      <c r="CL4" s="17">
        <v>401.86994767957998</v>
      </c>
      <c r="CM4" s="17">
        <v>4747.7740134195301</v>
      </c>
      <c r="CN4" s="17">
        <v>0.60413598071837604</v>
      </c>
      <c r="CO4" s="17">
        <v>0</v>
      </c>
      <c r="CP4" s="17">
        <v>490.24479127807399</v>
      </c>
      <c r="CQ4" s="17">
        <v>57397.152769284003</v>
      </c>
      <c r="CR4" s="17">
        <v>48641.655391516499</v>
      </c>
      <c r="CS4" s="17">
        <v>8755.4973777674895</v>
      </c>
      <c r="CT4" s="17">
        <v>18.257091580438299</v>
      </c>
      <c r="CU4" s="17">
        <v>0.21350408880768501</v>
      </c>
      <c r="CV4" s="17">
        <v>281.92807363889301</v>
      </c>
      <c r="CW4" s="17">
        <v>202.63588602060199</v>
      </c>
      <c r="CX4" s="17">
        <v>17279.9065873664</v>
      </c>
      <c r="CY4" s="17">
        <v>85.689016160540504</v>
      </c>
      <c r="CZ4" s="17">
        <v>104.745514381741</v>
      </c>
      <c r="DA4" s="17">
        <v>24685.582430816099</v>
      </c>
      <c r="DB4" s="17">
        <v>0</v>
      </c>
      <c r="DC4" s="17">
        <v>3.74964507767434</v>
      </c>
      <c r="DD4" s="17">
        <v>338.03849634627898</v>
      </c>
      <c r="DE4" s="17">
        <v>0.297296493281965</v>
      </c>
      <c r="DF4" s="17">
        <v>4872.3216103617196</v>
      </c>
      <c r="DG4" s="17">
        <v>615.22621353585498</v>
      </c>
      <c r="DH4" s="17">
        <v>258.842068045041</v>
      </c>
      <c r="DI4" s="17">
        <v>0</v>
      </c>
      <c r="DJ4" s="17">
        <v>216.38603010596299</v>
      </c>
      <c r="DK4" s="17">
        <v>2234.5130719471299</v>
      </c>
      <c r="DL4" s="17">
        <v>856.169561170414</v>
      </c>
      <c r="DM4" s="17">
        <v>6556.4956041697496</v>
      </c>
      <c r="DN4" s="17">
        <v>128391.829271978</v>
      </c>
      <c r="DO4" s="17">
        <v>726.74850656275601</v>
      </c>
      <c r="DP4" s="17">
        <v>999.69789971831995</v>
      </c>
      <c r="DR4" s="26">
        <f t="shared" ref="DR4:DR51" si="29">BW4/DN4</f>
        <v>1.035635400228117</v>
      </c>
      <c r="DS4" s="40">
        <f t="shared" si="0"/>
        <v>-2.8346670602163783E-7</v>
      </c>
      <c r="DT4" s="40">
        <f t="shared" si="1"/>
        <v>-2.7935191090809954E-7</v>
      </c>
      <c r="DU4" s="40">
        <f t="shared" si="2"/>
        <v>-3.5801541828140343E-7</v>
      </c>
      <c r="DV4" s="40">
        <f t="shared" si="3"/>
        <v>-2.3092979869476006E-7</v>
      </c>
      <c r="DW4" s="40">
        <f t="shared" si="4"/>
        <v>-2.1965702173948E-7</v>
      </c>
      <c r="DX4" s="40">
        <f t="shared" si="5"/>
        <v>-2.6940707765342479E-7</v>
      </c>
      <c r="DY4" s="40">
        <f t="shared" si="6"/>
        <v>-3.0374214918436843E-7</v>
      </c>
      <c r="DZ4" s="40">
        <f t="shared" si="7"/>
        <v>-2.749979476631821E-7</v>
      </c>
      <c r="EA4" s="40">
        <f t="shared" si="8"/>
        <v>-2.8154362173589134E-7</v>
      </c>
      <c r="EB4" s="40">
        <f t="shared" si="9"/>
        <v>-3.5467033535214451E-7</v>
      </c>
      <c r="EC4" s="40">
        <f t="shared" si="10"/>
        <v>-2.5981581702490174E-7</v>
      </c>
      <c r="ED4" s="40">
        <f t="shared" si="11"/>
        <v>-2.0832092773922501E-7</v>
      </c>
      <c r="EE4" s="40">
        <f t="shared" si="12"/>
        <v>-2.3456748288235355E-7</v>
      </c>
      <c r="EF4" s="40">
        <f t="shared" si="13"/>
        <v>-3.8587920475862175E-7</v>
      </c>
      <c r="EG4" s="40">
        <f t="shared" si="14"/>
        <v>1.243759846535787E-6</v>
      </c>
      <c r="EH4" s="40">
        <f t="shared" si="15"/>
        <v>-5.2478115256286786E-7</v>
      </c>
      <c r="EI4" s="40">
        <f t="shared" si="16"/>
        <v>-1.6989560157184287E-6</v>
      </c>
      <c r="EJ4" s="40">
        <f t="shared" si="17"/>
        <v>7.0006592246834053E-7</v>
      </c>
      <c r="EK4" s="40">
        <f t="shared" si="18"/>
        <v>-6.1440456697592186E-7</v>
      </c>
      <c r="EL4" s="40">
        <f t="shared" si="19"/>
        <v>2.8331216363997667E-6</v>
      </c>
      <c r="EM4" s="40">
        <f t="shared" si="20"/>
        <v>0.16754717443031597</v>
      </c>
      <c r="EN4" s="40">
        <f t="shared" si="21"/>
        <v>-2.0731643382251082E-7</v>
      </c>
      <c r="EO4" s="40">
        <f t="shared" si="22"/>
        <v>-7.3289270733714571E-7</v>
      </c>
      <c r="EP4" s="40">
        <f t="shared" si="23"/>
        <v>1.9278576703183909E-7</v>
      </c>
      <c r="EQ4" s="40">
        <f t="shared" si="24"/>
        <v>-6.8271143893675336E-7</v>
      </c>
      <c r="ER4" s="40">
        <f t="shared" si="25"/>
        <v>-3.624164116386425E-7</v>
      </c>
      <c r="ES4" s="40">
        <f t="shared" si="26"/>
        <v>1.5627448441701922E-8</v>
      </c>
      <c r="ET4" s="40">
        <f t="shared" si="27"/>
        <v>-1.3485302780018415E-6</v>
      </c>
      <c r="EU4" s="40">
        <f t="shared" si="28"/>
        <v>-1.9822964392708612E-6</v>
      </c>
      <c r="EV4" s="40">
        <f t="shared" ref="EV4:EV51" si="30">(AZ4-AE4)/(AE4+1E-50)</f>
        <v>0</v>
      </c>
    </row>
    <row r="5" spans="1:152" x14ac:dyDescent="0.25">
      <c r="A5" s="17" t="s">
        <v>174</v>
      </c>
      <c r="B5" s="15">
        <v>3865.5755039999999</v>
      </c>
      <c r="C5" s="15">
        <v>63.638801999999998</v>
      </c>
      <c r="D5" s="15">
        <v>62.769832000000001</v>
      </c>
      <c r="E5" s="15">
        <v>402.19355899999999</v>
      </c>
      <c r="F5" s="15">
        <v>340.84200700000002</v>
      </c>
      <c r="G5" s="15">
        <v>32.115181999999997</v>
      </c>
      <c r="H5" s="15">
        <v>914.80787899999996</v>
      </c>
      <c r="I5" s="17">
        <v>31.267894999999999</v>
      </c>
      <c r="J5" s="17">
        <v>9.547701</v>
      </c>
      <c r="K5" s="17">
        <v>18.045480999999999</v>
      </c>
      <c r="L5" s="17">
        <v>2.296694</v>
      </c>
      <c r="M5" s="17">
        <v>64.799691999999993</v>
      </c>
      <c r="N5" s="17">
        <v>7.8743970000000001</v>
      </c>
      <c r="O5" s="17">
        <v>2.8544559999999999</v>
      </c>
      <c r="P5" s="17">
        <v>0.31607600000000002</v>
      </c>
      <c r="Q5" s="17">
        <v>0.129444</v>
      </c>
      <c r="R5" s="17">
        <v>0.15746499999999999</v>
      </c>
      <c r="S5" s="17">
        <v>0.14418600000000001</v>
      </c>
      <c r="T5" s="17">
        <v>0.61116199999999998</v>
      </c>
      <c r="U5" s="17">
        <v>42.817005000000002</v>
      </c>
      <c r="V5" s="17">
        <v>9.0883629999999993</v>
      </c>
      <c r="W5" s="17">
        <v>9.8429889999999993</v>
      </c>
      <c r="X5" s="17">
        <v>1.312398</v>
      </c>
      <c r="Y5" s="17">
        <v>8.7480000000000006E-3</v>
      </c>
      <c r="Z5" s="17">
        <v>0.88586399999999998</v>
      </c>
      <c r="AA5" s="17">
        <v>2.1026440000000002</v>
      </c>
      <c r="AB5" s="17">
        <v>1.935789</v>
      </c>
      <c r="AC5" s="17">
        <v>2.4247999999999999E-2</v>
      </c>
      <c r="AD5" s="17">
        <v>2.4239999999999999E-3</v>
      </c>
      <c r="AE5" s="17"/>
      <c r="AF5" s="15"/>
      <c r="AG5" s="17" t="s">
        <v>174</v>
      </c>
      <c r="AH5" s="17">
        <v>88.014971175184797</v>
      </c>
      <c r="AI5" s="17">
        <v>13.219235334080601</v>
      </c>
      <c r="AJ5" s="17">
        <v>9.8406945471430802</v>
      </c>
      <c r="AK5" s="17">
        <v>9.5454468981891196</v>
      </c>
      <c r="AL5" s="17">
        <v>1.31209254964533</v>
      </c>
      <c r="AM5" s="17">
        <v>31.260603307226599</v>
      </c>
      <c r="AN5" s="17">
        <v>31.260603307226599</v>
      </c>
      <c r="AO5" s="17">
        <v>28.261959262553901</v>
      </c>
      <c r="AP5" s="17">
        <v>28.006386938243001</v>
      </c>
      <c r="AQ5" s="17">
        <v>18.041250272228201</v>
      </c>
      <c r="AR5" s="17">
        <v>2.42423374912327E-2</v>
      </c>
      <c r="AS5" s="17">
        <v>2.2961584350103599</v>
      </c>
      <c r="AT5" s="17">
        <v>8.7459193894629996E-3</v>
      </c>
      <c r="AU5" s="17">
        <v>94.170048538192304</v>
      </c>
      <c r="AV5" s="17">
        <v>3864.66554186852</v>
      </c>
      <c r="AW5" s="17">
        <v>21.457757248876401</v>
      </c>
      <c r="AX5" s="17">
        <v>0</v>
      </c>
      <c r="AY5" s="17">
        <v>14.123628401306201</v>
      </c>
      <c r="AZ5" s="17">
        <v>0</v>
      </c>
      <c r="BA5" s="17">
        <v>2.4846980634629099</v>
      </c>
      <c r="BB5" s="17">
        <v>9.3796478753506705</v>
      </c>
      <c r="BC5" s="17">
        <v>64.784574343447005</v>
      </c>
      <c r="BD5" s="17">
        <v>64.784574343447005</v>
      </c>
      <c r="BE5" s="17">
        <v>9.9290463431471991</v>
      </c>
      <c r="BF5" s="17">
        <v>0</v>
      </c>
      <c r="BG5" s="17">
        <v>0.88565881885447795</v>
      </c>
      <c r="BH5" s="17">
        <v>577839.48479306803</v>
      </c>
      <c r="BI5" s="17">
        <v>0</v>
      </c>
      <c r="BJ5" s="17">
        <v>66.094548080159996</v>
      </c>
      <c r="BK5" s="17">
        <v>6.7245523858380496</v>
      </c>
      <c r="BL5" s="17">
        <v>11.5018211858771</v>
      </c>
      <c r="BM5" s="17">
        <v>194.057558805604</v>
      </c>
      <c r="BN5" s="17">
        <v>6.7728838449048396</v>
      </c>
      <c r="BO5" s="17">
        <v>6.3009909775844995E-4</v>
      </c>
      <c r="BP5" s="17">
        <v>1.79336353665459E-3</v>
      </c>
      <c r="BQ5" s="17">
        <v>42.807159059684601</v>
      </c>
      <c r="BR5" s="17">
        <v>2.1021583365399499</v>
      </c>
      <c r="BS5" s="17">
        <v>0</v>
      </c>
      <c r="BT5" s="17">
        <v>10.4666835488883</v>
      </c>
      <c r="BU5" s="17">
        <v>63.623823508986597</v>
      </c>
      <c r="BV5" s="17">
        <v>0</v>
      </c>
      <c r="BW5" s="17">
        <v>945.75713718811505</v>
      </c>
      <c r="BX5" s="17">
        <v>56.479719558855102</v>
      </c>
      <c r="BY5" s="17">
        <v>6.27551640073413</v>
      </c>
      <c r="BZ5" s="17">
        <v>62.7552359595892</v>
      </c>
      <c r="CA5" s="17">
        <v>5.1085077793658402E-2</v>
      </c>
      <c r="CB5" s="17">
        <v>69.434284627721993</v>
      </c>
      <c r="CC5" s="17">
        <v>5.3114720451990696</v>
      </c>
      <c r="CD5" s="17">
        <v>0.316002708025375</v>
      </c>
      <c r="CE5" s="17">
        <v>0.12941388991219999</v>
      </c>
      <c r="CF5" s="17">
        <v>0.15742799486323</v>
      </c>
      <c r="CG5" s="17">
        <v>0.144153267348997</v>
      </c>
      <c r="CH5" s="17">
        <v>0.61102119854274395</v>
      </c>
      <c r="CI5" s="17">
        <v>9.5618244349278195E-3</v>
      </c>
      <c r="CJ5" s="17">
        <v>79.019549759089898</v>
      </c>
      <c r="CK5" s="17">
        <v>3.9743546244701998E-3</v>
      </c>
      <c r="CL5" s="17">
        <v>1.1528735748496699</v>
      </c>
      <c r="CM5" s="17">
        <v>12.3338160463411</v>
      </c>
      <c r="CN5" s="17">
        <v>3.6804418062467898E-3</v>
      </c>
      <c r="CO5" s="17">
        <v>0</v>
      </c>
      <c r="CP5" s="17">
        <v>0.27929634087865202</v>
      </c>
      <c r="CQ5" s="17">
        <v>402.09905310987199</v>
      </c>
      <c r="CR5" s="17">
        <v>340.76191625245099</v>
      </c>
      <c r="CS5" s="17">
        <v>61.337136857421498</v>
      </c>
      <c r="CT5" s="17">
        <v>3.6605879726847299E-3</v>
      </c>
      <c r="CU5" s="17">
        <v>6.5402699559626704E-4</v>
      </c>
      <c r="CV5" s="17">
        <v>1.70732883369985</v>
      </c>
      <c r="CW5" s="17">
        <v>0.171359161582257</v>
      </c>
      <c r="CX5" s="17">
        <v>132.811969664401</v>
      </c>
      <c r="CY5" s="17">
        <v>0.88178913452052199</v>
      </c>
      <c r="CZ5" s="17">
        <v>0.396048983393684</v>
      </c>
      <c r="DA5" s="17">
        <v>189.73139591152801</v>
      </c>
      <c r="DB5" s="17">
        <v>0</v>
      </c>
      <c r="DC5" s="17">
        <v>6.9433864096077403E-3</v>
      </c>
      <c r="DD5" s="17">
        <v>1.2669673418321501</v>
      </c>
      <c r="DE5" s="17">
        <v>5.9663717984754995E-4</v>
      </c>
      <c r="DF5" s="17">
        <v>32.107686718805901</v>
      </c>
      <c r="DG5" s="17">
        <v>4.1906153307045999</v>
      </c>
      <c r="DH5" s="17">
        <v>1.9353307103677799</v>
      </c>
      <c r="DI5" s="17">
        <v>0</v>
      </c>
      <c r="DJ5" s="17">
        <v>1.4738967520801101</v>
      </c>
      <c r="DK5" s="17">
        <v>15.220319572905099</v>
      </c>
      <c r="DL5" s="17">
        <v>7.8725388716853102</v>
      </c>
      <c r="DM5" s="17">
        <v>44.659460182873403</v>
      </c>
      <c r="DN5" s="17">
        <v>914.59259544635302</v>
      </c>
      <c r="DO5" s="17">
        <v>2.8537966155772998</v>
      </c>
      <c r="DP5" s="17">
        <v>6.8094429360505302</v>
      </c>
      <c r="DR5" s="26">
        <f t="shared" si="29"/>
        <v>1.0340747802867929</v>
      </c>
      <c r="DS5" s="40">
        <f t="shared" si="0"/>
        <v>-2.3540146364708418E-4</v>
      </c>
      <c r="DT5" s="40">
        <f t="shared" si="1"/>
        <v>-2.3536726875219386E-4</v>
      </c>
      <c r="DU5" s="40">
        <f t="shared" si="2"/>
        <v>-2.3253273022621728E-4</v>
      </c>
      <c r="DV5" s="40">
        <f t="shared" si="3"/>
        <v>-2.3497614025192511E-4</v>
      </c>
      <c r="DW5" s="40">
        <f t="shared" si="4"/>
        <v>-2.3497909853886119E-4</v>
      </c>
      <c r="DX5" s="40">
        <f t="shared" si="5"/>
        <v>-2.3338747369066874E-4</v>
      </c>
      <c r="DY5" s="40">
        <f t="shared" si="6"/>
        <v>-2.3533198454988501E-4</v>
      </c>
      <c r="DZ5" s="40">
        <f t="shared" si="7"/>
        <v>-2.3320062874075521E-4</v>
      </c>
      <c r="EA5" s="40">
        <f t="shared" si="8"/>
        <v>-2.3608843750766507E-4</v>
      </c>
      <c r="EB5" s="40">
        <f t="shared" si="9"/>
        <v>-2.3444804667706643E-4</v>
      </c>
      <c r="EC5" s="40">
        <f t="shared" si="10"/>
        <v>-2.3318952792149758E-4</v>
      </c>
      <c r="ED5" s="40">
        <f t="shared" si="11"/>
        <v>-2.3329827791446949E-4</v>
      </c>
      <c r="EE5" s="40">
        <f t="shared" si="12"/>
        <v>-2.3597087049203892E-4</v>
      </c>
      <c r="EF5" s="40">
        <f t="shared" si="13"/>
        <v>-2.310017820208412E-4</v>
      </c>
      <c r="EG5" s="40">
        <f t="shared" si="14"/>
        <v>-2.3188085974582909E-4</v>
      </c>
      <c r="EH5" s="40">
        <f t="shared" si="15"/>
        <v>-2.3261091900757947E-4</v>
      </c>
      <c r="EI5" s="40">
        <f t="shared" si="16"/>
        <v>-2.3500547277166892E-4</v>
      </c>
      <c r="EJ5" s="40">
        <f t="shared" si="17"/>
        <v>-2.2701684631662602E-4</v>
      </c>
      <c r="EK5" s="40">
        <f t="shared" si="18"/>
        <v>-2.3038319996340504E-4</v>
      </c>
      <c r="EL5" s="40">
        <f t="shared" si="19"/>
        <v>-2.2995397075066274E-4</v>
      </c>
      <c r="EM5" s="40">
        <f t="shared" si="20"/>
        <v>0.15165773515959921</v>
      </c>
      <c r="EN5" s="40">
        <f t="shared" si="21"/>
        <v>-2.3310529524305003E-4</v>
      </c>
      <c r="EO5" s="40">
        <f t="shared" si="22"/>
        <v>-2.3274216713984667E-4</v>
      </c>
      <c r="EP5" s="40">
        <f t="shared" si="23"/>
        <v>-2.3783842443998103E-4</v>
      </c>
      <c r="EQ5" s="40">
        <f t="shared" si="24"/>
        <v>-2.31616981299655E-4</v>
      </c>
      <c r="ER5" s="40">
        <f t="shared" si="25"/>
        <v>-2.3097750263492093E-4</v>
      </c>
      <c r="ES5" s="40">
        <f t="shared" si="26"/>
        <v>-2.3674565369472328E-4</v>
      </c>
      <c r="ET5" s="40">
        <f t="shared" si="27"/>
        <v>-2.3352477595262091E-4</v>
      </c>
      <c r="EU5" s="40">
        <f t="shared" si="28"/>
        <v>-2.2168547316836525E-4</v>
      </c>
      <c r="EV5" s="40">
        <f t="shared" si="30"/>
        <v>0</v>
      </c>
    </row>
    <row r="6" spans="1:152" x14ac:dyDescent="0.25">
      <c r="A6" s="17" t="s">
        <v>175</v>
      </c>
      <c r="B6" s="15">
        <v>6437518.6529000001</v>
      </c>
      <c r="C6" s="15">
        <v>105848.08805000001</v>
      </c>
      <c r="D6" s="15">
        <v>97711.241368999996</v>
      </c>
      <c r="E6" s="15">
        <v>663698.64740000002</v>
      </c>
      <c r="F6" s="15">
        <v>562456.48085000005</v>
      </c>
      <c r="G6" s="15">
        <v>51396.737615999999</v>
      </c>
      <c r="H6" s="15">
        <v>1521566.2652</v>
      </c>
      <c r="I6" s="17">
        <v>44002.257884999999</v>
      </c>
      <c r="J6" s="17">
        <v>13442.217192</v>
      </c>
      <c r="K6" s="17">
        <v>11814.448793</v>
      </c>
      <c r="L6" s="17">
        <v>7141.177713</v>
      </c>
      <c r="M6" s="17">
        <v>65950.878270000001</v>
      </c>
      <c r="N6" s="17">
        <v>9031.4898740000008</v>
      </c>
      <c r="O6" s="17">
        <v>7666.2642480000004</v>
      </c>
      <c r="P6" s="17">
        <v>505.83814999999998</v>
      </c>
      <c r="Q6" s="17">
        <v>207.16037900000001</v>
      </c>
      <c r="R6" s="17">
        <v>252.00128900000001</v>
      </c>
      <c r="S6" s="17">
        <v>230.760785</v>
      </c>
      <c r="T6" s="17">
        <v>978.11124600000005</v>
      </c>
      <c r="U6" s="17">
        <v>60489.977350000001</v>
      </c>
      <c r="V6" s="17">
        <v>12759.604509999999</v>
      </c>
      <c r="W6" s="17">
        <v>8453.894209</v>
      </c>
      <c r="X6" s="17">
        <v>1837.803013</v>
      </c>
      <c r="Y6" s="17">
        <v>14.002746</v>
      </c>
      <c r="Z6" s="17">
        <v>1260.2077489999999</v>
      </c>
      <c r="AA6" s="17">
        <v>3365.0439590000001</v>
      </c>
      <c r="AB6" s="17">
        <v>2730.4502440000001</v>
      </c>
      <c r="AC6" s="17">
        <v>38.809621</v>
      </c>
      <c r="AD6" s="17">
        <v>3.8103419999999999</v>
      </c>
      <c r="AE6" s="17"/>
      <c r="AF6" s="15"/>
      <c r="AG6" s="17" t="s">
        <v>175</v>
      </c>
      <c r="AH6" s="17">
        <v>155966.31625453901</v>
      </c>
      <c r="AI6" s="17">
        <v>23425.0376963651</v>
      </c>
      <c r="AJ6" s="17">
        <v>8454.0454314090493</v>
      </c>
      <c r="AK6" s="17">
        <v>13442.4564763329</v>
      </c>
      <c r="AL6" s="17">
        <v>1837.8358347398701</v>
      </c>
      <c r="AM6" s="17">
        <v>44003.041930339299</v>
      </c>
      <c r="AN6" s="17">
        <v>44003.041930339299</v>
      </c>
      <c r="AO6" s="17">
        <v>50081.388736993402</v>
      </c>
      <c r="AP6" s="17">
        <v>49628.438023365597</v>
      </c>
      <c r="AQ6" s="17">
        <v>11814.6591847113</v>
      </c>
      <c r="AR6" s="17">
        <v>38.810310169425897</v>
      </c>
      <c r="AS6" s="17">
        <v>7141.3051588284097</v>
      </c>
      <c r="AT6" s="17">
        <v>14.0029844298548</v>
      </c>
      <c r="AU6" s="17">
        <v>166873.36153540501</v>
      </c>
      <c r="AV6" s="17">
        <v>6437639.5538962102</v>
      </c>
      <c r="AW6" s="17">
        <v>38024.058994172403</v>
      </c>
      <c r="AX6" s="17">
        <v>0</v>
      </c>
      <c r="AY6" s="17">
        <v>25027.6781079783</v>
      </c>
      <c r="AZ6" s="17">
        <v>0</v>
      </c>
      <c r="BA6" s="17">
        <v>4402.9890435881198</v>
      </c>
      <c r="BB6" s="17">
        <v>16621.145602128599</v>
      </c>
      <c r="BC6" s="17">
        <v>65952.057862678805</v>
      </c>
      <c r="BD6" s="17">
        <v>65952.057862678805</v>
      </c>
      <c r="BE6" s="17">
        <v>17594.664298149299</v>
      </c>
      <c r="BF6" s="17">
        <v>0</v>
      </c>
      <c r="BG6" s="17">
        <v>1260.23014261862</v>
      </c>
      <c r="BH6" s="17">
        <v>924999441.999547</v>
      </c>
      <c r="BI6" s="17">
        <v>0</v>
      </c>
      <c r="BJ6" s="17">
        <v>117122.414451157</v>
      </c>
      <c r="BK6" s="17">
        <v>11916.2210201778</v>
      </c>
      <c r="BL6" s="17">
        <v>20381.720392183699</v>
      </c>
      <c r="BM6" s="17">
        <v>343878.27378380398</v>
      </c>
      <c r="BN6" s="17">
        <v>12001.855021215701</v>
      </c>
      <c r="BO6" s="17">
        <v>0.99070517601150798</v>
      </c>
      <c r="BP6" s="17">
        <v>2.8197015014578</v>
      </c>
      <c r="BQ6" s="17">
        <v>60491.2433977705</v>
      </c>
      <c r="BR6" s="17">
        <v>3365.10362352023</v>
      </c>
      <c r="BS6" s="5">
        <v>0</v>
      </c>
      <c r="BT6" s="17">
        <v>15206.029762980301</v>
      </c>
      <c r="BU6" s="17">
        <v>105850.070956878</v>
      </c>
      <c r="BV6" s="17">
        <v>0</v>
      </c>
      <c r="BW6" s="17">
        <v>1576818.93516928</v>
      </c>
      <c r="BX6" s="17">
        <v>87941.6173582669</v>
      </c>
      <c r="BY6" s="17">
        <v>9771.2914827726199</v>
      </c>
      <c r="BZ6" s="17">
        <v>97712.908841039607</v>
      </c>
      <c r="CA6" s="17">
        <v>90.524816909421304</v>
      </c>
      <c r="CB6" s="17">
        <v>123040.522560522</v>
      </c>
      <c r="CC6" s="17">
        <v>9412.1539419601104</v>
      </c>
      <c r="CD6" s="17">
        <v>505.84745470435598</v>
      </c>
      <c r="CE6" s="17">
        <v>207.16413547536101</v>
      </c>
      <c r="CF6" s="17">
        <v>252.005778117733</v>
      </c>
      <c r="CG6" s="17">
        <v>230.76485653235</v>
      </c>
      <c r="CH6" s="17">
        <v>978.12854423587601</v>
      </c>
      <c r="CI6" s="17">
        <v>1.6594109222261</v>
      </c>
      <c r="CJ6" s="17">
        <v>140026.03218275201</v>
      </c>
      <c r="CK6" s="17">
        <v>0</v>
      </c>
      <c r="CL6" s="17">
        <v>4474.2044558819798</v>
      </c>
      <c r="CM6" s="17">
        <v>53107.585082665697</v>
      </c>
      <c r="CN6" s="17">
        <v>6.8402990188341901</v>
      </c>
      <c r="CO6" s="17">
        <v>0</v>
      </c>
      <c r="CP6" s="17">
        <v>5451.8942941934602</v>
      </c>
      <c r="CQ6" s="17">
        <v>663711.00336742995</v>
      </c>
      <c r="CR6" s="17">
        <v>562466.95894128305</v>
      </c>
      <c r="CS6" s="17">
        <v>101244.04442614601</v>
      </c>
      <c r="CT6" s="17">
        <v>205.21246450906901</v>
      </c>
      <c r="CU6" s="17">
        <v>2.37395620439028</v>
      </c>
      <c r="CV6" s="17">
        <v>3148.0584808216599</v>
      </c>
      <c r="CW6" s="17">
        <v>2312.1345787770902</v>
      </c>
      <c r="CX6" s="17">
        <v>200854.052135712</v>
      </c>
      <c r="CY6" s="17">
        <v>967.37198900897795</v>
      </c>
      <c r="CZ6" s="17">
        <v>1192.55551242447</v>
      </c>
      <c r="DA6" s="17">
        <v>286934.40861857001</v>
      </c>
      <c r="DB6" s="17">
        <v>0</v>
      </c>
      <c r="DC6" s="17">
        <v>41.753339856939803</v>
      </c>
      <c r="DD6" s="17">
        <v>3763.5600955529399</v>
      </c>
      <c r="DE6" s="17">
        <v>3.29422716283745</v>
      </c>
      <c r="DF6" s="17">
        <v>51397.655104772799</v>
      </c>
      <c r="DG6" s="17">
        <v>7425.9270938439004</v>
      </c>
      <c r="DH6" s="17">
        <v>2730.4989934254099</v>
      </c>
      <c r="DI6" s="17">
        <v>0</v>
      </c>
      <c r="DJ6" s="17">
        <v>2611.8309104434302</v>
      </c>
      <c r="DK6" s="17">
        <v>26971.1069632988</v>
      </c>
      <c r="DL6" s="17">
        <v>9031.6517431551893</v>
      </c>
      <c r="DM6" s="17">
        <v>79138.466778814196</v>
      </c>
      <c r="DN6" s="17">
        <v>1521594.76472689</v>
      </c>
      <c r="DO6" s="17">
        <v>7666.4000384818901</v>
      </c>
      <c r="DP6" s="17">
        <v>12066.592295697699</v>
      </c>
      <c r="DR6" s="26">
        <f t="shared" si="29"/>
        <v>1.036293612282704</v>
      </c>
      <c r="DS6" s="40">
        <f t="shared" si="0"/>
        <v>1.8780682857608434E-5</v>
      </c>
      <c r="DT6" s="40">
        <f t="shared" si="1"/>
        <v>1.873351625451998E-5</v>
      </c>
      <c r="DU6" s="40">
        <f t="shared" si="2"/>
        <v>1.7065304014654922E-5</v>
      </c>
      <c r="DV6" s="40">
        <f t="shared" si="3"/>
        <v>1.8616833827123161E-5</v>
      </c>
      <c r="DW6" s="40">
        <f t="shared" si="4"/>
        <v>1.8629159125641297E-5</v>
      </c>
      <c r="DX6" s="40">
        <f t="shared" si="5"/>
        <v>1.7851109143448967E-5</v>
      </c>
      <c r="DY6" s="40">
        <f t="shared" si="6"/>
        <v>1.8730388246514299E-5</v>
      </c>
      <c r="DZ6" s="40">
        <f t="shared" si="7"/>
        <v>1.7818297900738834E-5</v>
      </c>
      <c r="EA6" s="40">
        <f t="shared" si="8"/>
        <v>1.780095719940086E-5</v>
      </c>
      <c r="EB6" s="40">
        <f t="shared" si="9"/>
        <v>1.780800060893391E-5</v>
      </c>
      <c r="EC6" s="40">
        <f t="shared" si="10"/>
        <v>1.7846612076000423E-5</v>
      </c>
      <c r="ED6" s="40">
        <f t="shared" si="11"/>
        <v>1.788592828096088E-5</v>
      </c>
      <c r="EE6" s="40">
        <f t="shared" si="12"/>
        <v>1.7922752219925639E-5</v>
      </c>
      <c r="EF6" s="40">
        <f t="shared" si="13"/>
        <v>1.7712731716115422E-5</v>
      </c>
      <c r="EG6" s="40">
        <f t="shared" si="14"/>
        <v>1.8394627522652707E-5</v>
      </c>
      <c r="EH6" s="40">
        <f t="shared" si="15"/>
        <v>1.8133174785325726E-5</v>
      </c>
      <c r="EI6" s="40">
        <f t="shared" si="16"/>
        <v>1.7813868138536878E-5</v>
      </c>
      <c r="EJ6" s="40">
        <f t="shared" si="17"/>
        <v>1.7643952589243824E-5</v>
      </c>
      <c r="EK6" s="40">
        <f t="shared" si="18"/>
        <v>1.7685346065385561E-5</v>
      </c>
      <c r="EL6" s="40">
        <f t="shared" si="19"/>
        <v>2.0929876749233505E-5</v>
      </c>
      <c r="EM6" s="40">
        <f t="shared" si="20"/>
        <v>0.19173205964675324</v>
      </c>
      <c r="EN6" s="40">
        <f t="shared" si="21"/>
        <v>1.788789938822576E-5</v>
      </c>
      <c r="EO6" s="40">
        <f t="shared" si="22"/>
        <v>1.785922628155316E-5</v>
      </c>
      <c r="EP6" s="40">
        <f t="shared" si="23"/>
        <v>1.7027364118449305E-5</v>
      </c>
      <c r="EQ6" s="40">
        <f t="shared" si="24"/>
        <v>1.7769783305841043E-5</v>
      </c>
      <c r="ER6" s="40">
        <f t="shared" si="25"/>
        <v>1.7730680774724518E-5</v>
      </c>
      <c r="ES6" s="40">
        <f t="shared" si="26"/>
        <v>1.7853987823783885E-5</v>
      </c>
      <c r="ET6" s="40">
        <f t="shared" si="27"/>
        <v>1.7757695337885604E-5</v>
      </c>
      <c r="EU6" s="40">
        <f t="shared" si="28"/>
        <v>1.6974190061634312E-5</v>
      </c>
      <c r="EV6" s="40">
        <f t="shared" si="30"/>
        <v>0</v>
      </c>
    </row>
    <row r="7" spans="1:152" x14ac:dyDescent="0.25">
      <c r="A7" s="17" t="s">
        <v>176</v>
      </c>
      <c r="B7" s="15">
        <v>1850393.1465</v>
      </c>
      <c r="C7" s="15">
        <v>30255.950177999999</v>
      </c>
      <c r="D7" s="15">
        <v>19390.273246000001</v>
      </c>
      <c r="E7" s="15">
        <v>183007.07203000001</v>
      </c>
      <c r="F7" s="15">
        <v>155090.73894000001</v>
      </c>
      <c r="G7" s="15">
        <v>12114.388351</v>
      </c>
      <c r="H7" s="15">
        <v>434929.28448999999</v>
      </c>
      <c r="I7" s="17">
        <v>13849.272720999999</v>
      </c>
      <c r="J7" s="17">
        <v>4232.7535699999999</v>
      </c>
      <c r="K7" s="17">
        <v>3712.9417640000001</v>
      </c>
      <c r="L7" s="17">
        <v>2240.141513</v>
      </c>
      <c r="M7" s="17">
        <v>27661.416039</v>
      </c>
      <c r="N7" s="17">
        <v>2834.2121830000001</v>
      </c>
      <c r="O7" s="17">
        <v>2401.0356179999999</v>
      </c>
      <c r="P7" s="17">
        <v>119.227966</v>
      </c>
      <c r="Q7" s="17">
        <v>48.828378000000001</v>
      </c>
      <c r="R7" s="17">
        <v>59.397587999999999</v>
      </c>
      <c r="S7" s="17">
        <v>54.391201000000002</v>
      </c>
      <c r="T7" s="17">
        <v>230.54415499999999</v>
      </c>
      <c r="U7" s="17">
        <v>31126.828389999999</v>
      </c>
      <c r="V7" s="17">
        <v>4022.3535149999998</v>
      </c>
      <c r="W7" s="17">
        <v>2660.9415610000001</v>
      </c>
      <c r="X7" s="17">
        <v>581.69414099999995</v>
      </c>
      <c r="Y7" s="17">
        <v>3.3005680000000002</v>
      </c>
      <c r="Z7" s="17">
        <v>396.04711200000003</v>
      </c>
      <c r="AA7" s="17">
        <v>793.15248899999995</v>
      </c>
      <c r="AB7" s="17">
        <v>853.97663999999997</v>
      </c>
      <c r="AC7" s="17">
        <v>9.1476310000000005</v>
      </c>
      <c r="AD7" s="17">
        <v>0.71277000000000001</v>
      </c>
      <c r="AE7" s="17"/>
      <c r="AF7" s="15"/>
      <c r="AG7" s="17" t="s">
        <v>176</v>
      </c>
      <c r="AH7" s="17">
        <v>41685.456518496198</v>
      </c>
      <c r="AI7" s="17">
        <v>6260.8605796799102</v>
      </c>
      <c r="AJ7" s="17">
        <v>2660.9408895919901</v>
      </c>
      <c r="AK7" s="17">
        <v>4232.7521722048205</v>
      </c>
      <c r="AL7" s="17">
        <v>581.69398133026004</v>
      </c>
      <c r="AM7" s="17">
        <v>13849.266922626</v>
      </c>
      <c r="AN7" s="17">
        <v>13849.266922626</v>
      </c>
      <c r="AO7" s="17">
        <v>13385.3634163602</v>
      </c>
      <c r="AP7" s="17">
        <v>13264.298366749401</v>
      </c>
      <c r="AQ7" s="17">
        <v>3712.9406972500301</v>
      </c>
      <c r="AR7" s="17">
        <v>9.14762884714699</v>
      </c>
      <c r="AS7" s="17">
        <v>2240.1407903062</v>
      </c>
      <c r="AT7" s="17">
        <v>3.3005660742082399</v>
      </c>
      <c r="AU7" s="17">
        <v>44600.604460734998</v>
      </c>
      <c r="AV7" s="17">
        <v>1850392.24125345</v>
      </c>
      <c r="AW7" s="17">
        <v>10162.7745852301</v>
      </c>
      <c r="AX7" s="17">
        <v>0</v>
      </c>
      <c r="AY7" s="17">
        <v>6689.2020319634003</v>
      </c>
      <c r="AZ7" s="17">
        <v>0</v>
      </c>
      <c r="BA7" s="17">
        <v>1176.7963726959699</v>
      </c>
      <c r="BB7" s="17">
        <v>4442.36969221661</v>
      </c>
      <c r="BC7" s="17">
        <v>27661.406908011999</v>
      </c>
      <c r="BD7" s="17">
        <v>27661.406908011999</v>
      </c>
      <c r="BE7" s="17">
        <v>4702.5648196887196</v>
      </c>
      <c r="BF7" s="17">
        <v>0</v>
      </c>
      <c r="BG7" s="17">
        <v>396.04702239165499</v>
      </c>
      <c r="BH7" s="17">
        <v>218021626.68338799</v>
      </c>
      <c r="BI7" s="17">
        <v>0</v>
      </c>
      <c r="BJ7" s="17">
        <v>31303.560616427701</v>
      </c>
      <c r="BK7" s="17">
        <v>3184.87465569092</v>
      </c>
      <c r="BL7" s="17">
        <v>5447.4676193280702</v>
      </c>
      <c r="BM7" s="17">
        <v>91909.105296703696</v>
      </c>
      <c r="BN7" s="17">
        <v>3207.7621148335802</v>
      </c>
      <c r="BO7" s="17">
        <v>0.18532019114072601</v>
      </c>
      <c r="BP7" s="17">
        <v>0.52744912680434497</v>
      </c>
      <c r="BQ7" s="17">
        <v>31126.9145078527</v>
      </c>
      <c r="BR7" s="17">
        <v>793.15218674798598</v>
      </c>
      <c r="BS7" s="17">
        <v>0</v>
      </c>
      <c r="BT7" s="17">
        <v>4676.1524746904397</v>
      </c>
      <c r="BU7" s="17">
        <v>30255.9365922537</v>
      </c>
      <c r="BV7" s="17">
        <v>0</v>
      </c>
      <c r="BW7" s="17">
        <v>449688.906878618</v>
      </c>
      <c r="BX7" s="17">
        <v>17451.239087338701</v>
      </c>
      <c r="BY7" s="17">
        <v>1939.0265161104001</v>
      </c>
      <c r="BZ7" s="17">
        <v>19390.265603449101</v>
      </c>
      <c r="CA7" s="17">
        <v>24.1947619800541</v>
      </c>
      <c r="CB7" s="17">
        <v>32885.307876895902</v>
      </c>
      <c r="CC7" s="17">
        <v>2515.6067612874599</v>
      </c>
      <c r="CD7" s="17">
        <v>119.227946867528</v>
      </c>
      <c r="CE7" s="17">
        <v>48.828400098643598</v>
      </c>
      <c r="CF7" s="17">
        <v>59.397612629824302</v>
      </c>
      <c r="CG7" s="17">
        <v>54.391144384913702</v>
      </c>
      <c r="CH7" s="17">
        <v>230.54409481028</v>
      </c>
      <c r="CI7" s="17">
        <v>0.86190349677629097</v>
      </c>
      <c r="CJ7" s="17">
        <v>37425.065544105302</v>
      </c>
      <c r="CK7" s="17">
        <v>0</v>
      </c>
      <c r="CL7" s="17">
        <v>987.47467794308704</v>
      </c>
      <c r="CM7" s="17">
        <v>12088.6503466536</v>
      </c>
      <c r="CN7" s="17">
        <v>1.67863582965767</v>
      </c>
      <c r="CO7" s="17">
        <v>0</v>
      </c>
      <c r="CP7" s="17">
        <v>1194.03836359662</v>
      </c>
      <c r="CQ7" s="17">
        <v>183007.02732974599</v>
      </c>
      <c r="CR7" s="17">
        <v>155090.706156061</v>
      </c>
      <c r="CS7" s="17">
        <v>27916.321173684501</v>
      </c>
      <c r="CT7" s="17">
        <v>48.173511623902499</v>
      </c>
      <c r="CU7" s="17">
        <v>0.519373660827394</v>
      </c>
      <c r="CV7" s="17">
        <v>708.43606105865899</v>
      </c>
      <c r="CW7" s="17">
        <v>593.30520857498698</v>
      </c>
      <c r="CX7" s="17">
        <v>56861.196127838302</v>
      </c>
      <c r="CY7" s="17">
        <v>233.26711178105899</v>
      </c>
      <c r="CZ7" s="17">
        <v>302.23053207140703</v>
      </c>
      <c r="DA7" s="17">
        <v>81230.281926523196</v>
      </c>
      <c r="DB7" s="17">
        <v>0</v>
      </c>
      <c r="DC7" s="17">
        <v>9.2251926631535994</v>
      </c>
      <c r="DD7" s="17">
        <v>830.66338440483401</v>
      </c>
      <c r="DE7" s="17">
        <v>0.70379834145956899</v>
      </c>
      <c r="DF7" s="17">
        <v>12114.384577000699</v>
      </c>
      <c r="DG7" s="17">
        <v>1984.74356700473</v>
      </c>
      <c r="DH7" s="17">
        <v>853.97644202401796</v>
      </c>
      <c r="DI7" s="17">
        <v>0</v>
      </c>
      <c r="DJ7" s="17">
        <v>698.06974297807994</v>
      </c>
      <c r="DK7" s="17">
        <v>7208.6269044962801</v>
      </c>
      <c r="DL7" s="17">
        <v>2834.21145715895</v>
      </c>
      <c r="DM7" s="17">
        <v>21151.511193737399</v>
      </c>
      <c r="DN7" s="17">
        <v>434929.172834592</v>
      </c>
      <c r="DO7" s="17">
        <v>2401.0353579790599</v>
      </c>
      <c r="DP7" s="17">
        <v>3225.0647296217198</v>
      </c>
      <c r="DR7" s="26">
        <f t="shared" si="29"/>
        <v>1.0339359485771704</v>
      </c>
      <c r="DS7" s="40">
        <f t="shared" si="0"/>
        <v>-4.8921849483538399E-7</v>
      </c>
      <c r="DT7" s="40">
        <f t="shared" si="1"/>
        <v>-4.4902725643341706E-7</v>
      </c>
      <c r="DU7" s="40">
        <f t="shared" si="2"/>
        <v>-3.9414353798209862E-7</v>
      </c>
      <c r="DV7" s="40">
        <f t="shared" si="3"/>
        <v>-2.4425424395326673E-7</v>
      </c>
      <c r="DW7" s="40">
        <f t="shared" si="4"/>
        <v>-2.1138553618634386E-7</v>
      </c>
      <c r="DX7" s="40">
        <f t="shared" si="5"/>
        <v>-3.1153032171706224E-7</v>
      </c>
      <c r="DY7" s="40">
        <f t="shared" si="6"/>
        <v>-2.5672083249943703E-7</v>
      </c>
      <c r="DZ7" s="40">
        <f t="shared" si="7"/>
        <v>-4.186771475820395E-7</v>
      </c>
      <c r="EA7" s="40">
        <f t="shared" si="8"/>
        <v>-3.3023306372178394E-7</v>
      </c>
      <c r="EB7" s="40">
        <f t="shared" si="9"/>
        <v>-2.8730587169271202E-7</v>
      </c>
      <c r="EC7" s="40">
        <f t="shared" si="10"/>
        <v>-3.2261077966608063E-7</v>
      </c>
      <c r="ED7" s="40">
        <f t="shared" si="11"/>
        <v>-3.3009835750852591E-7</v>
      </c>
      <c r="EE7" s="40">
        <f t="shared" si="12"/>
        <v>-2.5609975655732236E-7</v>
      </c>
      <c r="EF7" s="40">
        <f t="shared" si="13"/>
        <v>-1.0829532808884974E-7</v>
      </c>
      <c r="EG7" s="40">
        <f t="shared" si="14"/>
        <v>-1.6046966691272383E-7</v>
      </c>
      <c r="EH7" s="40">
        <f t="shared" si="15"/>
        <v>4.52577875875809E-7</v>
      </c>
      <c r="EI7" s="40">
        <f t="shared" si="16"/>
        <v>4.1466034450313732E-7</v>
      </c>
      <c r="EJ7" s="40">
        <f t="shared" si="17"/>
        <v>-1.0408868577996181E-6</v>
      </c>
      <c r="EK7" s="40">
        <f t="shared" si="18"/>
        <v>-2.6107675550723482E-7</v>
      </c>
      <c r="EL7" s="40">
        <f t="shared" si="19"/>
        <v>2.766676116889664E-6</v>
      </c>
      <c r="EM7" s="40">
        <f t="shared" si="20"/>
        <v>0.16254139703343304</v>
      </c>
      <c r="EN7" s="40">
        <f t="shared" si="21"/>
        <v>-2.5231971263910387E-7</v>
      </c>
      <c r="EO7" s="40">
        <f t="shared" si="22"/>
        <v>-2.744908855818985E-7</v>
      </c>
      <c r="EP7" s="40">
        <f t="shared" si="23"/>
        <v>-5.8347283264037599E-7</v>
      </c>
      <c r="EQ7" s="40">
        <f t="shared" si="24"/>
        <v>-2.2625678188428624E-7</v>
      </c>
      <c r="ER7" s="40">
        <f t="shared" si="25"/>
        <v>-3.8107680194975534E-7</v>
      </c>
      <c r="ES7" s="40">
        <f t="shared" si="26"/>
        <v>-2.3182833434268295E-7</v>
      </c>
      <c r="ET7" s="40">
        <f t="shared" si="27"/>
        <v>-2.3534541462468131E-7</v>
      </c>
      <c r="EU7" s="40">
        <f t="shared" si="28"/>
        <v>-9.5690745835389084E-7</v>
      </c>
      <c r="EV7" s="40">
        <f t="shared" si="30"/>
        <v>0</v>
      </c>
    </row>
    <row r="8" spans="1:152" x14ac:dyDescent="0.25">
      <c r="A8" s="17" t="s">
        <v>177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5"/>
      <c r="DR8" s="26" t="e">
        <f t="shared" si="29"/>
        <v>#DIV/0!</v>
      </c>
      <c r="DS8" s="40">
        <f t="shared" si="0"/>
        <v>0</v>
      </c>
      <c r="DT8" s="40">
        <f t="shared" si="1"/>
        <v>0</v>
      </c>
      <c r="DU8" s="40">
        <f t="shared" si="2"/>
        <v>0</v>
      </c>
      <c r="DV8" s="40">
        <f t="shared" si="3"/>
        <v>0</v>
      </c>
      <c r="DW8" s="40">
        <f t="shared" si="4"/>
        <v>0</v>
      </c>
      <c r="DX8" s="40">
        <f t="shared" si="5"/>
        <v>0</v>
      </c>
      <c r="DY8" s="40">
        <f t="shared" si="6"/>
        <v>0</v>
      </c>
      <c r="DZ8" s="40">
        <f t="shared" si="7"/>
        <v>0</v>
      </c>
      <c r="EA8" s="40">
        <f t="shared" si="8"/>
        <v>0</v>
      </c>
      <c r="EB8" s="40">
        <f t="shared" si="9"/>
        <v>0</v>
      </c>
      <c r="EC8" s="40">
        <f t="shared" si="10"/>
        <v>0</v>
      </c>
      <c r="ED8" s="40">
        <f t="shared" si="11"/>
        <v>0</v>
      </c>
      <c r="EE8" s="40">
        <f t="shared" si="12"/>
        <v>0</v>
      </c>
      <c r="EF8" s="40">
        <f t="shared" si="13"/>
        <v>0</v>
      </c>
      <c r="EG8" s="40">
        <f t="shared" si="14"/>
        <v>0</v>
      </c>
      <c r="EH8" s="40">
        <f t="shared" si="15"/>
        <v>0</v>
      </c>
      <c r="EI8" s="40">
        <f t="shared" si="16"/>
        <v>0</v>
      </c>
      <c r="EJ8" s="40">
        <f t="shared" si="17"/>
        <v>0</v>
      </c>
      <c r="EK8" s="40">
        <f t="shared" si="18"/>
        <v>0</v>
      </c>
      <c r="EL8" s="40">
        <f t="shared" si="19"/>
        <v>0</v>
      </c>
      <c r="EM8" s="40">
        <f t="shared" si="20"/>
        <v>0</v>
      </c>
      <c r="EN8" s="40">
        <f t="shared" si="21"/>
        <v>0</v>
      </c>
      <c r="EO8" s="40">
        <f t="shared" si="22"/>
        <v>0</v>
      </c>
      <c r="EP8" s="40">
        <f t="shared" si="23"/>
        <v>0</v>
      </c>
      <c r="EQ8" s="40">
        <f t="shared" si="24"/>
        <v>0</v>
      </c>
      <c r="ER8" s="40">
        <f t="shared" si="25"/>
        <v>0</v>
      </c>
      <c r="ES8" s="40">
        <f t="shared" si="26"/>
        <v>0</v>
      </c>
      <c r="ET8" s="40">
        <f t="shared" si="27"/>
        <v>0</v>
      </c>
      <c r="EU8" s="40">
        <f t="shared" si="28"/>
        <v>0</v>
      </c>
      <c r="EV8" s="40">
        <f t="shared" si="30"/>
        <v>0</v>
      </c>
    </row>
    <row r="9" spans="1:152" x14ac:dyDescent="0.25">
      <c r="A9" s="17" t="s">
        <v>178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5"/>
      <c r="DR9" s="26" t="e">
        <f t="shared" si="29"/>
        <v>#DIV/0!</v>
      </c>
      <c r="DS9" s="40">
        <f t="shared" si="0"/>
        <v>0</v>
      </c>
      <c r="DT9" s="40">
        <f t="shared" si="1"/>
        <v>0</v>
      </c>
      <c r="DU9" s="40">
        <f t="shared" si="2"/>
        <v>0</v>
      </c>
      <c r="DV9" s="40">
        <f t="shared" si="3"/>
        <v>0</v>
      </c>
      <c r="DW9" s="40">
        <f t="shared" si="4"/>
        <v>0</v>
      </c>
      <c r="DX9" s="40">
        <f t="shared" si="5"/>
        <v>0</v>
      </c>
      <c r="DY9" s="40">
        <f t="shared" si="6"/>
        <v>0</v>
      </c>
      <c r="DZ9" s="40">
        <f t="shared" si="7"/>
        <v>0</v>
      </c>
      <c r="EA9" s="40">
        <f t="shared" si="8"/>
        <v>0</v>
      </c>
      <c r="EB9" s="40">
        <f t="shared" si="9"/>
        <v>0</v>
      </c>
      <c r="EC9" s="40">
        <f t="shared" si="10"/>
        <v>0</v>
      </c>
      <c r="ED9" s="40">
        <f t="shared" si="11"/>
        <v>0</v>
      </c>
      <c r="EE9" s="40">
        <f t="shared" si="12"/>
        <v>0</v>
      </c>
      <c r="EF9" s="40">
        <f t="shared" si="13"/>
        <v>0</v>
      </c>
      <c r="EG9" s="40">
        <f t="shared" si="14"/>
        <v>0</v>
      </c>
      <c r="EH9" s="40">
        <f t="shared" si="15"/>
        <v>0</v>
      </c>
      <c r="EI9" s="40">
        <f t="shared" si="16"/>
        <v>0</v>
      </c>
      <c r="EJ9" s="40">
        <f t="shared" si="17"/>
        <v>0</v>
      </c>
      <c r="EK9" s="40">
        <f t="shared" si="18"/>
        <v>0</v>
      </c>
      <c r="EL9" s="40">
        <f t="shared" si="19"/>
        <v>0</v>
      </c>
      <c r="EM9" s="40">
        <f t="shared" si="20"/>
        <v>0</v>
      </c>
      <c r="EN9" s="40">
        <f t="shared" si="21"/>
        <v>0</v>
      </c>
      <c r="EO9" s="40">
        <f t="shared" si="22"/>
        <v>0</v>
      </c>
      <c r="EP9" s="40">
        <f t="shared" si="23"/>
        <v>0</v>
      </c>
      <c r="EQ9" s="40">
        <f t="shared" si="24"/>
        <v>0</v>
      </c>
      <c r="ER9" s="40">
        <f t="shared" si="25"/>
        <v>0</v>
      </c>
      <c r="ES9" s="40">
        <f t="shared" si="26"/>
        <v>0</v>
      </c>
      <c r="ET9" s="40">
        <f t="shared" si="27"/>
        <v>0</v>
      </c>
      <c r="EU9" s="40">
        <f t="shared" si="28"/>
        <v>0</v>
      </c>
      <c r="EV9" s="40">
        <f t="shared" si="30"/>
        <v>0</v>
      </c>
    </row>
    <row r="10" spans="1:152" x14ac:dyDescent="0.25">
      <c r="A10" s="17" t="s">
        <v>179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5"/>
      <c r="DR10" s="26" t="e">
        <f t="shared" si="29"/>
        <v>#DIV/0!</v>
      </c>
      <c r="DS10" s="40">
        <f t="shared" si="0"/>
        <v>0</v>
      </c>
      <c r="DT10" s="40">
        <f t="shared" si="1"/>
        <v>0</v>
      </c>
      <c r="DU10" s="40">
        <f t="shared" si="2"/>
        <v>0</v>
      </c>
      <c r="DV10" s="40">
        <f t="shared" si="3"/>
        <v>0</v>
      </c>
      <c r="DW10" s="40">
        <f t="shared" si="4"/>
        <v>0</v>
      </c>
      <c r="DX10" s="40">
        <f t="shared" si="5"/>
        <v>0</v>
      </c>
      <c r="DY10" s="40">
        <f t="shared" si="6"/>
        <v>0</v>
      </c>
      <c r="DZ10" s="40">
        <f t="shared" si="7"/>
        <v>0</v>
      </c>
      <c r="EA10" s="40">
        <f t="shared" si="8"/>
        <v>0</v>
      </c>
      <c r="EB10" s="40">
        <f t="shared" si="9"/>
        <v>0</v>
      </c>
      <c r="EC10" s="40">
        <f t="shared" si="10"/>
        <v>0</v>
      </c>
      <c r="ED10" s="40">
        <f t="shared" si="11"/>
        <v>0</v>
      </c>
      <c r="EE10" s="40">
        <f t="shared" si="12"/>
        <v>0</v>
      </c>
      <c r="EF10" s="40">
        <f t="shared" si="13"/>
        <v>0</v>
      </c>
      <c r="EG10" s="40">
        <f t="shared" si="14"/>
        <v>0</v>
      </c>
      <c r="EH10" s="40">
        <f t="shared" si="15"/>
        <v>0</v>
      </c>
      <c r="EI10" s="40">
        <f t="shared" si="16"/>
        <v>0</v>
      </c>
      <c r="EJ10" s="40">
        <f t="shared" si="17"/>
        <v>0</v>
      </c>
      <c r="EK10" s="40">
        <f t="shared" si="18"/>
        <v>0</v>
      </c>
      <c r="EL10" s="40">
        <f t="shared" si="19"/>
        <v>0</v>
      </c>
      <c r="EM10" s="40">
        <f t="shared" si="20"/>
        <v>0</v>
      </c>
      <c r="EN10" s="40">
        <f t="shared" si="21"/>
        <v>0</v>
      </c>
      <c r="EO10" s="40">
        <f t="shared" si="22"/>
        <v>0</v>
      </c>
      <c r="EP10" s="40">
        <f t="shared" si="23"/>
        <v>0</v>
      </c>
      <c r="EQ10" s="40">
        <f t="shared" si="24"/>
        <v>0</v>
      </c>
      <c r="ER10" s="40">
        <f t="shared" si="25"/>
        <v>0</v>
      </c>
      <c r="ES10" s="40">
        <f t="shared" si="26"/>
        <v>0</v>
      </c>
      <c r="ET10" s="40">
        <f t="shared" si="27"/>
        <v>0</v>
      </c>
      <c r="EU10" s="40">
        <f t="shared" si="28"/>
        <v>0</v>
      </c>
      <c r="EV10" s="40">
        <f t="shared" si="30"/>
        <v>0</v>
      </c>
    </row>
    <row r="11" spans="1:152" x14ac:dyDescent="0.25">
      <c r="A11" s="17" t="s">
        <v>180</v>
      </c>
      <c r="B11" s="15">
        <v>79495.815682999993</v>
      </c>
      <c r="C11" s="15">
        <v>1318.9326169999999</v>
      </c>
      <c r="D11" s="15">
        <v>1815.7999130000001</v>
      </c>
      <c r="E11" s="15">
        <v>8739.9293870000001</v>
      </c>
      <c r="F11" s="15">
        <v>7406.7197889999998</v>
      </c>
      <c r="G11" s="15">
        <v>820.96820400000001</v>
      </c>
      <c r="H11" s="15">
        <v>18959.656319000002</v>
      </c>
      <c r="I11" s="17">
        <v>799.30884600000002</v>
      </c>
      <c r="J11" s="17">
        <v>244.07020399999999</v>
      </c>
      <c r="K11" s="17">
        <v>461.301018</v>
      </c>
      <c r="L11" s="17">
        <v>58.711029000000003</v>
      </c>
      <c r="M11" s="17">
        <v>1656.4901359999999</v>
      </c>
      <c r="N11" s="17">
        <v>201.29502199999999</v>
      </c>
      <c r="O11" s="17">
        <v>72.969459999999998</v>
      </c>
      <c r="P11" s="17">
        <v>8.0797159999999995</v>
      </c>
      <c r="Q11" s="17">
        <v>3.308932</v>
      </c>
      <c r="R11" s="17">
        <v>4.0251200000000003</v>
      </c>
      <c r="S11" s="17">
        <v>3.685819</v>
      </c>
      <c r="T11" s="17">
        <v>15.623029000000001</v>
      </c>
      <c r="U11" s="17">
        <v>1094.5415439999999</v>
      </c>
      <c r="V11" s="17">
        <v>232.32803699999999</v>
      </c>
      <c r="W11" s="17">
        <v>251.61875699999999</v>
      </c>
      <c r="X11" s="17">
        <v>33.549135999999997</v>
      </c>
      <c r="Y11" s="17">
        <v>0.22343299999999999</v>
      </c>
      <c r="Z11" s="17">
        <v>22.645702</v>
      </c>
      <c r="AA11" s="17">
        <v>53.750352999999997</v>
      </c>
      <c r="AB11" s="17">
        <v>49.485030000000002</v>
      </c>
      <c r="AC11" s="17">
        <v>0.619869</v>
      </c>
      <c r="AD11" s="17">
        <v>6.7821000000000006E-2</v>
      </c>
      <c r="AE11" s="17"/>
      <c r="AF11" s="15"/>
      <c r="AG11" s="17" t="s">
        <v>180</v>
      </c>
      <c r="AH11" s="17">
        <v>1729.98746717736</v>
      </c>
      <c r="AI11" s="17">
        <v>259.83189110206001</v>
      </c>
      <c r="AJ11" s="17">
        <v>251.59938493290201</v>
      </c>
      <c r="AK11" s="17">
        <v>244.051430552912</v>
      </c>
      <c r="AL11" s="17">
        <v>33.546540253666102</v>
      </c>
      <c r="AM11" s="17">
        <v>799.24732088354995</v>
      </c>
      <c r="AN11" s="17">
        <v>799.24732088354995</v>
      </c>
      <c r="AO11" s="17">
        <v>555.50562482751502</v>
      </c>
      <c r="AP11" s="17">
        <v>550.48151015739199</v>
      </c>
      <c r="AQ11" s="17">
        <v>461.26548607568901</v>
      </c>
      <c r="AR11" s="17">
        <v>0.61982201999324604</v>
      </c>
      <c r="AS11" s="17">
        <v>58.706497453151101</v>
      </c>
      <c r="AT11" s="17">
        <v>0.223415396019643</v>
      </c>
      <c r="AU11" s="17">
        <v>1850.9689714439601</v>
      </c>
      <c r="AV11" s="17">
        <v>79489.186652680495</v>
      </c>
      <c r="AW11" s="17">
        <v>421.765101680957</v>
      </c>
      <c r="AX11" s="17">
        <v>0</v>
      </c>
      <c r="AY11" s="17">
        <v>277.60843458129102</v>
      </c>
      <c r="AZ11" s="17">
        <v>0</v>
      </c>
      <c r="BA11" s="17">
        <v>48.838170494145999</v>
      </c>
      <c r="BB11" s="17">
        <v>184.36270549267601</v>
      </c>
      <c r="BC11" s="17">
        <v>1656.3627655199</v>
      </c>
      <c r="BD11" s="17">
        <v>1656.3627655199</v>
      </c>
      <c r="BE11" s="17">
        <v>195.160999768701</v>
      </c>
      <c r="BF11" s="17">
        <v>0</v>
      </c>
      <c r="BG11" s="17">
        <v>22.643948425956498</v>
      </c>
      <c r="BH11" s="17">
        <v>14773764.258516699</v>
      </c>
      <c r="BI11" s="17">
        <v>0</v>
      </c>
      <c r="BJ11" s="17">
        <v>1299.1286189017601</v>
      </c>
      <c r="BK11" s="17">
        <v>132.175440679427</v>
      </c>
      <c r="BL11" s="17">
        <v>226.07521213850899</v>
      </c>
      <c r="BM11" s="17">
        <v>3814.31782137561</v>
      </c>
      <c r="BN11" s="17">
        <v>133.12527254796399</v>
      </c>
      <c r="BO11" s="17">
        <v>1.7632243831191999E-2</v>
      </c>
      <c r="BP11" s="17">
        <v>5.0183921802057899E-2</v>
      </c>
      <c r="BQ11" s="17">
        <v>1094.4607525404899</v>
      </c>
      <c r="BR11" s="17">
        <v>53.7462180188625</v>
      </c>
      <c r="BS11" s="17">
        <v>0</v>
      </c>
      <c r="BT11" s="17">
        <v>259.44363170058898</v>
      </c>
      <c r="BU11" s="17">
        <v>1318.8229803475499</v>
      </c>
      <c r="BV11" s="17">
        <v>0</v>
      </c>
      <c r="BW11" s="17">
        <v>19570.640069619702</v>
      </c>
      <c r="BX11" s="17">
        <v>1634.0991553015001</v>
      </c>
      <c r="BY11" s="17">
        <v>181.56658887858501</v>
      </c>
      <c r="BZ11" s="17">
        <v>1815.6657441800901</v>
      </c>
      <c r="CA11" s="17">
        <v>1.00410627746285</v>
      </c>
      <c r="CB11" s="17">
        <v>1364.7726547565701</v>
      </c>
      <c r="CC11" s="17">
        <v>104.400152463818</v>
      </c>
      <c r="CD11" s="17">
        <v>8.0791228763213692</v>
      </c>
      <c r="CE11" s="17">
        <v>3.30868936794413</v>
      </c>
      <c r="CF11" s="17">
        <v>4.0248404546212697</v>
      </c>
      <c r="CG11" s="17">
        <v>3.6855539819004899</v>
      </c>
      <c r="CH11" s="17">
        <v>15.6218714570002</v>
      </c>
      <c r="CI11" s="17">
        <v>0.21815942468184499</v>
      </c>
      <c r="CJ11" s="17">
        <v>1553.1769647159899</v>
      </c>
      <c r="CK11" s="17">
        <v>8.3754199717698097E-2</v>
      </c>
      <c r="CL11" s="17">
        <v>26.879215225009201</v>
      </c>
      <c r="CM11" s="17">
        <v>285.60870683311498</v>
      </c>
      <c r="CN11" s="17">
        <v>5.1810504885662703E-2</v>
      </c>
      <c r="CO11" s="17">
        <v>0</v>
      </c>
      <c r="CP11" s="17">
        <v>6.5227340730170802</v>
      </c>
      <c r="CQ11" s="17">
        <v>8739.2159071243605</v>
      </c>
      <c r="CR11" s="17">
        <v>7406.11504683159</v>
      </c>
      <c r="CS11" s="17">
        <v>1333.10086029277</v>
      </c>
      <c r="CT11" s="17">
        <v>7.9828918659148901E-2</v>
      </c>
      <c r="CU11" s="17">
        <v>1.2471365113697799E-2</v>
      </c>
      <c r="CV11" s="17">
        <v>20.606095378726501</v>
      </c>
      <c r="CW11" s="17">
        <v>4.0888149923224004</v>
      </c>
      <c r="CX11" s="17">
        <v>2883.9701483611302</v>
      </c>
      <c r="CY11" s="17">
        <v>20.105645578024301</v>
      </c>
      <c r="CZ11" s="17">
        <v>8.9635973936407591</v>
      </c>
      <c r="DA11" s="17">
        <v>4119.9573237729901</v>
      </c>
      <c r="DB11" s="17">
        <v>0</v>
      </c>
      <c r="DC11" s="17">
        <v>0.15764058113560001</v>
      </c>
      <c r="DD11" s="17">
        <v>28.798970611176301</v>
      </c>
      <c r="DE11" s="17">
        <v>1.0129618239675399E-2</v>
      </c>
      <c r="DF11" s="17">
        <v>820.90502864945904</v>
      </c>
      <c r="DG11" s="17">
        <v>82.368902823257102</v>
      </c>
      <c r="DH11" s="17">
        <v>49.481186776323703</v>
      </c>
      <c r="DI11" s="17">
        <v>0</v>
      </c>
      <c r="DJ11" s="17">
        <v>28.970537933466101</v>
      </c>
      <c r="DK11" s="17">
        <v>299.16516770713002</v>
      </c>
      <c r="DL11" s="17">
        <v>201.279544880994</v>
      </c>
      <c r="DM11" s="17">
        <v>877.80850900817097</v>
      </c>
      <c r="DN11" s="17">
        <v>18958.080106313399</v>
      </c>
      <c r="DO11" s="17">
        <v>72.963842637824101</v>
      </c>
      <c r="DP11" s="17">
        <v>133.843331569941</v>
      </c>
      <c r="DR11" s="26">
        <f t="shared" si="29"/>
        <v>1.0323112867901802</v>
      </c>
      <c r="DS11" s="40">
        <f t="shared" si="0"/>
        <v>-8.3388418151873541E-5</v>
      </c>
      <c r="DT11" s="40">
        <f t="shared" si="1"/>
        <v>-8.3125287097237207E-5</v>
      </c>
      <c r="DU11" s="40">
        <f t="shared" si="2"/>
        <v>-7.3889649927510231E-5</v>
      </c>
      <c r="DV11" s="40">
        <f t="shared" si="3"/>
        <v>-8.1634512596969751E-5</v>
      </c>
      <c r="DW11" s="40">
        <f t="shared" si="4"/>
        <v>-8.1647771974293219E-5</v>
      </c>
      <c r="DX11" s="40">
        <f t="shared" si="5"/>
        <v>-7.6952250078826846E-5</v>
      </c>
      <c r="DY11" s="40">
        <f t="shared" si="6"/>
        <v>-8.3135087476421746E-5</v>
      </c>
      <c r="DZ11" s="40">
        <f t="shared" si="7"/>
        <v>-7.6972895718547478E-5</v>
      </c>
      <c r="EA11" s="40">
        <f t="shared" si="8"/>
        <v>-7.691822590517667E-5</v>
      </c>
      <c r="EB11" s="40">
        <f t="shared" si="9"/>
        <v>-7.7025462603656135E-5</v>
      </c>
      <c r="EC11" s="40">
        <f t="shared" si="10"/>
        <v>-7.7183911201798622E-5</v>
      </c>
      <c r="ED11" s="40">
        <f t="shared" si="11"/>
        <v>-7.6891783012644814E-5</v>
      </c>
      <c r="EE11" s="40">
        <f t="shared" si="12"/>
        <v>-7.6887738465749268E-5</v>
      </c>
      <c r="EF11" s="40">
        <f t="shared" si="13"/>
        <v>-7.6982372843340975E-5</v>
      </c>
      <c r="EG11" s="40">
        <f t="shared" si="14"/>
        <v>-7.3408976086571838E-5</v>
      </c>
      <c r="EH11" s="40">
        <f t="shared" si="15"/>
        <v>-7.3326395305174048E-5</v>
      </c>
      <c r="EI11" s="40">
        <f t="shared" si="16"/>
        <v>-6.9450197442694648E-5</v>
      </c>
      <c r="EJ11" s="40">
        <f t="shared" si="17"/>
        <v>-7.1902092726222483E-5</v>
      </c>
      <c r="EK11" s="40">
        <f t="shared" si="18"/>
        <v>-7.4092098260891253E-5</v>
      </c>
      <c r="EL11" s="40">
        <f t="shared" si="19"/>
        <v>-7.3813058949556058E-5</v>
      </c>
      <c r="EM11" s="40">
        <f t="shared" si="20"/>
        <v>0.11671253737054985</v>
      </c>
      <c r="EN11" s="40">
        <f t="shared" si="21"/>
        <v>-7.6989757556014749E-5</v>
      </c>
      <c r="EO11" s="40">
        <f t="shared" si="22"/>
        <v>-7.7371480860057829E-5</v>
      </c>
      <c r="EP11" s="40">
        <f t="shared" si="23"/>
        <v>-7.8788631746406996E-5</v>
      </c>
      <c r="EQ11" s="40">
        <f t="shared" si="24"/>
        <v>-7.7435181453041984E-5</v>
      </c>
      <c r="ER11" s="40">
        <f t="shared" si="25"/>
        <v>-7.6929376398646295E-5</v>
      </c>
      <c r="ES11" s="40">
        <f t="shared" si="26"/>
        <v>-7.7664369937709135E-5</v>
      </c>
      <c r="ET11" s="40">
        <f t="shared" si="27"/>
        <v>-7.5790218181519839E-5</v>
      </c>
      <c r="EU11" s="40">
        <f t="shared" si="28"/>
        <v>-7.1281266128656585E-5</v>
      </c>
      <c r="EV11" s="40">
        <f t="shared" si="30"/>
        <v>0</v>
      </c>
    </row>
    <row r="12" spans="1:152" x14ac:dyDescent="0.25">
      <c r="A12" s="17" t="s">
        <v>181</v>
      </c>
      <c r="B12" s="15">
        <v>3337.6297685999998</v>
      </c>
      <c r="C12" s="15">
        <v>29.665195277999999</v>
      </c>
      <c r="D12" s="15">
        <v>140.99209406</v>
      </c>
      <c r="E12" s="15">
        <v>545.85121125000001</v>
      </c>
      <c r="F12" s="15">
        <v>470.82901048000002</v>
      </c>
      <c r="G12" s="15">
        <v>38.753114101000001</v>
      </c>
      <c r="H12" s="15">
        <v>270.00567633000003</v>
      </c>
      <c r="I12" s="17">
        <v>37.201649007999997</v>
      </c>
      <c r="J12" s="17">
        <v>11.359578484</v>
      </c>
      <c r="K12" s="17">
        <v>21.469993229</v>
      </c>
      <c r="L12" s="17">
        <v>2.7325450130000002</v>
      </c>
      <c r="M12" s="17">
        <v>77.096805063000005</v>
      </c>
      <c r="N12" s="17">
        <v>9.3687258465000003</v>
      </c>
      <c r="O12" s="17">
        <v>2.3421813022000002</v>
      </c>
      <c r="P12" s="17">
        <v>0.3760538424</v>
      </c>
      <c r="Q12" s="17">
        <v>0.15400856390000001</v>
      </c>
      <c r="R12" s="17">
        <v>0.187344598</v>
      </c>
      <c r="S12" s="17">
        <v>0.17155383839999999</v>
      </c>
      <c r="T12" s="17">
        <v>0.92026941610000002</v>
      </c>
      <c r="U12" s="17">
        <v>50.942450860000001</v>
      </c>
      <c r="V12" s="17">
        <v>10.813070435</v>
      </c>
      <c r="W12" s="17">
        <v>11.710904633</v>
      </c>
      <c r="X12" s="17">
        <v>1.5614541139</v>
      </c>
      <c r="Y12" s="17">
        <v>1.0410198000000001E-2</v>
      </c>
      <c r="Z12" s="17">
        <v>1.0539816274</v>
      </c>
      <c r="AA12" s="17">
        <v>2.5016642049</v>
      </c>
      <c r="AB12" s="17">
        <v>2.3031450565</v>
      </c>
      <c r="AC12" s="17">
        <v>2.88522404E-2</v>
      </c>
      <c r="AD12" s="17"/>
      <c r="AE12" s="17"/>
      <c r="AF12" s="15"/>
      <c r="AG12" s="17" t="s">
        <v>181</v>
      </c>
      <c r="AH12" s="17">
        <v>8.5180636912944596</v>
      </c>
      <c r="AI12" s="17">
        <v>1.2793489918429299</v>
      </c>
      <c r="AJ12" s="17">
        <v>11.7059472720806</v>
      </c>
      <c r="AK12" s="17">
        <v>11.3547837425875</v>
      </c>
      <c r="AL12" s="17">
        <v>1.56079183419222</v>
      </c>
      <c r="AM12" s="17">
        <v>37.185840141587803</v>
      </c>
      <c r="AN12" s="17">
        <v>37.185840141587803</v>
      </c>
      <c r="AO12" s="17">
        <v>2.7351809979488699</v>
      </c>
      <c r="AP12" s="17">
        <v>2.7104481897548802</v>
      </c>
      <c r="AQ12" s="17">
        <v>21.460888288340101</v>
      </c>
      <c r="AR12" s="17">
        <v>2.8840213263346799E-2</v>
      </c>
      <c r="AS12" s="17">
        <v>2.7313879004473001</v>
      </c>
      <c r="AT12" s="17">
        <v>1.0405745626725801E-2</v>
      </c>
      <c r="AU12" s="17">
        <v>9.1137421919712498</v>
      </c>
      <c r="AV12" s="17">
        <v>3336.2066383751899</v>
      </c>
      <c r="AW12" s="17">
        <v>2.0766735575533901</v>
      </c>
      <c r="AX12" s="17">
        <v>0</v>
      </c>
      <c r="AY12" s="17">
        <v>1.36687884471048</v>
      </c>
      <c r="AZ12" s="17">
        <v>0</v>
      </c>
      <c r="BA12" s="17">
        <v>0.24046730659653301</v>
      </c>
      <c r="BB12" s="17">
        <v>0.90775771804643102</v>
      </c>
      <c r="BC12" s="17">
        <v>77.064163309829596</v>
      </c>
      <c r="BD12" s="17">
        <v>77.064163309829596</v>
      </c>
      <c r="BE12" s="17">
        <v>0.96092755017227305</v>
      </c>
      <c r="BF12" s="17">
        <v>0</v>
      </c>
      <c r="BG12" s="17">
        <v>1.0535348516663301</v>
      </c>
      <c r="BH12" s="17">
        <v>687270.967530658</v>
      </c>
      <c r="BI12" s="17">
        <v>0</v>
      </c>
      <c r="BJ12" s="17">
        <v>6.3966120701324201</v>
      </c>
      <c r="BK12" s="17">
        <v>0.65080143502383903</v>
      </c>
      <c r="BL12" s="17">
        <v>1.1131434508219</v>
      </c>
      <c r="BM12" s="17">
        <v>18.780827825491802</v>
      </c>
      <c r="BN12" s="17">
        <v>0.65547640827508302</v>
      </c>
      <c r="BO12" s="17">
        <v>0</v>
      </c>
      <c r="BP12" s="17">
        <v>0</v>
      </c>
      <c r="BQ12" s="17">
        <v>50.921014132378701</v>
      </c>
      <c r="BR12" s="17">
        <v>2.5006081085299998</v>
      </c>
      <c r="BS12" s="5">
        <v>0</v>
      </c>
      <c r="BT12" s="17">
        <v>10.942074108618501</v>
      </c>
      <c r="BU12" s="17">
        <v>29.652626579462801</v>
      </c>
      <c r="BV12" s="17">
        <v>0</v>
      </c>
      <c r="BW12" s="17">
        <v>272.906890467545</v>
      </c>
      <c r="BX12" s="17">
        <v>126.83896256750199</v>
      </c>
      <c r="BY12" s="17">
        <v>14.093228203488801</v>
      </c>
      <c r="BZ12" s="17">
        <v>140.93219077099101</v>
      </c>
      <c r="CA12" s="17">
        <v>4.9439894289018899E-3</v>
      </c>
      <c r="CB12" s="17">
        <v>6.7198271096251503</v>
      </c>
      <c r="CC12" s="17">
        <v>0.51404270178689404</v>
      </c>
      <c r="CD12" s="17">
        <v>0.37589557432679799</v>
      </c>
      <c r="CE12" s="17">
        <v>0.15394339419764599</v>
      </c>
      <c r="CF12" s="17">
        <v>0.18726589963492701</v>
      </c>
      <c r="CG12" s="17">
        <v>0.171481335898543</v>
      </c>
      <c r="CH12" s="17">
        <v>0.91988199716225405</v>
      </c>
      <c r="CI12" s="17">
        <v>1.35553422180701E-2</v>
      </c>
      <c r="CJ12" s="17">
        <v>7.6474880171652897</v>
      </c>
      <c r="CK12" s="17">
        <v>5.4003451449263296E-3</v>
      </c>
      <c r="CL12" s="17">
        <v>1.6538235281667999</v>
      </c>
      <c r="CM12" s="17">
        <v>17.627132912691401</v>
      </c>
      <c r="CN12" s="17">
        <v>4.1309753175813001E-3</v>
      </c>
      <c r="CO12" s="17">
        <v>0</v>
      </c>
      <c r="CP12" s="17">
        <v>0.40102707208562699</v>
      </c>
      <c r="CQ12" s="17">
        <v>545.619595434546</v>
      </c>
      <c r="CR12" s="17">
        <v>470.62911044394298</v>
      </c>
      <c r="CS12" s="17">
        <v>74.990484990602795</v>
      </c>
      <c r="CT12" s="17">
        <v>5.0647693866190504E-3</v>
      </c>
      <c r="CU12" s="17">
        <v>8.4438504755920702E-4</v>
      </c>
      <c r="CV12" s="17">
        <v>1.80050502493978</v>
      </c>
      <c r="CW12" s="17">
        <v>0.24898054628218</v>
      </c>
      <c r="CX12" s="17">
        <v>183.341100927925</v>
      </c>
      <c r="CY12" s="17">
        <v>1.2496343699355601</v>
      </c>
      <c r="CZ12" s="17">
        <v>0.55901066654541198</v>
      </c>
      <c r="DA12" s="17">
        <v>261.91587269796099</v>
      </c>
      <c r="DB12" s="17">
        <v>0</v>
      </c>
      <c r="DC12" s="17">
        <v>9.8170507322100694E-3</v>
      </c>
      <c r="DD12" s="17">
        <v>1.7924816811344999</v>
      </c>
      <c r="DE12" s="17">
        <v>7.2814842867772295E-4</v>
      </c>
      <c r="DF12" s="17">
        <v>38.736682805645998</v>
      </c>
      <c r="DG12" s="17">
        <v>0.40556555912907499</v>
      </c>
      <c r="DH12" s="17">
        <v>2.30216915653466</v>
      </c>
      <c r="DI12" s="17">
        <v>0</v>
      </c>
      <c r="DJ12" s="17">
        <v>0.142644373831015</v>
      </c>
      <c r="DK12" s="17">
        <v>1.4730220299018499</v>
      </c>
      <c r="DL12" s="17">
        <v>9.3647513930666797</v>
      </c>
      <c r="DM12" s="17">
        <v>4.3221283513983302</v>
      </c>
      <c r="DN12" s="17">
        <v>269.89078220462198</v>
      </c>
      <c r="DO12" s="17">
        <v>2.3411837120791299</v>
      </c>
      <c r="DP12" s="17">
        <v>0.65901203419331</v>
      </c>
      <c r="DR12" s="26">
        <f t="shared" si="29"/>
        <v>1.0111752918654195</v>
      </c>
      <c r="DS12" s="40">
        <f t="shared" si="0"/>
        <v>-4.263894810019278E-4</v>
      </c>
      <c r="DT12" s="40">
        <f t="shared" si="1"/>
        <v>-4.2368500929838295E-4</v>
      </c>
      <c r="DU12" s="40">
        <f t="shared" si="2"/>
        <v>-4.2486984400340707E-4</v>
      </c>
      <c r="DV12" s="40">
        <f t="shared" si="3"/>
        <v>-4.2432042043766049E-4</v>
      </c>
      <c r="DW12" s="40">
        <f t="shared" si="4"/>
        <v>-4.2457034636258096E-4</v>
      </c>
      <c r="DX12" s="40">
        <f t="shared" si="5"/>
        <v>-4.2399935425007143E-4</v>
      </c>
      <c r="DY12" s="40">
        <f t="shared" si="6"/>
        <v>-4.2552485169837815E-4</v>
      </c>
      <c r="DZ12" s="40">
        <f t="shared" si="7"/>
        <v>-4.249506899222065E-4</v>
      </c>
      <c r="EA12" s="40">
        <f t="shared" si="8"/>
        <v>-4.220879691313556E-4</v>
      </c>
      <c r="EB12" s="40">
        <f t="shared" si="9"/>
        <v>-4.2407748166407611E-4</v>
      </c>
      <c r="EC12" s="40">
        <f t="shared" si="10"/>
        <v>-4.2345598963427708E-4</v>
      </c>
      <c r="ED12" s="40">
        <f t="shared" si="11"/>
        <v>-4.2338658708018003E-4</v>
      </c>
      <c r="EE12" s="40">
        <f t="shared" si="12"/>
        <v>-4.2422560959080473E-4</v>
      </c>
      <c r="EF12" s="40">
        <f t="shared" si="13"/>
        <v>-4.2592352689916642E-4</v>
      </c>
      <c r="EG12" s="40">
        <f t="shared" si="14"/>
        <v>-4.20865459562758E-4</v>
      </c>
      <c r="EH12" s="40">
        <f t="shared" si="15"/>
        <v>-4.2315635380073881E-4</v>
      </c>
      <c r="EI12" s="40">
        <f t="shared" si="16"/>
        <v>-4.2007277451889901E-4</v>
      </c>
      <c r="EJ12" s="40">
        <f t="shared" si="17"/>
        <v>-4.2262243814061531E-4</v>
      </c>
      <c r="EK12" s="40">
        <f t="shared" si="18"/>
        <v>-4.2098425848791467E-4</v>
      </c>
      <c r="EL12" s="40">
        <f t="shared" si="19"/>
        <v>-4.2080283259657183E-4</v>
      </c>
      <c r="EM12" s="40">
        <f t="shared" si="20"/>
        <v>1.1930346185569863E-2</v>
      </c>
      <c r="EN12" s="40">
        <f t="shared" si="21"/>
        <v>-4.2331152671425262E-4</v>
      </c>
      <c r="EO12" s="40">
        <f t="shared" si="22"/>
        <v>-4.2414292029743463E-4</v>
      </c>
      <c r="EP12" s="40">
        <f t="shared" si="23"/>
        <v>-4.2769342852076579E-4</v>
      </c>
      <c r="EQ12" s="40">
        <f t="shared" si="24"/>
        <v>-4.2389328433744666E-4</v>
      </c>
      <c r="ER12" s="40">
        <f t="shared" si="25"/>
        <v>-4.2215752535115471E-4</v>
      </c>
      <c r="ES12" s="40">
        <f t="shared" si="26"/>
        <v>-4.2372492457032389E-4</v>
      </c>
      <c r="ET12" s="40">
        <f t="shared" si="27"/>
        <v>-4.1685278115180378E-4</v>
      </c>
      <c r="EU12" s="40">
        <f t="shared" si="28"/>
        <v>0</v>
      </c>
      <c r="EV12" s="40">
        <f t="shared" si="30"/>
        <v>0</v>
      </c>
    </row>
    <row r="13" spans="1:152" x14ac:dyDescent="0.25">
      <c r="A13" s="17" t="s">
        <v>182</v>
      </c>
      <c r="B13" s="15">
        <v>693125.63934999995</v>
      </c>
      <c r="C13" s="15">
        <v>11344.413877000001</v>
      </c>
      <c r="D13" s="15">
        <v>7832.260593</v>
      </c>
      <c r="E13" s="15">
        <v>69059.461939000001</v>
      </c>
      <c r="F13" s="15">
        <v>58524.96776</v>
      </c>
      <c r="G13" s="15">
        <v>4711.8335639999996</v>
      </c>
      <c r="H13" s="15">
        <v>163075.94923999999</v>
      </c>
      <c r="I13" s="17">
        <v>5386.6085739999999</v>
      </c>
      <c r="J13" s="17">
        <v>1646.3093240000001</v>
      </c>
      <c r="K13" s="17">
        <v>1444.1309719999999</v>
      </c>
      <c r="L13" s="17">
        <v>871.29235200000005</v>
      </c>
      <c r="M13" s="17">
        <v>10758.77583</v>
      </c>
      <c r="N13" s="17">
        <v>1102.353314</v>
      </c>
      <c r="O13" s="17">
        <v>933.87140899999997</v>
      </c>
      <c r="P13" s="17">
        <v>46.373066999999999</v>
      </c>
      <c r="Q13" s="17">
        <v>18.991579999999999</v>
      </c>
      <c r="R13" s="17">
        <v>23.102391999999998</v>
      </c>
      <c r="S13" s="17">
        <v>21.155159000000001</v>
      </c>
      <c r="T13" s="17">
        <v>89.669042000000005</v>
      </c>
      <c r="U13" s="17">
        <v>12106.631413999999</v>
      </c>
      <c r="V13" s="17">
        <v>1564.4752370000001</v>
      </c>
      <c r="W13" s="17">
        <v>1034.96054</v>
      </c>
      <c r="X13" s="17">
        <v>226.247185</v>
      </c>
      <c r="Y13" s="17">
        <v>1.28372</v>
      </c>
      <c r="Z13" s="17">
        <v>154.04063199999999</v>
      </c>
      <c r="AA13" s="17">
        <v>308.49287099999998</v>
      </c>
      <c r="AB13" s="17">
        <v>332.15012200000001</v>
      </c>
      <c r="AC13" s="17">
        <v>3.5579230000000002</v>
      </c>
      <c r="AD13" s="17">
        <v>0.29199700000000001</v>
      </c>
      <c r="AE13" s="17"/>
      <c r="AF13" s="15"/>
      <c r="AG13" s="17" t="s">
        <v>182</v>
      </c>
      <c r="AH13" s="17">
        <v>15498.0089579662</v>
      </c>
      <c r="AI13" s="17">
        <v>2327.6911809166099</v>
      </c>
      <c r="AJ13" s="17">
        <v>1035.0090871366999</v>
      </c>
      <c r="AK13" s="17">
        <v>1646.3864240062301</v>
      </c>
      <c r="AL13" s="17">
        <v>226.257796554707</v>
      </c>
      <c r="AM13" s="17">
        <v>5386.86079890565</v>
      </c>
      <c r="AN13" s="17">
        <v>5386.86079890565</v>
      </c>
      <c r="AO13" s="17">
        <v>4976.4704983813699</v>
      </c>
      <c r="AP13" s="17">
        <v>4931.4623886971403</v>
      </c>
      <c r="AQ13" s="17">
        <v>1444.19867013413</v>
      </c>
      <c r="AR13" s="17">
        <v>3.5580930692764499</v>
      </c>
      <c r="AS13" s="17">
        <v>871.33320245637105</v>
      </c>
      <c r="AT13" s="17">
        <v>1.28377903767194</v>
      </c>
      <c r="AU13" s="17">
        <v>16581.816641816698</v>
      </c>
      <c r="AV13" s="17">
        <v>693145.34866642999</v>
      </c>
      <c r="AW13" s="17">
        <v>3778.3621507488001</v>
      </c>
      <c r="AX13" s="17">
        <v>0</v>
      </c>
      <c r="AY13" s="17">
        <v>2486.9419489945099</v>
      </c>
      <c r="AZ13" s="17">
        <v>0</v>
      </c>
      <c r="BA13" s="17">
        <v>437.51469070048</v>
      </c>
      <c r="BB13" s="17">
        <v>1651.60445447342</v>
      </c>
      <c r="BC13" s="17">
        <v>10759.2807387059</v>
      </c>
      <c r="BD13" s="17">
        <v>10759.2807387059</v>
      </c>
      <c r="BE13" s="17">
        <v>1748.3408794748</v>
      </c>
      <c r="BF13" s="17">
        <v>0</v>
      </c>
      <c r="BG13" s="17">
        <v>154.04782506494499</v>
      </c>
      <c r="BH13" s="17">
        <v>84802457.3057587</v>
      </c>
      <c r="BI13" s="17">
        <v>0</v>
      </c>
      <c r="BJ13" s="17">
        <v>11638.180722470201</v>
      </c>
      <c r="BK13" s="17">
        <v>1184.08714795577</v>
      </c>
      <c r="BL13" s="17">
        <v>2025.2839759774999</v>
      </c>
      <c r="BM13" s="17">
        <v>34170.380534057702</v>
      </c>
      <c r="BN13" s="17">
        <v>1192.5963249752999</v>
      </c>
      <c r="BO13" s="17">
        <v>7.5924783886417796E-2</v>
      </c>
      <c r="BP13" s="17">
        <v>0.21609334468713601</v>
      </c>
      <c r="BQ13" s="17">
        <v>12107.2352805144</v>
      </c>
      <c r="BR13" s="17">
        <v>308.50732611462001</v>
      </c>
      <c r="BS13" s="17">
        <v>0</v>
      </c>
      <c r="BT13" s="17">
        <v>1807.6216915351699</v>
      </c>
      <c r="BU13" s="17">
        <v>11344.7422929043</v>
      </c>
      <c r="BV13" s="17">
        <v>0</v>
      </c>
      <c r="BW13" s="17">
        <v>168568.232730986</v>
      </c>
      <c r="BX13" s="17">
        <v>7049.4899954785396</v>
      </c>
      <c r="BY13" s="17">
        <v>783.276635550631</v>
      </c>
      <c r="BZ13" s="17">
        <v>7832.7666310291697</v>
      </c>
      <c r="CA13" s="17">
        <v>8.9952401231455497</v>
      </c>
      <c r="CB13" s="17">
        <v>12226.2500168386</v>
      </c>
      <c r="CC13" s="17">
        <v>935.26382614946897</v>
      </c>
      <c r="CD13" s="17">
        <v>46.375209707500197</v>
      </c>
      <c r="CE13" s="17">
        <v>18.992497871904799</v>
      </c>
      <c r="CF13" s="17">
        <v>23.103470859989901</v>
      </c>
      <c r="CG13" s="17">
        <v>21.156109083364399</v>
      </c>
      <c r="CH13" s="17">
        <v>89.673291676524599</v>
      </c>
      <c r="CI13" s="17">
        <v>0.31075916397283898</v>
      </c>
      <c r="CJ13" s="17">
        <v>13914.0602061315</v>
      </c>
      <c r="CK13" s="17">
        <v>0</v>
      </c>
      <c r="CL13" s="17">
        <v>381.47353415940501</v>
      </c>
      <c r="CM13" s="17">
        <v>4653.5257683857199</v>
      </c>
      <c r="CN13" s="17">
        <v>0.64090859409381695</v>
      </c>
      <c r="CO13" s="17">
        <v>0</v>
      </c>
      <c r="CP13" s="17">
        <v>461.684529365895</v>
      </c>
      <c r="CQ13" s="17">
        <v>69061.682796191002</v>
      </c>
      <c r="CR13" s="17">
        <v>58526.850612413698</v>
      </c>
      <c r="CS13" s="17">
        <v>10534.8321837772</v>
      </c>
      <c r="CT13" s="17">
        <v>18.480893841234099</v>
      </c>
      <c r="CU13" s="17">
        <v>0.20084522406642499</v>
      </c>
      <c r="CV13" s="17">
        <v>273.06610314147599</v>
      </c>
      <c r="CW13" s="17">
        <v>225.48242305218801</v>
      </c>
      <c r="CX13" s="17">
        <v>21404.7707557289</v>
      </c>
      <c r="CY13" s="17">
        <v>89.228537016925898</v>
      </c>
      <c r="CZ13" s="17">
        <v>115.006952181969</v>
      </c>
      <c r="DA13" s="17">
        <v>30578.248268851399</v>
      </c>
      <c r="DB13" s="17">
        <v>0</v>
      </c>
      <c r="DC13" s="17">
        <v>3.5633554552489302</v>
      </c>
      <c r="DD13" s="17">
        <v>320.89405108208302</v>
      </c>
      <c r="DE13" s="17">
        <v>0.27292716899199099</v>
      </c>
      <c r="DF13" s="17">
        <v>4712.0546087477096</v>
      </c>
      <c r="DG13" s="17">
        <v>737.896994894925</v>
      </c>
      <c r="DH13" s="17">
        <v>332.16566401773599</v>
      </c>
      <c r="DI13" s="17">
        <v>0</v>
      </c>
      <c r="DJ13" s="17">
        <v>259.53152524072101</v>
      </c>
      <c r="DK13" s="17">
        <v>2680.0560807994302</v>
      </c>
      <c r="DL13" s="17">
        <v>1102.40497611305</v>
      </c>
      <c r="DM13" s="17">
        <v>7863.8048273323802</v>
      </c>
      <c r="DN13" s="17">
        <v>163080.67097097001</v>
      </c>
      <c r="DO13" s="17">
        <v>933.91508663609704</v>
      </c>
      <c r="DP13" s="17">
        <v>1199.02913040053</v>
      </c>
      <c r="DR13" s="26">
        <f t="shared" si="29"/>
        <v>1.0336493695257902</v>
      </c>
      <c r="DS13" s="40">
        <f t="shared" si="0"/>
        <v>2.8435416771646689E-5</v>
      </c>
      <c r="DT13" s="40">
        <f t="shared" si="1"/>
        <v>2.8949570058040466E-5</v>
      </c>
      <c r="DU13" s="40">
        <f t="shared" si="2"/>
        <v>6.4609447446376396E-5</v>
      </c>
      <c r="DV13" s="40">
        <f t="shared" si="3"/>
        <v>3.2158622854071616E-5</v>
      </c>
      <c r="DW13" s="40">
        <f t="shared" si="4"/>
        <v>3.2171780451380742E-5</v>
      </c>
      <c r="DX13" s="40">
        <f t="shared" si="5"/>
        <v>4.6912681593614713E-5</v>
      </c>
      <c r="DY13" s="40">
        <f t="shared" si="6"/>
        <v>2.8954183569226803E-5</v>
      </c>
      <c r="DZ13" s="40">
        <f t="shared" si="7"/>
        <v>4.6824435483867328E-5</v>
      </c>
      <c r="EA13" s="40">
        <f t="shared" si="8"/>
        <v>4.683202913695688E-5</v>
      </c>
      <c r="EB13" s="40">
        <f t="shared" si="9"/>
        <v>4.6878112472245256E-5</v>
      </c>
      <c r="EC13" s="40">
        <f t="shared" si="10"/>
        <v>4.6884901809632694E-5</v>
      </c>
      <c r="ED13" s="40">
        <f t="shared" si="11"/>
        <v>4.6929940160269329E-5</v>
      </c>
      <c r="EE13" s="40">
        <f t="shared" si="12"/>
        <v>4.6865294814220094E-5</v>
      </c>
      <c r="EF13" s="40">
        <f t="shared" si="13"/>
        <v>4.6770503600536436E-5</v>
      </c>
      <c r="EG13" s="40">
        <f t="shared" si="14"/>
        <v>4.6205861264213365E-5</v>
      </c>
      <c r="EH13" s="40">
        <f t="shared" si="15"/>
        <v>4.8330465648471259E-5</v>
      </c>
      <c r="EI13" s="40">
        <f t="shared" si="16"/>
        <v>4.6699059989241833E-5</v>
      </c>
      <c r="EJ13" s="40">
        <f t="shared" si="17"/>
        <v>4.4910244560091161E-5</v>
      </c>
      <c r="EK13" s="40">
        <f t="shared" si="18"/>
        <v>4.7392906512754892E-5</v>
      </c>
      <c r="EL13" s="40">
        <f t="shared" si="19"/>
        <v>4.9878987288096775E-5</v>
      </c>
      <c r="EM13" s="40">
        <f t="shared" si="20"/>
        <v>0.15541725991228955</v>
      </c>
      <c r="EN13" s="40">
        <f t="shared" si="21"/>
        <v>4.6907234453480579E-5</v>
      </c>
      <c r="EO13" s="40">
        <f t="shared" si="22"/>
        <v>4.6902482817620891E-5</v>
      </c>
      <c r="EP13" s="40">
        <f t="shared" si="23"/>
        <v>4.5989524148601851E-5</v>
      </c>
      <c r="EQ13" s="40">
        <f t="shared" si="24"/>
        <v>4.6695893489969619E-5</v>
      </c>
      <c r="ER13" s="40">
        <f t="shared" si="25"/>
        <v>4.6857207990502441E-5</v>
      </c>
      <c r="ES13" s="40">
        <f t="shared" si="26"/>
        <v>4.6792148208157263E-5</v>
      </c>
      <c r="ET13" s="40">
        <f t="shared" si="27"/>
        <v>4.780015656597722E-5</v>
      </c>
      <c r="EU13" s="40">
        <f t="shared" si="28"/>
        <v>7.235887202196233E-5</v>
      </c>
      <c r="EV13" s="40">
        <f t="shared" si="30"/>
        <v>0</v>
      </c>
    </row>
    <row r="14" spans="1:152" x14ac:dyDescent="0.25">
      <c r="A14" s="17" t="s">
        <v>183</v>
      </c>
      <c r="B14" s="15">
        <v>652.74054579999995</v>
      </c>
      <c r="C14" s="15">
        <v>9.5972299999999997</v>
      </c>
      <c r="D14" s="15">
        <v>31.322151999999999</v>
      </c>
      <c r="E14" s="15">
        <v>120.49918992000001</v>
      </c>
      <c r="F14" s="15">
        <v>114.05282292</v>
      </c>
      <c r="G14" s="15">
        <v>11.489414</v>
      </c>
      <c r="H14" s="15">
        <v>205.84710192</v>
      </c>
      <c r="I14" s="17">
        <v>6.4735764400000004</v>
      </c>
      <c r="J14" s="17">
        <v>0.38647700000000001</v>
      </c>
      <c r="K14" s="17">
        <v>1.2296056</v>
      </c>
      <c r="L14" s="17">
        <v>0.77741360000000004</v>
      </c>
      <c r="M14" s="17">
        <v>6.623901</v>
      </c>
      <c r="N14" s="17">
        <v>0.78408580000000005</v>
      </c>
      <c r="O14" s="17">
        <v>0.43098016</v>
      </c>
      <c r="P14" s="17">
        <v>1.4544E-2</v>
      </c>
      <c r="Q14" s="17">
        <v>5.9550000000000002E-3</v>
      </c>
      <c r="R14" s="17">
        <v>7.247E-3</v>
      </c>
      <c r="S14" s="17">
        <v>6.6369999999999997E-3</v>
      </c>
      <c r="T14" s="17">
        <v>2.8124E-2</v>
      </c>
      <c r="U14" s="17">
        <v>1.7391449999999999</v>
      </c>
      <c r="V14" s="17">
        <v>0.36685200000000001</v>
      </c>
      <c r="W14" s="17">
        <v>0.243057</v>
      </c>
      <c r="X14" s="17">
        <v>5.2838999999999997E-2</v>
      </c>
      <c r="Y14" s="17">
        <v>4.0099999999999999E-4</v>
      </c>
      <c r="Z14" s="17">
        <v>0.99767680000000003</v>
      </c>
      <c r="AA14" s="17">
        <v>9.6747E-2</v>
      </c>
      <c r="AB14" s="17">
        <v>0.16590779999999999</v>
      </c>
      <c r="AC14" s="17">
        <v>1.116E-3</v>
      </c>
      <c r="AD14" s="17">
        <v>9.4799999999999995E-4</v>
      </c>
      <c r="AE14" s="17">
        <v>7.9458000000000001E-2</v>
      </c>
      <c r="AF14" s="15"/>
      <c r="AG14" s="17" t="s">
        <v>183</v>
      </c>
      <c r="AH14" s="17">
        <v>22.272565495505301</v>
      </c>
      <c r="AI14" s="17">
        <v>3.3451692842507299</v>
      </c>
      <c r="AJ14" s="17">
        <v>0.243058887823321</v>
      </c>
      <c r="AK14" s="17">
        <v>0.386474410437672</v>
      </c>
      <c r="AL14" s="17">
        <v>5.2838693906975903E-2</v>
      </c>
      <c r="AM14" s="17">
        <v>6.4744294412982999</v>
      </c>
      <c r="AN14" s="17">
        <v>6.4744294412982999</v>
      </c>
      <c r="AO14" s="17">
        <v>7.1518057978802503</v>
      </c>
      <c r="AP14" s="17">
        <v>7.0871173827168601</v>
      </c>
      <c r="AQ14" s="17">
        <v>1.2297486504386399</v>
      </c>
      <c r="AR14" s="17">
        <v>1.1159855312863399E-3</v>
      </c>
      <c r="AS14" s="17">
        <v>0.77750895686961297</v>
      </c>
      <c r="AT14" s="17">
        <v>4.0099771755485299E-4</v>
      </c>
      <c r="AU14" s="17">
        <v>23.8300943188875</v>
      </c>
      <c r="AV14" s="17">
        <v>652.82126931110997</v>
      </c>
      <c r="AW14" s="17">
        <v>5.4299712853486302</v>
      </c>
      <c r="AX14" s="17">
        <v>0</v>
      </c>
      <c r="AY14" s="17">
        <v>3.5740462105325701</v>
      </c>
      <c r="AZ14" s="17">
        <v>7.94697602236588E-2</v>
      </c>
      <c r="BA14" s="17">
        <v>0.62875987164523195</v>
      </c>
      <c r="BB14" s="17">
        <v>2.3735715790880501</v>
      </c>
      <c r="BC14" s="17">
        <v>6.6246486080523797</v>
      </c>
      <c r="BD14" s="17">
        <v>6.6246486080523797</v>
      </c>
      <c r="BE14" s="17">
        <v>2.5125804274277002</v>
      </c>
      <c r="BF14" s="17">
        <v>0</v>
      </c>
      <c r="BG14" s="17">
        <v>0.99782811289042395</v>
      </c>
      <c r="BH14" s="17">
        <v>166756.27367295499</v>
      </c>
      <c r="BI14" s="17">
        <v>0</v>
      </c>
      <c r="BJ14" s="17">
        <v>16.725586168157498</v>
      </c>
      <c r="BK14" s="17">
        <v>1.70167901344852</v>
      </c>
      <c r="BL14" s="17">
        <v>2.9105796037908398</v>
      </c>
      <c r="BM14" s="17">
        <v>49.1071897714776</v>
      </c>
      <c r="BN14" s="17">
        <v>1.7139137425111699</v>
      </c>
      <c r="BO14" s="17">
        <v>2.4648048633961098E-4</v>
      </c>
      <c r="BP14" s="17">
        <v>7.0151446507603105E-4</v>
      </c>
      <c r="BQ14" s="17">
        <v>1.7391545746236901</v>
      </c>
      <c r="BR14" s="17">
        <v>9.6747045873774307E-2</v>
      </c>
      <c r="BS14" s="17">
        <v>0</v>
      </c>
      <c r="BT14" s="17">
        <v>0.71617473903801299</v>
      </c>
      <c r="BU14" s="17">
        <v>9.5983605769495703</v>
      </c>
      <c r="BV14" s="17">
        <v>0</v>
      </c>
      <c r="BW14" s="17">
        <v>213.76064088361201</v>
      </c>
      <c r="BX14" s="17">
        <v>28.193873774367901</v>
      </c>
      <c r="BY14" s="17">
        <v>3.1326529120300699</v>
      </c>
      <c r="BZ14" s="17">
        <v>31.326526686398001</v>
      </c>
      <c r="CA14" s="17">
        <v>1.2927285533479899E-2</v>
      </c>
      <c r="CB14" s="17">
        <v>17.570516544034501</v>
      </c>
      <c r="CC14" s="17">
        <v>1.34409076819697</v>
      </c>
      <c r="CD14" s="17">
        <v>1.4543993661711699E-2</v>
      </c>
      <c r="CE14" s="17">
        <v>5.9550190534455498E-3</v>
      </c>
      <c r="CF14" s="17">
        <v>7.2469548328069804E-3</v>
      </c>
      <c r="CG14" s="17">
        <v>6.6370183369434E-3</v>
      </c>
      <c r="CH14" s="17">
        <v>2.8123829207934398E-2</v>
      </c>
      <c r="CI14" s="17">
        <v>3.4470435467958598E-3</v>
      </c>
      <c r="CJ14" s="17">
        <v>19.996156591213399</v>
      </c>
      <c r="CK14" s="17">
        <v>1.2679153645617999E-3</v>
      </c>
      <c r="CL14" s="17">
        <v>0.42931581430468901</v>
      </c>
      <c r="CM14" s="17">
        <v>4.5464581865881799</v>
      </c>
      <c r="CN14" s="17">
        <v>5.6106240733698096E-4</v>
      </c>
      <c r="CO14" s="17">
        <v>0</v>
      </c>
      <c r="CP14" s="17">
        <v>0.10426693342592699</v>
      </c>
      <c r="CQ14" s="17">
        <v>120.515798701775</v>
      </c>
      <c r="CR14" s="17">
        <v>114.068796050717</v>
      </c>
      <c r="CS14" s="17">
        <v>6.4470026510579403</v>
      </c>
      <c r="CT14" s="17">
        <v>1.2317865705451399E-3</v>
      </c>
      <c r="CU14" s="17">
        <v>1.7742866118818001E-4</v>
      </c>
      <c r="CV14" s="17">
        <v>0.178643795918142</v>
      </c>
      <c r="CW14" s="17">
        <v>6.6040407414143701E-2</v>
      </c>
      <c r="CX14" s="17">
        <v>44.397281370393003</v>
      </c>
      <c r="CY14" s="17">
        <v>0.31757727585883799</v>
      </c>
      <c r="CZ14" s="17">
        <v>0.141049128898736</v>
      </c>
      <c r="DA14" s="17">
        <v>63.424682947800001</v>
      </c>
      <c r="DB14" s="17">
        <v>0</v>
      </c>
      <c r="DC14" s="17">
        <v>2.4845870467434901E-3</v>
      </c>
      <c r="DD14" s="17">
        <v>0.45417820510700602</v>
      </c>
      <c r="DE14" s="17">
        <v>1.3216141139899801E-4</v>
      </c>
      <c r="DF14" s="17">
        <v>11.491029714997399</v>
      </c>
      <c r="DG14" s="17">
        <v>1.0604451114378799</v>
      </c>
      <c r="DH14" s="17">
        <v>0.165921144171255</v>
      </c>
      <c r="DI14" s="17">
        <v>0</v>
      </c>
      <c r="DJ14" s="17">
        <v>0.37297793222087999</v>
      </c>
      <c r="DK14" s="17">
        <v>3.8515684825190002</v>
      </c>
      <c r="DL14" s="17">
        <v>0.78417074334086201</v>
      </c>
      <c r="DM14" s="17">
        <v>11.3012554552819</v>
      </c>
      <c r="DN14" s="17">
        <v>205.874325633691</v>
      </c>
      <c r="DO14" s="17">
        <v>0.431012228946135</v>
      </c>
      <c r="DP14" s="17">
        <v>1.7231485931441699</v>
      </c>
      <c r="DR14" s="26">
        <f t="shared" si="29"/>
        <v>1.0383064533454891</v>
      </c>
      <c r="DS14" s="40">
        <f t="shared" si="0"/>
        <v>1.2366860252428129E-4</v>
      </c>
      <c r="DT14" s="40">
        <f t="shared" si="1"/>
        <v>1.1780242315445589E-4</v>
      </c>
      <c r="DU14" s="40">
        <f t="shared" si="2"/>
        <v>1.3966749149298141E-4</v>
      </c>
      <c r="DV14" s="40">
        <f t="shared" si="3"/>
        <v>1.3783314050507556E-4</v>
      </c>
      <c r="DW14" s="40">
        <f t="shared" si="4"/>
        <v>1.4005028817396827E-4</v>
      </c>
      <c r="DX14" s="40">
        <f t="shared" si="5"/>
        <v>1.4062640595936479E-4</v>
      </c>
      <c r="DY14" s="40">
        <f t="shared" si="6"/>
        <v>1.3225211060576849E-4</v>
      </c>
      <c r="DZ14" s="40">
        <f t="shared" si="7"/>
        <v>1.317666217747574E-4</v>
      </c>
      <c r="EA14" s="40">
        <f t="shared" si="8"/>
        <v>-6.7004306285102907E-6</v>
      </c>
      <c r="EB14" s="40">
        <f t="shared" si="9"/>
        <v>1.1633847360481736E-4</v>
      </c>
      <c r="EC14" s="40">
        <f t="shared" si="10"/>
        <v>1.2265912200780653E-4</v>
      </c>
      <c r="ED14" s="40">
        <f t="shared" si="11"/>
        <v>1.1286522132193875E-4</v>
      </c>
      <c r="EE14" s="40">
        <f t="shared" si="12"/>
        <v>1.083342420714082E-4</v>
      </c>
      <c r="EF14" s="40">
        <f t="shared" si="13"/>
        <v>7.4409332752115289E-5</v>
      </c>
      <c r="EG14" s="40">
        <f t="shared" si="14"/>
        <v>-4.358009007468E-7</v>
      </c>
      <c r="EH14" s="40">
        <f t="shared" si="15"/>
        <v>3.1995710410762615E-6</v>
      </c>
      <c r="EI14" s="40">
        <f t="shared" si="16"/>
        <v>-6.2325366385508791E-6</v>
      </c>
      <c r="EJ14" s="40">
        <f t="shared" si="17"/>
        <v>2.7628361308318245E-6</v>
      </c>
      <c r="EK14" s="40">
        <f t="shared" si="18"/>
        <v>-6.0728226995211514E-6</v>
      </c>
      <c r="EL14" s="40">
        <f t="shared" si="19"/>
        <v>5.5053625144031979E-6</v>
      </c>
      <c r="EM14" s="40">
        <f t="shared" si="20"/>
        <v>0.95221707674488065</v>
      </c>
      <c r="EN14" s="40">
        <f t="shared" si="21"/>
        <v>7.7669983625268199E-6</v>
      </c>
      <c r="EO14" s="40">
        <f t="shared" si="22"/>
        <v>-5.7929374911315669E-6</v>
      </c>
      <c r="EP14" s="40">
        <f t="shared" si="23"/>
        <v>-5.6918831596024336E-6</v>
      </c>
      <c r="EQ14" s="40">
        <f t="shared" si="24"/>
        <v>1.5166523910741016E-4</v>
      </c>
      <c r="ER14" s="40">
        <f t="shared" si="25"/>
        <v>4.7416224076179595E-7</v>
      </c>
      <c r="ES14" s="40">
        <f t="shared" si="26"/>
        <v>8.0431247084275975E-5</v>
      </c>
      <c r="ET14" s="40">
        <f t="shared" si="27"/>
        <v>-1.2964797186486529E-5</v>
      </c>
      <c r="EU14" s="40">
        <f t="shared" si="28"/>
        <v>-5.3255109261283586E-6</v>
      </c>
      <c r="EV14" s="40">
        <f t="shared" si="30"/>
        <v>1.4800553322257497E-4</v>
      </c>
    </row>
    <row r="15" spans="1:152" x14ac:dyDescent="0.25">
      <c r="A15" s="17" t="s">
        <v>184</v>
      </c>
      <c r="B15" s="15">
        <v>938.20414740000001</v>
      </c>
      <c r="C15" s="15">
        <v>15.126213</v>
      </c>
      <c r="D15" s="15">
        <v>20.867692000000002</v>
      </c>
      <c r="E15" s="15">
        <v>112.06594436</v>
      </c>
      <c r="F15" s="15">
        <v>98.270207360000001</v>
      </c>
      <c r="G15" s="15">
        <v>9.4423630000000003</v>
      </c>
      <c r="H15" s="15">
        <v>236.20472835999999</v>
      </c>
      <c r="I15" s="17">
        <v>7.1543205199999997</v>
      </c>
      <c r="J15" s="17">
        <v>1.7457419999999999</v>
      </c>
      <c r="K15" s="17">
        <v>1.7803418</v>
      </c>
      <c r="L15" s="17">
        <v>1.0855657999999999</v>
      </c>
      <c r="M15" s="17">
        <v>9.8719029999999997</v>
      </c>
      <c r="N15" s="17">
        <v>1.3178814000000001</v>
      </c>
      <c r="O15" s="17">
        <v>1.05382328</v>
      </c>
      <c r="P15" s="17">
        <v>6.5698999999999994E-2</v>
      </c>
      <c r="Q15" s="17">
        <v>2.6901000000000001E-2</v>
      </c>
      <c r="R15" s="17">
        <v>3.2729000000000001E-2</v>
      </c>
      <c r="S15" s="17">
        <v>2.9964000000000001E-2</v>
      </c>
      <c r="T15" s="17">
        <v>0.127021</v>
      </c>
      <c r="U15" s="17">
        <v>7.8558370000000002</v>
      </c>
      <c r="V15" s="17">
        <v>1.6570929999999999</v>
      </c>
      <c r="W15" s="17">
        <v>1.097909</v>
      </c>
      <c r="X15" s="17">
        <v>0.238674</v>
      </c>
      <c r="Y15" s="17">
        <v>1.815E-3</v>
      </c>
      <c r="Z15" s="17">
        <v>0.42942540000000001</v>
      </c>
      <c r="AA15" s="17">
        <v>0.43701899999999999</v>
      </c>
      <c r="AB15" s="17">
        <v>0.37876840000000001</v>
      </c>
      <c r="AC15" s="17">
        <v>5.0390000000000001E-3</v>
      </c>
      <c r="AD15" s="17">
        <v>4.0390000000000001E-3</v>
      </c>
      <c r="AE15" s="17">
        <v>2.1964000000000001E-2</v>
      </c>
      <c r="AF15" s="15"/>
      <c r="AG15" s="17" t="s">
        <v>184</v>
      </c>
      <c r="AH15" s="17">
        <v>24.441218148311499</v>
      </c>
      <c r="AI15" s="17">
        <v>3.6708996084146999</v>
      </c>
      <c r="AJ15" s="17">
        <v>1.09790938068861</v>
      </c>
      <c r="AK15" s="17">
        <v>1.7457465200451601</v>
      </c>
      <c r="AL15" s="17">
        <v>0.23867319556209499</v>
      </c>
      <c r="AM15" s="17">
        <v>7.1543219593214102</v>
      </c>
      <c r="AN15" s="17">
        <v>7.1543219593214102</v>
      </c>
      <c r="AO15" s="17">
        <v>7.84817357578663</v>
      </c>
      <c r="AP15" s="17">
        <v>7.7771852829292802</v>
      </c>
      <c r="AQ15" s="17">
        <v>1.7803381959684701</v>
      </c>
      <c r="AR15" s="17">
        <v>5.0389770713625097E-3</v>
      </c>
      <c r="AS15" s="17">
        <v>1.08556665331494</v>
      </c>
      <c r="AT15" s="17">
        <v>1.8149959285261501E-3</v>
      </c>
      <c r="AU15" s="17">
        <v>26.150396141558701</v>
      </c>
      <c r="AV15" s="17">
        <v>938.20408053484095</v>
      </c>
      <c r="AW15" s="17">
        <v>5.9586917519436398</v>
      </c>
      <c r="AX15" s="17">
        <v>0</v>
      </c>
      <c r="AY15" s="17">
        <v>3.9220444194811401</v>
      </c>
      <c r="AZ15" s="17">
        <v>2.1964230549446899E-2</v>
      </c>
      <c r="BA15" s="17">
        <v>0.68998580281300903</v>
      </c>
      <c r="BB15" s="17">
        <v>2.6046647739931701</v>
      </c>
      <c r="BC15" s="17">
        <v>9.8718977625379605</v>
      </c>
      <c r="BD15" s="17">
        <v>9.8718977625379605</v>
      </c>
      <c r="BE15" s="17">
        <v>2.75723399595319</v>
      </c>
      <c r="BF15" s="17">
        <v>0</v>
      </c>
      <c r="BG15" s="17">
        <v>0.42942248267993799</v>
      </c>
      <c r="BH15" s="17">
        <v>158865.45446959499</v>
      </c>
      <c r="BI15" s="17">
        <v>0</v>
      </c>
      <c r="BJ15" s="17">
        <v>18.354047632379199</v>
      </c>
      <c r="BK15" s="17">
        <v>1.8673581172351801</v>
      </c>
      <c r="BL15" s="17">
        <v>3.19399852325347</v>
      </c>
      <c r="BM15" s="17">
        <v>53.888520270452197</v>
      </c>
      <c r="BN15" s="17">
        <v>1.8807939052629801</v>
      </c>
      <c r="BO15" s="17">
        <v>1.05013894630091E-3</v>
      </c>
      <c r="BP15" s="17">
        <v>2.9888603757778102E-3</v>
      </c>
      <c r="BQ15" s="17">
        <v>7.8558550937372198</v>
      </c>
      <c r="BR15" s="17">
        <v>0.43701793326609201</v>
      </c>
      <c r="BS15" s="17">
        <v>0</v>
      </c>
      <c r="BT15" s="17">
        <v>2.0404292339698</v>
      </c>
      <c r="BU15" s="17">
        <v>15.126210560139301</v>
      </c>
      <c r="BV15" s="17">
        <v>0</v>
      </c>
      <c r="BW15" s="17">
        <v>244.85887553255299</v>
      </c>
      <c r="BX15" s="17">
        <v>18.780937713917201</v>
      </c>
      <c r="BY15" s="17">
        <v>2.0867656749174599</v>
      </c>
      <c r="BZ15" s="17">
        <v>20.867703388834599</v>
      </c>
      <c r="CA15" s="17">
        <v>1.41859814726654E-2</v>
      </c>
      <c r="CB15" s="17">
        <v>19.281467766442301</v>
      </c>
      <c r="CC15" s="17">
        <v>1.4749653427097</v>
      </c>
      <c r="CD15" s="17">
        <v>6.5699391083406306E-2</v>
      </c>
      <c r="CE15" s="17">
        <v>2.6900979491503899E-2</v>
      </c>
      <c r="CF15" s="17">
        <v>3.2729299624663102E-2</v>
      </c>
      <c r="CG15" s="17">
        <v>2.9963895037947001E-2</v>
      </c>
      <c r="CH15" s="17">
        <v>0.12702175609164601</v>
      </c>
      <c r="CI15" s="17">
        <v>2.8157070498299598E-3</v>
      </c>
      <c r="CJ15" s="17">
        <v>21.943268037169901</v>
      </c>
      <c r="CK15" s="17">
        <v>1.1313682324994301E-3</v>
      </c>
      <c r="CL15" s="17">
        <v>0.342732075596487</v>
      </c>
      <c r="CM15" s="17">
        <v>3.6556586583772801</v>
      </c>
      <c r="CN15" s="17">
        <v>9.0270410114805602E-4</v>
      </c>
      <c r="CO15" s="17">
        <v>0</v>
      </c>
      <c r="CP15" s="17">
        <v>8.3092519276663501E-2</v>
      </c>
      <c r="CQ15" s="17">
        <v>112.06591397629001</v>
      </c>
      <c r="CR15" s="17">
        <v>98.270180801689804</v>
      </c>
      <c r="CS15" s="17">
        <v>13.7957331746005</v>
      </c>
      <c r="CT15" s="17">
        <v>1.0571787893318299E-3</v>
      </c>
      <c r="CU15" s="17">
        <v>1.78795581937532E-4</v>
      </c>
      <c r="CV15" s="17">
        <v>0.39946059216146601</v>
      </c>
      <c r="CW15" s="17">
        <v>5.1469266577379401E-2</v>
      </c>
      <c r="CX15" s="17">
        <v>38.286374333790697</v>
      </c>
      <c r="CY15" s="17">
        <v>0.259590732871465</v>
      </c>
      <c r="CZ15" s="17">
        <v>0.116218297811361</v>
      </c>
      <c r="DA15" s="17">
        <v>54.694819799710103</v>
      </c>
      <c r="DB15" s="17">
        <v>0</v>
      </c>
      <c r="DC15" s="17">
        <v>2.0402586021594201E-3</v>
      </c>
      <c r="DD15" s="17">
        <v>0.37248243081620602</v>
      </c>
      <c r="DE15" s="17">
        <v>1.56082343733637E-4</v>
      </c>
      <c r="DF15" s="17">
        <v>9.4423832140081707</v>
      </c>
      <c r="DG15" s="17">
        <v>1.1636993373989599</v>
      </c>
      <c r="DH15" s="17">
        <v>0.37876880420752002</v>
      </c>
      <c r="DI15" s="17">
        <v>0</v>
      </c>
      <c r="DJ15" s="17">
        <v>0.40929527043590802</v>
      </c>
      <c r="DK15" s="17">
        <v>4.2265995404302297</v>
      </c>
      <c r="DL15" s="17">
        <v>1.31789194072785</v>
      </c>
      <c r="DM15" s="17">
        <v>12.40166138997</v>
      </c>
      <c r="DN15" s="17">
        <v>236.20465142170499</v>
      </c>
      <c r="DO15" s="17">
        <v>1.05380675540435</v>
      </c>
      <c r="DP15" s="17">
        <v>1.8909426222782499</v>
      </c>
      <c r="DR15" s="26">
        <f t="shared" si="29"/>
        <v>1.0366386693012124</v>
      </c>
      <c r="DS15" s="40">
        <f t="shared" si="0"/>
        <v>-7.1269306622819037E-8</v>
      </c>
      <c r="DT15" s="40">
        <f t="shared" si="1"/>
        <v>-1.6130016807609656E-7</v>
      </c>
      <c r="DU15" s="40">
        <f t="shared" si="2"/>
        <v>5.4576397797946296E-7</v>
      </c>
      <c r="DV15" s="40">
        <f t="shared" si="3"/>
        <v>-2.7112349047044582E-7</v>
      </c>
      <c r="DW15" s="40">
        <f t="shared" si="4"/>
        <v>-2.702580050440472E-7</v>
      </c>
      <c r="DX15" s="40">
        <f t="shared" si="5"/>
        <v>2.1407785498637554E-6</v>
      </c>
      <c r="DY15" s="40">
        <f t="shared" si="6"/>
        <v>-3.2572715851048326E-7</v>
      </c>
      <c r="DZ15" s="40">
        <f t="shared" si="7"/>
        <v>2.0118212574872073E-7</v>
      </c>
      <c r="EA15" s="40">
        <f t="shared" si="8"/>
        <v>2.589182800299956E-6</v>
      </c>
      <c r="EB15" s="40">
        <f t="shared" si="9"/>
        <v>-2.0243480942143824E-6</v>
      </c>
      <c r="EC15" s="40">
        <f t="shared" si="10"/>
        <v>7.8605547451971319E-7</v>
      </c>
      <c r="ED15" s="40">
        <f t="shared" si="11"/>
        <v>-5.3054229150914127E-7</v>
      </c>
      <c r="EE15" s="40">
        <f t="shared" si="12"/>
        <v>7.9982370567600339E-6</v>
      </c>
      <c r="EF15" s="40">
        <f t="shared" si="13"/>
        <v>-1.5680613594005103E-5</v>
      </c>
      <c r="EG15" s="40">
        <f t="shared" si="14"/>
        <v>5.9526538655382636E-6</v>
      </c>
      <c r="EH15" s="40">
        <f t="shared" si="15"/>
        <v>-7.6236928377177921E-7</v>
      </c>
      <c r="EI15" s="40">
        <f t="shared" si="16"/>
        <v>9.1547148736972994E-6</v>
      </c>
      <c r="EJ15" s="40">
        <f t="shared" si="17"/>
        <v>-3.502938626369464E-6</v>
      </c>
      <c r="EK15" s="40">
        <f t="shared" si="18"/>
        <v>5.9524932571366626E-6</v>
      </c>
      <c r="EL15" s="40">
        <f t="shared" si="19"/>
        <v>2.3032220780058814E-6</v>
      </c>
      <c r="EM15" s="40">
        <f t="shared" si="20"/>
        <v>0.23133054932330299</v>
      </c>
      <c r="EN15" s="40">
        <f t="shared" si="21"/>
        <v>3.4673967511776578E-7</v>
      </c>
      <c r="EO15" s="40">
        <f t="shared" si="22"/>
        <v>-3.3704463201309998E-6</v>
      </c>
      <c r="EP15" s="40">
        <f t="shared" si="23"/>
        <v>-2.2432362809394394E-6</v>
      </c>
      <c r="EQ15" s="40">
        <f t="shared" si="24"/>
        <v>-6.7935433302818355E-6</v>
      </c>
      <c r="ER15" s="40">
        <f t="shared" si="25"/>
        <v>-2.4409325635360298E-6</v>
      </c>
      <c r="ES15" s="40">
        <f t="shared" si="26"/>
        <v>1.0671627306041895E-6</v>
      </c>
      <c r="ET15" s="40">
        <f t="shared" si="27"/>
        <v>-4.5502356599296127E-6</v>
      </c>
      <c r="EU15" s="40">
        <f t="shared" si="28"/>
        <v>-1.6784384250465822E-7</v>
      </c>
      <c r="EV15" s="40">
        <f t="shared" si="30"/>
        <v>1.0496696726373641E-5</v>
      </c>
    </row>
    <row r="16" spans="1:152" x14ac:dyDescent="0.25">
      <c r="A16" s="17" t="s">
        <v>185</v>
      </c>
      <c r="B16" s="15">
        <v>5697.0125872999997</v>
      </c>
      <c r="C16" s="15">
        <v>92.965009499999994</v>
      </c>
      <c r="D16" s="15">
        <v>109.62843650000001</v>
      </c>
      <c r="E16" s="15">
        <v>633.45402217000003</v>
      </c>
      <c r="F16" s="15">
        <v>545.72806766999997</v>
      </c>
      <c r="G16" s="15">
        <v>52.363993999999998</v>
      </c>
      <c r="H16" s="15">
        <v>1387.0113609</v>
      </c>
      <c r="I16" s="17">
        <v>42.321881439999999</v>
      </c>
      <c r="J16" s="17">
        <v>11.741975</v>
      </c>
      <c r="K16" s="17">
        <v>10.983944599999999</v>
      </c>
      <c r="L16" s="17">
        <v>6.6646885999999999</v>
      </c>
      <c r="M16" s="17">
        <v>61.135787749999999</v>
      </c>
      <c r="N16" s="17">
        <v>8.2803412999999999</v>
      </c>
      <c r="O16" s="17">
        <v>6.8536976599999999</v>
      </c>
      <c r="P16" s="17">
        <v>0.44188899999999998</v>
      </c>
      <c r="Q16" s="17">
        <v>0.18094399999999999</v>
      </c>
      <c r="R16" s="17">
        <v>0.22010299999999999</v>
      </c>
      <c r="S16" s="17">
        <v>0.20155999999999999</v>
      </c>
      <c r="T16" s="17">
        <v>0.85442300000000004</v>
      </c>
      <c r="U16" s="17">
        <v>52.839005999999998</v>
      </c>
      <c r="V16" s="17">
        <v>11.145731</v>
      </c>
      <c r="W16" s="17">
        <v>7.384639</v>
      </c>
      <c r="X16" s="17">
        <v>1.6053679999999999</v>
      </c>
      <c r="Y16" s="17">
        <v>1.2208999999999999E-2</v>
      </c>
      <c r="Z16" s="17">
        <v>1.8179740499999999</v>
      </c>
      <c r="AA16" s="17">
        <v>2.9394119999999999</v>
      </c>
      <c r="AB16" s="17">
        <v>2.45029655</v>
      </c>
      <c r="AC16" s="17">
        <v>3.3905999999999999E-2</v>
      </c>
      <c r="AD16" s="17">
        <v>2.7241000000000001E-2</v>
      </c>
      <c r="AE16" s="17">
        <v>5.9270499999999997E-2</v>
      </c>
      <c r="AF16" s="15"/>
      <c r="AG16" s="17" t="s">
        <v>185</v>
      </c>
      <c r="AH16" s="17">
        <v>141.96645730486199</v>
      </c>
      <c r="AI16" s="17">
        <v>21.3223622304358</v>
      </c>
      <c r="AJ16" s="17">
        <v>7.3775423741050599</v>
      </c>
      <c r="AK16" s="17">
        <v>11.7306721576584</v>
      </c>
      <c r="AL16" s="17">
        <v>1.60382326207298</v>
      </c>
      <c r="AM16" s="17">
        <v>42.285383638918702</v>
      </c>
      <c r="AN16" s="17">
        <v>42.285383638918702</v>
      </c>
      <c r="AO16" s="17">
        <v>45.586011415140703</v>
      </c>
      <c r="AP16" s="17">
        <v>45.173681769127803</v>
      </c>
      <c r="AQ16" s="17">
        <v>10.9741010460044</v>
      </c>
      <c r="AR16" s="17">
        <v>3.3873323554367799E-2</v>
      </c>
      <c r="AS16" s="17">
        <v>6.6587478511321203</v>
      </c>
      <c r="AT16" s="17">
        <v>1.21971305812375E-2</v>
      </c>
      <c r="AU16" s="17">
        <v>151.89460330642501</v>
      </c>
      <c r="AV16" s="17">
        <v>5691.7073933629799</v>
      </c>
      <c r="AW16" s="17">
        <v>34.610946900133399</v>
      </c>
      <c r="AX16" s="17">
        <v>0</v>
      </c>
      <c r="AY16" s="17">
        <v>22.781137991869599</v>
      </c>
      <c r="AZ16" s="17">
        <v>5.9279644968777002E-2</v>
      </c>
      <c r="BA16" s="17">
        <v>4.0077752815719903</v>
      </c>
      <c r="BB16" s="17">
        <v>15.1292062045839</v>
      </c>
      <c r="BC16" s="17">
        <v>61.080803117746399</v>
      </c>
      <c r="BD16" s="17">
        <v>61.080803117746399</v>
      </c>
      <c r="BE16" s="17">
        <v>16.015346195358699</v>
      </c>
      <c r="BF16" s="17">
        <v>0</v>
      </c>
      <c r="BG16" s="17">
        <v>1.81702004239223</v>
      </c>
      <c r="BH16" s="17">
        <v>911759.52434718295</v>
      </c>
      <c r="BI16" s="17">
        <v>0</v>
      </c>
      <c r="BJ16" s="17">
        <v>106.609306872098</v>
      </c>
      <c r="BK16" s="17">
        <v>10.846611530888</v>
      </c>
      <c r="BL16" s="17">
        <v>18.552238246697701</v>
      </c>
      <c r="BM16" s="17">
        <v>313.01125998224398</v>
      </c>
      <c r="BN16" s="17">
        <v>10.924550936001999</v>
      </c>
      <c r="BO16" s="17">
        <v>7.0759254176380702E-3</v>
      </c>
      <c r="BP16" s="17">
        <v>2.0139284710395298E-2</v>
      </c>
      <c r="BQ16" s="17">
        <v>52.788293228129199</v>
      </c>
      <c r="BR16" s="17">
        <v>2.93657454187086</v>
      </c>
      <c r="BS16" s="17">
        <v>0</v>
      </c>
      <c r="BT16" s="17">
        <v>13.3616599738008</v>
      </c>
      <c r="BU16" s="17">
        <v>92.877617951575502</v>
      </c>
      <c r="BV16" s="17">
        <v>0</v>
      </c>
      <c r="BW16" s="17">
        <v>1436.0300190170601</v>
      </c>
      <c r="BX16" s="17">
        <v>98.593452239620305</v>
      </c>
      <c r="BY16" s="17">
        <v>10.954829877742601</v>
      </c>
      <c r="BZ16" s="17">
        <v>109.548282117363</v>
      </c>
      <c r="CA16" s="17">
        <v>8.2399293801038803E-2</v>
      </c>
      <c r="CB16" s="17">
        <v>111.996187037263</v>
      </c>
      <c r="CC16" s="17">
        <v>8.5673142501102202</v>
      </c>
      <c r="CD16" s="17">
        <v>0.441462465252622</v>
      </c>
      <c r="CE16" s="17">
        <v>0.18076910860651299</v>
      </c>
      <c r="CF16" s="17">
        <v>0.219889486344681</v>
      </c>
      <c r="CG16" s="17">
        <v>0.201366741985813</v>
      </c>
      <c r="CH16" s="17">
        <v>0.85359674352067105</v>
      </c>
      <c r="CI16" s="17">
        <v>0.21496750602137299</v>
      </c>
      <c r="CJ16" s="17">
        <v>127.457089863975</v>
      </c>
      <c r="CK16" s="17">
        <v>4.3106887796866102</v>
      </c>
      <c r="CL16" s="17">
        <v>7.8574229946482799</v>
      </c>
      <c r="CM16" s="17">
        <v>18.882874168333899</v>
      </c>
      <c r="CN16" s="17">
        <v>0.174551929818063</v>
      </c>
      <c r="CO16" s="17">
        <v>0</v>
      </c>
      <c r="CP16" s="17">
        <v>7.1526662919911503</v>
      </c>
      <c r="CQ16" s="17">
        <v>632.91086376865996</v>
      </c>
      <c r="CR16" s="17">
        <v>545.26895692804896</v>
      </c>
      <c r="CS16" s="17">
        <v>87.641906840611298</v>
      </c>
      <c r="CT16" s="17">
        <v>0.52575460112325501</v>
      </c>
      <c r="CU16" s="17">
        <v>3.66419047978086E-2</v>
      </c>
      <c r="CV16" s="17">
        <v>141.05582967255799</v>
      </c>
      <c r="CW16" s="17">
        <v>0.16969709423656601</v>
      </c>
      <c r="CX16" s="17">
        <v>145.44880782695901</v>
      </c>
      <c r="CY16" s="17">
        <v>0.86840314558772402</v>
      </c>
      <c r="CZ16" s="17">
        <v>1.45185728703627</v>
      </c>
      <c r="DA16" s="17">
        <v>207.78402366000299</v>
      </c>
      <c r="DB16" s="17">
        <v>0</v>
      </c>
      <c r="DC16" s="17">
        <v>4.8039066355814901</v>
      </c>
      <c r="DD16" s="17">
        <v>4.5152220965955099</v>
      </c>
      <c r="DE16" s="17">
        <v>1.5641333070542301E-2</v>
      </c>
      <c r="DF16" s="17">
        <v>52.3218266686508</v>
      </c>
      <c r="DG16" s="17">
        <v>6.7593644697877098</v>
      </c>
      <c r="DH16" s="17">
        <v>2.4480112696034402</v>
      </c>
      <c r="DI16" s="17">
        <v>0</v>
      </c>
      <c r="DJ16" s="17">
        <v>2.3773810604587799</v>
      </c>
      <c r="DK16" s="17">
        <v>24.550143805906899</v>
      </c>
      <c r="DL16" s="17">
        <v>8.2728108287351798</v>
      </c>
      <c r="DM16" s="17">
        <v>72.034894561391496</v>
      </c>
      <c r="DN16" s="17">
        <v>1385.7620907345199</v>
      </c>
      <c r="DO16" s="17">
        <v>6.8472665981824701</v>
      </c>
      <c r="DP16" s="17">
        <v>10.9834656546471</v>
      </c>
      <c r="DR16" s="26">
        <f t="shared" si="29"/>
        <v>1.0362745731165843</v>
      </c>
      <c r="DS16" s="40">
        <f t="shared" si="0"/>
        <v>-9.3122383981498254E-4</v>
      </c>
      <c r="DT16" s="40">
        <f t="shared" si="1"/>
        <v>-9.4004775446714518E-4</v>
      </c>
      <c r="DU16" s="40">
        <f t="shared" si="2"/>
        <v>-7.3114590699289073E-4</v>
      </c>
      <c r="DV16" s="40">
        <f t="shared" si="3"/>
        <v>-8.5745513064924199E-4</v>
      </c>
      <c r="DW16" s="40">
        <f t="shared" si="4"/>
        <v>-8.4128116025109943E-4</v>
      </c>
      <c r="DX16" s="40">
        <f t="shared" si="5"/>
        <v>-8.0527339738824971E-4</v>
      </c>
      <c r="DY16" s="40">
        <f t="shared" si="6"/>
        <v>-9.0069209286754582E-4</v>
      </c>
      <c r="DZ16" s="40">
        <f t="shared" si="7"/>
        <v>-8.6238607168349435E-4</v>
      </c>
      <c r="EA16" s="40">
        <f t="shared" si="8"/>
        <v>-9.6260146539229794E-4</v>
      </c>
      <c r="EB16" s="40">
        <f t="shared" si="9"/>
        <v>-8.9617658810839818E-4</v>
      </c>
      <c r="EC16" s="40">
        <f t="shared" si="10"/>
        <v>-8.9137681059540301E-4</v>
      </c>
      <c r="ED16" s="40">
        <f t="shared" si="11"/>
        <v>-8.9938535638808121E-4</v>
      </c>
      <c r="EE16" s="40">
        <f t="shared" si="12"/>
        <v>-9.0943971896666784E-4</v>
      </c>
      <c r="EF16" s="40">
        <f t="shared" si="13"/>
        <v>-9.3833462410564485E-4</v>
      </c>
      <c r="EG16" s="40">
        <f t="shared" si="14"/>
        <v>-9.6525314587593558E-4</v>
      </c>
      <c r="EH16" s="40">
        <f t="shared" si="15"/>
        <v>-9.6654983578899187E-4</v>
      </c>
      <c r="EI16" s="40">
        <f t="shared" si="16"/>
        <v>-9.7006244948497761E-4</v>
      </c>
      <c r="EJ16" s="40">
        <f t="shared" si="17"/>
        <v>-9.5881134246371619E-4</v>
      </c>
      <c r="EK16" s="40">
        <f t="shared" si="18"/>
        <v>-9.6703445404558463E-4</v>
      </c>
      <c r="EL16" s="40">
        <f t="shared" si="19"/>
        <v>-9.5976014141521031E-4</v>
      </c>
      <c r="EM16" s="40">
        <f t="shared" si="20"/>
        <v>0.19881414451872201</v>
      </c>
      <c r="EN16" s="40">
        <f t="shared" si="21"/>
        <v>-9.6099835008049673E-4</v>
      </c>
      <c r="EO16" s="40">
        <f t="shared" si="22"/>
        <v>-9.6223291296445646E-4</v>
      </c>
      <c r="EP16" s="40">
        <f t="shared" si="23"/>
        <v>-9.7218599086737597E-4</v>
      </c>
      <c r="EQ16" s="40">
        <f t="shared" si="24"/>
        <v>-5.2476415038480275E-4</v>
      </c>
      <c r="ER16" s="40">
        <f t="shared" si="25"/>
        <v>-9.6531487560775286E-4</v>
      </c>
      <c r="ES16" s="40">
        <f t="shared" si="26"/>
        <v>-9.3265461952343732E-4</v>
      </c>
      <c r="ET16" s="40">
        <f t="shared" si="27"/>
        <v>-9.6373637799209951E-4</v>
      </c>
      <c r="EU16" s="40">
        <f t="shared" si="28"/>
        <v>-9.4673000134475971E-4</v>
      </c>
      <c r="EV16" s="40">
        <f t="shared" si="30"/>
        <v>1.542920808328875E-4</v>
      </c>
    </row>
    <row r="17" spans="1:152" x14ac:dyDescent="0.25">
      <c r="A17" s="17" t="s">
        <v>186</v>
      </c>
      <c r="B17" s="15">
        <v>9613.4236179</v>
      </c>
      <c r="C17" s="15">
        <v>158.9243405</v>
      </c>
      <c r="D17" s="15">
        <v>240.51386249999999</v>
      </c>
      <c r="E17" s="15">
        <v>1097.1513416</v>
      </c>
      <c r="F17" s="15">
        <v>937.33346911000001</v>
      </c>
      <c r="G17" s="15">
        <v>105.508646</v>
      </c>
      <c r="H17" s="15">
        <v>2327.4496984000002</v>
      </c>
      <c r="I17" s="17">
        <v>88.203355520000002</v>
      </c>
      <c r="J17" s="17">
        <v>25.939404</v>
      </c>
      <c r="K17" s="17">
        <v>23.360841799999999</v>
      </c>
      <c r="L17" s="17">
        <v>14.1419388</v>
      </c>
      <c r="M17" s="17">
        <v>130.25366975</v>
      </c>
      <c r="N17" s="17">
        <v>17.759531899999999</v>
      </c>
      <c r="O17" s="17">
        <v>14.92666578</v>
      </c>
      <c r="P17" s="17">
        <v>0.97611800000000004</v>
      </c>
      <c r="Q17" s="17">
        <v>0.39976400000000001</v>
      </c>
      <c r="R17" s="17">
        <v>0.48627700000000001</v>
      </c>
      <c r="S17" s="17">
        <v>0.44529299999999999</v>
      </c>
      <c r="T17" s="17">
        <v>1.8874580000000001</v>
      </c>
      <c r="U17" s="17">
        <v>116.72731</v>
      </c>
      <c r="V17" s="17">
        <v>24.622164000000001</v>
      </c>
      <c r="W17" s="17">
        <v>16.313447</v>
      </c>
      <c r="X17" s="17">
        <v>3.5463990000000001</v>
      </c>
      <c r="Y17" s="17">
        <v>2.7016999999999999E-2</v>
      </c>
      <c r="Z17" s="17">
        <v>3.03956165</v>
      </c>
      <c r="AA17" s="17">
        <v>6.4935179999999999</v>
      </c>
      <c r="AB17" s="17">
        <v>5.3241841499999998</v>
      </c>
      <c r="AC17" s="17">
        <v>7.4886999999999995E-2</v>
      </c>
      <c r="AD17" s="17">
        <v>4.5339999999999998E-3</v>
      </c>
      <c r="AE17" s="17">
        <v>5.02265E-2</v>
      </c>
      <c r="AF17" s="15"/>
      <c r="AG17" s="17" t="s">
        <v>186</v>
      </c>
      <c r="AH17" s="17">
        <v>228.58629655814499</v>
      </c>
      <c r="AI17" s="17">
        <v>34.332017254358</v>
      </c>
      <c r="AJ17" s="17">
        <v>16.312856782745499</v>
      </c>
      <c r="AK17" s="17">
        <v>25.938468020802102</v>
      </c>
      <c r="AL17" s="17">
        <v>3.5462642301850198</v>
      </c>
      <c r="AM17" s="17">
        <v>88.201012842592704</v>
      </c>
      <c r="AN17" s="17">
        <v>88.201012842592704</v>
      </c>
      <c r="AO17" s="17">
        <v>73.399957259494997</v>
      </c>
      <c r="AP17" s="17">
        <v>72.7361325074327</v>
      </c>
      <c r="AQ17" s="17">
        <v>23.360148953322302</v>
      </c>
      <c r="AR17" s="17">
        <v>7.4884255713279099E-2</v>
      </c>
      <c r="AS17" s="17">
        <v>14.141535705347</v>
      </c>
      <c r="AT17" s="17">
        <v>2.7015986758698599E-2</v>
      </c>
      <c r="AU17" s="17">
        <v>244.571819686731</v>
      </c>
      <c r="AV17" s="17">
        <v>9613.1841265452895</v>
      </c>
      <c r="AW17" s="17">
        <v>55.728569516866003</v>
      </c>
      <c r="AX17" s="17">
        <v>0</v>
      </c>
      <c r="AY17" s="17">
        <v>36.680891015449902</v>
      </c>
      <c r="AZ17" s="17">
        <v>5.0237963543268399E-2</v>
      </c>
      <c r="BA17" s="17">
        <v>6.4530846749902597</v>
      </c>
      <c r="BB17" s="17">
        <v>24.360165092988101</v>
      </c>
      <c r="BC17" s="17">
        <v>130.249714553752</v>
      </c>
      <c r="BD17" s="17">
        <v>130.249714553752</v>
      </c>
      <c r="BE17" s="17">
        <v>25.786987860803201</v>
      </c>
      <c r="BF17" s="17">
        <v>0</v>
      </c>
      <c r="BG17" s="17">
        <v>3.03960731299542</v>
      </c>
      <c r="BH17" s="17">
        <v>1873476.3439738301</v>
      </c>
      <c r="BI17" s="17">
        <v>0</v>
      </c>
      <c r="BJ17" s="17">
        <v>171.656143755127</v>
      </c>
      <c r="BK17" s="17">
        <v>17.4645537411667</v>
      </c>
      <c r="BL17" s="17">
        <v>29.871742784424299</v>
      </c>
      <c r="BM17" s="17">
        <v>503.99255322919402</v>
      </c>
      <c r="BN17" s="17">
        <v>17.590075654604</v>
      </c>
      <c r="BO17" s="17">
        <v>1.1787917018028201E-3</v>
      </c>
      <c r="BP17" s="17">
        <v>3.3550371754383001E-3</v>
      </c>
      <c r="BQ17" s="17">
        <v>116.723377912598</v>
      </c>
      <c r="BR17" s="17">
        <v>6.4932696983438802</v>
      </c>
      <c r="BS17" s="17">
        <v>0</v>
      </c>
      <c r="BT17" s="17">
        <v>28.2064674731952</v>
      </c>
      <c r="BU17" s="17">
        <v>158.92015676361399</v>
      </c>
      <c r="BV17" s="17">
        <v>0</v>
      </c>
      <c r="BW17" s="17">
        <v>2408.3384501507398</v>
      </c>
      <c r="BX17" s="17">
        <v>216.45870033697599</v>
      </c>
      <c r="BY17" s="17">
        <v>24.0509358104466</v>
      </c>
      <c r="BZ17" s="17">
        <v>240.50963614742199</v>
      </c>
      <c r="CA17" s="17">
        <v>0.13267428513330201</v>
      </c>
      <c r="CB17" s="17">
        <v>180.329852312284</v>
      </c>
      <c r="CC17" s="17">
        <v>13.794591811511999</v>
      </c>
      <c r="CD17" s="17">
        <v>0.97608097879241795</v>
      </c>
      <c r="CE17" s="17">
        <v>0.39974911786239797</v>
      </c>
      <c r="CF17" s="17">
        <v>0.48625901707986702</v>
      </c>
      <c r="CG17" s="17">
        <v>0.44527393486003303</v>
      </c>
      <c r="CH17" s="17">
        <v>1.8873835816156499</v>
      </c>
      <c r="CI17" s="17">
        <v>2.7794215089535199E-2</v>
      </c>
      <c r="CJ17" s="17">
        <v>205.22399191621801</v>
      </c>
      <c r="CK17" s="17">
        <v>1.0553198681636001E-2</v>
      </c>
      <c r="CL17" s="17">
        <v>3.4342658555862302</v>
      </c>
      <c r="CM17" s="17">
        <v>36.458842030015902</v>
      </c>
      <c r="CN17" s="17">
        <v>6.0557115428495796E-3</v>
      </c>
      <c r="CO17" s="17">
        <v>0</v>
      </c>
      <c r="CP17" s="17">
        <v>0.83356918555752102</v>
      </c>
      <c r="CQ17" s="17">
        <v>1097.1311006508699</v>
      </c>
      <c r="CR17" s="17">
        <v>937.318096855617</v>
      </c>
      <c r="CS17" s="17">
        <v>159.81300379525601</v>
      </c>
      <c r="CT17" s="17">
        <v>1.01079142556369E-2</v>
      </c>
      <c r="CU17" s="17">
        <v>1.54736626300038E-3</v>
      </c>
      <c r="CV17" s="17">
        <v>2.3143030616687801</v>
      </c>
      <c r="CW17" s="17">
        <v>0.52396563953328101</v>
      </c>
      <c r="CX17" s="17">
        <v>364.94969963127699</v>
      </c>
      <c r="CY17" s="17">
        <v>2.5613114428699699</v>
      </c>
      <c r="CZ17" s="17">
        <v>1.14076550538203</v>
      </c>
      <c r="DA17" s="17">
        <v>521.35674720150701</v>
      </c>
      <c r="DB17" s="17">
        <v>0</v>
      </c>
      <c r="DC17" s="17">
        <v>2.00707103314097E-2</v>
      </c>
      <c r="DD17" s="17">
        <v>3.6672666797841602</v>
      </c>
      <c r="DE17" s="17">
        <v>1.2315062701654001E-3</v>
      </c>
      <c r="DF17" s="17">
        <v>105.50641197638799</v>
      </c>
      <c r="DG17" s="17">
        <v>10.8835363741364</v>
      </c>
      <c r="DH17" s="17">
        <v>5.3240068303311903</v>
      </c>
      <c r="DI17" s="17">
        <v>0</v>
      </c>
      <c r="DJ17" s="17">
        <v>3.8279202183260899</v>
      </c>
      <c r="DK17" s="17">
        <v>39.529191744477899</v>
      </c>
      <c r="DL17" s="17">
        <v>17.758976208609401</v>
      </c>
      <c r="DM17" s="17">
        <v>115.986410703186</v>
      </c>
      <c r="DN17" s="17">
        <v>2327.3997378373701</v>
      </c>
      <c r="DO17" s="17">
        <v>14.926163191971099</v>
      </c>
      <c r="DP17" s="17">
        <v>17.684955009597498</v>
      </c>
      <c r="DR17" s="26">
        <f t="shared" si="29"/>
        <v>1.0347764550272651</v>
      </c>
      <c r="DS17" s="40">
        <f t="shared" si="0"/>
        <v>-2.4912181573331753E-5</v>
      </c>
      <c r="DT17" s="40">
        <f t="shared" si="1"/>
        <v>-2.6325334261878565E-5</v>
      </c>
      <c r="DU17" s="40">
        <f t="shared" si="2"/>
        <v>-1.7572178726294934E-5</v>
      </c>
      <c r="DV17" s="40">
        <f t="shared" si="3"/>
        <v>-1.8448639091637345E-5</v>
      </c>
      <c r="DW17" s="40">
        <f t="shared" si="4"/>
        <v>-1.6399984519496479E-5</v>
      </c>
      <c r="DX17" s="40">
        <f t="shared" si="5"/>
        <v>-2.1173844008996392E-5</v>
      </c>
      <c r="DY17" s="40">
        <f t="shared" si="6"/>
        <v>-2.1465796946942218E-5</v>
      </c>
      <c r="DZ17" s="40">
        <f t="shared" si="7"/>
        <v>-2.6559957877878766E-5</v>
      </c>
      <c r="EA17" s="40">
        <f t="shared" si="8"/>
        <v>-3.6083296204415758E-5</v>
      </c>
      <c r="EB17" s="40">
        <f t="shared" si="9"/>
        <v>-2.9658463664509083E-5</v>
      </c>
      <c r="EC17" s="40">
        <f t="shared" si="10"/>
        <v>-2.8503492958156471E-5</v>
      </c>
      <c r="ED17" s="40">
        <f t="shared" si="11"/>
        <v>-3.0365334470742984E-5</v>
      </c>
      <c r="EE17" s="40">
        <f t="shared" si="12"/>
        <v>-3.128975435430321E-5</v>
      </c>
      <c r="EF17" s="40">
        <f t="shared" si="13"/>
        <v>-3.3670481828201674E-5</v>
      </c>
      <c r="EG17" s="40">
        <f t="shared" si="14"/>
        <v>-3.7926979711560077E-5</v>
      </c>
      <c r="EH17" s="40">
        <f t="shared" si="15"/>
        <v>-3.7227308116875751E-5</v>
      </c>
      <c r="EI17" s="40">
        <f t="shared" si="16"/>
        <v>-3.6980815734647726E-5</v>
      </c>
      <c r="EJ17" s="40">
        <f t="shared" si="17"/>
        <v>-4.281482072919906E-5</v>
      </c>
      <c r="EK17" s="40">
        <f t="shared" si="18"/>
        <v>-3.9427835930750951E-5</v>
      </c>
      <c r="EL17" s="40">
        <f t="shared" si="19"/>
        <v>-3.3686096270070348E-5</v>
      </c>
      <c r="EM17" s="40">
        <f t="shared" si="20"/>
        <v>0.14557223618505663</v>
      </c>
      <c r="EN17" s="40">
        <f t="shared" si="21"/>
        <v>-3.6179800289991957E-5</v>
      </c>
      <c r="EO17" s="40">
        <f t="shared" si="22"/>
        <v>-3.8001875981885991E-5</v>
      </c>
      <c r="EP17" s="40">
        <f t="shared" si="23"/>
        <v>-3.7503842077214249E-5</v>
      </c>
      <c r="EQ17" s="40">
        <f t="shared" si="24"/>
        <v>1.5022888389176295E-5</v>
      </c>
      <c r="ER17" s="40">
        <f t="shared" si="25"/>
        <v>-3.823838728400613E-5</v>
      </c>
      <c r="ES17" s="40">
        <f t="shared" si="26"/>
        <v>-3.3304570956569355E-5</v>
      </c>
      <c r="ET17" s="40">
        <f t="shared" si="27"/>
        <v>-3.664570247033523E-5</v>
      </c>
      <c r="EU17" s="40">
        <f t="shared" si="28"/>
        <v>-3.7742117088586093E-5</v>
      </c>
      <c r="EV17" s="40">
        <f t="shared" si="30"/>
        <v>2.2823695197552623E-4</v>
      </c>
    </row>
    <row r="18" spans="1:152" x14ac:dyDescent="0.25">
      <c r="A18" s="17" t="s">
        <v>187</v>
      </c>
      <c r="B18" s="15">
        <v>4847.5292090000003</v>
      </c>
      <c r="C18" s="15">
        <v>80.335049999999995</v>
      </c>
      <c r="D18" s="15">
        <v>106.02025999999999</v>
      </c>
      <c r="E18" s="15">
        <v>528.74585300000001</v>
      </c>
      <c r="F18" s="15">
        <v>448.08970799999997</v>
      </c>
      <c r="G18" s="15">
        <v>48.622816</v>
      </c>
      <c r="H18" s="15">
        <v>1154.8163340000001</v>
      </c>
      <c r="I18" s="17">
        <v>47.340015000000001</v>
      </c>
      <c r="J18" s="17">
        <v>14.455342999999999</v>
      </c>
      <c r="K18" s="17">
        <v>27.321102</v>
      </c>
      <c r="L18" s="17">
        <v>3.4772289999999999</v>
      </c>
      <c r="M18" s="17">
        <v>98.107602</v>
      </c>
      <c r="N18" s="17">
        <v>11.921936000000001</v>
      </c>
      <c r="O18" s="17">
        <v>4.3216999999999999</v>
      </c>
      <c r="P18" s="17">
        <v>0.47853699999999999</v>
      </c>
      <c r="Q18" s="17">
        <v>0.19597700000000001</v>
      </c>
      <c r="R18" s="17">
        <v>0.238396</v>
      </c>
      <c r="S18" s="17">
        <v>0.218305</v>
      </c>
      <c r="T18" s="17">
        <v>0.92532099999999995</v>
      </c>
      <c r="U18" s="17">
        <v>64.825524999999999</v>
      </c>
      <c r="V18" s="17">
        <v>13.759899000000001</v>
      </c>
      <c r="W18" s="17">
        <v>14.902419999999999</v>
      </c>
      <c r="X18" s="17">
        <v>1.9869870000000001</v>
      </c>
      <c r="Y18" s="17">
        <v>1.3245E-2</v>
      </c>
      <c r="Z18" s="17">
        <v>1.341213</v>
      </c>
      <c r="AA18" s="17">
        <v>3.1834319999999998</v>
      </c>
      <c r="AB18" s="17">
        <v>2.9308079999999999</v>
      </c>
      <c r="AC18" s="17">
        <v>3.6713999999999997E-2</v>
      </c>
      <c r="AD18" s="17">
        <v>3.0976E-2</v>
      </c>
      <c r="AE18" s="17"/>
      <c r="AF18" s="15"/>
      <c r="AG18" s="17" t="s">
        <v>187</v>
      </c>
      <c r="AH18" s="17">
        <v>106.22069926857201</v>
      </c>
      <c r="AI18" s="17">
        <v>15.953608239362399</v>
      </c>
      <c r="AJ18" s="17">
        <v>14.902411430523999</v>
      </c>
      <c r="AK18" s="17">
        <v>14.4553349826237</v>
      </c>
      <c r="AL18" s="17">
        <v>1.9869965480117</v>
      </c>
      <c r="AM18" s="17">
        <v>47.340002421607501</v>
      </c>
      <c r="AN18" s="17">
        <v>47.340002421607501</v>
      </c>
      <c r="AO18" s="17">
        <v>34.107878610757403</v>
      </c>
      <c r="AP18" s="17">
        <v>33.799368345770702</v>
      </c>
      <c r="AQ18" s="17">
        <v>27.321108021670501</v>
      </c>
      <c r="AR18" s="17">
        <v>3.6713972892452998E-2</v>
      </c>
      <c r="AS18" s="17">
        <v>3.4772268400337301</v>
      </c>
      <c r="AT18" s="17">
        <v>1.3244955431912999E-2</v>
      </c>
      <c r="AU18" s="17">
        <v>113.648924028924</v>
      </c>
      <c r="AV18" s="17">
        <v>4847.5277558601601</v>
      </c>
      <c r="AW18" s="17">
        <v>25.896240298814401</v>
      </c>
      <c r="AX18" s="17">
        <v>0</v>
      </c>
      <c r="AY18" s="17">
        <v>17.045080283056901</v>
      </c>
      <c r="AZ18" s="17">
        <v>0</v>
      </c>
      <c r="BA18" s="17">
        <v>2.9986487902952002</v>
      </c>
      <c r="BB18" s="17">
        <v>11.319840239394299</v>
      </c>
      <c r="BC18" s="17">
        <v>98.107581625886596</v>
      </c>
      <c r="BD18" s="17">
        <v>98.107581625886596</v>
      </c>
      <c r="BE18" s="17">
        <v>11.9828251568797</v>
      </c>
      <c r="BF18" s="17">
        <v>0</v>
      </c>
      <c r="BG18" s="17">
        <v>1.3412076149655201</v>
      </c>
      <c r="BH18" s="17">
        <v>875060.73411707603</v>
      </c>
      <c r="BI18" s="17">
        <v>0</v>
      </c>
      <c r="BJ18" s="17">
        <v>79.766095000688907</v>
      </c>
      <c r="BK18" s="17">
        <v>8.1155183301112697</v>
      </c>
      <c r="BL18" s="17">
        <v>13.8809554270176</v>
      </c>
      <c r="BM18" s="17">
        <v>234.197975328171</v>
      </c>
      <c r="BN18" s="17">
        <v>8.1738514659744101</v>
      </c>
      <c r="BO18" s="17">
        <v>8.0537452669521593E-3</v>
      </c>
      <c r="BP18" s="17">
        <v>2.2922124483980601E-2</v>
      </c>
      <c r="BQ18" s="17">
        <v>64.825706507206306</v>
      </c>
      <c r="BR18" s="17">
        <v>3.18344071369566</v>
      </c>
      <c r="BS18" s="17">
        <v>0</v>
      </c>
      <c r="BT18" s="17">
        <v>15.425855740873599</v>
      </c>
      <c r="BU18" s="17">
        <v>80.335031608767807</v>
      </c>
      <c r="BV18" s="17">
        <v>0</v>
      </c>
      <c r="BW18" s="17">
        <v>1192.42697134542</v>
      </c>
      <c r="BX18" s="17">
        <v>95.418196751489404</v>
      </c>
      <c r="BY18" s="17">
        <v>10.6020187062175</v>
      </c>
      <c r="BZ18" s="17">
        <v>106.020215457707</v>
      </c>
      <c r="CA18" s="17">
        <v>6.1651696059954603E-2</v>
      </c>
      <c r="CB18" s="17">
        <v>83.7966081108043</v>
      </c>
      <c r="CC18" s="17">
        <v>6.4101183217025701</v>
      </c>
      <c r="CD18" s="17">
        <v>0.47853610299993898</v>
      </c>
      <c r="CE18" s="17">
        <v>0.19597652562597401</v>
      </c>
      <c r="CF18" s="17">
        <v>0.238395718624095</v>
      </c>
      <c r="CG18" s="17">
        <v>0.21830614527356601</v>
      </c>
      <c r="CH18" s="17">
        <v>0.92531831500741302</v>
      </c>
      <c r="CI18" s="17">
        <v>1.28293044968777E-2</v>
      </c>
      <c r="CJ18" s="17">
        <v>95.364577624630002</v>
      </c>
      <c r="CK18" s="17">
        <v>5.1611994245936597E-3</v>
      </c>
      <c r="CL18" s="17">
        <v>1.5610833843152101</v>
      </c>
      <c r="CM18" s="17">
        <v>16.6526330351582</v>
      </c>
      <c r="CN18" s="17">
        <v>4.1423927864768402E-3</v>
      </c>
      <c r="CO18" s="17">
        <v>0</v>
      </c>
      <c r="CP18" s="17">
        <v>0.378459804780722</v>
      </c>
      <c r="CQ18" s="17">
        <v>528.74568047666105</v>
      </c>
      <c r="CR18" s="17">
        <v>448.08955972951401</v>
      </c>
      <c r="CS18" s="17">
        <v>80.656120747146403</v>
      </c>
      <c r="CT18" s="17">
        <v>4.8202107618622401E-3</v>
      </c>
      <c r="CU18" s="17">
        <v>8.1688486912812703E-4</v>
      </c>
      <c r="CV18" s="17">
        <v>1.8368123150184299</v>
      </c>
      <c r="CW18" s="17">
        <v>0.23434924078330199</v>
      </c>
      <c r="CX18" s="17">
        <v>174.57949624387501</v>
      </c>
      <c r="CY18" s="17">
        <v>1.18279941797979</v>
      </c>
      <c r="CZ18" s="17">
        <v>0.52959547501336501</v>
      </c>
      <c r="DA18" s="17">
        <v>249.39929132426099</v>
      </c>
      <c r="DB18" s="17">
        <v>0</v>
      </c>
      <c r="DC18" s="17">
        <v>9.2968592955130405E-3</v>
      </c>
      <c r="DD18" s="17">
        <v>1.69725828800079</v>
      </c>
      <c r="DE18" s="17">
        <v>7.1434869403704795E-4</v>
      </c>
      <c r="DF18" s="17">
        <v>48.622812978609602</v>
      </c>
      <c r="DG18" s="17">
        <v>5.0574131095385804</v>
      </c>
      <c r="DH18" s="17">
        <v>2.9308180477961998</v>
      </c>
      <c r="DI18" s="17">
        <v>0</v>
      </c>
      <c r="DJ18" s="17">
        <v>1.77878183199656</v>
      </c>
      <c r="DK18" s="17">
        <v>18.368668893317199</v>
      </c>
      <c r="DL18" s="17">
        <v>11.9219311739175</v>
      </c>
      <c r="DM18" s="17">
        <v>53.897170522660701</v>
      </c>
      <c r="DN18" s="17">
        <v>1154.8159890209799</v>
      </c>
      <c r="DO18" s="17">
        <v>4.3216930848834503</v>
      </c>
      <c r="DP18" s="17">
        <v>8.2179307382893203</v>
      </c>
      <c r="DR18" s="26">
        <f t="shared" si="29"/>
        <v>1.0325688098207972</v>
      </c>
      <c r="DS18" s="40">
        <f t="shared" si="0"/>
        <v>-2.9976917672311549E-7</v>
      </c>
      <c r="DT18" s="40">
        <f t="shared" si="1"/>
        <v>-2.289316081675332E-7</v>
      </c>
      <c r="DU18" s="40">
        <f t="shared" si="2"/>
        <v>-4.2013001097250021E-7</v>
      </c>
      <c r="DV18" s="40">
        <f t="shared" si="3"/>
        <v>-3.2628783371407897E-7</v>
      </c>
      <c r="DW18" s="40">
        <f t="shared" si="4"/>
        <v>-3.30894647474118E-7</v>
      </c>
      <c r="DX18" s="40">
        <f t="shared" si="5"/>
        <v>-6.2139354461015296E-8</v>
      </c>
      <c r="DY18" s="40">
        <f t="shared" si="6"/>
        <v>-2.9873063793686641E-7</v>
      </c>
      <c r="DZ18" s="40">
        <f t="shared" si="7"/>
        <v>-2.6570317943536349E-7</v>
      </c>
      <c r="EA18" s="40">
        <f t="shared" si="8"/>
        <v>-5.5463065102310205E-7</v>
      </c>
      <c r="EB18" s="40">
        <f t="shared" si="9"/>
        <v>2.2040364626945667E-7</v>
      </c>
      <c r="EC18" s="40">
        <f t="shared" si="10"/>
        <v>-6.2117458178437315E-7</v>
      </c>
      <c r="ED18" s="40">
        <f t="shared" si="11"/>
        <v>-2.0767109774415507E-7</v>
      </c>
      <c r="EE18" s="40">
        <f t="shared" si="12"/>
        <v>-4.0480694584686499E-7</v>
      </c>
      <c r="EF18" s="40">
        <f t="shared" si="13"/>
        <v>-1.6000917577803947E-6</v>
      </c>
      <c r="EG18" s="40">
        <f t="shared" si="14"/>
        <v>-1.8744633351370089E-6</v>
      </c>
      <c r="EH18" s="40">
        <f t="shared" si="15"/>
        <v>-2.4205596881517731E-6</v>
      </c>
      <c r="EI18" s="40">
        <f t="shared" si="16"/>
        <v>-1.1802878613418113E-6</v>
      </c>
      <c r="EJ18" s="40">
        <f t="shared" si="17"/>
        <v>5.2462085889518288E-6</v>
      </c>
      <c r="EK18" s="40">
        <f t="shared" si="18"/>
        <v>-2.9016877245108575E-6</v>
      </c>
      <c r="EL18" s="40">
        <f t="shared" si="19"/>
        <v>2.7999342281719915E-6</v>
      </c>
      <c r="EM18" s="40">
        <f t="shared" si="20"/>
        <v>0.12107332625578127</v>
      </c>
      <c r="EN18" s="40">
        <f t="shared" si="21"/>
        <v>-5.7503922181229451E-7</v>
      </c>
      <c r="EO18" s="40">
        <f t="shared" si="22"/>
        <v>4.8052713479980902E-6</v>
      </c>
      <c r="EP18" s="40">
        <f t="shared" si="23"/>
        <v>-3.3648989807809244E-6</v>
      </c>
      <c r="EQ18" s="40">
        <f t="shared" si="24"/>
        <v>-4.01504793040912E-6</v>
      </c>
      <c r="ER18" s="40">
        <f t="shared" si="25"/>
        <v>2.7372017558830017E-6</v>
      </c>
      <c r="ES18" s="40">
        <f t="shared" si="26"/>
        <v>3.4283365542718358E-6</v>
      </c>
      <c r="ET18" s="40">
        <f t="shared" si="27"/>
        <v>-7.3834360186169548E-7</v>
      </c>
      <c r="EU18" s="40">
        <f t="shared" si="28"/>
        <v>-4.2048381727795083E-6</v>
      </c>
      <c r="EV18" s="40">
        <f t="shared" si="30"/>
        <v>0</v>
      </c>
    </row>
    <row r="19" spans="1:152" x14ac:dyDescent="0.25">
      <c r="A19" s="17" t="s">
        <v>188</v>
      </c>
      <c r="B19" s="15">
        <v>8745.9311010000001</v>
      </c>
      <c r="C19" s="15">
        <v>144.051005</v>
      </c>
      <c r="D19" s="15">
        <v>145.47312199999999</v>
      </c>
      <c r="E19" s="15">
        <v>913.05560700000001</v>
      </c>
      <c r="F19" s="15">
        <v>773.77592700000002</v>
      </c>
      <c r="G19" s="15">
        <v>73.717755999999994</v>
      </c>
      <c r="H19" s="15">
        <v>2070.733358</v>
      </c>
      <c r="I19" s="17">
        <v>71.772850000000005</v>
      </c>
      <c r="J19" s="17">
        <v>21.915946999999999</v>
      </c>
      <c r="K19" s="17">
        <v>41.421909999999997</v>
      </c>
      <c r="L19" s="17">
        <v>5.2718780000000001</v>
      </c>
      <c r="M19" s="17">
        <v>148.742301</v>
      </c>
      <c r="N19" s="17">
        <v>18.07499</v>
      </c>
      <c r="O19" s="17">
        <v>6.5521770000000004</v>
      </c>
      <c r="P19" s="17">
        <v>0.72550800000000004</v>
      </c>
      <c r="Q19" s="17">
        <v>0.29712</v>
      </c>
      <c r="R19" s="17">
        <v>0.3614</v>
      </c>
      <c r="S19" s="17">
        <v>0.330932</v>
      </c>
      <c r="T19" s="17">
        <v>1.402704</v>
      </c>
      <c r="U19" s="17">
        <v>98.282894999999996</v>
      </c>
      <c r="V19" s="17">
        <v>20.861574000000001</v>
      </c>
      <c r="W19" s="17">
        <v>22.593779000000001</v>
      </c>
      <c r="X19" s="17">
        <v>3.0124930000000001</v>
      </c>
      <c r="Y19" s="17">
        <v>2.0049000000000001E-2</v>
      </c>
      <c r="Z19" s="17">
        <v>2.0334150000000002</v>
      </c>
      <c r="AA19" s="17">
        <v>4.8264360000000002</v>
      </c>
      <c r="AB19" s="17">
        <v>4.4434529999999999</v>
      </c>
      <c r="AC19" s="17">
        <v>5.5642999999999998E-2</v>
      </c>
      <c r="AD19" s="17">
        <v>5.5849999999999997E-3</v>
      </c>
      <c r="AE19" s="17"/>
      <c r="AF19" s="15"/>
      <c r="AG19" s="17" t="s">
        <v>188</v>
      </c>
      <c r="AH19" s="17">
        <v>198.64263587078099</v>
      </c>
      <c r="AI19" s="17">
        <v>29.834700208160001</v>
      </c>
      <c r="AJ19" s="17">
        <v>22.592199486956901</v>
      </c>
      <c r="AK19" s="17">
        <v>21.914414795153501</v>
      </c>
      <c r="AL19" s="17">
        <v>3.0122875556460902</v>
      </c>
      <c r="AM19" s="17">
        <v>71.767867953463295</v>
      </c>
      <c r="AN19" s="17">
        <v>71.767867953463295</v>
      </c>
      <c r="AO19" s="17">
        <v>63.784929402238703</v>
      </c>
      <c r="AP19" s="17">
        <v>63.208030977205702</v>
      </c>
      <c r="AQ19" s="17">
        <v>41.419046558958598</v>
      </c>
      <c r="AR19" s="17">
        <v>5.56389717628267E-2</v>
      </c>
      <c r="AS19" s="17">
        <v>5.2715197563860796</v>
      </c>
      <c r="AT19" s="17">
        <v>2.0047615668303501E-2</v>
      </c>
      <c r="AU19" s="17">
        <v>212.53408748773501</v>
      </c>
      <c r="AV19" s="17">
        <v>8745.4272007804393</v>
      </c>
      <c r="AW19" s="17">
        <v>48.428397535746903</v>
      </c>
      <c r="AX19" s="17">
        <v>0</v>
      </c>
      <c r="AY19" s="17">
        <v>31.875877458890201</v>
      </c>
      <c r="AZ19" s="17">
        <v>0</v>
      </c>
      <c r="BA19" s="17">
        <v>5.6077501041193898</v>
      </c>
      <c r="BB19" s="17">
        <v>21.169100257814002</v>
      </c>
      <c r="BC19" s="17">
        <v>148.73201585219499</v>
      </c>
      <c r="BD19" s="17">
        <v>148.73201585219499</v>
      </c>
      <c r="BE19" s="17">
        <v>22.408975097811599</v>
      </c>
      <c r="BF19" s="17">
        <v>0</v>
      </c>
      <c r="BG19" s="17">
        <v>2.0332732761571699</v>
      </c>
      <c r="BH19" s="17">
        <v>1326600.6737484599</v>
      </c>
      <c r="BI19" s="17">
        <v>0</v>
      </c>
      <c r="BJ19" s="17">
        <v>149.17005538240599</v>
      </c>
      <c r="BK19" s="17">
        <v>15.176793643446899</v>
      </c>
      <c r="BL19" s="17">
        <v>25.958672232359401</v>
      </c>
      <c r="BM19" s="17">
        <v>437.97196011408698</v>
      </c>
      <c r="BN19" s="17">
        <v>15.2858525344444</v>
      </c>
      <c r="BO19" s="17">
        <v>1.4519995480524899E-3</v>
      </c>
      <c r="BP19" s="17">
        <v>4.1325806753859402E-3</v>
      </c>
      <c r="BQ19" s="17">
        <v>98.276389698377898</v>
      </c>
      <c r="BR19" s="17">
        <v>4.8261047879085304</v>
      </c>
      <c r="BS19" s="17">
        <v>0</v>
      </c>
      <c r="BT19" s="17">
        <v>23.9756411322392</v>
      </c>
      <c r="BU19" s="17">
        <v>144.042648058444</v>
      </c>
      <c r="BV19" s="17">
        <v>0</v>
      </c>
      <c r="BW19" s="17">
        <v>2140.94931029503</v>
      </c>
      <c r="BX19" s="17">
        <v>130.91571913777199</v>
      </c>
      <c r="BY19" s="17">
        <v>14.5461962622838</v>
      </c>
      <c r="BZ19" s="17">
        <v>145.461915400056</v>
      </c>
      <c r="CA19" s="17">
        <v>0.11529458761577401</v>
      </c>
      <c r="CB19" s="17">
        <v>156.70751702605801</v>
      </c>
      <c r="CC19" s="17">
        <v>11.987545989279999</v>
      </c>
      <c r="CD19" s="17">
        <v>0.72545802909627</v>
      </c>
      <c r="CE19" s="17">
        <v>0.29709961642002403</v>
      </c>
      <c r="CF19" s="17">
        <v>0.36137421772714401</v>
      </c>
      <c r="CG19" s="17">
        <v>0.33090842023710698</v>
      </c>
      <c r="CH19" s="17">
        <v>1.4026031604490801</v>
      </c>
      <c r="CI19" s="17">
        <v>2.21193701924083E-2</v>
      </c>
      <c r="CJ19" s="17">
        <v>178.340684820023</v>
      </c>
      <c r="CK19" s="17">
        <v>8.9204642779587406E-3</v>
      </c>
      <c r="CL19" s="17">
        <v>2.6896874709127601</v>
      </c>
      <c r="CM19" s="17">
        <v>28.697991488946499</v>
      </c>
      <c r="CN19" s="17">
        <v>7.2437373192898898E-3</v>
      </c>
      <c r="CO19" s="17">
        <v>0</v>
      </c>
      <c r="CP19" s="17">
        <v>0.65203904594983297</v>
      </c>
      <c r="CQ19" s="17">
        <v>913.00045260484796</v>
      </c>
      <c r="CR19" s="17">
        <v>773.72918886040804</v>
      </c>
      <c r="CS19" s="17">
        <v>139.27126374444001</v>
      </c>
      <c r="CT19" s="17">
        <v>8.3222658289103107E-3</v>
      </c>
      <c r="CU19" s="17">
        <v>1.4161727739105E-3</v>
      </c>
      <c r="CV19" s="17">
        <v>3.2248989030903199</v>
      </c>
      <c r="CW19" s="17">
        <v>0.403481588209681</v>
      </c>
      <c r="CX19" s="17">
        <v>301.45972669852301</v>
      </c>
      <c r="CY19" s="17">
        <v>2.0393395455171701</v>
      </c>
      <c r="CZ19" s="17">
        <v>0.91331924546812404</v>
      </c>
      <c r="DA19" s="17">
        <v>430.65677673241902</v>
      </c>
      <c r="DB19" s="17">
        <v>0</v>
      </c>
      <c r="DC19" s="17">
        <v>1.6031428796772398E-2</v>
      </c>
      <c r="DD19" s="17">
        <v>2.9266320625892099</v>
      </c>
      <c r="DE19" s="17">
        <v>1.2426395922551601E-3</v>
      </c>
      <c r="DF19" s="17">
        <v>73.712655534648405</v>
      </c>
      <c r="DG19" s="17">
        <v>9.4578460954494208</v>
      </c>
      <c r="DH19" s="17">
        <v>4.4431375159107498</v>
      </c>
      <c r="DI19" s="17">
        <v>0</v>
      </c>
      <c r="DJ19" s="17">
        <v>3.3264907694195802</v>
      </c>
      <c r="DK19" s="17">
        <v>34.351039362048503</v>
      </c>
      <c r="DL19" s="17">
        <v>18.073766280060202</v>
      </c>
      <c r="DM19" s="17">
        <v>100.79275774936001</v>
      </c>
      <c r="DN19" s="17">
        <v>2070.6134195009799</v>
      </c>
      <c r="DO19" s="17">
        <v>6.5517206387872902</v>
      </c>
      <c r="DP19" s="17">
        <v>15.3683265370019</v>
      </c>
      <c r="DR19" s="26">
        <f t="shared" si="29"/>
        <v>1.0339686250130655</v>
      </c>
      <c r="DS19" s="40">
        <f t="shared" si="0"/>
        <v>-5.7615388658070228E-5</v>
      </c>
      <c r="DT19" s="40">
        <f t="shared" si="1"/>
        <v>-5.8013767803994729E-5</v>
      </c>
      <c r="DU19" s="40">
        <f t="shared" si="2"/>
        <v>-7.7035536117724932E-5</v>
      </c>
      <c r="DV19" s="40">
        <f t="shared" si="3"/>
        <v>-6.040639226044898E-5</v>
      </c>
      <c r="DW19" s="40">
        <f t="shared" si="4"/>
        <v>-6.0402679847107912E-5</v>
      </c>
      <c r="DX19" s="40">
        <f t="shared" si="5"/>
        <v>-6.9189102169481715E-5</v>
      </c>
      <c r="DY19" s="40">
        <f t="shared" si="6"/>
        <v>-5.7920783743905259E-5</v>
      </c>
      <c r="DZ19" s="40">
        <f t="shared" si="7"/>
        <v>-6.9414082577332894E-5</v>
      </c>
      <c r="EA19" s="40">
        <f t="shared" si="8"/>
        <v>-6.9912782983919214E-5</v>
      </c>
      <c r="EB19" s="40">
        <f t="shared" si="9"/>
        <v>-6.9128657790009534E-5</v>
      </c>
      <c r="EC19" s="40">
        <f t="shared" si="10"/>
        <v>-6.7953699596320387E-5</v>
      </c>
      <c r="ED19" s="40">
        <f t="shared" si="11"/>
        <v>-6.9147429721468404E-5</v>
      </c>
      <c r="EE19" s="40">
        <f t="shared" si="12"/>
        <v>-6.770238543965854E-5</v>
      </c>
      <c r="EF19" s="40">
        <f t="shared" si="13"/>
        <v>-6.9650318162985987E-5</v>
      </c>
      <c r="EG19" s="40">
        <f t="shared" si="14"/>
        <v>-6.8877122967693711E-5</v>
      </c>
      <c r="EH19" s="40">
        <f t="shared" si="15"/>
        <v>-6.8603863677870372E-5</v>
      </c>
      <c r="EI19" s="40">
        <f t="shared" si="16"/>
        <v>-7.1339991300469773E-5</v>
      </c>
      <c r="EJ19" s="40">
        <f t="shared" si="17"/>
        <v>-7.1252592354387995E-5</v>
      </c>
      <c r="EK19" s="40">
        <f t="shared" si="18"/>
        <v>-7.1889401413188038E-5</v>
      </c>
      <c r="EL19" s="40">
        <f t="shared" si="19"/>
        <v>-6.6189560473352095E-5</v>
      </c>
      <c r="EM19" s="40">
        <f t="shared" si="20"/>
        <v>0.14927287520295446</v>
      </c>
      <c r="EN19" s="40">
        <f t="shared" si="21"/>
        <v>-6.990920124963993E-5</v>
      </c>
      <c r="EO19" s="40">
        <f t="shared" si="22"/>
        <v>-6.819745437081529E-5</v>
      </c>
      <c r="EP19" s="40">
        <f t="shared" si="23"/>
        <v>-6.9047418649320917E-5</v>
      </c>
      <c r="EQ19" s="40">
        <f t="shared" si="24"/>
        <v>-6.969745124841119E-5</v>
      </c>
      <c r="ER19" s="40">
        <f t="shared" si="25"/>
        <v>-6.8624569241113175E-5</v>
      </c>
      <c r="ES19" s="40">
        <f t="shared" si="26"/>
        <v>-7.0999758352363425E-5</v>
      </c>
      <c r="ET19" s="40">
        <f t="shared" si="27"/>
        <v>-7.2394320458962181E-5</v>
      </c>
      <c r="EU19" s="40">
        <f t="shared" si="28"/>
        <v>-7.5161425527309455E-5</v>
      </c>
      <c r="EV19" s="40">
        <f t="shared" si="30"/>
        <v>0</v>
      </c>
    </row>
    <row r="20" spans="1:152" x14ac:dyDescent="0.25">
      <c r="A20" s="17" t="s">
        <v>189</v>
      </c>
      <c r="B20" s="15">
        <v>1762.6391659999999</v>
      </c>
      <c r="C20" s="15">
        <v>28.972522000000001</v>
      </c>
      <c r="D20" s="15">
        <v>26.268022999999999</v>
      </c>
      <c r="E20" s="15">
        <v>181.29144099999999</v>
      </c>
      <c r="F20" s="15">
        <v>153.63682499999999</v>
      </c>
      <c r="G20" s="15">
        <v>13.924181000000001</v>
      </c>
      <c r="H20" s="15">
        <v>416.48013900000001</v>
      </c>
      <c r="I20" s="17">
        <v>13.55682</v>
      </c>
      <c r="J20" s="17">
        <v>4.1395879999999998</v>
      </c>
      <c r="K20" s="17">
        <v>7.8239749999999999</v>
      </c>
      <c r="L20" s="17">
        <v>0.99578699999999998</v>
      </c>
      <c r="M20" s="17">
        <v>28.095192000000001</v>
      </c>
      <c r="N20" s="17">
        <v>3.4140980000000001</v>
      </c>
      <c r="O20" s="17">
        <v>1.2376100000000001</v>
      </c>
      <c r="P20" s="17">
        <v>0.13702500000000001</v>
      </c>
      <c r="Q20" s="17">
        <v>5.6114999999999998E-2</v>
      </c>
      <c r="R20" s="17">
        <v>6.8262000000000003E-2</v>
      </c>
      <c r="S20" s="17">
        <v>6.2520999999999993E-2</v>
      </c>
      <c r="T20" s="17">
        <v>0.264957</v>
      </c>
      <c r="U20" s="17">
        <v>18.564169</v>
      </c>
      <c r="V20" s="17">
        <v>3.9404400000000002</v>
      </c>
      <c r="W20" s="17">
        <v>4.2676230000000004</v>
      </c>
      <c r="X20" s="17">
        <v>0.56902299999999995</v>
      </c>
      <c r="Y20" s="17">
        <v>3.7989999999999999E-3</v>
      </c>
      <c r="Z20" s="17">
        <v>0.38408399999999998</v>
      </c>
      <c r="AA20" s="17">
        <v>0.91164199999999995</v>
      </c>
      <c r="AB20" s="17">
        <v>0.83930800000000005</v>
      </c>
      <c r="AC20" s="17">
        <v>1.0507000000000001E-2</v>
      </c>
      <c r="AD20" s="17">
        <v>8.26E-3</v>
      </c>
      <c r="AE20" s="17"/>
      <c r="AF20" s="15"/>
      <c r="AG20" s="17" t="s">
        <v>189</v>
      </c>
      <c r="AH20" s="17">
        <v>40.5030445768882</v>
      </c>
      <c r="AI20" s="17">
        <v>6.0832802803117296</v>
      </c>
      <c r="AJ20" s="17">
        <v>4.2676227797086499</v>
      </c>
      <c r="AK20" s="17">
        <v>4.1395918393781299</v>
      </c>
      <c r="AL20" s="17">
        <v>0.56902080801534405</v>
      </c>
      <c r="AM20" s="17">
        <v>13.5568146122228</v>
      </c>
      <c r="AN20" s="17">
        <v>13.5568146122228</v>
      </c>
      <c r="AO20" s="17">
        <v>13.005672618363301</v>
      </c>
      <c r="AP20" s="17">
        <v>12.8880770507003</v>
      </c>
      <c r="AQ20" s="17">
        <v>7.8239786130700502</v>
      </c>
      <c r="AR20" s="17">
        <v>1.0507040559846101E-2</v>
      </c>
      <c r="AS20" s="17">
        <v>0.99578509772291202</v>
      </c>
      <c r="AT20" s="17">
        <v>3.7990290628482598E-3</v>
      </c>
      <c r="AU20" s="17">
        <v>43.3355181016844</v>
      </c>
      <c r="AV20" s="17">
        <v>1762.6386938496501</v>
      </c>
      <c r="AW20" s="17">
        <v>9.8745193043023196</v>
      </c>
      <c r="AX20" s="17">
        <v>0</v>
      </c>
      <c r="AY20" s="17">
        <v>6.4994683469627397</v>
      </c>
      <c r="AZ20" s="17">
        <v>0</v>
      </c>
      <c r="BA20" s="17">
        <v>1.1434174391696501</v>
      </c>
      <c r="BB20" s="17">
        <v>4.3163625417693199</v>
      </c>
      <c r="BC20" s="17">
        <v>28.0951837967797</v>
      </c>
      <c r="BD20" s="17">
        <v>28.0951837967797</v>
      </c>
      <c r="BE20" s="17">
        <v>4.5691806229944198</v>
      </c>
      <c r="BF20" s="17">
        <v>0</v>
      </c>
      <c r="BG20" s="17">
        <v>0.38408087167198501</v>
      </c>
      <c r="BH20" s="17">
        <v>250592.41909400999</v>
      </c>
      <c r="BI20" s="17">
        <v>0</v>
      </c>
      <c r="BJ20" s="17">
        <v>30.415617786086599</v>
      </c>
      <c r="BK20" s="17">
        <v>3.09453230736773</v>
      </c>
      <c r="BL20" s="17">
        <v>5.2929630321677497</v>
      </c>
      <c r="BM20" s="17">
        <v>89.302117023343797</v>
      </c>
      <c r="BN20" s="17">
        <v>3.1167730377464302</v>
      </c>
      <c r="BO20" s="17">
        <v>2.1476043254683398E-3</v>
      </c>
      <c r="BP20" s="17">
        <v>6.1124306508595202E-3</v>
      </c>
      <c r="BQ20" s="17">
        <v>18.564218391417999</v>
      </c>
      <c r="BR20" s="17">
        <v>0.91163887904297303</v>
      </c>
      <c r="BS20" s="17">
        <v>0</v>
      </c>
      <c r="BT20" s="17">
        <v>4.5757043691851704</v>
      </c>
      <c r="BU20" s="17">
        <v>28.972518253829101</v>
      </c>
      <c r="BV20" s="17">
        <v>0</v>
      </c>
      <c r="BW20" s="17">
        <v>430.821488340305</v>
      </c>
      <c r="BX20" s="17">
        <v>23.641205555206401</v>
      </c>
      <c r="BY20" s="17">
        <v>2.6267938704894802</v>
      </c>
      <c r="BZ20" s="17">
        <v>26.267999425695901</v>
      </c>
      <c r="CA20" s="17">
        <v>2.3508529313504899E-2</v>
      </c>
      <c r="CB20" s="17">
        <v>31.9525525049796</v>
      </c>
      <c r="CC20" s="17">
        <v>2.44425310744746</v>
      </c>
      <c r="CD20" s="17">
        <v>0.137025165288226</v>
      </c>
      <c r="CE20" s="17">
        <v>5.6115033850868301E-2</v>
      </c>
      <c r="CF20" s="17">
        <v>6.8262329619647497E-2</v>
      </c>
      <c r="CG20" s="17">
        <v>6.2520767724334E-2</v>
      </c>
      <c r="CH20" s="17">
        <v>0.26495666648368299</v>
      </c>
      <c r="CI20" s="17">
        <v>4.1689740240413997E-3</v>
      </c>
      <c r="CJ20" s="17">
        <v>36.363517651247498</v>
      </c>
      <c r="CK20" s="17">
        <v>1.8279459360549301E-3</v>
      </c>
      <c r="CL20" s="17">
        <v>0.49474666380065802</v>
      </c>
      <c r="CM20" s="17">
        <v>5.3198047663927399</v>
      </c>
      <c r="CN20" s="17">
        <v>2.0464999630725798E-3</v>
      </c>
      <c r="CO20" s="17">
        <v>0</v>
      </c>
      <c r="CP20" s="17">
        <v>0.119707263898763</v>
      </c>
      <c r="CQ20" s="17">
        <v>181.29138552619301</v>
      </c>
      <c r="CR20" s="17">
        <v>153.636779563793</v>
      </c>
      <c r="CS20" s="17">
        <v>27.654605962400101</v>
      </c>
      <c r="CT20" s="17">
        <v>1.64671541416579E-3</v>
      </c>
      <c r="CU20" s="17">
        <v>3.1882480839079099E-4</v>
      </c>
      <c r="CV20" s="17">
        <v>0.99646827482817701</v>
      </c>
      <c r="CW20" s="17">
        <v>7.2251757359303795E-2</v>
      </c>
      <c r="CX20" s="17">
        <v>59.915159807536398</v>
      </c>
      <c r="CY20" s="17">
        <v>0.38464002017229099</v>
      </c>
      <c r="CZ20" s="17">
        <v>0.173674425172373</v>
      </c>
      <c r="DA20" s="17">
        <v>85.593091309931197</v>
      </c>
      <c r="DB20" s="17">
        <v>0</v>
      </c>
      <c r="DC20" s="17">
        <v>3.0379791112066399E-3</v>
      </c>
      <c r="DD20" s="17">
        <v>0.553880348330274</v>
      </c>
      <c r="DE20" s="17">
        <v>3.0798711442539198E-4</v>
      </c>
      <c r="DF20" s="17">
        <v>13.9241976849264</v>
      </c>
      <c r="DG20" s="17">
        <v>1.9284492737654999</v>
      </c>
      <c r="DH20" s="17">
        <v>0.83931182212503497</v>
      </c>
      <c r="DI20" s="17">
        <v>0</v>
      </c>
      <c r="DJ20" s="17">
        <v>0.67826778187732295</v>
      </c>
      <c r="DK20" s="17">
        <v>7.0041560280377198</v>
      </c>
      <c r="DL20" s="17">
        <v>3.4141016169436602</v>
      </c>
      <c r="DM20" s="17">
        <v>20.551558484664099</v>
      </c>
      <c r="DN20" s="17">
        <v>416.48002039275298</v>
      </c>
      <c r="DO20" s="17">
        <v>1.23761681547892</v>
      </c>
      <c r="DP20" s="17">
        <v>3.1335843891664799</v>
      </c>
      <c r="DR20" s="26">
        <f t="shared" si="29"/>
        <v>1.0344349482456028</v>
      </c>
      <c r="DS20" s="40">
        <f t="shared" si="0"/>
        <v>-2.6786557282171223E-7</v>
      </c>
      <c r="DT20" s="40">
        <f t="shared" si="1"/>
        <v>-1.29300821675039E-7</v>
      </c>
      <c r="DU20" s="40">
        <f t="shared" si="2"/>
        <v>-8.9745254517866635E-7</v>
      </c>
      <c r="DV20" s="40">
        <f t="shared" si="3"/>
        <v>-3.0599242123570025E-7</v>
      </c>
      <c r="DW20" s="40">
        <f t="shared" si="4"/>
        <v>-2.9573773728287329E-7</v>
      </c>
      <c r="DX20" s="40">
        <f t="shared" si="5"/>
        <v>1.198269858652695E-6</v>
      </c>
      <c r="DY20" s="40">
        <f t="shared" si="6"/>
        <v>-2.8478488149907246E-7</v>
      </c>
      <c r="DZ20" s="40">
        <f t="shared" si="7"/>
        <v>-3.9742190280485916E-7</v>
      </c>
      <c r="EA20" s="40">
        <f t="shared" si="8"/>
        <v>9.2747832153544705E-7</v>
      </c>
      <c r="EB20" s="40">
        <f t="shared" si="9"/>
        <v>4.6179468240335566E-7</v>
      </c>
      <c r="EC20" s="40">
        <f t="shared" si="10"/>
        <v>-1.9103252884017935E-6</v>
      </c>
      <c r="ED20" s="40">
        <f t="shared" si="11"/>
        <v>-2.9197950668475441E-7</v>
      </c>
      <c r="EE20" s="40">
        <f t="shared" si="12"/>
        <v>1.0594141293349218E-6</v>
      </c>
      <c r="EF20" s="40">
        <f t="shared" si="13"/>
        <v>5.5069682047632845E-6</v>
      </c>
      <c r="EG20" s="40">
        <f t="shared" si="14"/>
        <v>1.2062632803870947E-6</v>
      </c>
      <c r="EH20" s="40">
        <f t="shared" si="15"/>
        <v>6.0324099265572457E-7</v>
      </c>
      <c r="EI20" s="40">
        <f t="shared" si="16"/>
        <v>4.8287428949245542E-6</v>
      </c>
      <c r="EJ20" s="40">
        <f t="shared" si="17"/>
        <v>-3.7151623613317203E-6</v>
      </c>
      <c r="EK20" s="40">
        <f t="shared" si="18"/>
        <v>-1.258756390690473E-6</v>
      </c>
      <c r="EL20" s="40">
        <f t="shared" si="19"/>
        <v>2.6605779121645318E-6</v>
      </c>
      <c r="EM20" s="40">
        <f t="shared" si="20"/>
        <v>0.16121660758320649</v>
      </c>
      <c r="EN20" s="40">
        <f t="shared" si="21"/>
        <v>-5.1619215308968449E-8</v>
      </c>
      <c r="EO20" s="40">
        <f t="shared" si="22"/>
        <v>-3.852189904269414E-6</v>
      </c>
      <c r="EP20" s="40">
        <f t="shared" si="23"/>
        <v>7.6501311555490623E-6</v>
      </c>
      <c r="EQ20" s="40">
        <f t="shared" si="24"/>
        <v>-8.1449058408250014E-6</v>
      </c>
      <c r="ER20" s="40">
        <f t="shared" si="25"/>
        <v>-3.4234458558570967E-6</v>
      </c>
      <c r="ES20" s="40">
        <f t="shared" si="26"/>
        <v>4.5539003976055585E-6</v>
      </c>
      <c r="ET20" s="40">
        <f t="shared" si="27"/>
        <v>3.8602689730462456E-6</v>
      </c>
      <c r="EU20" s="40">
        <f t="shared" si="28"/>
        <v>4.2344222590826772E-6</v>
      </c>
      <c r="EV20" s="40">
        <f t="shared" si="30"/>
        <v>0</v>
      </c>
    </row>
    <row r="21" spans="1:152" x14ac:dyDescent="0.25">
      <c r="A21" s="17" t="s">
        <v>190</v>
      </c>
      <c r="B21" s="15">
        <v>9.8503900000000009</v>
      </c>
      <c r="C21" s="15">
        <v>0.16142300000000001</v>
      </c>
      <c r="D21" s="15">
        <v>0.121652</v>
      </c>
      <c r="E21" s="15">
        <v>0.99067799999999995</v>
      </c>
      <c r="F21" s="15">
        <v>0.83955800000000003</v>
      </c>
      <c r="G21" s="15">
        <v>7.0125999999999994E-2</v>
      </c>
      <c r="H21" s="15">
        <v>2.3204500000000001</v>
      </c>
      <c r="I21" s="17">
        <v>6.8276000000000003E-2</v>
      </c>
      <c r="J21" s="17">
        <v>2.0847999999999998E-2</v>
      </c>
      <c r="K21" s="17">
        <v>3.9403000000000001E-2</v>
      </c>
      <c r="L21" s="17">
        <v>5.0150000000000004E-3</v>
      </c>
      <c r="M21" s="17">
        <v>0.14149300000000001</v>
      </c>
      <c r="N21" s="17">
        <v>1.7194000000000001E-2</v>
      </c>
      <c r="O21" s="17">
        <v>6.234E-3</v>
      </c>
      <c r="P21" s="17">
        <v>6.8900000000000005E-4</v>
      </c>
      <c r="Q21" s="17">
        <v>2.8200000000000002E-4</v>
      </c>
      <c r="R21" s="17">
        <v>3.4299999999999999E-4</v>
      </c>
      <c r="S21" s="17">
        <v>3.1500000000000001E-4</v>
      </c>
      <c r="T21" s="17">
        <v>1.335E-3</v>
      </c>
      <c r="U21" s="17">
        <v>9.3492000000000006E-2</v>
      </c>
      <c r="V21" s="17">
        <v>1.9845000000000002E-2</v>
      </c>
      <c r="W21" s="17">
        <v>2.1492000000000001E-2</v>
      </c>
      <c r="X21" s="17">
        <v>2.8660000000000001E-3</v>
      </c>
      <c r="Y21" s="17">
        <v>1.9000000000000001E-5</v>
      </c>
      <c r="Z21" s="17">
        <v>1.9350000000000001E-3</v>
      </c>
      <c r="AA21" s="17">
        <v>4.5909999999999996E-3</v>
      </c>
      <c r="AB21" s="17">
        <v>4.2259999999999997E-3</v>
      </c>
      <c r="AC21" s="17">
        <v>5.3000000000000001E-5</v>
      </c>
      <c r="AD21" s="17">
        <v>3.9999999999999998E-6</v>
      </c>
      <c r="AE21" s="17"/>
      <c r="AF21" s="15"/>
      <c r="AG21" s="17" t="s">
        <v>190</v>
      </c>
      <c r="AH21" s="17">
        <v>0.23019784392378601</v>
      </c>
      <c r="AI21" s="17">
        <v>3.4573556060119998E-2</v>
      </c>
      <c r="AJ21" s="17">
        <v>2.1492021318694599E-2</v>
      </c>
      <c r="AK21" s="17">
        <v>2.08477782055809E-2</v>
      </c>
      <c r="AL21" s="17">
        <v>2.86599718249309E-3</v>
      </c>
      <c r="AM21" s="17">
        <v>6.8275996626134594E-2</v>
      </c>
      <c r="AN21" s="17">
        <v>6.8275996626134594E-2</v>
      </c>
      <c r="AO21" s="17">
        <v>7.3918806775905593E-2</v>
      </c>
      <c r="AP21" s="17">
        <v>7.3248205100613403E-2</v>
      </c>
      <c r="AQ21" s="17">
        <v>3.9403310385577303E-2</v>
      </c>
      <c r="AR21" s="5">
        <v>5.3004953037362803E-5</v>
      </c>
      <c r="AS21" s="17">
        <v>5.0149880210100398E-3</v>
      </c>
      <c r="AT21" s="5">
        <v>1.90012921289483E-5</v>
      </c>
      <c r="AU21" s="17">
        <v>0.24629540236445699</v>
      </c>
      <c r="AV21" s="17">
        <v>9.8503844750519391</v>
      </c>
      <c r="AW21" s="17">
        <v>5.6120734871608298E-2</v>
      </c>
      <c r="AX21" s="17">
        <v>0</v>
      </c>
      <c r="AY21" s="17">
        <v>3.6938179316787598E-2</v>
      </c>
      <c r="AZ21" s="17">
        <v>0</v>
      </c>
      <c r="BA21" s="17">
        <v>6.4984229209257196E-3</v>
      </c>
      <c r="BB21" s="17">
        <v>2.4531659589830002E-2</v>
      </c>
      <c r="BC21" s="17">
        <v>0.14149122603879</v>
      </c>
      <c r="BD21" s="17">
        <v>0.14149122603879</v>
      </c>
      <c r="BE21" s="17">
        <v>2.59684303007655E-2</v>
      </c>
      <c r="BF21" s="17">
        <v>0</v>
      </c>
      <c r="BG21" s="17">
        <v>1.93502740620711E-3</v>
      </c>
      <c r="BH21" s="17">
        <v>1262.0394010042</v>
      </c>
      <c r="BI21" s="17">
        <v>0</v>
      </c>
      <c r="BJ21" s="17">
        <v>0.17286836094181399</v>
      </c>
      <c r="BK21" s="17">
        <v>1.7587579110875901E-2</v>
      </c>
      <c r="BL21" s="17">
        <v>3.0081967650148499E-2</v>
      </c>
      <c r="BM21" s="17">
        <v>0.50754856119027503</v>
      </c>
      <c r="BN21" s="17">
        <v>1.77140204743244E-2</v>
      </c>
      <c r="BO21" s="5">
        <v>1.0400304237834601E-6</v>
      </c>
      <c r="BP21" s="5">
        <v>2.96003571487623E-6</v>
      </c>
      <c r="BQ21" s="17">
        <v>9.3491391993915193E-2</v>
      </c>
      <c r="BR21" s="17">
        <v>4.5909871294168196E-3</v>
      </c>
      <c r="BS21" s="17">
        <v>0</v>
      </c>
      <c r="BT21" s="17">
        <v>2.3455801249524601E-2</v>
      </c>
      <c r="BU21" s="17">
        <v>0.16142347812188201</v>
      </c>
      <c r="BV21" s="17">
        <v>0</v>
      </c>
      <c r="BW21" s="17">
        <v>2.40195836571371</v>
      </c>
      <c r="BX21" s="17">
        <v>0.109487540027668</v>
      </c>
      <c r="BY21" s="17">
        <v>1.21652743376488E-2</v>
      </c>
      <c r="BZ21" s="17">
        <v>0.121652814365316</v>
      </c>
      <c r="CA21" s="17">
        <v>1.3360871219211001E-4</v>
      </c>
      <c r="CB21" s="17">
        <v>0.18159986375436099</v>
      </c>
      <c r="CC21" s="17">
        <v>1.38916635184113E-2</v>
      </c>
      <c r="CD21" s="17">
        <v>6.8899011116806304E-4</v>
      </c>
      <c r="CE21" s="17">
        <v>2.81990072587178E-4</v>
      </c>
      <c r="CF21" s="17">
        <v>3.4300700298175101E-4</v>
      </c>
      <c r="CG21" s="17">
        <v>3.1499530084822799E-4</v>
      </c>
      <c r="CH21" s="17">
        <v>1.3350020117175599E-3</v>
      </c>
      <c r="CI21" s="5">
        <v>2.3613441580273001E-5</v>
      </c>
      <c r="CJ21" s="17">
        <v>0.206669250450569</v>
      </c>
      <c r="CK21" s="5">
        <v>9.7778953576172405E-6</v>
      </c>
      <c r="CL21" s="17">
        <v>2.8501135931480299E-3</v>
      </c>
      <c r="CM21" s="17">
        <v>3.0481094815280201E-2</v>
      </c>
      <c r="CN21" s="5">
        <v>8.9176077646786392E-6</v>
      </c>
      <c r="CO21" s="17">
        <v>0</v>
      </c>
      <c r="CP21" s="17">
        <v>6.9053103832184101E-4</v>
      </c>
      <c r="CQ21" s="17">
        <v>0.99067784225378497</v>
      </c>
      <c r="CR21" s="17">
        <v>0.83955781712109401</v>
      </c>
      <c r="CS21" s="17">
        <v>0.15112002513268999</v>
      </c>
      <c r="CT21" s="5">
        <v>9.0201667796535405E-6</v>
      </c>
      <c r="CU21" s="5">
        <v>1.6020425822737301E-6</v>
      </c>
      <c r="CV21" s="17">
        <v>4.1186022696583302E-3</v>
      </c>
      <c r="CW21" s="17">
        <v>4.2413366623125299E-4</v>
      </c>
      <c r="CX21" s="17">
        <v>0.32720408736916901</v>
      </c>
      <c r="CY21" s="17">
        <v>2.1774871718557901E-3</v>
      </c>
      <c r="CZ21" s="17">
        <v>9.7767070663646303E-4</v>
      </c>
      <c r="DA21" s="17">
        <v>0.46743431604358499</v>
      </c>
      <c r="DB21" s="17">
        <v>0</v>
      </c>
      <c r="DC21" s="5">
        <v>1.7143118548035902E-5</v>
      </c>
      <c r="DD21" s="17">
        <v>3.1282513489530798E-3</v>
      </c>
      <c r="DE21" s="5">
        <v>1.4548256419583599E-6</v>
      </c>
      <c r="DF21" s="17">
        <v>7.0126182421446498E-2</v>
      </c>
      <c r="DG21" s="17">
        <v>1.09602338382579E-2</v>
      </c>
      <c r="DH21" s="17">
        <v>4.2259859730925803E-3</v>
      </c>
      <c r="DI21" s="17">
        <v>0</v>
      </c>
      <c r="DJ21" s="17">
        <v>3.8549618470102502E-3</v>
      </c>
      <c r="DK21" s="17">
        <v>3.9807239829582702E-2</v>
      </c>
      <c r="DL21" s="17">
        <v>1.7193754576365301E-2</v>
      </c>
      <c r="DM21" s="17">
        <v>0.11680311036888801</v>
      </c>
      <c r="DN21" s="17">
        <v>2.3204495224237598</v>
      </c>
      <c r="DO21" s="17">
        <v>6.2339499120906902E-3</v>
      </c>
      <c r="DP21" s="17">
        <v>1.78098125966588E-2</v>
      </c>
      <c r="DR21" s="26">
        <f t="shared" si="29"/>
        <v>1.0351263160444932</v>
      </c>
      <c r="DS21" s="40">
        <f t="shared" si="0"/>
        <v>-5.6088622498390564E-7</v>
      </c>
      <c r="DT21" s="40">
        <f t="shared" si="1"/>
        <v>2.9619191936879572E-6</v>
      </c>
      <c r="DU21" s="40">
        <f t="shared" si="2"/>
        <v>6.6942205307058731E-6</v>
      </c>
      <c r="DV21" s="40">
        <f t="shared" si="3"/>
        <v>-1.5923056228090893E-7</v>
      </c>
      <c r="DW21" s="40">
        <f t="shared" si="4"/>
        <v>-2.1782760216537444E-7</v>
      </c>
      <c r="DX21" s="40">
        <f t="shared" si="5"/>
        <v>2.6013382554836172E-6</v>
      </c>
      <c r="DY21" s="40">
        <f t="shared" si="6"/>
        <v>-2.058119073162344E-7</v>
      </c>
      <c r="DZ21" s="40">
        <f t="shared" si="7"/>
        <v>-4.9415100610360594E-8</v>
      </c>
      <c r="EA21" s="40">
        <f t="shared" si="8"/>
        <v>-1.0638642512380791E-5</v>
      </c>
      <c r="EB21" s="40">
        <f t="shared" si="9"/>
        <v>7.8772067432078459E-6</v>
      </c>
      <c r="EC21" s="40">
        <f t="shared" si="10"/>
        <v>-2.3886320958246733E-6</v>
      </c>
      <c r="ED21" s="40">
        <f t="shared" si="11"/>
        <v>-1.2537448566437516E-5</v>
      </c>
      <c r="EE21" s="40">
        <f t="shared" si="12"/>
        <v>-1.4273795201794146E-5</v>
      </c>
      <c r="EF21" s="40">
        <f t="shared" si="13"/>
        <v>-8.0346341529905088E-6</v>
      </c>
      <c r="EG21" s="40">
        <f t="shared" si="14"/>
        <v>-1.4352441127739864E-5</v>
      </c>
      <c r="EH21" s="40">
        <f t="shared" si="15"/>
        <v>-3.5203591567472635E-5</v>
      </c>
      <c r="EI21" s="40">
        <f t="shared" si="16"/>
        <v>2.041685641697989E-5</v>
      </c>
      <c r="EJ21" s="40">
        <f t="shared" si="17"/>
        <v>-1.49179421334017E-5</v>
      </c>
      <c r="EK21" s="40">
        <f t="shared" si="18"/>
        <v>1.5069045392483875E-6</v>
      </c>
      <c r="EL21" s="40">
        <f t="shared" si="19"/>
        <v>-6.5032953066826422E-6</v>
      </c>
      <c r="EM21" s="40">
        <f t="shared" si="20"/>
        <v>0.18195017634288732</v>
      </c>
      <c r="EN21" s="40">
        <f t="shared" si="21"/>
        <v>9.9193628316786964E-7</v>
      </c>
      <c r="EO21" s="40">
        <f t="shared" si="22"/>
        <v>-9.830798709252109E-7</v>
      </c>
      <c r="EP21" s="40">
        <f t="shared" si="23"/>
        <v>6.8006786752570006E-5</v>
      </c>
      <c r="EQ21" s="40">
        <f t="shared" si="24"/>
        <v>1.4163414527096789E-5</v>
      </c>
      <c r="ER21" s="40">
        <f t="shared" si="25"/>
        <v>-2.8034378523097098E-6</v>
      </c>
      <c r="ES21" s="40">
        <f t="shared" si="26"/>
        <v>-3.3191924797535538E-6</v>
      </c>
      <c r="ET21" s="40">
        <f t="shared" si="27"/>
        <v>9.3453535147202662E-5</v>
      </c>
      <c r="EU21" s="40">
        <f t="shared" si="28"/>
        <v>1.6534664922607061E-5</v>
      </c>
      <c r="EV21" s="40">
        <f t="shared" si="30"/>
        <v>0</v>
      </c>
    </row>
    <row r="22" spans="1:152" x14ac:dyDescent="0.25">
      <c r="A22" s="17" t="s">
        <v>191</v>
      </c>
      <c r="B22" s="15">
        <v>0.46406799999999998</v>
      </c>
      <c r="C22" s="15">
        <v>7.6360000000000004E-3</v>
      </c>
      <c r="D22" s="15">
        <v>7.3020000000000003E-3</v>
      </c>
      <c r="E22" s="15">
        <v>4.8077000000000002E-2</v>
      </c>
      <c r="F22" s="15">
        <v>4.0738999999999997E-2</v>
      </c>
      <c r="G22" s="15">
        <v>3.784E-3</v>
      </c>
      <c r="H22" s="15">
        <v>0.109759</v>
      </c>
      <c r="I22" s="17">
        <v>3.6849999999999999E-3</v>
      </c>
      <c r="J22" s="17">
        <v>1.126E-3</v>
      </c>
      <c r="K22" s="17">
        <v>2.124E-3</v>
      </c>
      <c r="L22" s="17">
        <v>2.7099999999999997E-4</v>
      </c>
      <c r="M22" s="17">
        <v>7.6340000000000002E-3</v>
      </c>
      <c r="N22" s="17">
        <v>9.2800000000000001E-4</v>
      </c>
      <c r="O22" s="17">
        <v>3.3399999999999999E-4</v>
      </c>
      <c r="P22" s="17">
        <v>3.6000000000000001E-5</v>
      </c>
      <c r="Q22" s="5">
        <v>1.5E-5</v>
      </c>
      <c r="R22" s="5">
        <v>1.7E-5</v>
      </c>
      <c r="S22" s="5">
        <v>1.5999999999999999E-5</v>
      </c>
      <c r="T22" s="17">
        <v>6.7000000000000002E-5</v>
      </c>
      <c r="U22" s="17">
        <v>5.0439999999999999E-3</v>
      </c>
      <c r="V22" s="17">
        <v>1.0679999999999999E-3</v>
      </c>
      <c r="W22" s="17">
        <v>1.1590000000000001E-3</v>
      </c>
      <c r="X22" s="17">
        <v>1.5699999999999999E-4</v>
      </c>
      <c r="Y22" s="17"/>
      <c r="Z22" s="17">
        <v>1.03E-4</v>
      </c>
      <c r="AA22" s="17">
        <v>2.5000000000000001E-4</v>
      </c>
      <c r="AB22" s="17">
        <v>2.2599999999999999E-4</v>
      </c>
      <c r="AC22" s="5">
        <v>9.9999999999999995E-7</v>
      </c>
      <c r="AD22" s="5">
        <v>9.9999999999999995E-7</v>
      </c>
      <c r="AE22" s="5"/>
      <c r="AF22" s="15"/>
      <c r="AG22" s="17" t="s">
        <v>191</v>
      </c>
      <c r="AH22" s="17">
        <v>1.0605363848829E-2</v>
      </c>
      <c r="AI22" s="17">
        <v>1.5928774830933001E-3</v>
      </c>
      <c r="AJ22" s="17">
        <v>1.15899387666242E-3</v>
      </c>
      <c r="AK22" s="17">
        <v>1.12600599802686E-3</v>
      </c>
      <c r="AL22" s="17">
        <v>1.57007133715835E-4</v>
      </c>
      <c r="AM22" s="17">
        <v>3.6849841959688402E-3</v>
      </c>
      <c r="AN22" s="17">
        <v>3.6849841959688402E-3</v>
      </c>
      <c r="AO22" s="17">
        <v>3.4053769903602902E-3</v>
      </c>
      <c r="AP22" s="17">
        <v>3.3745503516923198E-3</v>
      </c>
      <c r="AQ22" s="17">
        <v>2.1240268698666698E-3</v>
      </c>
      <c r="AR22" s="5">
        <v>9.9999112242817001E-7</v>
      </c>
      <c r="AS22" s="17">
        <v>2.7100501670552298E-4</v>
      </c>
      <c r="AT22" s="17">
        <v>0</v>
      </c>
      <c r="AU22" s="17">
        <v>1.1346949557146499E-2</v>
      </c>
      <c r="AV22" s="17">
        <v>0.46407125338271599</v>
      </c>
      <c r="AW22" s="17">
        <v>2.5855169434018401E-3</v>
      </c>
      <c r="AX22" s="17">
        <v>0</v>
      </c>
      <c r="AY22" s="17">
        <v>1.7018066879412601E-3</v>
      </c>
      <c r="AZ22" s="17">
        <v>0</v>
      </c>
      <c r="BA22" s="17">
        <v>2.9938861317151398E-4</v>
      </c>
      <c r="BB22" s="17">
        <v>1.1301830580311601E-3</v>
      </c>
      <c r="BC22" s="17">
        <v>7.6338726495698197E-3</v>
      </c>
      <c r="BD22" s="17">
        <v>7.6338726495698197E-3</v>
      </c>
      <c r="BE22" s="17">
        <v>1.19639174677711E-3</v>
      </c>
      <c r="BF22" s="17">
        <v>0</v>
      </c>
      <c r="BG22" s="17">
        <v>1.0300419567122399E-4</v>
      </c>
      <c r="BH22" s="17">
        <v>68.100770735847703</v>
      </c>
      <c r="BI22" s="17">
        <v>0</v>
      </c>
      <c r="BJ22" s="17">
        <v>7.9641025524010995E-3</v>
      </c>
      <c r="BK22" s="17">
        <v>8.1027682567502701E-4</v>
      </c>
      <c r="BL22" s="17">
        <v>1.3859040115301699E-3</v>
      </c>
      <c r="BM22" s="17">
        <v>2.3382799389462999E-2</v>
      </c>
      <c r="BN22" s="17">
        <v>8.1611634672090001E-4</v>
      </c>
      <c r="BO22" s="5">
        <v>2.6003516372073999E-7</v>
      </c>
      <c r="BP22" s="5">
        <v>7.3998137094418401E-7</v>
      </c>
      <c r="BQ22" s="17">
        <v>5.0440352973208299E-3</v>
      </c>
      <c r="BR22" s="17">
        <v>2.4999419302567798E-4</v>
      </c>
      <c r="BS22" s="17">
        <v>0</v>
      </c>
      <c r="BT22" s="17">
        <v>1.23435375072339E-3</v>
      </c>
      <c r="BU22" s="17">
        <v>7.6359221107050899E-3</v>
      </c>
      <c r="BV22" s="17">
        <v>0</v>
      </c>
      <c r="BW22" s="17">
        <v>0.113514112336513</v>
      </c>
      <c r="BX22" s="17">
        <v>6.5717400530211599E-3</v>
      </c>
      <c r="BY22" s="17">
        <v>7.3020629750271404E-4</v>
      </c>
      <c r="BZ22" s="17">
        <v>7.3019463505238696E-3</v>
      </c>
      <c r="CA22" s="5">
        <v>6.1553689159322499E-6</v>
      </c>
      <c r="CB22" s="17">
        <v>8.3665492154301399E-3</v>
      </c>
      <c r="CC22" s="17">
        <v>6.4000212437374901E-4</v>
      </c>
      <c r="CD22" s="5">
        <v>3.5999328692603997E-5</v>
      </c>
      <c r="CE22" s="5">
        <v>1.49998467787716E-5</v>
      </c>
      <c r="CF22" s="5">
        <v>1.6999161141332799E-5</v>
      </c>
      <c r="CG22" s="5">
        <v>1.6000978852163502E-5</v>
      </c>
      <c r="CH22" s="5">
        <v>6.69958608222137E-5</v>
      </c>
      <c r="CI22" s="5">
        <v>1.1397454763912501E-6</v>
      </c>
      <c r="CJ22" s="17">
        <v>9.5212533937399698E-3</v>
      </c>
      <c r="CK22" s="5">
        <v>4.7599993386134002E-7</v>
      </c>
      <c r="CL22" s="17">
        <v>1.3722338883469099E-4</v>
      </c>
      <c r="CM22" s="17">
        <v>1.46870483969642E-3</v>
      </c>
      <c r="CN22" s="5">
        <v>4.4940116955196499E-7</v>
      </c>
      <c r="CO22" s="17">
        <v>0</v>
      </c>
      <c r="CP22" s="5">
        <v>3.3239967592056701E-5</v>
      </c>
      <c r="CQ22" s="17">
        <v>4.8077298351493901E-2</v>
      </c>
      <c r="CR22" s="5">
        <v>4.0739169965332299E-2</v>
      </c>
      <c r="CS22" s="17">
        <v>7.3381283861615803E-3</v>
      </c>
      <c r="CT22" s="5">
        <v>4.3756234946565399E-7</v>
      </c>
      <c r="CU22" s="5">
        <v>7.8760120592822806E-8</v>
      </c>
      <c r="CV22" s="17">
        <v>2.0959738090907501E-4</v>
      </c>
      <c r="CW22" s="5">
        <v>2.0365416094842801E-5</v>
      </c>
      <c r="CX22" s="17">
        <v>1.5878922160308999E-2</v>
      </c>
      <c r="CY22" s="17">
        <v>1.0510788868863501E-4</v>
      </c>
      <c r="CZ22" s="5">
        <v>4.7230388509510099E-5</v>
      </c>
      <c r="DA22" s="17">
        <v>2.2684248527036901E-2</v>
      </c>
      <c r="DB22" s="17">
        <v>0</v>
      </c>
      <c r="DC22" s="5">
        <v>8.27802487915915E-7</v>
      </c>
      <c r="DD22" s="17">
        <v>1.5104846310289499E-4</v>
      </c>
      <c r="DE22" s="5">
        <v>7.2273020387241806E-8</v>
      </c>
      <c r="DF22" s="17">
        <v>3.7839920192683902E-3</v>
      </c>
      <c r="DG22" s="17">
        <v>5.0494745197506496E-4</v>
      </c>
      <c r="DH22" s="17">
        <v>2.2598466850752601E-4</v>
      </c>
      <c r="DI22" s="17">
        <v>0</v>
      </c>
      <c r="DJ22" s="17">
        <v>1.7759218468118399E-4</v>
      </c>
      <c r="DK22" s="17">
        <v>1.8339746508154299E-3</v>
      </c>
      <c r="DL22" s="17">
        <v>9.2800097091552398E-4</v>
      </c>
      <c r="DM22" s="17">
        <v>5.3812796574017399E-3</v>
      </c>
      <c r="DN22" s="17">
        <v>0.10975886946984301</v>
      </c>
      <c r="DO22" s="17">
        <v>3.3400281260161899E-4</v>
      </c>
      <c r="DP22" s="17">
        <v>8.2051033085864505E-4</v>
      </c>
      <c r="DR22" s="26">
        <f t="shared" si="29"/>
        <v>1.0342135709378983</v>
      </c>
      <c r="DS22" s="40">
        <f t="shared" si="0"/>
        <v>7.0105732694484266E-6</v>
      </c>
      <c r="DT22" s="40">
        <f t="shared" si="1"/>
        <v>-1.020027434658424E-5</v>
      </c>
      <c r="DU22" s="40">
        <f t="shared" si="2"/>
        <v>-7.3472303657519879E-6</v>
      </c>
      <c r="DV22" s="40">
        <f t="shared" si="3"/>
        <v>6.2057011439821391E-6</v>
      </c>
      <c r="DW22" s="40">
        <f t="shared" si="4"/>
        <v>4.1720545988231984E-6</v>
      </c>
      <c r="DX22" s="40">
        <f t="shared" si="5"/>
        <v>-2.1090728355859436E-6</v>
      </c>
      <c r="DY22" s="40">
        <f t="shared" si="6"/>
        <v>-1.1892433147962118E-6</v>
      </c>
      <c r="DZ22" s="40">
        <f t="shared" si="7"/>
        <v>-4.2887465833662132E-6</v>
      </c>
      <c r="EA22" s="40">
        <f t="shared" si="8"/>
        <v>5.3268444581796122E-6</v>
      </c>
      <c r="EB22" s="40">
        <f t="shared" si="9"/>
        <v>1.2650596360533404E-5</v>
      </c>
      <c r="EC22" s="40">
        <f t="shared" si="10"/>
        <v>1.8511828498165739E-5</v>
      </c>
      <c r="ED22" s="40">
        <f t="shared" si="11"/>
        <v>-1.6682005525343577E-5</v>
      </c>
      <c r="EE22" s="40">
        <f t="shared" si="12"/>
        <v>1.0462451766996264E-6</v>
      </c>
      <c r="EF22" s="40">
        <f t="shared" si="13"/>
        <v>8.4209629311386761E-6</v>
      </c>
      <c r="EG22" s="40">
        <f t="shared" si="14"/>
        <v>-1.8647427666779014E-5</v>
      </c>
      <c r="EH22" s="40">
        <f t="shared" si="15"/>
        <v>-1.0214748560052593E-5</v>
      </c>
      <c r="EI22" s="40">
        <f t="shared" si="16"/>
        <v>-4.9344627482427902E-5</v>
      </c>
      <c r="EJ22" s="40">
        <f t="shared" si="17"/>
        <v>6.1178260218897729E-5</v>
      </c>
      <c r="EK22" s="40">
        <f t="shared" si="18"/>
        <v>-6.1778772929883309E-5</v>
      </c>
      <c r="EL22" s="40">
        <f t="shared" si="19"/>
        <v>6.9978827973977833E-6</v>
      </c>
      <c r="EM22" s="40">
        <f t="shared" si="20"/>
        <v>0.15576193887957873</v>
      </c>
      <c r="EN22" s="40">
        <f t="shared" si="21"/>
        <v>-5.2832938568110599E-6</v>
      </c>
      <c r="EO22" s="40">
        <f t="shared" si="22"/>
        <v>4.5437680477771149E-5</v>
      </c>
      <c r="EP22" s="40">
        <f t="shared" si="23"/>
        <v>0</v>
      </c>
      <c r="EQ22" s="40">
        <f t="shared" si="24"/>
        <v>4.073467207764059E-5</v>
      </c>
      <c r="ER22" s="40">
        <f t="shared" si="25"/>
        <v>-2.3227897288100388E-5</v>
      </c>
      <c r="ES22" s="40">
        <f t="shared" si="26"/>
        <v>-6.7838462274244637E-5</v>
      </c>
      <c r="ET22" s="40">
        <f t="shared" si="27"/>
        <v>-8.8775718299449979E-6</v>
      </c>
      <c r="EU22" s="40">
        <f t="shared" si="28"/>
        <v>1.6534664924089368E-5</v>
      </c>
      <c r="EV22" s="40">
        <f t="shared" si="30"/>
        <v>0</v>
      </c>
    </row>
    <row r="23" spans="1:152" x14ac:dyDescent="0.25">
      <c r="A23" s="17" t="s">
        <v>192</v>
      </c>
      <c r="B23" s="15">
        <v>784.66599829999996</v>
      </c>
      <c r="C23" s="15">
        <v>12.7804395</v>
      </c>
      <c r="D23" s="15">
        <v>13.292918500000001</v>
      </c>
      <c r="E23" s="15">
        <v>85.388385970000002</v>
      </c>
      <c r="F23" s="15">
        <v>73.503158470000002</v>
      </c>
      <c r="G23" s="15">
        <v>6.6617899999999999</v>
      </c>
      <c r="H23" s="15">
        <v>190.20392372000001</v>
      </c>
      <c r="I23" s="17">
        <v>6.0524160399999998</v>
      </c>
      <c r="J23" s="17">
        <v>1.6961820000000001</v>
      </c>
      <c r="K23" s="17">
        <v>3.2908615999999999</v>
      </c>
      <c r="L23" s="17">
        <v>0.46266960000000001</v>
      </c>
      <c r="M23" s="17">
        <v>11.96354075</v>
      </c>
      <c r="N23" s="17">
        <v>1.4490033</v>
      </c>
      <c r="O23" s="17">
        <v>0.52722106000000002</v>
      </c>
      <c r="P23" s="17">
        <v>5.6149999999999999E-2</v>
      </c>
      <c r="Q23" s="17">
        <v>2.2995999999999999E-2</v>
      </c>
      <c r="R23" s="17">
        <v>2.7976999999999998E-2</v>
      </c>
      <c r="S23" s="17">
        <v>2.5617000000000001E-2</v>
      </c>
      <c r="T23" s="17">
        <v>0.108589</v>
      </c>
      <c r="U23" s="17">
        <v>7.6065959999999997</v>
      </c>
      <c r="V23" s="17">
        <v>1.614582</v>
      </c>
      <c r="W23" s="17">
        <v>1.7486429999999999</v>
      </c>
      <c r="X23" s="17">
        <v>0.233155</v>
      </c>
      <c r="Y23" s="17">
        <v>1.5560000000000001E-3</v>
      </c>
      <c r="Z23" s="17">
        <v>0.24922205</v>
      </c>
      <c r="AA23" s="17">
        <v>0.37354399999999999</v>
      </c>
      <c r="AB23" s="17">
        <v>0.35224955000000002</v>
      </c>
      <c r="AC23" s="17">
        <v>4.3039999999999997E-3</v>
      </c>
      <c r="AD23" s="17">
        <v>3.3679999999999999E-3</v>
      </c>
      <c r="AE23" s="17">
        <v>7.5905E-3</v>
      </c>
      <c r="AF23" s="15"/>
      <c r="AG23" s="17" t="s">
        <v>192</v>
      </c>
      <c r="AH23" s="17">
        <v>18.773229763694001</v>
      </c>
      <c r="AI23" s="17">
        <v>2.8196064250352402</v>
      </c>
      <c r="AJ23" s="17">
        <v>1.7486369436498601</v>
      </c>
      <c r="AK23" s="17">
        <v>1.6961833641189801</v>
      </c>
      <c r="AL23" s="17">
        <v>0.233154769852676</v>
      </c>
      <c r="AM23" s="17">
        <v>6.0524185181528098</v>
      </c>
      <c r="AN23" s="17">
        <v>6.0524185181528098</v>
      </c>
      <c r="AO23" s="17">
        <v>6.0281473022040704</v>
      </c>
      <c r="AP23" s="17">
        <v>5.9736149554203299</v>
      </c>
      <c r="AQ23" s="17">
        <v>3.2908692188398798</v>
      </c>
      <c r="AR23" s="17">
        <v>4.3039983373049599E-3</v>
      </c>
      <c r="AS23" s="17">
        <v>0.46266848578689401</v>
      </c>
      <c r="AT23" s="17">
        <v>1.5560122102988899E-3</v>
      </c>
      <c r="AU23" s="17">
        <v>20.086076494764502</v>
      </c>
      <c r="AV23" s="17">
        <v>784.66582397195702</v>
      </c>
      <c r="AW23" s="17">
        <v>4.5768528083870397</v>
      </c>
      <c r="AX23" s="17">
        <v>0</v>
      </c>
      <c r="AY23" s="17">
        <v>3.01250219030638</v>
      </c>
      <c r="AZ23" s="17">
        <v>7.5905251200141001E-3</v>
      </c>
      <c r="BA23" s="17">
        <v>0.52997804702348394</v>
      </c>
      <c r="BB23" s="17">
        <v>2.00063434516664</v>
      </c>
      <c r="BC23" s="17">
        <v>11.9635394752924</v>
      </c>
      <c r="BD23" s="17">
        <v>11.9635394752924</v>
      </c>
      <c r="BE23" s="17">
        <v>2.11781515851386</v>
      </c>
      <c r="BF23" s="17">
        <v>0</v>
      </c>
      <c r="BG23" s="17">
        <v>0.249222265383852</v>
      </c>
      <c r="BH23" s="17">
        <v>116066.65161957</v>
      </c>
      <c r="BI23" s="17">
        <v>0</v>
      </c>
      <c r="BJ23" s="17">
        <v>14.097683241662899</v>
      </c>
      <c r="BK23" s="17">
        <v>1.43431490221939</v>
      </c>
      <c r="BL23" s="17">
        <v>2.4532825511021401</v>
      </c>
      <c r="BM23" s="17">
        <v>41.391648992013302</v>
      </c>
      <c r="BN23" s="17">
        <v>1.4446337658647299</v>
      </c>
      <c r="BO23" s="17">
        <v>8.7567694571669499E-4</v>
      </c>
      <c r="BP23" s="17">
        <v>2.4923144672806502E-3</v>
      </c>
      <c r="BQ23" s="17">
        <v>7.6066185803232997</v>
      </c>
      <c r="BR23" s="17">
        <v>0.37354325001868399</v>
      </c>
      <c r="BS23" s="17">
        <v>0</v>
      </c>
      <c r="BT23" s="17">
        <v>1.9090126973966099</v>
      </c>
      <c r="BU23" s="17">
        <v>12.7804319910492</v>
      </c>
      <c r="BV23" s="17">
        <v>0</v>
      </c>
      <c r="BW23" s="17">
        <v>196.851152851954</v>
      </c>
      <c r="BX23" s="17">
        <v>11.9636388416916</v>
      </c>
      <c r="BY23" s="17">
        <v>1.3292922744533899</v>
      </c>
      <c r="BZ23" s="17">
        <v>13.292931116144899</v>
      </c>
      <c r="CA23" s="17">
        <v>1.08961493449362E-2</v>
      </c>
      <c r="CB23" s="17">
        <v>14.8100321331261</v>
      </c>
      <c r="CC23" s="17">
        <v>1.13291460528489</v>
      </c>
      <c r="CD23" s="17">
        <v>5.6150173200615099E-2</v>
      </c>
      <c r="CE23" s="17">
        <v>2.2996158506148098E-2</v>
      </c>
      <c r="CF23" s="17">
        <v>2.79770402376582E-2</v>
      </c>
      <c r="CG23" s="17">
        <v>2.56169420922965E-2</v>
      </c>
      <c r="CH23" s="17">
        <v>0.108589880961435</v>
      </c>
      <c r="CI23" s="17">
        <v>0</v>
      </c>
      <c r="CJ23" s="17">
        <v>16.8545167418178</v>
      </c>
      <c r="CK23" s="17">
        <v>3.76658372548047E-3</v>
      </c>
      <c r="CL23" s="17">
        <v>0.35123682953311602</v>
      </c>
      <c r="CM23" s="17">
        <v>3.5375543819617801</v>
      </c>
      <c r="CN23" s="17">
        <v>2.9353575841752199E-3</v>
      </c>
      <c r="CO23" s="17">
        <v>0</v>
      </c>
      <c r="CP23" s="17">
        <v>0.32398008730303002</v>
      </c>
      <c r="CQ23" s="17">
        <v>85.388359575684305</v>
      </c>
      <c r="CR23" s="17">
        <v>73.503135707344299</v>
      </c>
      <c r="CS23" s="17">
        <v>11.885223868339899</v>
      </c>
      <c r="CT23" s="17">
        <v>5.1013631750965898E-4</v>
      </c>
      <c r="CU23" s="17">
        <v>1.1230225841476599E-3</v>
      </c>
      <c r="CV23" s="17">
        <v>0.20157722118421201</v>
      </c>
      <c r="CW23" s="17">
        <v>8.2825710786664196E-3</v>
      </c>
      <c r="CX23" s="17">
        <v>28.188458208634401</v>
      </c>
      <c r="CY23" s="17">
        <v>4.34526625770928E-2</v>
      </c>
      <c r="CZ23" s="17">
        <v>0.30952133313491698</v>
      </c>
      <c r="DA23" s="17">
        <v>40.269221448767297</v>
      </c>
      <c r="DB23" s="17">
        <v>0</v>
      </c>
      <c r="DC23" s="17">
        <v>4.52962309782458E-3</v>
      </c>
      <c r="DD23" s="17">
        <v>0.25672025805100301</v>
      </c>
      <c r="DE23" s="17">
        <v>2.6598180966396E-4</v>
      </c>
      <c r="DF23" s="17">
        <v>6.6617965685058698</v>
      </c>
      <c r="DG23" s="17">
        <v>0.89384272151884103</v>
      </c>
      <c r="DH23" s="17">
        <v>0.35224978618198</v>
      </c>
      <c r="DI23" s="17">
        <v>0</v>
      </c>
      <c r="DJ23" s="17">
        <v>0.31437881851000599</v>
      </c>
      <c r="DK23" s="17">
        <v>3.2464494443146599</v>
      </c>
      <c r="DL23" s="17">
        <v>1.4490000844656801</v>
      </c>
      <c r="DM23" s="17">
        <v>9.5256653373898299</v>
      </c>
      <c r="DN23" s="17">
        <v>190.20386216703301</v>
      </c>
      <c r="DO23" s="17">
        <v>0.52722014597105304</v>
      </c>
      <c r="DP23" s="17">
        <v>1.4524250731187101</v>
      </c>
      <c r="DR23" s="26">
        <f t="shared" si="29"/>
        <v>1.0349482424236132</v>
      </c>
      <c r="DS23" s="40">
        <f t="shared" si="0"/>
        <v>-2.2216846825098114E-7</v>
      </c>
      <c r="DT23" s="40">
        <f t="shared" si="1"/>
        <v>-5.8753463054358745E-7</v>
      </c>
      <c r="DU23" s="40">
        <f t="shared" si="2"/>
        <v>9.4908765885824434E-7</v>
      </c>
      <c r="DV23" s="40">
        <f t="shared" si="3"/>
        <v>-3.0910896601200447E-7</v>
      </c>
      <c r="DW23" s="40">
        <f t="shared" si="4"/>
        <v>-3.0968268816279466E-7</v>
      </c>
      <c r="DX23" s="40">
        <f t="shared" si="5"/>
        <v>9.8599713738891651E-7</v>
      </c>
      <c r="DY23" s="40">
        <f t="shared" si="6"/>
        <v>-3.2361565310178174E-7</v>
      </c>
      <c r="DZ23" s="40">
        <f t="shared" si="7"/>
        <v>4.0944852331571633E-7</v>
      </c>
      <c r="EA23" s="40">
        <f t="shared" si="8"/>
        <v>8.042291334280287E-7</v>
      </c>
      <c r="EB23" s="40">
        <f t="shared" si="9"/>
        <v>2.3151505003658872E-6</v>
      </c>
      <c r="EC23" s="40">
        <f t="shared" si="10"/>
        <v>-2.4082263152832418E-6</v>
      </c>
      <c r="ED23" s="40">
        <f t="shared" si="11"/>
        <v>-1.0654935913673018E-7</v>
      </c>
      <c r="EE23" s="40">
        <f t="shared" si="12"/>
        <v>-2.2191352634755884E-6</v>
      </c>
      <c r="EF23" s="40">
        <f t="shared" si="13"/>
        <v>-1.7336730573214477E-6</v>
      </c>
      <c r="EG23" s="40">
        <f t="shared" si="14"/>
        <v>3.0846057898498034E-6</v>
      </c>
      <c r="EH23" s="40">
        <f t="shared" si="15"/>
        <v>6.8927703991663778E-6</v>
      </c>
      <c r="EI23" s="40">
        <f t="shared" si="16"/>
        <v>1.4382406334456221E-6</v>
      </c>
      <c r="EJ23" s="40">
        <f t="shared" si="17"/>
        <v>-2.2605185423895364E-6</v>
      </c>
      <c r="EK23" s="40">
        <f t="shared" si="18"/>
        <v>8.1128054867051959E-6</v>
      </c>
      <c r="EL23" s="40">
        <f t="shared" si="19"/>
        <v>2.9685188092081753E-6</v>
      </c>
      <c r="EM23" s="40">
        <f t="shared" si="20"/>
        <v>0.18235722768903034</v>
      </c>
      <c r="EN23" s="40">
        <f t="shared" si="21"/>
        <v>-3.4634571721260851E-6</v>
      </c>
      <c r="EO23" s="40">
        <f t="shared" si="22"/>
        <v>-9.8710010080873095E-7</v>
      </c>
      <c r="EP23" s="40">
        <f t="shared" si="23"/>
        <v>7.8472357903724222E-6</v>
      </c>
      <c r="EQ23" s="40">
        <f t="shared" si="24"/>
        <v>8.6422470244343239E-7</v>
      </c>
      <c r="ER23" s="40">
        <f t="shared" si="25"/>
        <v>-2.0077455828363424E-6</v>
      </c>
      <c r="ES23" s="40">
        <f t="shared" si="26"/>
        <v>6.7049618650595206E-7</v>
      </c>
      <c r="ET23" s="40">
        <f t="shared" si="27"/>
        <v>-3.8631390330156252E-7</v>
      </c>
      <c r="EU23" s="40">
        <f t="shared" si="28"/>
        <v>-2.5495851111963863E-6</v>
      </c>
      <c r="EV23" s="40">
        <f t="shared" si="30"/>
        <v>3.3094017653740607E-6</v>
      </c>
    </row>
    <row r="24" spans="1:152" x14ac:dyDescent="0.25">
      <c r="A24" s="17" t="s">
        <v>193</v>
      </c>
      <c r="B24" s="15">
        <v>6180.4247859999996</v>
      </c>
      <c r="C24" s="15">
        <v>100.644762</v>
      </c>
      <c r="D24" s="15">
        <v>97.126362</v>
      </c>
      <c r="E24" s="15">
        <v>663.01266229999999</v>
      </c>
      <c r="F24" s="15">
        <v>569.88021730000003</v>
      </c>
      <c r="G24" s="15">
        <v>50.177230999999999</v>
      </c>
      <c r="H24" s="15">
        <v>1492.3024098000001</v>
      </c>
      <c r="I24" s="17">
        <v>45.808898599999999</v>
      </c>
      <c r="J24" s="17">
        <v>12.921085</v>
      </c>
      <c r="K24" s="17">
        <v>25.018183000000001</v>
      </c>
      <c r="L24" s="17">
        <v>3.4918979999999999</v>
      </c>
      <c r="M24" s="17">
        <v>90.865637500000005</v>
      </c>
      <c r="N24" s="17">
        <v>11.008296</v>
      </c>
      <c r="O24" s="17">
        <v>4.0042403999999996</v>
      </c>
      <c r="P24" s="17">
        <v>0.42774899999999999</v>
      </c>
      <c r="Q24" s="17">
        <v>0.17517099999999999</v>
      </c>
      <c r="R24" s="17">
        <v>0.213087</v>
      </c>
      <c r="S24" s="17">
        <v>0.19511400000000001</v>
      </c>
      <c r="T24" s="17">
        <v>0.827071</v>
      </c>
      <c r="U24" s="17">
        <v>57.945022999999999</v>
      </c>
      <c r="V24" s="17">
        <v>12.299448</v>
      </c>
      <c r="W24" s="17">
        <v>13.320691999999999</v>
      </c>
      <c r="X24" s="17">
        <v>1.776089</v>
      </c>
      <c r="Y24" s="17">
        <v>1.1831E-2</v>
      </c>
      <c r="Z24" s="17">
        <v>1.8437395000000001</v>
      </c>
      <c r="AA24" s="17">
        <v>2.8455460000000001</v>
      </c>
      <c r="AB24" s="17">
        <v>2.6783605000000001</v>
      </c>
      <c r="AC24" s="17">
        <v>3.2812000000000001E-2</v>
      </c>
      <c r="AD24" s="17">
        <v>2.5271999999999999E-2</v>
      </c>
      <c r="AE24" s="17">
        <v>5.3295000000000002E-2</v>
      </c>
      <c r="AF24" s="15"/>
      <c r="AG24" s="17" t="s">
        <v>193</v>
      </c>
      <c r="AH24" s="17">
        <v>148.18205224408999</v>
      </c>
      <c r="AI24" s="17">
        <v>22.2559248235623</v>
      </c>
      <c r="AJ24" s="17">
        <v>13.3206987007776</v>
      </c>
      <c r="AK24" s="17">
        <v>12.921043426889099</v>
      </c>
      <c r="AL24" s="17">
        <v>1.7760907377542601</v>
      </c>
      <c r="AM24" s="17">
        <v>45.8089245160388</v>
      </c>
      <c r="AN24" s="17">
        <v>45.8089245160388</v>
      </c>
      <c r="AO24" s="17">
        <v>47.581825446898897</v>
      </c>
      <c r="AP24" s="17">
        <v>47.151457678142499</v>
      </c>
      <c r="AQ24" s="17">
        <v>25.018166094783901</v>
      </c>
      <c r="AR24" s="17">
        <v>3.2811857842795E-2</v>
      </c>
      <c r="AS24" s="17">
        <v>3.4918984185458299</v>
      </c>
      <c r="AT24" s="17">
        <v>1.18309209346715E-2</v>
      </c>
      <c r="AU24" s="17">
        <v>158.544707694061</v>
      </c>
      <c r="AV24" s="17">
        <v>6180.4232129940401</v>
      </c>
      <c r="AW24" s="17">
        <v>36.126272643496002</v>
      </c>
      <c r="AX24" s="17">
        <v>0</v>
      </c>
      <c r="AY24" s="17">
        <v>23.778555533589099</v>
      </c>
      <c r="AZ24" s="17">
        <v>5.3295126077922299E-2</v>
      </c>
      <c r="BA24" s="17">
        <v>4.1832309323196197</v>
      </c>
      <c r="BB24" s="17">
        <v>15.7915991288463</v>
      </c>
      <c r="BC24" s="17">
        <v>90.865609270947601</v>
      </c>
      <c r="BD24" s="17">
        <v>90.865609270947601</v>
      </c>
      <c r="BE24" s="17">
        <v>16.7165131732067</v>
      </c>
      <c r="BF24" s="17">
        <v>0</v>
      </c>
      <c r="BG24" s="17">
        <v>1.8437390588832401</v>
      </c>
      <c r="BH24" s="17">
        <v>876179.24225653999</v>
      </c>
      <c r="BI24" s="17">
        <v>0</v>
      </c>
      <c r="BJ24" s="17">
        <v>111.276910046037</v>
      </c>
      <c r="BK24" s="17">
        <v>11.3214585628662</v>
      </c>
      <c r="BL24" s="17">
        <v>19.364463398321799</v>
      </c>
      <c r="BM24" s="17">
        <v>326.71524911219001</v>
      </c>
      <c r="BN24" s="17">
        <v>11.402844920407601</v>
      </c>
      <c r="BO24" s="17">
        <v>6.5706982148073401E-3</v>
      </c>
      <c r="BP24" s="17">
        <v>1.8701244509113299E-2</v>
      </c>
      <c r="BQ24" s="17">
        <v>57.945178998847403</v>
      </c>
      <c r="BR24" s="17">
        <v>2.8455349534747598</v>
      </c>
      <c r="BS24" s="17">
        <v>0</v>
      </c>
      <c r="BT24" s="17">
        <v>14.6235392418139</v>
      </c>
      <c r="BU24" s="17">
        <v>100.64472230030201</v>
      </c>
      <c r="BV24" s="17">
        <v>0</v>
      </c>
      <c r="BW24" s="17">
        <v>1544.7707255851799</v>
      </c>
      <c r="BX24" s="17">
        <v>87.413642774957694</v>
      </c>
      <c r="BY24" s="17">
        <v>9.7126126752536699</v>
      </c>
      <c r="BZ24" s="17">
        <v>97.126255450211403</v>
      </c>
      <c r="CA24" s="17">
        <v>8.6006423897669201E-2</v>
      </c>
      <c r="CB24" s="17">
        <v>116.899592172616</v>
      </c>
      <c r="CC24" s="17">
        <v>8.9423923962095095</v>
      </c>
      <c r="CD24" s="17">
        <v>0.42774830706504102</v>
      </c>
      <c r="CE24" s="17">
        <v>0.17517094233348199</v>
      </c>
      <c r="CF24" s="17">
        <v>0.213088589658779</v>
      </c>
      <c r="CG24" s="17">
        <v>0.19511387926387599</v>
      </c>
      <c r="CH24" s="17">
        <v>0.82707324765290402</v>
      </c>
      <c r="CI24" s="17">
        <v>0</v>
      </c>
      <c r="CJ24" s="17">
        <v>133.03736226346601</v>
      </c>
      <c r="CK24" s="17">
        <v>4.2418681305356601E-2</v>
      </c>
      <c r="CL24" s="17">
        <v>2.8290709167369301</v>
      </c>
      <c r="CM24" s="17">
        <v>26.744934145736501</v>
      </c>
      <c r="CN24" s="17">
        <v>2.2133483699576101E-2</v>
      </c>
      <c r="CO24" s="17">
        <v>0</v>
      </c>
      <c r="CP24" s="17">
        <v>2.8467985706333301</v>
      </c>
      <c r="CQ24" s="17">
        <v>663.01247020937001</v>
      </c>
      <c r="CR24" s="17">
        <v>569.88006068870902</v>
      </c>
      <c r="CS24" s="17">
        <v>93.132409520660005</v>
      </c>
      <c r="CT24" s="17">
        <v>5.74506582450106E-3</v>
      </c>
      <c r="CU24" s="17">
        <v>8.1224942740455303E-3</v>
      </c>
      <c r="CV24" s="17">
        <v>1.44138645755827</v>
      </c>
      <c r="CW24" s="17">
        <v>9.3276861169441699E-2</v>
      </c>
      <c r="CX24" s="17">
        <v>218.683191785578</v>
      </c>
      <c r="CY24" s="17">
        <v>0.336107695894442</v>
      </c>
      <c r="CZ24" s="17">
        <v>2.3167022514702</v>
      </c>
      <c r="DA24" s="17">
        <v>312.404575759078</v>
      </c>
      <c r="DB24" s="17">
        <v>0</v>
      </c>
      <c r="DC24" s="17">
        <v>3.4260643374835302E-2</v>
      </c>
      <c r="DD24" s="17">
        <v>2.0691650334826899</v>
      </c>
      <c r="DE24" s="17">
        <v>2.17084289202312E-3</v>
      </c>
      <c r="DF24" s="17">
        <v>50.177195490666101</v>
      </c>
      <c r="DG24" s="17">
        <v>7.0553066286000501</v>
      </c>
      <c r="DH24" s="17">
        <v>2.6783606761746399</v>
      </c>
      <c r="DI24" s="17">
        <v>0</v>
      </c>
      <c r="DJ24" s="17">
        <v>2.4814777111870301</v>
      </c>
      <c r="DK24" s="17">
        <v>25.624968647731801</v>
      </c>
      <c r="DL24" s="17">
        <v>11.008320819787301</v>
      </c>
      <c r="DM24" s="17">
        <v>75.188648736063698</v>
      </c>
      <c r="DN24" s="17">
        <v>1492.3020072531999</v>
      </c>
      <c r="DO24" s="17">
        <v>4.0042353932993198</v>
      </c>
      <c r="DP24" s="17">
        <v>11.464385310542101</v>
      </c>
      <c r="DR24" s="26">
        <f t="shared" si="29"/>
        <v>1.0351595843716355</v>
      </c>
      <c r="DS24" s="40">
        <f t="shared" si="0"/>
        <v>-2.5451421446545689E-7</v>
      </c>
      <c r="DT24" s="40">
        <f t="shared" si="1"/>
        <v>-3.944536924137282E-7</v>
      </c>
      <c r="DU24" s="40">
        <f t="shared" si="2"/>
        <v>-1.0970223367109791E-6</v>
      </c>
      <c r="DV24" s="40">
        <f t="shared" si="3"/>
        <v>-2.8972392369369269E-7</v>
      </c>
      <c r="DW24" s="40">
        <f t="shared" si="4"/>
        <v>-2.7481440178092471E-7</v>
      </c>
      <c r="DX24" s="40">
        <f t="shared" si="5"/>
        <v>-7.0767822756453043E-7</v>
      </c>
      <c r="DY24" s="40">
        <f t="shared" si="6"/>
        <v>-2.6974881064086917E-7</v>
      </c>
      <c r="DZ24" s="40">
        <f t="shared" si="7"/>
        <v>5.6574245601266632E-7</v>
      </c>
      <c r="EA24" s="40">
        <f t="shared" si="8"/>
        <v>-3.2174628446815761E-6</v>
      </c>
      <c r="EB24" s="40">
        <f t="shared" si="9"/>
        <v>-6.757171813745116E-7</v>
      </c>
      <c r="EC24" s="40">
        <f t="shared" si="10"/>
        <v>1.1986198623050942E-7</v>
      </c>
      <c r="ED24" s="40">
        <f t="shared" si="11"/>
        <v>-3.1066807189980708E-7</v>
      </c>
      <c r="EE24" s="40">
        <f t="shared" si="12"/>
        <v>2.2546438886595989E-6</v>
      </c>
      <c r="EF24" s="40">
        <f t="shared" si="13"/>
        <v>-1.2503496742657019E-6</v>
      </c>
      <c r="EG24" s="40">
        <f t="shared" si="14"/>
        <v>-1.6199569349500269E-6</v>
      </c>
      <c r="EH24" s="40">
        <f t="shared" si="15"/>
        <v>-3.2920128334716398E-7</v>
      </c>
      <c r="EI24" s="40">
        <f t="shared" si="16"/>
        <v>7.4601396565715336E-6</v>
      </c>
      <c r="EJ24" s="40">
        <f t="shared" si="17"/>
        <v>-6.1879785159033786E-7</v>
      </c>
      <c r="EK24" s="40">
        <f t="shared" si="18"/>
        <v>2.7176057485021285E-6</v>
      </c>
      <c r="EL24" s="40">
        <f t="shared" si="19"/>
        <v>2.6921871685899308E-6</v>
      </c>
      <c r="EM24" s="40">
        <f t="shared" si="20"/>
        <v>0.1889589875752066</v>
      </c>
      <c r="EN24" s="40">
        <f t="shared" si="21"/>
        <v>5.0303524774415619E-7</v>
      </c>
      <c r="EO24" s="40">
        <f t="shared" si="22"/>
        <v>9.7841620551952389E-7</v>
      </c>
      <c r="EP24" s="40">
        <f t="shared" si="23"/>
        <v>-6.6828948102109447E-6</v>
      </c>
      <c r="EQ24" s="40">
        <f t="shared" si="24"/>
        <v>-2.3925113065497712E-7</v>
      </c>
      <c r="ER24" s="40">
        <f t="shared" si="25"/>
        <v>-3.8820406488983991E-6</v>
      </c>
      <c r="ES24" s="40">
        <f t="shared" si="26"/>
        <v>6.577704523550573E-8</v>
      </c>
      <c r="ET24" s="40">
        <f t="shared" si="27"/>
        <v>-4.3324760758443158E-6</v>
      </c>
      <c r="EU24" s="40">
        <f t="shared" si="28"/>
        <v>-2.2663849066945316E-6</v>
      </c>
      <c r="EV24" s="40">
        <f t="shared" si="30"/>
        <v>2.3656613621669141E-6</v>
      </c>
    </row>
    <row r="25" spans="1:152" x14ac:dyDescent="0.25">
      <c r="A25" s="17" t="s">
        <v>194</v>
      </c>
      <c r="B25" s="15">
        <v>14187.367322</v>
      </c>
      <c r="C25" s="15">
        <v>235.23467299999999</v>
      </c>
      <c r="D25" s="15">
        <v>316.28327400000001</v>
      </c>
      <c r="E25" s="15">
        <v>1552.8425400000001</v>
      </c>
      <c r="F25" s="15">
        <v>1315.968261</v>
      </c>
      <c r="G25" s="15">
        <v>144.13758300000001</v>
      </c>
      <c r="H25" s="15">
        <v>3381.4985940000001</v>
      </c>
      <c r="I25" s="17">
        <v>140.334825</v>
      </c>
      <c r="J25" s="17">
        <v>42.851453999999997</v>
      </c>
      <c r="K25" s="17">
        <v>80.990723000000003</v>
      </c>
      <c r="L25" s="17">
        <v>10.307903</v>
      </c>
      <c r="M25" s="17">
        <v>290.83033599999999</v>
      </c>
      <c r="N25" s="17">
        <v>35.341405999999999</v>
      </c>
      <c r="O25" s="17">
        <v>12.811273</v>
      </c>
      <c r="P25" s="17">
        <v>1.4185840000000001</v>
      </c>
      <c r="Q25" s="17">
        <v>0.58095799999999997</v>
      </c>
      <c r="R25" s="17">
        <v>0.70671600000000001</v>
      </c>
      <c r="S25" s="17">
        <v>0.64713799999999999</v>
      </c>
      <c r="T25" s="17">
        <v>2.7429990000000002</v>
      </c>
      <c r="U25" s="17">
        <v>192.16890699999999</v>
      </c>
      <c r="V25" s="17">
        <v>40.789864999999999</v>
      </c>
      <c r="W25" s="17">
        <v>44.176760999999999</v>
      </c>
      <c r="X25" s="17">
        <v>5.8902469999999996</v>
      </c>
      <c r="Y25" s="17">
        <v>3.9265000000000001E-2</v>
      </c>
      <c r="Z25" s="17">
        <v>3.9759139999999999</v>
      </c>
      <c r="AA25" s="17">
        <v>9.4369669999999992</v>
      </c>
      <c r="AB25" s="17">
        <v>8.6880970000000008</v>
      </c>
      <c r="AC25" s="17">
        <v>0.108857</v>
      </c>
      <c r="AD25" s="17">
        <v>1.1860000000000001E-2</v>
      </c>
      <c r="AE25" s="17"/>
      <c r="AF25" s="15"/>
      <c r="AG25" s="17" t="s">
        <v>194</v>
      </c>
      <c r="AH25" s="17">
        <v>309.91697570010501</v>
      </c>
      <c r="AI25" s="17">
        <v>46.547361223607801</v>
      </c>
      <c r="AJ25" s="17">
        <v>44.170247552852999</v>
      </c>
      <c r="AK25" s="17">
        <v>42.845174570311499</v>
      </c>
      <c r="AL25" s="17">
        <v>5.8893884542733801</v>
      </c>
      <c r="AM25" s="17">
        <v>140.31415327580001</v>
      </c>
      <c r="AN25" s="17">
        <v>140.31415327580001</v>
      </c>
      <c r="AO25" s="17">
        <v>99.515579513880795</v>
      </c>
      <c r="AP25" s="17">
        <v>98.615481470463394</v>
      </c>
      <c r="AQ25" s="17">
        <v>80.978776300834099</v>
      </c>
      <c r="AR25" s="17">
        <v>0.108841320277575</v>
      </c>
      <c r="AS25" s="17">
        <v>10.3063731713463</v>
      </c>
      <c r="AT25" s="17">
        <v>3.9259111180608097E-2</v>
      </c>
      <c r="AU25" s="17">
        <v>331.59017219709699</v>
      </c>
      <c r="AV25" s="17">
        <v>14185.316983856599</v>
      </c>
      <c r="AW25" s="17">
        <v>75.556747352075902</v>
      </c>
      <c r="AX25" s="17">
        <v>0</v>
      </c>
      <c r="AY25" s="17">
        <v>49.7319329904551</v>
      </c>
      <c r="AZ25" s="17">
        <v>0</v>
      </c>
      <c r="BA25" s="17">
        <v>8.7490884951562808</v>
      </c>
      <c r="BB25" s="17">
        <v>33.027478038732397</v>
      </c>
      <c r="BC25" s="17">
        <v>290.78753109686699</v>
      </c>
      <c r="BD25" s="17">
        <v>290.78753109686699</v>
      </c>
      <c r="BE25" s="17">
        <v>34.961949547280803</v>
      </c>
      <c r="BF25" s="17">
        <v>0</v>
      </c>
      <c r="BG25" s="17">
        <v>3.9753263922766502</v>
      </c>
      <c r="BH25" s="17">
        <v>2593650.02955626</v>
      </c>
      <c r="BI25" s="17">
        <v>0</v>
      </c>
      <c r="BJ25" s="17">
        <v>232.73123835329</v>
      </c>
      <c r="BK25" s="17">
        <v>23.678459300569699</v>
      </c>
      <c r="BL25" s="17">
        <v>40.500062304789999</v>
      </c>
      <c r="BM25" s="17">
        <v>683.31258200608397</v>
      </c>
      <c r="BN25" s="17">
        <v>23.848599333463401</v>
      </c>
      <c r="BO25" s="17">
        <v>3.08312511780948E-3</v>
      </c>
      <c r="BP25" s="17">
        <v>8.7751263523977996E-3</v>
      </c>
      <c r="BQ25" s="17">
        <v>192.14119607012401</v>
      </c>
      <c r="BR25" s="17">
        <v>9.4355860545015595</v>
      </c>
      <c r="BS25" s="17">
        <v>0</v>
      </c>
      <c r="BT25" s="17">
        <v>45.644605123440002</v>
      </c>
      <c r="BU25" s="17">
        <v>235.20064277407499</v>
      </c>
      <c r="BV25" s="17">
        <v>0</v>
      </c>
      <c r="BW25" s="17">
        <v>3490.7455888269701</v>
      </c>
      <c r="BX25" s="17">
        <v>284.61254635383</v>
      </c>
      <c r="BY25" s="17">
        <v>31.623634398055501</v>
      </c>
      <c r="BZ25" s="17">
        <v>316.23618075188602</v>
      </c>
      <c r="CA25" s="17">
        <v>0.17987989032242499</v>
      </c>
      <c r="CB25" s="17">
        <v>244.49097333200999</v>
      </c>
      <c r="CC25" s="17">
        <v>18.702675284780899</v>
      </c>
      <c r="CD25" s="17">
        <v>1.41837360479946</v>
      </c>
      <c r="CE25" s="17">
        <v>0.58087068970496603</v>
      </c>
      <c r="CF25" s="17">
        <v>0.70661447259379195</v>
      </c>
      <c r="CG25" s="17">
        <v>0.64704178521470201</v>
      </c>
      <c r="CH25" s="17">
        <v>2.7425915097361599</v>
      </c>
      <c r="CI25" s="17">
        <v>3.8363968099119801E-2</v>
      </c>
      <c r="CJ25" s="17">
        <v>278.24251038261201</v>
      </c>
      <c r="CK25" s="17">
        <v>1.49799527549507E-2</v>
      </c>
      <c r="CL25" s="17">
        <v>4.7058625208750096</v>
      </c>
      <c r="CM25" s="17">
        <v>50.072245054757303</v>
      </c>
      <c r="CN25" s="17">
        <v>1.02795499264207E-2</v>
      </c>
      <c r="CO25" s="17">
        <v>0</v>
      </c>
      <c r="CP25" s="17">
        <v>1.1415737868240701</v>
      </c>
      <c r="CQ25" s="17">
        <v>1552.61687922346</v>
      </c>
      <c r="CR25" s="17">
        <v>1315.7770005878999</v>
      </c>
      <c r="CS25" s="17">
        <v>236.83987863555899</v>
      </c>
      <c r="CT25" s="17">
        <v>1.41722475680263E-2</v>
      </c>
      <c r="CU25" s="17">
        <v>2.2821711073265001E-3</v>
      </c>
      <c r="CV25" s="17">
        <v>4.29029847825967</v>
      </c>
      <c r="CW25" s="17">
        <v>0.71251952093564097</v>
      </c>
      <c r="CX25" s="17">
        <v>512.466459652661</v>
      </c>
      <c r="CY25" s="17">
        <v>3.5360992928674899</v>
      </c>
      <c r="CZ25" s="17">
        <v>1.5789069720068101</v>
      </c>
      <c r="DA25" s="17">
        <v>732.09501182228496</v>
      </c>
      <c r="DB25" s="17">
        <v>0</v>
      </c>
      <c r="DC25" s="17">
        <v>2.77496974707474E-2</v>
      </c>
      <c r="DD25" s="17">
        <v>5.0682880151237004</v>
      </c>
      <c r="DE25" s="17">
        <v>1.9078843830089699E-3</v>
      </c>
      <c r="DF25" s="17">
        <v>144.116325168515</v>
      </c>
      <c r="DG25" s="17">
        <v>14.7559062508835</v>
      </c>
      <c r="DH25" s="17">
        <v>8.6867996263000293</v>
      </c>
      <c r="DI25" s="17">
        <v>0</v>
      </c>
      <c r="DJ25" s="17">
        <v>5.1899033730518003</v>
      </c>
      <c r="DK25" s="17">
        <v>53.593680288929598</v>
      </c>
      <c r="DL25" s="17">
        <v>35.336220328525201</v>
      </c>
      <c r="DM25" s="17">
        <v>157.25419220357401</v>
      </c>
      <c r="DN25" s="17">
        <v>3381.0095082039402</v>
      </c>
      <c r="DO25" s="17">
        <v>12.8093646898306</v>
      </c>
      <c r="DP25" s="17">
        <v>23.977214817839801</v>
      </c>
      <c r="DR25" s="26">
        <f t="shared" si="29"/>
        <v>1.0324566021943322</v>
      </c>
      <c r="DS25" s="40">
        <f t="shared" si="0"/>
        <v>-1.4451857746867108E-4</v>
      </c>
      <c r="DT25" s="40">
        <f t="shared" si="1"/>
        <v>-1.4466500831275767E-4</v>
      </c>
      <c r="DU25" s="40">
        <f t="shared" si="2"/>
        <v>-1.488957905310579E-4</v>
      </c>
      <c r="DV25" s="40">
        <f t="shared" si="3"/>
        <v>-1.4532109388248283E-4</v>
      </c>
      <c r="DW25" s="40">
        <f t="shared" si="4"/>
        <v>-1.4533816488455876E-4</v>
      </c>
      <c r="DX25" s="40">
        <f t="shared" si="5"/>
        <v>-1.4748291904549311E-4</v>
      </c>
      <c r="DY25" s="40">
        <f t="shared" si="6"/>
        <v>-1.4463581233710053E-4</v>
      </c>
      <c r="DZ25" s="40">
        <f t="shared" si="7"/>
        <v>-1.4730288223172987E-4</v>
      </c>
      <c r="EA25" s="40">
        <f t="shared" si="8"/>
        <v>-1.4653947771521062E-4</v>
      </c>
      <c r="EB25" s="40">
        <f t="shared" si="9"/>
        <v>-1.4750700726432397E-4</v>
      </c>
      <c r="EC25" s="40">
        <f t="shared" si="10"/>
        <v>-1.48413179062705E-4</v>
      </c>
      <c r="ED25" s="40">
        <f t="shared" si="11"/>
        <v>-1.4718169954940099E-4</v>
      </c>
      <c r="EE25" s="40">
        <f t="shared" si="12"/>
        <v>-1.4673076319596414E-4</v>
      </c>
      <c r="EF25" s="40">
        <f t="shared" si="13"/>
        <v>-1.4895554636918133E-4</v>
      </c>
      <c r="EG25" s="40">
        <f t="shared" si="14"/>
        <v>-1.4831352992851631E-4</v>
      </c>
      <c r="EH25" s="40">
        <f t="shared" si="15"/>
        <v>-1.5028675917011012E-4</v>
      </c>
      <c r="EI25" s="40">
        <f t="shared" si="16"/>
        <v>-1.4366082868939905E-4</v>
      </c>
      <c r="EJ25" s="40">
        <f t="shared" si="17"/>
        <v>-1.4867738457326979E-4</v>
      </c>
      <c r="EK25" s="40">
        <f t="shared" si="18"/>
        <v>-1.4855647553653419E-4</v>
      </c>
      <c r="EL25" s="40">
        <f t="shared" si="19"/>
        <v>-1.4420090278173707E-4</v>
      </c>
      <c r="EM25" s="40">
        <f t="shared" si="20"/>
        <v>0.11901829347657814</v>
      </c>
      <c r="EN25" s="40">
        <f t="shared" si="21"/>
        <v>-1.4744057734337532E-4</v>
      </c>
      <c r="EO25" s="40">
        <f t="shared" si="22"/>
        <v>-1.4575716886226932E-4</v>
      </c>
      <c r="EP25" s="40">
        <f t="shared" si="23"/>
        <v>-1.4997629929718717E-4</v>
      </c>
      <c r="EQ25" s="40">
        <f t="shared" si="24"/>
        <v>-1.4779185951953663E-4</v>
      </c>
      <c r="ER25" s="40">
        <f t="shared" si="25"/>
        <v>-1.4633361528547265E-4</v>
      </c>
      <c r="ES25" s="40">
        <f t="shared" si="26"/>
        <v>-1.493277181379899E-4</v>
      </c>
      <c r="ET25" s="40">
        <f t="shared" si="27"/>
        <v>-1.4403963387746654E-4</v>
      </c>
      <c r="EU25" s="40">
        <f t="shared" si="28"/>
        <v>-1.4743084255659181E-4</v>
      </c>
      <c r="EV25" s="40">
        <f t="shared" si="30"/>
        <v>0</v>
      </c>
    </row>
    <row r="26" spans="1:152" x14ac:dyDescent="0.25">
      <c r="A26" s="17" t="s">
        <v>195</v>
      </c>
      <c r="B26" s="15">
        <v>6923.1047312999999</v>
      </c>
      <c r="C26" s="15">
        <v>112.0293635</v>
      </c>
      <c r="D26" s="15">
        <v>146.51051150000001</v>
      </c>
      <c r="E26" s="15">
        <v>808.04191877000005</v>
      </c>
      <c r="F26" s="15">
        <v>704.84252327000002</v>
      </c>
      <c r="G26" s="15">
        <v>67.487622999999999</v>
      </c>
      <c r="H26" s="15">
        <v>1724.5328764999999</v>
      </c>
      <c r="I26" s="17">
        <v>52.125544640000001</v>
      </c>
      <c r="J26" s="17">
        <v>13.249269</v>
      </c>
      <c r="K26" s="17">
        <v>13.1407486</v>
      </c>
      <c r="L26" s="17">
        <v>8.0003086000000003</v>
      </c>
      <c r="M26" s="17">
        <v>72.951086750000002</v>
      </c>
      <c r="N26" s="17">
        <v>9.7833573000000005</v>
      </c>
      <c r="O26" s="17">
        <v>7.9101664600000001</v>
      </c>
      <c r="P26" s="17">
        <v>0.49857400000000002</v>
      </c>
      <c r="Q26" s="17">
        <v>0.20418500000000001</v>
      </c>
      <c r="R26" s="17">
        <v>0.24837500000000001</v>
      </c>
      <c r="S26" s="17">
        <v>0.22744700000000001</v>
      </c>
      <c r="T26" s="17">
        <v>0.96407600000000004</v>
      </c>
      <c r="U26" s="17">
        <v>59.621723000000003</v>
      </c>
      <c r="V26" s="17">
        <v>12.576459</v>
      </c>
      <c r="W26" s="17">
        <v>8.3325449999999996</v>
      </c>
      <c r="X26" s="17">
        <v>1.8114209999999999</v>
      </c>
      <c r="Y26" s="17">
        <v>1.3807E-2</v>
      </c>
      <c r="Z26" s="17">
        <v>2.85820805</v>
      </c>
      <c r="AA26" s="17">
        <v>3.3167499999999999</v>
      </c>
      <c r="AB26" s="17">
        <v>2.8381745500000002</v>
      </c>
      <c r="AC26" s="17">
        <v>3.8254000000000003E-2</v>
      </c>
      <c r="AD26" s="17">
        <v>3.0637000000000001E-2</v>
      </c>
      <c r="AE26" s="17">
        <v>0.1335605</v>
      </c>
      <c r="AF26" s="15"/>
      <c r="AG26" s="17" t="s">
        <v>195</v>
      </c>
      <c r="AH26" s="17">
        <v>177.950333547307</v>
      </c>
      <c r="AI26" s="17">
        <v>26.726875581880901</v>
      </c>
      <c r="AJ26" s="17">
        <v>8.3287302016573204</v>
      </c>
      <c r="AK26" s="17">
        <v>13.2432048296997</v>
      </c>
      <c r="AL26" s="17">
        <v>1.81060270449465</v>
      </c>
      <c r="AM26" s="17">
        <v>52.106195823204601</v>
      </c>
      <c r="AN26" s="17">
        <v>52.106195823204601</v>
      </c>
      <c r="AO26" s="17">
        <v>57.140570240612398</v>
      </c>
      <c r="AP26" s="17">
        <v>56.623797112501599</v>
      </c>
      <c r="AQ26" s="17">
        <v>13.135511314012099</v>
      </c>
      <c r="AR26" s="17">
        <v>3.8236619162437598E-2</v>
      </c>
      <c r="AS26" s="17">
        <v>7.9971380925847804</v>
      </c>
      <c r="AT26" s="17">
        <v>1.3800693299955299E-2</v>
      </c>
      <c r="AU26" s="17">
        <v>190.394851125006</v>
      </c>
      <c r="AV26" s="17">
        <v>6920.3618434167201</v>
      </c>
      <c r="AW26" s="17">
        <v>43.383700954529303</v>
      </c>
      <c r="AX26" s="17">
        <v>0</v>
      </c>
      <c r="AY26" s="17">
        <v>28.5554254576702</v>
      </c>
      <c r="AZ26" s="17">
        <v>0.13356869690140299</v>
      </c>
      <c r="BA26" s="17">
        <v>5.0236100965596702</v>
      </c>
      <c r="BB26" s="17">
        <v>18.963962498989101</v>
      </c>
      <c r="BC26" s="17">
        <v>72.921798480138605</v>
      </c>
      <c r="BD26" s="17">
        <v>72.921798480138605</v>
      </c>
      <c r="BE26" s="17">
        <v>20.074731246331499</v>
      </c>
      <c r="BF26" s="17">
        <v>0</v>
      </c>
      <c r="BG26" s="17">
        <v>2.8577298648971499</v>
      </c>
      <c r="BH26" s="17">
        <v>1146862.8912711299</v>
      </c>
      <c r="BI26" s="17">
        <v>0</v>
      </c>
      <c r="BJ26" s="17">
        <v>133.63134352807199</v>
      </c>
      <c r="BK26" s="17">
        <v>13.595843032010899</v>
      </c>
      <c r="BL26" s="17">
        <v>23.254611353619001</v>
      </c>
      <c r="BM26" s="17">
        <v>392.34929246199101</v>
      </c>
      <c r="BN26" s="17">
        <v>13.693568582732301</v>
      </c>
      <c r="BO26" s="17">
        <v>7.9619534053142395E-3</v>
      </c>
      <c r="BP26" s="17">
        <v>2.2661124908370401E-2</v>
      </c>
      <c r="BQ26" s="17">
        <v>59.5946008458085</v>
      </c>
      <c r="BR26" s="17">
        <v>3.3152284807589401</v>
      </c>
      <c r="BS26" s="17">
        <v>0</v>
      </c>
      <c r="BT26" s="17">
        <v>15.3616655792112</v>
      </c>
      <c r="BU26" s="17">
        <v>111.984099261672</v>
      </c>
      <c r="BV26" s="17">
        <v>0</v>
      </c>
      <c r="BW26" s="17">
        <v>1786.89810980119</v>
      </c>
      <c r="BX26" s="17">
        <v>131.82130358350199</v>
      </c>
      <c r="BY26" s="17">
        <v>14.6467931969774</v>
      </c>
      <c r="BZ26" s="17">
        <v>146.46809678048001</v>
      </c>
      <c r="CA26" s="17">
        <v>0.103284843079576</v>
      </c>
      <c r="CB26" s="17">
        <v>140.38361929900699</v>
      </c>
      <c r="CC26" s="17">
        <v>10.7388307873744</v>
      </c>
      <c r="CD26" s="17">
        <v>0.49834268557130001</v>
      </c>
      <c r="CE26" s="17">
        <v>0.204090722179048</v>
      </c>
      <c r="CF26" s="17">
        <v>0.248261462259627</v>
      </c>
      <c r="CG26" s="17">
        <v>0.227341734618627</v>
      </c>
      <c r="CH26" s="17">
        <v>0.96363594393646201</v>
      </c>
      <c r="CI26" s="17">
        <v>2.0217870499402001E-2</v>
      </c>
      <c r="CJ26" s="17">
        <v>159.763220633462</v>
      </c>
      <c r="CK26" s="17">
        <v>8.1045924756251494E-3</v>
      </c>
      <c r="CL26" s="17">
        <v>2.46254973759486</v>
      </c>
      <c r="CM26" s="17">
        <v>26.2607901652915</v>
      </c>
      <c r="CN26" s="17">
        <v>6.3932652373000004E-3</v>
      </c>
      <c r="CO26" s="17">
        <v>0</v>
      </c>
      <c r="CP26" s="17">
        <v>0.59705311110743597</v>
      </c>
      <c r="CQ26" s="17">
        <v>807.76161660293701</v>
      </c>
      <c r="CR26" s="17">
        <v>704.606135200577</v>
      </c>
      <c r="CS26" s="17">
        <v>103.15548140236</v>
      </c>
      <c r="CT26" s="17">
        <v>7.5807986882499099E-3</v>
      </c>
      <c r="CU26" s="17">
        <v>1.27707796535436E-3</v>
      </c>
      <c r="CV26" s="17">
        <v>2.8177326892530101</v>
      </c>
      <c r="CW26" s="17">
        <v>0.370066103021985</v>
      </c>
      <c r="CX26" s="17">
        <v>274.50956295022502</v>
      </c>
      <c r="CY26" s="17">
        <v>1.86393741243517</v>
      </c>
      <c r="CZ26" s="17">
        <v>0.83429390918059698</v>
      </c>
      <c r="DA26" s="17">
        <v>392.156531162882</v>
      </c>
      <c r="DB26" s="17">
        <v>0</v>
      </c>
      <c r="DC26" s="17">
        <v>1.4647840501110501E-2</v>
      </c>
      <c r="DD26" s="17">
        <v>2.67428537310471</v>
      </c>
      <c r="DE26" s="17">
        <v>1.1111411126727101E-3</v>
      </c>
      <c r="DF26" s="17">
        <v>67.465409510077805</v>
      </c>
      <c r="DG26" s="17">
        <v>8.4726473747204505</v>
      </c>
      <c r="DH26" s="17">
        <v>2.8369575807904601</v>
      </c>
      <c r="DI26" s="17">
        <v>0</v>
      </c>
      <c r="DJ26" s="17">
        <v>2.9799818870786701</v>
      </c>
      <c r="DK26" s="17">
        <v>30.772806565286199</v>
      </c>
      <c r="DL26" s="17">
        <v>9.7793450386826706</v>
      </c>
      <c r="DM26" s="17">
        <v>90.293384261644505</v>
      </c>
      <c r="DN26" s="17">
        <v>1723.8888941175101</v>
      </c>
      <c r="DO26" s="17">
        <v>7.9067390982516201</v>
      </c>
      <c r="DP26" s="17">
        <v>13.7674351791701</v>
      </c>
      <c r="DR26" s="26">
        <f t="shared" si="29"/>
        <v>1.036550624520344</v>
      </c>
      <c r="DS26" s="40">
        <f t="shared" si="0"/>
        <v>-3.9619332506684647E-4</v>
      </c>
      <c r="DT26" s="40">
        <f t="shared" si="1"/>
        <v>-4.0403905649256136E-4</v>
      </c>
      <c r="DU26" s="40">
        <f t="shared" si="2"/>
        <v>-2.8949949792507837E-4</v>
      </c>
      <c r="DV26" s="40">
        <f t="shared" si="3"/>
        <v>-3.4689062603301187E-4</v>
      </c>
      <c r="DW26" s="40">
        <f t="shared" si="4"/>
        <v>-3.3537713974226679E-4</v>
      </c>
      <c r="DX26" s="40">
        <f t="shared" si="5"/>
        <v>-3.2914909334107357E-4</v>
      </c>
      <c r="DY26" s="40">
        <f t="shared" si="6"/>
        <v>-3.7342424216165224E-4</v>
      </c>
      <c r="DZ26" s="40">
        <f t="shared" si="7"/>
        <v>-3.7119644368285924E-4</v>
      </c>
      <c r="EA26" s="40">
        <f t="shared" si="8"/>
        <v>-4.5769848135020696E-4</v>
      </c>
      <c r="EB26" s="40">
        <f t="shared" si="9"/>
        <v>-3.9855309216562247E-4</v>
      </c>
      <c r="EC26" s="40">
        <f t="shared" si="10"/>
        <v>-3.9629813970175581E-4</v>
      </c>
      <c r="ED26" s="40">
        <f t="shared" si="11"/>
        <v>-4.0147818444111861E-4</v>
      </c>
      <c r="EE26" s="40">
        <f t="shared" si="12"/>
        <v>-4.1011088466838487E-4</v>
      </c>
      <c r="EF26" s="40">
        <f t="shared" si="13"/>
        <v>-4.3328566670643577E-4</v>
      </c>
      <c r="EG26" s="40">
        <f t="shared" si="14"/>
        <v>-4.6395204864273389E-4</v>
      </c>
      <c r="EH26" s="40">
        <f t="shared" si="15"/>
        <v>-4.6172745770749343E-4</v>
      </c>
      <c r="EI26" s="40">
        <f t="shared" si="16"/>
        <v>-4.5712225615705999E-4</v>
      </c>
      <c r="EJ26" s="40">
        <f t="shared" si="17"/>
        <v>-4.6281279319142384E-4</v>
      </c>
      <c r="EK26" s="40">
        <f t="shared" si="18"/>
        <v>-4.5645370648997606E-4</v>
      </c>
      <c r="EL26" s="40">
        <f t="shared" si="19"/>
        <v>-4.5490389788806581E-4</v>
      </c>
      <c r="EM26" s="40">
        <f t="shared" si="20"/>
        <v>0.22146190586803491</v>
      </c>
      <c r="EN26" s="40">
        <f t="shared" si="21"/>
        <v>-4.5781911080939642E-4</v>
      </c>
      <c r="EO26" s="40">
        <f t="shared" si="22"/>
        <v>-4.5174230913186554E-4</v>
      </c>
      <c r="EP26" s="40">
        <f t="shared" si="23"/>
        <v>-4.5677555187226428E-4</v>
      </c>
      <c r="EQ26" s="40">
        <f t="shared" si="24"/>
        <v>-1.6730241273028992E-4</v>
      </c>
      <c r="ER26" s="40">
        <f t="shared" si="25"/>
        <v>-4.5873799383728349E-4</v>
      </c>
      <c r="ES26" s="40">
        <f t="shared" si="26"/>
        <v>-4.2878589322142434E-4</v>
      </c>
      <c r="ET26" s="40">
        <f t="shared" si="27"/>
        <v>-4.5435346793552865E-4</v>
      </c>
      <c r="EU26" s="40">
        <f t="shared" si="28"/>
        <v>-4.5440762200483901E-4</v>
      </c>
      <c r="EV26" s="40">
        <f t="shared" si="30"/>
        <v>6.1372197640738785E-5</v>
      </c>
    </row>
    <row r="27" spans="1:152" x14ac:dyDescent="0.25">
      <c r="A27" s="17" t="s">
        <v>196</v>
      </c>
      <c r="B27" s="15">
        <v>313984.22840999998</v>
      </c>
      <c r="C27" s="15">
        <v>5160.9434620000002</v>
      </c>
      <c r="D27" s="15">
        <v>4678.1255849999998</v>
      </c>
      <c r="E27" s="15">
        <v>32293.030862</v>
      </c>
      <c r="F27" s="15">
        <v>27366.975318000001</v>
      </c>
      <c r="G27" s="15">
        <v>2480.026989</v>
      </c>
      <c r="H27" s="15">
        <v>74188.562577000004</v>
      </c>
      <c r="I27" s="17">
        <v>2835.1881079999998</v>
      </c>
      <c r="J27" s="17">
        <v>866.51862400000005</v>
      </c>
      <c r="K27" s="17">
        <v>760.10409600000003</v>
      </c>
      <c r="L27" s="17">
        <v>458.59609899999998</v>
      </c>
      <c r="M27" s="17">
        <v>5662.7752270000001</v>
      </c>
      <c r="N27" s="17">
        <v>580.21275700000001</v>
      </c>
      <c r="O27" s="17">
        <v>491.53395899999998</v>
      </c>
      <c r="P27" s="17">
        <v>24.408048000000001</v>
      </c>
      <c r="Q27" s="17">
        <v>9.9960140000000006</v>
      </c>
      <c r="R27" s="17">
        <v>12.159732999999999</v>
      </c>
      <c r="S27" s="17">
        <v>11.134816000000001</v>
      </c>
      <c r="T27" s="17">
        <v>47.196486</v>
      </c>
      <c r="U27" s="17">
        <v>6372.2057020000002</v>
      </c>
      <c r="V27" s="17">
        <v>823.44605899999999</v>
      </c>
      <c r="W27" s="17">
        <v>544.74122499999999</v>
      </c>
      <c r="X27" s="17">
        <v>119.08295200000001</v>
      </c>
      <c r="Y27" s="17">
        <v>0.67565500000000001</v>
      </c>
      <c r="Z27" s="17">
        <v>81.077781000000002</v>
      </c>
      <c r="AA27" s="17">
        <v>162.37216699999999</v>
      </c>
      <c r="AB27" s="17">
        <v>174.82391100000001</v>
      </c>
      <c r="AC27" s="17">
        <v>1.872657</v>
      </c>
      <c r="AD27" s="17">
        <v>0.30698700000000001</v>
      </c>
      <c r="AE27" s="17"/>
      <c r="AF27" s="15"/>
      <c r="AG27" s="17" t="s">
        <v>196</v>
      </c>
      <c r="AH27" s="17">
        <v>6788.2677133520901</v>
      </c>
      <c r="AI27" s="17">
        <v>1019.54982765189</v>
      </c>
      <c r="AJ27" s="17">
        <v>544.78580012131999</v>
      </c>
      <c r="AK27" s="17">
        <v>866.58934145225703</v>
      </c>
      <c r="AL27" s="17">
        <v>119.092616271528</v>
      </c>
      <c r="AM27" s="17">
        <v>2835.4197086908798</v>
      </c>
      <c r="AN27" s="17">
        <v>2835.4197086908798</v>
      </c>
      <c r="AO27" s="17">
        <v>2179.7390057900002</v>
      </c>
      <c r="AP27" s="17">
        <v>2160.0247983057102</v>
      </c>
      <c r="AQ27" s="17">
        <v>760.16617042714597</v>
      </c>
      <c r="AR27" s="17">
        <v>1.8728091629183301</v>
      </c>
      <c r="AS27" s="17">
        <v>458.633549505541</v>
      </c>
      <c r="AT27" s="17">
        <v>0.67570953259183097</v>
      </c>
      <c r="AU27" s="17">
        <v>7262.9847350324599</v>
      </c>
      <c r="AV27" s="17">
        <v>314001.86836934002</v>
      </c>
      <c r="AW27" s="17">
        <v>1654.9567015683101</v>
      </c>
      <c r="AX27" s="17">
        <v>0</v>
      </c>
      <c r="AY27" s="17">
        <v>1089.30301187433</v>
      </c>
      <c r="AZ27" s="17">
        <v>0</v>
      </c>
      <c r="BA27" s="17">
        <v>191.635424988267</v>
      </c>
      <c r="BB27" s="17">
        <v>723.41766423147305</v>
      </c>
      <c r="BC27" s="17">
        <v>5663.2379489900804</v>
      </c>
      <c r="BD27" s="17">
        <v>5663.2379489900804</v>
      </c>
      <c r="BE27" s="17">
        <v>765.78902839503303</v>
      </c>
      <c r="BF27" s="17">
        <v>0</v>
      </c>
      <c r="BG27" s="17">
        <v>81.084363896311899</v>
      </c>
      <c r="BH27" s="17">
        <v>44636490.382652797</v>
      </c>
      <c r="BI27" s="17">
        <v>0</v>
      </c>
      <c r="BJ27" s="17">
        <v>5097.6278563895403</v>
      </c>
      <c r="BK27" s="17">
        <v>518.64074420858105</v>
      </c>
      <c r="BL27" s="17">
        <v>887.09269039408002</v>
      </c>
      <c r="BM27" s="17">
        <v>14966.9346682456</v>
      </c>
      <c r="BN27" s="17">
        <v>522.367952731228</v>
      </c>
      <c r="BO27" s="17">
        <v>7.9825828932356693E-2</v>
      </c>
      <c r="BP27" s="17">
        <v>0.22719675733174599</v>
      </c>
      <c r="BQ27" s="17">
        <v>6372.7458900163001</v>
      </c>
      <c r="BR27" s="17">
        <v>162.38540120651101</v>
      </c>
      <c r="BS27" s="17">
        <v>0</v>
      </c>
      <c r="BT27" s="17">
        <v>929.98157141527099</v>
      </c>
      <c r="BU27" s="17">
        <v>5161.23746941219</v>
      </c>
      <c r="BV27" s="17">
        <v>0</v>
      </c>
      <c r="BW27" s="17">
        <v>76596.392429107596</v>
      </c>
      <c r="BX27" s="17">
        <v>4210.7352947136396</v>
      </c>
      <c r="BY27" s="17">
        <v>467.85952125531099</v>
      </c>
      <c r="BZ27" s="17">
        <v>4678.5948159689497</v>
      </c>
      <c r="CA27" s="17">
        <v>3.9399957052430401</v>
      </c>
      <c r="CB27" s="17">
        <v>5355.2074092640696</v>
      </c>
      <c r="CC27" s="17">
        <v>409.65397984833299</v>
      </c>
      <c r="CD27" s="17">
        <v>24.4100248191769</v>
      </c>
      <c r="CE27" s="17">
        <v>9.9968081214834896</v>
      </c>
      <c r="CF27" s="17">
        <v>12.1607844039308</v>
      </c>
      <c r="CG27" s="17">
        <v>11.135670990419801</v>
      </c>
      <c r="CH27" s="17">
        <v>47.200252818540797</v>
      </c>
      <c r="CI27" s="17">
        <v>0.37006734527136098</v>
      </c>
      <c r="CJ27" s="17">
        <v>6094.4835883382902</v>
      </c>
      <c r="CK27" s="17">
        <v>1.3963453503860801</v>
      </c>
      <c r="CL27" s="17">
        <v>219.93986554914301</v>
      </c>
      <c r="CM27" s="17">
        <v>3509.1694724526901</v>
      </c>
      <c r="CN27" s="17">
        <v>0.70848084076566498</v>
      </c>
      <c r="CO27" s="17">
        <v>0</v>
      </c>
      <c r="CP27" s="17">
        <v>340.23742730490397</v>
      </c>
      <c r="CQ27" s="17">
        <v>32311.816388203399</v>
      </c>
      <c r="CR27" s="17">
        <v>27385.455734047999</v>
      </c>
      <c r="CS27" s="17">
        <v>4926.36065415543</v>
      </c>
      <c r="CT27" s="17">
        <v>0.61564778655952201</v>
      </c>
      <c r="CU27" s="17">
        <v>8.4128387195555404E-2</v>
      </c>
      <c r="CV27" s="17">
        <v>4.6260589263490903</v>
      </c>
      <c r="CW27" s="17">
        <v>58.289620209108399</v>
      </c>
      <c r="CX27" s="17">
        <v>9379.2003244101197</v>
      </c>
      <c r="CY27" s="17">
        <v>64.106577447819305</v>
      </c>
      <c r="CZ27" s="17">
        <v>87.337476114684407</v>
      </c>
      <c r="DA27" s="17">
        <v>13398.855520175</v>
      </c>
      <c r="DB27" s="17">
        <v>0</v>
      </c>
      <c r="DC27" s="17">
        <v>2.0495632944327702</v>
      </c>
      <c r="DD27" s="17">
        <v>318.43184376582502</v>
      </c>
      <c r="DE27" s="17">
        <v>3.7314687716838303E-2</v>
      </c>
      <c r="DF27" s="17">
        <v>2480.2295006341501</v>
      </c>
      <c r="DG27" s="17">
        <v>323.20550335350299</v>
      </c>
      <c r="DH27" s="17">
        <v>174.83814691159699</v>
      </c>
      <c r="DI27" s="17">
        <v>0</v>
      </c>
      <c r="DJ27" s="17">
        <v>113.67710329112001</v>
      </c>
      <c r="DK27" s="17">
        <v>1173.88867776498</v>
      </c>
      <c r="DL27" s="17">
        <v>580.26019021542697</v>
      </c>
      <c r="DM27" s="17">
        <v>3444.4172871000401</v>
      </c>
      <c r="DN27" s="17">
        <v>74192.788423309394</v>
      </c>
      <c r="DO27" s="17">
        <v>491.57404497499903</v>
      </c>
      <c r="DP27" s="17">
        <v>525.18551948201196</v>
      </c>
      <c r="DR27" s="26">
        <f t="shared" si="29"/>
        <v>1.0323967336567048</v>
      </c>
      <c r="DS27" s="40">
        <f t="shared" si="0"/>
        <v>5.6181036319466799E-5</v>
      </c>
      <c r="DT27" s="40">
        <f t="shared" si="1"/>
        <v>5.6967764586952004E-5</v>
      </c>
      <c r="DU27" s="40">
        <f t="shared" si="2"/>
        <v>1.0030320059265511E-4</v>
      </c>
      <c r="DV27" s="40">
        <f t="shared" si="3"/>
        <v>5.8172075218571224E-4</v>
      </c>
      <c r="DW27" s="40">
        <f t="shared" si="4"/>
        <v>6.7528164268277518E-4</v>
      </c>
      <c r="DX27" s="40">
        <f t="shared" si="5"/>
        <v>8.165702835024333E-5</v>
      </c>
      <c r="DY27" s="40">
        <f t="shared" si="6"/>
        <v>5.6960886727027027E-5</v>
      </c>
      <c r="DZ27" s="40">
        <f t="shared" si="7"/>
        <v>8.1687945228918959E-5</v>
      </c>
      <c r="EA27" s="40">
        <f t="shared" si="8"/>
        <v>8.1611000962151015E-5</v>
      </c>
      <c r="EB27" s="40">
        <f t="shared" si="9"/>
        <v>8.1665692202695822E-5</v>
      </c>
      <c r="EC27" s="40">
        <f t="shared" si="10"/>
        <v>8.1663375730147266E-5</v>
      </c>
      <c r="ED27" s="40">
        <f t="shared" si="11"/>
        <v>8.1712936066066083E-5</v>
      </c>
      <c r="EE27" s="40">
        <f t="shared" si="12"/>
        <v>8.1751417656201613E-5</v>
      </c>
      <c r="EF27" s="40">
        <f t="shared" si="13"/>
        <v>8.1552808844779207E-5</v>
      </c>
      <c r="EG27" s="40">
        <f t="shared" si="14"/>
        <v>8.0990465804542191E-5</v>
      </c>
      <c r="EH27" s="40">
        <f t="shared" si="15"/>
        <v>7.9443814653421603E-5</v>
      </c>
      <c r="EI27" s="40">
        <f t="shared" si="16"/>
        <v>8.6466037601341781E-5</v>
      </c>
      <c r="EJ27" s="40">
        <f t="shared" si="17"/>
        <v>7.67853209069518E-5</v>
      </c>
      <c r="EK27" s="40">
        <f t="shared" si="18"/>
        <v>7.9811419451792132E-5</v>
      </c>
      <c r="EL27" s="40">
        <f t="shared" si="19"/>
        <v>8.4772532708786013E-5</v>
      </c>
      <c r="EM27" s="40">
        <f t="shared" si="20"/>
        <v>0.12937764562823781</v>
      </c>
      <c r="EN27" s="40">
        <f t="shared" si="21"/>
        <v>8.1828066748589284E-5</v>
      </c>
      <c r="EO27" s="40">
        <f t="shared" si="22"/>
        <v>8.1155794055185474E-5</v>
      </c>
      <c r="EP27" s="40">
        <f t="shared" si="23"/>
        <v>8.0710705657427448E-5</v>
      </c>
      <c r="EQ27" s="40">
        <f t="shared" si="24"/>
        <v>8.1192359123610655E-5</v>
      </c>
      <c r="ER27" s="40">
        <f t="shared" si="25"/>
        <v>8.1505388241909379E-5</v>
      </c>
      <c r="ES27" s="40">
        <f t="shared" si="26"/>
        <v>8.1430002998753967E-5</v>
      </c>
      <c r="ET27" s="40">
        <f t="shared" si="27"/>
        <v>8.1255092806685833E-5</v>
      </c>
      <c r="EU27" s="40">
        <f t="shared" si="28"/>
        <v>1.1592107842566794E-4</v>
      </c>
      <c r="EV27" s="40">
        <f t="shared" si="30"/>
        <v>0</v>
      </c>
    </row>
    <row r="28" spans="1:152" x14ac:dyDescent="0.25">
      <c r="A28" s="17" t="s">
        <v>197</v>
      </c>
      <c r="B28" s="15">
        <v>12956.824676</v>
      </c>
      <c r="C28" s="15">
        <v>212.77087750000001</v>
      </c>
      <c r="D28" s="15">
        <v>182.92193649999999</v>
      </c>
      <c r="E28" s="15">
        <v>1323.6264834999999</v>
      </c>
      <c r="F28" s="15">
        <v>1121.7416189999999</v>
      </c>
      <c r="G28" s="15">
        <v>99.243823000000006</v>
      </c>
      <c r="H28" s="15">
        <v>3058.7193618000001</v>
      </c>
      <c r="I28" s="17">
        <v>113.44370932</v>
      </c>
      <c r="J28" s="17">
        <v>34.668571999999998</v>
      </c>
      <c r="K28" s="17">
        <v>30.412831799999999</v>
      </c>
      <c r="L28" s="17">
        <v>18.3491508</v>
      </c>
      <c r="M28" s="17">
        <v>226.57175125000001</v>
      </c>
      <c r="N28" s="17">
        <v>23.2148149</v>
      </c>
      <c r="O28" s="17">
        <v>19.666224979999999</v>
      </c>
      <c r="P28" s="17">
        <v>0.97655000000000003</v>
      </c>
      <c r="Q28" s="17">
        <v>0.39992800000000001</v>
      </c>
      <c r="R28" s="17">
        <v>0.48650199999999999</v>
      </c>
      <c r="S28" s="17">
        <v>0.44550000000000001</v>
      </c>
      <c r="T28" s="17">
        <v>1.8882859999999999</v>
      </c>
      <c r="U28" s="17">
        <v>254.945764</v>
      </c>
      <c r="V28" s="17">
        <v>32.945267999999999</v>
      </c>
      <c r="W28" s="17">
        <v>21.794561000000002</v>
      </c>
      <c r="X28" s="17">
        <v>4.7643940000000002</v>
      </c>
      <c r="Y28" s="17">
        <v>2.7035E-2</v>
      </c>
      <c r="Z28" s="17">
        <v>3.2457991499999999</v>
      </c>
      <c r="AA28" s="17">
        <v>6.4963519999999999</v>
      </c>
      <c r="AB28" s="17">
        <v>6.9947186500000003</v>
      </c>
      <c r="AC28" s="17">
        <v>7.4926000000000006E-2</v>
      </c>
      <c r="AD28" s="17">
        <v>4.2929999999999999E-3</v>
      </c>
      <c r="AE28" s="17">
        <v>1.615E-4</v>
      </c>
      <c r="AF28" s="15"/>
      <c r="AG28" s="17" t="s">
        <v>197</v>
      </c>
      <c r="AH28" s="17">
        <v>282.21675256056801</v>
      </c>
      <c r="AI28" s="17">
        <v>42.386965278160503</v>
      </c>
      <c r="AJ28" s="17">
        <v>21.794554092323999</v>
      </c>
      <c r="AK28" s="17">
        <v>34.668563954463004</v>
      </c>
      <c r="AL28" s="17">
        <v>4.76439419928702</v>
      </c>
      <c r="AM28" s="17">
        <v>113.443659003359</v>
      </c>
      <c r="AN28" s="17">
        <v>113.443659003359</v>
      </c>
      <c r="AO28" s="17">
        <v>90.620898360918602</v>
      </c>
      <c r="AP28" s="17">
        <v>89.801266778953305</v>
      </c>
      <c r="AQ28" s="17">
        <v>30.412826424007001</v>
      </c>
      <c r="AR28" s="17">
        <v>7.4926331520420206E-2</v>
      </c>
      <c r="AS28" s="17">
        <v>18.349146019423799</v>
      </c>
      <c r="AT28" s="17">
        <v>2.7035180540220499E-2</v>
      </c>
      <c r="AU28" s="17">
        <v>301.95273703797</v>
      </c>
      <c r="AV28" s="17">
        <v>12956.820703208199</v>
      </c>
      <c r="AW28" s="17">
        <v>68.803481415090502</v>
      </c>
      <c r="AX28" s="17">
        <v>0</v>
      </c>
      <c r="AY28" s="17">
        <v>45.286887120254903</v>
      </c>
      <c r="AZ28" s="17">
        <v>1.6149704856230999E-4</v>
      </c>
      <c r="BA28" s="17">
        <v>7.9670940988797003</v>
      </c>
      <c r="BB28" s="17">
        <v>30.0755165956833</v>
      </c>
      <c r="BC28" s="17">
        <v>226.57169132385201</v>
      </c>
      <c r="BD28" s="17">
        <v>226.57169132385201</v>
      </c>
      <c r="BE28" s="17">
        <v>31.837061731186001</v>
      </c>
      <c r="BF28" s="17">
        <v>0</v>
      </c>
      <c r="BG28" s="17">
        <v>3.2458040015360701</v>
      </c>
      <c r="BH28" s="17">
        <v>1786001.1568342701</v>
      </c>
      <c r="BI28" s="17">
        <v>0</v>
      </c>
      <c r="BJ28" s="17">
        <v>211.92975868507901</v>
      </c>
      <c r="BK28" s="17">
        <v>21.562071750582199</v>
      </c>
      <c r="BL28" s="17">
        <v>36.880137350729498</v>
      </c>
      <c r="BM28" s="17">
        <v>622.23818771639606</v>
      </c>
      <c r="BN28" s="17">
        <v>21.7170287375518</v>
      </c>
      <c r="BO28" s="17">
        <v>1.11619481142214E-3</v>
      </c>
      <c r="BP28" s="17">
        <v>3.17683526513335E-3</v>
      </c>
      <c r="BQ28" s="17">
        <v>254.946480714068</v>
      </c>
      <c r="BR28" s="17">
        <v>6.49634996040212</v>
      </c>
      <c r="BS28" s="17">
        <v>0</v>
      </c>
      <c r="BT28" s="17">
        <v>37.3715743225804</v>
      </c>
      <c r="BU28" s="17">
        <v>212.77081157128899</v>
      </c>
      <c r="BV28" s="17">
        <v>0</v>
      </c>
      <c r="BW28" s="17">
        <v>3158.6463929628399</v>
      </c>
      <c r="BX28" s="17">
        <v>164.629684726048</v>
      </c>
      <c r="BY28" s="17">
        <v>18.292186406962099</v>
      </c>
      <c r="BZ28" s="17">
        <v>182.92187113301</v>
      </c>
      <c r="CA28" s="17">
        <v>0.16380216488462099</v>
      </c>
      <c r="CB28" s="17">
        <v>222.638423954876</v>
      </c>
      <c r="CC28" s="17">
        <v>17.031032472851599</v>
      </c>
      <c r="CD28" s="17">
        <v>0.97654786120471504</v>
      </c>
      <c r="CE28" s="17">
        <v>0.39992835983178698</v>
      </c>
      <c r="CF28" s="17">
        <v>0.48650347301597702</v>
      </c>
      <c r="CG28" s="17">
        <v>0.44549890011276599</v>
      </c>
      <c r="CH28" s="17">
        <v>1.88829233361662</v>
      </c>
      <c r="CI28" s="17">
        <v>1.51779723915188E-2</v>
      </c>
      <c r="CJ28" s="17">
        <v>253.37323491932</v>
      </c>
      <c r="CK28" s="17">
        <v>5.7253190308481701E-2</v>
      </c>
      <c r="CL28" s="17">
        <v>9.0185884325688797</v>
      </c>
      <c r="CM28" s="17">
        <v>143.88118643496</v>
      </c>
      <c r="CN28" s="17">
        <v>2.9045489332385301E-2</v>
      </c>
      <c r="CO28" s="17">
        <v>0</v>
      </c>
      <c r="CP28" s="17">
        <v>13.951066388553601</v>
      </c>
      <c r="CQ28" s="17">
        <v>1324.31198288327</v>
      </c>
      <c r="CR28" s="17">
        <v>1122.4271665536401</v>
      </c>
      <c r="CS28" s="17">
        <v>201.88481632963499</v>
      </c>
      <c r="CT28" s="17">
        <v>2.5239287951189598E-2</v>
      </c>
      <c r="CU28" s="17">
        <v>3.4472145097196199E-3</v>
      </c>
      <c r="CV28" s="17">
        <v>0.18975954937526501</v>
      </c>
      <c r="CW28" s="17">
        <v>2.3910249214878898</v>
      </c>
      <c r="CX28" s="17">
        <v>384.38898731791198</v>
      </c>
      <c r="CY28" s="17">
        <v>2.6279936104543098</v>
      </c>
      <c r="CZ28" s="17">
        <v>3.58071257395128</v>
      </c>
      <c r="DA28" s="17">
        <v>549.12702452090798</v>
      </c>
      <c r="DB28" s="17">
        <v>0</v>
      </c>
      <c r="DC28" s="17">
        <v>8.4051014952848599E-2</v>
      </c>
      <c r="DD28" s="17">
        <v>13.055081258839101</v>
      </c>
      <c r="DE28" s="17">
        <v>1.5273751855464899E-3</v>
      </c>
      <c r="DF28" s="17">
        <v>99.243795990453904</v>
      </c>
      <c r="DG28" s="17">
        <v>13.437011632396199</v>
      </c>
      <c r="DH28" s="17">
        <v>6.9947121768856402</v>
      </c>
      <c r="DI28" s="17">
        <v>0</v>
      </c>
      <c r="DJ28" s="17">
        <v>4.7260354068991397</v>
      </c>
      <c r="DK28" s="17">
        <v>48.803461841208303</v>
      </c>
      <c r="DL28" s="17">
        <v>23.214808221112602</v>
      </c>
      <c r="DM28" s="17">
        <v>143.19886529372499</v>
      </c>
      <c r="DN28" s="17">
        <v>3058.71853800492</v>
      </c>
      <c r="DO28" s="17">
        <v>19.6662021881281</v>
      </c>
      <c r="DP28" s="17">
        <v>21.834167834102399</v>
      </c>
      <c r="DR28" s="26">
        <f t="shared" si="29"/>
        <v>1.0326698431765804</v>
      </c>
      <c r="DS28" s="40">
        <f t="shared" si="0"/>
        <v>-3.0661770151293885E-7</v>
      </c>
      <c r="DT28" s="40">
        <f t="shared" si="1"/>
        <v>-3.0985777658337565E-7</v>
      </c>
      <c r="DU28" s="40">
        <f t="shared" si="2"/>
        <v>-3.5734910332178642E-7</v>
      </c>
      <c r="DV28" s="40">
        <f t="shared" si="3"/>
        <v>5.1789488334916538E-4</v>
      </c>
      <c r="DW28" s="40">
        <f t="shared" si="4"/>
        <v>6.1114568812317802E-4</v>
      </c>
      <c r="DX28" s="40">
        <f t="shared" si="5"/>
        <v>-2.7215342260553786E-7</v>
      </c>
      <c r="DY28" s="40">
        <f t="shared" si="6"/>
        <v>-2.6932679421700937E-7</v>
      </c>
      <c r="DZ28" s="40">
        <f t="shared" si="7"/>
        <v>-4.4353839711168624E-7</v>
      </c>
      <c r="EA28" s="40">
        <f t="shared" si="8"/>
        <v>-2.3207004297613925E-7</v>
      </c>
      <c r="EB28" s="40">
        <f t="shared" si="9"/>
        <v>-1.7676726171629845E-7</v>
      </c>
      <c r="EC28" s="40">
        <f t="shared" si="10"/>
        <v>-2.6053392081602301E-7</v>
      </c>
      <c r="ED28" s="40">
        <f t="shared" si="11"/>
        <v>-2.64490818767318E-7</v>
      </c>
      <c r="EE28" s="40">
        <f t="shared" si="12"/>
        <v>-2.8769936040680072E-7</v>
      </c>
      <c r="EF28" s="40">
        <f t="shared" si="13"/>
        <v>-1.158934768737221E-6</v>
      </c>
      <c r="EG28" s="40">
        <f t="shared" si="14"/>
        <v>-2.1901544058055316E-6</v>
      </c>
      <c r="EH28" s="40">
        <f t="shared" si="15"/>
        <v>8.9974142090066194E-7</v>
      </c>
      <c r="EI28" s="40">
        <f t="shared" si="16"/>
        <v>3.0277696227910519E-6</v>
      </c>
      <c r="EJ28" s="40">
        <f t="shared" si="17"/>
        <v>-2.4688826801636053E-6</v>
      </c>
      <c r="EK28" s="40">
        <f t="shared" si="18"/>
        <v>3.3541617212953044E-6</v>
      </c>
      <c r="EL28" s="40">
        <f t="shared" si="19"/>
        <v>2.8112413274116245E-6</v>
      </c>
      <c r="EM28" s="40">
        <f t="shared" si="20"/>
        <v>0.13435332572132672</v>
      </c>
      <c r="EN28" s="40">
        <f t="shared" si="21"/>
        <v>-3.1694494799662238E-7</v>
      </c>
      <c r="EO28" s="40">
        <f t="shared" si="22"/>
        <v>4.1828408770420849E-8</v>
      </c>
      <c r="EP28" s="40">
        <f t="shared" si="23"/>
        <v>6.678018143118514E-6</v>
      </c>
      <c r="EQ28" s="40">
        <f t="shared" si="24"/>
        <v>1.4947123484877848E-6</v>
      </c>
      <c r="ER28" s="40">
        <f t="shared" si="25"/>
        <v>-3.1396049350796775E-7</v>
      </c>
      <c r="ES28" s="40">
        <f t="shared" si="26"/>
        <v>-9.254288390975951E-7</v>
      </c>
      <c r="ET28" s="40">
        <f t="shared" si="27"/>
        <v>4.4246379120630797E-6</v>
      </c>
      <c r="EU28" s="40">
        <f t="shared" si="28"/>
        <v>7.0059528278750405E-6</v>
      </c>
      <c r="EV28" s="40">
        <f t="shared" si="30"/>
        <v>-1.8275155975255525E-5</v>
      </c>
    </row>
    <row r="29" spans="1:152" x14ac:dyDescent="0.25">
      <c r="A29" s="17" t="s">
        <v>198</v>
      </c>
      <c r="B29" s="15">
        <v>70953.882410000006</v>
      </c>
      <c r="C29" s="15">
        <v>1174.990127</v>
      </c>
      <c r="D29" s="15">
        <v>1506.326802</v>
      </c>
      <c r="E29" s="15">
        <v>7698.6803010000003</v>
      </c>
      <c r="F29" s="15">
        <v>6524.3053360000004</v>
      </c>
      <c r="G29" s="15">
        <v>697.78353000000004</v>
      </c>
      <c r="H29" s="15">
        <v>16890.483139</v>
      </c>
      <c r="I29" s="17">
        <v>597.39299700000004</v>
      </c>
      <c r="J29" s="17">
        <v>182.49712600000001</v>
      </c>
      <c r="K29" s="17">
        <v>160.39785900000001</v>
      </c>
      <c r="L29" s="17">
        <v>96.951612999999995</v>
      </c>
      <c r="M29" s="17">
        <v>895.37661300000002</v>
      </c>
      <c r="N29" s="17">
        <v>122.61526000000001</v>
      </c>
      <c r="O29" s="17">
        <v>104.08038999999999</v>
      </c>
      <c r="P29" s="17">
        <v>6.8674150000000003</v>
      </c>
      <c r="Q29" s="17">
        <v>2.8124790000000002</v>
      </c>
      <c r="R29" s="17">
        <v>3.4212910000000001</v>
      </c>
      <c r="S29" s="17">
        <v>3.1329039999999999</v>
      </c>
      <c r="T29" s="17">
        <v>13.279173999999999</v>
      </c>
      <c r="U29" s="17">
        <v>821.23714700000005</v>
      </c>
      <c r="V29" s="17">
        <v>173.22971999999999</v>
      </c>
      <c r="W29" s="17">
        <v>114.7736</v>
      </c>
      <c r="X29" s="17">
        <v>24.950780999999999</v>
      </c>
      <c r="Y29" s="17">
        <v>0.19008800000000001</v>
      </c>
      <c r="Z29" s="17">
        <v>17.109093000000001</v>
      </c>
      <c r="AA29" s="17">
        <v>45.685248000000001</v>
      </c>
      <c r="AB29" s="17">
        <v>37.069743000000003</v>
      </c>
      <c r="AC29" s="17">
        <v>0.52688599999999997</v>
      </c>
      <c r="AD29" s="17">
        <v>6.0845999999999997E-2</v>
      </c>
      <c r="AE29" s="17"/>
      <c r="AF29" s="15"/>
      <c r="AG29" s="17" t="s">
        <v>198</v>
      </c>
      <c r="AH29" s="17">
        <v>1674.5421296443999</v>
      </c>
      <c r="AI29" s="17">
        <v>251.50436600623101</v>
      </c>
      <c r="AJ29" s="17">
        <v>114.773557176347</v>
      </c>
      <c r="AK29" s="17">
        <v>182.49706876366</v>
      </c>
      <c r="AL29" s="17">
        <v>24.950790349859801</v>
      </c>
      <c r="AM29" s="17">
        <v>597.39278603392995</v>
      </c>
      <c r="AN29" s="17">
        <v>597.39278603392995</v>
      </c>
      <c r="AO29" s="17">
        <v>537.70190598878696</v>
      </c>
      <c r="AP29" s="17">
        <v>532.83881786289999</v>
      </c>
      <c r="AQ29" s="17">
        <v>160.397814979846</v>
      </c>
      <c r="AR29" s="17">
        <v>0.52688363007086303</v>
      </c>
      <c r="AS29" s="17">
        <v>96.951586252000297</v>
      </c>
      <c r="AT29" s="17">
        <v>0.190087625118459</v>
      </c>
      <c r="AU29" s="17">
        <v>1791.6460378146801</v>
      </c>
      <c r="AV29" s="17">
        <v>70953.862774225694</v>
      </c>
      <c r="AW29" s="17">
        <v>408.24767849957902</v>
      </c>
      <c r="AX29" s="17">
        <v>0</v>
      </c>
      <c r="AY29" s="17">
        <v>268.711201189863</v>
      </c>
      <c r="AZ29" s="17">
        <v>0</v>
      </c>
      <c r="BA29" s="17">
        <v>47.272959076669999</v>
      </c>
      <c r="BB29" s="17">
        <v>178.45394776628299</v>
      </c>
      <c r="BC29" s="17">
        <v>895.37647859513697</v>
      </c>
      <c r="BD29" s="17">
        <v>895.37647859513697</v>
      </c>
      <c r="BE29" s="17">
        <v>188.90618619959201</v>
      </c>
      <c r="BF29" s="17">
        <v>0</v>
      </c>
      <c r="BG29" s="17">
        <v>17.1091154876163</v>
      </c>
      <c r="BH29" s="17">
        <v>12557950.2921666</v>
      </c>
      <c r="BI29" s="17">
        <v>0</v>
      </c>
      <c r="BJ29" s="17">
        <v>1257.4919042838901</v>
      </c>
      <c r="BK29" s="17">
        <v>127.939221745187</v>
      </c>
      <c r="BL29" s="17">
        <v>218.829588197958</v>
      </c>
      <c r="BM29" s="17">
        <v>3692.07020470423</v>
      </c>
      <c r="BN29" s="17">
        <v>128.85864358829099</v>
      </c>
      <c r="BO29" s="17">
        <v>1.5819917172351799E-2</v>
      </c>
      <c r="BP29" s="17">
        <v>4.5025861648947001E-2</v>
      </c>
      <c r="BQ29" s="17">
        <v>821.23949866105704</v>
      </c>
      <c r="BR29" s="17">
        <v>45.685207171019599</v>
      </c>
      <c r="BS29" s="17">
        <v>0</v>
      </c>
      <c r="BT29" s="17">
        <v>199.49338432644399</v>
      </c>
      <c r="BU29" s="17">
        <v>1174.9897856146199</v>
      </c>
      <c r="BV29" s="17">
        <v>0</v>
      </c>
      <c r="BW29" s="17">
        <v>17483.403013530798</v>
      </c>
      <c r="BX29" s="17">
        <v>1355.69371801385</v>
      </c>
      <c r="BY29" s="17">
        <v>150.63267557100201</v>
      </c>
      <c r="BZ29" s="17">
        <v>1506.3263935848499</v>
      </c>
      <c r="CA29" s="17">
        <v>0.97192543329656</v>
      </c>
      <c r="CB29" s="17">
        <v>1321.0321066379599</v>
      </c>
      <c r="CC29" s="17">
        <v>101.05418772517901</v>
      </c>
      <c r="CD29" s="17">
        <v>6.8674415745215098</v>
      </c>
      <c r="CE29" s="17">
        <v>2.8124815712605402</v>
      </c>
      <c r="CF29" s="17">
        <v>3.4212948344604399</v>
      </c>
      <c r="CG29" s="17">
        <v>3.1329122293953202</v>
      </c>
      <c r="CH29" s="17">
        <v>13.279119471234599</v>
      </c>
      <c r="CI29" s="17">
        <v>1.10581577995028E-2</v>
      </c>
      <c r="CJ29" s="17">
        <v>1503.39806355922</v>
      </c>
      <c r="CK29" s="17">
        <v>0</v>
      </c>
      <c r="CL29" s="17">
        <v>56.8853095417142</v>
      </c>
      <c r="CM29" s="17">
        <v>667.76745792721397</v>
      </c>
      <c r="CN29" s="17">
        <v>8.3545797110953099E-2</v>
      </c>
      <c r="CO29" s="17">
        <v>0</v>
      </c>
      <c r="CP29" s="17">
        <v>69.502398566995694</v>
      </c>
      <c r="CQ29" s="17">
        <v>7698.6788447497102</v>
      </c>
      <c r="CR29" s="17">
        <v>6524.3041720528499</v>
      </c>
      <c r="CS29" s="17">
        <v>1174.37467269685</v>
      </c>
      <c r="CT29" s="17">
        <v>2.55070268561539</v>
      </c>
      <c r="CU29" s="17">
        <v>3.0275206224639899E-2</v>
      </c>
      <c r="CV29" s="17">
        <v>39.748188827526903</v>
      </c>
      <c r="CW29" s="17">
        <v>27.715292719235801</v>
      </c>
      <c r="CX29" s="17">
        <v>2299.8362579980899</v>
      </c>
      <c r="CY29" s="17">
        <v>11.8988990252374</v>
      </c>
      <c r="CZ29" s="17">
        <v>14.371690244503601</v>
      </c>
      <c r="DA29" s="17">
        <v>3285.48058148889</v>
      </c>
      <c r="DB29" s="17">
        <v>0</v>
      </c>
      <c r="DC29" s="17">
        <v>0.53065054761267005</v>
      </c>
      <c r="DD29" s="17">
        <v>47.849509390366897</v>
      </c>
      <c r="DE29" s="17">
        <v>4.23539287098001E-2</v>
      </c>
      <c r="DF29" s="17">
        <v>697.78335300270601</v>
      </c>
      <c r="DG29" s="17">
        <v>79.728944722204005</v>
      </c>
      <c r="DH29" s="17">
        <v>37.069747292410199</v>
      </c>
      <c r="DI29" s="17">
        <v>0</v>
      </c>
      <c r="DJ29" s="17">
        <v>28.042078421500101</v>
      </c>
      <c r="DK29" s="17">
        <v>289.57690763292999</v>
      </c>
      <c r="DL29" s="17">
        <v>122.615228324048</v>
      </c>
      <c r="DM29" s="17">
        <v>849.67501794886095</v>
      </c>
      <c r="DN29" s="17">
        <v>16890.478324674601</v>
      </c>
      <c r="DO29" s="17">
        <v>104.080355553674</v>
      </c>
      <c r="DP29" s="17">
        <v>129.55373279878401</v>
      </c>
      <c r="DR29" s="26">
        <f t="shared" si="29"/>
        <v>1.0351040792012396</v>
      </c>
      <c r="DS29" s="40">
        <f t="shared" si="0"/>
        <v>-2.7673995621756372E-7</v>
      </c>
      <c r="DT29" s="40">
        <f t="shared" si="1"/>
        <v>-2.9054319034703505E-7</v>
      </c>
      <c r="DU29" s="40">
        <f t="shared" si="2"/>
        <v>-2.7113316284516439E-7</v>
      </c>
      <c r="DV29" s="40">
        <f t="shared" si="3"/>
        <v>-1.8915583362855322E-7</v>
      </c>
      <c r="DW29" s="40">
        <f t="shared" si="4"/>
        <v>-1.7840169803125668E-7</v>
      </c>
      <c r="DX29" s="40">
        <f t="shared" si="5"/>
        <v>-2.5365645135498378E-7</v>
      </c>
      <c r="DY29" s="40">
        <f t="shared" si="6"/>
        <v>-2.8503183474928449E-7</v>
      </c>
      <c r="DZ29" s="40">
        <f t="shared" si="7"/>
        <v>-3.5314453156421169E-7</v>
      </c>
      <c r="EA29" s="40">
        <f t="shared" si="8"/>
        <v>-3.1362871989788578E-7</v>
      </c>
      <c r="EB29" s="40">
        <f t="shared" si="9"/>
        <v>-2.7444352612764532E-7</v>
      </c>
      <c r="EC29" s="40">
        <f t="shared" si="10"/>
        <v>-2.758901979054042E-7</v>
      </c>
      <c r="ED29" s="40">
        <f t="shared" si="11"/>
        <v>-1.5010986560932895E-7</v>
      </c>
      <c r="EE29" s="40">
        <f t="shared" si="12"/>
        <v>-2.5833613207539988E-7</v>
      </c>
      <c r="EF29" s="40">
        <f t="shared" si="13"/>
        <v>-3.309588482307341E-7</v>
      </c>
      <c r="EG29" s="40">
        <f t="shared" si="14"/>
        <v>3.869654230821814E-6</v>
      </c>
      <c r="EH29" s="40">
        <f t="shared" si="15"/>
        <v>9.14232796063812E-7</v>
      </c>
      <c r="EI29" s="40">
        <f t="shared" si="16"/>
        <v>1.1207641910124759E-6</v>
      </c>
      <c r="EJ29" s="40">
        <f t="shared" si="17"/>
        <v>2.6267626841750522E-6</v>
      </c>
      <c r="EK29" s="40">
        <f t="shared" si="18"/>
        <v>-4.1063371411435872E-6</v>
      </c>
      <c r="EL29" s="40">
        <f t="shared" si="19"/>
        <v>2.8635590408714924E-6</v>
      </c>
      <c r="EM29" s="40">
        <f t="shared" si="20"/>
        <v>0.1516117691955168</v>
      </c>
      <c r="EN29" s="40">
        <f t="shared" si="21"/>
        <v>-3.7311413952442363E-7</v>
      </c>
      <c r="EO29" s="40">
        <f t="shared" si="22"/>
        <v>3.7473214974487948E-7</v>
      </c>
      <c r="EP29" s="40">
        <f t="shared" si="23"/>
        <v>-1.972147326523981E-6</v>
      </c>
      <c r="EQ29" s="40">
        <f t="shared" si="24"/>
        <v>1.3143663605581403E-6</v>
      </c>
      <c r="ER29" s="40">
        <f t="shared" si="25"/>
        <v>-8.9370162558397943E-7</v>
      </c>
      <c r="ES29" s="40">
        <f t="shared" si="26"/>
        <v>1.1579282317041309E-7</v>
      </c>
      <c r="ET29" s="40">
        <f t="shared" si="27"/>
        <v>-4.4979922353908098E-6</v>
      </c>
      <c r="EU29" s="40">
        <f t="shared" si="28"/>
        <v>-3.6350573776634089E-6</v>
      </c>
      <c r="EV29" s="40">
        <f t="shared" si="30"/>
        <v>0</v>
      </c>
    </row>
    <row r="30" spans="1:152" x14ac:dyDescent="0.25">
      <c r="A30" s="17" t="s">
        <v>199</v>
      </c>
      <c r="B30" s="15">
        <v>30.469633999999999</v>
      </c>
      <c r="C30" s="15">
        <v>0.50156999999999996</v>
      </c>
      <c r="D30" s="15">
        <v>0.49214599999999997</v>
      </c>
      <c r="E30" s="15">
        <v>3.1678670000000002</v>
      </c>
      <c r="F30" s="15">
        <v>2.6846350000000001</v>
      </c>
      <c r="G30" s="15">
        <v>0.25233899999999998</v>
      </c>
      <c r="H30" s="15">
        <v>7.2100590000000002</v>
      </c>
      <c r="I30" s="17">
        <v>0.24568200000000001</v>
      </c>
      <c r="J30" s="17">
        <v>7.5019000000000002E-2</v>
      </c>
      <c r="K30" s="17">
        <v>0.141789</v>
      </c>
      <c r="L30" s="17">
        <v>1.8044999999999999E-2</v>
      </c>
      <c r="M30" s="17">
        <v>0.50914999999999999</v>
      </c>
      <c r="N30" s="17">
        <v>6.1871000000000002E-2</v>
      </c>
      <c r="O30" s="17">
        <v>2.2429000000000001E-2</v>
      </c>
      <c r="P30" s="17">
        <v>2.4840000000000001E-3</v>
      </c>
      <c r="Q30" s="17">
        <v>1.016E-3</v>
      </c>
      <c r="R30" s="17">
        <v>1.2359999999999999E-3</v>
      </c>
      <c r="S30" s="17">
        <v>1.1329999999999999E-3</v>
      </c>
      <c r="T30" s="17">
        <v>4.8040000000000001E-3</v>
      </c>
      <c r="U30" s="17">
        <v>0.336426</v>
      </c>
      <c r="V30" s="17">
        <v>7.1410000000000001E-2</v>
      </c>
      <c r="W30" s="17">
        <v>7.7340000000000006E-2</v>
      </c>
      <c r="X30" s="17">
        <v>1.0312999999999999E-2</v>
      </c>
      <c r="Y30" s="17">
        <v>6.8999999999999997E-5</v>
      </c>
      <c r="Z30" s="17">
        <v>6.9610000000000002E-3</v>
      </c>
      <c r="AA30" s="17">
        <v>1.6521000000000001E-2</v>
      </c>
      <c r="AB30" s="17">
        <v>1.521E-2</v>
      </c>
      <c r="AC30" s="17">
        <v>1.9000000000000001E-4</v>
      </c>
      <c r="AD30" s="17">
        <v>1.5200000000000001E-4</v>
      </c>
      <c r="AE30" s="17"/>
      <c r="AF30" s="15"/>
      <c r="AG30" s="17" t="s">
        <v>199</v>
      </c>
      <c r="AH30" s="17">
        <v>0.69432499915673196</v>
      </c>
      <c r="AI30" s="17">
        <v>0.104283106526232</v>
      </c>
      <c r="AJ30" s="17">
        <v>7.7341071556518204E-2</v>
      </c>
      <c r="AK30" s="17">
        <v>7.5019336959164795E-2</v>
      </c>
      <c r="AL30" s="17">
        <v>1.03129081036392E-2</v>
      </c>
      <c r="AM30" s="5">
        <v>0.24568296505167</v>
      </c>
      <c r="AN30" s="17">
        <v>0.24568296505167</v>
      </c>
      <c r="AO30" s="17">
        <v>0.22295048793796099</v>
      </c>
      <c r="AP30" s="17">
        <v>0.22093369408444799</v>
      </c>
      <c r="AQ30" s="17">
        <v>0.141788090588578</v>
      </c>
      <c r="AR30" s="17">
        <v>1.90006657182382E-4</v>
      </c>
      <c r="AS30" s="17">
        <v>1.8044723434448299E-2</v>
      </c>
      <c r="AT30" s="5">
        <v>6.9001521078941998E-5</v>
      </c>
      <c r="AU30" s="17">
        <v>0.74288013344576898</v>
      </c>
      <c r="AV30" s="17">
        <v>30.4696241670662</v>
      </c>
      <c r="AW30" s="17">
        <v>0.16927547288480299</v>
      </c>
      <c r="AX30" s="17">
        <v>0</v>
      </c>
      <c r="AY30" s="17">
        <v>0.111417672411911</v>
      </c>
      <c r="AZ30" s="17">
        <v>0</v>
      </c>
      <c r="BA30" s="17">
        <v>1.9601295882228999E-2</v>
      </c>
      <c r="BB30" s="17">
        <v>7.3993665762771596E-2</v>
      </c>
      <c r="BC30" s="17">
        <v>0.50914836506335504</v>
      </c>
      <c r="BD30" s="17">
        <v>0.50914836506335504</v>
      </c>
      <c r="BE30" s="17">
        <v>7.8327312744368494E-2</v>
      </c>
      <c r="BF30" s="17">
        <v>0</v>
      </c>
      <c r="BG30" s="17">
        <v>6.9609881115759104E-3</v>
      </c>
      <c r="BH30" s="17">
        <v>4541.328447891</v>
      </c>
      <c r="BI30" s="17">
        <v>0</v>
      </c>
      <c r="BJ30" s="17">
        <v>0.52140547705263995</v>
      </c>
      <c r="BK30" s="17">
        <v>5.3048440011794699E-2</v>
      </c>
      <c r="BL30" s="17">
        <v>9.0733882521205594E-2</v>
      </c>
      <c r="BM30" s="17">
        <v>1.5308743112143599</v>
      </c>
      <c r="BN30" s="17">
        <v>5.3429294069015601E-2</v>
      </c>
      <c r="BO30" s="5">
        <v>3.9519723099477999E-5</v>
      </c>
      <c r="BP30" s="17">
        <v>1.12480144623202E-4</v>
      </c>
      <c r="BQ30" s="17">
        <v>0.33642678359981698</v>
      </c>
      <c r="BR30" s="17">
        <v>1.65211499231138E-2</v>
      </c>
      <c r="BS30" s="17">
        <v>0</v>
      </c>
      <c r="BT30" s="17">
        <v>8.2299296917773102E-2</v>
      </c>
      <c r="BU30" s="17">
        <v>0.50156807045971796</v>
      </c>
      <c r="BV30" s="17">
        <v>0</v>
      </c>
      <c r="BW30" s="17">
        <v>7.45590656812006</v>
      </c>
      <c r="BX30" s="17">
        <v>0.442930736288629</v>
      </c>
      <c r="BY30" s="17">
        <v>4.9214779785820902E-2</v>
      </c>
      <c r="BZ30" s="17">
        <v>0.49214551607445001</v>
      </c>
      <c r="CA30" s="5">
        <v>4.0299404791745798E-4</v>
      </c>
      <c r="CB30" s="17">
        <v>0.54774940006724004</v>
      </c>
      <c r="CC30" s="17">
        <v>4.1900441617751603E-2</v>
      </c>
      <c r="CD30" s="17">
        <v>2.4840242839112201E-3</v>
      </c>
      <c r="CE30" s="17">
        <v>1.0159976190082501E-3</v>
      </c>
      <c r="CF30" s="17">
        <v>1.23598551563352E-3</v>
      </c>
      <c r="CG30" s="17">
        <v>1.13302442170009E-3</v>
      </c>
      <c r="CH30" s="17">
        <v>4.8040670866471499E-3</v>
      </c>
      <c r="CI30" s="5">
        <v>7.3886142297326297E-5</v>
      </c>
      <c r="CJ30" s="17">
        <v>0.623362288728318</v>
      </c>
      <c r="CK30" s="5">
        <v>3.1678213374339299E-5</v>
      </c>
      <c r="CL30" s="17">
        <v>8.8281827852091897E-3</v>
      </c>
      <c r="CM30" s="17">
        <v>9.47200405650446E-2</v>
      </c>
      <c r="CN30" s="5">
        <v>3.29308795890584E-5</v>
      </c>
      <c r="CO30" s="17">
        <v>0</v>
      </c>
      <c r="CP30" s="5">
        <v>2.1372377188776199E-3</v>
      </c>
      <c r="CQ30" s="17">
        <v>3.1678662557802402</v>
      </c>
      <c r="CR30" s="5">
        <v>2.6846343901740002</v>
      </c>
      <c r="CS30" s="17">
        <v>0.48323186560624298</v>
      </c>
      <c r="CT30" s="5">
        <v>2.8801402139585599E-5</v>
      </c>
      <c r="CU30" s="5">
        <v>5.3961319907185398E-6</v>
      </c>
      <c r="CV30" s="17">
        <v>1.5755011381361001E-2</v>
      </c>
      <c r="CW30" s="17">
        <v>1.29912752084745E-3</v>
      </c>
      <c r="CX30" s="17">
        <v>1.04669411421044</v>
      </c>
      <c r="CY30" s="17">
        <v>6.8156726577269199E-3</v>
      </c>
      <c r="CZ30" s="17">
        <v>3.0705082204842398E-3</v>
      </c>
      <c r="DA30" s="17">
        <v>1.49527769969741</v>
      </c>
      <c r="DB30" s="17">
        <v>0</v>
      </c>
      <c r="DC30" s="5">
        <v>5.3762132310388697E-5</v>
      </c>
      <c r="DD30" s="17">
        <v>9.8052436934032202E-3</v>
      </c>
      <c r="DE30" s="5">
        <v>5.09682148624591E-6</v>
      </c>
      <c r="DF30" s="17">
        <v>0.252336729553508</v>
      </c>
      <c r="DG30" s="17">
        <v>3.3058073228657801E-2</v>
      </c>
      <c r="DH30" s="17">
        <v>1.52101007402018E-2</v>
      </c>
      <c r="DI30" s="17">
        <v>0</v>
      </c>
      <c r="DJ30" s="17">
        <v>1.16273256550758E-2</v>
      </c>
      <c r="DK30" s="17">
        <v>0.120067793052133</v>
      </c>
      <c r="DL30" s="17">
        <v>6.1871003902577701E-2</v>
      </c>
      <c r="DM30" s="17">
        <v>0.35230683113146699</v>
      </c>
      <c r="DN30" s="17">
        <v>7.2100574855183801</v>
      </c>
      <c r="DO30" s="17">
        <v>2.24296697244773E-2</v>
      </c>
      <c r="DP30" s="17">
        <v>5.3717464265282101E-2</v>
      </c>
      <c r="DR30" s="26">
        <f t="shared" si="29"/>
        <v>1.0340980752366364</v>
      </c>
      <c r="DS30" s="40">
        <f t="shared" si="0"/>
        <v>-3.2271256683778822E-7</v>
      </c>
      <c r="DT30" s="40">
        <f t="shared" si="1"/>
        <v>-3.8470009809147934E-6</v>
      </c>
      <c r="DU30" s="40">
        <f t="shared" si="2"/>
        <v>-9.8329672488564214E-7</v>
      </c>
      <c r="DV30" s="40">
        <f t="shared" si="3"/>
        <v>-2.3492771635945114E-7</v>
      </c>
      <c r="DW30" s="40">
        <f t="shared" si="4"/>
        <v>-2.2715415686671646E-7</v>
      </c>
      <c r="DX30" s="40">
        <f t="shared" si="5"/>
        <v>-8.9976043813320079E-6</v>
      </c>
      <c r="DY30" s="40">
        <f t="shared" si="6"/>
        <v>-2.1005121041491025E-7</v>
      </c>
      <c r="DZ30" s="40">
        <f t="shared" si="7"/>
        <v>3.928051994013715E-6</v>
      </c>
      <c r="EA30" s="40">
        <f t="shared" si="8"/>
        <v>4.4916509789895365E-6</v>
      </c>
      <c r="EB30" s="40">
        <f t="shared" si="9"/>
        <v>-6.4138362073289241E-6</v>
      </c>
      <c r="EC30" s="40">
        <f t="shared" si="10"/>
        <v>-1.5326436780252956E-5</v>
      </c>
      <c r="ED30" s="40">
        <f t="shared" si="11"/>
        <v>-3.2111099773276977E-6</v>
      </c>
      <c r="EE30" s="40">
        <f t="shared" si="12"/>
        <v>6.307604044706276E-8</v>
      </c>
      <c r="EF30" s="40">
        <f t="shared" si="13"/>
        <v>2.9859756444752299E-5</v>
      </c>
      <c r="EG30" s="40">
        <f t="shared" si="14"/>
        <v>9.7761317310783831E-6</v>
      </c>
      <c r="EH30" s="40">
        <f t="shared" si="15"/>
        <v>-2.3434958168296863E-6</v>
      </c>
      <c r="EI30" s="40">
        <f t="shared" si="16"/>
        <v>-1.1718743106691851E-5</v>
      </c>
      <c r="EJ30" s="40">
        <f t="shared" si="17"/>
        <v>2.1554898579131646E-5</v>
      </c>
      <c r="EK30" s="40">
        <f t="shared" si="18"/>
        <v>1.396474753326827E-5</v>
      </c>
      <c r="EL30" s="40">
        <f t="shared" si="19"/>
        <v>2.3291892332283011E-6</v>
      </c>
      <c r="EM30" s="40">
        <f t="shared" si="20"/>
        <v>0.15248980419791486</v>
      </c>
      <c r="EN30" s="40">
        <f t="shared" si="21"/>
        <v>1.3855139878431632E-5</v>
      </c>
      <c r="EO30" s="40">
        <f t="shared" si="22"/>
        <v>-8.9107302238689001E-6</v>
      </c>
      <c r="EP30" s="40">
        <f t="shared" si="23"/>
        <v>2.2044622347839527E-5</v>
      </c>
      <c r="EQ30" s="40">
        <f t="shared" si="24"/>
        <v>-1.7078615270486549E-6</v>
      </c>
      <c r="ER30" s="40">
        <f t="shared" si="25"/>
        <v>9.0746997033217073E-6</v>
      </c>
      <c r="ES30" s="40">
        <f t="shared" si="26"/>
        <v>6.6232874293425797E-6</v>
      </c>
      <c r="ET30" s="40">
        <f t="shared" si="27"/>
        <v>3.5037802010451523E-5</v>
      </c>
      <c r="EU30" s="40">
        <f t="shared" si="28"/>
        <v>-8.7024552638848025E-7</v>
      </c>
      <c r="EV30" s="40">
        <f t="shared" si="30"/>
        <v>0</v>
      </c>
    </row>
    <row r="31" spans="1:152" x14ac:dyDescent="0.25">
      <c r="A31" s="17" t="s">
        <v>200</v>
      </c>
      <c r="B31" s="15">
        <v>8255.7534840000008</v>
      </c>
      <c r="C31" s="15">
        <v>136.02414999999999</v>
      </c>
      <c r="D31" s="15">
        <v>139.723949</v>
      </c>
      <c r="E31" s="15">
        <v>864.02916400000004</v>
      </c>
      <c r="F31" s="15">
        <v>732.22806500000002</v>
      </c>
      <c r="G31" s="15">
        <v>70.321229000000002</v>
      </c>
      <c r="H31" s="15">
        <v>1955.347593</v>
      </c>
      <c r="I31" s="17">
        <v>68.465990000000005</v>
      </c>
      <c r="J31" s="17">
        <v>20.906215</v>
      </c>
      <c r="K31" s="17">
        <v>39.513415000000002</v>
      </c>
      <c r="L31" s="17">
        <v>5.0290049999999997</v>
      </c>
      <c r="M31" s="17">
        <v>141.889183</v>
      </c>
      <c r="N31" s="17">
        <v>17.242232000000001</v>
      </c>
      <c r="O31" s="17">
        <v>6.250311</v>
      </c>
      <c r="P31" s="17">
        <v>0.69212200000000001</v>
      </c>
      <c r="Q31" s="17">
        <v>0.28345900000000002</v>
      </c>
      <c r="R31" s="17">
        <v>0.34474900000000003</v>
      </c>
      <c r="S31" s="17">
        <v>0.31564300000000001</v>
      </c>
      <c r="T31" s="17">
        <v>1.3384609999999999</v>
      </c>
      <c r="U31" s="17">
        <v>93.754650999999996</v>
      </c>
      <c r="V31" s="17">
        <v>19.900355999999999</v>
      </c>
      <c r="W31" s="17">
        <v>21.552726</v>
      </c>
      <c r="X31" s="17">
        <v>2.8737089999999998</v>
      </c>
      <c r="Y31" s="17">
        <v>1.9068999999999999E-2</v>
      </c>
      <c r="Z31" s="17">
        <v>1.9397819999999999</v>
      </c>
      <c r="AA31" s="17">
        <v>4.6040609999999997</v>
      </c>
      <c r="AB31" s="17">
        <v>4.2387040000000002</v>
      </c>
      <c r="AC31" s="17">
        <v>5.2854999999999999E-2</v>
      </c>
      <c r="AD31" s="17">
        <v>5.189E-3</v>
      </c>
      <c r="AE31" s="17"/>
      <c r="AF31" s="15"/>
      <c r="AG31" s="17" t="s">
        <v>200</v>
      </c>
      <c r="AH31" s="17">
        <v>187.151874517983</v>
      </c>
      <c r="AI31" s="17">
        <v>28.108882439866601</v>
      </c>
      <c r="AJ31" s="17">
        <v>21.552730685131401</v>
      </c>
      <c r="AK31" s="17">
        <v>20.906197771577901</v>
      </c>
      <c r="AL31" s="17">
        <v>2.87370200242027</v>
      </c>
      <c r="AM31" s="17">
        <v>68.465947430191093</v>
      </c>
      <c r="AN31" s="17">
        <v>68.465947430191093</v>
      </c>
      <c r="AO31" s="17">
        <v>60.095211369896901</v>
      </c>
      <c r="AP31" s="17">
        <v>59.551654171080401</v>
      </c>
      <c r="AQ31" s="17">
        <v>39.513414285644501</v>
      </c>
      <c r="AR31" s="17">
        <v>5.28548479561924E-2</v>
      </c>
      <c r="AS31" s="17">
        <v>5.0290075060727704</v>
      </c>
      <c r="AT31" s="17">
        <v>1.9069050249331702E-2</v>
      </c>
      <c r="AU31" s="17">
        <v>200.239790412226</v>
      </c>
      <c r="AV31" s="17">
        <v>8255.7513850295109</v>
      </c>
      <c r="AW31" s="17">
        <v>45.626987467635999</v>
      </c>
      <c r="AX31" s="17">
        <v>0</v>
      </c>
      <c r="AY31" s="17">
        <v>30.0319792804702</v>
      </c>
      <c r="AZ31" s="17">
        <v>0</v>
      </c>
      <c r="BA31" s="17">
        <v>5.2833692134483101</v>
      </c>
      <c r="BB31" s="17">
        <v>19.944574156999899</v>
      </c>
      <c r="BC31" s="17">
        <v>141.88915796878501</v>
      </c>
      <c r="BD31" s="17">
        <v>141.88915796878501</v>
      </c>
      <c r="BE31" s="17">
        <v>21.1127450563209</v>
      </c>
      <c r="BF31" s="17">
        <v>0</v>
      </c>
      <c r="BG31" s="17">
        <v>1.93977794156806</v>
      </c>
      <c r="BH31" s="17">
        <v>1265566.51657952</v>
      </c>
      <c r="BI31" s="17">
        <v>0</v>
      </c>
      <c r="BJ31" s="17">
        <v>140.541127543269</v>
      </c>
      <c r="BK31" s="17">
        <v>14.298870535649399</v>
      </c>
      <c r="BL31" s="17">
        <v>24.457067783259198</v>
      </c>
      <c r="BM31" s="17">
        <v>412.63691751121002</v>
      </c>
      <c r="BN31" s="17">
        <v>14.4016254036219</v>
      </c>
      <c r="BO31" s="17">
        <v>1.3491482332710499E-3</v>
      </c>
      <c r="BP31" s="17">
        <v>3.8398151424461299E-3</v>
      </c>
      <c r="BQ31" s="17">
        <v>93.754897517022798</v>
      </c>
      <c r="BR31" s="17">
        <v>4.6040565406484797</v>
      </c>
      <c r="BS31" s="17">
        <v>0</v>
      </c>
      <c r="BT31" s="17">
        <v>22.8356746915609</v>
      </c>
      <c r="BU31" s="17">
        <v>136.024113901795</v>
      </c>
      <c r="BV31" s="17">
        <v>0</v>
      </c>
      <c r="BW31" s="17">
        <v>2021.61443232637</v>
      </c>
      <c r="BX31" s="17">
        <v>125.751506589945</v>
      </c>
      <c r="BY31" s="17">
        <v>13.972379883353399</v>
      </c>
      <c r="BZ31" s="17">
        <v>139.72388647329899</v>
      </c>
      <c r="CA31" s="17">
        <v>0.108625370917042</v>
      </c>
      <c r="CB31" s="17">
        <v>147.64257448020999</v>
      </c>
      <c r="CC31" s="17">
        <v>11.2941279468522</v>
      </c>
      <c r="CD31" s="17">
        <v>0.69212103836273697</v>
      </c>
      <c r="CE31" s="17">
        <v>0.28346049237851101</v>
      </c>
      <c r="CF31" s="17">
        <v>0.34474871123133599</v>
      </c>
      <c r="CG31" s="17">
        <v>0.31564268500603498</v>
      </c>
      <c r="CH31" s="17">
        <v>1.3384617355269299</v>
      </c>
      <c r="CI31" s="17">
        <v>2.0098558189343901E-2</v>
      </c>
      <c r="CJ31" s="17">
        <v>168.02433446401199</v>
      </c>
      <c r="CK31" s="17">
        <v>8.6536578900665208E-3</v>
      </c>
      <c r="CL31" s="17">
        <v>2.39840199804891</v>
      </c>
      <c r="CM31" s="17">
        <v>25.743452567447601</v>
      </c>
      <c r="CN31" s="17">
        <v>9.1280326523255993E-3</v>
      </c>
      <c r="CO31" s="17">
        <v>0</v>
      </c>
      <c r="CP31" s="17">
        <v>0.580564923075227</v>
      </c>
      <c r="CQ31" s="17">
        <v>864.02886689569903</v>
      </c>
      <c r="CR31" s="17">
        <v>732.22780113292697</v>
      </c>
      <c r="CS31" s="17">
        <v>131.801065762771</v>
      </c>
      <c r="CT31" s="17">
        <v>7.8542043684584704E-3</v>
      </c>
      <c r="CU31" s="17">
        <v>1.4808123524970001E-3</v>
      </c>
      <c r="CV31" s="17">
        <v>4.3828838462937503</v>
      </c>
      <c r="CW31" s="17">
        <v>0.352439684496547</v>
      </c>
      <c r="CX31" s="17">
        <v>285.49675091519299</v>
      </c>
      <c r="CY31" s="17">
        <v>1.8540647945016699</v>
      </c>
      <c r="CZ31" s="17">
        <v>0.83562610625175704</v>
      </c>
      <c r="DA31" s="17">
        <v>407.85256415174399</v>
      </c>
      <c r="DB31" s="17">
        <v>0</v>
      </c>
      <c r="DC31" s="17">
        <v>1.46283347806676E-2</v>
      </c>
      <c r="DD31" s="17">
        <v>2.6678036699239902</v>
      </c>
      <c r="DE31" s="17">
        <v>1.40487571675016E-3</v>
      </c>
      <c r="DF31" s="17">
        <v>70.321231396021702</v>
      </c>
      <c r="DG31" s="17">
        <v>8.9107579151365996</v>
      </c>
      <c r="DH31" s="17">
        <v>4.2387135697777198</v>
      </c>
      <c r="DI31" s="17">
        <v>0</v>
      </c>
      <c r="DJ31" s="17">
        <v>3.1340778262095501</v>
      </c>
      <c r="DK31" s="17">
        <v>32.363994282708802</v>
      </c>
      <c r="DL31" s="17">
        <v>17.2422383115915</v>
      </c>
      <c r="DM31" s="17">
        <v>94.962267618088902</v>
      </c>
      <c r="DN31" s="17">
        <v>1955.3469650071299</v>
      </c>
      <c r="DO31" s="17">
        <v>6.2503022922320604</v>
      </c>
      <c r="DP31" s="17">
        <v>14.4793170059635</v>
      </c>
      <c r="DR31" s="26">
        <f t="shared" si="29"/>
        <v>1.033890388000269</v>
      </c>
      <c r="DS31" s="40">
        <f t="shared" si="0"/>
        <v>-2.5424335815797973E-7</v>
      </c>
      <c r="DT31" s="40">
        <f t="shared" si="1"/>
        <v>-2.6538085323052021E-7</v>
      </c>
      <c r="DU31" s="40">
        <f t="shared" si="2"/>
        <v>-4.4750167356800794E-7</v>
      </c>
      <c r="DV31" s="40">
        <f t="shared" si="3"/>
        <v>-3.4385911192696857E-7</v>
      </c>
      <c r="DW31" s="40">
        <f t="shared" si="4"/>
        <v>-3.603618676440941E-7</v>
      </c>
      <c r="DX31" s="40">
        <f t="shared" si="5"/>
        <v>3.4072523096391178E-8</v>
      </c>
      <c r="DY31" s="40">
        <f t="shared" si="6"/>
        <v>-3.2116687195183182E-7</v>
      </c>
      <c r="DZ31" s="40">
        <f t="shared" si="7"/>
        <v>-6.2176576883950255E-7</v>
      </c>
      <c r="EA31" s="40">
        <f t="shared" si="8"/>
        <v>-8.2408136043397163E-7</v>
      </c>
      <c r="EB31" s="40">
        <f t="shared" si="9"/>
        <v>-1.8078809461919744E-8</v>
      </c>
      <c r="EC31" s="40">
        <f t="shared" si="10"/>
        <v>4.9832377789166663E-7</v>
      </c>
      <c r="ED31" s="40">
        <f t="shared" si="11"/>
        <v>-1.7641383549835304E-7</v>
      </c>
      <c r="EE31" s="40">
        <f t="shared" si="12"/>
        <v>3.6605420332654038E-7</v>
      </c>
      <c r="EF31" s="40">
        <f t="shared" si="13"/>
        <v>-1.3931735460199483E-6</v>
      </c>
      <c r="EG31" s="40">
        <f t="shared" si="14"/>
        <v>-1.3894042712724913E-6</v>
      </c>
      <c r="EH31" s="40">
        <f t="shared" si="15"/>
        <v>5.2648831435662785E-6</v>
      </c>
      <c r="EI31" s="40">
        <f t="shared" si="16"/>
        <v>-8.3762001930756923E-7</v>
      </c>
      <c r="EJ31" s="40">
        <f t="shared" si="17"/>
        <v>-9.9794376882319105E-7</v>
      </c>
      <c r="EK31" s="40">
        <f t="shared" si="18"/>
        <v>5.4953183546557998E-7</v>
      </c>
      <c r="EL31" s="40">
        <f t="shared" si="19"/>
        <v>2.6293844643728149E-6</v>
      </c>
      <c r="EM31" s="40">
        <f t="shared" si="20"/>
        <v>0.14750081312921748</v>
      </c>
      <c r="EN31" s="40">
        <f t="shared" si="21"/>
        <v>2.1737999179597843E-7</v>
      </c>
      <c r="EO31" s="40">
        <f t="shared" si="22"/>
        <v>-2.4350342118439257E-6</v>
      </c>
      <c r="EP31" s="40">
        <f t="shared" si="23"/>
        <v>2.6351319787380839E-6</v>
      </c>
      <c r="EQ31" s="40">
        <f t="shared" si="24"/>
        <v>-2.0922103307723395E-6</v>
      </c>
      <c r="ER31" s="40">
        <f t="shared" si="25"/>
        <v>-9.6856916536238461E-7</v>
      </c>
      <c r="ES31" s="40">
        <f t="shared" si="26"/>
        <v>2.2577131405254986E-6</v>
      </c>
      <c r="ET31" s="40">
        <f t="shared" si="27"/>
        <v>-2.8766210878762641E-6</v>
      </c>
      <c r="EU31" s="40">
        <f t="shared" si="28"/>
        <v>-7.0580618269447666E-6</v>
      </c>
      <c r="EV31" s="40">
        <f t="shared" si="30"/>
        <v>0</v>
      </c>
    </row>
    <row r="32" spans="1:152" x14ac:dyDescent="0.25">
      <c r="A32" s="17" t="s">
        <v>201</v>
      </c>
      <c r="B32" s="15">
        <v>146932.34604999999</v>
      </c>
      <c r="C32" s="15">
        <v>2415.2666479999998</v>
      </c>
      <c r="D32" s="15">
        <v>2196.7395700000002</v>
      </c>
      <c r="E32" s="15">
        <v>15118.627302000001</v>
      </c>
      <c r="F32" s="15">
        <v>12812.396036</v>
      </c>
      <c r="G32" s="15">
        <v>1162.8673229999999</v>
      </c>
      <c r="H32" s="15">
        <v>34719.458226000002</v>
      </c>
      <c r="I32" s="17">
        <v>995.56490299999996</v>
      </c>
      <c r="J32" s="17">
        <v>304.13439199999999</v>
      </c>
      <c r="K32" s="17">
        <v>267.305589</v>
      </c>
      <c r="L32" s="17">
        <v>161.57140000000001</v>
      </c>
      <c r="M32" s="17">
        <v>1492.1593049999999</v>
      </c>
      <c r="N32" s="17">
        <v>204.34030300000001</v>
      </c>
      <c r="O32" s="17">
        <v>173.45162099999999</v>
      </c>
      <c r="P32" s="17">
        <v>11.444796</v>
      </c>
      <c r="Q32" s="17">
        <v>4.6870510000000003</v>
      </c>
      <c r="R32" s="17">
        <v>5.7016140000000002</v>
      </c>
      <c r="S32" s="17">
        <v>5.2210380000000001</v>
      </c>
      <c r="T32" s="17">
        <v>22.130115</v>
      </c>
      <c r="U32" s="17">
        <v>1368.6047120000001</v>
      </c>
      <c r="V32" s="17">
        <v>288.69006200000001</v>
      </c>
      <c r="W32" s="17">
        <v>191.27202</v>
      </c>
      <c r="X32" s="17">
        <v>41.580866</v>
      </c>
      <c r="Y32" s="17">
        <v>0.31680999999999998</v>
      </c>
      <c r="Z32" s="17">
        <v>28.512602000000001</v>
      </c>
      <c r="AA32" s="17">
        <v>76.135169000000005</v>
      </c>
      <c r="AB32" s="17">
        <v>61.777295000000002</v>
      </c>
      <c r="AC32" s="17">
        <v>0.878085</v>
      </c>
      <c r="AD32" s="17">
        <v>8.5472000000000006E-2</v>
      </c>
      <c r="AE32" s="17"/>
      <c r="AF32" s="15"/>
      <c r="AG32" s="17" t="s">
        <v>201</v>
      </c>
      <c r="AH32" s="17">
        <v>3563.23095935224</v>
      </c>
      <c r="AI32" s="17">
        <v>535.172081623233</v>
      </c>
      <c r="AJ32" s="17">
        <v>191.27197669037099</v>
      </c>
      <c r="AK32" s="17">
        <v>304.13418458504901</v>
      </c>
      <c r="AL32" s="17">
        <v>41.580846921806703</v>
      </c>
      <c r="AM32" s="17">
        <v>995.56431738756203</v>
      </c>
      <c r="AN32" s="17">
        <v>995.56431738756203</v>
      </c>
      <c r="AO32" s="17">
        <v>1144.1673153677</v>
      </c>
      <c r="AP32" s="17">
        <v>1133.81895271653</v>
      </c>
      <c r="AQ32" s="17">
        <v>267.30544867601498</v>
      </c>
      <c r="AR32" s="17">
        <v>0.87808653101600598</v>
      </c>
      <c r="AS32" s="17">
        <v>161.57135807942299</v>
      </c>
      <c r="AT32" s="17">
        <v>0.31680920781064498</v>
      </c>
      <c r="AU32" s="17">
        <v>3812.41472324798</v>
      </c>
      <c r="AV32" s="17">
        <v>146932.28067246199</v>
      </c>
      <c r="AW32" s="17">
        <v>868.70361172624098</v>
      </c>
      <c r="AX32" s="17">
        <v>0</v>
      </c>
      <c r="AY32" s="17">
        <v>571.78621410703101</v>
      </c>
      <c r="AZ32" s="17">
        <v>0</v>
      </c>
      <c r="BA32" s="17">
        <v>100.591356591581</v>
      </c>
      <c r="BB32" s="17">
        <v>379.72928888008602</v>
      </c>
      <c r="BC32" s="17">
        <v>1492.1586022870999</v>
      </c>
      <c r="BD32" s="17">
        <v>1492.1586022870999</v>
      </c>
      <c r="BE32" s="17">
        <v>401.97048684238302</v>
      </c>
      <c r="BF32" s="17">
        <v>0</v>
      </c>
      <c r="BG32" s="17">
        <v>28.51261753092</v>
      </c>
      <c r="BH32" s="17">
        <v>20928018.442976698</v>
      </c>
      <c r="BI32" s="17">
        <v>0</v>
      </c>
      <c r="BJ32" s="17">
        <v>2675.7967688983799</v>
      </c>
      <c r="BK32" s="17">
        <v>272.23985839524198</v>
      </c>
      <c r="BL32" s="17">
        <v>465.64394259986898</v>
      </c>
      <c r="BM32" s="17">
        <v>7856.2967178552999</v>
      </c>
      <c r="BN32" s="17">
        <v>274.19625223089901</v>
      </c>
      <c r="BO32" s="17">
        <v>2.2222770063438001E-2</v>
      </c>
      <c r="BP32" s="17">
        <v>6.3249242987924101E-2</v>
      </c>
      <c r="BQ32" s="17">
        <v>1368.60825982191</v>
      </c>
      <c r="BR32" s="17">
        <v>76.135152270273693</v>
      </c>
      <c r="BS32" s="17">
        <v>0</v>
      </c>
      <c r="BT32" s="17">
        <v>344.57616885689202</v>
      </c>
      <c r="BU32" s="17">
        <v>2415.2654750434499</v>
      </c>
      <c r="BV32" s="17">
        <v>0</v>
      </c>
      <c r="BW32" s="17">
        <v>35981.122420774103</v>
      </c>
      <c r="BX32" s="17">
        <v>1977.0643051560501</v>
      </c>
      <c r="BY32" s="17">
        <v>219.67382644128801</v>
      </c>
      <c r="BZ32" s="17">
        <v>2196.7381315973398</v>
      </c>
      <c r="CA32" s="17">
        <v>2.0681444274555001</v>
      </c>
      <c r="CB32" s="17">
        <v>2811.0030137446101</v>
      </c>
      <c r="CC32" s="17">
        <v>215.031527413264</v>
      </c>
      <c r="CD32" s="17">
        <v>11.444800247769599</v>
      </c>
      <c r="CE32" s="17">
        <v>4.6870546440781</v>
      </c>
      <c r="CF32" s="17">
        <v>5.7015965116707097</v>
      </c>
      <c r="CG32" s="17">
        <v>5.2210493546520196</v>
      </c>
      <c r="CH32" s="17">
        <v>22.130087261447201</v>
      </c>
      <c r="CI32" s="17">
        <v>4.7012794746496001E-2</v>
      </c>
      <c r="CJ32" s="17">
        <v>3199.0566375383801</v>
      </c>
      <c r="CK32" s="17">
        <v>0</v>
      </c>
      <c r="CL32" s="17">
        <v>96.307503253801499</v>
      </c>
      <c r="CM32" s="17">
        <v>1151.51967529732</v>
      </c>
      <c r="CN32" s="17">
        <v>0.15108733633426399</v>
      </c>
      <c r="CO32" s="17">
        <v>0</v>
      </c>
      <c r="CP32" s="17">
        <v>117.14233576877901</v>
      </c>
      <c r="CQ32" s="17">
        <v>15118.6208426547</v>
      </c>
      <c r="CR32" s="17">
        <v>12812.3906710272</v>
      </c>
      <c r="CS32" s="17">
        <v>2306.2301716275001</v>
      </c>
      <c r="CT32" s="17">
        <v>4.48288533666231</v>
      </c>
      <c r="CU32" s="17">
        <v>5.0995432824837199E-2</v>
      </c>
      <c r="CV32" s="17">
        <v>68.073087271063798</v>
      </c>
      <c r="CW32" s="17">
        <v>51.660203027386899</v>
      </c>
      <c r="CX32" s="17">
        <v>4608.9408900257304</v>
      </c>
      <c r="CY32" s="17">
        <v>21.273074574370099</v>
      </c>
      <c r="CZ32" s="17">
        <v>26.559115742819799</v>
      </c>
      <c r="DA32" s="17">
        <v>6584.2019083075602</v>
      </c>
      <c r="DB32" s="17">
        <v>0</v>
      </c>
      <c r="DC32" s="17">
        <v>0.89897199744925205</v>
      </c>
      <c r="DD32" s="17">
        <v>81.011546360885504</v>
      </c>
      <c r="DE32" s="17">
        <v>7.0378499476843104E-2</v>
      </c>
      <c r="DF32" s="17">
        <v>1162.8667203201101</v>
      </c>
      <c r="DG32" s="17">
        <v>169.65385553116599</v>
      </c>
      <c r="DH32" s="17">
        <v>61.777272470407503</v>
      </c>
      <c r="DI32" s="17">
        <v>0</v>
      </c>
      <c r="DJ32" s="17">
        <v>59.670363222802301</v>
      </c>
      <c r="DK32" s="17">
        <v>616.18606759628403</v>
      </c>
      <c r="DL32" s="17">
        <v>204.340166389372</v>
      </c>
      <c r="DM32" s="17">
        <v>1808.00984032973</v>
      </c>
      <c r="DN32" s="17">
        <v>34719.443127179104</v>
      </c>
      <c r="DO32" s="17">
        <v>173.451484581703</v>
      </c>
      <c r="DP32" s="17">
        <v>275.67527962654998</v>
      </c>
      <c r="DR32" s="26">
        <f t="shared" si="29"/>
        <v>1.0363392721759219</v>
      </c>
      <c r="DS32" s="40">
        <f t="shared" si="0"/>
        <v>-4.4494993623034797E-7</v>
      </c>
      <c r="DT32" s="40">
        <f t="shared" si="1"/>
        <v>-4.8564267257174571E-7</v>
      </c>
      <c r="DU32" s="40">
        <f t="shared" si="2"/>
        <v>-6.547897984872735E-7</v>
      </c>
      <c r="DV32" s="40">
        <f t="shared" si="3"/>
        <v>-4.2724416520937455E-7</v>
      </c>
      <c r="DW32" s="40">
        <f t="shared" si="4"/>
        <v>-4.1873298207852595E-7</v>
      </c>
      <c r="DX32" s="40">
        <f t="shared" si="5"/>
        <v>-5.1827055241809767E-7</v>
      </c>
      <c r="DY32" s="40">
        <f t="shared" si="6"/>
        <v>-4.3488065973188495E-7</v>
      </c>
      <c r="DZ32" s="40">
        <f t="shared" si="7"/>
        <v>-5.8822125625962265E-7</v>
      </c>
      <c r="EA32" s="40">
        <f t="shared" si="8"/>
        <v>-6.8198453195024041E-7</v>
      </c>
      <c r="EB32" s="40">
        <f t="shared" si="9"/>
        <v>-5.249571681120018E-7</v>
      </c>
      <c r="EC32" s="40">
        <f t="shared" si="10"/>
        <v>-2.5945542972687403E-7</v>
      </c>
      <c r="ED32" s="40">
        <f t="shared" si="11"/>
        <v>-4.7093691512064342E-7</v>
      </c>
      <c r="EE32" s="40">
        <f t="shared" si="12"/>
        <v>-6.685447070347093E-7</v>
      </c>
      <c r="EF32" s="40">
        <f t="shared" si="13"/>
        <v>-7.8649191170951672E-7</v>
      </c>
      <c r="EG32" s="40">
        <f t="shared" si="14"/>
        <v>3.71152932666947E-7</v>
      </c>
      <c r="EH32" s="40">
        <f t="shared" si="15"/>
        <v>7.7747779994675298E-7</v>
      </c>
      <c r="EI32" s="40">
        <f t="shared" si="16"/>
        <v>-3.0672594269786956E-6</v>
      </c>
      <c r="EJ32" s="40">
        <f t="shared" si="17"/>
        <v>2.1747882355027701E-6</v>
      </c>
      <c r="EK32" s="40">
        <f t="shared" si="18"/>
        <v>-1.2534301244568806E-6</v>
      </c>
      <c r="EL32" s="40">
        <f t="shared" si="19"/>
        <v>2.5922911698503569E-6</v>
      </c>
      <c r="EM32" s="40">
        <f t="shared" si="20"/>
        <v>0.1935851427296171</v>
      </c>
      <c r="EN32" s="40">
        <f t="shared" si="21"/>
        <v>-2.2642950603371814E-7</v>
      </c>
      <c r="EO32" s="40">
        <f t="shared" si="22"/>
        <v>-4.5882145160617293E-7</v>
      </c>
      <c r="EP32" s="40">
        <f t="shared" si="23"/>
        <v>-2.5005187809834247E-6</v>
      </c>
      <c r="EQ32" s="40">
        <f t="shared" si="24"/>
        <v>5.4470370676628291E-7</v>
      </c>
      <c r="ER32" s="40">
        <f t="shared" si="25"/>
        <v>-2.1973716656276302E-7</v>
      </c>
      <c r="ES32" s="40">
        <f t="shared" si="26"/>
        <v>-3.6469049833201995E-7</v>
      </c>
      <c r="ET32" s="40">
        <f t="shared" si="27"/>
        <v>1.7435851950248377E-6</v>
      </c>
      <c r="EU32" s="40">
        <f t="shared" si="28"/>
        <v>1.526975160086337E-7</v>
      </c>
      <c r="EV32" s="40">
        <f t="shared" si="30"/>
        <v>0</v>
      </c>
    </row>
    <row r="33" spans="1:152" x14ac:dyDescent="0.25">
      <c r="A33" s="17" t="s">
        <v>202</v>
      </c>
      <c r="B33" s="15">
        <v>371.89213599999999</v>
      </c>
      <c r="C33" s="15">
        <v>6.121454</v>
      </c>
      <c r="D33" s="15">
        <v>5.98787</v>
      </c>
      <c r="E33" s="15">
        <v>38.647972000000003</v>
      </c>
      <c r="F33" s="15">
        <v>32.752516</v>
      </c>
      <c r="G33" s="15">
        <v>3.0740889999999998</v>
      </c>
      <c r="H33" s="15">
        <v>87.995911000000007</v>
      </c>
      <c r="I33" s="17">
        <v>2.992988</v>
      </c>
      <c r="J33" s="17">
        <v>0.91391500000000003</v>
      </c>
      <c r="K33" s="17">
        <v>1.727328</v>
      </c>
      <c r="L33" s="17">
        <v>0.21984100000000001</v>
      </c>
      <c r="M33" s="17">
        <v>6.2026750000000002</v>
      </c>
      <c r="N33" s="17">
        <v>0.75374399999999997</v>
      </c>
      <c r="O33" s="17">
        <v>0.273225</v>
      </c>
      <c r="P33" s="17">
        <v>3.0258E-2</v>
      </c>
      <c r="Q33" s="5">
        <v>1.2383999999999999E-2</v>
      </c>
      <c r="R33" s="5">
        <v>1.5065E-2</v>
      </c>
      <c r="S33" s="5">
        <v>1.3795999999999999E-2</v>
      </c>
      <c r="T33" s="17">
        <v>5.8493999999999997E-2</v>
      </c>
      <c r="U33" s="17">
        <v>4.0984850000000002</v>
      </c>
      <c r="V33" s="17">
        <v>0.86994199999999999</v>
      </c>
      <c r="W33" s="17">
        <v>0.94217799999999996</v>
      </c>
      <c r="X33" s="17">
        <v>0.12562699999999999</v>
      </c>
      <c r="Y33" s="17">
        <v>8.3500000000000002E-4</v>
      </c>
      <c r="Z33" s="17">
        <v>8.4792999999999993E-2</v>
      </c>
      <c r="AA33" s="17">
        <v>0.201269</v>
      </c>
      <c r="AB33" s="17">
        <v>0.18529499999999999</v>
      </c>
      <c r="AC33" s="5">
        <v>2.3159999999999999E-3</v>
      </c>
      <c r="AD33" s="17">
        <v>2.2800000000000001E-4</v>
      </c>
      <c r="AE33" s="17"/>
      <c r="AF33" s="15"/>
      <c r="AG33" s="17" t="s">
        <v>202</v>
      </c>
      <c r="AH33" s="17">
        <v>8.4773811388887594</v>
      </c>
      <c r="AI33" s="17">
        <v>1.2732476930679999</v>
      </c>
      <c r="AJ33" s="17">
        <v>0.94217391571178899</v>
      </c>
      <c r="AK33" s="17">
        <v>0.91391088060592895</v>
      </c>
      <c r="AL33" s="17">
        <v>0.12562765259213901</v>
      </c>
      <c r="AM33" s="17">
        <v>2.9929813198794202</v>
      </c>
      <c r="AN33" s="17">
        <v>2.9929813198794202</v>
      </c>
      <c r="AO33" s="17">
        <v>2.7221119446750102</v>
      </c>
      <c r="AP33" s="17">
        <v>2.69750496731162</v>
      </c>
      <c r="AQ33" s="17">
        <v>1.7273334693473701</v>
      </c>
      <c r="AR33" s="17">
        <v>2.3160591796156202E-3</v>
      </c>
      <c r="AS33" s="17">
        <v>0.21983979186163699</v>
      </c>
      <c r="AT33" s="17">
        <v>8.3500071132128401E-4</v>
      </c>
      <c r="AU33" s="17">
        <v>9.0702196727679496</v>
      </c>
      <c r="AV33" s="17">
        <v>371.89204129256899</v>
      </c>
      <c r="AW33" s="17">
        <v>2.0667536381924299</v>
      </c>
      <c r="AX33" s="17">
        <v>0</v>
      </c>
      <c r="AY33" s="17">
        <v>1.3603511497223799</v>
      </c>
      <c r="AZ33" s="17">
        <v>0</v>
      </c>
      <c r="BA33" s="17">
        <v>0.23931441104687501</v>
      </c>
      <c r="BB33" s="17">
        <v>0.90342664451572696</v>
      </c>
      <c r="BC33" s="17">
        <v>6.2026697802920001</v>
      </c>
      <c r="BD33" s="17">
        <v>6.2026697802920001</v>
      </c>
      <c r="BE33" s="17">
        <v>0.95634459962808005</v>
      </c>
      <c r="BF33" s="17">
        <v>0</v>
      </c>
      <c r="BG33" s="17">
        <v>8.4793743515931094E-2</v>
      </c>
      <c r="BH33" s="17">
        <v>55324.148523509502</v>
      </c>
      <c r="BI33" s="17">
        <v>0</v>
      </c>
      <c r="BJ33" s="17">
        <v>6.3660534336877204</v>
      </c>
      <c r="BK33" s="17">
        <v>0.64770251785236699</v>
      </c>
      <c r="BL33" s="17">
        <v>1.10783145802355</v>
      </c>
      <c r="BM33" s="17">
        <v>18.691122462496701</v>
      </c>
      <c r="BN33" s="17">
        <v>0.65234659704690801</v>
      </c>
      <c r="BO33" s="5">
        <v>5.9281337323699101E-5</v>
      </c>
      <c r="BP33" s="17">
        <v>1.6871806742836299E-4</v>
      </c>
      <c r="BQ33" s="17">
        <v>4.0985016028241201</v>
      </c>
      <c r="BR33" s="17">
        <v>0.201268951222738</v>
      </c>
      <c r="BS33" s="17">
        <v>0</v>
      </c>
      <c r="BT33" s="17">
        <v>1.00290594460275</v>
      </c>
      <c r="BU33" s="17">
        <v>6.1214527632180804</v>
      </c>
      <c r="BV33" s="17">
        <v>0</v>
      </c>
      <c r="BW33" s="17">
        <v>90.9975866003075</v>
      </c>
      <c r="BX33" s="17">
        <v>5.3890826010130199</v>
      </c>
      <c r="BY33" s="17">
        <v>0.59878449246845999</v>
      </c>
      <c r="BZ33" s="17">
        <v>5.9878670934814799</v>
      </c>
      <c r="CA33" s="17">
        <v>4.9205294823216799E-3</v>
      </c>
      <c r="CB33" s="17">
        <v>6.6877289184620503</v>
      </c>
      <c r="CC33" s="17">
        <v>0.51158693898799501</v>
      </c>
      <c r="CD33" s="17">
        <v>3.0257766853508301E-2</v>
      </c>
      <c r="CE33" s="17">
        <v>1.2384349996968601E-2</v>
      </c>
      <c r="CF33" s="17">
        <v>1.50648289378682E-2</v>
      </c>
      <c r="CG33" s="17">
        <v>1.37960127515335E-2</v>
      </c>
      <c r="CH33" s="17">
        <v>5.8493904815445502E-2</v>
      </c>
      <c r="CI33" s="17">
        <v>9.0835432684623302E-4</v>
      </c>
      <c r="CJ33" s="17">
        <v>7.6109633929132396</v>
      </c>
      <c r="CK33" s="17">
        <v>3.84707562404581E-4</v>
      </c>
      <c r="CL33" s="17">
        <v>0.108927291566769</v>
      </c>
      <c r="CM33" s="17">
        <v>1.1673569525510199</v>
      </c>
      <c r="CN33" s="17">
        <v>3.82837039854054E-4</v>
      </c>
      <c r="CO33" s="17">
        <v>0</v>
      </c>
      <c r="CP33" s="17">
        <v>2.6377583513836698E-2</v>
      </c>
      <c r="CQ33" s="17">
        <v>38.6479599608911</v>
      </c>
      <c r="CR33" s="17">
        <v>32.752506773283201</v>
      </c>
      <c r="CS33" s="17">
        <v>5.89545318760781</v>
      </c>
      <c r="CT33" s="17">
        <v>3.51558700816261E-4</v>
      </c>
      <c r="CU33" s="5">
        <v>6.4662775508854303E-5</v>
      </c>
      <c r="CV33" s="17">
        <v>0.18113645959754601</v>
      </c>
      <c r="CW33" s="17">
        <v>1.6093893417549798E-2</v>
      </c>
      <c r="CX33" s="17">
        <v>12.767937058042101</v>
      </c>
      <c r="CY33" s="17">
        <v>8.3782114232488394E-2</v>
      </c>
      <c r="CZ33" s="17">
        <v>3.7698917199909601E-2</v>
      </c>
      <c r="DA33" s="17">
        <v>18.2399121127443</v>
      </c>
      <c r="DB33" s="17">
        <v>0</v>
      </c>
      <c r="DC33" s="17">
        <v>6.6041052266075804E-4</v>
      </c>
      <c r="DD33" s="17">
        <v>0.120471584186246</v>
      </c>
      <c r="DE33" s="5">
        <v>6.0275303273312497E-5</v>
      </c>
      <c r="DF33" s="17">
        <v>3.07410167143416</v>
      </c>
      <c r="DG33" s="17">
        <v>0.40362860918064097</v>
      </c>
      <c r="DH33" s="17">
        <v>0.18529633105816301</v>
      </c>
      <c r="DI33" s="17">
        <v>0</v>
      </c>
      <c r="DJ33" s="17">
        <v>0.14196363094938699</v>
      </c>
      <c r="DK33" s="17">
        <v>1.46597590437165</v>
      </c>
      <c r="DL33" s="17">
        <v>0.75374163517756498</v>
      </c>
      <c r="DM33" s="17">
        <v>4.3014871022205998</v>
      </c>
      <c r="DN33" s="17">
        <v>87.995888049295303</v>
      </c>
      <c r="DO33" s="17">
        <v>0.273224377889901</v>
      </c>
      <c r="DP33" s="17">
        <v>0.65585293719087001</v>
      </c>
      <c r="DR33" s="26">
        <f t="shared" si="29"/>
        <v>1.0341118047394515</v>
      </c>
      <c r="DS33" s="40">
        <f t="shared" si="0"/>
        <v>-2.5466370981119995E-7</v>
      </c>
      <c r="DT33" s="40">
        <f t="shared" si="1"/>
        <v>-2.0204054780852437E-7</v>
      </c>
      <c r="DU33" s="40">
        <f t="shared" si="2"/>
        <v>-4.8540107251576007E-7</v>
      </c>
      <c r="DV33" s="40">
        <f t="shared" si="3"/>
        <v>-3.1150687292683536E-7</v>
      </c>
      <c r="DW33" s="40">
        <f t="shared" si="4"/>
        <v>-2.8171016842168003E-7</v>
      </c>
      <c r="DX33" s="40">
        <f t="shared" si="5"/>
        <v>4.1220127849817987E-6</v>
      </c>
      <c r="DY33" s="40">
        <f t="shared" si="6"/>
        <v>-2.6081558157647669E-7</v>
      </c>
      <c r="DZ33" s="40">
        <f t="shared" si="7"/>
        <v>-2.2319236093846848E-6</v>
      </c>
      <c r="EA33" s="40">
        <f t="shared" si="8"/>
        <v>-4.5074148811193574E-6</v>
      </c>
      <c r="EB33" s="40">
        <f t="shared" si="9"/>
        <v>3.1663629432932498E-6</v>
      </c>
      <c r="EC33" s="40">
        <f t="shared" si="10"/>
        <v>-5.495509768505555E-6</v>
      </c>
      <c r="ED33" s="40">
        <f t="shared" si="11"/>
        <v>-8.415253096524046E-7</v>
      </c>
      <c r="EE33" s="40">
        <f t="shared" si="12"/>
        <v>-3.1374345069226754E-6</v>
      </c>
      <c r="EF33" s="40">
        <f t="shared" si="13"/>
        <v>-2.2769149931051611E-6</v>
      </c>
      <c r="EG33" s="40">
        <f t="shared" si="14"/>
        <v>-7.7052842785215178E-6</v>
      </c>
      <c r="EH33" s="40">
        <f t="shared" si="15"/>
        <v>2.8262029118346811E-5</v>
      </c>
      <c r="EI33" s="40">
        <f t="shared" si="16"/>
        <v>-1.1354937391297971E-5</v>
      </c>
      <c r="EJ33" s="40">
        <f t="shared" si="17"/>
        <v>9.2429207748512546E-7</v>
      </c>
      <c r="EK33" s="40">
        <f t="shared" si="18"/>
        <v>-1.6272532994025615E-6</v>
      </c>
      <c r="EL33" s="40">
        <f t="shared" si="19"/>
        <v>4.0509661789590935E-6</v>
      </c>
      <c r="EM33" s="40">
        <f t="shared" si="20"/>
        <v>0.15284230972036061</v>
      </c>
      <c r="EN33" s="40">
        <f t="shared" si="21"/>
        <v>-4.3349433026141552E-6</v>
      </c>
      <c r="EO33" s="40">
        <f t="shared" si="22"/>
        <v>5.1946805943159875E-6</v>
      </c>
      <c r="EP33" s="40">
        <f t="shared" si="23"/>
        <v>8.5188177723703859E-7</v>
      </c>
      <c r="EQ33" s="40">
        <f t="shared" si="24"/>
        <v>8.7686003691447522E-6</v>
      </c>
      <c r="ER33" s="40">
        <f t="shared" si="25"/>
        <v>-2.4234860811773835E-7</v>
      </c>
      <c r="ES33" s="40">
        <f t="shared" si="26"/>
        <v>7.1834542919304769E-6</v>
      </c>
      <c r="ET33" s="40">
        <f t="shared" si="27"/>
        <v>2.555251106230153E-5</v>
      </c>
      <c r="EU33" s="40">
        <f t="shared" si="28"/>
        <v>-2.6107365697737771E-6</v>
      </c>
      <c r="EV33" s="40">
        <f t="shared" si="30"/>
        <v>0</v>
      </c>
    </row>
    <row r="34" spans="1:152" x14ac:dyDescent="0.25">
      <c r="A34" s="17" t="s">
        <v>203</v>
      </c>
      <c r="B34" s="15">
        <v>7318.2594600000002</v>
      </c>
      <c r="C34" s="15">
        <v>121.143979</v>
      </c>
      <c r="D34" s="15">
        <v>153.007768</v>
      </c>
      <c r="E34" s="15">
        <v>791.94572900000003</v>
      </c>
      <c r="F34" s="15">
        <v>671.14050499999996</v>
      </c>
      <c r="G34" s="15">
        <v>71.249595999999997</v>
      </c>
      <c r="H34" s="15">
        <v>1741.4446069999999</v>
      </c>
      <c r="I34" s="17">
        <v>69.369816</v>
      </c>
      <c r="J34" s="17">
        <v>21.182224000000001</v>
      </c>
      <c r="K34" s="17">
        <v>40.035086999999997</v>
      </c>
      <c r="L34" s="17">
        <v>5.0953980000000003</v>
      </c>
      <c r="M34" s="17">
        <v>143.76227900000001</v>
      </c>
      <c r="N34" s="17">
        <v>17.469812000000001</v>
      </c>
      <c r="O34" s="17">
        <v>6.3327260000000001</v>
      </c>
      <c r="P34" s="17">
        <v>0.70071700000000003</v>
      </c>
      <c r="Q34" s="17">
        <v>0.28703099999999998</v>
      </c>
      <c r="R34" s="17">
        <v>0.34896500000000003</v>
      </c>
      <c r="S34" s="17">
        <v>0.319521</v>
      </c>
      <c r="T34" s="17">
        <v>1.3543609999999999</v>
      </c>
      <c r="U34" s="17">
        <v>94.992250999999996</v>
      </c>
      <c r="V34" s="17">
        <v>20.163132000000001</v>
      </c>
      <c r="W34" s="17">
        <v>21.837323000000001</v>
      </c>
      <c r="X34" s="17">
        <v>2.9116050000000002</v>
      </c>
      <c r="Y34" s="17">
        <v>1.9151999999999999E-2</v>
      </c>
      <c r="Z34" s="17">
        <v>1.9652719999999999</v>
      </c>
      <c r="AA34" s="17">
        <v>4.6648529999999999</v>
      </c>
      <c r="AB34" s="17">
        <v>4.2946859999999996</v>
      </c>
      <c r="AC34" s="17">
        <v>5.3584E-2</v>
      </c>
      <c r="AD34" s="17">
        <v>5.555E-3</v>
      </c>
      <c r="AE34" s="17"/>
      <c r="AF34" s="15"/>
      <c r="AG34" s="17" t="s">
        <v>203</v>
      </c>
      <c r="AH34" s="17">
        <v>161.434939267522</v>
      </c>
      <c r="AI34" s="17">
        <v>24.246413092339498</v>
      </c>
      <c r="AJ34" s="17">
        <v>21.836799373471202</v>
      </c>
      <c r="AK34" s="17">
        <v>21.1817512185591</v>
      </c>
      <c r="AL34" s="17">
        <v>2.9115310060147102</v>
      </c>
      <c r="AM34" s="17">
        <v>69.368167950022197</v>
      </c>
      <c r="AN34" s="17">
        <v>69.368167950022197</v>
      </c>
      <c r="AO34" s="17">
        <v>51.8374225750267</v>
      </c>
      <c r="AP34" s="17">
        <v>51.368460800713201</v>
      </c>
      <c r="AQ34" s="17">
        <v>40.034084198859198</v>
      </c>
      <c r="AR34" s="17">
        <v>5.3582491076449898E-2</v>
      </c>
      <c r="AS34" s="17">
        <v>5.0952758639896896</v>
      </c>
      <c r="AT34" s="17">
        <v>1.91515313251872E-2</v>
      </c>
      <c r="AU34" s="17">
        <v>172.72439282245099</v>
      </c>
      <c r="AV34" s="17">
        <v>7318.07608744765</v>
      </c>
      <c r="AW34" s="17">
        <v>39.357273470164998</v>
      </c>
      <c r="AX34" s="17">
        <v>0</v>
      </c>
      <c r="AY34" s="17">
        <v>25.905227590048799</v>
      </c>
      <c r="AZ34" s="17">
        <v>0</v>
      </c>
      <c r="BA34" s="17">
        <v>4.5573768182049603</v>
      </c>
      <c r="BB34" s="17">
        <v>17.203944561159201</v>
      </c>
      <c r="BC34" s="17">
        <v>143.758827686019</v>
      </c>
      <c r="BD34" s="17">
        <v>143.758827686019</v>
      </c>
      <c r="BE34" s="17">
        <v>18.211587688788601</v>
      </c>
      <c r="BF34" s="17">
        <v>0</v>
      </c>
      <c r="BG34" s="17">
        <v>1.9652187945878701</v>
      </c>
      <c r="BH34" s="17">
        <v>1282244.43997718</v>
      </c>
      <c r="BI34" s="17">
        <v>0</v>
      </c>
      <c r="BJ34" s="17">
        <v>121.22907114820001</v>
      </c>
      <c r="BK34" s="17">
        <v>12.3340463703161</v>
      </c>
      <c r="BL34" s="17">
        <v>21.096327217593</v>
      </c>
      <c r="BM34" s="17">
        <v>355.93561786739002</v>
      </c>
      <c r="BN34" s="17">
        <v>12.422678780503899</v>
      </c>
      <c r="BO34" s="17">
        <v>1.4442676300864699E-3</v>
      </c>
      <c r="BP34" s="17">
        <v>4.1105990509102304E-3</v>
      </c>
      <c r="BQ34" s="17">
        <v>94.990214365105302</v>
      </c>
      <c r="BR34" s="17">
        <v>4.6647365429417098</v>
      </c>
      <c r="BS34" s="17">
        <v>0</v>
      </c>
      <c r="BT34" s="17">
        <v>22.694629203920201</v>
      </c>
      <c r="BU34" s="17">
        <v>121.140930166801</v>
      </c>
      <c r="BV34" s="17">
        <v>0</v>
      </c>
      <c r="BW34" s="17">
        <v>1798.56239577219</v>
      </c>
      <c r="BX34" s="17">
        <v>137.70373615840199</v>
      </c>
      <c r="BY34" s="17">
        <v>15.3004160615045</v>
      </c>
      <c r="BZ34" s="17">
        <v>153.00415221990599</v>
      </c>
      <c r="CA34" s="17">
        <v>9.3698946604440794E-2</v>
      </c>
      <c r="CB34" s="17">
        <v>127.354632980586</v>
      </c>
      <c r="CC34" s="17">
        <v>9.7421513202649201</v>
      </c>
      <c r="CD34" s="17">
        <v>0.70069959174346996</v>
      </c>
      <c r="CE34" s="17">
        <v>0.28702436272336901</v>
      </c>
      <c r="CF34" s="17">
        <v>0.34895539092996403</v>
      </c>
      <c r="CG34" s="17">
        <v>0.319513601617751</v>
      </c>
      <c r="CH34" s="17">
        <v>1.3543274576934099</v>
      </c>
      <c r="CI34" s="17">
        <v>1.93774639265419E-2</v>
      </c>
      <c r="CJ34" s="17">
        <v>144.93572598513401</v>
      </c>
      <c r="CK34" s="17">
        <v>7.6889519392626601E-3</v>
      </c>
      <c r="CL34" s="17">
        <v>2.3667138014737898</v>
      </c>
      <c r="CM34" s="17">
        <v>25.216798686596398</v>
      </c>
      <c r="CN34" s="17">
        <v>5.7619326561395897E-3</v>
      </c>
      <c r="CO34" s="17">
        <v>0</v>
      </c>
      <c r="CP34" s="17">
        <v>0.57394031769484699</v>
      </c>
      <c r="CQ34" s="17">
        <v>791.92604402427401</v>
      </c>
      <c r="CR34" s="17">
        <v>671.12381532031497</v>
      </c>
      <c r="CS34" s="17">
        <v>120.802228703957</v>
      </c>
      <c r="CT34" s="17">
        <v>7.2236738894823002E-3</v>
      </c>
      <c r="CU34" s="17">
        <v>1.1961300906716901E-3</v>
      </c>
      <c r="CV34" s="17">
        <v>2.49206763734409</v>
      </c>
      <c r="CW34" s="17">
        <v>0.35671708241317901</v>
      </c>
      <c r="CX34" s="17">
        <v>261.43529443167603</v>
      </c>
      <c r="CY34" s="17">
        <v>1.7862998979899301</v>
      </c>
      <c r="CZ34" s="17">
        <v>0.79878575517121597</v>
      </c>
      <c r="DA34" s="17">
        <v>373.47901351234799</v>
      </c>
      <c r="DB34" s="17">
        <v>0</v>
      </c>
      <c r="DC34" s="17">
        <v>1.4030057185866101E-2</v>
      </c>
      <c r="DD34" s="17">
        <v>2.5618806197633299</v>
      </c>
      <c r="DE34" s="17">
        <v>1.0253681563584E-3</v>
      </c>
      <c r="DF34" s="17">
        <v>71.247919651299298</v>
      </c>
      <c r="DG34" s="17">
        <v>7.6863039741275001</v>
      </c>
      <c r="DH34" s="17">
        <v>4.2945831361730997</v>
      </c>
      <c r="DI34" s="17">
        <v>0</v>
      </c>
      <c r="DJ34" s="17">
        <v>2.7034165625121198</v>
      </c>
      <c r="DK34" s="17">
        <v>27.916758762560299</v>
      </c>
      <c r="DL34" s="17">
        <v>17.469418212378802</v>
      </c>
      <c r="DM34" s="17">
        <v>81.913275120935197</v>
      </c>
      <c r="DN34" s="17">
        <v>1741.40104098392</v>
      </c>
      <c r="DO34" s="17">
        <v>6.3325656141244799</v>
      </c>
      <c r="DP34" s="17">
        <v>12.489668552114701</v>
      </c>
      <c r="DR34" s="26">
        <f t="shared" si="29"/>
        <v>1.032824922831086</v>
      </c>
      <c r="DS34" s="40">
        <f t="shared" si="0"/>
        <v>-2.505685311548008E-5</v>
      </c>
      <c r="DT34" s="40">
        <f t="shared" si="1"/>
        <v>-2.5167022118390569E-5</v>
      </c>
      <c r="DU34" s="40">
        <f t="shared" si="2"/>
        <v>-2.3631349841067344E-5</v>
      </c>
      <c r="DV34" s="40">
        <f t="shared" si="3"/>
        <v>-2.4856470595376439E-5</v>
      </c>
      <c r="DW34" s="40">
        <f t="shared" si="4"/>
        <v>-2.486763883367003E-5</v>
      </c>
      <c r="DX34" s="40">
        <f t="shared" si="5"/>
        <v>-2.3527834469381791E-5</v>
      </c>
      <c r="DY34" s="40">
        <f t="shared" si="6"/>
        <v>-2.5017170172856158E-5</v>
      </c>
      <c r="DZ34" s="40">
        <f t="shared" si="7"/>
        <v>-2.3757450615158861E-5</v>
      </c>
      <c r="EA34" s="40">
        <f t="shared" si="8"/>
        <v>-2.231972624317308E-5</v>
      </c>
      <c r="EB34" s="40">
        <f t="shared" si="9"/>
        <v>-2.5048056990600456E-5</v>
      </c>
      <c r="EC34" s="40">
        <f t="shared" si="10"/>
        <v>-2.3969866595454793E-5</v>
      </c>
      <c r="ED34" s="40">
        <f t="shared" si="11"/>
        <v>-2.4007090072654372E-5</v>
      </c>
      <c r="EE34" s="40">
        <f t="shared" si="12"/>
        <v>-2.2541033709992842E-5</v>
      </c>
      <c r="EF34" s="40">
        <f t="shared" si="13"/>
        <v>-2.5326514287866157E-5</v>
      </c>
      <c r="EG34" s="40">
        <f t="shared" si="14"/>
        <v>-2.4843491067109115E-5</v>
      </c>
      <c r="EH34" s="40">
        <f t="shared" si="15"/>
        <v>-2.3123901707383215E-5</v>
      </c>
      <c r="EI34" s="40">
        <f t="shared" si="16"/>
        <v>-2.7535913446903081E-5</v>
      </c>
      <c r="EJ34" s="40">
        <f t="shared" si="17"/>
        <v>-2.3154604076107744E-5</v>
      </c>
      <c r="EK34" s="40">
        <f t="shared" si="18"/>
        <v>-2.4766149195102829E-5</v>
      </c>
      <c r="EL34" s="40">
        <f t="shared" si="19"/>
        <v>-2.1440010877241285E-5</v>
      </c>
      <c r="EM34" s="40">
        <f t="shared" si="20"/>
        <v>0.12555079260108001</v>
      </c>
      <c r="EN34" s="40">
        <f t="shared" si="21"/>
        <v>-2.3978512787477702E-5</v>
      </c>
      <c r="EO34" s="40">
        <f t="shared" si="22"/>
        <v>-2.5413469646489195E-5</v>
      </c>
      <c r="EP34" s="40">
        <f t="shared" si="23"/>
        <v>-2.4471324811997997E-5</v>
      </c>
      <c r="EQ34" s="40">
        <f t="shared" si="24"/>
        <v>-2.7072798131673824E-5</v>
      </c>
      <c r="ER34" s="40">
        <f t="shared" si="25"/>
        <v>-2.4964786305186727E-5</v>
      </c>
      <c r="ES34" s="40">
        <f t="shared" si="26"/>
        <v>-2.3951419707944883E-5</v>
      </c>
      <c r="ET34" s="40">
        <f t="shared" si="27"/>
        <v>-2.815996473017575E-5</v>
      </c>
      <c r="EU34" s="40">
        <f t="shared" si="28"/>
        <v>-2.3999820576007454E-5</v>
      </c>
      <c r="EV34" s="40">
        <f t="shared" si="30"/>
        <v>0</v>
      </c>
    </row>
    <row r="35" spans="1:152" x14ac:dyDescent="0.25">
      <c r="A35" s="17" t="s">
        <v>204</v>
      </c>
      <c r="B35" s="15">
        <v>1891.0693450000001</v>
      </c>
      <c r="C35" s="15">
        <v>31.208639999999999</v>
      </c>
      <c r="D35" s="15">
        <v>34.622045999999997</v>
      </c>
      <c r="E35" s="15">
        <v>200.25208799999999</v>
      </c>
      <c r="F35" s="15">
        <v>169.70514900000001</v>
      </c>
      <c r="G35" s="15">
        <v>16.908009</v>
      </c>
      <c r="H35" s="15">
        <v>448.62409200000002</v>
      </c>
      <c r="I35" s="17">
        <v>19.329378999999999</v>
      </c>
      <c r="J35" s="17">
        <v>5.907648</v>
      </c>
      <c r="K35" s="17">
        <v>5.1821440000000001</v>
      </c>
      <c r="L35" s="17">
        <v>3.1265689999999999</v>
      </c>
      <c r="M35" s="17">
        <v>38.606951000000002</v>
      </c>
      <c r="N35" s="17">
        <v>3.9557009999999999</v>
      </c>
      <c r="O35" s="17">
        <v>3.3511220000000002</v>
      </c>
      <c r="P35" s="17">
        <v>0.16639899999999999</v>
      </c>
      <c r="Q35" s="17">
        <v>6.8149000000000001E-2</v>
      </c>
      <c r="R35" s="17">
        <v>8.2903000000000004E-2</v>
      </c>
      <c r="S35" s="17">
        <v>7.5908000000000003E-2</v>
      </c>
      <c r="T35" s="17">
        <v>0.32174900000000001</v>
      </c>
      <c r="U35" s="17">
        <v>43.443615000000001</v>
      </c>
      <c r="V35" s="17">
        <v>5.6139890000000001</v>
      </c>
      <c r="W35" s="17">
        <v>3.7138650000000002</v>
      </c>
      <c r="X35" s="17">
        <v>0.81187399999999998</v>
      </c>
      <c r="Y35" s="17">
        <v>4.6059999999999999E-3</v>
      </c>
      <c r="Z35" s="17">
        <v>0.552759</v>
      </c>
      <c r="AA35" s="17">
        <v>1.1069990000000001</v>
      </c>
      <c r="AB35" s="17">
        <v>1.1918820000000001</v>
      </c>
      <c r="AC35" s="17">
        <v>1.2767000000000001E-2</v>
      </c>
      <c r="AD35" s="17">
        <v>1.379E-3</v>
      </c>
      <c r="AE35" s="17"/>
      <c r="AF35" s="15"/>
      <c r="AG35" s="17" t="s">
        <v>204</v>
      </c>
      <c r="AH35" s="17">
        <v>39.556459613275798</v>
      </c>
      <c r="AI35" s="17">
        <v>5.9410822639078296</v>
      </c>
      <c r="AJ35" s="17">
        <v>3.7138598087016401</v>
      </c>
      <c r="AK35" s="17">
        <v>5.9076489720890297</v>
      </c>
      <c r="AL35" s="17">
        <v>0.81187432913672497</v>
      </c>
      <c r="AM35" s="17">
        <v>19.329362029156499</v>
      </c>
      <c r="AN35" s="17">
        <v>19.329362029156499</v>
      </c>
      <c r="AO35" s="17">
        <v>12.7017160525471</v>
      </c>
      <c r="AP35" s="17">
        <v>12.5868137962412</v>
      </c>
      <c r="AQ35" s="17">
        <v>5.1821553185638098</v>
      </c>
      <c r="AR35" s="17">
        <v>1.27667979363468E-2</v>
      </c>
      <c r="AS35" s="17">
        <v>3.1265727292514298</v>
      </c>
      <c r="AT35" s="17">
        <v>4.6059947237333003E-3</v>
      </c>
      <c r="AU35" s="17">
        <v>42.3227002138035</v>
      </c>
      <c r="AV35" s="17">
        <v>1891.06885112959</v>
      </c>
      <c r="AW35" s="17">
        <v>9.6437178415929505</v>
      </c>
      <c r="AX35" s="17">
        <v>0</v>
      </c>
      <c r="AY35" s="17">
        <v>6.34755553109333</v>
      </c>
      <c r="AZ35" s="17">
        <v>0</v>
      </c>
      <c r="BA35" s="17">
        <v>1.11669434265467</v>
      </c>
      <c r="BB35" s="17">
        <v>4.2154834710734299</v>
      </c>
      <c r="BC35" s="17">
        <v>38.6069550130848</v>
      </c>
      <c r="BD35" s="17">
        <v>38.6069550130848</v>
      </c>
      <c r="BE35" s="17">
        <v>4.4623900545324702</v>
      </c>
      <c r="BF35" s="17">
        <v>0</v>
      </c>
      <c r="BG35" s="17">
        <v>0.55275986625762596</v>
      </c>
      <c r="BH35" s="17">
        <v>304292.079398248</v>
      </c>
      <c r="BI35" s="17">
        <v>0</v>
      </c>
      <c r="BJ35" s="17">
        <v>29.704800514373499</v>
      </c>
      <c r="BK35" s="17">
        <v>3.0222013963333998</v>
      </c>
      <c r="BL35" s="17">
        <v>5.1692470370228101</v>
      </c>
      <c r="BM35" s="17">
        <v>87.214955261391196</v>
      </c>
      <c r="BN35" s="17">
        <v>3.0439352589934701</v>
      </c>
      <c r="BO35" s="17">
        <v>3.5854015443376999E-4</v>
      </c>
      <c r="BP35" s="17">
        <v>1.0204597739160101E-3</v>
      </c>
      <c r="BQ35" s="17">
        <v>43.443744138792098</v>
      </c>
      <c r="BR35" s="17">
        <v>1.1069969502680199</v>
      </c>
      <c r="BS35" s="17">
        <v>0</v>
      </c>
      <c r="BT35" s="17">
        <v>6.2343875305525698</v>
      </c>
      <c r="BU35" s="17">
        <v>31.2086371656277</v>
      </c>
      <c r="BV35" s="17">
        <v>0</v>
      </c>
      <c r="BW35" s="17">
        <v>462.63023560795199</v>
      </c>
      <c r="BX35" s="17">
        <v>31.1598369014038</v>
      </c>
      <c r="BY35" s="17">
        <v>3.4622108750254901</v>
      </c>
      <c r="BZ35" s="17">
        <v>34.622047776429199</v>
      </c>
      <c r="CA35" s="17">
        <v>2.2959013573871902E-2</v>
      </c>
      <c r="CB35" s="17">
        <v>31.2057401639522</v>
      </c>
      <c r="CC35" s="17">
        <v>2.3871265543165499</v>
      </c>
      <c r="CD35" s="17">
        <v>0.16639934796408601</v>
      </c>
      <c r="CE35" s="17">
        <v>6.8149057906380706E-2</v>
      </c>
      <c r="CF35" s="17">
        <v>8.2903184475933797E-2</v>
      </c>
      <c r="CG35" s="17">
        <v>7.5907935611369201E-2</v>
      </c>
      <c r="CH35" s="17">
        <v>0.32174857115141797</v>
      </c>
      <c r="CI35" s="17">
        <v>2.4358299541989699E-3</v>
      </c>
      <c r="CJ35" s="17">
        <v>35.513644266773497</v>
      </c>
      <c r="CK35" s="17">
        <v>8.9635449020872195E-3</v>
      </c>
      <c r="CL35" s="17">
        <v>1.41924605234874</v>
      </c>
      <c r="CM35" s="17">
        <v>22.486173442021101</v>
      </c>
      <c r="CN35" s="17">
        <v>4.49427500234241E-3</v>
      </c>
      <c r="CO35" s="17">
        <v>0</v>
      </c>
      <c r="CP35" s="17">
        <v>2.1914451182504102</v>
      </c>
      <c r="CQ35" s="17">
        <v>200.32702739217899</v>
      </c>
      <c r="CR35" s="17">
        <v>169.78009686863601</v>
      </c>
      <c r="CS35" s="17">
        <v>30.546930523542599</v>
      </c>
      <c r="CT35" s="17">
        <v>3.90163614147059E-3</v>
      </c>
      <c r="CU35" s="17">
        <v>5.094975046986E-4</v>
      </c>
      <c r="CV35" s="17">
        <v>3.0795748210122501E-2</v>
      </c>
      <c r="CW35" s="17">
        <v>0.388034664704553</v>
      </c>
      <c r="CX35" s="17">
        <v>57.747780710659796</v>
      </c>
      <c r="CY35" s="17">
        <v>0.40434062170340102</v>
      </c>
      <c r="CZ35" s="17">
        <v>0.55616532846111799</v>
      </c>
      <c r="DA35" s="17">
        <v>82.496821668127197</v>
      </c>
      <c r="DB35" s="17">
        <v>0</v>
      </c>
      <c r="DC35" s="17">
        <v>1.3349134959242E-2</v>
      </c>
      <c r="DD35" s="17">
        <v>2.0254357988723299</v>
      </c>
      <c r="DE35" s="17">
        <v>2.0379681334016701E-4</v>
      </c>
      <c r="DF35" s="17">
        <v>16.907990900202201</v>
      </c>
      <c r="DG35" s="17">
        <v>1.88337784938108</v>
      </c>
      <c r="DH35" s="17">
        <v>1.1918793188185399</v>
      </c>
      <c r="DI35" s="17">
        <v>0</v>
      </c>
      <c r="DJ35" s="17">
        <v>0.66241715176437599</v>
      </c>
      <c r="DK35" s="17">
        <v>6.8404562065506598</v>
      </c>
      <c r="DL35" s="17">
        <v>3.9557064786410598</v>
      </c>
      <c r="DM35" s="17">
        <v>20.0712358851105</v>
      </c>
      <c r="DN35" s="17">
        <v>448.62396040498902</v>
      </c>
      <c r="DO35" s="17">
        <v>3.3511258965830502</v>
      </c>
      <c r="DP35" s="17">
        <v>3.0603478977586702</v>
      </c>
      <c r="DR35" s="26">
        <f t="shared" si="29"/>
        <v>1.0312205241786885</v>
      </c>
      <c r="DS35" s="40">
        <f t="shared" ref="DS35:DS51" si="31">(AV35-B35)/(B35+1E-50)</f>
        <v>-2.6115933367970107E-7</v>
      </c>
      <c r="DT35" s="40">
        <f t="shared" ref="DT35:DT51" si="32">(BU35-C35)/(C35+1E-50)</f>
        <v>-9.0820115824709165E-8</v>
      </c>
      <c r="DU35" s="40">
        <f t="shared" ref="DU35:DU51" si="33">(BZ35-D35)/(D35+1E-50)</f>
        <v>5.130919186787691E-8</v>
      </c>
      <c r="DV35" s="40">
        <f t="shared" ref="DV35:DV51" si="34">(CQ35-E35)/(E35+1E-50)</f>
        <v>3.7422527239268773E-4</v>
      </c>
      <c r="DW35" s="40">
        <f t="shared" ref="DW35:DW51" si="35">(CR35-F35)/(F35+1E-50)</f>
        <v>4.4163579642478681E-4</v>
      </c>
      <c r="DX35" s="40">
        <f t="shared" ref="DX35:DX51" si="36">(DF35-G35)/(G35+1E-50)</f>
        <v>-1.0704866432948567E-6</v>
      </c>
      <c r="DY35" s="40">
        <f t="shared" ref="DY35:DY51" si="37">(DN35-H35)/(H35+1E-50)</f>
        <v>-2.9333023648304923E-7</v>
      </c>
      <c r="DZ35" s="40">
        <f t="shared" ref="DZ35:DZ51" si="38">(AN35-I35)/(I35+1E-50)</f>
        <v>-8.779818275731812E-7</v>
      </c>
      <c r="EA35" s="40">
        <f t="shared" ref="EA35:EA51" si="39">(AK35-J35)/(J35+1E-50)</f>
        <v>1.6454755424087838E-7</v>
      </c>
      <c r="EB35" s="40">
        <f t="shared" ref="EB35:EB51" si="40">(AQ35-K35)/(K35+1E-50)</f>
        <v>2.1841469109617645E-6</v>
      </c>
      <c r="EC35" s="40">
        <f t="shared" ref="EC35:EC51" si="41">(AS35-L35)/(L35+1E-50)</f>
        <v>1.1927615958211008E-6</v>
      </c>
      <c r="ED35" s="40">
        <f t="shared" ref="ED35:ED51" si="42">(BD35-M35)/(M35+1E-50)</f>
        <v>1.0394720882788236E-7</v>
      </c>
      <c r="EE35" s="40">
        <f t="shared" ref="EE35:EE51" si="43">(DL35-N35)/(N35+1E-50)</f>
        <v>1.3849987802239266E-6</v>
      </c>
      <c r="EF35" s="40">
        <f t="shared" ref="EF35:EF51" si="44">(DO35-O35)/(O35+1E-50)</f>
        <v>1.1627696783347195E-6</v>
      </c>
      <c r="EG35" s="40">
        <f t="shared" ref="EG35:EG51" si="45">(CD35-P35)/(P35+1E-50)</f>
        <v>2.0911428915865856E-6</v>
      </c>
      <c r="EH35" s="40">
        <f t="shared" ref="EH35:EH51" si="46">(CE35-Q35)/(Q35+1E-50)</f>
        <v>8.4970257383605615E-7</v>
      </c>
      <c r="EI35" s="40">
        <f t="shared" ref="EI35:EI51" si="47">(CF35-R35)/(R35+1E-50)</f>
        <v>2.2252021494116203E-6</v>
      </c>
      <c r="EJ35" s="40">
        <f t="shared" ref="EJ35:EJ51" si="48">(CG35-S35)/(S35+1E-50)</f>
        <v>-8.4824565002580834E-7</v>
      </c>
      <c r="EK35" s="40">
        <f t="shared" ref="EK35:EK51" si="49">(CH35-T35)/(T35+1E-50)</f>
        <v>-1.3328668683810529E-6</v>
      </c>
      <c r="EL35" s="40">
        <f t="shared" ref="EL35:EL51" si="50">(BQ35-U35)/(U35+1E-50)</f>
        <v>2.9725609182659925E-6</v>
      </c>
      <c r="EM35" s="40">
        <f t="shared" ref="EM35:EM51" si="51">(BT35-V35)/(V35+1E-50)</f>
        <v>0.11050939546774488</v>
      </c>
      <c r="EN35" s="40">
        <f t="shared" ref="EN35:EN51" si="52">(AJ35-W35)/(W35+1E-50)</f>
        <v>-1.3978155802847896E-6</v>
      </c>
      <c r="EO35" s="40">
        <f t="shared" ref="EO35:EO51" si="53">(AL35-X35)/(X35+1E-50)</f>
        <v>4.0540370178845643E-7</v>
      </c>
      <c r="EP35" s="40">
        <f t="shared" ref="EP35:EP51" si="54">(AT35-Y35)/(Y35+1E-50)</f>
        <v>-1.1455203429421342E-6</v>
      </c>
      <c r="EQ35" s="40">
        <f t="shared" ref="EQ35:EQ51" si="55">(BG35-Z35)/(Z35+1E-50)</f>
        <v>1.5671524587828924E-6</v>
      </c>
      <c r="ER35" s="40">
        <f t="shared" ref="ER35:ER51" si="56">(BR35-AA35)/(AA35+1E-50)</f>
        <v>-1.8516114108026557E-6</v>
      </c>
      <c r="ES35" s="40">
        <f t="shared" ref="ES35:ES51" si="57">(DH35-AB35)/(AB35+1E-50)</f>
        <v>-2.2495359944898816E-6</v>
      </c>
      <c r="ET35" s="40">
        <f t="shared" ref="ET35:ET51" si="58">(AR35-AC35)/(AC35+1E-50)</f>
        <v>-1.5827026960151962E-5</v>
      </c>
      <c r="EU35" s="40">
        <f t="shared" ref="EU35:EU51" si="59">(BO35+BP35-AD35)/(AD35+1E-50)</f>
        <v>-5.1958100105341709E-8</v>
      </c>
      <c r="EV35" s="40">
        <f t="shared" si="30"/>
        <v>0</v>
      </c>
    </row>
    <row r="36" spans="1:152" x14ac:dyDescent="0.25">
      <c r="A36" s="17" t="s">
        <v>205</v>
      </c>
      <c r="B36" s="15">
        <v>529.23614150000003</v>
      </c>
      <c r="C36" s="15">
        <v>8.6086825000000005</v>
      </c>
      <c r="D36" s="15">
        <v>13.7854385</v>
      </c>
      <c r="E36" s="15">
        <v>64.202931149999998</v>
      </c>
      <c r="F36" s="15">
        <v>55.98602065</v>
      </c>
      <c r="G36" s="15">
        <v>5.9487009999999998</v>
      </c>
      <c r="H36" s="15">
        <v>132.7186064</v>
      </c>
      <c r="I36" s="17">
        <v>4.6485788000000001</v>
      </c>
      <c r="J36" s="17">
        <v>1.2098770000000001</v>
      </c>
      <c r="K36" s="17">
        <v>1.1809430000000001</v>
      </c>
      <c r="L36" s="17">
        <v>0.71833400000000003</v>
      </c>
      <c r="M36" s="17">
        <v>6.56057925</v>
      </c>
      <c r="N36" s="17">
        <v>0.88217350000000005</v>
      </c>
      <c r="O36" s="17">
        <v>0.71782570000000001</v>
      </c>
      <c r="P36" s="17">
        <v>4.5527999999999999E-2</v>
      </c>
      <c r="Q36" s="17">
        <v>1.8648000000000001E-2</v>
      </c>
      <c r="R36" s="17">
        <v>2.2682000000000001E-2</v>
      </c>
      <c r="S36" s="17">
        <v>2.077E-2</v>
      </c>
      <c r="T36" s="17">
        <v>8.8031999999999999E-2</v>
      </c>
      <c r="U36" s="17">
        <v>5.4444650000000001</v>
      </c>
      <c r="V36" s="17">
        <v>1.1484430000000001</v>
      </c>
      <c r="W36" s="17">
        <v>0.760903</v>
      </c>
      <c r="X36" s="17">
        <v>0.165412</v>
      </c>
      <c r="Y36" s="17">
        <v>1.258E-3</v>
      </c>
      <c r="Z36" s="17">
        <v>0.24044475000000001</v>
      </c>
      <c r="AA36" s="17">
        <v>0.30287399999999998</v>
      </c>
      <c r="AB36" s="17">
        <v>0.25730225000000001</v>
      </c>
      <c r="AC36" s="17">
        <v>3.493E-3</v>
      </c>
      <c r="AD36" s="17">
        <v>2.9450000000000001E-3</v>
      </c>
      <c r="AE36" s="17">
        <v>1.04975E-2</v>
      </c>
      <c r="AF36" s="15"/>
      <c r="AG36" s="17" t="s">
        <v>205</v>
      </c>
      <c r="AH36" s="17">
        <v>13.3719778284252</v>
      </c>
      <c r="AI36" s="17">
        <v>2.0083749634369998</v>
      </c>
      <c r="AJ36" s="17">
        <v>0.76090450772995499</v>
      </c>
      <c r="AK36" s="17">
        <v>1.20988054120857</v>
      </c>
      <c r="AL36" s="17">
        <v>0.16541261258287901</v>
      </c>
      <c r="AM36" s="17">
        <v>4.6485850533818303</v>
      </c>
      <c r="AN36" s="17">
        <v>4.6485850533818303</v>
      </c>
      <c r="AO36" s="17">
        <v>4.2937979358124299</v>
      </c>
      <c r="AP36" s="17">
        <v>4.2549614259975597</v>
      </c>
      <c r="AQ36" s="17">
        <v>1.1809467732218899</v>
      </c>
      <c r="AR36" s="17">
        <v>3.4929592004409198E-3</v>
      </c>
      <c r="AS36" s="17">
        <v>0.71833431505847201</v>
      </c>
      <c r="AT36" s="17">
        <v>1.25799810583287E-3</v>
      </c>
      <c r="AU36" s="17">
        <v>14.307088605940301</v>
      </c>
      <c r="AV36" s="17">
        <v>529.23606849760495</v>
      </c>
      <c r="AW36" s="17">
        <v>3.2600514111212102</v>
      </c>
      <c r="AX36" s="17">
        <v>0</v>
      </c>
      <c r="AY36" s="17">
        <v>2.1457742391805401</v>
      </c>
      <c r="AZ36" s="17">
        <v>1.04973081565502E-2</v>
      </c>
      <c r="BA36" s="17">
        <v>0.37749748545851097</v>
      </c>
      <c r="BB36" s="17">
        <v>1.4250376847969199</v>
      </c>
      <c r="BC36" s="17">
        <v>6.5605829472048098</v>
      </c>
      <c r="BD36" s="17">
        <v>6.5605829472048098</v>
      </c>
      <c r="BE36" s="17">
        <v>1.5085026612067001</v>
      </c>
      <c r="BF36" s="17">
        <v>0</v>
      </c>
      <c r="BG36" s="17">
        <v>0.240444878288331</v>
      </c>
      <c r="BH36" s="17">
        <v>101768.48901161199</v>
      </c>
      <c r="BI36" s="17">
        <v>0</v>
      </c>
      <c r="BJ36" s="17">
        <v>10.041644660196001</v>
      </c>
      <c r="BK36" s="17">
        <v>1.0216524548885799</v>
      </c>
      <c r="BL36" s="17">
        <v>1.74744789703092</v>
      </c>
      <c r="BM36" s="17">
        <v>29.482865619881998</v>
      </c>
      <c r="BN36" s="17">
        <v>1.0289967062286001</v>
      </c>
      <c r="BO36" s="17">
        <v>7.6570291616373705E-4</v>
      </c>
      <c r="BP36" s="17">
        <v>2.1793004734425702E-3</v>
      </c>
      <c r="BQ36" s="17">
        <v>5.4444802086564499</v>
      </c>
      <c r="BR36" s="17">
        <v>0.302872027715405</v>
      </c>
      <c r="BS36" s="17">
        <v>0</v>
      </c>
      <c r="BT36" s="17">
        <v>1.35816290608839</v>
      </c>
      <c r="BU36" s="17">
        <v>8.6086758709634701</v>
      </c>
      <c r="BV36" s="17">
        <v>0</v>
      </c>
      <c r="BW36" s="17">
        <v>137.45335714325</v>
      </c>
      <c r="BX36" s="17">
        <v>12.406869044351399</v>
      </c>
      <c r="BY36" s="17">
        <v>1.3785425486532501</v>
      </c>
      <c r="BZ36" s="17">
        <v>13.785411593004699</v>
      </c>
      <c r="CA36" s="17">
        <v>7.7612825625533897E-3</v>
      </c>
      <c r="CB36" s="17">
        <v>10.549039240617899</v>
      </c>
      <c r="CC36" s="17">
        <v>0.80696591339547497</v>
      </c>
      <c r="CD36" s="17">
        <v>4.5527923069715599E-2</v>
      </c>
      <c r="CE36" s="17">
        <v>1.8647946471778001E-2</v>
      </c>
      <c r="CF36" s="17">
        <v>2.26820034281871E-2</v>
      </c>
      <c r="CG36" s="17">
        <v>2.07698767506076E-2</v>
      </c>
      <c r="CH36" s="17">
        <v>8.8031100602412898E-2</v>
      </c>
      <c r="CI36" s="17">
        <v>1.61968683344631E-3</v>
      </c>
      <c r="CJ36" s="17">
        <v>12.005317326344599</v>
      </c>
      <c r="CK36" s="17">
        <v>6.4061608161510605E-4</v>
      </c>
      <c r="CL36" s="17">
        <v>0.19799936286424399</v>
      </c>
      <c r="CM36" s="17">
        <v>2.1090564328113901</v>
      </c>
      <c r="CN36" s="17">
        <v>4.7193444556512697E-4</v>
      </c>
      <c r="CO36" s="17">
        <v>0</v>
      </c>
      <c r="CP36" s="17">
        <v>4.8019039115505598E-2</v>
      </c>
      <c r="CQ36" s="17">
        <v>64.202911387578098</v>
      </c>
      <c r="CR36" s="17">
        <v>55.9859994015994</v>
      </c>
      <c r="CS36" s="17">
        <v>8.2169119859785908</v>
      </c>
      <c r="CT36" s="17">
        <v>6.0269900847125901E-4</v>
      </c>
      <c r="CU36" s="5">
        <v>9.9242921785523301E-5</v>
      </c>
      <c r="CV36" s="17">
        <v>0.20277481109145301</v>
      </c>
      <c r="CW36" s="17">
        <v>2.9870779940144501E-2</v>
      </c>
      <c r="CX36" s="17">
        <v>21.808468283756898</v>
      </c>
      <c r="CY36" s="17">
        <v>0.14930725155287999</v>
      </c>
      <c r="CZ36" s="17">
        <v>6.6746050695282597E-2</v>
      </c>
      <c r="DA36" s="17">
        <v>31.154958690895398</v>
      </c>
      <c r="DB36" s="17">
        <v>0</v>
      </c>
      <c r="DC36" s="17">
        <v>1.17249182911974E-3</v>
      </c>
      <c r="DD36" s="17">
        <v>0.21410737060246801</v>
      </c>
      <c r="DE36" s="5">
        <v>8.4657153722779798E-5</v>
      </c>
      <c r="DF36" s="17">
        <v>5.9487048485149101</v>
      </c>
      <c r="DG36" s="17">
        <v>0.63667471621891902</v>
      </c>
      <c r="DH36" s="17">
        <v>0.25730154835011598</v>
      </c>
      <c r="DI36" s="17">
        <v>0</v>
      </c>
      <c r="DJ36" s="17">
        <v>0.223927632903762</v>
      </c>
      <c r="DK36" s="17">
        <v>2.3123934346875199</v>
      </c>
      <c r="DL36" s="17">
        <v>0.88216962639038299</v>
      </c>
      <c r="DM36" s="17">
        <v>6.7850396839233396</v>
      </c>
      <c r="DN36" s="17">
        <v>132.71857162541201</v>
      </c>
      <c r="DO36" s="17">
        <v>0.71782755830618905</v>
      </c>
      <c r="DP36" s="17">
        <v>1.0345462429068999</v>
      </c>
      <c r="DR36" s="26">
        <f t="shared" si="29"/>
        <v>1.0356753803167922</v>
      </c>
      <c r="DS36" s="40">
        <f t="shared" si="31"/>
        <v>-1.3793917187282016E-7</v>
      </c>
      <c r="DT36" s="40">
        <f t="shared" si="32"/>
        <v>-7.7004077341336005E-7</v>
      </c>
      <c r="DU36" s="40">
        <f t="shared" si="33"/>
        <v>-1.9518418148454142E-6</v>
      </c>
      <c r="DV36" s="40">
        <f t="shared" si="34"/>
        <v>-3.0781183266625878E-7</v>
      </c>
      <c r="DW36" s="40">
        <f t="shared" si="35"/>
        <v>-3.7953046766355308E-7</v>
      </c>
      <c r="DX36" s="40">
        <f t="shared" si="36"/>
        <v>6.4695047041523441E-7</v>
      </c>
      <c r="DY36" s="40">
        <f t="shared" si="37"/>
        <v>-2.6201742868692657E-7</v>
      </c>
      <c r="DZ36" s="40">
        <f t="shared" si="38"/>
        <v>1.3452244436804397E-6</v>
      </c>
      <c r="EA36" s="40">
        <f t="shared" si="39"/>
        <v>2.9269161823349769E-6</v>
      </c>
      <c r="EB36" s="40">
        <f t="shared" si="40"/>
        <v>3.1950923032056082E-6</v>
      </c>
      <c r="EC36" s="40">
        <f t="shared" si="41"/>
        <v>4.3859607366210063E-7</v>
      </c>
      <c r="ED36" s="40">
        <f t="shared" si="42"/>
        <v>5.6354853267879755E-7</v>
      </c>
      <c r="EE36" s="40">
        <f t="shared" si="43"/>
        <v>-4.3909838790970484E-6</v>
      </c>
      <c r="EF36" s="40">
        <f t="shared" si="44"/>
        <v>2.5887986304193563E-6</v>
      </c>
      <c r="EG36" s="40">
        <f t="shared" si="45"/>
        <v>-1.6897356439939505E-6</v>
      </c>
      <c r="EH36" s="40">
        <f t="shared" si="46"/>
        <v>-2.8704537752424115E-6</v>
      </c>
      <c r="EI36" s="40">
        <f t="shared" si="47"/>
        <v>1.5114130582755829E-7</v>
      </c>
      <c r="EJ36" s="40">
        <f t="shared" si="48"/>
        <v>-5.9340102263009575E-6</v>
      </c>
      <c r="EK36" s="40">
        <f t="shared" si="49"/>
        <v>-1.0216711958160451E-5</v>
      </c>
      <c r="EL36" s="40">
        <f t="shared" si="50"/>
        <v>2.7934161482849473E-6</v>
      </c>
      <c r="EM36" s="40">
        <f t="shared" si="51"/>
        <v>0.18261237700816657</v>
      </c>
      <c r="EN36" s="40">
        <f t="shared" si="52"/>
        <v>1.9815008680436787E-6</v>
      </c>
      <c r="EO36" s="40">
        <f t="shared" si="53"/>
        <v>3.7033762907528308E-6</v>
      </c>
      <c r="EP36" s="40">
        <f t="shared" si="54"/>
        <v>-1.5056972416558774E-6</v>
      </c>
      <c r="EQ36" s="40">
        <f t="shared" si="55"/>
        <v>5.3354598503857463E-7</v>
      </c>
      <c r="ER36" s="40">
        <f t="shared" si="56"/>
        <v>-6.5118980004075912E-6</v>
      </c>
      <c r="ES36" s="40">
        <f t="shared" si="57"/>
        <v>-2.726948108799368E-6</v>
      </c>
      <c r="ET36" s="40">
        <f t="shared" si="58"/>
        <v>-1.1680377635317834E-5</v>
      </c>
      <c r="EU36" s="40">
        <f t="shared" si="59"/>
        <v>1.1509698835339721E-6</v>
      </c>
      <c r="EV36" s="40">
        <f t="shared" si="30"/>
        <v>-1.8275155970437422E-5</v>
      </c>
    </row>
    <row r="37" spans="1:152" x14ac:dyDescent="0.25">
      <c r="A37" s="17" t="s">
        <v>206</v>
      </c>
      <c r="B37" s="15">
        <v>62447.811821000003</v>
      </c>
      <c r="C37" s="15">
        <v>1033.734839</v>
      </c>
      <c r="D37" s="15">
        <v>1305.3847720000001</v>
      </c>
      <c r="E37" s="15">
        <v>6757.5661639999998</v>
      </c>
      <c r="F37" s="15">
        <v>5726.7509730000002</v>
      </c>
      <c r="G37" s="15">
        <v>607.90595199999996</v>
      </c>
      <c r="H37" s="15">
        <v>14859.938439</v>
      </c>
      <c r="I37" s="17">
        <v>520.44615299999998</v>
      </c>
      <c r="J37" s="17">
        <v>158.99071799999999</v>
      </c>
      <c r="K37" s="17">
        <v>139.73792700000001</v>
      </c>
      <c r="L37" s="17">
        <v>84.463812000000004</v>
      </c>
      <c r="M37" s="17">
        <v>780.04815699999995</v>
      </c>
      <c r="N37" s="17">
        <v>106.82188499999999</v>
      </c>
      <c r="O37" s="17">
        <v>90.674409999999995</v>
      </c>
      <c r="P37" s="17">
        <v>5.9829179999999997</v>
      </c>
      <c r="Q37" s="17">
        <v>2.450199</v>
      </c>
      <c r="R37" s="17">
        <v>2.9805670000000002</v>
      </c>
      <c r="S37" s="17">
        <v>2.729371</v>
      </c>
      <c r="T37" s="17">
        <v>11.568822000000001</v>
      </c>
      <c r="U37" s="17">
        <v>715.458214</v>
      </c>
      <c r="V37" s="17">
        <v>150.916944</v>
      </c>
      <c r="W37" s="17">
        <v>99.990235999999996</v>
      </c>
      <c r="X37" s="17">
        <v>21.737006000000001</v>
      </c>
      <c r="Y37" s="17">
        <v>0.16559499999999999</v>
      </c>
      <c r="Z37" s="17">
        <v>14.905347000000001</v>
      </c>
      <c r="AA37" s="17">
        <v>39.800764000000001</v>
      </c>
      <c r="AB37" s="17">
        <v>32.294986000000002</v>
      </c>
      <c r="AC37" s="17">
        <v>0.45903699999999997</v>
      </c>
      <c r="AD37" s="17">
        <v>2.7359999999999999E-2</v>
      </c>
      <c r="AE37" s="17"/>
      <c r="AF37" s="15"/>
      <c r="AG37" s="17" t="s">
        <v>206</v>
      </c>
      <c r="AH37" s="17">
        <v>1473.43427167908</v>
      </c>
      <c r="AI37" s="17">
        <v>221.29938990684599</v>
      </c>
      <c r="AJ37" s="17">
        <v>99.831429757585198</v>
      </c>
      <c r="AK37" s="17">
        <v>158.738123014682</v>
      </c>
      <c r="AL37" s="17">
        <v>21.702455677501899</v>
      </c>
      <c r="AM37" s="17">
        <v>519.61937660659896</v>
      </c>
      <c r="AN37" s="17">
        <v>519.61937660659896</v>
      </c>
      <c r="AO37" s="17">
        <v>473.12547268178997</v>
      </c>
      <c r="AP37" s="17">
        <v>468.84636777434503</v>
      </c>
      <c r="AQ37" s="17">
        <v>139.51590982445899</v>
      </c>
      <c r="AR37" s="17">
        <v>0.458308165683041</v>
      </c>
      <c r="AS37" s="17">
        <v>84.329669616611795</v>
      </c>
      <c r="AT37" s="17">
        <v>0.16533210387585701</v>
      </c>
      <c r="AU37" s="17">
        <v>1576.47461073864</v>
      </c>
      <c r="AV37" s="17">
        <v>62343.944677215703</v>
      </c>
      <c r="AW37" s="17">
        <v>359.21836004845699</v>
      </c>
      <c r="AX37" s="17">
        <v>0</v>
      </c>
      <c r="AY37" s="17">
        <v>236.43978626946</v>
      </c>
      <c r="AZ37" s="17">
        <v>0</v>
      </c>
      <c r="BA37" s="17">
        <v>41.595635709539501</v>
      </c>
      <c r="BB37" s="17">
        <v>157.022162131263</v>
      </c>
      <c r="BC37" s="17">
        <v>778.80911390149902</v>
      </c>
      <c r="BD37" s="17">
        <v>778.80911390149902</v>
      </c>
      <c r="BE37" s="17">
        <v>166.21914331993</v>
      </c>
      <c r="BF37" s="17">
        <v>0</v>
      </c>
      <c r="BG37" s="17">
        <v>14.881656757110701</v>
      </c>
      <c r="BH37" s="17">
        <v>10923055.5998345</v>
      </c>
      <c r="BI37" s="17">
        <v>0</v>
      </c>
      <c r="BJ37" s="17">
        <v>1106.4708395482201</v>
      </c>
      <c r="BK37" s="17">
        <v>112.574111505727</v>
      </c>
      <c r="BL37" s="17">
        <v>192.54879253378601</v>
      </c>
      <c r="BM37" s="17">
        <v>3248.6633275193899</v>
      </c>
      <c r="BN37" s="17">
        <v>113.383083674913</v>
      </c>
      <c r="BO37" s="17">
        <v>7.10238436482084E-3</v>
      </c>
      <c r="BP37" s="17">
        <v>2.0214384166404802E-2</v>
      </c>
      <c r="BQ37" s="17">
        <v>714.32396958680897</v>
      </c>
      <c r="BR37" s="17">
        <v>39.737536663489799</v>
      </c>
      <c r="BS37" s="17">
        <v>0</v>
      </c>
      <c r="BT37" s="17">
        <v>173.786810972528</v>
      </c>
      <c r="BU37" s="17">
        <v>1032.01836831737</v>
      </c>
      <c r="BV37" s="17">
        <v>0</v>
      </c>
      <c r="BW37" s="17">
        <v>15356.981569801001</v>
      </c>
      <c r="BX37" s="17">
        <v>1173.02599545473</v>
      </c>
      <c r="BY37" s="17">
        <v>130.336155362357</v>
      </c>
      <c r="BZ37" s="17">
        <v>1303.36215081708</v>
      </c>
      <c r="CA37" s="17">
        <v>0.85520010392935997</v>
      </c>
      <c r="CB37" s="17">
        <v>1162.37992898069</v>
      </c>
      <c r="CC37" s="17">
        <v>88.917870832492497</v>
      </c>
      <c r="CD37" s="17">
        <v>5.9734075495990302</v>
      </c>
      <c r="CE37" s="17">
        <v>2.4463040022734002</v>
      </c>
      <c r="CF37" s="17">
        <v>2.9758325142906901</v>
      </c>
      <c r="CG37" s="17">
        <v>2.7250314291003401</v>
      </c>
      <c r="CH37" s="17">
        <v>11.550455442777301</v>
      </c>
      <c r="CI37" s="17">
        <v>0.16494880932224401</v>
      </c>
      <c r="CJ37" s="17">
        <v>1322.84421639732</v>
      </c>
      <c r="CK37" s="17">
        <v>6.5535185870577606E-2</v>
      </c>
      <c r="CL37" s="17">
        <v>20.139515326311599</v>
      </c>
      <c r="CM37" s="17">
        <v>214.60530079531699</v>
      </c>
      <c r="CN37" s="17">
        <v>4.9436386476848698E-2</v>
      </c>
      <c r="CO37" s="17">
        <v>0</v>
      </c>
      <c r="CP37" s="17">
        <v>4.88380320144182</v>
      </c>
      <c r="CQ37" s="17">
        <v>6746.4590441349801</v>
      </c>
      <c r="CR37" s="17">
        <v>5717.3380969279597</v>
      </c>
      <c r="CS37" s="17">
        <v>1029.12094720701</v>
      </c>
      <c r="CT37" s="17">
        <v>6.1535514540033101E-2</v>
      </c>
      <c r="CU37" s="17">
        <v>1.02115556455408E-2</v>
      </c>
      <c r="CV37" s="17">
        <v>21.435002865347201</v>
      </c>
      <c r="CW37" s="17">
        <v>3.03436143752376</v>
      </c>
      <c r="CX37" s="17">
        <v>2227.2124461713902</v>
      </c>
      <c r="CY37" s="17">
        <v>15.2058921152796</v>
      </c>
      <c r="CZ37" s="17">
        <v>6.8004657443630503</v>
      </c>
      <c r="DA37" s="17">
        <v>3181.73233177356</v>
      </c>
      <c r="DB37" s="17">
        <v>0</v>
      </c>
      <c r="DC37" s="17">
        <v>0.119438368446347</v>
      </c>
      <c r="DD37" s="17">
        <v>21.809101273389601</v>
      </c>
      <c r="DE37" s="17">
        <v>8.7704037303306306E-3</v>
      </c>
      <c r="DF37" s="17">
        <v>606.94040652964895</v>
      </c>
      <c r="DG37" s="17">
        <v>70.153679660799895</v>
      </c>
      <c r="DH37" s="17">
        <v>32.243659660886699</v>
      </c>
      <c r="DI37" s="17">
        <v>0</v>
      </c>
      <c r="DJ37" s="17">
        <v>24.674381245277001</v>
      </c>
      <c r="DK37" s="17">
        <v>254.79950430494799</v>
      </c>
      <c r="DL37" s="17">
        <v>106.652165119317</v>
      </c>
      <c r="DM37" s="17">
        <v>747.63148440890802</v>
      </c>
      <c r="DN37" s="17">
        <v>14835.2636930394</v>
      </c>
      <c r="DO37" s="17">
        <v>90.530375720437107</v>
      </c>
      <c r="DP37" s="17">
        <v>113.994774345664</v>
      </c>
      <c r="DR37" s="26">
        <f t="shared" si="29"/>
        <v>1.0351674151236279</v>
      </c>
      <c r="DS37" s="40">
        <f t="shared" si="31"/>
        <v>-1.663263143343189E-3</v>
      </c>
      <c r="DT37" s="40">
        <f t="shared" si="32"/>
        <v>-1.6604554842036825E-3</v>
      </c>
      <c r="DU37" s="40">
        <f t="shared" si="33"/>
        <v>-1.5494444445075444E-3</v>
      </c>
      <c r="DV37" s="40">
        <f t="shared" si="34"/>
        <v>-1.6436568426353539E-3</v>
      </c>
      <c r="DW37" s="40">
        <f t="shared" si="35"/>
        <v>-1.643667782381235E-3</v>
      </c>
      <c r="DX37" s="40">
        <f t="shared" si="36"/>
        <v>-1.5883138948950498E-3</v>
      </c>
      <c r="DY37" s="40">
        <f t="shared" si="37"/>
        <v>-1.6604877645953393E-3</v>
      </c>
      <c r="DZ37" s="40">
        <f t="shared" si="38"/>
        <v>-1.5885916124756504E-3</v>
      </c>
      <c r="EA37" s="40">
        <f t="shared" si="39"/>
        <v>-1.5887404528733802E-3</v>
      </c>
      <c r="EB37" s="40">
        <f t="shared" si="40"/>
        <v>-1.588811143169644E-3</v>
      </c>
      <c r="EC37" s="40">
        <f t="shared" si="41"/>
        <v>-1.5881639747470661E-3</v>
      </c>
      <c r="ED37" s="40">
        <f t="shared" si="42"/>
        <v>-1.5884187243851522E-3</v>
      </c>
      <c r="EE37" s="40">
        <f t="shared" si="43"/>
        <v>-1.5888118870303616E-3</v>
      </c>
      <c r="EF37" s="40">
        <f t="shared" si="44"/>
        <v>-1.5884777145270419E-3</v>
      </c>
      <c r="EG37" s="40">
        <f t="shared" si="45"/>
        <v>-1.5896006599070119E-3</v>
      </c>
      <c r="EH37" s="40">
        <f t="shared" si="46"/>
        <v>-1.5896658706496276E-3</v>
      </c>
      <c r="EI37" s="40">
        <f t="shared" si="47"/>
        <v>-1.5884513615396403E-3</v>
      </c>
      <c r="EJ37" s="40">
        <f t="shared" si="48"/>
        <v>-1.589952739902293E-3</v>
      </c>
      <c r="EK37" s="40">
        <f t="shared" si="49"/>
        <v>-1.5875909597969705E-3</v>
      </c>
      <c r="EL37" s="40">
        <f t="shared" si="50"/>
        <v>-1.5853398437480613E-3</v>
      </c>
      <c r="EM37" s="40">
        <f t="shared" si="51"/>
        <v>0.1515394253711366</v>
      </c>
      <c r="EN37" s="40">
        <f t="shared" si="52"/>
        <v>-1.5882174977044539E-3</v>
      </c>
      <c r="EO37" s="40">
        <f t="shared" si="53"/>
        <v>-1.5894701642950415E-3</v>
      </c>
      <c r="EP37" s="40">
        <f t="shared" si="54"/>
        <v>-1.5875849158669413E-3</v>
      </c>
      <c r="EQ37" s="40">
        <f t="shared" si="55"/>
        <v>-1.5893788242098621E-3</v>
      </c>
      <c r="ER37" s="40">
        <f t="shared" si="56"/>
        <v>-1.5885960508246096E-3</v>
      </c>
      <c r="ES37" s="40">
        <f t="shared" si="57"/>
        <v>-1.5892974566795697E-3</v>
      </c>
      <c r="ET37" s="40">
        <f t="shared" si="58"/>
        <v>-1.5877463406195375E-3</v>
      </c>
      <c r="EU37" s="40">
        <f t="shared" si="59"/>
        <v>-1.5800975429224179E-3</v>
      </c>
      <c r="EV37" s="40">
        <f t="shared" si="30"/>
        <v>0</v>
      </c>
    </row>
    <row r="38" spans="1:152" x14ac:dyDescent="0.25">
      <c r="A38" s="17" t="s">
        <v>207</v>
      </c>
      <c r="B38" s="15">
        <v>6810601.7723000003</v>
      </c>
      <c r="C38" s="15">
        <v>111335.53627</v>
      </c>
      <c r="D38" s="15">
        <v>70068.576736000003</v>
      </c>
      <c r="E38" s="15">
        <v>672419.53082999995</v>
      </c>
      <c r="F38" s="15">
        <v>569847.06001999998</v>
      </c>
      <c r="G38" s="15">
        <v>44191.071180999999</v>
      </c>
      <c r="H38" s="15">
        <v>1600448.3341999999</v>
      </c>
      <c r="I38" s="17">
        <v>50519.611983000003</v>
      </c>
      <c r="J38" s="17">
        <v>15440.310328</v>
      </c>
      <c r="K38" s="17">
        <v>13544.131837999999</v>
      </c>
      <c r="L38" s="17">
        <v>8171.6262299999999</v>
      </c>
      <c r="M38" s="17">
        <v>100903.78268</v>
      </c>
      <c r="N38" s="17">
        <v>10338.687402</v>
      </c>
      <c r="O38" s="17">
        <v>8758.5384780000004</v>
      </c>
      <c r="P38" s="17">
        <v>434.92087900000001</v>
      </c>
      <c r="Q38" s="17">
        <v>178.11708300000001</v>
      </c>
      <c r="R38" s="17">
        <v>216.671615</v>
      </c>
      <c r="S38" s="17">
        <v>198.408997</v>
      </c>
      <c r="T38" s="17">
        <v>840.98317199999997</v>
      </c>
      <c r="U38" s="17">
        <v>113544.97236</v>
      </c>
      <c r="V38" s="17">
        <v>14672.809644999999</v>
      </c>
      <c r="W38" s="17">
        <v>9706.6278999999995</v>
      </c>
      <c r="X38" s="17">
        <v>2121.9140739999998</v>
      </c>
      <c r="Y38" s="17">
        <v>12.039825</v>
      </c>
      <c r="Z38" s="17">
        <v>1444.7074990000001</v>
      </c>
      <c r="AA38" s="17">
        <v>2893.2750249999999</v>
      </c>
      <c r="AB38" s="17">
        <v>3115.1504100000002</v>
      </c>
      <c r="AC38" s="17">
        <v>33.368661000000003</v>
      </c>
      <c r="AD38" s="17">
        <v>1.507579</v>
      </c>
      <c r="AE38" s="17"/>
      <c r="AF38" s="15"/>
      <c r="AG38" s="17" t="s">
        <v>207</v>
      </c>
      <c r="AH38" s="17">
        <v>153696.24960832199</v>
      </c>
      <c r="AI38" s="17">
        <v>23084.093686179101</v>
      </c>
      <c r="AJ38" s="17">
        <v>9706.6552194147007</v>
      </c>
      <c r="AK38" s="17">
        <v>15440.3533145854</v>
      </c>
      <c r="AL38" s="17">
        <v>2121.9205670024198</v>
      </c>
      <c r="AM38" s="17">
        <v>50519.7493384767</v>
      </c>
      <c r="AN38" s="17">
        <v>50519.7493384767</v>
      </c>
      <c r="AO38" s="17">
        <v>49352.465017043403</v>
      </c>
      <c r="AP38" s="17">
        <v>48906.0973824963</v>
      </c>
      <c r="AQ38" s="17">
        <v>13544.1692847789</v>
      </c>
      <c r="AR38" s="17">
        <v>33.368751059040697</v>
      </c>
      <c r="AS38" s="17">
        <v>8171.6495655688605</v>
      </c>
      <c r="AT38" s="17">
        <v>12.0398459753756</v>
      </c>
      <c r="AU38" s="17">
        <v>164444.57538151799</v>
      </c>
      <c r="AV38" s="17">
        <v>6810617.8196589602</v>
      </c>
      <c r="AW38" s="17">
        <v>37470.625112420101</v>
      </c>
      <c r="AX38" s="17">
        <v>0</v>
      </c>
      <c r="AY38" s="17">
        <v>24663.407675729399</v>
      </c>
      <c r="AZ38" s="17">
        <v>0</v>
      </c>
      <c r="BA38" s="17">
        <v>4338.9040334277097</v>
      </c>
      <c r="BB38" s="17">
        <v>16379.2293743349</v>
      </c>
      <c r="BC38" s="17">
        <v>100904.071955334</v>
      </c>
      <c r="BD38" s="17">
        <v>100904.071955334</v>
      </c>
      <c r="BE38" s="17">
        <v>17338.575496461799</v>
      </c>
      <c r="BF38" s="17">
        <v>0</v>
      </c>
      <c r="BG38" s="17">
        <v>1444.71174499565</v>
      </c>
      <c r="BH38" s="17">
        <v>795305409.36678898</v>
      </c>
      <c r="BI38" s="17">
        <v>0</v>
      </c>
      <c r="BJ38" s="17">
        <v>115417.734557723</v>
      </c>
      <c r="BK38" s="17">
        <v>11742.7844025538</v>
      </c>
      <c r="BL38" s="17">
        <v>20085.066375950501</v>
      </c>
      <c r="BM38" s="17">
        <v>338873.15228740597</v>
      </c>
      <c r="BN38" s="17">
        <v>11827.170923945199</v>
      </c>
      <c r="BO38" s="17">
        <v>0.39197203362048499</v>
      </c>
      <c r="BP38" s="17">
        <v>1.1156111192314599</v>
      </c>
      <c r="BQ38" s="17">
        <v>113545.625902392</v>
      </c>
      <c r="BR38" s="17">
        <v>2893.2826407996699</v>
      </c>
      <c r="BS38" s="17">
        <v>0</v>
      </c>
      <c r="BT38" s="17">
        <v>17083.442484978201</v>
      </c>
      <c r="BU38" s="17">
        <v>111335.795852733</v>
      </c>
      <c r="BV38" s="17">
        <v>0</v>
      </c>
      <c r="BW38" s="17">
        <v>1654872.15817001</v>
      </c>
      <c r="BX38" s="17">
        <v>63061.908146722402</v>
      </c>
      <c r="BY38" s="17">
        <v>7006.8784866811102</v>
      </c>
      <c r="BZ38" s="17">
        <v>70068.786633403506</v>
      </c>
      <c r="CA38" s="17">
        <v>89.207245099930802</v>
      </c>
      <c r="CB38" s="17">
        <v>121249.66845382399</v>
      </c>
      <c r="CC38" s="17">
        <v>9275.1596648292507</v>
      </c>
      <c r="CD38" s="17">
        <v>434.922209208124</v>
      </c>
      <c r="CE38" s="17">
        <v>178.11772708977699</v>
      </c>
      <c r="CF38" s="17">
        <v>216.67218805271199</v>
      </c>
      <c r="CG38" s="17">
        <v>198.40957312779599</v>
      </c>
      <c r="CH38" s="17">
        <v>840.98528714945598</v>
      </c>
      <c r="CI38" s="17">
        <v>2.2573259577317701</v>
      </c>
      <c r="CJ38" s="17">
        <v>137987.978002396</v>
      </c>
      <c r="CK38" s="17">
        <v>0</v>
      </c>
      <c r="CL38" s="17">
        <v>4182.1073005704402</v>
      </c>
      <c r="CM38" s="17">
        <v>50164.239246875703</v>
      </c>
      <c r="CN38" s="17">
        <v>6.6344654341683302</v>
      </c>
      <c r="CO38" s="17">
        <v>0</v>
      </c>
      <c r="CP38" s="17">
        <v>5082.8367208804102</v>
      </c>
      <c r="CQ38" s="17">
        <v>672421.21885203302</v>
      </c>
      <c r="CR38" s="17">
        <v>569848.48683550803</v>
      </c>
      <c r="CS38" s="17">
        <v>102572.73201652399</v>
      </c>
      <c r="CT38" s="17">
        <v>195.92206244911401</v>
      </c>
      <c r="CU38" s="17">
        <v>2.2124656454824501</v>
      </c>
      <c r="CV38" s="17">
        <v>2961.9822609009102</v>
      </c>
      <c r="CW38" s="17">
        <v>2279.4611666861701</v>
      </c>
      <c r="CX38" s="17">
        <v>205597.46673304701</v>
      </c>
      <c r="CY38" s="17">
        <v>932.37849802168205</v>
      </c>
      <c r="CZ38" s="17">
        <v>1170.3101909913601</v>
      </c>
      <c r="DA38" s="17">
        <v>293710.69006677798</v>
      </c>
      <c r="DB38" s="17">
        <v>0</v>
      </c>
      <c r="DC38" s="17">
        <v>39.041824248284499</v>
      </c>
      <c r="DD38" s="17">
        <v>3517.9004728592199</v>
      </c>
      <c r="DE38" s="17">
        <v>3.0460341617013</v>
      </c>
      <c r="DF38" s="17">
        <v>44191.1918880351</v>
      </c>
      <c r="DG38" s="17">
        <v>7317.8449805232704</v>
      </c>
      <c r="DH38" s="17">
        <v>3115.1592106645398</v>
      </c>
      <c r="DI38" s="17">
        <v>0</v>
      </c>
      <c r="DJ38" s="17">
        <v>2573.8157891341798</v>
      </c>
      <c r="DK38" s="17">
        <v>26578.544891267498</v>
      </c>
      <c r="DL38" s="17">
        <v>10338.717564836001</v>
      </c>
      <c r="DM38" s="17">
        <v>77986.629571529498</v>
      </c>
      <c r="DN38" s="17">
        <v>1600451.96219209</v>
      </c>
      <c r="DO38" s="17">
        <v>8758.5619901865994</v>
      </c>
      <c r="DP38" s="17">
        <v>11890.9680562023</v>
      </c>
      <c r="DR38" s="26">
        <f t="shared" si="29"/>
        <v>1.0340030174372634</v>
      </c>
      <c r="DS38" s="40">
        <f t="shared" si="31"/>
        <v>2.3562321651488835E-6</v>
      </c>
      <c r="DT38" s="40">
        <f t="shared" si="32"/>
        <v>2.3315353004482941E-6</v>
      </c>
      <c r="DU38" s="40">
        <f t="shared" si="33"/>
        <v>2.9955996436784664E-6</v>
      </c>
      <c r="DV38" s="40">
        <f t="shared" si="34"/>
        <v>2.5103703204381774E-6</v>
      </c>
      <c r="DW38" s="40">
        <f t="shared" si="35"/>
        <v>2.5038569261019541E-6</v>
      </c>
      <c r="DX38" s="40">
        <f t="shared" si="36"/>
        <v>2.7314801808419428E-6</v>
      </c>
      <c r="DY38" s="40">
        <f t="shared" si="37"/>
        <v>2.2668598620424124E-6</v>
      </c>
      <c r="DZ38" s="40">
        <f t="shared" si="38"/>
        <v>2.7188545459151421E-6</v>
      </c>
      <c r="EA38" s="40">
        <f t="shared" si="39"/>
        <v>2.7840493155330025E-6</v>
      </c>
      <c r="EB38" s="40">
        <f t="shared" si="40"/>
        <v>2.7647972825816722E-6</v>
      </c>
      <c r="EC38" s="40">
        <f t="shared" si="41"/>
        <v>2.855682357929201E-6</v>
      </c>
      <c r="ED38" s="40">
        <f t="shared" si="42"/>
        <v>2.8668433067149267E-6</v>
      </c>
      <c r="EE38" s="40">
        <f t="shared" si="43"/>
        <v>2.9174724825655253E-6</v>
      </c>
      <c r="EF38" s="40">
        <f t="shared" si="44"/>
        <v>2.6844874470806699E-6</v>
      </c>
      <c r="EG38" s="40">
        <f t="shared" si="45"/>
        <v>3.0585060138916463E-6</v>
      </c>
      <c r="EH38" s="40">
        <f t="shared" si="46"/>
        <v>3.6161033300971581E-6</v>
      </c>
      <c r="EI38" s="40">
        <f t="shared" si="47"/>
        <v>2.6447982675772083E-6</v>
      </c>
      <c r="EJ38" s="40">
        <f t="shared" si="48"/>
        <v>2.9037382613995446E-6</v>
      </c>
      <c r="EK38" s="40">
        <f t="shared" si="49"/>
        <v>2.5150912960446336E-6</v>
      </c>
      <c r="EL38" s="40">
        <f t="shared" si="50"/>
        <v>5.7558021144909833E-6</v>
      </c>
      <c r="EM38" s="40">
        <f t="shared" si="51"/>
        <v>0.16429251781370066</v>
      </c>
      <c r="EN38" s="40">
        <f t="shared" si="52"/>
        <v>2.8145113815680898E-6</v>
      </c>
      <c r="EO38" s="40">
        <f t="shared" si="53"/>
        <v>3.0599742466430199E-6</v>
      </c>
      <c r="EP38" s="40">
        <f t="shared" si="54"/>
        <v>1.7421661527450939E-6</v>
      </c>
      <c r="EQ38" s="40">
        <f t="shared" si="55"/>
        <v>2.9390002147786209E-6</v>
      </c>
      <c r="ER38" s="40">
        <f t="shared" si="56"/>
        <v>2.6322418726924696E-6</v>
      </c>
      <c r="ES38" s="40">
        <f t="shared" si="57"/>
        <v>2.8251170509770043E-6</v>
      </c>
      <c r="ET38" s="40">
        <f t="shared" si="58"/>
        <v>2.6989108341583425E-6</v>
      </c>
      <c r="EU38" s="40">
        <f t="shared" si="59"/>
        <v>2.7546496369304961E-6</v>
      </c>
      <c r="EV38" s="40">
        <f t="shared" si="30"/>
        <v>0</v>
      </c>
    </row>
    <row r="39" spans="1:152" x14ac:dyDescent="0.25">
      <c r="A39" s="17" t="s">
        <v>208</v>
      </c>
      <c r="B39" s="15">
        <v>1769.6888369999999</v>
      </c>
      <c r="C39" s="15">
        <v>29.190842</v>
      </c>
      <c r="D39" s="15">
        <v>31.64669</v>
      </c>
      <c r="E39" s="15">
        <v>186.72611499999999</v>
      </c>
      <c r="F39" s="15">
        <v>158.24247</v>
      </c>
      <c r="G39" s="15">
        <v>15.592464</v>
      </c>
      <c r="H39" s="15">
        <v>419.61834499999998</v>
      </c>
      <c r="I39" s="17">
        <v>15.181093000000001</v>
      </c>
      <c r="J39" s="17">
        <v>4.6355709999999997</v>
      </c>
      <c r="K39" s="17">
        <v>8.7613869999999991</v>
      </c>
      <c r="L39" s="17">
        <v>1.1150850000000001</v>
      </c>
      <c r="M39" s="17">
        <v>31.461342999999999</v>
      </c>
      <c r="N39" s="17">
        <v>3.8231519999999999</v>
      </c>
      <c r="O39" s="17">
        <v>1.3858839999999999</v>
      </c>
      <c r="P39" s="17">
        <v>0.15345900000000001</v>
      </c>
      <c r="Q39" s="17">
        <v>6.2844999999999998E-2</v>
      </c>
      <c r="R39" s="17">
        <v>7.6448000000000002E-2</v>
      </c>
      <c r="S39" s="17">
        <v>7.0007E-2</v>
      </c>
      <c r="T39" s="17">
        <v>0.29673699999999997</v>
      </c>
      <c r="U39" s="17">
        <v>20.788378000000002</v>
      </c>
      <c r="V39" s="17">
        <v>4.4125540000000001</v>
      </c>
      <c r="W39" s="17">
        <v>4.7789359999999999</v>
      </c>
      <c r="X39" s="17">
        <v>0.63719099999999995</v>
      </c>
      <c r="Y39" s="17">
        <v>4.2500000000000003E-3</v>
      </c>
      <c r="Z39" s="17">
        <v>0.43009999999999998</v>
      </c>
      <c r="AA39" s="17">
        <v>1.0208680000000001</v>
      </c>
      <c r="AB39" s="17">
        <v>0.939859</v>
      </c>
      <c r="AC39" s="17">
        <v>1.1776999999999999E-2</v>
      </c>
      <c r="AD39" s="17">
        <v>9.5879999999999993E-3</v>
      </c>
      <c r="AE39" s="17"/>
      <c r="AF39" s="15"/>
      <c r="AG39" s="17" t="s">
        <v>208</v>
      </c>
      <c r="AH39" s="17">
        <v>39.858071745599801</v>
      </c>
      <c r="AI39" s="17">
        <v>5.9863909921728196</v>
      </c>
      <c r="AJ39" s="17">
        <v>4.7789288844061497</v>
      </c>
      <c r="AK39" s="17">
        <v>4.6355617553960604</v>
      </c>
      <c r="AL39" s="17">
        <v>0.63718353114304105</v>
      </c>
      <c r="AM39" s="17">
        <v>15.181093282570099</v>
      </c>
      <c r="AN39" s="17">
        <v>15.181093282570099</v>
      </c>
      <c r="AO39" s="17">
        <v>12.798584279204301</v>
      </c>
      <c r="AP39" s="17">
        <v>12.6828372112693</v>
      </c>
      <c r="AQ39" s="17">
        <v>8.7613794867166792</v>
      </c>
      <c r="AR39" s="17">
        <v>1.17769853406791E-2</v>
      </c>
      <c r="AS39" s="17">
        <v>1.1150836322843001</v>
      </c>
      <c r="AT39" s="17">
        <v>4.2499950933271597E-3</v>
      </c>
      <c r="AU39" s="17">
        <v>42.645431303687701</v>
      </c>
      <c r="AV39" s="17">
        <v>1769.6882483727099</v>
      </c>
      <c r="AW39" s="17">
        <v>9.7172605258532698</v>
      </c>
      <c r="AX39" s="17">
        <v>0</v>
      </c>
      <c r="AY39" s="17">
        <v>6.3959623424041396</v>
      </c>
      <c r="AZ39" s="17">
        <v>0</v>
      </c>
      <c r="BA39" s="17">
        <v>1.12520838971446</v>
      </c>
      <c r="BB39" s="17">
        <v>4.2476271619267303</v>
      </c>
      <c r="BC39" s="17">
        <v>31.4613286892838</v>
      </c>
      <c r="BD39" s="17">
        <v>31.4613286892838</v>
      </c>
      <c r="BE39" s="17">
        <v>4.4964119740648201</v>
      </c>
      <c r="BF39" s="17">
        <v>0</v>
      </c>
      <c r="BG39" s="17">
        <v>0.430100381090957</v>
      </c>
      <c r="BH39" s="17">
        <v>280616.26495588</v>
      </c>
      <c r="BI39" s="17">
        <v>0</v>
      </c>
      <c r="BJ39" s="17">
        <v>29.931295799765198</v>
      </c>
      <c r="BK39" s="17">
        <v>3.0452525447412602</v>
      </c>
      <c r="BL39" s="17">
        <v>5.2086623921860404</v>
      </c>
      <c r="BM39" s="17">
        <v>87.880049806037107</v>
      </c>
      <c r="BN39" s="17">
        <v>3.0671420105446998</v>
      </c>
      <c r="BO39" s="17">
        <v>2.4928641897738598E-3</v>
      </c>
      <c r="BP39" s="17">
        <v>7.0950757563231198E-3</v>
      </c>
      <c r="BQ39" s="17">
        <v>20.7884363530878</v>
      </c>
      <c r="BR39" s="17">
        <v>1.02087005988194</v>
      </c>
      <c r="BS39" s="17">
        <v>0</v>
      </c>
      <c r="BT39" s="17">
        <v>5.0376852680348501</v>
      </c>
      <c r="BU39" s="17">
        <v>29.190838024217701</v>
      </c>
      <c r="BV39" s="17">
        <v>0</v>
      </c>
      <c r="BW39" s="17">
        <v>433.73132580454899</v>
      </c>
      <c r="BX39" s="17">
        <v>28.482012863969299</v>
      </c>
      <c r="BY39" s="17">
        <v>3.1646729401389999</v>
      </c>
      <c r="BZ39" s="17">
        <v>31.646685804108301</v>
      </c>
      <c r="CA39" s="17">
        <v>2.31341425231457E-2</v>
      </c>
      <c r="CB39" s="17">
        <v>31.443697252324402</v>
      </c>
      <c r="CC39" s="17">
        <v>2.40532971085227</v>
      </c>
      <c r="CD39" s="17">
        <v>0.15345728110583801</v>
      </c>
      <c r="CE39" s="17">
        <v>6.2845428978653695E-2</v>
      </c>
      <c r="CF39" s="17">
        <v>7.64485608911082E-2</v>
      </c>
      <c r="CG39" s="17">
        <v>7.0006694462540695E-2</v>
      </c>
      <c r="CH39" s="17">
        <v>0.29673711439232298</v>
      </c>
      <c r="CI39" s="17">
        <v>4.4685965927567101E-3</v>
      </c>
      <c r="CJ39" s="17">
        <v>35.784440274343098</v>
      </c>
      <c r="CK39" s="17">
        <v>1.8384310697377E-3</v>
      </c>
      <c r="CL39" s="17">
        <v>0.54035262598036704</v>
      </c>
      <c r="CM39" s="17">
        <v>5.7755267778898398</v>
      </c>
      <c r="CN39" s="17">
        <v>1.63205988855635E-3</v>
      </c>
      <c r="CO39" s="17">
        <v>0</v>
      </c>
      <c r="CP39" s="17">
        <v>0.13093624839475901</v>
      </c>
      <c r="CQ39" s="17">
        <v>186.72606207300001</v>
      </c>
      <c r="CR39" s="17">
        <v>158.242424722294</v>
      </c>
      <c r="CS39" s="17">
        <v>28.483637350705699</v>
      </c>
      <c r="CT39" s="17">
        <v>1.7006349752255599E-3</v>
      </c>
      <c r="CU39" s="17">
        <v>2.98944706978179E-4</v>
      </c>
      <c r="CV39" s="17">
        <v>0.74773192799704502</v>
      </c>
      <c r="CW39" s="17">
        <v>8.0571969113245906E-2</v>
      </c>
      <c r="CX39" s="17">
        <v>61.667984258998999</v>
      </c>
      <c r="CY39" s="17">
        <v>0.41205640525361398</v>
      </c>
      <c r="CZ39" s="17">
        <v>0.184889429388713</v>
      </c>
      <c r="DA39" s="17">
        <v>88.097119992063298</v>
      </c>
      <c r="DB39" s="17">
        <v>0</v>
      </c>
      <c r="DC39" s="17">
        <v>3.2427771292514698E-3</v>
      </c>
      <c r="DD39" s="17">
        <v>0.59180433538914301</v>
      </c>
      <c r="DE39" s="17">
        <v>2.6930746319659099E-4</v>
      </c>
      <c r="DF39" s="17">
        <v>15.592457656597</v>
      </c>
      <c r="DG39" s="17">
        <v>1.8977486676714801</v>
      </c>
      <c r="DH39" s="17">
        <v>0.93985871097956797</v>
      </c>
      <c r="DI39" s="17">
        <v>0</v>
      </c>
      <c r="DJ39" s="17">
        <v>0.66746235637899598</v>
      </c>
      <c r="DK39" s="17">
        <v>6.8926161074219703</v>
      </c>
      <c r="DL39" s="17">
        <v>3.8231502765818202</v>
      </c>
      <c r="DM39" s="17">
        <v>20.2242755355743</v>
      </c>
      <c r="DN39" s="17">
        <v>419.61823652287001</v>
      </c>
      <c r="DO39" s="17">
        <v>1.38588744885828</v>
      </c>
      <c r="DP39" s="17">
        <v>3.0836919473883402</v>
      </c>
      <c r="DR39" s="26">
        <f t="shared" si="29"/>
        <v>1.0336331647514319</v>
      </c>
      <c r="DS39" s="40">
        <f t="shared" si="31"/>
        <v>-3.3261626431989244E-7</v>
      </c>
      <c r="DT39" s="40">
        <f t="shared" si="32"/>
        <v>-1.361996443589139E-7</v>
      </c>
      <c r="DU39" s="40">
        <f t="shared" si="33"/>
        <v>-1.3258548360314685E-7</v>
      </c>
      <c r="DV39" s="40">
        <f t="shared" si="34"/>
        <v>-2.8344722956664521E-7</v>
      </c>
      <c r="DW39" s="40">
        <f t="shared" si="35"/>
        <v>-2.8612866061421497E-7</v>
      </c>
      <c r="DX39" s="40">
        <f t="shared" si="36"/>
        <v>-4.0682492512539048E-7</v>
      </c>
      <c r="DY39" s="40">
        <f t="shared" si="37"/>
        <v>-2.5851379298061194E-7</v>
      </c>
      <c r="DZ39" s="40">
        <f t="shared" si="38"/>
        <v>1.8613290813455416E-8</v>
      </c>
      <c r="EA39" s="40">
        <f t="shared" si="39"/>
        <v>-1.9942751258154187E-6</v>
      </c>
      <c r="EB39" s="40">
        <f t="shared" si="40"/>
        <v>-8.5754496633211326E-7</v>
      </c>
      <c r="EC39" s="40">
        <f t="shared" si="41"/>
        <v>-1.2265573476722735E-6</v>
      </c>
      <c r="ED39" s="40">
        <f t="shared" si="42"/>
        <v>-4.5486666604210095E-7</v>
      </c>
      <c r="EE39" s="40">
        <f t="shared" si="43"/>
        <v>-4.5078463522300519E-7</v>
      </c>
      <c r="EF39" s="40">
        <f t="shared" si="44"/>
        <v>2.4885620153455333E-6</v>
      </c>
      <c r="EG39" s="40">
        <f t="shared" si="45"/>
        <v>-1.1200999367949104E-5</v>
      </c>
      <c r="EH39" s="40">
        <f t="shared" si="46"/>
        <v>6.8259790547618765E-6</v>
      </c>
      <c r="EI39" s="40">
        <f t="shared" si="47"/>
        <v>7.3368970829556279E-6</v>
      </c>
      <c r="EJ39" s="40">
        <f t="shared" si="48"/>
        <v>-4.3643844087774486E-6</v>
      </c>
      <c r="EK39" s="40">
        <f t="shared" si="49"/>
        <v>3.8550070602223824E-7</v>
      </c>
      <c r="EL39" s="40">
        <f t="shared" si="50"/>
        <v>2.8070053276029578E-6</v>
      </c>
      <c r="EM39" s="40">
        <f t="shared" si="51"/>
        <v>0.14167107485480063</v>
      </c>
      <c r="EN39" s="40">
        <f t="shared" si="52"/>
        <v>-1.488949391692568E-6</v>
      </c>
      <c r="EO39" s="40">
        <f t="shared" si="53"/>
        <v>-1.172153555041299E-5</v>
      </c>
      <c r="EP39" s="40">
        <f t="shared" si="54"/>
        <v>-1.1545112566121516E-6</v>
      </c>
      <c r="EQ39" s="40">
        <f t="shared" si="55"/>
        <v>8.86051980965918E-7</v>
      </c>
      <c r="ER39" s="40">
        <f t="shared" si="56"/>
        <v>2.0177750109795701E-6</v>
      </c>
      <c r="ES39" s="40">
        <f t="shared" si="57"/>
        <v>-3.0751467191526165E-7</v>
      </c>
      <c r="ET39" s="40">
        <f t="shared" si="58"/>
        <v>-1.2447415215699561E-6</v>
      </c>
      <c r="EU39" s="40">
        <f t="shared" si="59"/>
        <v>-6.2634442032310532E-6</v>
      </c>
      <c r="EV39" s="40">
        <f t="shared" si="30"/>
        <v>0</v>
      </c>
    </row>
    <row r="40" spans="1:152" x14ac:dyDescent="0.25">
      <c r="A40" s="17" t="s">
        <v>209</v>
      </c>
      <c r="B40" s="15">
        <v>123.784886</v>
      </c>
      <c r="C40" s="15">
        <v>2.04508</v>
      </c>
      <c r="D40" s="15">
        <v>2.3818809999999999</v>
      </c>
      <c r="E40" s="15">
        <v>13.211257</v>
      </c>
      <c r="F40" s="15">
        <v>11.195978</v>
      </c>
      <c r="G40" s="15">
        <v>1.14211</v>
      </c>
      <c r="H40" s="15">
        <v>29.398139</v>
      </c>
      <c r="I40" s="17">
        <v>1.1119749999999999</v>
      </c>
      <c r="J40" s="17">
        <v>0.33954600000000001</v>
      </c>
      <c r="K40" s="17">
        <v>0.64175000000000004</v>
      </c>
      <c r="L40" s="17">
        <v>8.1670999999999994E-2</v>
      </c>
      <c r="M40" s="17">
        <v>2.3044600000000002</v>
      </c>
      <c r="N40" s="17">
        <v>0.28004600000000002</v>
      </c>
      <c r="O40" s="17">
        <v>0.101496</v>
      </c>
      <c r="P40" s="17">
        <v>1.1198E-2</v>
      </c>
      <c r="Q40" s="17">
        <v>4.6049999999999997E-3</v>
      </c>
      <c r="R40" s="17">
        <v>5.594E-3</v>
      </c>
      <c r="S40" s="17">
        <v>5.1149999999999998E-3</v>
      </c>
      <c r="T40" s="17">
        <v>2.1644E-2</v>
      </c>
      <c r="U40" s="17">
        <v>1.522694</v>
      </c>
      <c r="V40" s="17">
        <v>0.32320599999999999</v>
      </c>
      <c r="W40" s="17">
        <v>0.35003899999999999</v>
      </c>
      <c r="X40" s="17">
        <v>4.6668000000000001E-2</v>
      </c>
      <c r="Y40" s="17">
        <v>2.7999999999999998E-4</v>
      </c>
      <c r="Z40" s="17">
        <v>3.1503999999999997E-2</v>
      </c>
      <c r="AA40" s="17">
        <v>7.4774999999999994E-2</v>
      </c>
      <c r="AB40" s="17">
        <v>6.8842E-2</v>
      </c>
      <c r="AC40" s="17">
        <v>8.4599999999999996E-4</v>
      </c>
      <c r="AD40" s="17">
        <v>6.9499999999999998E-4</v>
      </c>
      <c r="AE40" s="17"/>
      <c r="AF40" s="15"/>
      <c r="AG40" s="17" t="s">
        <v>209</v>
      </c>
      <c r="AH40" s="17">
        <v>2.7622152567337399</v>
      </c>
      <c r="AI40" s="17">
        <v>0.41486185945523701</v>
      </c>
      <c r="AJ40" s="17">
        <v>0.35003805168736202</v>
      </c>
      <c r="AK40" s="17">
        <v>0.33954597654380297</v>
      </c>
      <c r="AL40" s="17">
        <v>4.6667965081433199E-2</v>
      </c>
      <c r="AM40" s="17">
        <v>1.1119746526322101</v>
      </c>
      <c r="AN40" s="17">
        <v>1.1119746526322101</v>
      </c>
      <c r="AO40" s="17">
        <v>0.88695377213578197</v>
      </c>
      <c r="AP40" s="17">
        <v>0.87893482115555199</v>
      </c>
      <c r="AQ40" s="17">
        <v>0.64174932293459397</v>
      </c>
      <c r="AR40" s="17">
        <v>8.4601045681751699E-4</v>
      </c>
      <c r="AS40" s="17">
        <v>8.1670997682721805E-2</v>
      </c>
      <c r="AT40" s="17">
        <v>2.79983668711453E-4</v>
      </c>
      <c r="AU40" s="17">
        <v>2.9553811166322199</v>
      </c>
      <c r="AV40" s="17">
        <v>123.784833435297</v>
      </c>
      <c r="AW40" s="17">
        <v>0.67342091033416496</v>
      </c>
      <c r="AX40" s="17">
        <v>0</v>
      </c>
      <c r="AY40" s="17">
        <v>0.44324773051505401</v>
      </c>
      <c r="AZ40" s="17">
        <v>0</v>
      </c>
      <c r="BA40" s="17">
        <v>7.7978211470828895E-2</v>
      </c>
      <c r="BB40" s="17">
        <v>0.294365953118713</v>
      </c>
      <c r="BC40" s="17">
        <v>2.3044611624903402</v>
      </c>
      <c r="BD40" s="17">
        <v>2.3044611624903402</v>
      </c>
      <c r="BE40" s="17">
        <v>0.311607409259191</v>
      </c>
      <c r="BF40" s="17">
        <v>0</v>
      </c>
      <c r="BG40" s="17">
        <v>3.1504051014401603E-2</v>
      </c>
      <c r="BH40" s="17">
        <v>20554.493549386199</v>
      </c>
      <c r="BI40" s="17">
        <v>0</v>
      </c>
      <c r="BJ40" s="17">
        <v>2.07426409650953</v>
      </c>
      <c r="BK40" s="17">
        <v>0.21104051236010299</v>
      </c>
      <c r="BL40" s="17">
        <v>0.36096619692896098</v>
      </c>
      <c r="BM40" s="17">
        <v>6.0901789384545104</v>
      </c>
      <c r="BN40" s="17">
        <v>0.21255705361309901</v>
      </c>
      <c r="BO40" s="17">
        <v>1.8070106979282E-4</v>
      </c>
      <c r="BP40" s="17">
        <v>5.1430050100034698E-4</v>
      </c>
      <c r="BQ40" s="17">
        <v>1.52269404423816</v>
      </c>
      <c r="BR40" s="17">
        <v>7.4775123146877398E-2</v>
      </c>
      <c r="BS40" s="17">
        <v>0</v>
      </c>
      <c r="BT40" s="17">
        <v>0.36652900302237101</v>
      </c>
      <c r="BU40" s="17">
        <v>2.0450771905399598</v>
      </c>
      <c r="BV40" s="17">
        <v>0</v>
      </c>
      <c r="BW40" s="17">
        <v>30.376183689104099</v>
      </c>
      <c r="BX40" s="17">
        <v>2.1436907135810199</v>
      </c>
      <c r="BY40" s="17">
        <v>0.23818815059772799</v>
      </c>
      <c r="BZ40" s="17">
        <v>2.3818788641787498</v>
      </c>
      <c r="CA40" s="17">
        <v>1.6032294493714E-3</v>
      </c>
      <c r="CB40" s="17">
        <v>2.17908391373865</v>
      </c>
      <c r="CC40" s="17">
        <v>0.166692203293622</v>
      </c>
      <c r="CD40" s="17">
        <v>1.11979344135981E-2</v>
      </c>
      <c r="CE40" s="17">
        <v>4.6049994918346297E-3</v>
      </c>
      <c r="CF40" s="17">
        <v>5.5940608100883502E-3</v>
      </c>
      <c r="CG40" s="17">
        <v>5.1150006845351202E-3</v>
      </c>
      <c r="CH40" s="17">
        <v>2.1643869380556301E-2</v>
      </c>
      <c r="CI40" s="17">
        <v>3.1452000418878099E-4</v>
      </c>
      <c r="CJ40" s="17">
        <v>2.4799054391077799</v>
      </c>
      <c r="CK40" s="17">
        <v>1.30489412854048E-4</v>
      </c>
      <c r="CL40" s="17">
        <v>3.7941991104350203E-2</v>
      </c>
      <c r="CM40" s="17">
        <v>0.405847032303223</v>
      </c>
      <c r="CN40" s="17">
        <v>1.19942373385803E-4</v>
      </c>
      <c r="CO40" s="17">
        <v>0</v>
      </c>
      <c r="CP40" s="17">
        <v>9.1922328962670205E-3</v>
      </c>
      <c r="CQ40" s="17">
        <v>13.2112525275074</v>
      </c>
      <c r="CR40" s="5">
        <v>11.195974023122901</v>
      </c>
      <c r="CS40" s="17">
        <v>2.0152785043844399</v>
      </c>
      <c r="CT40" s="17">
        <v>1.20280457679525E-4</v>
      </c>
      <c r="CU40" s="5">
        <v>2.14277969763609E-5</v>
      </c>
      <c r="CV40" s="17">
        <v>5.5521198322282597E-2</v>
      </c>
      <c r="CW40" s="17">
        <v>5.6428135385836404E-3</v>
      </c>
      <c r="CX40" s="17">
        <v>4.3635414276029696</v>
      </c>
      <c r="CY40" s="17">
        <v>2.9004539096215198E-2</v>
      </c>
      <c r="CZ40" s="17">
        <v>1.3024878056846099E-2</v>
      </c>
      <c r="DA40" s="17">
        <v>6.2336323572369396</v>
      </c>
      <c r="DB40" s="17">
        <v>0</v>
      </c>
      <c r="DC40" s="17">
        <v>2.28363420911941E-4</v>
      </c>
      <c r="DD40" s="17">
        <v>4.1671025314572001E-2</v>
      </c>
      <c r="DE40" s="5">
        <v>1.9504184703230299E-5</v>
      </c>
      <c r="DF40" s="17">
        <v>1.1421154979414301</v>
      </c>
      <c r="DG40" s="17">
        <v>0.131515723779454</v>
      </c>
      <c r="DH40" s="17">
        <v>6.8841673024796393E-2</v>
      </c>
      <c r="DI40" s="17">
        <v>0</v>
      </c>
      <c r="DJ40" s="17">
        <v>4.6256305952435198E-2</v>
      </c>
      <c r="DK40" s="17">
        <v>0.47766555951806899</v>
      </c>
      <c r="DL40" s="17">
        <v>0.28004586033790202</v>
      </c>
      <c r="DM40" s="17">
        <v>1.40157282736817</v>
      </c>
      <c r="DN40" s="17">
        <v>29.398131252170099</v>
      </c>
      <c r="DO40" s="17">
        <v>0.10149539358934501</v>
      </c>
      <c r="DP40" s="17">
        <v>0.213702947263788</v>
      </c>
      <c r="DR40" s="26">
        <f t="shared" si="29"/>
        <v>1.0332692043771252</v>
      </c>
      <c r="DS40" s="40">
        <f t="shared" si="31"/>
        <v>-4.2464556615914504E-7</v>
      </c>
      <c r="DT40" s="40">
        <f t="shared" si="32"/>
        <v>-1.373765349113548E-6</v>
      </c>
      <c r="DU40" s="40">
        <f t="shared" si="33"/>
        <v>-8.9669519597417309E-7</v>
      </c>
      <c r="DV40" s="40">
        <f t="shared" si="34"/>
        <v>-3.3853649204398144E-7</v>
      </c>
      <c r="DW40" s="40">
        <f t="shared" si="35"/>
        <v>-3.5520586943202213E-7</v>
      </c>
      <c r="DX40" s="40">
        <f t="shared" si="36"/>
        <v>4.8138458030500569E-6</v>
      </c>
      <c r="DY40" s="40">
        <f t="shared" si="37"/>
        <v>-2.6354831172155848E-7</v>
      </c>
      <c r="DZ40" s="40">
        <f t="shared" si="38"/>
        <v>-3.1238812910881202E-7</v>
      </c>
      <c r="EA40" s="40">
        <f t="shared" si="39"/>
        <v>-6.9081058355127901E-8</v>
      </c>
      <c r="EB40" s="40">
        <f t="shared" si="40"/>
        <v>-1.0550298497451171E-6</v>
      </c>
      <c r="EC40" s="40">
        <f t="shared" si="41"/>
        <v>-2.8373329441040865E-8</v>
      </c>
      <c r="ED40" s="40">
        <f t="shared" si="42"/>
        <v>5.0445238363427009E-7</v>
      </c>
      <c r="EE40" s="40">
        <f t="shared" si="43"/>
        <v>-4.987112759962663E-7</v>
      </c>
      <c r="EF40" s="40">
        <f t="shared" si="44"/>
        <v>-5.9747246689163768E-6</v>
      </c>
      <c r="EG40" s="40">
        <f t="shared" si="45"/>
        <v>-5.856974629375074E-6</v>
      </c>
      <c r="EH40" s="40">
        <f t="shared" si="46"/>
        <v>-1.1035078610780864E-7</v>
      </c>
      <c r="EI40" s="40">
        <f t="shared" si="47"/>
        <v>1.0870591410477388E-5</v>
      </c>
      <c r="EJ40" s="40">
        <f t="shared" si="48"/>
        <v>1.338289580504265E-7</v>
      </c>
      <c r="EK40" s="40">
        <f t="shared" si="49"/>
        <v>-6.0349031463078632E-6</v>
      </c>
      <c r="EL40" s="40">
        <f t="shared" si="50"/>
        <v>2.9052560806097169E-8</v>
      </c>
      <c r="EM40" s="40">
        <f t="shared" si="51"/>
        <v>0.13404145660158234</v>
      </c>
      <c r="EN40" s="40">
        <f t="shared" si="52"/>
        <v>-2.7091628017783224E-6</v>
      </c>
      <c r="EO40" s="40">
        <f t="shared" si="53"/>
        <v>-7.4823362479501188E-7</v>
      </c>
      <c r="EP40" s="40">
        <f t="shared" si="54"/>
        <v>-5.8326030524920059E-5</v>
      </c>
      <c r="EQ40" s="40">
        <f t="shared" si="55"/>
        <v>1.6192991875895142E-6</v>
      </c>
      <c r="ER40" s="40">
        <f t="shared" si="56"/>
        <v>1.6468990625714366E-6</v>
      </c>
      <c r="ES40" s="40">
        <f t="shared" si="57"/>
        <v>-4.7496470702078569E-6</v>
      </c>
      <c r="ET40" s="40">
        <f t="shared" si="58"/>
        <v>1.2360304393643807E-5</v>
      </c>
      <c r="EU40" s="40">
        <f t="shared" si="59"/>
        <v>2.2601340532077149E-6</v>
      </c>
      <c r="EV40" s="40">
        <f t="shared" si="30"/>
        <v>0</v>
      </c>
    </row>
    <row r="41" spans="1:152" x14ac:dyDescent="0.25">
      <c r="A41" s="17" t="s">
        <v>210</v>
      </c>
      <c r="B41" s="15">
        <v>2457.3677699999998</v>
      </c>
      <c r="C41" s="15">
        <v>40.569690000000001</v>
      </c>
      <c r="D41" s="15">
        <v>45.779800999999999</v>
      </c>
      <c r="E41" s="15">
        <v>260.92480999999998</v>
      </c>
      <c r="F41" s="15">
        <v>221.12275199999999</v>
      </c>
      <c r="G41" s="15">
        <v>22.212835999999999</v>
      </c>
      <c r="H41" s="15">
        <v>583.18930999999998</v>
      </c>
      <c r="I41" s="17">
        <v>21.626760999999998</v>
      </c>
      <c r="J41" s="17">
        <v>6.6037679999999996</v>
      </c>
      <c r="K41" s="17">
        <v>12.481351999999999</v>
      </c>
      <c r="L41" s="17">
        <v>1.588544</v>
      </c>
      <c r="M41" s="17">
        <v>44.819387999999996</v>
      </c>
      <c r="N41" s="17">
        <v>5.4464110000000003</v>
      </c>
      <c r="O41" s="17">
        <v>1.9743040000000001</v>
      </c>
      <c r="P41" s="17">
        <v>0.218477</v>
      </c>
      <c r="Q41" s="17">
        <v>8.9486999999999997E-2</v>
      </c>
      <c r="R41" s="17">
        <v>0.10883900000000001</v>
      </c>
      <c r="S41" s="17">
        <v>9.9640000000000006E-2</v>
      </c>
      <c r="T41" s="17">
        <v>0.422402</v>
      </c>
      <c r="U41" s="17">
        <v>29.614809999999999</v>
      </c>
      <c r="V41" s="17">
        <v>6.2860659999999999</v>
      </c>
      <c r="W41" s="17">
        <v>6.8080259999999999</v>
      </c>
      <c r="X41" s="17">
        <v>0.90775399999999995</v>
      </c>
      <c r="Y41" s="17">
        <v>5.9690000000000003E-3</v>
      </c>
      <c r="Z41" s="17">
        <v>0.61271299999999995</v>
      </c>
      <c r="AA41" s="17">
        <v>1.4542839999999999</v>
      </c>
      <c r="AB41" s="17">
        <v>1.3389450000000001</v>
      </c>
      <c r="AC41" s="17">
        <v>1.6728E-2</v>
      </c>
      <c r="AD41" s="17">
        <v>1.6689999999999999E-3</v>
      </c>
      <c r="AE41" s="17"/>
      <c r="AF41" s="15"/>
      <c r="AG41" s="17" t="s">
        <v>210</v>
      </c>
      <c r="AH41" s="17">
        <v>55.061294939442099</v>
      </c>
      <c r="AI41" s="17">
        <v>8.2698124983030201</v>
      </c>
      <c r="AJ41" s="17">
        <v>6.80741618353533</v>
      </c>
      <c r="AK41" s="17">
        <v>6.6031600546286198</v>
      </c>
      <c r="AL41" s="17">
        <v>0.907675175979893</v>
      </c>
      <c r="AM41" s="17">
        <v>21.6248445672333</v>
      </c>
      <c r="AN41" s="17">
        <v>21.6248445672333</v>
      </c>
      <c r="AO41" s="17">
        <v>17.680411486353901</v>
      </c>
      <c r="AP41" s="17">
        <v>17.520485606747599</v>
      </c>
      <c r="AQ41" s="17">
        <v>12.480239684151</v>
      </c>
      <c r="AR41" s="17">
        <v>1.6726457449278798E-2</v>
      </c>
      <c r="AS41" s="17">
        <v>1.5884058466340201</v>
      </c>
      <c r="AT41" s="17">
        <v>5.96845080413587E-3</v>
      </c>
      <c r="AU41" s="17">
        <v>58.911831968862103</v>
      </c>
      <c r="AV41" s="17">
        <v>2457.1730488458202</v>
      </c>
      <c r="AW41" s="17">
        <v>13.4237498927157</v>
      </c>
      <c r="AX41" s="17">
        <v>0</v>
      </c>
      <c r="AY41" s="17">
        <v>8.8356113336344198</v>
      </c>
      <c r="AZ41" s="17">
        <v>0</v>
      </c>
      <c r="BA41" s="17">
        <v>1.5544022897368299</v>
      </c>
      <c r="BB41" s="17">
        <v>5.8678153280458201</v>
      </c>
      <c r="BC41" s="17">
        <v>44.815390393717898</v>
      </c>
      <c r="BD41" s="17">
        <v>44.815390393717898</v>
      </c>
      <c r="BE41" s="17">
        <v>6.2114925376207504</v>
      </c>
      <c r="BF41" s="17">
        <v>0</v>
      </c>
      <c r="BG41" s="17">
        <v>0.61265870074389395</v>
      </c>
      <c r="BH41" s="17">
        <v>399727.12200499303</v>
      </c>
      <c r="BI41" s="17">
        <v>0</v>
      </c>
      <c r="BJ41" s="17">
        <v>41.348067746044997</v>
      </c>
      <c r="BK41" s="17">
        <v>4.2068318201381096</v>
      </c>
      <c r="BL41" s="17">
        <v>7.1954320063480699</v>
      </c>
      <c r="BM41" s="17">
        <v>121.40037660318799</v>
      </c>
      <c r="BN41" s="17">
        <v>4.23705762490781</v>
      </c>
      <c r="BO41" s="17">
        <v>4.3389995425409302E-4</v>
      </c>
      <c r="BP41" s="17">
        <v>1.2349380776798501E-3</v>
      </c>
      <c r="BQ41" s="17">
        <v>29.612254785031499</v>
      </c>
      <c r="BR41" s="17">
        <v>1.45415641017328</v>
      </c>
      <c r="BS41" s="17">
        <v>0</v>
      </c>
      <c r="BT41" s="17">
        <v>7.1490894299814096</v>
      </c>
      <c r="BU41" s="17">
        <v>40.566444964478002</v>
      </c>
      <c r="BV41" s="17">
        <v>0</v>
      </c>
      <c r="BW41" s="17">
        <v>602.63921738234205</v>
      </c>
      <c r="BX41" s="17">
        <v>41.197952135011001</v>
      </c>
      <c r="BY41" s="17">
        <v>4.5775369924546796</v>
      </c>
      <c r="BZ41" s="17">
        <v>45.775489127465697</v>
      </c>
      <c r="CA41" s="17">
        <v>3.19581876055616E-2</v>
      </c>
      <c r="CB41" s="17">
        <v>43.437393702695601</v>
      </c>
      <c r="CC41" s="17">
        <v>3.3228067752449602</v>
      </c>
      <c r="CD41" s="17">
        <v>0.218457461442153</v>
      </c>
      <c r="CE41" s="17">
        <v>8.9479382579738406E-2</v>
      </c>
      <c r="CF41" s="17">
        <v>0.10882890231650599</v>
      </c>
      <c r="CG41" s="17">
        <v>9.9631311245225604E-2</v>
      </c>
      <c r="CH41" s="17">
        <v>0.422364774532206</v>
      </c>
      <c r="CI41" s="17">
        <v>6.3440769981866901E-3</v>
      </c>
      <c r="CJ41" s="17">
        <v>49.433848370945199</v>
      </c>
      <c r="CK41" s="17">
        <v>2.5432802707275699E-3</v>
      </c>
      <c r="CL41" s="17">
        <v>0.77269376873515305</v>
      </c>
      <c r="CM41" s="17">
        <v>8.2401169871635798</v>
      </c>
      <c r="CN41" s="17">
        <v>2.00698620005842E-3</v>
      </c>
      <c r="CO41" s="17">
        <v>0</v>
      </c>
      <c r="CP41" s="17">
        <v>0.18734202464767299</v>
      </c>
      <c r="CQ41" s="17">
        <v>260.90349124890702</v>
      </c>
      <c r="CR41" s="17">
        <v>221.10468461872699</v>
      </c>
      <c r="CS41" s="17">
        <v>39.798806630180103</v>
      </c>
      <c r="CT41" s="17">
        <v>2.3788346142187E-3</v>
      </c>
      <c r="CU41" s="17">
        <v>4.00793553486885E-4</v>
      </c>
      <c r="CV41" s="17">
        <v>0.88466320657859199</v>
      </c>
      <c r="CW41" s="17">
        <v>0.116116297469645</v>
      </c>
      <c r="CX41" s="17">
        <v>86.140892772367195</v>
      </c>
      <c r="CY41" s="17">
        <v>0.58487518581105202</v>
      </c>
      <c r="CZ41" s="17">
        <v>0.26179065621675801</v>
      </c>
      <c r="DA41" s="17">
        <v>123.05842259958</v>
      </c>
      <c r="DB41" s="17">
        <v>0</v>
      </c>
      <c r="DC41" s="17">
        <v>4.5962710052525101E-3</v>
      </c>
      <c r="DD41" s="17">
        <v>0.83915212235652004</v>
      </c>
      <c r="DE41" s="17">
        <v>3.4875515912410302E-4</v>
      </c>
      <c r="DF41" s="17">
        <v>22.210854129025499</v>
      </c>
      <c r="DG41" s="17">
        <v>2.6216056306309499</v>
      </c>
      <c r="DH41" s="17">
        <v>1.3388276257317899</v>
      </c>
      <c r="DI41" s="17">
        <v>0</v>
      </c>
      <c r="DJ41" s="17">
        <v>0.92206384169530797</v>
      </c>
      <c r="DK41" s="17">
        <v>9.5217139223149196</v>
      </c>
      <c r="DL41" s="17">
        <v>5.4459148992009103</v>
      </c>
      <c r="DM41" s="17">
        <v>27.938521011865198</v>
      </c>
      <c r="DN41" s="17">
        <v>583.14290281364799</v>
      </c>
      <c r="DO41" s="17">
        <v>1.97412490871962</v>
      </c>
      <c r="DP41" s="17">
        <v>4.2599024633239297</v>
      </c>
      <c r="DR41" s="26">
        <f t="shared" si="29"/>
        <v>1.0334331678815345</v>
      </c>
      <c r="DS41" s="40">
        <f t="shared" si="31"/>
        <v>-7.9239728198950268E-5</v>
      </c>
      <c r="DT41" s="40">
        <f t="shared" si="32"/>
        <v>-7.9986697507407236E-5</v>
      </c>
      <c r="DU41" s="40">
        <f t="shared" si="33"/>
        <v>-9.4187227557020114E-5</v>
      </c>
      <c r="DV41" s="40">
        <f t="shared" si="34"/>
        <v>-8.1704576475356589E-5</v>
      </c>
      <c r="DW41" s="40">
        <f t="shared" si="35"/>
        <v>-8.1707472928879024E-5</v>
      </c>
      <c r="DX41" s="40">
        <f t="shared" si="36"/>
        <v>-8.9221879389930699E-5</v>
      </c>
      <c r="DY41" s="40">
        <f t="shared" si="37"/>
        <v>-7.9574823399943356E-5</v>
      </c>
      <c r="DZ41" s="40">
        <f t="shared" si="38"/>
        <v>-8.8613952255657059E-5</v>
      </c>
      <c r="EA41" s="40">
        <f t="shared" si="39"/>
        <v>-9.2060376951441953E-5</v>
      </c>
      <c r="EB41" s="40">
        <f t="shared" si="40"/>
        <v>-8.911821804235641E-5</v>
      </c>
      <c r="EC41" s="40">
        <f t="shared" si="41"/>
        <v>-8.6968548545011821E-5</v>
      </c>
      <c r="ED41" s="40">
        <f t="shared" si="42"/>
        <v>-8.9193682923522554E-5</v>
      </c>
      <c r="EE41" s="40">
        <f t="shared" si="43"/>
        <v>-9.1087653702597116E-5</v>
      </c>
      <c r="EF41" s="40">
        <f t="shared" si="44"/>
        <v>-9.0711096356018426E-5</v>
      </c>
      <c r="EG41" s="40">
        <f t="shared" si="45"/>
        <v>-8.9430731138766096E-5</v>
      </c>
      <c r="EH41" s="40">
        <f t="shared" si="46"/>
        <v>-8.512320517606855E-5</v>
      </c>
      <c r="EI41" s="40">
        <f t="shared" si="47"/>
        <v>-9.277633471468836E-5</v>
      </c>
      <c r="EJ41" s="40">
        <f t="shared" si="48"/>
        <v>-8.7201473046993687E-5</v>
      </c>
      <c r="EK41" s="40">
        <f t="shared" si="49"/>
        <v>-8.8128057618097976E-5</v>
      </c>
      <c r="EL41" s="40">
        <f t="shared" si="50"/>
        <v>-8.6281660037632754E-5</v>
      </c>
      <c r="EM41" s="40">
        <f t="shared" si="51"/>
        <v>0.13729149995902201</v>
      </c>
      <c r="EN41" s="40">
        <f t="shared" si="52"/>
        <v>-8.9573169178548142E-5</v>
      </c>
      <c r="EO41" s="40">
        <f t="shared" si="53"/>
        <v>-8.6834120375067474E-5</v>
      </c>
      <c r="EP41" s="40">
        <f t="shared" si="54"/>
        <v>-9.2008018785446821E-5</v>
      </c>
      <c r="EQ41" s="40">
        <f t="shared" si="55"/>
        <v>-8.8621028288946331E-5</v>
      </c>
      <c r="ER41" s="40">
        <f t="shared" si="56"/>
        <v>-8.7733776016168976E-5</v>
      </c>
      <c r="ES41" s="40">
        <f t="shared" si="57"/>
        <v>-8.7661754747300451E-5</v>
      </c>
      <c r="ET41" s="40">
        <f t="shared" si="58"/>
        <v>-9.2213696867616637E-5</v>
      </c>
      <c r="EU41" s="40">
        <f t="shared" si="59"/>
        <v>-9.7044976666763686E-5</v>
      </c>
      <c r="EV41" s="40">
        <f t="shared" si="30"/>
        <v>0</v>
      </c>
    </row>
    <row r="42" spans="1:152" x14ac:dyDescent="0.25">
      <c r="A42" s="17" t="s">
        <v>211</v>
      </c>
      <c r="B42" s="15">
        <v>31304.712385999999</v>
      </c>
      <c r="C42" s="15">
        <v>514.18622800000003</v>
      </c>
      <c r="D42" s="15">
        <v>447.48063999999999</v>
      </c>
      <c r="E42" s="15">
        <v>3202.7545110000001</v>
      </c>
      <c r="F42" s="15">
        <v>2714.198738</v>
      </c>
      <c r="G42" s="15">
        <v>241.472251</v>
      </c>
      <c r="H42" s="15">
        <v>7391.4270349999997</v>
      </c>
      <c r="I42" s="17">
        <v>276.05314099999998</v>
      </c>
      <c r="J42" s="17">
        <v>84.370130000000003</v>
      </c>
      <c r="K42" s="17">
        <v>74.008882</v>
      </c>
      <c r="L42" s="17">
        <v>44.652023</v>
      </c>
      <c r="M42" s="17">
        <v>551.36621100000002</v>
      </c>
      <c r="N42" s="17">
        <v>56.493451999999998</v>
      </c>
      <c r="O42" s="17">
        <v>47.859090999999999</v>
      </c>
      <c r="P42" s="17">
        <v>2.3765399999999999</v>
      </c>
      <c r="Q42" s="17">
        <v>0.97328199999999998</v>
      </c>
      <c r="R42" s="17">
        <v>1.1839470000000001</v>
      </c>
      <c r="S42" s="17">
        <v>1.0841559999999999</v>
      </c>
      <c r="T42" s="17">
        <v>4.595364</v>
      </c>
      <c r="U42" s="17">
        <v>620.44116899999995</v>
      </c>
      <c r="V42" s="17">
        <v>80.176291000000006</v>
      </c>
      <c r="W42" s="17">
        <v>53.039690999999998</v>
      </c>
      <c r="X42" s="17">
        <v>11.59473</v>
      </c>
      <c r="Y42" s="17">
        <v>6.5787999999999999E-2</v>
      </c>
      <c r="Z42" s="17">
        <v>7.8942779999999999</v>
      </c>
      <c r="AA42" s="17">
        <v>15.80965</v>
      </c>
      <c r="AB42" s="17">
        <v>17.022044000000001</v>
      </c>
      <c r="AC42" s="17">
        <v>0.182337</v>
      </c>
      <c r="AD42" s="17">
        <v>1.7308E-2</v>
      </c>
      <c r="AE42" s="17"/>
      <c r="AF42" s="15"/>
      <c r="AG42" s="17" t="s">
        <v>211</v>
      </c>
      <c r="AH42" s="17">
        <v>680.28874615970199</v>
      </c>
      <c r="AI42" s="17">
        <v>102.174575661015</v>
      </c>
      <c r="AJ42" s="17">
        <v>53.011857676256703</v>
      </c>
      <c r="AK42" s="17">
        <v>84.325843782737607</v>
      </c>
      <c r="AL42" s="17">
        <v>11.588648800614999</v>
      </c>
      <c r="AM42" s="17">
        <v>275.908311150011</v>
      </c>
      <c r="AN42" s="17">
        <v>275.908311150011</v>
      </c>
      <c r="AO42" s="17">
        <v>218.44336039407</v>
      </c>
      <c r="AP42" s="17">
        <v>216.46771713474999</v>
      </c>
      <c r="AQ42" s="17">
        <v>73.970032751507105</v>
      </c>
      <c r="AR42" s="17">
        <v>0.18224137108288799</v>
      </c>
      <c r="AS42" s="17">
        <v>44.628583137379501</v>
      </c>
      <c r="AT42" s="17">
        <v>6.5753111401136405E-2</v>
      </c>
      <c r="AU42" s="17">
        <v>727.86273315909705</v>
      </c>
      <c r="AV42" s="17">
        <v>31287.692433142001</v>
      </c>
      <c r="AW42" s="17">
        <v>165.85209085200501</v>
      </c>
      <c r="AX42" s="17">
        <v>0</v>
      </c>
      <c r="AY42" s="17">
        <v>109.164888690114</v>
      </c>
      <c r="AZ42" s="17">
        <v>0</v>
      </c>
      <c r="BA42" s="17">
        <v>19.204814404295799</v>
      </c>
      <c r="BB42" s="17">
        <v>72.497575540529198</v>
      </c>
      <c r="BC42" s="17">
        <v>551.07691749064304</v>
      </c>
      <c r="BD42" s="17">
        <v>551.07691749064304</v>
      </c>
      <c r="BE42" s="17">
        <v>76.743840168866996</v>
      </c>
      <c r="BF42" s="17">
        <v>0</v>
      </c>
      <c r="BG42" s="17">
        <v>7.8901297467310902</v>
      </c>
      <c r="BH42" s="17">
        <v>4343476.3914066004</v>
      </c>
      <c r="BI42" s="17">
        <v>0</v>
      </c>
      <c r="BJ42" s="17">
        <v>510.860661859787</v>
      </c>
      <c r="BK42" s="17">
        <v>51.975801806141398</v>
      </c>
      <c r="BL42" s="17">
        <v>88.900335925616005</v>
      </c>
      <c r="BM42" s="17">
        <v>1499.9169524316001</v>
      </c>
      <c r="BN42" s="17">
        <v>52.349315385278601</v>
      </c>
      <c r="BO42" s="17">
        <v>4.49780040454813E-3</v>
      </c>
      <c r="BP42" s="17">
        <v>1.28014481059541E-2</v>
      </c>
      <c r="BQ42" s="17">
        <v>620.11756575188099</v>
      </c>
      <c r="BR42" s="17">
        <v>15.8013459414233</v>
      </c>
      <c r="BS42" s="17">
        <v>0</v>
      </c>
      <c r="BT42" s="17">
        <v>90.803934059250807</v>
      </c>
      <c r="BU42" s="17">
        <v>513.90695358036101</v>
      </c>
      <c r="BV42" s="17">
        <v>0</v>
      </c>
      <c r="BW42" s="17">
        <v>7628.29099607025</v>
      </c>
      <c r="BX42" s="17">
        <v>402.52709399163302</v>
      </c>
      <c r="BY42" s="17">
        <v>44.725252731912398</v>
      </c>
      <c r="BZ42" s="17">
        <v>447.25234672354497</v>
      </c>
      <c r="CA42" s="17">
        <v>0.39484838361683799</v>
      </c>
      <c r="CB42" s="17">
        <v>536.67413026684699</v>
      </c>
      <c r="CC42" s="17">
        <v>41.053627259309899</v>
      </c>
      <c r="CD42" s="17">
        <v>2.3752950313946899</v>
      </c>
      <c r="CE42" s="17">
        <v>0.97276986472086702</v>
      </c>
      <c r="CF42" s="17">
        <v>1.18333016708785</v>
      </c>
      <c r="CG42" s="17">
        <v>1.0835888823161699</v>
      </c>
      <c r="CH42" s="17">
        <v>4.5929492877637896</v>
      </c>
      <c r="CI42" s="17">
        <v>3.6371863693733901E-2</v>
      </c>
      <c r="CJ42" s="17">
        <v>610.76099720664001</v>
      </c>
      <c r="CK42" s="17">
        <v>0.137736219767743</v>
      </c>
      <c r="CL42" s="17">
        <v>21.6788497058483</v>
      </c>
      <c r="CM42" s="17">
        <v>346.23437780055798</v>
      </c>
      <c r="CN42" s="17">
        <v>7.0002299365619997E-2</v>
      </c>
      <c r="CO42" s="17">
        <v>0</v>
      </c>
      <c r="CP42" s="17">
        <v>33.5451237907372</v>
      </c>
      <c r="CQ42" s="17">
        <v>3202.7541020527701</v>
      </c>
      <c r="CR42" s="17">
        <v>2714.4619060938498</v>
      </c>
      <c r="CS42" s="17">
        <v>488.29219595892698</v>
      </c>
      <c r="CT42" s="17">
        <v>6.0838045242150099E-2</v>
      </c>
      <c r="CU42" s="17">
        <v>8.3652291704558596E-3</v>
      </c>
      <c r="CV42" s="17">
        <v>0.45391348572782803</v>
      </c>
      <c r="CW42" s="17">
        <v>5.7194401792357601</v>
      </c>
      <c r="CX42" s="17">
        <v>930.54556657131604</v>
      </c>
      <c r="CY42" s="17">
        <v>6.3391966222986396</v>
      </c>
      <c r="CZ42" s="17">
        <v>8.62480635118526</v>
      </c>
      <c r="DA42" s="17">
        <v>1329.35070668055</v>
      </c>
      <c r="DB42" s="17">
        <v>0</v>
      </c>
      <c r="DC42" s="17">
        <v>0.201749829097703</v>
      </c>
      <c r="DD42" s="17">
        <v>31.451102574226798</v>
      </c>
      <c r="DE42" s="17">
        <v>3.75884582218621E-3</v>
      </c>
      <c r="DF42" s="17">
        <v>241.34552087876199</v>
      </c>
      <c r="DG42" s="17">
        <v>32.390183290809603</v>
      </c>
      <c r="DH42" s="17">
        <v>17.013101233241802</v>
      </c>
      <c r="DI42" s="17">
        <v>0</v>
      </c>
      <c r="DJ42" s="17">
        <v>11.3921871766879</v>
      </c>
      <c r="DK42" s="17">
        <v>117.641725273394</v>
      </c>
      <c r="DL42" s="17">
        <v>56.463819710944698</v>
      </c>
      <c r="DM42" s="17">
        <v>345.18356734903</v>
      </c>
      <c r="DN42" s="17">
        <v>7387.4127189713199</v>
      </c>
      <c r="DO42" s="17">
        <v>47.833959708098298</v>
      </c>
      <c r="DP42" s="17">
        <v>52.6317062187562</v>
      </c>
      <c r="DR42" s="26">
        <f t="shared" si="29"/>
        <v>1.0326065817982986</v>
      </c>
      <c r="DS42" s="40">
        <f t="shared" si="31"/>
        <v>-5.4368660692789058E-4</v>
      </c>
      <c r="DT42" s="40">
        <f t="shared" si="32"/>
        <v>-5.4313866150266295E-4</v>
      </c>
      <c r="DU42" s="40">
        <f t="shared" si="33"/>
        <v>-5.101746445500293E-4</v>
      </c>
      <c r="DV42" s="40">
        <f t="shared" si="34"/>
        <v>-1.2768609912703065E-7</v>
      </c>
      <c r="DW42" s="40">
        <f t="shared" si="35"/>
        <v>9.6959773123952924E-5</v>
      </c>
      <c r="DX42" s="40">
        <f t="shared" si="36"/>
        <v>-5.2482271032464045E-4</v>
      </c>
      <c r="DY42" s="40">
        <f t="shared" si="37"/>
        <v>-5.4310433014776913E-4</v>
      </c>
      <c r="DZ42" s="40">
        <f t="shared" si="38"/>
        <v>-5.2464481825613494E-4</v>
      </c>
      <c r="EA42" s="40">
        <f t="shared" si="39"/>
        <v>-5.2490398275309186E-4</v>
      </c>
      <c r="EB42" s="40">
        <f t="shared" si="40"/>
        <v>-5.2492683909067313E-4</v>
      </c>
      <c r="EC42" s="40">
        <f t="shared" si="41"/>
        <v>-5.2494514348205997E-4</v>
      </c>
      <c r="ED42" s="40">
        <f t="shared" si="42"/>
        <v>-5.2468487111732062E-4</v>
      </c>
      <c r="EE42" s="40">
        <f t="shared" si="43"/>
        <v>-5.24526082337826E-4</v>
      </c>
      <c r="EF42" s="40">
        <f t="shared" si="44"/>
        <v>-5.2511009667319101E-4</v>
      </c>
      <c r="EG42" s="40">
        <f t="shared" si="45"/>
        <v>-5.2385762718489145E-4</v>
      </c>
      <c r="EH42" s="40">
        <f t="shared" si="46"/>
        <v>-5.261941340053177E-4</v>
      </c>
      <c r="EI42" s="40">
        <f t="shared" si="47"/>
        <v>-5.2099706502916872E-4</v>
      </c>
      <c r="EJ42" s="40">
        <f t="shared" si="48"/>
        <v>-5.2309601554573193E-4</v>
      </c>
      <c r="EK42" s="40">
        <f t="shared" si="49"/>
        <v>-5.2546702202706252E-4</v>
      </c>
      <c r="EL42" s="40">
        <f t="shared" si="50"/>
        <v>-5.2156959319854036E-4</v>
      </c>
      <c r="EM42" s="40">
        <f t="shared" si="51"/>
        <v>0.13255343851277429</v>
      </c>
      <c r="EN42" s="40">
        <f t="shared" si="52"/>
        <v>-5.2476406288442775E-4</v>
      </c>
      <c r="EO42" s="40">
        <f t="shared" si="53"/>
        <v>-5.2447960280239015E-4</v>
      </c>
      <c r="EP42" s="40">
        <f t="shared" si="54"/>
        <v>-5.3031858186286876E-4</v>
      </c>
      <c r="EQ42" s="40">
        <f t="shared" si="55"/>
        <v>-5.2547595472437927E-4</v>
      </c>
      <c r="ER42" s="40">
        <f t="shared" si="56"/>
        <v>-5.2525252467320921E-4</v>
      </c>
      <c r="ES42" s="40">
        <f t="shared" si="57"/>
        <v>-5.2536386101453988E-4</v>
      </c>
      <c r="ET42" s="40">
        <f t="shared" si="58"/>
        <v>-5.2446249039970886E-4</v>
      </c>
      <c r="EU42" s="40">
        <f t="shared" si="59"/>
        <v>-5.0563262640224127E-4</v>
      </c>
      <c r="EV42" s="40">
        <f t="shared" si="30"/>
        <v>0</v>
      </c>
    </row>
    <row r="43" spans="1:152" x14ac:dyDescent="0.25">
      <c r="A43" s="17" t="s">
        <v>212</v>
      </c>
      <c r="B43" s="15">
        <v>1701.73396</v>
      </c>
      <c r="C43" s="15">
        <v>28.207322999999999</v>
      </c>
      <c r="D43" s="15">
        <v>37.504775000000002</v>
      </c>
      <c r="E43" s="15">
        <v>185.872759</v>
      </c>
      <c r="F43" s="15">
        <v>157.51928799999999</v>
      </c>
      <c r="G43" s="15">
        <v>17.156638000000001</v>
      </c>
      <c r="H43" s="15">
        <v>405.48028099999999</v>
      </c>
      <c r="I43" s="17">
        <v>16.703997000000001</v>
      </c>
      <c r="J43" s="17">
        <v>5.1005940000000001</v>
      </c>
      <c r="K43" s="17">
        <v>9.6402950000000001</v>
      </c>
      <c r="L43" s="17">
        <v>1.2269460000000001</v>
      </c>
      <c r="M43" s="17">
        <v>34.617415999999999</v>
      </c>
      <c r="N43" s="17">
        <v>4.2066720000000002</v>
      </c>
      <c r="O43" s="17">
        <v>1.5249189999999999</v>
      </c>
      <c r="P43" s="17">
        <v>0.168854</v>
      </c>
      <c r="Q43" s="17">
        <v>6.9152000000000005E-2</v>
      </c>
      <c r="R43" s="17">
        <v>8.4117999999999998E-2</v>
      </c>
      <c r="S43" s="17">
        <v>7.7027999999999999E-2</v>
      </c>
      <c r="T43" s="17">
        <v>0.32650499999999999</v>
      </c>
      <c r="U43" s="17">
        <v>22.873785999999999</v>
      </c>
      <c r="V43" s="17">
        <v>4.8552020000000002</v>
      </c>
      <c r="W43" s="17">
        <v>5.258343</v>
      </c>
      <c r="X43" s="17">
        <v>0.70111000000000001</v>
      </c>
      <c r="Y43" s="17">
        <v>4.6750000000000003E-3</v>
      </c>
      <c r="Z43" s="17">
        <v>0.47325</v>
      </c>
      <c r="AA43" s="17">
        <v>1.123278</v>
      </c>
      <c r="AB43" s="17">
        <v>1.034141</v>
      </c>
      <c r="AC43" s="17">
        <v>1.2956000000000001E-2</v>
      </c>
      <c r="AD43" s="17">
        <v>1.408E-3</v>
      </c>
      <c r="AE43" s="17"/>
      <c r="AF43" s="15"/>
      <c r="AG43" s="17" t="s">
        <v>212</v>
      </c>
      <c r="AH43" s="17">
        <v>37.245188794210598</v>
      </c>
      <c r="AI43" s="17">
        <v>5.5939567170764501</v>
      </c>
      <c r="AJ43" s="17">
        <v>5.2583428471039504</v>
      </c>
      <c r="AK43" s="17">
        <v>5.1005937166524999</v>
      </c>
      <c r="AL43" s="17">
        <v>0.70111193564047003</v>
      </c>
      <c r="AM43" s="17">
        <v>16.703991205681302</v>
      </c>
      <c r="AN43" s="17">
        <v>16.703991205681302</v>
      </c>
      <c r="AO43" s="17">
        <v>11.9595632192992</v>
      </c>
      <c r="AP43" s="17">
        <v>11.8513833972049</v>
      </c>
      <c r="AQ43" s="17">
        <v>9.6402837977823701</v>
      </c>
      <c r="AR43" s="17">
        <v>1.29559162996963E-2</v>
      </c>
      <c r="AS43" s="17">
        <v>1.2269448762178301</v>
      </c>
      <c r="AT43" s="17">
        <v>4.6749792273461299E-3</v>
      </c>
      <c r="AU43" s="17">
        <v>39.8498066752867</v>
      </c>
      <c r="AV43" s="17">
        <v>1701.73341799081</v>
      </c>
      <c r="AW43" s="17">
        <v>9.0802472444286408</v>
      </c>
      <c r="AX43" s="17">
        <v>0</v>
      </c>
      <c r="AY43" s="17">
        <v>5.9766833467352303</v>
      </c>
      <c r="AZ43" s="17">
        <v>0</v>
      </c>
      <c r="BA43" s="17">
        <v>1.05143837729812</v>
      </c>
      <c r="BB43" s="17">
        <v>3.9691686443007699</v>
      </c>
      <c r="BC43" s="17">
        <v>34.617415057149302</v>
      </c>
      <c r="BD43" s="17">
        <v>34.617415057149302</v>
      </c>
      <c r="BE43" s="17">
        <v>4.2016535156017696</v>
      </c>
      <c r="BF43" s="17">
        <v>0</v>
      </c>
      <c r="BG43" s="17">
        <v>0.47324978714925803</v>
      </c>
      <c r="BH43" s="17">
        <v>308766.51339252701</v>
      </c>
      <c r="BI43" s="17">
        <v>0</v>
      </c>
      <c r="BJ43" s="17">
        <v>27.9691483631563</v>
      </c>
      <c r="BK43" s="17">
        <v>2.8456402671942298</v>
      </c>
      <c r="BL43" s="17">
        <v>4.8672029775236503</v>
      </c>
      <c r="BM43" s="17">
        <v>82.119036853091799</v>
      </c>
      <c r="BN43" s="17">
        <v>2.8660819285371701</v>
      </c>
      <c r="BO43" s="17">
        <v>3.6608095371947201E-4</v>
      </c>
      <c r="BP43" s="17">
        <v>1.04191306073182E-3</v>
      </c>
      <c r="BQ43" s="17">
        <v>22.873845923770698</v>
      </c>
      <c r="BR43" s="17">
        <v>1.1232830768200499</v>
      </c>
      <c r="BS43" s="17">
        <v>0</v>
      </c>
      <c r="BT43" s="17">
        <v>5.4393705992046799</v>
      </c>
      <c r="BU43" s="17">
        <v>28.2073161262587</v>
      </c>
      <c r="BV43" s="17">
        <v>0</v>
      </c>
      <c r="BW43" s="17">
        <v>418.66803871316199</v>
      </c>
      <c r="BX43" s="17">
        <v>33.754292936942299</v>
      </c>
      <c r="BY43" s="17">
        <v>3.7504822010945902</v>
      </c>
      <c r="BZ43" s="17">
        <v>37.504775138036898</v>
      </c>
      <c r="CA43" s="17">
        <v>2.1617666767208402E-2</v>
      </c>
      <c r="CB43" s="17">
        <v>29.382410866581701</v>
      </c>
      <c r="CC43" s="17">
        <v>2.2476465856358399</v>
      </c>
      <c r="CD43" s="17">
        <v>0.16885435219938599</v>
      </c>
      <c r="CE43" s="17">
        <v>6.9152093564157205E-2</v>
      </c>
      <c r="CF43" s="17">
        <v>8.4118455662296004E-2</v>
      </c>
      <c r="CG43" s="17">
        <v>7.7028309065956702E-2</v>
      </c>
      <c r="CH43" s="17">
        <v>0.32650577203106301</v>
      </c>
      <c r="CI43" s="17">
        <v>4.5325880608696103E-3</v>
      </c>
      <c r="CJ43" s="17">
        <v>33.438594931463797</v>
      </c>
      <c r="CK43" s="17">
        <v>1.80859725414331E-3</v>
      </c>
      <c r="CL43" s="17">
        <v>0.55276039286363798</v>
      </c>
      <c r="CM43" s="17">
        <v>5.8923457177973599</v>
      </c>
      <c r="CN43" s="17">
        <v>1.3945863302413501E-3</v>
      </c>
      <c r="CO43" s="17">
        <v>0</v>
      </c>
      <c r="CP43" s="17">
        <v>0.134031515071347</v>
      </c>
      <c r="CQ43" s="17">
        <v>185.87270216865301</v>
      </c>
      <c r="CR43" s="17">
        <v>157.51923721938701</v>
      </c>
      <c r="CS43" s="17">
        <v>28.353464949266101</v>
      </c>
      <c r="CT43" s="17">
        <v>1.6950677094528599E-3</v>
      </c>
      <c r="CU43" s="17">
        <v>2.8335381427161999E-4</v>
      </c>
      <c r="CV43" s="17">
        <v>0.60962853442241605</v>
      </c>
      <c r="CW43" s="17">
        <v>8.3179044296367299E-2</v>
      </c>
      <c r="CX43" s="17">
        <v>61.365226717813798</v>
      </c>
      <c r="CY43" s="17">
        <v>0.417852309065956</v>
      </c>
      <c r="CZ43" s="17">
        <v>0.18694933558204699</v>
      </c>
      <c r="DA43" s="17">
        <v>87.6646151556738</v>
      </c>
      <c r="DB43" s="17">
        <v>0</v>
      </c>
      <c r="DC43" s="17">
        <v>3.28289125150878E-3</v>
      </c>
      <c r="DD43" s="17">
        <v>0.59940649922562605</v>
      </c>
      <c r="DE43" s="17">
        <v>2.4491315442825797E-4</v>
      </c>
      <c r="DF43" s="17">
        <v>17.156632810286698</v>
      </c>
      <c r="DG43" s="17">
        <v>1.77333518711473</v>
      </c>
      <c r="DH43" s="17">
        <v>1.03413686818013</v>
      </c>
      <c r="DI43" s="17">
        <v>0</v>
      </c>
      <c r="DJ43" s="17">
        <v>0.62371372704023897</v>
      </c>
      <c r="DK43" s="17">
        <v>6.4407738478204504</v>
      </c>
      <c r="DL43" s="17">
        <v>4.2066522486623104</v>
      </c>
      <c r="DM43" s="17">
        <v>18.8984747776252</v>
      </c>
      <c r="DN43" s="17">
        <v>405.480168984275</v>
      </c>
      <c r="DO43" s="17">
        <v>1.5249206792622201</v>
      </c>
      <c r="DP43" s="17">
        <v>2.8815061504400901</v>
      </c>
      <c r="DR43" s="26">
        <f t="shared" si="29"/>
        <v>1.0325240806767999</v>
      </c>
      <c r="DS43" s="40">
        <f t="shared" si="31"/>
        <v>-3.1850406862952753E-7</v>
      </c>
      <c r="DT43" s="40">
        <f t="shared" si="32"/>
        <v>-2.4368641075292609E-7</v>
      </c>
      <c r="DU43" s="40">
        <f t="shared" si="33"/>
        <v>3.6805152328359388E-9</v>
      </c>
      <c r="DV43" s="40">
        <f t="shared" si="34"/>
        <v>-3.0575404002865654E-7</v>
      </c>
      <c r="DW43" s="40">
        <f t="shared" si="35"/>
        <v>-3.2237711092473441E-7</v>
      </c>
      <c r="DX43" s="40">
        <f t="shared" si="36"/>
        <v>-3.0249010923094129E-7</v>
      </c>
      <c r="DY43" s="40">
        <f t="shared" si="37"/>
        <v>-2.7625443268918834E-7</v>
      </c>
      <c r="DZ43" s="40">
        <f t="shared" si="38"/>
        <v>-3.4688216835255853E-7</v>
      </c>
      <c r="EA43" s="40">
        <f t="shared" si="39"/>
        <v>-5.5551863200559336E-8</v>
      </c>
      <c r="EB43" s="40">
        <f t="shared" si="40"/>
        <v>-1.1620202109953631E-6</v>
      </c>
      <c r="EC43" s="40">
        <f t="shared" si="41"/>
        <v>-9.159181985084988E-7</v>
      </c>
      <c r="ED43" s="40">
        <f t="shared" si="42"/>
        <v>-2.7236310678766937E-8</v>
      </c>
      <c r="EE43" s="40">
        <f t="shared" si="43"/>
        <v>-4.6952407246946842E-6</v>
      </c>
      <c r="EF43" s="40">
        <f t="shared" si="44"/>
        <v>1.1012140449208629E-6</v>
      </c>
      <c r="EG43" s="40">
        <f t="shared" si="45"/>
        <v>2.0858219881611363E-6</v>
      </c>
      <c r="EH43" s="40">
        <f t="shared" si="46"/>
        <v>1.3530217086959688E-6</v>
      </c>
      <c r="EI43" s="40">
        <f t="shared" si="47"/>
        <v>5.4169416296884361E-6</v>
      </c>
      <c r="EJ43" s="40">
        <f t="shared" si="48"/>
        <v>4.0123845446113847E-6</v>
      </c>
      <c r="EK43" s="40">
        <f t="shared" si="49"/>
        <v>2.3645305983775431E-6</v>
      </c>
      <c r="EL43" s="40">
        <f t="shared" si="50"/>
        <v>2.6197574244726885E-6</v>
      </c>
      <c r="EM43" s="40">
        <f t="shared" si="51"/>
        <v>0.12031808340923399</v>
      </c>
      <c r="EN43" s="40">
        <f t="shared" si="52"/>
        <v>-2.9076849798290834E-8</v>
      </c>
      <c r="EO43" s="40">
        <f t="shared" si="53"/>
        <v>2.7608227953086077E-6</v>
      </c>
      <c r="EP43" s="40">
        <f t="shared" si="54"/>
        <v>-4.4433484214872875E-6</v>
      </c>
      <c r="EQ43" s="40">
        <f t="shared" si="55"/>
        <v>-4.4976384992350849E-7</v>
      </c>
      <c r="ER43" s="40">
        <f t="shared" si="56"/>
        <v>4.5196470062705884E-6</v>
      </c>
      <c r="ES43" s="40">
        <f t="shared" si="57"/>
        <v>-3.9954124921297332E-6</v>
      </c>
      <c r="ET43" s="40">
        <f t="shared" si="58"/>
        <v>-6.4603507023870484E-6</v>
      </c>
      <c r="EU43" s="40">
        <f t="shared" si="59"/>
        <v>-4.2510999346129332E-6</v>
      </c>
      <c r="EV43" s="40">
        <f t="shared" si="30"/>
        <v>0</v>
      </c>
    </row>
    <row r="44" spans="1:152" x14ac:dyDescent="0.25">
      <c r="A44" s="17" t="s">
        <v>213</v>
      </c>
      <c r="B44" s="15">
        <v>80901.688689000002</v>
      </c>
      <c r="C44" s="15">
        <v>1336.9869249999999</v>
      </c>
      <c r="D44" s="15">
        <v>1576.5549189999999</v>
      </c>
      <c r="E44" s="15">
        <v>8652.158437</v>
      </c>
      <c r="F44" s="15">
        <v>7332.3376310000003</v>
      </c>
      <c r="G44" s="15">
        <v>752.50976300000002</v>
      </c>
      <c r="H44" s="15">
        <v>19219.187109999999</v>
      </c>
      <c r="I44" s="17">
        <v>644.24577199999999</v>
      </c>
      <c r="J44" s="17">
        <v>196.81013999999999</v>
      </c>
      <c r="K44" s="17">
        <v>172.977656</v>
      </c>
      <c r="L44" s="17">
        <v>104.555385</v>
      </c>
      <c r="M44" s="17">
        <v>965.59983599999998</v>
      </c>
      <c r="N44" s="17">
        <v>132.23181199999999</v>
      </c>
      <c r="O44" s="17">
        <v>112.24328</v>
      </c>
      <c r="P44" s="17">
        <v>7.4060329999999999</v>
      </c>
      <c r="Q44" s="17">
        <v>3.0331039999999998</v>
      </c>
      <c r="R44" s="17">
        <v>3.6895980000000002</v>
      </c>
      <c r="S44" s="17">
        <v>3.378587</v>
      </c>
      <c r="T44" s="17">
        <v>14.320651</v>
      </c>
      <c r="U44" s="17">
        <v>885.64570000000003</v>
      </c>
      <c r="V44" s="17">
        <v>186.81589399999999</v>
      </c>
      <c r="W44" s="17">
        <v>123.775119</v>
      </c>
      <c r="X44" s="17">
        <v>26.907647999999998</v>
      </c>
      <c r="Y44" s="17">
        <v>0.20497199999999999</v>
      </c>
      <c r="Z44" s="17">
        <v>18.450973999999999</v>
      </c>
      <c r="AA44" s="17">
        <v>49.268262</v>
      </c>
      <c r="AB44" s="17">
        <v>39.977091000000001</v>
      </c>
      <c r="AC44" s="17">
        <v>0.56822799999999996</v>
      </c>
      <c r="AD44" s="17">
        <v>3.3648999999999998E-2</v>
      </c>
      <c r="AE44" s="17"/>
      <c r="AF44" s="15"/>
      <c r="AG44" s="17" t="s">
        <v>213</v>
      </c>
      <c r="AH44" s="17">
        <v>1923.89032464916</v>
      </c>
      <c r="AI44" s="17">
        <v>288.95468386700702</v>
      </c>
      <c r="AJ44" s="17">
        <v>123.77314636667801</v>
      </c>
      <c r="AK44" s="17">
        <v>196.80686354555399</v>
      </c>
      <c r="AL44" s="17">
        <v>26.907202147633299</v>
      </c>
      <c r="AM44" s="17">
        <v>644.23517682061197</v>
      </c>
      <c r="AN44" s="17">
        <v>644.23517682061197</v>
      </c>
      <c r="AO44" s="17">
        <v>617.76864132869196</v>
      </c>
      <c r="AP44" s="17">
        <v>612.18126448089401</v>
      </c>
      <c r="AQ44" s="17">
        <v>172.974845560099</v>
      </c>
      <c r="AR44" s="17">
        <v>0.56821820273425605</v>
      </c>
      <c r="AS44" s="17">
        <v>104.553712030472</v>
      </c>
      <c r="AT44" s="17">
        <v>0.204968771181335</v>
      </c>
      <c r="AU44" s="17">
        <v>2058.4318618121201</v>
      </c>
      <c r="AV44" s="17">
        <v>80900.574002876994</v>
      </c>
      <c r="AW44" s="17">
        <v>469.03798998526997</v>
      </c>
      <c r="AX44" s="17">
        <v>0</v>
      </c>
      <c r="AY44" s="17">
        <v>308.723792389143</v>
      </c>
      <c r="AZ44" s="17">
        <v>0</v>
      </c>
      <c r="BA44" s="17">
        <v>54.312149417005998</v>
      </c>
      <c r="BB44" s="17">
        <v>205.02670871774399</v>
      </c>
      <c r="BC44" s="17">
        <v>965.58411868333496</v>
      </c>
      <c r="BD44" s="17">
        <v>965.58411868333496</v>
      </c>
      <c r="BE44" s="17">
        <v>217.03529281142801</v>
      </c>
      <c r="BF44" s="17">
        <v>0</v>
      </c>
      <c r="BG44" s="17">
        <v>18.450677958139099</v>
      </c>
      <c r="BH44" s="17">
        <v>13542637.5124935</v>
      </c>
      <c r="BI44" s="17">
        <v>0</v>
      </c>
      <c r="BJ44" s="17">
        <v>1444.7393401127299</v>
      </c>
      <c r="BK44" s="17">
        <v>146.99005002267501</v>
      </c>
      <c r="BL44" s="17">
        <v>251.41448955061699</v>
      </c>
      <c r="BM44" s="17">
        <v>4241.8394358773803</v>
      </c>
      <c r="BN44" s="17">
        <v>148.04642639596699</v>
      </c>
      <c r="BO44" s="17">
        <v>8.7486149131654495E-3</v>
      </c>
      <c r="BP44" s="17">
        <v>2.48999217359193E-2</v>
      </c>
      <c r="BQ44" s="17">
        <v>885.63397713417498</v>
      </c>
      <c r="BR44" s="17">
        <v>49.267438962432202</v>
      </c>
      <c r="BS44" s="17">
        <v>0</v>
      </c>
      <c r="BT44" s="17">
        <v>216.98740508609799</v>
      </c>
      <c r="BU44" s="17">
        <v>1336.96830729674</v>
      </c>
      <c r="BV44" s="17">
        <v>0</v>
      </c>
      <c r="BW44" s="17">
        <v>19900.136436658398</v>
      </c>
      <c r="BX44" s="17">
        <v>1418.87416228795</v>
      </c>
      <c r="BY44" s="17">
        <v>157.65266465671201</v>
      </c>
      <c r="BZ44" s="17">
        <v>1576.5268269446599</v>
      </c>
      <c r="CA44" s="17">
        <v>1.11665027844289</v>
      </c>
      <c r="CB44" s="17">
        <v>1517.74102519743</v>
      </c>
      <c r="CC44" s="17">
        <v>116.101684247965</v>
      </c>
      <c r="CD44" s="17">
        <v>7.40591811404619</v>
      </c>
      <c r="CE44" s="17">
        <v>3.03305139246085</v>
      </c>
      <c r="CF44" s="17">
        <v>3.6895395751843298</v>
      </c>
      <c r="CG44" s="17">
        <v>3.37853597179847</v>
      </c>
      <c r="CH44" s="17">
        <v>14.3204000666016</v>
      </c>
      <c r="CI44" s="17">
        <v>0.207199990872864</v>
      </c>
      <c r="CJ44" s="17">
        <v>1727.26227571347</v>
      </c>
      <c r="CK44" s="17">
        <v>8.5146889689534003E-2</v>
      </c>
      <c r="CL44" s="17">
        <v>25.063363920369</v>
      </c>
      <c r="CM44" s="17">
        <v>267.86077660896001</v>
      </c>
      <c r="CN44" s="17">
        <v>7.5221821692377996E-2</v>
      </c>
      <c r="CO44" s="17">
        <v>0</v>
      </c>
      <c r="CP44" s="17">
        <v>6.0734151391392004</v>
      </c>
      <c r="CQ44" s="17">
        <v>8652.0332348015309</v>
      </c>
      <c r="CR44" s="17">
        <v>7332.2314768866599</v>
      </c>
      <c r="CS44" s="17">
        <v>1319.80175791486</v>
      </c>
      <c r="CT44" s="17">
        <v>7.8803357328439003E-2</v>
      </c>
      <c r="CU44" s="17">
        <v>1.38271517120543E-2</v>
      </c>
      <c r="CV44" s="17">
        <v>34.412091529291096</v>
      </c>
      <c r="CW44" s="17">
        <v>3.73851642278035</v>
      </c>
      <c r="CX44" s="17">
        <v>2857.3762824341202</v>
      </c>
      <c r="CY44" s="17">
        <v>19.106170432822399</v>
      </c>
      <c r="CZ44" s="17">
        <v>8.5719975292801305</v>
      </c>
      <c r="DA44" s="17">
        <v>4081.9664186025898</v>
      </c>
      <c r="DB44" s="17">
        <v>0</v>
      </c>
      <c r="DC44" s="17">
        <v>0.150350268880107</v>
      </c>
      <c r="DD44" s="17">
        <v>27.439456622078101</v>
      </c>
      <c r="DE44" s="17">
        <v>1.24381650416397E-2</v>
      </c>
      <c r="DF44" s="17">
        <v>752.497358791426</v>
      </c>
      <c r="DG44" s="17">
        <v>91.600983042649503</v>
      </c>
      <c r="DH44" s="17">
        <v>39.976448119443099</v>
      </c>
      <c r="DI44" s="17">
        <v>0</v>
      </c>
      <c r="DJ44" s="17">
        <v>32.217691561770202</v>
      </c>
      <c r="DK44" s="17">
        <v>332.69661296699297</v>
      </c>
      <c r="DL44" s="17">
        <v>132.22963014555799</v>
      </c>
      <c r="DM44" s="17">
        <v>976.19626844996696</v>
      </c>
      <c r="DN44" s="17">
        <v>19218.919836328801</v>
      </c>
      <c r="DO44" s="17">
        <v>112.241433750561</v>
      </c>
      <c r="DP44" s="17">
        <v>148.84498915631201</v>
      </c>
      <c r="DR44" s="26">
        <f t="shared" si="29"/>
        <v>1.0354451033737035</v>
      </c>
      <c r="DS44" s="40">
        <f t="shared" si="31"/>
        <v>-1.3778280046701946E-5</v>
      </c>
      <c r="DT44" s="40">
        <f t="shared" si="32"/>
        <v>-1.3925119918361351E-5</v>
      </c>
      <c r="DU44" s="40">
        <f t="shared" si="33"/>
        <v>-1.7818634163317228E-5</v>
      </c>
      <c r="DV44" s="40">
        <f t="shared" si="34"/>
        <v>-1.4470631736675449E-5</v>
      </c>
      <c r="DW44" s="40">
        <f t="shared" si="35"/>
        <v>-1.4477526633740567E-5</v>
      </c>
      <c r="DX44" s="40">
        <f t="shared" si="36"/>
        <v>-1.6483784242976909E-5</v>
      </c>
      <c r="DY44" s="40">
        <f t="shared" si="37"/>
        <v>-1.390660643802183E-5</v>
      </c>
      <c r="DZ44" s="40">
        <f t="shared" si="38"/>
        <v>-1.6445865612944156E-5</v>
      </c>
      <c r="EA44" s="40">
        <f t="shared" si="39"/>
        <v>-1.6647792872842395E-5</v>
      </c>
      <c r="EB44" s="40">
        <f t="shared" si="40"/>
        <v>-1.6247415799168929E-5</v>
      </c>
      <c r="EC44" s="40">
        <f t="shared" si="41"/>
        <v>-1.600079735732406E-5</v>
      </c>
      <c r="ED44" s="40">
        <f t="shared" si="42"/>
        <v>-1.6277256974407967E-5</v>
      </c>
      <c r="EE44" s="40">
        <f t="shared" si="43"/>
        <v>-1.6500223425812473E-5</v>
      </c>
      <c r="EF44" s="40">
        <f t="shared" si="44"/>
        <v>-1.6448641192576657E-5</v>
      </c>
      <c r="EG44" s="40">
        <f t="shared" si="45"/>
        <v>-1.5512482027803269E-5</v>
      </c>
      <c r="EH44" s="40">
        <f t="shared" si="46"/>
        <v>-1.7344456091785245E-5</v>
      </c>
      <c r="EI44" s="40">
        <f t="shared" si="47"/>
        <v>-1.583500849423445E-5</v>
      </c>
      <c r="EJ44" s="40">
        <f t="shared" si="48"/>
        <v>-1.5103414986804664E-5</v>
      </c>
      <c r="EK44" s="40">
        <f t="shared" si="49"/>
        <v>-1.7522485423306968E-5</v>
      </c>
      <c r="EL44" s="40">
        <f t="shared" si="50"/>
        <v>-1.3236518649669575E-5</v>
      </c>
      <c r="EM44" s="40">
        <f t="shared" si="51"/>
        <v>0.16150398362838447</v>
      </c>
      <c r="EN44" s="40">
        <f t="shared" si="52"/>
        <v>-1.5937236319666303E-5</v>
      </c>
      <c r="EO44" s="40">
        <f t="shared" si="53"/>
        <v>-1.6569726447255029E-5</v>
      </c>
      <c r="EP44" s="40">
        <f t="shared" si="54"/>
        <v>-1.5752486510308325E-5</v>
      </c>
      <c r="EQ44" s="40">
        <f t="shared" si="55"/>
        <v>-1.60447822916701E-5</v>
      </c>
      <c r="ER44" s="40">
        <f t="shared" si="56"/>
        <v>-1.6705228363814089E-5</v>
      </c>
      <c r="ES44" s="40">
        <f t="shared" si="57"/>
        <v>-1.6081224041613746E-5</v>
      </c>
      <c r="ET44" s="40">
        <f t="shared" si="58"/>
        <v>-1.724178629688248E-5</v>
      </c>
      <c r="EU44" s="40">
        <f t="shared" si="59"/>
        <v>-1.3770124379547889E-5</v>
      </c>
      <c r="EV44" s="40">
        <f t="shared" si="30"/>
        <v>0</v>
      </c>
    </row>
    <row r="45" spans="1:152" x14ac:dyDescent="0.25">
      <c r="A45" s="17" t="s">
        <v>214</v>
      </c>
      <c r="B45" s="15">
        <v>491744.47281000001</v>
      </c>
      <c r="C45" s="15">
        <v>8041.8455050000002</v>
      </c>
      <c r="D45" s="15">
        <v>5219.1945379999997</v>
      </c>
      <c r="E45" s="15">
        <v>48693.498879999999</v>
      </c>
      <c r="F45" s="15">
        <v>41265.677081000002</v>
      </c>
      <c r="G45" s="15">
        <v>3239.659075</v>
      </c>
      <c r="H45" s="15">
        <v>115601.52877999999</v>
      </c>
      <c r="I45" s="17">
        <v>3703.6060619999998</v>
      </c>
      <c r="J45" s="17">
        <v>1131.9332240000001</v>
      </c>
      <c r="K45" s="17">
        <v>992.92386699999997</v>
      </c>
      <c r="L45" s="17">
        <v>599.06408499999998</v>
      </c>
      <c r="M45" s="17">
        <v>7397.2828259999997</v>
      </c>
      <c r="N45" s="17">
        <v>757.93189900000004</v>
      </c>
      <c r="O45" s="17">
        <v>642.09078699999998</v>
      </c>
      <c r="P45" s="17">
        <v>31.884384000000001</v>
      </c>
      <c r="Q45" s="17">
        <v>13.057855</v>
      </c>
      <c r="R45" s="17">
        <v>15.884214999999999</v>
      </c>
      <c r="S45" s="17">
        <v>14.545400000000001</v>
      </c>
      <c r="T45" s="17">
        <v>61.652732999999998</v>
      </c>
      <c r="U45" s="17">
        <v>8324.011853</v>
      </c>
      <c r="V45" s="17">
        <v>1075.6674579999999</v>
      </c>
      <c r="W45" s="17">
        <v>711.59539900000004</v>
      </c>
      <c r="X45" s="17">
        <v>155.558075</v>
      </c>
      <c r="Y45" s="17">
        <v>0.88261800000000001</v>
      </c>
      <c r="Z45" s="17">
        <v>105.91192700000001</v>
      </c>
      <c r="AA45" s="17">
        <v>212.10671199999999</v>
      </c>
      <c r="AB45" s="17">
        <v>228.37248299999999</v>
      </c>
      <c r="AC45" s="17">
        <v>2.4462570000000001</v>
      </c>
      <c r="AD45" s="17">
        <v>0.19226699999999999</v>
      </c>
      <c r="AE45" s="17"/>
      <c r="AF45" s="15"/>
      <c r="AG45" s="17" t="s">
        <v>214</v>
      </c>
      <c r="AH45" s="17">
        <v>11064.3440704816</v>
      </c>
      <c r="AI45" s="17">
        <v>1661.78631407127</v>
      </c>
      <c r="AJ45" s="17">
        <v>711.59420683822998</v>
      </c>
      <c r="AK45" s="17">
        <v>1131.9312665375401</v>
      </c>
      <c r="AL45" s="17">
        <v>155.55781261495801</v>
      </c>
      <c r="AM45" s="17">
        <v>3703.5999433514899</v>
      </c>
      <c r="AN45" s="17">
        <v>3703.5999433514899</v>
      </c>
      <c r="AO45" s="17">
        <v>3552.8040668388498</v>
      </c>
      <c r="AP45" s="17">
        <v>3520.67203240042</v>
      </c>
      <c r="AQ45" s="17">
        <v>992.92225665975297</v>
      </c>
      <c r="AR45" s="17">
        <v>2.4462542296358101</v>
      </c>
      <c r="AS45" s="17">
        <v>599.06307015967502</v>
      </c>
      <c r="AT45" s="17">
        <v>0.882617785975781</v>
      </c>
      <c r="AU45" s="17">
        <v>11838.0973434321</v>
      </c>
      <c r="AV45" s="17">
        <v>491744.04248439701</v>
      </c>
      <c r="AW45" s="17">
        <v>2697.4496018241198</v>
      </c>
      <c r="AX45" s="17">
        <v>0</v>
      </c>
      <c r="AY45" s="17">
        <v>1775.4783489781601</v>
      </c>
      <c r="AZ45" s="17">
        <v>0</v>
      </c>
      <c r="BA45" s="17">
        <v>312.35062313625099</v>
      </c>
      <c r="BB45" s="17">
        <v>1179.1140889061601</v>
      </c>
      <c r="BC45" s="17">
        <v>7397.2709293687203</v>
      </c>
      <c r="BD45" s="17">
        <v>7397.2709293687203</v>
      </c>
      <c r="BE45" s="17">
        <v>1248.17608598779</v>
      </c>
      <c r="BF45" s="17">
        <v>0</v>
      </c>
      <c r="BG45" s="17">
        <v>105.911741191245</v>
      </c>
      <c r="BH45" s="17">
        <v>58303785.8524618</v>
      </c>
      <c r="BI45" s="17">
        <v>0</v>
      </c>
      <c r="BJ45" s="17">
        <v>8308.7337089481898</v>
      </c>
      <c r="BK45" s="17">
        <v>845.34406872005798</v>
      </c>
      <c r="BL45" s="17">
        <v>1445.8916055203199</v>
      </c>
      <c r="BM45" s="17">
        <v>24394.932467873299</v>
      </c>
      <c r="BN45" s="17">
        <v>851.41862523780605</v>
      </c>
      <c r="BO45" s="17">
        <v>4.9989167457574701E-2</v>
      </c>
      <c r="BP45" s="17">
        <v>0.14227719053996701</v>
      </c>
      <c r="BQ45" s="17">
        <v>8324.0239041524092</v>
      </c>
      <c r="BR45" s="17">
        <v>212.10635215616401</v>
      </c>
      <c r="BS45" s="17">
        <v>0</v>
      </c>
      <c r="BT45" s="17">
        <v>1249.2005456873101</v>
      </c>
      <c r="BU45" s="17">
        <v>8041.8389612726096</v>
      </c>
      <c r="BV45" s="17">
        <v>0</v>
      </c>
      <c r="BW45" s="17">
        <v>119519.10268582399</v>
      </c>
      <c r="BX45" s="17">
        <v>4697.2632061846198</v>
      </c>
      <c r="BY45" s="17">
        <v>521.91819671886003</v>
      </c>
      <c r="BZ45" s="17">
        <v>5219.1814029034804</v>
      </c>
      <c r="CA45" s="17">
        <v>6.4218855532686296</v>
      </c>
      <c r="CB45" s="17">
        <v>8728.5683048455194</v>
      </c>
      <c r="CC45" s="17">
        <v>667.70385447321405</v>
      </c>
      <c r="CD45" s="17">
        <v>31.884328343974101</v>
      </c>
      <c r="CE45" s="17">
        <v>13.057848586716</v>
      </c>
      <c r="CF45" s="17">
        <v>15.8841896582417</v>
      </c>
      <c r="CG45" s="17">
        <v>14.5453573967162</v>
      </c>
      <c r="CH45" s="17">
        <v>61.6525450119479</v>
      </c>
      <c r="CI45" s="17">
        <v>0.243185986471116</v>
      </c>
      <c r="CJ45" s="17">
        <v>9933.5324304539099</v>
      </c>
      <c r="CK45" s="17">
        <v>0</v>
      </c>
      <c r="CL45" s="17">
        <v>254.30456053417899</v>
      </c>
      <c r="CM45" s="17">
        <v>3128.9300022861898</v>
      </c>
      <c r="CN45" s="17">
        <v>0.43953247578167598</v>
      </c>
      <c r="CO45" s="17">
        <v>0</v>
      </c>
      <c r="CP45" s="17">
        <v>307.10644063250601</v>
      </c>
      <c r="CQ45" s="17">
        <v>48693.449995026298</v>
      </c>
      <c r="CR45" s="17">
        <v>41265.6360995133</v>
      </c>
      <c r="CS45" s="17">
        <v>7427.8138955130398</v>
      </c>
      <c r="CT45" s="17">
        <v>12.5295299458655</v>
      </c>
      <c r="CU45" s="17">
        <v>0.13355898414546</v>
      </c>
      <c r="CV45" s="17">
        <v>183.027897125393</v>
      </c>
      <c r="CW45" s="17">
        <v>156.347656994218</v>
      </c>
      <c r="CX45" s="17">
        <v>15179.980980538599</v>
      </c>
      <c r="CY45" s="17">
        <v>60.919462885739897</v>
      </c>
      <c r="CZ45" s="17">
        <v>79.504366599205198</v>
      </c>
      <c r="DA45" s="17">
        <v>21685.690221663699</v>
      </c>
      <c r="DB45" s="17">
        <v>0</v>
      </c>
      <c r="DC45" s="17">
        <v>2.37619725193868</v>
      </c>
      <c r="DD45" s="17">
        <v>213.92225176220899</v>
      </c>
      <c r="DE45" s="17">
        <v>0.180253847055451</v>
      </c>
      <c r="DF45" s="17">
        <v>3239.6539248951399</v>
      </c>
      <c r="DG45" s="17">
        <v>526.79963215493797</v>
      </c>
      <c r="DH45" s="17">
        <v>228.37215628861699</v>
      </c>
      <c r="DI45" s="17">
        <v>0</v>
      </c>
      <c r="DJ45" s="17">
        <v>185.284828483838</v>
      </c>
      <c r="DK45" s="17">
        <v>1913.3468131501099</v>
      </c>
      <c r="DL45" s="17">
        <v>757.93064453218199</v>
      </c>
      <c r="DM45" s="17">
        <v>5614.1305257668801</v>
      </c>
      <c r="DN45" s="17">
        <v>115601.41674797299</v>
      </c>
      <c r="DO45" s="17">
        <v>642.08958932996995</v>
      </c>
      <c r="DP45" s="17">
        <v>856.01125313731598</v>
      </c>
      <c r="DR45" s="26">
        <f t="shared" si="29"/>
        <v>1.0338896014258381</v>
      </c>
      <c r="DS45" s="40">
        <f t="shared" si="31"/>
        <v>-8.7510003017854374E-7</v>
      </c>
      <c r="DT45" s="40">
        <f t="shared" si="32"/>
        <v>-8.1370966236132228E-7</v>
      </c>
      <c r="DU45" s="40">
        <f t="shared" si="33"/>
        <v>-2.5166903482384217E-6</v>
      </c>
      <c r="DV45" s="40">
        <f t="shared" si="34"/>
        <v>-1.003932246102871E-6</v>
      </c>
      <c r="DW45" s="40">
        <f t="shared" si="35"/>
        <v>-9.9311315360698448E-7</v>
      </c>
      <c r="DX45" s="40">
        <f t="shared" si="36"/>
        <v>-1.5897058119146196E-6</v>
      </c>
      <c r="DY45" s="40">
        <f t="shared" si="37"/>
        <v>-9.6912236525484351E-7</v>
      </c>
      <c r="DZ45" s="40">
        <f t="shared" si="38"/>
        <v>-1.6520786518743013E-6</v>
      </c>
      <c r="EA45" s="40">
        <f t="shared" si="39"/>
        <v>-1.7293091310843218E-6</v>
      </c>
      <c r="EB45" s="40">
        <f t="shared" si="40"/>
        <v>-1.6218164357993231E-6</v>
      </c>
      <c r="EC45" s="40">
        <f t="shared" si="41"/>
        <v>-1.6940430086973289E-6</v>
      </c>
      <c r="ED45" s="40">
        <f t="shared" si="42"/>
        <v>-1.6082433995260383E-6</v>
      </c>
      <c r="EE45" s="40">
        <f t="shared" si="43"/>
        <v>-1.6551194371322955E-6</v>
      </c>
      <c r="EF45" s="40">
        <f t="shared" si="44"/>
        <v>-1.8652658693634251E-6</v>
      </c>
      <c r="EG45" s="40">
        <f t="shared" si="45"/>
        <v>-1.745557508652633E-6</v>
      </c>
      <c r="EH45" s="40">
        <f t="shared" si="46"/>
        <v>-4.9114375981829129E-7</v>
      </c>
      <c r="EI45" s="40">
        <f t="shared" si="47"/>
        <v>-1.5954051427115348E-6</v>
      </c>
      <c r="EJ45" s="40">
        <f t="shared" si="48"/>
        <v>-2.9289867449741154E-6</v>
      </c>
      <c r="EK45" s="40">
        <f t="shared" si="49"/>
        <v>-3.0491438570518807E-6</v>
      </c>
      <c r="EL45" s="40">
        <f t="shared" si="50"/>
        <v>1.4477577185143043E-6</v>
      </c>
      <c r="EM45" s="40">
        <f t="shared" si="51"/>
        <v>0.16132596221694956</v>
      </c>
      <c r="EN45" s="40">
        <f t="shared" si="52"/>
        <v>-1.6753365349733646E-6</v>
      </c>
      <c r="EO45" s="40">
        <f t="shared" si="53"/>
        <v>-1.6867336651747242E-6</v>
      </c>
      <c r="EP45" s="40">
        <f t="shared" si="54"/>
        <v>-2.4248793817264547E-7</v>
      </c>
      <c r="EQ45" s="40">
        <f t="shared" si="55"/>
        <v>-1.7543704497622652E-6</v>
      </c>
      <c r="ER45" s="40">
        <f t="shared" si="56"/>
        <v>-1.6965226257441599E-6</v>
      </c>
      <c r="ES45" s="40">
        <f t="shared" si="57"/>
        <v>-1.4306074825850907E-6</v>
      </c>
      <c r="ET45" s="40">
        <f t="shared" si="58"/>
        <v>-1.1324910628982468E-6</v>
      </c>
      <c r="EU45" s="40">
        <f t="shared" si="59"/>
        <v>-3.339119340701853E-6</v>
      </c>
      <c r="EV45" s="40">
        <f t="shared" si="30"/>
        <v>0</v>
      </c>
    </row>
    <row r="46" spans="1:152" x14ac:dyDescent="0.25">
      <c r="A46" s="17" t="s">
        <v>215</v>
      </c>
      <c r="B46" s="15">
        <v>7.5868200000000003</v>
      </c>
      <c r="C46" s="15">
        <v>0.12507099999999999</v>
      </c>
      <c r="D46" s="15">
        <v>0.13191700000000001</v>
      </c>
      <c r="E46" s="15">
        <v>0.79715800000000003</v>
      </c>
      <c r="F46" s="15">
        <v>0.67555799999999999</v>
      </c>
      <c r="G46" s="15">
        <v>6.5697000000000005E-2</v>
      </c>
      <c r="H46" s="15">
        <v>1.7978940000000001</v>
      </c>
      <c r="I46" s="17">
        <v>6.3964999999999994E-2</v>
      </c>
      <c r="J46" s="17">
        <v>1.9532000000000001E-2</v>
      </c>
      <c r="K46" s="17">
        <v>3.6915000000000003E-2</v>
      </c>
      <c r="L46" s="17">
        <v>4.6979999999999999E-3</v>
      </c>
      <c r="M46" s="17">
        <v>0.13256000000000001</v>
      </c>
      <c r="N46" s="17">
        <v>1.6108000000000001E-2</v>
      </c>
      <c r="O46" s="17">
        <v>5.8409999999999998E-3</v>
      </c>
      <c r="P46" s="17">
        <v>6.4700000000000001E-4</v>
      </c>
      <c r="Q46" s="17">
        <v>2.6600000000000001E-4</v>
      </c>
      <c r="R46" s="17">
        <v>3.2299999999999999E-4</v>
      </c>
      <c r="S46" s="17">
        <v>2.9500000000000001E-4</v>
      </c>
      <c r="T46" s="17">
        <v>1.2520000000000001E-3</v>
      </c>
      <c r="U46" s="17">
        <v>8.7591000000000002E-2</v>
      </c>
      <c r="V46" s="17">
        <v>1.8592000000000001E-2</v>
      </c>
      <c r="W46" s="17">
        <v>2.0136000000000001E-2</v>
      </c>
      <c r="X46" s="17">
        <v>2.6840000000000002E-3</v>
      </c>
      <c r="Y46" s="17">
        <v>1.8E-5</v>
      </c>
      <c r="Z46" s="17">
        <v>1.8129999999999999E-3</v>
      </c>
      <c r="AA46" s="17">
        <v>4.3020000000000003E-3</v>
      </c>
      <c r="AB46" s="17">
        <v>3.96E-3</v>
      </c>
      <c r="AC46" s="17">
        <v>5.0000000000000002E-5</v>
      </c>
      <c r="AD46" s="17">
        <v>4.0000000000000003E-5</v>
      </c>
      <c r="AE46" s="17"/>
      <c r="AF46" s="15"/>
      <c r="AG46" s="17" t="s">
        <v>215</v>
      </c>
      <c r="AH46" s="17">
        <v>0.17144824982776299</v>
      </c>
      <c r="AI46" s="17">
        <v>2.5750446956243699E-2</v>
      </c>
      <c r="AJ46" s="17">
        <v>2.0136281023165E-2</v>
      </c>
      <c r="AK46" s="17">
        <v>1.9532005428661101E-2</v>
      </c>
      <c r="AL46" s="17">
        <v>2.6840728583475198E-3</v>
      </c>
      <c r="AM46" s="17">
        <v>6.39652191669835E-2</v>
      </c>
      <c r="AN46" s="17">
        <v>6.39652191669835E-2</v>
      </c>
      <c r="AO46" s="17">
        <v>5.5053462358835202E-2</v>
      </c>
      <c r="AP46" s="17">
        <v>5.4555470961270301E-2</v>
      </c>
      <c r="AQ46" s="17">
        <v>3.6914463003246301E-2</v>
      </c>
      <c r="AR46" s="5">
        <v>5.0002337428418601E-5</v>
      </c>
      <c r="AS46" s="17">
        <v>4.6980185214702602E-3</v>
      </c>
      <c r="AT46" s="5">
        <v>1.79974602754675E-5</v>
      </c>
      <c r="AU46" s="17">
        <v>0.183439731102255</v>
      </c>
      <c r="AV46" s="17">
        <v>7.5868168014241801</v>
      </c>
      <c r="AW46" s="17">
        <v>4.17991045156169E-2</v>
      </c>
      <c r="AX46" s="17">
        <v>0</v>
      </c>
      <c r="AY46" s="17">
        <v>2.75124256948692E-2</v>
      </c>
      <c r="AZ46" s="17">
        <v>0</v>
      </c>
      <c r="BA46" s="17">
        <v>4.8400600530652503E-3</v>
      </c>
      <c r="BB46" s="17">
        <v>1.8271039947750398E-2</v>
      </c>
      <c r="BC46" s="17">
        <v>0.13255877361287899</v>
      </c>
      <c r="BD46" s="17">
        <v>0.13255877361287899</v>
      </c>
      <c r="BE46" s="17">
        <v>1.9341430936358001E-2</v>
      </c>
      <c r="BF46" s="17">
        <v>0</v>
      </c>
      <c r="BG46" s="17">
        <v>1.8130011326245401E-3</v>
      </c>
      <c r="BH46" s="17">
        <v>1182.36433803468</v>
      </c>
      <c r="BI46" s="17">
        <v>0</v>
      </c>
      <c r="BJ46" s="17">
        <v>0.12874959153866</v>
      </c>
      <c r="BK46" s="17">
        <v>1.3099223809917401E-2</v>
      </c>
      <c r="BL46" s="17">
        <v>2.24051533027993E-2</v>
      </c>
      <c r="BM46" s="17">
        <v>0.378019588834691</v>
      </c>
      <c r="BN46" s="17">
        <v>1.3193151319741799E-2</v>
      </c>
      <c r="BO46" s="5">
        <v>1.0399973544536101E-5</v>
      </c>
      <c r="BP46" s="5">
        <v>2.96007980731603E-5</v>
      </c>
      <c r="BQ46" s="17">
        <v>8.7589978846651997E-2</v>
      </c>
      <c r="BR46" s="17">
        <v>4.3020116966219603E-3</v>
      </c>
      <c r="BS46" s="17">
        <v>0</v>
      </c>
      <c r="BT46" s="17">
        <v>2.1281147619834899E-2</v>
      </c>
      <c r="BU46" s="17">
        <v>0.125071997442638</v>
      </c>
      <c r="BV46" s="17">
        <v>0</v>
      </c>
      <c r="BW46" s="17">
        <v>1.8586010571162399</v>
      </c>
      <c r="BX46" s="17">
        <v>0.118727293771391</v>
      </c>
      <c r="BY46" s="17">
        <v>1.3191803215441099E-2</v>
      </c>
      <c r="BZ46" s="17">
        <v>0.13191909698683199</v>
      </c>
      <c r="CA46" s="5">
        <v>9.9511705605802496E-5</v>
      </c>
      <c r="CB46" s="17">
        <v>0.13525316225466599</v>
      </c>
      <c r="CC46" s="17">
        <v>1.0346555172043101E-2</v>
      </c>
      <c r="CD46" s="17">
        <v>6.4700948538611198E-4</v>
      </c>
      <c r="CE46" s="17">
        <v>2.6598914223669899E-4</v>
      </c>
      <c r="CF46" s="17">
        <v>3.2301495284864698E-4</v>
      </c>
      <c r="CG46" s="17">
        <v>2.9499998346533499E-4</v>
      </c>
      <c r="CH46" s="17">
        <v>1.2520052690465501E-3</v>
      </c>
      <c r="CI46" s="5">
        <v>1.8750530487166298E-5</v>
      </c>
      <c r="CJ46" s="17">
        <v>0.153926203475586</v>
      </c>
      <c r="CK46" s="5">
        <v>7.93134807123133E-6</v>
      </c>
      <c r="CL46" s="17">
        <v>2.2492986546294299E-3</v>
      </c>
      <c r="CM46" s="17">
        <v>2.41025810611947E-2</v>
      </c>
      <c r="CN46" s="5">
        <v>7.8571625412677593E-6</v>
      </c>
      <c r="CO46" s="17">
        <v>0</v>
      </c>
      <c r="CP46" s="17">
        <v>5.4469926200278801E-4</v>
      </c>
      <c r="CQ46" s="17">
        <v>0.79715779002077802</v>
      </c>
      <c r="CR46" s="5">
        <v>0.67555778561153401</v>
      </c>
      <c r="CS46" s="17">
        <v>0.121600004409244</v>
      </c>
      <c r="CT46" s="5">
        <v>7.2516631117136999E-6</v>
      </c>
      <c r="CU46" s="5">
        <v>1.3312830348826301E-6</v>
      </c>
      <c r="CV46" s="17">
        <v>3.7132007253206302E-3</v>
      </c>
      <c r="CW46" s="17">
        <v>3.3246691689126198E-4</v>
      </c>
      <c r="CX46" s="17">
        <v>0.26334959242050898</v>
      </c>
      <c r="CY46" s="17">
        <v>1.7294267431670399E-3</v>
      </c>
      <c r="CZ46" s="17">
        <v>7.7808605741937903E-4</v>
      </c>
      <c r="DA46" s="17">
        <v>0.37621378219437002</v>
      </c>
      <c r="DB46" s="17">
        <v>0</v>
      </c>
      <c r="DC46" s="5">
        <v>1.36310675330831E-5</v>
      </c>
      <c r="DD46" s="17">
        <v>2.4866592811830001E-3</v>
      </c>
      <c r="DE46" s="5">
        <v>1.23924006680004E-6</v>
      </c>
      <c r="DF46" s="17">
        <v>6.5696606535601804E-2</v>
      </c>
      <c r="DG46" s="17">
        <v>8.1631293217811103E-3</v>
      </c>
      <c r="DH46" s="17">
        <v>3.9599467473558298E-3</v>
      </c>
      <c r="DI46" s="17">
        <v>0</v>
      </c>
      <c r="DJ46" s="17">
        <v>2.8711129474142498E-3</v>
      </c>
      <c r="DK46" s="17">
        <v>2.9648877679855801E-2</v>
      </c>
      <c r="DL46" s="17">
        <v>1.6108033050810999E-2</v>
      </c>
      <c r="DM46" s="17">
        <v>8.6995950991253096E-2</v>
      </c>
      <c r="DN46" s="17">
        <v>1.7978935939196501</v>
      </c>
      <c r="DO46" s="17">
        <v>5.8410205713277799E-3</v>
      </c>
      <c r="DP46" s="17">
        <v>1.3264489867557299E-2</v>
      </c>
      <c r="DR46" s="26">
        <f t="shared" si="29"/>
        <v>1.033765882142246</v>
      </c>
      <c r="DS46" s="40">
        <f t="shared" si="31"/>
        <v>-4.2159637637467126E-7</v>
      </c>
      <c r="DT46" s="40">
        <f t="shared" si="32"/>
        <v>7.9750112976801841E-6</v>
      </c>
      <c r="DU46" s="40">
        <f t="shared" si="33"/>
        <v>1.5896259253805244E-5</v>
      </c>
      <c r="DV46" s="40">
        <f t="shared" si="34"/>
        <v>-2.6340979079435727E-7</v>
      </c>
      <c r="DW46" s="40">
        <f t="shared" si="35"/>
        <v>-3.1735019936110095E-7</v>
      </c>
      <c r="DX46" s="40">
        <f t="shared" si="36"/>
        <v>-5.9890770994377119E-6</v>
      </c>
      <c r="DY46" s="40">
        <f t="shared" si="37"/>
        <v>-2.2586445586490185E-7</v>
      </c>
      <c r="DZ46" s="40">
        <f t="shared" si="38"/>
        <v>3.4263579067631169E-6</v>
      </c>
      <c r="EA46" s="40">
        <f t="shared" si="39"/>
        <v>2.7793677557390105E-7</v>
      </c>
      <c r="EB46" s="40">
        <f t="shared" si="40"/>
        <v>-1.4546844201619359E-5</v>
      </c>
      <c r="EC46" s="40">
        <f t="shared" si="41"/>
        <v>3.9424159770686965E-6</v>
      </c>
      <c r="ED46" s="40">
        <f t="shared" si="42"/>
        <v>-9.2515624699965501E-6</v>
      </c>
      <c r="EE46" s="40">
        <f t="shared" si="43"/>
        <v>2.0518258627854401E-6</v>
      </c>
      <c r="EF46" s="40">
        <f t="shared" si="44"/>
        <v>3.5218845711531619E-6</v>
      </c>
      <c r="EG46" s="40">
        <f t="shared" si="45"/>
        <v>1.4660565860864364E-5</v>
      </c>
      <c r="EH46" s="40">
        <f t="shared" si="46"/>
        <v>-4.0818659026425263E-5</v>
      </c>
      <c r="EI46" s="40">
        <f t="shared" si="47"/>
        <v>4.6293649061898838E-5</v>
      </c>
      <c r="EJ46" s="40">
        <f t="shared" si="48"/>
        <v>-5.6049711937999713E-8</v>
      </c>
      <c r="EK46" s="40">
        <f t="shared" si="49"/>
        <v>4.2085036341717832E-6</v>
      </c>
      <c r="EL46" s="40">
        <f t="shared" si="50"/>
        <v>-1.1658199449769823E-5</v>
      </c>
      <c r="EM46" s="40">
        <f t="shared" si="51"/>
        <v>0.14464003979318513</v>
      </c>
      <c r="EN46" s="40">
        <f t="shared" si="52"/>
        <v>1.3956255711113332E-5</v>
      </c>
      <c r="EO46" s="40">
        <f t="shared" si="53"/>
        <v>2.7145434992410465E-5</v>
      </c>
      <c r="EP46" s="40">
        <f t="shared" si="54"/>
        <v>-1.4109580736111372E-4</v>
      </c>
      <c r="EQ46" s="40">
        <f t="shared" si="55"/>
        <v>6.2472396037702793E-7</v>
      </c>
      <c r="ER46" s="40">
        <f t="shared" si="56"/>
        <v>2.7188800465019629E-6</v>
      </c>
      <c r="ES46" s="40">
        <f t="shared" si="57"/>
        <v>-1.3447637416717167E-5</v>
      </c>
      <c r="ET46" s="40">
        <f t="shared" si="58"/>
        <v>4.6748568371967648E-5</v>
      </c>
      <c r="EU46" s="40">
        <f t="shared" si="59"/>
        <v>1.929044240984941E-5</v>
      </c>
      <c r="EV46" s="40">
        <f t="shared" si="30"/>
        <v>0</v>
      </c>
    </row>
    <row r="47" spans="1:152" x14ac:dyDescent="0.25">
      <c r="A47" s="17" t="s">
        <v>216</v>
      </c>
      <c r="B47" s="15">
        <v>12345.480534</v>
      </c>
      <c r="C47" s="15">
        <v>204.56733500000001</v>
      </c>
      <c r="D47" s="15">
        <v>268.641774</v>
      </c>
      <c r="E47" s="15">
        <v>1345.3674080000001</v>
      </c>
      <c r="F47" s="15">
        <v>1140.141873</v>
      </c>
      <c r="G47" s="15">
        <v>123.412802</v>
      </c>
      <c r="H47" s="15">
        <v>2940.6555250000001</v>
      </c>
      <c r="I47" s="17">
        <v>120.15682700000001</v>
      </c>
      <c r="J47" s="17">
        <v>36.690078</v>
      </c>
      <c r="K47" s="17">
        <v>69.345502999999994</v>
      </c>
      <c r="L47" s="17">
        <v>8.82578</v>
      </c>
      <c r="M47" s="17">
        <v>249.01339300000001</v>
      </c>
      <c r="N47" s="17">
        <v>30.259846</v>
      </c>
      <c r="O47" s="17">
        <v>10.969200000000001</v>
      </c>
      <c r="P47" s="17">
        <v>1.214572</v>
      </c>
      <c r="Q47" s="17">
        <v>0.49742599999999998</v>
      </c>
      <c r="R47" s="17">
        <v>0.60510299999999995</v>
      </c>
      <c r="S47" s="17">
        <v>0.55410400000000004</v>
      </c>
      <c r="T47" s="17">
        <v>2.3485230000000001</v>
      </c>
      <c r="U47" s="17">
        <v>164.53797</v>
      </c>
      <c r="V47" s="17">
        <v>34.924886999999998</v>
      </c>
      <c r="W47" s="17">
        <v>37.824826000000002</v>
      </c>
      <c r="X47" s="17">
        <v>5.0433209999999997</v>
      </c>
      <c r="Y47" s="17">
        <v>3.3586999999999999E-2</v>
      </c>
      <c r="Z47" s="17">
        <v>3.4042379999999999</v>
      </c>
      <c r="AA47" s="17">
        <v>8.0800560000000008</v>
      </c>
      <c r="AB47" s="17">
        <v>7.4388800000000002</v>
      </c>
      <c r="AC47" s="17">
        <v>9.3177999999999997E-2</v>
      </c>
      <c r="AD47" s="17">
        <v>1.0078E-2</v>
      </c>
      <c r="AE47" s="17"/>
      <c r="AF47" s="15"/>
      <c r="AG47" s="17" t="s">
        <v>216</v>
      </c>
      <c r="AH47" s="17">
        <v>270.71023107691298</v>
      </c>
      <c r="AI47" s="17">
        <v>40.658760633487297</v>
      </c>
      <c r="AJ47" s="17">
        <v>37.822452307880901</v>
      </c>
      <c r="AK47" s="17">
        <v>36.687803663919603</v>
      </c>
      <c r="AL47" s="17">
        <v>5.0430122922396201</v>
      </c>
      <c r="AM47" s="17">
        <v>120.14928985404801</v>
      </c>
      <c r="AN47" s="17">
        <v>120.14928985404801</v>
      </c>
      <c r="AO47" s="17">
        <v>86.926110941037294</v>
      </c>
      <c r="AP47" s="17">
        <v>86.139871659706003</v>
      </c>
      <c r="AQ47" s="17">
        <v>69.341099043522405</v>
      </c>
      <c r="AR47" s="17">
        <v>9.3171964780422403E-2</v>
      </c>
      <c r="AS47" s="17">
        <v>8.8252201648269306</v>
      </c>
      <c r="AT47" s="17">
        <v>3.3584947920721801E-2</v>
      </c>
      <c r="AU47" s="17">
        <v>289.64153841216</v>
      </c>
      <c r="AV47" s="17">
        <v>12344.6962502201</v>
      </c>
      <c r="AW47" s="17">
        <v>65.998227045261601</v>
      </c>
      <c r="AX47" s="17">
        <v>0</v>
      </c>
      <c r="AY47" s="17">
        <v>43.4404445579259</v>
      </c>
      <c r="AZ47" s="17">
        <v>0</v>
      </c>
      <c r="BA47" s="17">
        <v>7.6422560642011801</v>
      </c>
      <c r="BB47" s="17">
        <v>28.849263415730501</v>
      </c>
      <c r="BC47" s="17">
        <v>248.99780048646201</v>
      </c>
      <c r="BD47" s="17">
        <v>248.99780048646201</v>
      </c>
      <c r="BE47" s="17">
        <v>30.538993344049999</v>
      </c>
      <c r="BF47" s="17">
        <v>0</v>
      </c>
      <c r="BG47" s="17">
        <v>3.40400988885927</v>
      </c>
      <c r="BH47" s="17">
        <v>2220911.2918212898</v>
      </c>
      <c r="BI47" s="17">
        <v>0</v>
      </c>
      <c r="BJ47" s="17">
        <v>203.289017497873</v>
      </c>
      <c r="BK47" s="17">
        <v>20.682924323083402</v>
      </c>
      <c r="BL47" s="17">
        <v>35.3764736956769</v>
      </c>
      <c r="BM47" s="17">
        <v>596.868358601262</v>
      </c>
      <c r="BN47" s="17">
        <v>20.8315743512902</v>
      </c>
      <c r="BO47" s="17">
        <v>2.6201027353847301E-3</v>
      </c>
      <c r="BP47" s="17">
        <v>7.4572098304094498E-3</v>
      </c>
      <c r="BQ47" s="17">
        <v>164.52816717383101</v>
      </c>
      <c r="BR47" s="17">
        <v>8.0795378453582192</v>
      </c>
      <c r="BS47" s="17">
        <v>0</v>
      </c>
      <c r="BT47" s="17">
        <v>39.168542972312601</v>
      </c>
      <c r="BU47" s="17">
        <v>204.55436619498701</v>
      </c>
      <c r="BV47" s="17">
        <v>0</v>
      </c>
      <c r="BW47" s="17">
        <v>3036.3228823117602</v>
      </c>
      <c r="BX47" s="17">
        <v>241.762540381289</v>
      </c>
      <c r="BY47" s="17">
        <v>26.8625261872495</v>
      </c>
      <c r="BZ47" s="17">
        <v>268.62506656853901</v>
      </c>
      <c r="CA47" s="17">
        <v>0.157123641193123</v>
      </c>
      <c r="CB47" s="17">
        <v>213.56103377181</v>
      </c>
      <c r="CC47" s="17">
        <v>16.336638336422801</v>
      </c>
      <c r="CD47" s="17">
        <v>1.21449881345546</v>
      </c>
      <c r="CE47" s="17">
        <v>0.49739275101241698</v>
      </c>
      <c r="CF47" s="17">
        <v>0.60506628682793495</v>
      </c>
      <c r="CG47" s="17">
        <v>0.55406826427420997</v>
      </c>
      <c r="CH47" s="17">
        <v>2.3483818655374602</v>
      </c>
      <c r="CI47" s="17">
        <v>3.2703156840115301E-2</v>
      </c>
      <c r="CJ47" s="17">
        <v>243.04270273573599</v>
      </c>
      <c r="CK47" s="17">
        <v>1.31160122643121E-2</v>
      </c>
      <c r="CL47" s="17">
        <v>3.98270352827703</v>
      </c>
      <c r="CM47" s="17">
        <v>42.473630602908898</v>
      </c>
      <c r="CN47" s="17">
        <v>1.03715629841763E-2</v>
      </c>
      <c r="CO47" s="17">
        <v>0</v>
      </c>
      <c r="CP47" s="17">
        <v>0.96560797885767502</v>
      </c>
      <c r="CQ47" s="17">
        <v>1345.2822065143801</v>
      </c>
      <c r="CR47" s="17">
        <v>1140.0696580573399</v>
      </c>
      <c r="CS47" s="17">
        <v>205.21254845703999</v>
      </c>
      <c r="CT47" s="17">
        <v>1.22656504219095E-2</v>
      </c>
      <c r="CU47" s="17">
        <v>2.06802198923042E-3</v>
      </c>
      <c r="CV47" s="17">
        <v>4.5750978988850104</v>
      </c>
      <c r="CW47" s="17">
        <v>0.59842351745233802</v>
      </c>
      <c r="CX47" s="17">
        <v>444.16555655351402</v>
      </c>
      <c r="CY47" s="17">
        <v>3.0149890067626699</v>
      </c>
      <c r="CZ47" s="17">
        <v>1.3495627055121</v>
      </c>
      <c r="DA47" s="17">
        <v>634.52222938320097</v>
      </c>
      <c r="DB47" s="17">
        <v>0</v>
      </c>
      <c r="DC47" s="17">
        <v>2.3694001395525702E-2</v>
      </c>
      <c r="DD47" s="17">
        <v>4.3258378771694801</v>
      </c>
      <c r="DE47" s="17">
        <v>1.8005989046335599E-3</v>
      </c>
      <c r="DF47" s="17">
        <v>123.405093634484</v>
      </c>
      <c r="DG47" s="17">
        <v>12.889165856285</v>
      </c>
      <c r="DH47" s="17">
        <v>7.4384092473012604</v>
      </c>
      <c r="DI47" s="17">
        <v>0</v>
      </c>
      <c r="DJ47" s="17">
        <v>4.5333334527155804</v>
      </c>
      <c r="DK47" s="17">
        <v>46.8136492844515</v>
      </c>
      <c r="DL47" s="17">
        <v>30.257927651819301</v>
      </c>
      <c r="DM47" s="17">
        <v>137.36038743367399</v>
      </c>
      <c r="DN47" s="17">
        <v>2940.4690001818799</v>
      </c>
      <c r="DO47" s="17">
        <v>10.9685039547306</v>
      </c>
      <c r="DP47" s="17">
        <v>20.943928366117699</v>
      </c>
      <c r="DR47" s="26">
        <f t="shared" si="29"/>
        <v>1.0325981610838106</v>
      </c>
      <c r="DS47" s="40">
        <f t="shared" si="31"/>
        <v>-6.3528007495528374E-5</v>
      </c>
      <c r="DT47" s="40">
        <f t="shared" si="32"/>
        <v>-6.3396265161311271E-5</v>
      </c>
      <c r="DU47" s="40">
        <f t="shared" si="33"/>
        <v>-6.2192231730074491E-5</v>
      </c>
      <c r="DV47" s="40">
        <f t="shared" si="34"/>
        <v>-6.3329529995585047E-5</v>
      </c>
      <c r="DW47" s="40">
        <f t="shared" si="35"/>
        <v>-6.333855844634789E-5</v>
      </c>
      <c r="DX47" s="40">
        <f t="shared" si="36"/>
        <v>-6.2460015420404247E-5</v>
      </c>
      <c r="DY47" s="40">
        <f t="shared" si="37"/>
        <v>-6.3429672919691342E-5</v>
      </c>
      <c r="DZ47" s="40">
        <f t="shared" si="38"/>
        <v>-6.2727571459588767E-5</v>
      </c>
      <c r="EA47" s="40">
        <f t="shared" si="39"/>
        <v>-6.198776902020151E-5</v>
      </c>
      <c r="EB47" s="40">
        <f t="shared" si="40"/>
        <v>-6.3507455957001607E-5</v>
      </c>
      <c r="EC47" s="40">
        <f t="shared" si="41"/>
        <v>-6.3431806941635199E-5</v>
      </c>
      <c r="ED47" s="40">
        <f t="shared" si="42"/>
        <v>-6.2617168298236689E-5</v>
      </c>
      <c r="EE47" s="40">
        <f t="shared" si="43"/>
        <v>-6.3395834225275284E-5</v>
      </c>
      <c r="EF47" s="40">
        <f t="shared" si="44"/>
        <v>-6.345451531563453E-5</v>
      </c>
      <c r="EG47" s="40">
        <f t="shared" si="45"/>
        <v>-6.0257065484818559E-5</v>
      </c>
      <c r="EH47" s="40">
        <f t="shared" si="46"/>
        <v>-6.6842078184495981E-5</v>
      </c>
      <c r="EI47" s="40">
        <f t="shared" si="47"/>
        <v>-6.0672599648315938E-5</v>
      </c>
      <c r="EJ47" s="40">
        <f t="shared" si="48"/>
        <v>-6.4492813244582047E-5</v>
      </c>
      <c r="EK47" s="40">
        <f t="shared" si="49"/>
        <v>-6.0094988441645235E-5</v>
      </c>
      <c r="EL47" s="40">
        <f t="shared" si="50"/>
        <v>-5.9577896633787971E-5</v>
      </c>
      <c r="EM47" s="40">
        <f t="shared" si="51"/>
        <v>0.12150808024984025</v>
      </c>
      <c r="EN47" s="40">
        <f t="shared" si="52"/>
        <v>-6.2754872133455748E-5</v>
      </c>
      <c r="EO47" s="40">
        <f t="shared" si="53"/>
        <v>-6.1211205945370479E-5</v>
      </c>
      <c r="EP47" s="40">
        <f t="shared" si="54"/>
        <v>-6.1097426927010604E-5</v>
      </c>
      <c r="EQ47" s="40">
        <f t="shared" si="55"/>
        <v>-6.7007988492534168E-5</v>
      </c>
      <c r="ER47" s="40">
        <f t="shared" si="56"/>
        <v>-6.4127605276698667E-5</v>
      </c>
      <c r="ES47" s="40">
        <f t="shared" si="57"/>
        <v>-6.3282738629975402E-5</v>
      </c>
      <c r="ET47" s="40">
        <f t="shared" si="58"/>
        <v>-6.4770864126657319E-5</v>
      </c>
      <c r="EU47" s="40">
        <f t="shared" si="59"/>
        <v>-6.8211371881307813E-5</v>
      </c>
      <c r="EV47" s="40">
        <f t="shared" si="30"/>
        <v>0</v>
      </c>
    </row>
    <row r="48" spans="1:152" x14ac:dyDescent="0.25">
      <c r="A48" s="17" t="s">
        <v>217</v>
      </c>
      <c r="B48" s="15">
        <v>512337.2524</v>
      </c>
      <c r="C48" s="15">
        <v>8425.7849710999999</v>
      </c>
      <c r="D48" s="15">
        <v>7866.2656048999997</v>
      </c>
      <c r="E48" s="15">
        <v>52901.413847999997</v>
      </c>
      <c r="F48" s="15">
        <v>44831.705277000001</v>
      </c>
      <c r="G48" s="15">
        <v>4117.9289835999998</v>
      </c>
      <c r="H48" s="15">
        <v>121120.66202</v>
      </c>
      <c r="I48" s="17">
        <v>4717.0452240000004</v>
      </c>
      <c r="J48" s="17">
        <v>1441.6706574</v>
      </c>
      <c r="K48" s="17">
        <v>1264.6233944000001</v>
      </c>
      <c r="L48" s="17">
        <v>762.98944643000004</v>
      </c>
      <c r="M48" s="17">
        <v>9421.4443845999995</v>
      </c>
      <c r="N48" s="17">
        <v>965.32919783</v>
      </c>
      <c r="O48" s="17">
        <v>817.78978510000002</v>
      </c>
      <c r="P48" s="17">
        <v>40.60885261</v>
      </c>
      <c r="Q48" s="17">
        <v>16.630894506000001</v>
      </c>
      <c r="R48" s="17">
        <v>20.230745233</v>
      </c>
      <c r="S48" s="17">
        <v>18.525552585</v>
      </c>
      <c r="T48" s="17">
        <v>80.325167966999999</v>
      </c>
      <c r="U48" s="17">
        <v>10601.759454999999</v>
      </c>
      <c r="V48" s="17">
        <v>1370.0086561999999</v>
      </c>
      <c r="W48" s="17">
        <v>906.31340395999996</v>
      </c>
      <c r="X48" s="17">
        <v>198.12434056000001</v>
      </c>
      <c r="Y48" s="17">
        <v>1.1241642434000001</v>
      </c>
      <c r="Z48" s="17">
        <v>134.89316442000001</v>
      </c>
      <c r="AA48" s="17">
        <v>270.14676087999999</v>
      </c>
      <c r="AB48" s="17">
        <v>290.86338187000001</v>
      </c>
      <c r="AC48" s="17">
        <v>3.1156609676000002</v>
      </c>
      <c r="AD48" s="17"/>
      <c r="AE48" s="17"/>
      <c r="AF48" s="15"/>
      <c r="AG48" s="17" t="s">
        <v>217</v>
      </c>
      <c r="AH48" s="17">
        <v>11021.7621069865</v>
      </c>
      <c r="AI48" s="17">
        <v>1655.39076638495</v>
      </c>
      <c r="AJ48" s="17">
        <v>906.31360403630401</v>
      </c>
      <c r="AK48" s="17">
        <v>1441.67081684816</v>
      </c>
      <c r="AL48" s="17">
        <v>198.12438486283301</v>
      </c>
      <c r="AM48" s="17">
        <v>4717.0457120040501</v>
      </c>
      <c r="AN48" s="17">
        <v>4717.0457120040501</v>
      </c>
      <c r="AO48" s="17">
        <v>3539.1309118313402</v>
      </c>
      <c r="AP48" s="17">
        <v>3507.1216871656602</v>
      </c>
      <c r="AQ48" s="17">
        <v>1264.6235968605699</v>
      </c>
      <c r="AR48" s="17">
        <v>3.1156831082882599</v>
      </c>
      <c r="AS48" s="17">
        <v>762.98950571666796</v>
      </c>
      <c r="AT48" s="17">
        <v>1.1241671492923699</v>
      </c>
      <c r="AU48" s="17">
        <v>11792.536363684099</v>
      </c>
      <c r="AV48" s="17">
        <v>512337.30252228503</v>
      </c>
      <c r="AW48" s="17">
        <v>2687.0683671847</v>
      </c>
      <c r="AX48" s="17">
        <v>0</v>
      </c>
      <c r="AY48" s="17">
        <v>1768.64552904519</v>
      </c>
      <c r="AZ48" s="17">
        <v>0</v>
      </c>
      <c r="BA48" s="17">
        <v>311.14857753241199</v>
      </c>
      <c r="BB48" s="17">
        <v>1174.57617734464</v>
      </c>
      <c r="BC48" s="17">
        <v>9421.4457195449195</v>
      </c>
      <c r="BD48" s="17">
        <v>9421.4457195449195</v>
      </c>
      <c r="BE48" s="17">
        <v>1243.3724062605399</v>
      </c>
      <c r="BF48" s="17">
        <v>0</v>
      </c>
      <c r="BG48" s="17">
        <v>134.89317022062599</v>
      </c>
      <c r="BH48" s="17">
        <v>143152905.557392</v>
      </c>
      <c r="BI48" s="17">
        <v>0</v>
      </c>
      <c r="BJ48" s="17">
        <v>8276.7571045048899</v>
      </c>
      <c r="BK48" s="17">
        <v>842.09051893878495</v>
      </c>
      <c r="BL48" s="17">
        <v>1440.3268313154199</v>
      </c>
      <c r="BM48" s="17">
        <v>24301.044802728498</v>
      </c>
      <c r="BN48" s="17">
        <v>848.14204571702305</v>
      </c>
      <c r="BO48" s="17">
        <v>0</v>
      </c>
      <c r="BP48" s="17">
        <v>0</v>
      </c>
      <c r="BQ48" s="17">
        <v>10601.7935617974</v>
      </c>
      <c r="BR48" s="17">
        <v>270.14675601258898</v>
      </c>
      <c r="BS48" s="17">
        <v>0</v>
      </c>
      <c r="BT48" s="17">
        <v>1542.8759098850601</v>
      </c>
      <c r="BU48" s="17">
        <v>8425.7857933620999</v>
      </c>
      <c r="BV48" s="17">
        <v>0</v>
      </c>
      <c r="BW48" s="17">
        <v>125023.271633239</v>
      </c>
      <c r="BX48" s="17">
        <v>7079.64065966214</v>
      </c>
      <c r="BY48" s="17">
        <v>786.62679505767801</v>
      </c>
      <c r="BZ48" s="17">
        <v>7866.2674547198103</v>
      </c>
      <c r="CA48" s="17">
        <v>6.3971697474995404</v>
      </c>
      <c r="CB48" s="17">
        <v>8694.9763285594308</v>
      </c>
      <c r="CC48" s="17">
        <v>665.13416377928002</v>
      </c>
      <c r="CD48" s="17">
        <v>40.6089063134581</v>
      </c>
      <c r="CE48" s="17">
        <v>16.630931430469399</v>
      </c>
      <c r="CF48" s="17">
        <v>20.230788714499401</v>
      </c>
      <c r="CG48" s="17">
        <v>18.525488295004799</v>
      </c>
      <c r="CH48" s="17">
        <v>80.325131769925605</v>
      </c>
      <c r="CI48" s="17">
        <v>0.124607622344615</v>
      </c>
      <c r="CJ48" s="17">
        <v>9895.3006235605408</v>
      </c>
      <c r="CK48" s="17">
        <v>0</v>
      </c>
      <c r="CL48" s="17">
        <v>361.28080689638801</v>
      </c>
      <c r="CM48" s="17">
        <v>4281.3442121816297</v>
      </c>
      <c r="CN48" s="17">
        <v>0.54913725240717104</v>
      </c>
      <c r="CO48" s="17">
        <v>0</v>
      </c>
      <c r="CP48" s="17">
        <v>440.401291753831</v>
      </c>
      <c r="CQ48" s="17">
        <v>52901.423561415198</v>
      </c>
      <c r="CR48" s="17">
        <v>44831.714009047202</v>
      </c>
      <c r="CS48" s="17">
        <v>8069.70955236804</v>
      </c>
      <c r="CT48" s="17">
        <v>16.515815645320401</v>
      </c>
      <c r="CU48" s="17">
        <v>0.19177787938513</v>
      </c>
      <c r="CV48" s="17">
        <v>253.93940762523599</v>
      </c>
      <c r="CW48" s="17">
        <v>185.12727891543599</v>
      </c>
      <c r="CX48" s="17">
        <v>15981.1669975363</v>
      </c>
      <c r="CY48" s="17">
        <v>77.738618585404296</v>
      </c>
      <c r="CZ48" s="17">
        <v>95.556837044152999</v>
      </c>
      <c r="DA48" s="17">
        <v>22830.242033521201</v>
      </c>
      <c r="DB48" s="17">
        <v>0</v>
      </c>
      <c r="DC48" s="17">
        <v>3.3712869975253099</v>
      </c>
      <c r="DD48" s="17">
        <v>303.897459216367</v>
      </c>
      <c r="DE48" s="17">
        <v>0.26644037416954602</v>
      </c>
      <c r="DF48" s="17">
        <v>4117.9299270636102</v>
      </c>
      <c r="DG48" s="17">
        <v>524.77225924382901</v>
      </c>
      <c r="DH48" s="17">
        <v>290.863391744794</v>
      </c>
      <c r="DI48" s="17">
        <v>0</v>
      </c>
      <c r="DJ48" s="17">
        <v>184.57174424168801</v>
      </c>
      <c r="DK48" s="17">
        <v>1905.98301664106</v>
      </c>
      <c r="DL48" s="17">
        <v>965.32940219050101</v>
      </c>
      <c r="DM48" s="17">
        <v>5592.5243461499904</v>
      </c>
      <c r="DN48" s="17">
        <v>121120.6695893</v>
      </c>
      <c r="DO48" s="17">
        <v>817.78983878228905</v>
      </c>
      <c r="DP48" s="17">
        <v>852.71690435435403</v>
      </c>
      <c r="DR48" s="26">
        <f t="shared" si="29"/>
        <v>1.0322207766615894</v>
      </c>
      <c r="DS48" s="40">
        <f t="shared" si="31"/>
        <v>9.7830647281894935E-8</v>
      </c>
      <c r="DT48" s="40">
        <f t="shared" si="32"/>
        <v>9.7588782860407046E-8</v>
      </c>
      <c r="DU48" s="40">
        <f t="shared" si="33"/>
        <v>2.3515857504311915E-7</v>
      </c>
      <c r="DV48" s="40">
        <f t="shared" si="34"/>
        <v>1.8361352741715875E-7</v>
      </c>
      <c r="DW48" s="40">
        <f t="shared" si="35"/>
        <v>1.9477392499883942E-7</v>
      </c>
      <c r="DX48" s="40">
        <f t="shared" si="36"/>
        <v>2.2911119014940673E-7</v>
      </c>
      <c r="DY48" s="40">
        <f t="shared" si="37"/>
        <v>6.2493878996455354E-8</v>
      </c>
      <c r="DZ48" s="40">
        <f t="shared" si="38"/>
        <v>1.0345545282762803E-7</v>
      </c>
      <c r="EA48" s="40">
        <f t="shared" si="39"/>
        <v>1.1059957364695082E-7</v>
      </c>
      <c r="EB48" s="40">
        <f t="shared" si="40"/>
        <v>1.6009554368300368E-7</v>
      </c>
      <c r="EC48" s="40">
        <f t="shared" si="41"/>
        <v>7.7703129705499826E-8</v>
      </c>
      <c r="ED48" s="40">
        <f t="shared" si="42"/>
        <v>1.4169217218962655E-7</v>
      </c>
      <c r="EE48" s="40">
        <f t="shared" si="43"/>
        <v>2.1170032096324099E-7</v>
      </c>
      <c r="EF48" s="40">
        <f t="shared" si="44"/>
        <v>6.5643139610488332E-8</v>
      </c>
      <c r="EG48" s="40">
        <f t="shared" si="45"/>
        <v>1.3224569188357063E-6</v>
      </c>
      <c r="EH48" s="40">
        <f t="shared" si="46"/>
        <v>2.2202335169159056E-6</v>
      </c>
      <c r="EI48" s="40">
        <f t="shared" si="47"/>
        <v>2.1492781852256261E-6</v>
      </c>
      <c r="EJ48" s="40">
        <f t="shared" si="48"/>
        <v>-3.4703415677492406E-6</v>
      </c>
      <c r="EK48" s="40">
        <f t="shared" si="49"/>
        <v>-4.5063179212660797E-7</v>
      </c>
      <c r="EL48" s="40">
        <f t="shared" si="50"/>
        <v>3.2170884036016387E-6</v>
      </c>
      <c r="EM48" s="40">
        <f t="shared" si="51"/>
        <v>0.1261796798894271</v>
      </c>
      <c r="EN48" s="40">
        <f t="shared" si="52"/>
        <v>2.2075840783106698E-7</v>
      </c>
      <c r="EO48" s="40">
        <f t="shared" si="53"/>
        <v>2.2361125785311063E-7</v>
      </c>
      <c r="EP48" s="40">
        <f t="shared" si="54"/>
        <v>2.5849357750904761E-6</v>
      </c>
      <c r="EQ48" s="40">
        <f t="shared" si="55"/>
        <v>4.3001630288801076E-8</v>
      </c>
      <c r="ER48" s="40">
        <f t="shared" si="56"/>
        <v>-1.80176545212879E-8</v>
      </c>
      <c r="ES48" s="40">
        <f t="shared" si="57"/>
        <v>3.3949938714328834E-8</v>
      </c>
      <c r="ET48" s="40">
        <f t="shared" si="58"/>
        <v>7.1062572243636371E-6</v>
      </c>
      <c r="EU48" s="40">
        <f t="shared" si="59"/>
        <v>0</v>
      </c>
      <c r="EV48" s="40">
        <f t="shared" si="30"/>
        <v>0</v>
      </c>
    </row>
    <row r="49" spans="1:152" x14ac:dyDescent="0.25">
      <c r="A49" s="17" t="s">
        <v>218</v>
      </c>
      <c r="B49" s="15">
        <v>979.033141</v>
      </c>
      <c r="C49" s="15">
        <v>16.220362000000002</v>
      </c>
      <c r="D49" s="15">
        <v>21.178850000000001</v>
      </c>
      <c r="E49" s="15">
        <v>106.57977099999999</v>
      </c>
      <c r="F49" s="15">
        <v>90.321844999999996</v>
      </c>
      <c r="G49" s="15">
        <v>9.7487019999999998</v>
      </c>
      <c r="H49" s="15">
        <v>233.16771399999999</v>
      </c>
      <c r="I49" s="17">
        <v>9.4915090000000006</v>
      </c>
      <c r="J49" s="17">
        <v>2.898244</v>
      </c>
      <c r="K49" s="17">
        <v>5.4777870000000002</v>
      </c>
      <c r="L49" s="17">
        <v>0.69717399999999996</v>
      </c>
      <c r="M49" s="17">
        <v>19.670228000000002</v>
      </c>
      <c r="N49" s="17">
        <v>2.390304</v>
      </c>
      <c r="O49" s="17">
        <v>0.86648400000000003</v>
      </c>
      <c r="P49" s="17">
        <v>9.5940999999999999E-2</v>
      </c>
      <c r="Q49" s="17">
        <v>3.9292000000000001E-2</v>
      </c>
      <c r="R49" s="17">
        <v>4.7798E-2</v>
      </c>
      <c r="S49" s="17">
        <v>4.3769000000000002E-2</v>
      </c>
      <c r="T49" s="17">
        <v>0.185526</v>
      </c>
      <c r="U49" s="17">
        <v>12.997292</v>
      </c>
      <c r="V49" s="17">
        <v>2.7588089999999998</v>
      </c>
      <c r="W49" s="17">
        <v>2.9878770000000001</v>
      </c>
      <c r="X49" s="17">
        <v>0.39838400000000002</v>
      </c>
      <c r="Y49" s="17">
        <v>2.6540000000000001E-3</v>
      </c>
      <c r="Z49" s="17">
        <v>0.26890999999999998</v>
      </c>
      <c r="AA49" s="17">
        <v>0.63827</v>
      </c>
      <c r="AB49" s="17">
        <v>0.587619</v>
      </c>
      <c r="AC49" s="17">
        <v>7.3590000000000001E-3</v>
      </c>
      <c r="AD49" s="17">
        <v>6.195E-3</v>
      </c>
      <c r="AE49" s="17"/>
      <c r="AF49" s="15"/>
      <c r="AG49" s="17" t="s">
        <v>218</v>
      </c>
      <c r="AH49" s="17">
        <v>21.4886448995519</v>
      </c>
      <c r="AI49" s="17">
        <v>3.2274307948544099</v>
      </c>
      <c r="AJ49" s="17">
        <v>2.9878744671704198</v>
      </c>
      <c r="AK49" s="17">
        <v>2.89824800083665</v>
      </c>
      <c r="AL49" s="17">
        <v>0.39838321175945302</v>
      </c>
      <c r="AM49" s="17">
        <v>9.4915110347723992</v>
      </c>
      <c r="AN49" s="17">
        <v>9.4915110347723992</v>
      </c>
      <c r="AO49" s="17">
        <v>6.90009409381768</v>
      </c>
      <c r="AP49" s="17">
        <v>6.8376933123453298</v>
      </c>
      <c r="AQ49" s="17">
        <v>5.4777864524148798</v>
      </c>
      <c r="AR49" s="17">
        <v>7.3590602181473402E-3</v>
      </c>
      <c r="AS49" s="17">
        <v>0.69718365900758905</v>
      </c>
      <c r="AT49" s="17">
        <v>2.6540095834917902E-3</v>
      </c>
      <c r="AU49" s="17">
        <v>22.991391888975201</v>
      </c>
      <c r="AV49" s="17">
        <v>979.03285129273502</v>
      </c>
      <c r="AW49" s="17">
        <v>5.2388529501149099</v>
      </c>
      <c r="AX49" s="17">
        <v>0</v>
      </c>
      <c r="AY49" s="17">
        <v>3.4482438048909501</v>
      </c>
      <c r="AZ49" s="17">
        <v>0</v>
      </c>
      <c r="BA49" s="17">
        <v>0.60663346061762402</v>
      </c>
      <c r="BB49" s="17">
        <v>2.29001143454752</v>
      </c>
      <c r="BC49" s="17">
        <v>19.670228093277501</v>
      </c>
      <c r="BD49" s="17">
        <v>19.670228093277501</v>
      </c>
      <c r="BE49" s="17">
        <v>2.42413765390741</v>
      </c>
      <c r="BF49" s="17">
        <v>0</v>
      </c>
      <c r="BG49" s="17">
        <v>0.26891138701036699</v>
      </c>
      <c r="BH49" s="17">
        <v>175446.59719902699</v>
      </c>
      <c r="BI49" s="17">
        <v>0</v>
      </c>
      <c r="BJ49" s="17">
        <v>16.136817518367199</v>
      </c>
      <c r="BK49" s="17">
        <v>1.6417780941660101</v>
      </c>
      <c r="BL49" s="17">
        <v>2.8081459245027101</v>
      </c>
      <c r="BM49" s="17">
        <v>47.378705950307797</v>
      </c>
      <c r="BN49" s="17">
        <v>1.65359136052734</v>
      </c>
      <c r="BO49" s="17">
        <v>1.61071391171591E-3</v>
      </c>
      <c r="BP49" s="17">
        <v>4.5843130122301297E-3</v>
      </c>
      <c r="BQ49" s="17">
        <v>12.9973253241621</v>
      </c>
      <c r="BR49" s="17">
        <v>0.63827049389044099</v>
      </c>
      <c r="BS49" s="17">
        <v>0</v>
      </c>
      <c r="BT49" s="17">
        <v>3.09584247945733</v>
      </c>
      <c r="BU49" s="17">
        <v>16.220357589686699</v>
      </c>
      <c r="BV49" s="17">
        <v>0</v>
      </c>
      <c r="BW49" s="17">
        <v>240.77635697239199</v>
      </c>
      <c r="BX49" s="17">
        <v>19.060961766343102</v>
      </c>
      <c r="BY49" s="17">
        <v>2.1178796827548898</v>
      </c>
      <c r="BZ49" s="17">
        <v>21.178841449098002</v>
      </c>
      <c r="CA49" s="17">
        <v>1.2472343964241E-2</v>
      </c>
      <c r="CB49" s="17">
        <v>16.9522142837458</v>
      </c>
      <c r="CC49" s="17">
        <v>1.2967769364903501</v>
      </c>
      <c r="CD49" s="17">
        <v>9.5941935437644996E-2</v>
      </c>
      <c r="CE49" s="17">
        <v>3.9291723297894002E-2</v>
      </c>
      <c r="CF49" s="17">
        <v>4.7797951685709002E-2</v>
      </c>
      <c r="CG49" s="17">
        <v>4.3769083483523201E-2</v>
      </c>
      <c r="CH49" s="17">
        <v>0.18552918798260501</v>
      </c>
      <c r="CI49" s="17">
        <v>2.5699664346301998E-3</v>
      </c>
      <c r="CJ49" s="17">
        <v>19.292432093784601</v>
      </c>
      <c r="CK49" s="17">
        <v>1.04442919580901E-3</v>
      </c>
      <c r="CL49" s="17">
        <v>0.311838709855211</v>
      </c>
      <c r="CM49" s="17">
        <v>3.3294432778319698</v>
      </c>
      <c r="CN49" s="17">
        <v>8.7874986910056903E-4</v>
      </c>
      <c r="CO49" s="17">
        <v>0</v>
      </c>
      <c r="CP49" s="17">
        <v>7.5583602021638302E-2</v>
      </c>
      <c r="CQ49" s="17">
        <v>106.57973688949799</v>
      </c>
      <c r="CR49" s="17">
        <v>90.321815737804201</v>
      </c>
      <c r="CS49" s="17">
        <v>16.2579211516945</v>
      </c>
      <c r="CT49" s="17">
        <v>9.7118691336386704E-4</v>
      </c>
      <c r="CU49" s="17">
        <v>1.6736619322409399E-4</v>
      </c>
      <c r="CV49" s="17">
        <v>0.39586853839073599</v>
      </c>
      <c r="CW49" s="17">
        <v>4.6672045944322199E-2</v>
      </c>
      <c r="CX49" s="17">
        <v>35.194126005169799</v>
      </c>
      <c r="CY49" s="17">
        <v>0.23695700435963901</v>
      </c>
      <c r="CZ49" s="17">
        <v>0.106198504163979</v>
      </c>
      <c r="DA49" s="17">
        <v>50.277327226530403</v>
      </c>
      <c r="DB49" s="17">
        <v>0</v>
      </c>
      <c r="DC49" s="17">
        <v>1.8635397410671399E-3</v>
      </c>
      <c r="DD49" s="17">
        <v>0.34015718954788698</v>
      </c>
      <c r="DE49" s="17">
        <v>1.4839564146232499E-4</v>
      </c>
      <c r="DF49" s="17">
        <v>9.7486966385026204</v>
      </c>
      <c r="DG49" s="17">
        <v>1.0231198632020999</v>
      </c>
      <c r="DH49" s="17">
        <v>0.58762018149550499</v>
      </c>
      <c r="DI49" s="17">
        <v>0</v>
      </c>
      <c r="DJ49" s="17">
        <v>0.359850055548317</v>
      </c>
      <c r="DK49" s="17">
        <v>3.71600668514139</v>
      </c>
      <c r="DL49" s="17">
        <v>2.3902882681446398</v>
      </c>
      <c r="DM49" s="17">
        <v>10.903499098860699</v>
      </c>
      <c r="DN49" s="17">
        <v>233.16763923565699</v>
      </c>
      <c r="DO49" s="17">
        <v>0.86647952951713203</v>
      </c>
      <c r="DP49" s="17">
        <v>1.6624936837800399</v>
      </c>
      <c r="DR49" s="26">
        <f t="shared" si="29"/>
        <v>1.0326319628301639</v>
      </c>
      <c r="DS49" s="40">
        <f t="shared" si="31"/>
        <v>-2.9591160181472133E-7</v>
      </c>
      <c r="DT49" s="40">
        <f t="shared" si="32"/>
        <v>-2.7189980729879636E-7</v>
      </c>
      <c r="DU49" s="40">
        <f t="shared" si="33"/>
        <v>-4.0374722890601048E-7</v>
      </c>
      <c r="DV49" s="40">
        <f t="shared" si="34"/>
        <v>-3.2004668127746501E-7</v>
      </c>
      <c r="DW49" s="40">
        <f t="shared" si="35"/>
        <v>-3.2397694926796805E-7</v>
      </c>
      <c r="DX49" s="40">
        <f t="shared" si="36"/>
        <v>-5.4997038368769002E-7</v>
      </c>
      <c r="DY49" s="40">
        <f t="shared" si="37"/>
        <v>-3.2064620660761252E-7</v>
      </c>
      <c r="DZ49" s="40">
        <f t="shared" si="38"/>
        <v>2.1437817722910409E-7</v>
      </c>
      <c r="EA49" s="40">
        <f t="shared" si="39"/>
        <v>1.3804347218438219E-6</v>
      </c>
      <c r="EB49" s="40">
        <f t="shared" si="40"/>
        <v>-9.9964660976862101E-8</v>
      </c>
      <c r="EC49" s="40">
        <f t="shared" si="41"/>
        <v>1.3854514926103409E-5</v>
      </c>
      <c r="ED49" s="40">
        <f t="shared" si="42"/>
        <v>4.7420649878671749E-9</v>
      </c>
      <c r="EE49" s="40">
        <f t="shared" si="43"/>
        <v>-6.5815291110211901E-6</v>
      </c>
      <c r="EF49" s="40">
        <f t="shared" si="44"/>
        <v>-5.1593368925473538E-6</v>
      </c>
      <c r="EG49" s="40">
        <f t="shared" si="45"/>
        <v>9.7501344054903552E-6</v>
      </c>
      <c r="EH49" s="40">
        <f t="shared" si="46"/>
        <v>-7.0421995825812599E-6</v>
      </c>
      <c r="EI49" s="40">
        <f t="shared" si="47"/>
        <v>-1.0108015188605553E-6</v>
      </c>
      <c r="EJ49" s="40">
        <f t="shared" si="48"/>
        <v>1.9073664739562447E-6</v>
      </c>
      <c r="EK49" s="40">
        <f t="shared" si="49"/>
        <v>1.7183481587556259E-5</v>
      </c>
      <c r="EL49" s="40">
        <f t="shared" si="50"/>
        <v>2.5639311712009956E-6</v>
      </c>
      <c r="EM49" s="40">
        <f t="shared" si="51"/>
        <v>0.12216629692643827</v>
      </c>
      <c r="EN49" s="40">
        <f t="shared" si="52"/>
        <v>-8.4770209091367666E-7</v>
      </c>
      <c r="EO49" s="40">
        <f t="shared" si="53"/>
        <v>-1.9785948908604549E-6</v>
      </c>
      <c r="EP49" s="40">
        <f t="shared" si="54"/>
        <v>3.6109614883475697E-6</v>
      </c>
      <c r="EQ49" s="40">
        <f t="shared" si="55"/>
        <v>5.1578980588464296E-6</v>
      </c>
      <c r="ER49" s="40">
        <f t="shared" si="56"/>
        <v>7.7379547995208909E-7</v>
      </c>
      <c r="ES49" s="40">
        <f t="shared" si="57"/>
        <v>2.0106489153467469E-6</v>
      </c>
      <c r="ET49" s="40">
        <f t="shared" si="58"/>
        <v>8.1829253078017536E-6</v>
      </c>
      <c r="EU49" s="40">
        <f t="shared" si="59"/>
        <v>4.3460768425603583E-6</v>
      </c>
      <c r="EV49" s="40">
        <f t="shared" si="30"/>
        <v>0</v>
      </c>
    </row>
    <row r="50" spans="1:152" x14ac:dyDescent="0.25">
      <c r="A50" s="17" t="s">
        <v>219</v>
      </c>
      <c r="B50" s="15">
        <v>2046.3264024</v>
      </c>
      <c r="C50" s="15">
        <v>33.239558000000002</v>
      </c>
      <c r="D50" s="15">
        <v>32.188268999999998</v>
      </c>
      <c r="E50" s="15">
        <v>221.40088136</v>
      </c>
      <c r="F50" s="15">
        <v>190.92693236</v>
      </c>
      <c r="G50" s="15">
        <v>16.608045000000001</v>
      </c>
      <c r="H50" s="15">
        <v>496.58412235999998</v>
      </c>
      <c r="I50" s="17">
        <v>14.91516552</v>
      </c>
      <c r="J50" s="17">
        <v>4.1147410000000004</v>
      </c>
      <c r="K50" s="17">
        <v>8.0229997999999991</v>
      </c>
      <c r="L50" s="17">
        <v>1.1479398000000001</v>
      </c>
      <c r="M50" s="17">
        <v>29.233370000000001</v>
      </c>
      <c r="N50" s="17">
        <v>3.5385613999999999</v>
      </c>
      <c r="O50" s="17">
        <v>1.28838428</v>
      </c>
      <c r="P50" s="17">
        <v>0.136212</v>
      </c>
      <c r="Q50" s="17">
        <v>5.5787000000000003E-2</v>
      </c>
      <c r="R50" s="17">
        <v>6.7861000000000005E-2</v>
      </c>
      <c r="S50" s="17">
        <v>6.2137999999999999E-2</v>
      </c>
      <c r="T50" s="17">
        <v>0.26338600000000001</v>
      </c>
      <c r="U50" s="17">
        <v>18.452705999999999</v>
      </c>
      <c r="V50" s="17">
        <v>3.916782</v>
      </c>
      <c r="W50" s="17">
        <v>4.2419979999999997</v>
      </c>
      <c r="X50" s="17">
        <v>0.56560200000000005</v>
      </c>
      <c r="Y50" s="17">
        <v>3.7690000000000002E-3</v>
      </c>
      <c r="Z50" s="17">
        <v>0.64754440000000002</v>
      </c>
      <c r="AA50" s="17">
        <v>0.906169</v>
      </c>
      <c r="AB50" s="17">
        <v>0.85842039999999997</v>
      </c>
      <c r="AC50" s="17">
        <v>1.0449999999999999E-2</v>
      </c>
      <c r="AD50" s="17">
        <v>7.9740000000000002E-3</v>
      </c>
      <c r="AE50" s="17">
        <v>2.1964000000000001E-2</v>
      </c>
      <c r="AF50" s="15"/>
      <c r="AG50" s="17" t="s">
        <v>219</v>
      </c>
      <c r="AH50" s="17">
        <v>49.621669581888099</v>
      </c>
      <c r="AI50" s="17">
        <v>7.4528158170248204</v>
      </c>
      <c r="AJ50" s="17">
        <v>4.2419947486565501</v>
      </c>
      <c r="AK50" s="17">
        <v>4.1147350196627901</v>
      </c>
      <c r="AL50" s="17">
        <v>0.56560474691512697</v>
      </c>
      <c r="AM50" s="17">
        <v>14.915636477019</v>
      </c>
      <c r="AN50" s="17">
        <v>14.915636477019</v>
      </c>
      <c r="AO50" s="17">
        <v>15.933709397790899</v>
      </c>
      <c r="AP50" s="17">
        <v>15.789608423727101</v>
      </c>
      <c r="AQ50" s="17">
        <v>8.0230863606047897</v>
      </c>
      <c r="AR50" s="17">
        <v>1.0450165779674E-2</v>
      </c>
      <c r="AS50" s="17">
        <v>1.14799071157876</v>
      </c>
      <c r="AT50" s="17">
        <v>3.7689489367659298E-3</v>
      </c>
      <c r="AU50" s="17">
        <v>53.091807422654199</v>
      </c>
      <c r="AV50" s="17">
        <v>2046.3732578823499</v>
      </c>
      <c r="AW50" s="17">
        <v>12.097602564369399</v>
      </c>
      <c r="AX50" s="17">
        <v>0</v>
      </c>
      <c r="AY50" s="17">
        <v>7.9627153092379102</v>
      </c>
      <c r="AZ50" s="17">
        <v>2.1971404295154699E-2</v>
      </c>
      <c r="BA50" s="17">
        <v>1.4008388594238199</v>
      </c>
      <c r="BB50" s="17">
        <v>5.2881227047165096</v>
      </c>
      <c r="BC50" s="17">
        <v>29.233806707093201</v>
      </c>
      <c r="BD50" s="17">
        <v>29.233806707093201</v>
      </c>
      <c r="BE50" s="17">
        <v>5.5978515821955099</v>
      </c>
      <c r="BF50" s="17">
        <v>0</v>
      </c>
      <c r="BG50" s="17">
        <v>0.64763647528423096</v>
      </c>
      <c r="BH50" s="17">
        <v>287838.54558871599</v>
      </c>
      <c r="BI50" s="17">
        <v>0</v>
      </c>
      <c r="BJ50" s="17">
        <v>37.263236509366799</v>
      </c>
      <c r="BK50" s="17">
        <v>3.7912214291158901</v>
      </c>
      <c r="BL50" s="17">
        <v>6.4845710529858698</v>
      </c>
      <c r="BM50" s="17">
        <v>109.407003024955</v>
      </c>
      <c r="BN50" s="17">
        <v>3.81846639304199</v>
      </c>
      <c r="BO50" s="17">
        <v>2.0732344009215301E-3</v>
      </c>
      <c r="BP50" s="17">
        <v>5.9008235365443596E-3</v>
      </c>
      <c r="BQ50" s="17">
        <v>18.4527544249874</v>
      </c>
      <c r="BR50" s="17">
        <v>0.90616638939201999</v>
      </c>
      <c r="BS50" s="17">
        <v>0</v>
      </c>
      <c r="BT50" s="17">
        <v>4.6950482530004898</v>
      </c>
      <c r="BU50" s="17">
        <v>33.240227577065298</v>
      </c>
      <c r="BV50" s="17">
        <v>0</v>
      </c>
      <c r="BW50" s="17">
        <v>514.17009185557504</v>
      </c>
      <c r="BX50" s="17">
        <v>28.9717760507504</v>
      </c>
      <c r="BY50" s="17">
        <v>3.2190907938512998</v>
      </c>
      <c r="BZ50" s="17">
        <v>32.1908668446017</v>
      </c>
      <c r="CA50" s="17">
        <v>2.8801082314779201E-2</v>
      </c>
      <c r="CB50" s="17">
        <v>39.1461256565198</v>
      </c>
      <c r="CC50" s="17">
        <v>2.9945345244211201</v>
      </c>
      <c r="CD50" s="17">
        <v>0.136210009789623</v>
      </c>
      <c r="CE50" s="17">
        <v>5.5787141057226403E-2</v>
      </c>
      <c r="CF50" s="17">
        <v>6.7861079651890102E-2</v>
      </c>
      <c r="CG50" s="17">
        <v>6.2138404497428801E-2</v>
      </c>
      <c r="CH50" s="17">
        <v>0.26338558146353802</v>
      </c>
      <c r="CI50" s="17">
        <v>0</v>
      </c>
      <c r="CJ50" s="17">
        <v>44.550181711830497</v>
      </c>
      <c r="CK50" s="17">
        <v>7.6437655274282498E-3</v>
      </c>
      <c r="CL50" s="17">
        <v>0.89524433428683203</v>
      </c>
      <c r="CM50" s="17">
        <v>9.2998633861891395</v>
      </c>
      <c r="CN50" s="17">
        <v>7.7262367212861697E-3</v>
      </c>
      <c r="CO50" s="17">
        <v>0</v>
      </c>
      <c r="CP50" s="17">
        <v>0.78734343612383295</v>
      </c>
      <c r="CQ50" s="17">
        <v>221.41054103759899</v>
      </c>
      <c r="CR50" s="17">
        <v>190.93622455309</v>
      </c>
      <c r="CS50" s="17">
        <v>30.4743164845097</v>
      </c>
      <c r="CT50" s="17">
        <v>1.03526672619146E-3</v>
      </c>
      <c r="CU50" s="17">
        <v>3.0119135115770201E-3</v>
      </c>
      <c r="CV50" s="17">
        <v>0.54330506324509298</v>
      </c>
      <c r="CW50" s="17">
        <v>1.6808405848862101E-2</v>
      </c>
      <c r="CX50" s="17">
        <v>73.202321969609201</v>
      </c>
      <c r="CY50" s="17">
        <v>0.113003011039644</v>
      </c>
      <c r="CZ50" s="17">
        <v>0.81748382049967705</v>
      </c>
      <c r="DA50" s="17">
        <v>104.574742066943</v>
      </c>
      <c r="DB50" s="17">
        <v>0</v>
      </c>
      <c r="DC50" s="17">
        <v>1.19054475536963E-2</v>
      </c>
      <c r="DD50" s="17">
        <v>0.65411309710808696</v>
      </c>
      <c r="DE50" s="17">
        <v>6.7333215628565197E-4</v>
      </c>
      <c r="DF50" s="17">
        <v>16.608961462105299</v>
      </c>
      <c r="DG50" s="17">
        <v>2.3625982533482301</v>
      </c>
      <c r="DH50" s="17">
        <v>0.85841996776214302</v>
      </c>
      <c r="DI50" s="17">
        <v>0</v>
      </c>
      <c r="DJ50" s="17">
        <v>0.83096571825574705</v>
      </c>
      <c r="DK50" s="17">
        <v>8.5810247861586806</v>
      </c>
      <c r="DL50" s="17">
        <v>3.5386069987334401</v>
      </c>
      <c r="DM50" s="17">
        <v>25.178397114072599</v>
      </c>
      <c r="DN50" s="17">
        <v>496.59988904137498</v>
      </c>
      <c r="DO50" s="17">
        <v>1.28839283569619</v>
      </c>
      <c r="DP50" s="17">
        <v>3.8390639510151701</v>
      </c>
      <c r="DR50" s="26">
        <f t="shared" si="29"/>
        <v>1.035381004309359</v>
      </c>
      <c r="DS50" s="40">
        <f t="shared" si="31"/>
        <v>2.2897364904704246E-5</v>
      </c>
      <c r="DT50" s="40">
        <f t="shared" si="32"/>
        <v>2.0143982218276094E-5</v>
      </c>
      <c r="DU50" s="40">
        <f t="shared" si="33"/>
        <v>8.0707806987138488E-5</v>
      </c>
      <c r="DV50" s="40">
        <f t="shared" si="34"/>
        <v>4.3629806438226038E-5</v>
      </c>
      <c r="DW50" s="40">
        <f t="shared" si="35"/>
        <v>4.8668844018736692E-5</v>
      </c>
      <c r="DX50" s="40">
        <f t="shared" si="36"/>
        <v>5.5181817323963526E-5</v>
      </c>
      <c r="DY50" s="40">
        <f t="shared" si="37"/>
        <v>3.1750272844141146E-5</v>
      </c>
      <c r="DZ50" s="40">
        <f t="shared" si="38"/>
        <v>3.1575715225393601E-5</v>
      </c>
      <c r="EA50" s="40">
        <f t="shared" si="39"/>
        <v>-1.4533933509622486E-6</v>
      </c>
      <c r="EB50" s="40">
        <f t="shared" si="40"/>
        <v>1.0789057328733797E-5</v>
      </c>
      <c r="EC50" s="40">
        <f t="shared" si="41"/>
        <v>4.4350390813103349E-5</v>
      </c>
      <c r="ED50" s="40">
        <f t="shared" si="42"/>
        <v>1.493865035746953E-5</v>
      </c>
      <c r="EE50" s="40">
        <f t="shared" si="43"/>
        <v>1.2886234908975444E-5</v>
      </c>
      <c r="EF50" s="40">
        <f t="shared" si="44"/>
        <v>6.6406400037419076E-6</v>
      </c>
      <c r="EG50" s="40">
        <f t="shared" si="45"/>
        <v>-1.4611123667524647E-5</v>
      </c>
      <c r="EH50" s="40">
        <f t="shared" si="46"/>
        <v>2.5284963593551131E-6</v>
      </c>
      <c r="EI50" s="40">
        <f t="shared" si="47"/>
        <v>1.1737506092970868E-6</v>
      </c>
      <c r="EJ50" s="40">
        <f t="shared" si="48"/>
        <v>6.5096628279313395E-6</v>
      </c>
      <c r="EK50" s="40">
        <f t="shared" si="49"/>
        <v>-1.5890611573431114E-6</v>
      </c>
      <c r="EL50" s="40">
        <f t="shared" si="50"/>
        <v>2.6242756699921807E-6</v>
      </c>
      <c r="EM50" s="40">
        <f t="shared" si="51"/>
        <v>0.19870042626842388</v>
      </c>
      <c r="EN50" s="40">
        <f t="shared" si="52"/>
        <v>-7.6646510667473177E-7</v>
      </c>
      <c r="EO50" s="40">
        <f t="shared" si="53"/>
        <v>4.8566220185158552E-6</v>
      </c>
      <c r="EP50" s="40">
        <f t="shared" si="54"/>
        <v>-1.3548218113655544E-5</v>
      </c>
      <c r="EQ50" s="40">
        <f t="shared" si="55"/>
        <v>1.4219146089587272E-4</v>
      </c>
      <c r="ER50" s="40">
        <f t="shared" si="56"/>
        <v>-2.8809283698886944E-6</v>
      </c>
      <c r="ES50" s="40">
        <f t="shared" si="57"/>
        <v>-5.0352700955267625E-7</v>
      </c>
      <c r="ET50" s="40">
        <f t="shared" si="58"/>
        <v>1.5864083636420695E-5</v>
      </c>
      <c r="EU50" s="40">
        <f t="shared" si="59"/>
        <v>7.2657970766399359E-6</v>
      </c>
      <c r="EV50" s="40">
        <f t="shared" si="30"/>
        <v>3.3711050604162912E-4</v>
      </c>
    </row>
    <row r="51" spans="1:152" x14ac:dyDescent="0.25">
      <c r="A51" s="17" t="s">
        <v>220</v>
      </c>
      <c r="B51" s="15">
        <v>418661.54804000002</v>
      </c>
      <c r="C51" s="15">
        <v>6865.3312530000003</v>
      </c>
      <c r="D51" s="15">
        <v>5404.3204219999998</v>
      </c>
      <c r="E51" s="15">
        <v>42314.727731999999</v>
      </c>
      <c r="F51" s="15">
        <v>35859.938762999998</v>
      </c>
      <c r="G51" s="15">
        <v>3051.9810849999999</v>
      </c>
      <c r="H51" s="15">
        <v>98689.136425000004</v>
      </c>
      <c r="I51" s="17">
        <v>3489.0510140000001</v>
      </c>
      <c r="J51" s="17">
        <v>1066.3587299999999</v>
      </c>
      <c r="K51" s="17">
        <v>935.40245200000004</v>
      </c>
      <c r="L51" s="17">
        <v>564.35945200000003</v>
      </c>
      <c r="M51" s="17">
        <v>6968.747969</v>
      </c>
      <c r="N51" s="17">
        <v>714.02383199999997</v>
      </c>
      <c r="O51" s="17">
        <v>604.89354300000002</v>
      </c>
      <c r="P51" s="17">
        <v>30.036950999999998</v>
      </c>
      <c r="Q51" s="17">
        <v>12.301378</v>
      </c>
      <c r="R51" s="17">
        <v>14.964162</v>
      </c>
      <c r="S51" s="17">
        <v>13.702842</v>
      </c>
      <c r="T51" s="17">
        <v>58.081124000000003</v>
      </c>
      <c r="U51" s="17">
        <v>7841.7902569999997</v>
      </c>
      <c r="V51" s="17">
        <v>1013.352611</v>
      </c>
      <c r="W51" s="17">
        <v>670.371759</v>
      </c>
      <c r="X51" s="17">
        <v>146.54634999999999</v>
      </c>
      <c r="Y51" s="17">
        <v>0.83153500000000002</v>
      </c>
      <c r="Z51" s="17">
        <v>99.776285999999999</v>
      </c>
      <c r="AA51" s="17">
        <v>199.81908999999999</v>
      </c>
      <c r="AB51" s="17">
        <v>215.142515</v>
      </c>
      <c r="AC51" s="17">
        <v>2.3045399999999998</v>
      </c>
      <c r="AD51" s="17">
        <v>0.29094599999999998</v>
      </c>
      <c r="AE51" s="17"/>
      <c r="AF51" s="15"/>
      <c r="AG51" s="17" t="s">
        <v>220</v>
      </c>
      <c r="AH51" s="17">
        <v>9222.3402589347406</v>
      </c>
      <c r="AI51" s="17">
        <v>1385.1302047605</v>
      </c>
      <c r="AJ51" s="17">
        <v>670.37162860375201</v>
      </c>
      <c r="AK51" s="17">
        <v>1066.35845641951</v>
      </c>
      <c r="AL51" s="17">
        <v>146.546289570178</v>
      </c>
      <c r="AM51" s="17">
        <v>3489.0502181853599</v>
      </c>
      <c r="AN51" s="17">
        <v>3489.0502181853599</v>
      </c>
      <c r="AO51" s="17">
        <v>2961.3290165253502</v>
      </c>
      <c r="AP51" s="17">
        <v>2934.5458620508498</v>
      </c>
      <c r="AQ51" s="17">
        <v>935.40210953138103</v>
      </c>
      <c r="AR51" s="17">
        <v>2.3045384118924099</v>
      </c>
      <c r="AS51" s="17">
        <v>564.35921816352402</v>
      </c>
      <c r="AT51" s="17">
        <v>0.83153892168851995</v>
      </c>
      <c r="AU51" s="17">
        <v>9867.2770152255198</v>
      </c>
      <c r="AV51" s="17">
        <v>418661.40323254903</v>
      </c>
      <c r="AW51" s="17">
        <v>2248.3753962003302</v>
      </c>
      <c r="AX51" s="17">
        <v>0</v>
      </c>
      <c r="AY51" s="17">
        <v>1479.89488305434</v>
      </c>
      <c r="AZ51" s="17">
        <v>0</v>
      </c>
      <c r="BA51" s="17">
        <v>260.35025071190199</v>
      </c>
      <c r="BB51" s="17">
        <v>982.81372805115495</v>
      </c>
      <c r="BC51" s="17">
        <v>6968.74682009357</v>
      </c>
      <c r="BD51" s="17">
        <v>6968.74682009357</v>
      </c>
      <c r="BE51" s="17">
        <v>1040.37839593949</v>
      </c>
      <c r="BF51" s="17">
        <v>0</v>
      </c>
      <c r="BG51" s="17">
        <v>99.776254384010898</v>
      </c>
      <c r="BH51" s="17">
        <v>54926240.490723498</v>
      </c>
      <c r="BI51" s="17">
        <v>0</v>
      </c>
      <c r="BJ51" s="17">
        <v>6925.4874689151602</v>
      </c>
      <c r="BK51" s="17">
        <v>704.61007932443101</v>
      </c>
      <c r="BL51" s="17">
        <v>1205.17792034745</v>
      </c>
      <c r="BM51" s="17">
        <v>20333.636141234601</v>
      </c>
      <c r="BN51" s="17">
        <v>709.67366081820899</v>
      </c>
      <c r="BO51" s="17">
        <v>7.5645723066408696E-2</v>
      </c>
      <c r="BP51" s="17">
        <v>0.215299965497665</v>
      </c>
      <c r="BQ51" s="17">
        <v>7841.8124823179596</v>
      </c>
      <c r="BR51" s="17">
        <v>199.81903647374401</v>
      </c>
      <c r="BS51" s="17">
        <v>0</v>
      </c>
      <c r="BT51" s="17">
        <v>1157.9968955634999</v>
      </c>
      <c r="BU51" s="17">
        <v>6865.3295530647001</v>
      </c>
      <c r="BV51" s="17">
        <v>0</v>
      </c>
      <c r="BW51" s="17">
        <v>101954.599720894</v>
      </c>
      <c r="BX51" s="17">
        <v>4863.8865946129999</v>
      </c>
      <c r="BY51" s="17">
        <v>540.43182644179501</v>
      </c>
      <c r="BZ51" s="17">
        <v>5404.3184210547997</v>
      </c>
      <c r="CA51" s="17">
        <v>5.3527624654586603</v>
      </c>
      <c r="CB51" s="17">
        <v>7275.4276193961496</v>
      </c>
      <c r="CC51" s="17">
        <v>556.54375022487602</v>
      </c>
      <c r="CD51" s="17">
        <v>30.0368759936947</v>
      </c>
      <c r="CE51" s="17">
        <v>12.3013282321026</v>
      </c>
      <c r="CF51" s="17">
        <v>14.9641375398402</v>
      </c>
      <c r="CG51" s="17">
        <v>13.7028320097488</v>
      </c>
      <c r="CH51" s="17">
        <v>58.081098915877099</v>
      </c>
      <c r="CI51" s="17">
        <v>0.443986506181208</v>
      </c>
      <c r="CJ51" s="17">
        <v>8279.7862442982496</v>
      </c>
      <c r="CK51" s="17">
        <v>1.7411409165715901</v>
      </c>
      <c r="CL51" s="17">
        <v>272.10810187558201</v>
      </c>
      <c r="CM51" s="17">
        <v>4387.3213566692502</v>
      </c>
      <c r="CN51" s="17">
        <v>0.898969496122621</v>
      </c>
      <c r="CO51" s="17">
        <v>0</v>
      </c>
      <c r="CP51" s="17">
        <v>422.11749870753999</v>
      </c>
      <c r="CQ51" s="17">
        <v>42345.142553471997</v>
      </c>
      <c r="CR51" s="17">
        <v>35890.3553665035</v>
      </c>
      <c r="CS51" s="17">
        <v>6454.7871869684795</v>
      </c>
      <c r="CT51" s="17">
        <v>0.78226418267497799</v>
      </c>
      <c r="CU51" s="17">
        <v>0.113751577873311</v>
      </c>
      <c r="CV51" s="17">
        <v>5.4497213432761704</v>
      </c>
      <c r="CW51" s="17">
        <v>68.668001231612095</v>
      </c>
      <c r="CX51" s="17">
        <v>12407.8982124924</v>
      </c>
      <c r="CY51" s="17">
        <v>82.015844239488104</v>
      </c>
      <c r="CZ51" s="17">
        <v>110.201036937228</v>
      </c>
      <c r="DA51" s="17">
        <v>17725.568486802498</v>
      </c>
      <c r="DB51" s="17">
        <v>0</v>
      </c>
      <c r="DC51" s="17">
        <v>2.4999142558574001</v>
      </c>
      <c r="DD51" s="17">
        <v>402.47019648252501</v>
      </c>
      <c r="DE51" s="17">
        <v>5.6882786733687102E-2</v>
      </c>
      <c r="DF51" s="17">
        <v>3051.9801361794998</v>
      </c>
      <c r="DG51" s="17">
        <v>439.09749135337103</v>
      </c>
      <c r="DH51" s="17">
        <v>215.14251124031401</v>
      </c>
      <c r="DI51" s="17">
        <v>0</v>
      </c>
      <c r="DJ51" s="17">
        <v>154.43845610270199</v>
      </c>
      <c r="DK51" s="17">
        <v>1594.81053255645</v>
      </c>
      <c r="DL51" s="17">
        <v>714.023564893865</v>
      </c>
      <c r="DM51" s="17">
        <v>4679.4842243917301</v>
      </c>
      <c r="DN51" s="17">
        <v>98689.106909946699</v>
      </c>
      <c r="DO51" s="17">
        <v>604.89339517991095</v>
      </c>
      <c r="DP51" s="17">
        <v>713.50171567166899</v>
      </c>
      <c r="DR51" s="26">
        <f t="shared" si="29"/>
        <v>1.0330886853999706</v>
      </c>
      <c r="DS51" s="40">
        <f t="shared" si="31"/>
        <v>-3.4588189833794394E-7</v>
      </c>
      <c r="DT51" s="40">
        <f t="shared" si="32"/>
        <v>-2.476115481570841E-7</v>
      </c>
      <c r="DU51" s="40">
        <f t="shared" si="33"/>
        <v>-3.7024917913948013E-7</v>
      </c>
      <c r="DV51" s="40">
        <f t="shared" si="34"/>
        <v>7.1877625361621523E-4</v>
      </c>
      <c r="DW51" s="40">
        <f t="shared" si="35"/>
        <v>8.482056733148971E-4</v>
      </c>
      <c r="DX51" s="40">
        <f t="shared" si="36"/>
        <v>-3.1088675638719563E-7</v>
      </c>
      <c r="DY51" s="40">
        <f t="shared" si="37"/>
        <v>-2.9907094513983141E-7</v>
      </c>
      <c r="DZ51" s="40">
        <f t="shared" si="38"/>
        <v>-2.2808913857904048E-7</v>
      </c>
      <c r="EA51" s="40">
        <f t="shared" si="39"/>
        <v>-2.5655577450451679E-7</v>
      </c>
      <c r="EB51" s="40">
        <f t="shared" si="40"/>
        <v>-3.6611900928618221E-7</v>
      </c>
      <c r="EC51" s="40">
        <f t="shared" si="41"/>
        <v>-4.1433961136792237E-7</v>
      </c>
      <c r="ED51" s="40">
        <f t="shared" si="42"/>
        <v>-1.6486554472916368E-7</v>
      </c>
      <c r="EE51" s="40">
        <f t="shared" si="43"/>
        <v>-3.7408574195904865E-7</v>
      </c>
      <c r="EF51" s="40">
        <f t="shared" si="44"/>
        <v>-2.4437372621908293E-7</v>
      </c>
      <c r="EG51" s="40">
        <f t="shared" si="45"/>
        <v>-2.4971344561014447E-6</v>
      </c>
      <c r="EH51" s="40">
        <f t="shared" si="46"/>
        <v>-4.0457172683932601E-6</v>
      </c>
      <c r="EI51" s="40">
        <f t="shared" si="47"/>
        <v>-1.634582664892558E-6</v>
      </c>
      <c r="EJ51" s="40">
        <f t="shared" si="48"/>
        <v>-7.2906417519227806E-7</v>
      </c>
      <c r="EK51" s="40">
        <f t="shared" si="49"/>
        <v>-4.3188081042046779E-7</v>
      </c>
      <c r="EL51" s="40">
        <f t="shared" si="50"/>
        <v>2.8342147942716574E-6</v>
      </c>
      <c r="EM51" s="40">
        <f t="shared" si="51"/>
        <v>0.14273835483658701</v>
      </c>
      <c r="EN51" s="40">
        <f t="shared" si="52"/>
        <v>-1.9451333716220805E-7</v>
      </c>
      <c r="EO51" s="40">
        <f t="shared" si="53"/>
        <v>-4.1235978914185287E-7</v>
      </c>
      <c r="EP51" s="40">
        <f t="shared" si="54"/>
        <v>4.7162037916931717E-6</v>
      </c>
      <c r="EQ51" s="40">
        <f t="shared" si="55"/>
        <v>-3.1686877081591046E-7</v>
      </c>
      <c r="ER51" s="40">
        <f t="shared" si="56"/>
        <v>-2.6787358496230689E-7</v>
      </c>
      <c r="ES51" s="40">
        <f t="shared" si="57"/>
        <v>-1.747532790261936E-8</v>
      </c>
      <c r="ET51" s="40">
        <f t="shared" si="58"/>
        <v>-6.891212953032982E-7</v>
      </c>
      <c r="EU51" s="40">
        <f t="shared" si="59"/>
        <v>-1.0704251863580966E-6</v>
      </c>
      <c r="EV51" s="40">
        <f t="shared" si="30"/>
        <v>0</v>
      </c>
    </row>
    <row r="52" spans="1:152" x14ac:dyDescent="0.25"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152" x14ac:dyDescent="0.25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152" x14ac:dyDescent="0.25">
      <c r="A54" s="17" t="s">
        <v>338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152" x14ac:dyDescent="0.25">
      <c r="A55" s="17" t="s">
        <v>340</v>
      </c>
      <c r="B55" s="15">
        <v>946058.79784000001</v>
      </c>
      <c r="C55" s="15">
        <v>15402.408926</v>
      </c>
      <c r="D55" s="15">
        <v>6480.5473940000002</v>
      </c>
      <c r="E55" s="15">
        <v>90500.824322999993</v>
      </c>
      <c r="F55" s="15">
        <v>76695.613807999995</v>
      </c>
      <c r="G55" s="15">
        <v>5143.9525739999999</v>
      </c>
      <c r="H55" s="15">
        <v>221409.62775000001</v>
      </c>
      <c r="I55" s="17">
        <v>5008.2413539999998</v>
      </c>
      <c r="J55" s="17">
        <v>1529.274083</v>
      </c>
      <c r="K55" s="17">
        <v>2890.3806450000002</v>
      </c>
      <c r="L55" s="17">
        <v>367.866694</v>
      </c>
      <c r="M55" s="17">
        <v>10379.094147</v>
      </c>
      <c r="N55" s="17">
        <v>1261.2569140000001</v>
      </c>
      <c r="O55" s="17">
        <v>457.20569699999999</v>
      </c>
      <c r="P55" s="17">
        <v>50.625900999999999</v>
      </c>
      <c r="Q55" s="17">
        <v>20.733270999999998</v>
      </c>
      <c r="R55" s="17">
        <v>25.221169</v>
      </c>
      <c r="S55" s="17">
        <v>23.095389000000001</v>
      </c>
      <c r="T55" s="17">
        <v>97.892572999999999</v>
      </c>
      <c r="U55" s="17">
        <v>6858.0849920000001</v>
      </c>
      <c r="V55" s="17">
        <v>1455.7007840000001</v>
      </c>
      <c r="W55" s="17">
        <v>1576.571281</v>
      </c>
      <c r="X55" s="17">
        <v>210.209587</v>
      </c>
      <c r="Y55" s="17">
        <v>1.401454</v>
      </c>
      <c r="Z55" s="17">
        <v>141.891469</v>
      </c>
      <c r="AA55" s="17">
        <v>336.78455500000001</v>
      </c>
      <c r="AB55" s="17">
        <v>310.05900300000002</v>
      </c>
      <c r="AC55" s="17">
        <v>3.8841999999999999</v>
      </c>
      <c r="AD55" s="17">
        <v>0.21338299999999999</v>
      </c>
      <c r="AE55" s="17"/>
      <c r="AG55" s="17" t="s">
        <v>340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</row>
    <row r="56" spans="1:152" x14ac:dyDescent="0.25">
      <c r="A56" s="17" t="s">
        <v>341</v>
      </c>
      <c r="B56" s="15">
        <v>8248.0040169999993</v>
      </c>
      <c r="C56" s="15">
        <v>137.44429199999999</v>
      </c>
      <c r="D56" s="15">
        <v>219.277759</v>
      </c>
      <c r="E56" s="15">
        <v>934.38068899999996</v>
      </c>
      <c r="F56" s="15">
        <v>791.84803799999997</v>
      </c>
      <c r="G56" s="15">
        <v>94.621772000000007</v>
      </c>
      <c r="H56" s="15">
        <v>1975.761696</v>
      </c>
      <c r="I56" s="17">
        <v>92.125394</v>
      </c>
      <c r="J56" s="17">
        <v>28.130631999999999</v>
      </c>
      <c r="K56" s="17">
        <v>53.167856</v>
      </c>
      <c r="L56" s="17">
        <v>6.7668189999999999</v>
      </c>
      <c r="M56" s="17">
        <v>190.920941</v>
      </c>
      <c r="N56" s="17">
        <v>23.200520000000001</v>
      </c>
      <c r="O56" s="17">
        <v>8.4101870000000005</v>
      </c>
      <c r="P56" s="17">
        <v>0.93124300000000004</v>
      </c>
      <c r="Q56" s="17">
        <v>0.38138699999999998</v>
      </c>
      <c r="R56" s="17">
        <v>0.46393499999999999</v>
      </c>
      <c r="S56" s="17">
        <v>0.42483100000000001</v>
      </c>
      <c r="T56" s="17">
        <v>1.8007059999999999</v>
      </c>
      <c r="U56" s="17">
        <v>126.152822</v>
      </c>
      <c r="V56" s="17">
        <v>26.777266000000001</v>
      </c>
      <c r="W56" s="17">
        <v>29.000648999999999</v>
      </c>
      <c r="X56" s="17">
        <v>3.866752</v>
      </c>
      <c r="Y56" s="17">
        <v>2.5777000000000001E-2</v>
      </c>
      <c r="Z56" s="17">
        <v>2.6100560000000002</v>
      </c>
      <c r="AA56" s="17">
        <v>6.1950700000000003</v>
      </c>
      <c r="AB56" s="17">
        <v>5.7034599999999998</v>
      </c>
      <c r="AC56" s="17">
        <v>7.1447999999999998E-2</v>
      </c>
      <c r="AD56" s="17"/>
      <c r="AE56" s="17"/>
      <c r="AG56" s="17" t="s">
        <v>341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</row>
    <row r="57" spans="1:152" x14ac:dyDescent="0.25">
      <c r="A57" s="17" t="s">
        <v>342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152" x14ac:dyDescent="0.25">
      <c r="A58" s="17" t="s">
        <v>416</v>
      </c>
    </row>
    <row r="59" spans="1:152" x14ac:dyDescent="0.25">
      <c r="A59" s="17" t="s">
        <v>372</v>
      </c>
    </row>
    <row r="61" spans="1:152" x14ac:dyDescent="0.25">
      <c r="A61" s="2" t="s">
        <v>348</v>
      </c>
      <c r="B61" s="1">
        <f t="shared" ref="B61:AE61" si="60">SUM(B3:B57)</f>
        <v>19619162.887963489</v>
      </c>
      <c r="C61" s="1">
        <f t="shared" si="60"/>
        <v>321548.62718037801</v>
      </c>
      <c r="D61" s="1">
        <f t="shared" si="60"/>
        <v>246229.36121596</v>
      </c>
      <c r="E61" s="1">
        <f t="shared" si="60"/>
        <v>1976971.5897713494</v>
      </c>
      <c r="F61" s="1">
        <f t="shared" si="60"/>
        <v>1675473.6814265903</v>
      </c>
      <c r="G61" s="1">
        <f t="shared" si="60"/>
        <v>140855.38372970102</v>
      </c>
      <c r="H61" s="1">
        <f t="shared" si="60"/>
        <v>4622479.2944804868</v>
      </c>
      <c r="I61" s="1">
        <f t="shared" si="60"/>
        <v>142703.94249584802</v>
      </c>
      <c r="J61" s="1">
        <f t="shared" si="60"/>
        <v>43596.786605884008</v>
      </c>
      <c r="K61" s="1">
        <f t="shared" si="60"/>
        <v>40333.318154228989</v>
      </c>
      <c r="L61" s="1">
        <f t="shared" si="60"/>
        <v>22520.854282043001</v>
      </c>
      <c r="M61" s="1">
        <f t="shared" si="60"/>
        <v>260015.44109666301</v>
      </c>
      <c r="N61" s="1">
        <f t="shared" si="60"/>
        <v>29545.9440374765</v>
      </c>
      <c r="O61" s="1">
        <f t="shared" si="60"/>
        <v>24232.885018162197</v>
      </c>
      <c r="P61" s="1">
        <f t="shared" si="60"/>
        <v>1385.8067024523998</v>
      </c>
      <c r="Q61" s="1">
        <f t="shared" si="60"/>
        <v>567.54169306990002</v>
      </c>
      <c r="R61" s="1">
        <f t="shared" si="60"/>
        <v>690.38894783099988</v>
      </c>
      <c r="S61" s="1">
        <f t="shared" si="60"/>
        <v>632.19796242340044</v>
      </c>
      <c r="T61" s="1">
        <f t="shared" si="60"/>
        <v>2681.6522873831004</v>
      </c>
      <c r="U61" s="1">
        <f t="shared" si="60"/>
        <v>270212.53146885999</v>
      </c>
      <c r="V61" s="1">
        <f t="shared" si="60"/>
        <v>41416.179286635008</v>
      </c>
      <c r="W61" s="1">
        <f t="shared" si="60"/>
        <v>28228.985500593011</v>
      </c>
      <c r="X61" s="1">
        <f t="shared" si="60"/>
        <v>5980.3759866738983</v>
      </c>
      <c r="Y61" s="1">
        <f t="shared" si="60"/>
        <v>38.361724441399986</v>
      </c>
      <c r="Z61" s="1">
        <f t="shared" si="60"/>
        <v>4085.7912988473995</v>
      </c>
      <c r="AA61" s="1">
        <f t="shared" si="60"/>
        <v>9218.9638950848985</v>
      </c>
      <c r="AB61" s="1">
        <f t="shared" si="60"/>
        <v>8819.7465547265019</v>
      </c>
      <c r="AC61" s="1">
        <f t="shared" si="60"/>
        <v>106.32338520800002</v>
      </c>
      <c r="AD61" s="1">
        <f t="shared" si="60"/>
        <v>8.2333689999999997</v>
      </c>
      <c r="AE61" s="1">
        <f t="shared" si="60"/>
        <v>0.43798799999999993</v>
      </c>
      <c r="AF61" s="1"/>
      <c r="AI61" s="1">
        <f t="shared" ref="AI61:DG61" si="61">SUM(AI3:AI57)</f>
        <v>64832.414587496365</v>
      </c>
      <c r="AJ61" s="1">
        <f t="shared" si="61"/>
        <v>26623.444822051359</v>
      </c>
      <c r="AK61" s="1">
        <f t="shared" si="61"/>
        <v>42039.452375804547</v>
      </c>
      <c r="AL61" s="1">
        <f t="shared" si="61"/>
        <v>5766.3099840888372</v>
      </c>
      <c r="AM61" s="1">
        <f t="shared" si="61"/>
        <v>137603.80624876241</v>
      </c>
      <c r="AN61" s="1">
        <f t="shared" si="61"/>
        <v>137603.80624876241</v>
      </c>
      <c r="AO61" s="1">
        <f t="shared" si="61"/>
        <v>138607.98644951533</v>
      </c>
      <c r="AP61" s="1">
        <f t="shared" si="61"/>
        <v>137354.36200881912</v>
      </c>
      <c r="AQ61" s="1">
        <f t="shared" si="61"/>
        <v>37389.794396385754</v>
      </c>
      <c r="AR61" s="1">
        <f t="shared" si="61"/>
        <v>102.36786799208073</v>
      </c>
      <c r="AS61" s="1">
        <f t="shared" si="61"/>
        <v>22146.270148574087</v>
      </c>
      <c r="AT61" s="1">
        <f t="shared" si="61"/>
        <v>36.934515574998258</v>
      </c>
      <c r="AU61" s="1">
        <f t="shared" si="61"/>
        <v>461847.83824063529</v>
      </c>
      <c r="AV61" s="1">
        <f t="shared" si="61"/>
        <v>18664885.861802317</v>
      </c>
      <c r="AW61" s="1">
        <f t="shared" si="61"/>
        <v>105237.4610762556</v>
      </c>
      <c r="AX61" s="1">
        <f t="shared" si="61"/>
        <v>0</v>
      </c>
      <c r="AY61" s="1">
        <f t="shared" si="61"/>
        <v>69267.969490686883</v>
      </c>
      <c r="AZ61" s="1"/>
      <c r="BA61" s="1">
        <f t="shared" si="61"/>
        <v>12185.952132034623</v>
      </c>
      <c r="BB61" s="1">
        <f t="shared" si="61"/>
        <v>46001.590529498739</v>
      </c>
      <c r="BC61" s="1">
        <f t="shared" si="61"/>
        <v>249445.95698000709</v>
      </c>
      <c r="BD61" s="1">
        <f t="shared" si="61"/>
        <v>249445.95698000709</v>
      </c>
      <c r="BE61" s="1"/>
      <c r="BF61" s="1"/>
      <c r="BG61" s="1">
        <f t="shared" si="61"/>
        <v>3941.2970865927432</v>
      </c>
      <c r="BH61" s="1">
        <f t="shared" si="61"/>
        <v>2509499957.6383805</v>
      </c>
      <c r="BI61" s="1">
        <f t="shared" si="61"/>
        <v>0</v>
      </c>
      <c r="BJ61" s="1">
        <f t="shared" si="61"/>
        <v>324154.39233589097</v>
      </c>
      <c r="BK61" s="1">
        <f t="shared" si="61"/>
        <v>32979.985441949553</v>
      </c>
      <c r="BL61" s="1"/>
      <c r="BM61" s="1">
        <f t="shared" si="61"/>
        <v>951736.2352610582</v>
      </c>
      <c r="BN61" s="1">
        <f t="shared" si="61"/>
        <v>33216.989207764193</v>
      </c>
      <c r="BO61" s="1">
        <f t="shared" si="61"/>
        <v>2.0852019105805311</v>
      </c>
      <c r="BP61" s="1">
        <f t="shared" si="61"/>
        <v>5.9348059846668333</v>
      </c>
      <c r="BQ61" s="1">
        <f t="shared" si="61"/>
        <v>263229.82378935552</v>
      </c>
      <c r="BR61" s="1">
        <f t="shared" si="61"/>
        <v>8875.9932222372809</v>
      </c>
      <c r="BS61" s="1"/>
      <c r="BT61" s="1">
        <f t="shared" si="61"/>
        <v>46703.997699331325</v>
      </c>
      <c r="BU61" s="1">
        <f t="shared" si="61"/>
        <v>306009.26541174133</v>
      </c>
      <c r="BV61" s="1">
        <f t="shared" si="61"/>
        <v>0</v>
      </c>
      <c r="BW61" s="1">
        <f t="shared" si="61"/>
        <v>4551942.4941778351</v>
      </c>
      <c r="BX61" s="1">
        <f t="shared" si="61"/>
        <v>215576.70389886905</v>
      </c>
      <c r="BY61" s="1">
        <f t="shared" si="61"/>
        <v>23952.967666908015</v>
      </c>
      <c r="BZ61" s="1">
        <f t="shared" si="61"/>
        <v>239529.67156577701</v>
      </c>
      <c r="CA61" s="1">
        <f t="shared" si="61"/>
        <v>250.54141830085604</v>
      </c>
      <c r="CB61" s="1">
        <f t="shared" si="61"/>
        <v>340533.6388195164</v>
      </c>
      <c r="CC61" s="1"/>
      <c r="CD61" s="1">
        <f t="shared" si="61"/>
        <v>1334.2515405753998</v>
      </c>
      <c r="CE61" s="1">
        <f t="shared" si="61"/>
        <v>546.42791146868933</v>
      </c>
      <c r="CF61" s="1">
        <f t="shared" si="61"/>
        <v>664.70467051145329</v>
      </c>
      <c r="CG61" s="1">
        <f t="shared" si="61"/>
        <v>608.67823878685294</v>
      </c>
      <c r="CH61" s="1">
        <f t="shared" si="61"/>
        <v>2581.9612192211089</v>
      </c>
      <c r="CI61" s="1">
        <f t="shared" si="61"/>
        <v>7.5635593344755652</v>
      </c>
      <c r="CJ61" s="1">
        <f t="shared" si="61"/>
        <v>387543.68724105624</v>
      </c>
      <c r="CK61" s="1">
        <f t="shared" si="61"/>
        <v>8.0428252876674673</v>
      </c>
      <c r="CL61" s="1">
        <f t="shared" si="61"/>
        <v>11835.28725127076</v>
      </c>
      <c r="CM61" s="1">
        <f t="shared" si="61"/>
        <v>143559.62636311093</v>
      </c>
      <c r="CN61" s="1">
        <f t="shared" si="61"/>
        <v>19.79660229233852</v>
      </c>
      <c r="CO61" s="1">
        <f t="shared" si="61"/>
        <v>0</v>
      </c>
      <c r="CP61" s="1">
        <f t="shared" si="61"/>
        <v>14463.049170107732</v>
      </c>
      <c r="CQ61" s="1">
        <f t="shared" si="61"/>
        <v>1885589.0075041458</v>
      </c>
      <c r="CR61" s="1">
        <f t="shared" si="61"/>
        <v>1598038.4105191559</v>
      </c>
      <c r="CS61" s="1">
        <f t="shared" si="61"/>
        <v>287550.59698498825</v>
      </c>
      <c r="CT61" s="1">
        <f t="shared" si="61"/>
        <v>524.46195197928091</v>
      </c>
      <c r="CU61" s="1">
        <f t="shared" si="61"/>
        <v>6.2384657880561907</v>
      </c>
      <c r="CV61" s="1">
        <f t="shared" si="61"/>
        <v>8183.8664029122174</v>
      </c>
      <c r="CW61" s="1">
        <f t="shared" si="61"/>
        <v>6185.1667727190961</v>
      </c>
      <c r="CX61" s="1">
        <f t="shared" si="61"/>
        <v>575133.14008956065</v>
      </c>
      <c r="CY61" s="1">
        <f t="shared" si="61"/>
        <v>2714.6404198712025</v>
      </c>
      <c r="CZ61" s="1">
        <f t="shared" si="61"/>
        <v>3350.9350982333058</v>
      </c>
      <c r="DA61" s="1">
        <f t="shared" si="61"/>
        <v>821618.85654070624</v>
      </c>
      <c r="DB61" s="1">
        <f t="shared" si="61"/>
        <v>0</v>
      </c>
      <c r="DC61" s="1">
        <f t="shared" si="61"/>
        <v>114.82658570372408</v>
      </c>
      <c r="DD61" s="1">
        <f t="shared" si="61"/>
        <v>10304.574961351811</v>
      </c>
      <c r="DE61" s="1">
        <f t="shared" si="61"/>
        <v>8.3374589244419557</v>
      </c>
      <c r="DF61" s="1">
        <f t="shared" si="61"/>
        <v>135616.96647254535</v>
      </c>
      <c r="DG61" s="1">
        <f t="shared" si="61"/>
        <v>20552.401462183028</v>
      </c>
      <c r="DH61" s="1">
        <f t="shared" ref="DH61:DP61" si="62">SUM(DH3:DH57)</f>
        <v>8503.9987362333268</v>
      </c>
      <c r="DI61" s="1">
        <f t="shared" si="62"/>
        <v>0</v>
      </c>
      <c r="DJ61" s="1">
        <f t="shared" si="62"/>
        <v>7228.6452225325966</v>
      </c>
      <c r="DK61" s="1">
        <f t="shared" si="62"/>
        <v>74646.704950124593</v>
      </c>
      <c r="DL61" s="1">
        <f t="shared" si="62"/>
        <v>28261.531278503768</v>
      </c>
      <c r="DM61" s="1">
        <f t="shared" si="62"/>
        <v>219027.94756547664</v>
      </c>
      <c r="DN61" s="1">
        <f t="shared" si="62"/>
        <v>4399101.023969694</v>
      </c>
      <c r="DO61" s="1">
        <f t="shared" si="62"/>
        <v>23767.31813412235</v>
      </c>
      <c r="DP61" s="1">
        <f t="shared" si="62"/>
        <v>33396.16226230374</v>
      </c>
    </row>
    <row r="62" spans="1:152" x14ac:dyDescent="0.25">
      <c r="A62" s="17" t="s">
        <v>222</v>
      </c>
      <c r="B62" s="1">
        <f>SUM(B2:B51)</f>
        <v>18664856.08610649</v>
      </c>
      <c r="C62" s="1">
        <f t="shared" ref="C62:AE62" si="63">SUM(C2:C51)</f>
        <v>306008.77396237804</v>
      </c>
      <c r="D62" s="1">
        <f t="shared" si="63"/>
        <v>239529.53606296002</v>
      </c>
      <c r="E62" s="1">
        <f t="shared" si="63"/>
        <v>1885536.3847593495</v>
      </c>
      <c r="F62" s="1">
        <f t="shared" si="63"/>
        <v>1597986.2195805903</v>
      </c>
      <c r="G62" s="1">
        <f t="shared" si="63"/>
        <v>135616.80938370101</v>
      </c>
      <c r="H62" s="1">
        <f t="shared" si="63"/>
        <v>4399093.9050344871</v>
      </c>
      <c r="I62" s="1">
        <f t="shared" si="63"/>
        <v>137603.57574784802</v>
      </c>
      <c r="J62" s="1">
        <f t="shared" si="63"/>
        <v>42039.381890884011</v>
      </c>
      <c r="K62" s="1">
        <f t="shared" si="63"/>
        <v>37389.769653228992</v>
      </c>
      <c r="L62" s="1">
        <f t="shared" si="63"/>
        <v>22146.220769043</v>
      </c>
      <c r="M62" s="1">
        <f t="shared" si="63"/>
        <v>249445.42600866302</v>
      </c>
      <c r="N62" s="1">
        <f t="shared" si="63"/>
        <v>28261.4866034765</v>
      </c>
      <c r="O62" s="1">
        <f t="shared" si="63"/>
        <v>23767.269134162194</v>
      </c>
      <c r="P62" s="1">
        <f t="shared" si="63"/>
        <v>1334.2495584523999</v>
      </c>
      <c r="Q62" s="1">
        <f t="shared" si="63"/>
        <v>546.42703506990006</v>
      </c>
      <c r="R62" s="1">
        <f t="shared" si="63"/>
        <v>664.70384383099986</v>
      </c>
      <c r="S62" s="1">
        <f t="shared" si="63"/>
        <v>608.67774242340045</v>
      </c>
      <c r="T62" s="1">
        <f t="shared" si="63"/>
        <v>2581.9590083831004</v>
      </c>
      <c r="U62" s="1">
        <f t="shared" si="63"/>
        <v>263228.29365486</v>
      </c>
      <c r="V62" s="1">
        <f t="shared" si="63"/>
        <v>39933.70123663501</v>
      </c>
      <c r="W62" s="1">
        <f t="shared" si="63"/>
        <v>26623.413570593009</v>
      </c>
      <c r="X62" s="1">
        <f t="shared" si="63"/>
        <v>5766.2996476738981</v>
      </c>
      <c r="Y62" s="1">
        <f t="shared" si="63"/>
        <v>36.934493441399987</v>
      </c>
      <c r="Z62" s="1">
        <f t="shared" si="63"/>
        <v>3941.2897738473994</v>
      </c>
      <c r="AA62" s="1">
        <f t="shared" si="63"/>
        <v>8875.9842700848985</v>
      </c>
      <c r="AB62" s="1">
        <f t="shared" si="63"/>
        <v>8503.984091726501</v>
      </c>
      <c r="AC62" s="1">
        <f t="shared" si="63"/>
        <v>102.36773720800002</v>
      </c>
      <c r="AD62" s="1">
        <f t="shared" si="63"/>
        <v>8.0199859999999994</v>
      </c>
      <c r="AE62" s="1">
        <f t="shared" si="63"/>
        <v>0.43798799999999993</v>
      </c>
      <c r="AF62" s="1"/>
      <c r="DC62" s="13"/>
      <c r="DD62" s="13"/>
    </row>
    <row r="63" spans="1:152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377530.61434649996</v>
      </c>
      <c r="C63" s="15">
        <f t="shared" ref="C63:H63" si="64">+C3+C5+C8+C9+C11+C12+C14+C15+C16+C17+C18+C19+C20+C21+C22+C23+C24+C25+C26+C28+C30+C31+C33+C34+C35+C36+C37+C39+C40+C41+C42+C43+C44+C46+C47+C49+C50</f>
        <v>6209.0154182779997</v>
      </c>
      <c r="D63" s="15">
        <f t="shared" si="64"/>
        <v>7636.9894750599997</v>
      </c>
      <c r="E63" s="15">
        <f t="shared" si="64"/>
        <v>40934.52761135</v>
      </c>
      <c r="F63" s="15">
        <f t="shared" si="64"/>
        <v>34764.308123590003</v>
      </c>
      <c r="G63" s="15">
        <f t="shared" si="64"/>
        <v>3580.2087631009995</v>
      </c>
      <c r="H63" s="15">
        <f t="shared" si="64"/>
        <v>89472.372467489971</v>
      </c>
      <c r="I63" s="15"/>
      <c r="J63" s="15"/>
      <c r="K63" s="15"/>
      <c r="L63" s="15"/>
      <c r="M63" s="15"/>
      <c r="N63" s="15"/>
      <c r="O63" s="15"/>
      <c r="AF63" s="15"/>
    </row>
    <row r="65" spans="33:36" x14ac:dyDescent="0.25">
      <c r="AG65" s="28"/>
      <c r="AH65" s="28"/>
      <c r="AI65" s="28"/>
      <c r="AJ65" s="2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F7BF-CB23-46DF-A1A2-C94BD06D33D6}">
  <dimension ref="A1:EV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EG3" sqref="EG3"/>
    </sheetView>
  </sheetViews>
  <sheetFormatPr defaultRowHeight="15" x14ac:dyDescent="0.25"/>
  <cols>
    <col min="1" max="1" width="15.28515625" style="17" customWidth="1"/>
    <col min="2" max="2" width="11.7109375" style="15" customWidth="1"/>
    <col min="3" max="3" width="10.140625" style="15" customWidth="1"/>
    <col min="4" max="4" width="9.7109375" style="15" customWidth="1"/>
    <col min="5" max="5" width="10.42578125" style="15" customWidth="1"/>
    <col min="6" max="6" width="10.5703125" style="15" customWidth="1"/>
    <col min="7" max="8" width="9.85546875" style="15" customWidth="1"/>
    <col min="9" max="15" width="9.85546875" style="17" customWidth="1"/>
    <col min="16" max="31" width="9.85546875" style="28" customWidth="1"/>
    <col min="32" max="32" width="9.85546875" style="17" customWidth="1"/>
    <col min="33" max="106" width="9.140625" style="17" customWidth="1"/>
    <col min="107" max="16384" width="9.140625" style="17"/>
  </cols>
  <sheetData>
    <row r="1" spans="1:152" x14ac:dyDescent="0.25">
      <c r="B1" s="15" t="s">
        <v>328</v>
      </c>
      <c r="O1" s="63"/>
      <c r="AG1" s="17" t="s">
        <v>347</v>
      </c>
      <c r="DS1" s="17" t="s">
        <v>349</v>
      </c>
    </row>
    <row r="2" spans="1:152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42</v>
      </c>
      <c r="L2" s="17" t="s">
        <v>405</v>
      </c>
      <c r="M2" s="17" t="s">
        <v>408</v>
      </c>
      <c r="N2" s="17" t="s">
        <v>356</v>
      </c>
      <c r="O2" s="17" t="s">
        <v>291</v>
      </c>
      <c r="P2" s="17" t="s">
        <v>397</v>
      </c>
      <c r="Q2" s="17" t="s">
        <v>398</v>
      </c>
      <c r="R2" s="17" t="s">
        <v>399</v>
      </c>
      <c r="S2" s="17" t="s">
        <v>400</v>
      </c>
      <c r="T2" s="17" t="s">
        <v>288</v>
      </c>
      <c r="U2" s="17" t="s">
        <v>355</v>
      </c>
      <c r="V2" s="17" t="s">
        <v>412</v>
      </c>
      <c r="W2" s="17" t="s">
        <v>357</v>
      </c>
      <c r="X2" s="17" t="s">
        <v>472</v>
      </c>
      <c r="Y2" s="17" t="s">
        <v>473</v>
      </c>
      <c r="Z2" s="17" t="s">
        <v>286</v>
      </c>
      <c r="AA2" s="17" t="s">
        <v>474</v>
      </c>
      <c r="AB2" s="17" t="s">
        <v>443</v>
      </c>
      <c r="AC2" s="17" t="s">
        <v>404</v>
      </c>
      <c r="AD2" s="17" t="s">
        <v>410</v>
      </c>
      <c r="AE2" s="17" t="s">
        <v>389</v>
      </c>
      <c r="AG2" s="17" t="s">
        <v>335</v>
      </c>
      <c r="AH2" s="17" t="s">
        <v>358</v>
      </c>
      <c r="AI2" s="17" t="s">
        <v>32</v>
      </c>
      <c r="AJ2" s="17" t="s">
        <v>359</v>
      </c>
      <c r="AK2" s="17" t="s">
        <v>34</v>
      </c>
      <c r="AL2" s="17" t="s">
        <v>475</v>
      </c>
      <c r="AM2" s="17" t="s">
        <v>36</v>
      </c>
      <c r="AN2" s="17" t="s">
        <v>38</v>
      </c>
      <c r="AO2" s="17" t="s">
        <v>40</v>
      </c>
      <c r="AP2" s="17" t="s">
        <v>360</v>
      </c>
      <c r="AQ2" s="17" t="s">
        <v>279</v>
      </c>
      <c r="AR2" s="17" t="s">
        <v>280</v>
      </c>
      <c r="AS2" s="17" t="s">
        <v>44</v>
      </c>
      <c r="AT2" s="17" t="s">
        <v>478</v>
      </c>
      <c r="AU2" s="17" t="s">
        <v>46</v>
      </c>
      <c r="AV2" s="17" t="s">
        <v>50</v>
      </c>
      <c r="AW2" s="17" t="s">
        <v>52</v>
      </c>
      <c r="AX2" s="17" t="s">
        <v>54</v>
      </c>
      <c r="AY2" s="17" t="s">
        <v>363</v>
      </c>
      <c r="AZ2" s="17" t="s">
        <v>389</v>
      </c>
      <c r="BA2" s="17" t="s">
        <v>56</v>
      </c>
      <c r="BB2" s="17" t="s">
        <v>364</v>
      </c>
      <c r="BC2" s="17" t="s">
        <v>58</v>
      </c>
      <c r="BD2" s="17" t="s">
        <v>60</v>
      </c>
      <c r="BE2" s="17" t="s">
        <v>365</v>
      </c>
      <c r="BF2" s="17" t="s">
        <v>366</v>
      </c>
      <c r="BG2" s="17" t="s">
        <v>286</v>
      </c>
      <c r="BH2" s="17" t="s">
        <v>535</v>
      </c>
      <c r="BI2" s="17" t="s">
        <v>64</v>
      </c>
      <c r="BJ2" s="17" t="s">
        <v>66</v>
      </c>
      <c r="BK2" s="17" t="s">
        <v>68</v>
      </c>
      <c r="BL2" s="17" t="s">
        <v>367</v>
      </c>
      <c r="BM2" s="17" t="s">
        <v>368</v>
      </c>
      <c r="BN2" s="17" t="s">
        <v>70</v>
      </c>
      <c r="BO2" s="17" t="s">
        <v>391</v>
      </c>
      <c r="BP2" s="17" t="s">
        <v>392</v>
      </c>
      <c r="BQ2" s="17" t="s">
        <v>72</v>
      </c>
      <c r="BR2" s="17" t="s">
        <v>483</v>
      </c>
      <c r="BS2" s="17" t="s">
        <v>369</v>
      </c>
      <c r="BT2" s="17" t="s">
        <v>74</v>
      </c>
      <c r="BU2" s="17" t="s">
        <v>76</v>
      </c>
      <c r="BV2" s="17" t="s">
        <v>78</v>
      </c>
      <c r="BW2" s="17" t="s">
        <v>370</v>
      </c>
      <c r="BX2" s="17" t="s">
        <v>80</v>
      </c>
      <c r="BY2" s="17" t="s">
        <v>82</v>
      </c>
      <c r="BZ2" s="17" t="s">
        <v>158</v>
      </c>
      <c r="CA2" s="17" t="s">
        <v>86</v>
      </c>
      <c r="CB2" s="17" t="s">
        <v>88</v>
      </c>
      <c r="CC2" s="17" t="s">
        <v>371</v>
      </c>
      <c r="CD2" s="17" t="s">
        <v>397</v>
      </c>
      <c r="CE2" s="17" t="s">
        <v>398</v>
      </c>
      <c r="CF2" s="17" t="s">
        <v>399</v>
      </c>
      <c r="CG2" s="17" t="s">
        <v>400</v>
      </c>
      <c r="CH2" s="17" t="s">
        <v>288</v>
      </c>
      <c r="CI2" s="17" t="s">
        <v>90</v>
      </c>
      <c r="CJ2" s="17" t="s">
        <v>92</v>
      </c>
      <c r="CK2" s="17" t="s">
        <v>94</v>
      </c>
      <c r="CL2" s="17" t="s">
        <v>96</v>
      </c>
      <c r="CM2" s="17" t="s">
        <v>98</v>
      </c>
      <c r="CN2" s="17" t="s">
        <v>100</v>
      </c>
      <c r="CO2" s="17" t="s">
        <v>102</v>
      </c>
      <c r="CP2" s="17" t="s">
        <v>104</v>
      </c>
      <c r="CQ2" s="17" t="s">
        <v>159</v>
      </c>
      <c r="CR2" s="17" t="s">
        <v>160</v>
      </c>
      <c r="CS2" s="17" t="s">
        <v>106</v>
      </c>
      <c r="CT2" s="17" t="s">
        <v>110</v>
      </c>
      <c r="CU2" s="17" t="s">
        <v>112</v>
      </c>
      <c r="CV2" s="17" t="s">
        <v>114</v>
      </c>
      <c r="CW2" s="17" t="s">
        <v>116</v>
      </c>
      <c r="CX2" s="17" t="s">
        <v>118</v>
      </c>
      <c r="CY2" s="17" t="s">
        <v>120</v>
      </c>
      <c r="CZ2" s="17" t="s">
        <v>122</v>
      </c>
      <c r="DA2" s="17" t="s">
        <v>124</v>
      </c>
      <c r="DB2" s="17" t="s">
        <v>126</v>
      </c>
      <c r="DC2" s="17" t="s">
        <v>128</v>
      </c>
      <c r="DD2" s="17" t="s">
        <v>130</v>
      </c>
      <c r="DE2" s="17" t="s">
        <v>132</v>
      </c>
      <c r="DF2" s="17" t="s">
        <v>136</v>
      </c>
      <c r="DG2" s="17" t="s">
        <v>138</v>
      </c>
      <c r="DH2" s="17" t="s">
        <v>443</v>
      </c>
      <c r="DI2" s="17" t="s">
        <v>140</v>
      </c>
      <c r="DJ2" s="17" t="s">
        <v>142</v>
      </c>
      <c r="DK2" s="17" t="s">
        <v>144</v>
      </c>
      <c r="DL2" s="17" t="s">
        <v>290</v>
      </c>
      <c r="DM2" s="17" t="s">
        <v>148</v>
      </c>
      <c r="DN2" s="17" t="s">
        <v>150</v>
      </c>
      <c r="DO2" s="17" t="s">
        <v>291</v>
      </c>
      <c r="DP2" s="17" t="s">
        <v>152</v>
      </c>
      <c r="DR2" s="17" t="s">
        <v>370</v>
      </c>
      <c r="DS2" s="17" t="s">
        <v>50</v>
      </c>
      <c r="DT2" s="17" t="s">
        <v>76</v>
      </c>
      <c r="DU2" s="17" t="s">
        <v>158</v>
      </c>
      <c r="DV2" s="17" t="s">
        <v>159</v>
      </c>
      <c r="DW2" s="17" t="s">
        <v>160</v>
      </c>
      <c r="DX2" s="17" t="s">
        <v>136</v>
      </c>
      <c r="DY2" s="17" t="s">
        <v>161</v>
      </c>
      <c r="DZ2" s="17" t="s">
        <v>536</v>
      </c>
      <c r="EA2" s="17" t="s">
        <v>446</v>
      </c>
      <c r="EB2" s="17" t="s">
        <v>537</v>
      </c>
      <c r="EC2" s="17" t="s">
        <v>448</v>
      </c>
      <c r="ED2" s="17" t="s">
        <v>538</v>
      </c>
      <c r="EE2" s="17" t="s">
        <v>455</v>
      </c>
      <c r="EF2" s="17" t="s">
        <v>539</v>
      </c>
      <c r="EG2" s="28" t="s">
        <v>457</v>
      </c>
      <c r="EH2" s="28" t="s">
        <v>458</v>
      </c>
      <c r="EI2" s="28" t="s">
        <v>459</v>
      </c>
      <c r="EJ2" s="28" t="s">
        <v>460</v>
      </c>
      <c r="EK2" s="28" t="s">
        <v>461</v>
      </c>
      <c r="EL2" s="17" t="s">
        <v>355</v>
      </c>
      <c r="EM2" s="17" t="s">
        <v>412</v>
      </c>
      <c r="EN2" s="17" t="s">
        <v>357</v>
      </c>
      <c r="EO2" s="28" t="s">
        <v>472</v>
      </c>
      <c r="EP2" s="17" t="s">
        <v>473</v>
      </c>
      <c r="EQ2" s="17" t="s">
        <v>286</v>
      </c>
      <c r="ER2" s="17" t="s">
        <v>474</v>
      </c>
      <c r="ES2" s="17" t="s">
        <v>443</v>
      </c>
      <c r="ET2" s="17" t="s">
        <v>404</v>
      </c>
      <c r="EU2" s="17" t="s">
        <v>410</v>
      </c>
      <c r="EV2" s="17" t="s">
        <v>389</v>
      </c>
    </row>
    <row r="3" spans="1:152" x14ac:dyDescent="0.25">
      <c r="A3" s="17" t="s">
        <v>340</v>
      </c>
      <c r="B3" s="15">
        <v>2125080.8109400002</v>
      </c>
      <c r="C3" s="15">
        <v>34592.356138999996</v>
      </c>
      <c r="D3" s="15">
        <v>14286.94918</v>
      </c>
      <c r="E3" s="15">
        <v>203046.03379299998</v>
      </c>
      <c r="F3" s="15">
        <v>172072.90996799999</v>
      </c>
      <c r="G3" s="15">
        <v>11472.034766000001</v>
      </c>
      <c r="H3" s="15">
        <v>497265.11895000003</v>
      </c>
      <c r="I3" s="17">
        <v>12242.559243</v>
      </c>
      <c r="J3" s="17">
        <v>3740.2988530000002</v>
      </c>
      <c r="K3" s="17">
        <v>4829.8760560000001</v>
      </c>
      <c r="L3" s="17">
        <v>1538.0289250000001</v>
      </c>
      <c r="M3" s="17">
        <v>24828.334972000001</v>
      </c>
      <c r="N3" s="17">
        <v>2741.7384099999999</v>
      </c>
      <c r="O3" s="17">
        <v>1711.4127290000001</v>
      </c>
      <c r="P3" s="17">
        <v>112.90585400000001</v>
      </c>
      <c r="Q3" s="17">
        <v>46.239316000000002</v>
      </c>
      <c r="R3" s="17">
        <v>56.248142999999999</v>
      </c>
      <c r="S3" s="17">
        <v>51.507187000000002</v>
      </c>
      <c r="T3" s="17">
        <v>218.31985299999999</v>
      </c>
      <c r="U3" s="17">
        <v>23117.521534</v>
      </c>
      <c r="V3" s="17">
        <v>3556.8208130000003</v>
      </c>
      <c r="W3" s="17">
        <v>2966.542993</v>
      </c>
      <c r="X3" s="17">
        <v>514.06386999999995</v>
      </c>
      <c r="Y3" s="17">
        <v>3.1255329999999999</v>
      </c>
      <c r="Z3" s="17">
        <v>348.77097900000001</v>
      </c>
      <c r="AA3" s="17">
        <v>751.09636399999999</v>
      </c>
      <c r="AB3" s="17">
        <v>756.14294900000004</v>
      </c>
      <c r="AC3" s="17">
        <v>8.662548000000001</v>
      </c>
      <c r="AD3" s="17">
        <v>0.46749799999999997</v>
      </c>
      <c r="AE3" s="17"/>
      <c r="AG3" s="17" t="s">
        <v>340</v>
      </c>
      <c r="AH3" s="17">
        <v>50401.393638684298</v>
      </c>
      <c r="AI3" s="17">
        <v>7569.9324626856996</v>
      </c>
      <c r="AJ3" s="17">
        <v>2966.54247517154</v>
      </c>
      <c r="AK3" s="17">
        <v>3740.2981958014102</v>
      </c>
      <c r="AL3" s="17">
        <v>514.06385036333199</v>
      </c>
      <c r="AM3" s="17">
        <v>12242.557374620301</v>
      </c>
      <c r="AN3" s="17">
        <v>12242.557374620301</v>
      </c>
      <c r="AO3" s="17">
        <v>16184.083477162299</v>
      </c>
      <c r="AP3" s="17">
        <v>16037.7084607834</v>
      </c>
      <c r="AQ3" s="17">
        <v>4829.8750070794204</v>
      </c>
      <c r="AR3" s="17">
        <v>8.6625447273708804</v>
      </c>
      <c r="AS3" s="17">
        <v>1538.0284465268501</v>
      </c>
      <c r="AT3" s="17">
        <v>3.1255289480092801</v>
      </c>
      <c r="AU3" s="17">
        <v>53926.072841747999</v>
      </c>
      <c r="AV3" s="17">
        <v>2125080.2855421901</v>
      </c>
      <c r="AW3" s="17">
        <v>12287.688525948901</v>
      </c>
      <c r="AX3" s="17">
        <v>0</v>
      </c>
      <c r="AY3" s="17">
        <v>8087.8346990047403</v>
      </c>
      <c r="AZ3" s="17">
        <v>0</v>
      </c>
      <c r="BA3" s="17">
        <v>1422.8508567843701</v>
      </c>
      <c r="BB3" s="17">
        <v>5371.2164444276495</v>
      </c>
      <c r="BC3" s="17">
        <v>24828.331838116101</v>
      </c>
      <c r="BD3" s="17">
        <v>24828.331838116101</v>
      </c>
      <c r="BE3" s="17">
        <v>5685.8146781974901</v>
      </c>
      <c r="BF3" s="17">
        <v>0</v>
      </c>
      <c r="BG3" s="17">
        <v>348.77090718048402</v>
      </c>
      <c r="BH3" s="17">
        <v>206461227.45260501</v>
      </c>
      <c r="BI3" s="17">
        <v>0</v>
      </c>
      <c r="BJ3" s="17">
        <v>37848.763098573603</v>
      </c>
      <c r="BK3" s="17">
        <v>3850.7936247524599</v>
      </c>
      <c r="BL3" s="17">
        <v>6586.46825127802</v>
      </c>
      <c r="BM3" s="17">
        <v>111126.18791519701</v>
      </c>
      <c r="BN3" s="17">
        <v>3878.4668982100402</v>
      </c>
      <c r="BO3" s="17">
        <v>0.121549431813797</v>
      </c>
      <c r="BP3" s="17">
        <v>0.345948480078484</v>
      </c>
      <c r="BQ3" s="17">
        <v>23117.5884434617</v>
      </c>
      <c r="BR3" s="17">
        <v>751.09618627437601</v>
      </c>
      <c r="BS3" s="17">
        <v>0</v>
      </c>
      <c r="BT3" s="17">
        <v>4347.3224353043697</v>
      </c>
      <c r="BU3" s="17">
        <v>34592.3475982296</v>
      </c>
      <c r="BV3" s="17">
        <v>0</v>
      </c>
      <c r="BW3" s="17">
        <v>515111.29434161697</v>
      </c>
      <c r="BX3" s="17">
        <v>12858.2507866421</v>
      </c>
      <c r="BY3" s="17">
        <v>1428.6946160948401</v>
      </c>
      <c r="BZ3" s="17">
        <v>14286.945402736999</v>
      </c>
      <c r="CA3" s="17">
        <v>29.253607168332898</v>
      </c>
      <c r="CB3" s="17">
        <v>39761.237539578397</v>
      </c>
      <c r="CC3" s="17">
        <v>3041.5904758209699</v>
      </c>
      <c r="CD3" s="17">
        <v>112.905877678092</v>
      </c>
      <c r="CE3" s="17">
        <v>46.239275803281501</v>
      </c>
      <c r="CF3" s="17">
        <v>56.248203551866403</v>
      </c>
      <c r="CG3" s="17">
        <v>51.5072206934638</v>
      </c>
      <c r="CH3" s="17">
        <v>218.319754040465</v>
      </c>
      <c r="CI3" s="17">
        <v>0.82665122476672304</v>
      </c>
      <c r="CJ3" s="17">
        <v>45250.203380131898</v>
      </c>
      <c r="CK3" s="17">
        <v>0</v>
      </c>
      <c r="CL3" s="17">
        <v>1174.5342764706199</v>
      </c>
      <c r="CM3" s="17">
        <v>14231.400083775599</v>
      </c>
      <c r="CN3" s="17">
        <v>1.9289515432905</v>
      </c>
      <c r="CO3" s="17">
        <v>0</v>
      </c>
      <c r="CP3" s="17">
        <v>1423.9191836284699</v>
      </c>
      <c r="CQ3" s="17">
        <v>203045.99002006301</v>
      </c>
      <c r="CR3" s="17">
        <v>172072.871988901</v>
      </c>
      <c r="CS3" s="17">
        <v>30973.118031162299</v>
      </c>
      <c r="CT3" s="17">
        <v>56.144693980830802</v>
      </c>
      <c r="CU3" s="17">
        <v>0.61959000931452801</v>
      </c>
      <c r="CV3" s="17">
        <v>837.17070443184105</v>
      </c>
      <c r="CW3" s="17">
        <v>672.44958973087</v>
      </c>
      <c r="CX3" s="17">
        <v>62613.215009727901</v>
      </c>
      <c r="CY3" s="17">
        <v>269.53936570820701</v>
      </c>
      <c r="CZ3" s="17">
        <v>343.85078120780202</v>
      </c>
      <c r="DA3" s="17">
        <v>89447.452428335993</v>
      </c>
      <c r="DB3" s="17">
        <v>0</v>
      </c>
      <c r="DC3" s="17">
        <v>10.9687094197986</v>
      </c>
      <c r="DD3" s="17">
        <v>988.00553668766497</v>
      </c>
      <c r="DE3" s="17">
        <v>0.84643301851331298</v>
      </c>
      <c r="DF3" s="17">
        <v>11472.032757508099</v>
      </c>
      <c r="DG3" s="17">
        <v>2399.7300529126001</v>
      </c>
      <c r="DH3" s="17">
        <v>756.14282214586899</v>
      </c>
      <c r="DI3" s="17">
        <v>0</v>
      </c>
      <c r="DJ3" s="17">
        <v>844.02795413332899</v>
      </c>
      <c r="DK3" s="17">
        <v>8715.8648523738793</v>
      </c>
      <c r="DL3" s="17">
        <v>2741.73734659498</v>
      </c>
      <c r="DM3" s="17">
        <v>25574.042623081699</v>
      </c>
      <c r="DN3" s="17">
        <v>497264.91803259501</v>
      </c>
      <c r="DO3" s="17">
        <v>1711.4123017491299</v>
      </c>
      <c r="DP3" s="17">
        <v>3899.3878717101602</v>
      </c>
      <c r="DR3" s="26">
        <f>BW3/DN3</f>
        <v>1.0358890717238416</v>
      </c>
      <c r="DS3" s="40">
        <f t="shared" ref="DS3" si="0">(AV3-B3)/(B3+1E-50)</f>
        <v>-2.4723662622564489E-7</v>
      </c>
      <c r="DT3" s="40">
        <f t="shared" ref="DT3" si="1">(BU3-C3)/(C3+1E-50)</f>
        <v>-2.4689761984310982E-7</v>
      </c>
      <c r="DU3" s="40">
        <f t="shared" ref="DU3" si="2">(BZ3-D3)/(D3+1E-50)</f>
        <v>-2.6438555584628324E-7</v>
      </c>
      <c r="DV3" s="40">
        <f t="shared" ref="DV3:DW3" si="3">(CQ3-E3)/(E3+1E-50)</f>
        <v>-2.1558134456288109E-7</v>
      </c>
      <c r="DW3" s="40">
        <f t="shared" si="3"/>
        <v>-2.2071515501408415E-7</v>
      </c>
      <c r="DX3" s="40">
        <f t="shared" ref="DX3" si="4">(DF3-G3)/(G3+1E-50)</f>
        <v>-1.7507721537410516E-7</v>
      </c>
      <c r="DY3" s="40">
        <f t="shared" ref="DY3" si="5">(DN3-H3)/(H3+1E-50)</f>
        <v>-4.0404483918430546E-7</v>
      </c>
      <c r="DZ3" s="40">
        <f t="shared" ref="DZ3" si="6">(AN3-I3)/(I3+1E-50)</f>
        <v>-1.5261349051105055E-7</v>
      </c>
      <c r="EA3" s="40">
        <f t="shared" ref="EA3" si="7">(AK3-J3)/(J3+1E-50)</f>
        <v>-1.7570750783898885E-7</v>
      </c>
      <c r="EB3" s="40">
        <f t="shared" ref="EB3" si="8">(AQ3-K3)/(K3+1E-50)</f>
        <v>-2.171733948333304E-7</v>
      </c>
      <c r="EC3" s="40">
        <f t="shared" ref="EC3" si="9">(AS3-L3)/(L3+1E-50)</f>
        <v>-3.1109502703059794E-7</v>
      </c>
      <c r="ED3" s="40">
        <f t="shared" ref="ED3" si="10">(BD3-M3)/(M3+1E-50)</f>
        <v>-1.2622207261976265E-7</v>
      </c>
      <c r="EE3" s="40">
        <f t="shared" ref="EE3" si="11">(DL3-N3)/(N3+1E-50)</f>
        <v>-3.8785794301102793E-7</v>
      </c>
      <c r="EF3" s="40">
        <f t="shared" ref="EF3" si="12">(DO3-O3)/(O3+1E-50)</f>
        <v>-2.4964806148102453E-7</v>
      </c>
      <c r="EG3" s="40">
        <f t="shared" ref="EG3:EK3" si="13">(CD3-P3)/(P3+1E-50)</f>
        <v>2.0971536154357906E-7</v>
      </c>
      <c r="EH3" s="40">
        <f t="shared" si="13"/>
        <v>-8.6931905526687178E-7</v>
      </c>
      <c r="EI3" s="40">
        <f t="shared" si="13"/>
        <v>1.0765131642572357E-6</v>
      </c>
      <c r="EJ3" s="40">
        <f t="shared" si="13"/>
        <v>6.5415072654921776E-7</v>
      </c>
      <c r="EK3" s="40">
        <f t="shared" si="13"/>
        <v>-4.5327776487164824E-7</v>
      </c>
      <c r="EL3" s="40">
        <f t="shared" ref="EL3" si="14">(BQ3-U3)/(U3+1E-50)</f>
        <v>2.8943181301747424E-6</v>
      </c>
      <c r="EM3" s="40">
        <f t="shared" ref="EM3" si="15">(BT3-V3)/(V3+1E-50)</f>
        <v>0.2222494929784278</v>
      </c>
      <c r="EN3" s="40">
        <f t="shared" ref="EN3" si="16">(AJ3-W3)/(W3+1E-50)</f>
        <v>-1.7455619596791149E-7</v>
      </c>
      <c r="EO3" s="40">
        <f t="shared" ref="EO3" si="17">(AL3-X3)/(X3+1E-50)</f>
        <v>-3.8198887537956459E-8</v>
      </c>
      <c r="EP3" s="40">
        <f t="shared" ref="EP3" si="18">(AT3-Y3)/(Y3+1E-50)</f>
        <v>-1.2964159136519793E-6</v>
      </c>
      <c r="EQ3" s="40">
        <f t="shared" ref="EQ3" si="19">(BG3-Z3)/(Z3+1E-50)</f>
        <v>-2.0592170885518382E-7</v>
      </c>
      <c r="ER3" s="40">
        <f t="shared" ref="ER3" si="20">(BR3-AA3)/(AA3+1E-50)</f>
        <v>-2.3662160077341315E-7</v>
      </c>
      <c r="ES3" s="40">
        <f t="shared" ref="ES3" si="21">(DH3-AB3)/(AB3+1E-50)</f>
        <v>-1.6776474768626453E-7</v>
      </c>
      <c r="ET3" s="40">
        <f t="shared" ref="ET3" si="22">(AR3-AC3)/(AC3+1E-50)</f>
        <v>-3.7779059008822422E-7</v>
      </c>
      <c r="EU3" s="40">
        <f t="shared" ref="EU3" si="23">(BO3+BP3-AD3)/(AD3+1E-50)</f>
        <v>-1.8846651526651855E-7</v>
      </c>
      <c r="EV3" s="40">
        <f>(AZ3-AE3)/(AE3+1E-50)</f>
        <v>0</v>
      </c>
    </row>
    <row r="4" spans="1:152" x14ac:dyDescent="0.25">
      <c r="A4" s="17" t="s">
        <v>341</v>
      </c>
      <c r="B4" s="15">
        <v>14518.146285999999</v>
      </c>
      <c r="C4" s="15">
        <v>241.82297</v>
      </c>
      <c r="D4" s="15">
        <v>380.48311799999999</v>
      </c>
      <c r="E4" s="15">
        <v>1639.7952700000001</v>
      </c>
      <c r="F4" s="15">
        <v>1389.6570059999999</v>
      </c>
      <c r="G4" s="15">
        <v>164.87463200000002</v>
      </c>
      <c r="H4" s="15">
        <v>3476.2051670000001</v>
      </c>
      <c r="I4" s="17">
        <v>138.13170700000001</v>
      </c>
      <c r="J4" s="17">
        <v>51.313212999999998</v>
      </c>
      <c r="K4" s="17">
        <v>73.479542000000009</v>
      </c>
      <c r="L4" s="17">
        <v>25.284185999999998</v>
      </c>
      <c r="M4" s="17">
        <v>311.57087899999999</v>
      </c>
      <c r="N4" s="17">
        <v>37.483294999999998</v>
      </c>
      <c r="O4" s="17">
        <v>15.946315</v>
      </c>
      <c r="P4" s="17">
        <v>1.622654</v>
      </c>
      <c r="Q4" s="17">
        <v>0.66455200000000003</v>
      </c>
      <c r="R4" s="17">
        <v>0.80838600000000005</v>
      </c>
      <c r="S4" s="17">
        <v>0.74025399999999997</v>
      </c>
      <c r="T4" s="17">
        <v>3.1376599999999999</v>
      </c>
      <c r="U4" s="17">
        <v>196.920725</v>
      </c>
      <c r="V4" s="17">
        <v>41.060040999999998</v>
      </c>
      <c r="W4" s="17">
        <v>31.297374999999999</v>
      </c>
      <c r="X4" s="17">
        <v>5.9481649999999995</v>
      </c>
      <c r="Y4" s="17">
        <v>4.4919000000000001E-2</v>
      </c>
      <c r="Z4" s="17">
        <v>3.4713370000000001</v>
      </c>
      <c r="AA4" s="17">
        <v>10.794664000000001</v>
      </c>
      <c r="AB4" s="17">
        <v>8.5743729999999996</v>
      </c>
      <c r="AC4" s="17">
        <v>0.12449199999999999</v>
      </c>
      <c r="AD4" s="17"/>
      <c r="AE4" s="17"/>
      <c r="AG4" s="17" t="s">
        <v>341</v>
      </c>
      <c r="DR4" s="26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</row>
    <row r="5" spans="1:152" x14ac:dyDescent="0.25">
      <c r="A5" s="17" t="s">
        <v>342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DR5" s="26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</row>
    <row r="6" spans="1:152" x14ac:dyDescent="0.25">
      <c r="A6" s="17" t="s">
        <v>416</v>
      </c>
      <c r="BS6" s="5"/>
      <c r="DR6" s="26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</row>
    <row r="7" spans="1:152" x14ac:dyDescent="0.25">
      <c r="A7" s="17" t="s">
        <v>372</v>
      </c>
      <c r="DR7" s="26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</row>
    <row r="8" spans="1:152" x14ac:dyDescent="0.25">
      <c r="DR8" s="26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</row>
    <row r="9" spans="1:152" x14ac:dyDescent="0.25">
      <c r="A9" s="2" t="s">
        <v>348</v>
      </c>
      <c r="B9" s="1">
        <f t="shared" ref="B9:AE9" si="24">SUM(B3:B5)</f>
        <v>2139598.9572260003</v>
      </c>
      <c r="C9" s="1">
        <f t="shared" si="24"/>
        <v>34834.179108999997</v>
      </c>
      <c r="D9" s="1">
        <f t="shared" si="24"/>
        <v>14667.432298</v>
      </c>
      <c r="E9" s="1">
        <f t="shared" si="24"/>
        <v>204685.82906299998</v>
      </c>
      <c r="F9" s="1">
        <f t="shared" si="24"/>
        <v>173462.56697399999</v>
      </c>
      <c r="G9" s="1">
        <f t="shared" si="24"/>
        <v>11636.909398</v>
      </c>
      <c r="H9" s="1">
        <f t="shared" si="24"/>
        <v>500741.32411700004</v>
      </c>
      <c r="I9" s="1">
        <f t="shared" si="24"/>
        <v>12380.69095</v>
      </c>
      <c r="J9" s="1">
        <f t="shared" si="24"/>
        <v>3791.6120660000001</v>
      </c>
      <c r="K9" s="1">
        <f t="shared" si="24"/>
        <v>4903.3555980000001</v>
      </c>
      <c r="L9" s="1">
        <f t="shared" si="24"/>
        <v>1563.3131110000002</v>
      </c>
      <c r="M9" s="1">
        <f t="shared" si="24"/>
        <v>25139.905851</v>
      </c>
      <c r="N9" s="1">
        <f t="shared" si="24"/>
        <v>2779.2217049999999</v>
      </c>
      <c r="O9" s="1">
        <f t="shared" si="24"/>
        <v>1727.359044</v>
      </c>
      <c r="P9" s="1">
        <f t="shared" si="24"/>
        <v>114.528508</v>
      </c>
      <c r="Q9" s="1">
        <f t="shared" si="24"/>
        <v>46.903868000000003</v>
      </c>
      <c r="R9" s="1">
        <f t="shared" si="24"/>
        <v>57.056528999999998</v>
      </c>
      <c r="S9" s="1">
        <f t="shared" si="24"/>
        <v>52.247441000000002</v>
      </c>
      <c r="T9" s="1">
        <f t="shared" si="24"/>
        <v>221.45751300000001</v>
      </c>
      <c r="U9" s="1">
        <f t="shared" si="24"/>
        <v>23314.442258999999</v>
      </c>
      <c r="V9" s="1">
        <f t="shared" si="24"/>
        <v>3597.8808540000005</v>
      </c>
      <c r="W9" s="1">
        <f t="shared" si="24"/>
        <v>2997.8403680000001</v>
      </c>
      <c r="X9" s="1">
        <f t="shared" si="24"/>
        <v>520.01203499999997</v>
      </c>
      <c r="Y9" s="1">
        <f t="shared" si="24"/>
        <v>3.170452</v>
      </c>
      <c r="Z9" s="1">
        <f t="shared" si="24"/>
        <v>352.24231600000002</v>
      </c>
      <c r="AA9" s="1">
        <f t="shared" si="24"/>
        <v>761.89102800000001</v>
      </c>
      <c r="AB9" s="1">
        <f t="shared" si="24"/>
        <v>764.71732200000008</v>
      </c>
      <c r="AC9" s="1">
        <f t="shared" si="24"/>
        <v>8.7870400000000011</v>
      </c>
      <c r="AD9" s="1">
        <f t="shared" si="24"/>
        <v>0.46749799999999997</v>
      </c>
      <c r="AE9" s="1">
        <f t="shared" si="24"/>
        <v>0</v>
      </c>
      <c r="AF9" s="1"/>
      <c r="DR9" s="26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</row>
    <row r="10" spans="1:152" x14ac:dyDescent="0.25">
      <c r="BS10" s="5"/>
      <c r="DR10" s="26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</row>
    <row r="11" spans="1:152" x14ac:dyDescent="0.25"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G11" s="28"/>
      <c r="DR11" s="26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</row>
    <row r="12" spans="1:152" x14ac:dyDescent="0.25"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DR12" s="26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</row>
    <row r="13" spans="1:152" x14ac:dyDescent="0.25"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DR13" s="26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</row>
    <row r="14" spans="1:152" x14ac:dyDescent="0.25">
      <c r="DR14" s="26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</row>
    <row r="15" spans="1:152" x14ac:dyDescent="0.25">
      <c r="DR15" s="26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</row>
    <row r="16" spans="1:152" x14ac:dyDescent="0.25">
      <c r="DR16" s="26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</row>
    <row r="17" spans="39:152" x14ac:dyDescent="0.25">
      <c r="DR17" s="26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</row>
    <row r="18" spans="39:152" x14ac:dyDescent="0.25">
      <c r="DR18" s="26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</row>
    <row r="19" spans="39:152" x14ac:dyDescent="0.25">
      <c r="AR19" s="5"/>
      <c r="AT19" s="5"/>
      <c r="BO19" s="5"/>
      <c r="BP19" s="5"/>
      <c r="CI19" s="5"/>
      <c r="CK19" s="5"/>
      <c r="CN19" s="5"/>
      <c r="CT19" s="5"/>
      <c r="CU19" s="5"/>
      <c r="DC19" s="5"/>
      <c r="DE19" s="5"/>
      <c r="DR19" s="26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</row>
    <row r="20" spans="39:152" x14ac:dyDescent="0.25">
      <c r="AR20" s="5"/>
      <c r="BO20" s="5"/>
      <c r="BP20" s="5"/>
      <c r="CA20" s="5"/>
      <c r="CD20" s="5"/>
      <c r="CE20" s="5"/>
      <c r="CF20" s="5"/>
      <c r="CG20" s="5"/>
      <c r="CH20" s="5"/>
      <c r="CI20" s="5"/>
      <c r="CK20" s="5"/>
      <c r="CN20" s="5"/>
      <c r="CP20" s="5"/>
      <c r="CR20" s="5"/>
      <c r="CT20" s="5"/>
      <c r="CU20" s="5"/>
      <c r="CW20" s="5"/>
      <c r="CZ20" s="5"/>
      <c r="DC20" s="5"/>
      <c r="DE20" s="5"/>
      <c r="DR20" s="26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</row>
    <row r="21" spans="39:152" x14ac:dyDescent="0.25">
      <c r="DR21" s="26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</row>
    <row r="22" spans="39:152" x14ac:dyDescent="0.25">
      <c r="DR22" s="26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</row>
    <row r="23" spans="39:152" x14ac:dyDescent="0.25">
      <c r="DR23" s="26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</row>
    <row r="24" spans="39:152" x14ac:dyDescent="0.25">
      <c r="DR24" s="26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</row>
    <row r="25" spans="39:152" x14ac:dyDescent="0.25">
      <c r="DR25" s="26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</row>
    <row r="26" spans="39:152" x14ac:dyDescent="0.25">
      <c r="DR26" s="26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</row>
    <row r="27" spans="39:152" x14ac:dyDescent="0.25">
      <c r="DR27" s="26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</row>
    <row r="28" spans="39:152" x14ac:dyDescent="0.25">
      <c r="AM28" s="5"/>
      <c r="AT28" s="5"/>
      <c r="BO28" s="5"/>
      <c r="CA28" s="5"/>
      <c r="CI28" s="5"/>
      <c r="CK28" s="5"/>
      <c r="CN28" s="5"/>
      <c r="CP28" s="5"/>
      <c r="CR28" s="5"/>
      <c r="CT28" s="5"/>
      <c r="CU28" s="5"/>
      <c r="DC28" s="5"/>
      <c r="DE28" s="5"/>
      <c r="DR28" s="26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</row>
    <row r="29" spans="39:152" x14ac:dyDescent="0.25">
      <c r="DR29" s="26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</row>
    <row r="30" spans="39:152" x14ac:dyDescent="0.25">
      <c r="DR30" s="26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</row>
    <row r="31" spans="39:152" x14ac:dyDescent="0.25">
      <c r="BO31" s="5"/>
      <c r="CU31" s="5"/>
      <c r="DE31" s="5"/>
      <c r="DR31" s="26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</row>
    <row r="32" spans="39:152" x14ac:dyDescent="0.25">
      <c r="DR32" s="26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</row>
    <row r="33" spans="44:152" x14ac:dyDescent="0.25">
      <c r="DR33" s="26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</row>
    <row r="34" spans="44:152" x14ac:dyDescent="0.25">
      <c r="CU34" s="5"/>
      <c r="DE34" s="5"/>
      <c r="DR34" s="26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</row>
    <row r="35" spans="44:152" x14ac:dyDescent="0.25">
      <c r="DR35" s="26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</row>
    <row r="36" spans="44:152" x14ac:dyDescent="0.25">
      <c r="DR36" s="26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</row>
    <row r="37" spans="44:152" x14ac:dyDescent="0.25">
      <c r="DR37" s="26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</row>
    <row r="38" spans="44:152" x14ac:dyDescent="0.25">
      <c r="CR38" s="5"/>
      <c r="CU38" s="5"/>
      <c r="DE38" s="5"/>
      <c r="DR38" s="26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</row>
    <row r="39" spans="44:152" x14ac:dyDescent="0.25">
      <c r="DR39" s="26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</row>
    <row r="40" spans="44:152" x14ac:dyDescent="0.25">
      <c r="DR40" s="26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</row>
    <row r="41" spans="44:152" x14ac:dyDescent="0.25">
      <c r="DR41" s="26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</row>
    <row r="42" spans="44:152" x14ac:dyDescent="0.25">
      <c r="DR42" s="26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</row>
    <row r="43" spans="44:152" x14ac:dyDescent="0.25">
      <c r="DR43" s="26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</row>
    <row r="44" spans="44:152" x14ac:dyDescent="0.25">
      <c r="AR44" s="5"/>
      <c r="AT44" s="5"/>
      <c r="BO44" s="5"/>
      <c r="BP44" s="5"/>
      <c r="CA44" s="5"/>
      <c r="CI44" s="5"/>
      <c r="CK44" s="5"/>
      <c r="CN44" s="5"/>
      <c r="CR44" s="5"/>
      <c r="CT44" s="5"/>
      <c r="CU44" s="5"/>
      <c r="DC44" s="5"/>
      <c r="DE44" s="5"/>
      <c r="DR44" s="26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</row>
    <row r="45" spans="44:152" x14ac:dyDescent="0.25">
      <c r="DR45" s="26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</row>
    <row r="46" spans="44:152" x14ac:dyDescent="0.25">
      <c r="DR46" s="26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</row>
    <row r="47" spans="44:152" x14ac:dyDescent="0.25">
      <c r="DR47" s="26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</row>
    <row r="48" spans="44:152" x14ac:dyDescent="0.25">
      <c r="DR48" s="26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</row>
    <row r="49" spans="34:152" x14ac:dyDescent="0.25">
      <c r="DR49" s="26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</row>
    <row r="53" spans="34:152" x14ac:dyDescent="0.25"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</row>
    <row r="54" spans="34:152" x14ac:dyDescent="0.25"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</row>
    <row r="59" spans="34:152" x14ac:dyDescent="0.25">
      <c r="AI59" s="1">
        <f t="shared" ref="AI59:AY59" si="25">SUM(AI3:AI55)</f>
        <v>7569.9324626856996</v>
      </c>
      <c r="AJ59" s="1">
        <f t="shared" si="25"/>
        <v>2966.54247517154</v>
      </c>
      <c r="AK59" s="1">
        <f t="shared" si="25"/>
        <v>3740.2981958014102</v>
      </c>
      <c r="AL59" s="1">
        <f t="shared" si="25"/>
        <v>514.06385036333199</v>
      </c>
      <c r="AM59" s="1">
        <f t="shared" si="25"/>
        <v>12242.557374620301</v>
      </c>
      <c r="AN59" s="1">
        <f t="shared" si="25"/>
        <v>12242.557374620301</v>
      </c>
      <c r="AO59" s="1">
        <f t="shared" si="25"/>
        <v>16184.083477162299</v>
      </c>
      <c r="AP59" s="1">
        <f t="shared" si="25"/>
        <v>16037.7084607834</v>
      </c>
      <c r="AQ59" s="1">
        <f t="shared" si="25"/>
        <v>4829.8750070794204</v>
      </c>
      <c r="AR59" s="1">
        <f t="shared" si="25"/>
        <v>8.6625447273708804</v>
      </c>
      <c r="AS59" s="1">
        <f t="shared" si="25"/>
        <v>1538.0284465268501</v>
      </c>
      <c r="AT59" s="1">
        <f t="shared" si="25"/>
        <v>3.1255289480092801</v>
      </c>
      <c r="AU59" s="1">
        <f t="shared" si="25"/>
        <v>53926.072841747999</v>
      </c>
      <c r="AV59" s="1">
        <f t="shared" si="25"/>
        <v>2125080.2855421901</v>
      </c>
      <c r="AW59" s="1">
        <f t="shared" si="25"/>
        <v>12287.688525948901</v>
      </c>
      <c r="AX59" s="1">
        <f t="shared" si="25"/>
        <v>0</v>
      </c>
      <c r="AY59" s="1">
        <f t="shared" si="25"/>
        <v>8087.8346990047403</v>
      </c>
      <c r="AZ59" s="1"/>
      <c r="BA59" s="1">
        <f>SUM(BA3:BA55)</f>
        <v>1422.8508567843701</v>
      </c>
      <c r="BB59" s="1">
        <f>SUM(BB3:BB55)</f>
        <v>5371.2164444276495</v>
      </c>
      <c r="BC59" s="1">
        <f>SUM(BC3:BC55)</f>
        <v>24828.331838116101</v>
      </c>
      <c r="BD59" s="1">
        <f>SUM(BD3:BD55)</f>
        <v>24828.331838116101</v>
      </c>
      <c r="BE59" s="1"/>
      <c r="BF59" s="1"/>
      <c r="BG59" s="1">
        <f>SUM(BG3:BG55)</f>
        <v>348.77090718048402</v>
      </c>
      <c r="BH59" s="1">
        <f>SUM(BH3:BH55)</f>
        <v>206461227.45260501</v>
      </c>
      <c r="BI59" s="1">
        <f>SUM(BI3:BI55)</f>
        <v>0</v>
      </c>
      <c r="BJ59" s="1">
        <f>SUM(BJ3:BJ55)</f>
        <v>37848.763098573603</v>
      </c>
      <c r="BK59" s="1">
        <f>SUM(BK3:BK55)</f>
        <v>3850.7936247524599</v>
      </c>
      <c r="BL59" s="1"/>
      <c r="BM59" s="1">
        <f t="shared" ref="BM59:BR59" si="26">SUM(BM3:BM55)</f>
        <v>111126.18791519701</v>
      </c>
      <c r="BN59" s="1">
        <f t="shared" si="26"/>
        <v>3878.4668982100402</v>
      </c>
      <c r="BO59" s="1">
        <f t="shared" si="26"/>
        <v>0.121549431813797</v>
      </c>
      <c r="BP59" s="1">
        <f t="shared" si="26"/>
        <v>0.345948480078484</v>
      </c>
      <c r="BQ59" s="1">
        <f t="shared" si="26"/>
        <v>23117.5884434617</v>
      </c>
      <c r="BR59" s="1">
        <f t="shared" si="26"/>
        <v>751.09618627437601</v>
      </c>
      <c r="BS59" s="1"/>
      <c r="BT59" s="1">
        <f t="shared" ref="BT59:CB59" si="27">SUM(BT3:BT55)</f>
        <v>4347.3224353043697</v>
      </c>
      <c r="BU59" s="1">
        <f t="shared" si="27"/>
        <v>34592.3475982296</v>
      </c>
      <c r="BV59" s="1">
        <f t="shared" si="27"/>
        <v>0</v>
      </c>
      <c r="BW59" s="1">
        <f t="shared" si="27"/>
        <v>515111.29434161697</v>
      </c>
      <c r="BX59" s="1">
        <f t="shared" si="27"/>
        <v>12858.2507866421</v>
      </c>
      <c r="BY59" s="1">
        <f t="shared" si="27"/>
        <v>1428.6946160948401</v>
      </c>
      <c r="BZ59" s="1">
        <f t="shared" si="27"/>
        <v>14286.945402736999</v>
      </c>
      <c r="CA59" s="1">
        <f t="shared" si="27"/>
        <v>29.253607168332898</v>
      </c>
      <c r="CB59" s="1">
        <f t="shared" si="27"/>
        <v>39761.237539578397</v>
      </c>
      <c r="CC59" s="1"/>
      <c r="CD59" s="1">
        <f t="shared" ref="CD59:DG59" si="28">SUM(CD3:CD55)</f>
        <v>112.905877678092</v>
      </c>
      <c r="CE59" s="1">
        <f t="shared" si="28"/>
        <v>46.239275803281501</v>
      </c>
      <c r="CF59" s="1">
        <f t="shared" si="28"/>
        <v>56.248203551866403</v>
      </c>
      <c r="CG59" s="1">
        <f t="shared" si="28"/>
        <v>51.5072206934638</v>
      </c>
      <c r="CH59" s="1">
        <f t="shared" si="28"/>
        <v>218.319754040465</v>
      </c>
      <c r="CI59" s="1">
        <f t="shared" si="28"/>
        <v>0.82665122476672304</v>
      </c>
      <c r="CJ59" s="1">
        <f t="shared" si="28"/>
        <v>45250.203380131898</v>
      </c>
      <c r="CK59" s="1">
        <f t="shared" si="28"/>
        <v>0</v>
      </c>
      <c r="CL59" s="1">
        <f t="shared" si="28"/>
        <v>1174.5342764706199</v>
      </c>
      <c r="CM59" s="1">
        <f t="shared" si="28"/>
        <v>14231.400083775599</v>
      </c>
      <c r="CN59" s="1">
        <f t="shared" si="28"/>
        <v>1.9289515432905</v>
      </c>
      <c r="CO59" s="1">
        <f t="shared" si="28"/>
        <v>0</v>
      </c>
      <c r="CP59" s="1">
        <f t="shared" si="28"/>
        <v>1423.9191836284699</v>
      </c>
      <c r="CQ59" s="1">
        <f t="shared" si="28"/>
        <v>203045.99002006301</v>
      </c>
      <c r="CR59" s="1">
        <f t="shared" si="28"/>
        <v>172072.871988901</v>
      </c>
      <c r="CS59" s="1">
        <f t="shared" si="28"/>
        <v>30973.118031162299</v>
      </c>
      <c r="CT59" s="1">
        <f t="shared" si="28"/>
        <v>56.144693980830802</v>
      </c>
      <c r="CU59" s="1">
        <f t="shared" si="28"/>
        <v>0.61959000931452801</v>
      </c>
      <c r="CV59" s="1">
        <f t="shared" si="28"/>
        <v>837.17070443184105</v>
      </c>
      <c r="CW59" s="1">
        <f t="shared" si="28"/>
        <v>672.44958973087</v>
      </c>
      <c r="CX59" s="1">
        <f t="shared" si="28"/>
        <v>62613.215009727901</v>
      </c>
      <c r="CY59" s="1">
        <f t="shared" si="28"/>
        <v>269.53936570820701</v>
      </c>
      <c r="CZ59" s="1">
        <f t="shared" si="28"/>
        <v>343.85078120780202</v>
      </c>
      <c r="DA59" s="1">
        <f t="shared" si="28"/>
        <v>89447.452428335993</v>
      </c>
      <c r="DB59" s="1">
        <f t="shared" si="28"/>
        <v>0</v>
      </c>
      <c r="DC59" s="1">
        <f t="shared" si="28"/>
        <v>10.9687094197986</v>
      </c>
      <c r="DD59" s="1">
        <f t="shared" si="28"/>
        <v>988.00553668766497</v>
      </c>
      <c r="DE59" s="1">
        <f t="shared" si="28"/>
        <v>0.84643301851331298</v>
      </c>
      <c r="DF59" s="1">
        <f t="shared" si="28"/>
        <v>11472.032757508099</v>
      </c>
      <c r="DG59" s="1">
        <f t="shared" si="28"/>
        <v>2399.7300529126001</v>
      </c>
      <c r="DH59" s="1">
        <f t="shared" ref="DH59:DP59" si="29">SUM(DH3:DH55)</f>
        <v>756.14282214586899</v>
      </c>
      <c r="DI59" s="1">
        <f t="shared" si="29"/>
        <v>0</v>
      </c>
      <c r="DJ59" s="1">
        <f t="shared" si="29"/>
        <v>844.02795413332899</v>
      </c>
      <c r="DK59" s="1">
        <f t="shared" si="29"/>
        <v>8715.8648523738793</v>
      </c>
      <c r="DL59" s="1">
        <f t="shared" si="29"/>
        <v>2741.73734659498</v>
      </c>
      <c r="DM59" s="1">
        <f t="shared" si="29"/>
        <v>25574.042623081699</v>
      </c>
      <c r="DN59" s="1">
        <f t="shared" si="29"/>
        <v>497264.91803259501</v>
      </c>
      <c r="DO59" s="1">
        <f t="shared" si="29"/>
        <v>1711.4123017491299</v>
      </c>
      <c r="DP59" s="1">
        <f t="shared" si="29"/>
        <v>3899.3878717101602</v>
      </c>
    </row>
    <row r="60" spans="34:152" x14ac:dyDescent="0.25">
      <c r="DC60" s="13"/>
      <c r="DD60" s="13"/>
    </row>
    <row r="63" spans="34:152" x14ac:dyDescent="0.25">
      <c r="AH63" s="28"/>
      <c r="AI63" s="28"/>
      <c r="AJ63" s="2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J82"/>
  <sheetViews>
    <sheetView zoomScale="85" zoomScaleNormal="85" workbookViewId="0">
      <pane xSplit="1" ySplit="2" topLeftCell="B45" activePane="bottomRight" state="frozen"/>
      <selection pane="topRight" activeCell="AY55" sqref="AY55"/>
      <selection pane="bottomLeft" activeCell="AY55" sqref="AY55"/>
      <selection pane="bottomRight" activeCell="CD75" sqref="CD75"/>
    </sheetView>
  </sheetViews>
  <sheetFormatPr defaultRowHeight="15" x14ac:dyDescent="0.25"/>
  <cols>
    <col min="1" max="1" width="20.7109375" style="17" bestFit="1" customWidth="1"/>
    <col min="2" max="2" width="10.140625" style="15" customWidth="1"/>
    <col min="3" max="7" width="9.140625" style="15"/>
    <col min="8" max="8" width="10.28515625" style="15" bestFit="1" customWidth="1"/>
    <col min="9" max="9" width="9.140625" style="17"/>
    <col min="10" max="10" width="20.7109375" style="17" customWidth="1"/>
    <col min="11" max="11" width="7.7109375" style="15" bestFit="1" customWidth="1"/>
    <col min="12" max="13" width="6.7109375" style="15" bestFit="1" customWidth="1"/>
    <col min="14" max="14" width="14.5703125" style="15" bestFit="1" customWidth="1"/>
    <col min="15" max="15" width="7.7109375" style="15" bestFit="1" customWidth="1"/>
    <col min="16" max="16" width="5.42578125" style="15" bestFit="1" customWidth="1"/>
    <col min="17" max="17" width="6.7109375" style="15" bestFit="1" customWidth="1"/>
    <col min="18" max="18" width="7.7109375" style="15" bestFit="1" customWidth="1"/>
    <col min="19" max="19" width="9.28515625" style="15" bestFit="1" customWidth="1"/>
    <col min="20" max="20" width="7.7109375" style="15" bestFit="1" customWidth="1"/>
    <col min="21" max="22" width="6.7109375" style="15" bestFit="1" customWidth="1"/>
    <col min="23" max="23" width="5.85546875" style="15" bestFit="1" customWidth="1"/>
    <col min="24" max="25" width="7.7109375" style="15" bestFit="1" customWidth="1"/>
    <col min="26" max="26" width="15.42578125" style="15" bestFit="1" customWidth="1"/>
    <col min="27" max="28" width="8.7109375" style="15" customWidth="1"/>
    <col min="29" max="29" width="12.7109375" style="15" bestFit="1" customWidth="1"/>
    <col min="30" max="30" width="6.5703125" style="15" bestFit="1" customWidth="1"/>
    <col min="31" max="31" width="6.7109375" style="15" bestFit="1" customWidth="1"/>
    <col min="32" max="32" width="5.7109375" style="15" bestFit="1" customWidth="1"/>
    <col min="33" max="33" width="5.7109375" style="15" customWidth="1"/>
    <col min="34" max="34" width="5.7109375" style="15" bestFit="1" customWidth="1"/>
    <col min="35" max="35" width="6.7109375" style="15" bestFit="1" customWidth="1"/>
    <col min="36" max="36" width="7.7109375" style="15" bestFit="1" customWidth="1"/>
    <col min="37" max="37" width="7.7109375" style="15" customWidth="1"/>
    <col min="38" max="38" width="6.140625" style="15" bestFit="1" customWidth="1"/>
    <col min="39" max="39" width="7.7109375" style="15" bestFit="1" customWidth="1"/>
    <col min="40" max="40" width="10" style="15" bestFit="1" customWidth="1"/>
    <col min="41" max="41" width="10" style="15" customWidth="1"/>
    <col min="42" max="42" width="7.7109375" style="15" bestFit="1" customWidth="1"/>
    <col min="43" max="43" width="6.7109375" style="15" bestFit="1" customWidth="1"/>
    <col min="44" max="44" width="7.7109375" style="15" bestFit="1" customWidth="1"/>
    <col min="45" max="45" width="6" style="15" bestFit="1" customWidth="1"/>
    <col min="46" max="46" width="7.7109375" style="15" bestFit="1" customWidth="1"/>
    <col min="47" max="47" width="7.7109375" style="15" customWidth="1"/>
    <col min="48" max="48" width="4.28515625" style="15" bestFit="1" customWidth="1"/>
    <col min="49" max="49" width="7.7109375" style="15" bestFit="1" customWidth="1"/>
    <col min="50" max="51" width="5.7109375" style="15" bestFit="1" customWidth="1"/>
    <col min="52" max="52" width="6.7109375" style="15" bestFit="1" customWidth="1"/>
    <col min="53" max="53" width="4.140625" style="15" bestFit="1" customWidth="1"/>
    <col min="54" max="54" width="5.85546875" style="15" bestFit="1" customWidth="1"/>
    <col min="55" max="55" width="5.7109375" style="15" bestFit="1" customWidth="1"/>
    <col min="56" max="58" width="7.7109375" style="15" bestFit="1" customWidth="1"/>
    <col min="59" max="59" width="5.140625" style="15" bestFit="1" customWidth="1"/>
    <col min="60" max="60" width="5.28515625" style="15" bestFit="1" customWidth="1"/>
    <col min="61" max="61" width="8.7109375" style="15" bestFit="1" customWidth="1"/>
    <col min="62" max="62" width="4.85546875" style="15" bestFit="1" customWidth="1"/>
    <col min="63" max="63" width="7.85546875" style="15" bestFit="1" customWidth="1"/>
    <col min="64" max="64" width="5.85546875" style="15" bestFit="1" customWidth="1"/>
    <col min="65" max="65" width="6" style="15" bestFit="1" customWidth="1"/>
    <col min="66" max="66" width="7.7109375" style="15" bestFit="1" customWidth="1"/>
    <col min="67" max="67" width="6.7109375" style="15" bestFit="1" customWidth="1"/>
    <col min="68" max="68" width="4.140625" style="15" bestFit="1" customWidth="1"/>
    <col min="69" max="69" width="5.7109375" style="15" bestFit="1" customWidth="1"/>
    <col min="70" max="70" width="3.85546875" style="15" bestFit="1" customWidth="1"/>
    <col min="71" max="71" width="6.7109375" style="15" bestFit="1" customWidth="1"/>
    <col min="72" max="72" width="8" style="15" bestFit="1" customWidth="1"/>
    <col min="73" max="73" width="5.28515625" style="15" bestFit="1" customWidth="1"/>
    <col min="74" max="76" width="6.7109375" style="15" bestFit="1" customWidth="1"/>
    <col min="77" max="77" width="9.28515625" style="15" bestFit="1" customWidth="1"/>
    <col min="78" max="78" width="7.140625" style="15" bestFit="1" customWidth="1"/>
    <col min="79" max="79" width="7.7109375" style="15" customWidth="1"/>
    <col min="80" max="80" width="9.140625" style="17"/>
    <col min="81" max="81" width="8.5703125" style="17" customWidth="1"/>
    <col min="82" max="82" width="10.28515625" style="17" bestFit="1" customWidth="1"/>
    <col min="83" max="86" width="9.140625" style="17"/>
    <col min="87" max="87" width="8.5703125" style="17" customWidth="1"/>
    <col min="88" max="16384" width="9.140625" style="17"/>
  </cols>
  <sheetData>
    <row r="1" spans="1:88" x14ac:dyDescent="0.25">
      <c r="B1" s="15" t="s">
        <v>328</v>
      </c>
      <c r="J1" s="17" t="s">
        <v>347</v>
      </c>
      <c r="CD1" s="17" t="s">
        <v>540</v>
      </c>
    </row>
    <row r="2" spans="1:88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J2" s="17" t="s">
        <v>335</v>
      </c>
      <c r="K2" s="17" t="s">
        <v>358</v>
      </c>
      <c r="L2" s="17" t="s">
        <v>32</v>
      </c>
      <c r="M2" s="17" t="s">
        <v>36</v>
      </c>
      <c r="N2" s="17" t="s">
        <v>38</v>
      </c>
      <c r="O2" s="17" t="s">
        <v>40</v>
      </c>
      <c r="P2" s="17" t="s">
        <v>360</v>
      </c>
      <c r="Q2" s="17" t="s">
        <v>279</v>
      </c>
      <c r="R2" s="17" t="s">
        <v>46</v>
      </c>
      <c r="S2" s="17" t="s">
        <v>50</v>
      </c>
      <c r="T2" s="17" t="s">
        <v>52</v>
      </c>
      <c r="U2" s="17" t="s">
        <v>54</v>
      </c>
      <c r="V2" s="17" t="s">
        <v>363</v>
      </c>
      <c r="W2" s="17" t="s">
        <v>56</v>
      </c>
      <c r="X2" s="17" t="s">
        <v>364</v>
      </c>
      <c r="Y2" s="17" t="s">
        <v>58</v>
      </c>
      <c r="Z2" s="17" t="s">
        <v>60</v>
      </c>
      <c r="AA2" s="17" t="s">
        <v>365</v>
      </c>
      <c r="AB2" s="17" t="s">
        <v>366</v>
      </c>
      <c r="AC2" s="17" t="s">
        <v>535</v>
      </c>
      <c r="AD2" s="17" t="s">
        <v>64</v>
      </c>
      <c r="AE2" s="17" t="s">
        <v>66</v>
      </c>
      <c r="AF2" s="17" t="s">
        <v>68</v>
      </c>
      <c r="AG2" s="17" t="s">
        <v>367</v>
      </c>
      <c r="AH2" s="17" t="s">
        <v>368</v>
      </c>
      <c r="AI2" s="17" t="s">
        <v>70</v>
      </c>
      <c r="AJ2" s="17" t="s">
        <v>72</v>
      </c>
      <c r="AK2" s="17" t="s">
        <v>369</v>
      </c>
      <c r="AL2" s="17" t="s">
        <v>74</v>
      </c>
      <c r="AM2" s="17" t="s">
        <v>76</v>
      </c>
      <c r="AN2" s="17" t="s">
        <v>78</v>
      </c>
      <c r="AO2" s="17" t="s">
        <v>370</v>
      </c>
      <c r="AP2" s="17" t="s">
        <v>80</v>
      </c>
      <c r="AQ2" s="17" t="s">
        <v>82</v>
      </c>
      <c r="AR2" s="17" t="s">
        <v>158</v>
      </c>
      <c r="AS2" s="17" t="s">
        <v>86</v>
      </c>
      <c r="AT2" s="17" t="s">
        <v>88</v>
      </c>
      <c r="AU2" s="17" t="s">
        <v>371</v>
      </c>
      <c r="AV2" s="17" t="s">
        <v>90</v>
      </c>
      <c r="AW2" s="17" t="s">
        <v>92</v>
      </c>
      <c r="AX2" s="17" t="s">
        <v>94</v>
      </c>
      <c r="AY2" s="17" t="s">
        <v>96</v>
      </c>
      <c r="AZ2" s="17" t="s">
        <v>98</v>
      </c>
      <c r="BA2" s="17" t="s">
        <v>100</v>
      </c>
      <c r="BB2" s="17" t="s">
        <v>102</v>
      </c>
      <c r="BC2" s="17" t="s">
        <v>104</v>
      </c>
      <c r="BD2" s="17" t="s">
        <v>159</v>
      </c>
      <c r="BE2" s="17" t="s">
        <v>160</v>
      </c>
      <c r="BF2" s="17" t="s">
        <v>106</v>
      </c>
      <c r="BG2" s="17" t="s">
        <v>110</v>
      </c>
      <c r="BH2" s="17" t="s">
        <v>112</v>
      </c>
      <c r="BI2" s="17" t="s">
        <v>114</v>
      </c>
      <c r="BJ2" s="17" t="s">
        <v>116</v>
      </c>
      <c r="BK2" s="17" t="s">
        <v>118</v>
      </c>
      <c r="BL2" s="17" t="s">
        <v>120</v>
      </c>
      <c r="BM2" s="17" t="s">
        <v>122</v>
      </c>
      <c r="BN2" s="17" t="s">
        <v>124</v>
      </c>
      <c r="BO2" s="17" t="s">
        <v>126</v>
      </c>
      <c r="BP2" s="17" t="s">
        <v>128</v>
      </c>
      <c r="BQ2" s="17" t="s">
        <v>130</v>
      </c>
      <c r="BR2" s="17" t="s">
        <v>132</v>
      </c>
      <c r="BS2" s="17" t="s">
        <v>136</v>
      </c>
      <c r="BT2" s="17" t="s">
        <v>138</v>
      </c>
      <c r="BU2" s="17" t="s">
        <v>140</v>
      </c>
      <c r="BV2" s="17" t="s">
        <v>142</v>
      </c>
      <c r="BW2" s="17" t="s">
        <v>144</v>
      </c>
      <c r="BX2" s="17" t="s">
        <v>148</v>
      </c>
      <c r="BY2" s="17" t="s">
        <v>150</v>
      </c>
      <c r="BZ2" s="17" t="s">
        <v>152</v>
      </c>
      <c r="CB2" s="15" t="s">
        <v>370</v>
      </c>
      <c r="CC2" s="15" t="s">
        <v>64</v>
      </c>
      <c r="CD2" s="15" t="s">
        <v>50</v>
      </c>
      <c r="CE2" s="15" t="s">
        <v>76</v>
      </c>
      <c r="CF2" s="15" t="s">
        <v>158</v>
      </c>
      <c r="CG2" s="15" t="s">
        <v>159</v>
      </c>
      <c r="CH2" s="15" t="s">
        <v>160</v>
      </c>
      <c r="CI2" s="15" t="s">
        <v>136</v>
      </c>
      <c r="CJ2" s="15" t="s">
        <v>161</v>
      </c>
    </row>
    <row r="3" spans="1:88" x14ac:dyDescent="0.25">
      <c r="A3" s="17" t="s">
        <v>340</v>
      </c>
      <c r="CB3" s="26" t="e">
        <f t="shared" ref="CB3:CB34" si="0">AO3/BY3</f>
        <v>#DIV/0!</v>
      </c>
      <c r="CC3" s="15"/>
      <c r="CD3" s="15"/>
      <c r="CE3" s="15"/>
      <c r="CF3" s="15"/>
      <c r="CG3" s="15"/>
      <c r="CH3" s="15"/>
      <c r="CI3" s="15"/>
      <c r="CJ3" s="15"/>
    </row>
    <row r="4" spans="1:88" x14ac:dyDescent="0.25">
      <c r="A4" s="17" t="s">
        <v>341</v>
      </c>
      <c r="CB4" s="26" t="e">
        <f t="shared" si="0"/>
        <v>#DIV/0!</v>
      </c>
      <c r="CC4" s="15"/>
      <c r="CD4" s="15"/>
      <c r="CE4" s="15"/>
      <c r="CF4" s="15"/>
      <c r="CG4" s="15"/>
      <c r="CH4" s="15"/>
      <c r="CI4" s="15"/>
      <c r="CJ4" s="15"/>
    </row>
    <row r="5" spans="1:88" x14ac:dyDescent="0.25">
      <c r="A5" s="17" t="s">
        <v>342</v>
      </c>
      <c r="CB5" s="26" t="e">
        <f t="shared" si="0"/>
        <v>#DIV/0!</v>
      </c>
      <c r="CC5" s="15"/>
      <c r="CD5" s="15"/>
      <c r="CE5" s="15"/>
      <c r="CF5" s="15"/>
      <c r="CG5" s="15"/>
      <c r="CH5" s="15"/>
      <c r="CI5" s="15"/>
      <c r="CJ5" s="15"/>
    </row>
    <row r="6" spans="1:88" s="8" customFormat="1" x14ac:dyDescent="0.25">
      <c r="A6" s="8" t="s">
        <v>343</v>
      </c>
      <c r="B6" s="29"/>
      <c r="C6" s="29"/>
      <c r="D6" s="29"/>
      <c r="E6" s="29"/>
      <c r="F6" s="29"/>
      <c r="G6" s="29"/>
      <c r="H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6" t="e">
        <f t="shared" si="0"/>
        <v>#DIV/0!</v>
      </c>
      <c r="CC6" s="29"/>
      <c r="CD6" s="29"/>
      <c r="CE6" s="29"/>
      <c r="CF6" s="29"/>
      <c r="CG6" s="29"/>
      <c r="CH6" s="29"/>
      <c r="CI6" s="29"/>
      <c r="CJ6" s="29"/>
    </row>
    <row r="7" spans="1:88" x14ac:dyDescent="0.25">
      <c r="A7" s="17" t="s">
        <v>423</v>
      </c>
      <c r="B7" s="15">
        <v>3979.9462631000001</v>
      </c>
      <c r="C7" s="15">
        <v>63.136949799</v>
      </c>
      <c r="D7" s="15">
        <v>44.232441373</v>
      </c>
      <c r="E7" s="15">
        <v>764.60121757000002</v>
      </c>
      <c r="F7" s="15">
        <v>647.98018119999995</v>
      </c>
      <c r="G7" s="15">
        <v>36.724187291</v>
      </c>
      <c r="H7" s="15">
        <v>1142.7358875</v>
      </c>
      <c r="J7" s="17" t="s">
        <v>423</v>
      </c>
      <c r="K7" s="15">
        <v>47.073050740274503</v>
      </c>
      <c r="L7" s="15">
        <v>7.0700448879026796</v>
      </c>
      <c r="M7" s="15">
        <v>16.178831434180999</v>
      </c>
      <c r="N7" s="15">
        <v>16.178831434180999</v>
      </c>
      <c r="O7" s="15">
        <v>15.115332901503001</v>
      </c>
      <c r="P7" s="15">
        <v>14.9786376791801</v>
      </c>
      <c r="Q7" s="15">
        <v>8.2222900360444005</v>
      </c>
      <c r="R7" s="15">
        <v>50.364962657274901</v>
      </c>
      <c r="S7" s="15">
        <v>1672.77396385522</v>
      </c>
      <c r="T7" s="15">
        <v>11.476249464289999</v>
      </c>
      <c r="U7" s="15">
        <v>0</v>
      </c>
      <c r="V7" s="15">
        <v>7.5537370591762398</v>
      </c>
      <c r="W7" s="15">
        <v>1.3288887358110999</v>
      </c>
      <c r="X7" s="15">
        <v>5.0165149161444402</v>
      </c>
      <c r="Y7" s="15">
        <v>33.290320303342703</v>
      </c>
      <c r="Z7" s="15">
        <v>33.290320303342703</v>
      </c>
      <c r="AA7" s="15">
        <v>5.3103302411128901</v>
      </c>
      <c r="AB7" s="15">
        <v>0</v>
      </c>
      <c r="AC7" s="15">
        <v>6001.0887880641703</v>
      </c>
      <c r="AD7" s="15">
        <v>0</v>
      </c>
      <c r="AE7" s="15">
        <v>35.349338161863301</v>
      </c>
      <c r="AF7" s="15">
        <v>3.5965003964534201</v>
      </c>
      <c r="AG7" s="15">
        <v>6.1515256573055099</v>
      </c>
      <c r="AH7" s="15">
        <v>103.787739331078</v>
      </c>
      <c r="AI7" s="15">
        <v>3.62234545863963</v>
      </c>
      <c r="AJ7" s="15">
        <v>20.990265261976301</v>
      </c>
      <c r="AK7" s="15">
        <v>0</v>
      </c>
      <c r="AL7" s="15">
        <v>2.5434431162206699</v>
      </c>
      <c r="AM7" s="15">
        <v>26.967922795240199</v>
      </c>
      <c r="AN7" s="15">
        <v>0</v>
      </c>
      <c r="AO7" s="15">
        <v>497.53548140676901</v>
      </c>
      <c r="AP7" s="15">
        <v>17.173279787474399</v>
      </c>
      <c r="AQ7" s="15">
        <v>1.90814540099318</v>
      </c>
      <c r="AR7" s="15">
        <v>19.081425188467598</v>
      </c>
      <c r="AS7" s="15">
        <v>2.73217801695133E-2</v>
      </c>
      <c r="AT7" s="15">
        <v>37.1355240522605</v>
      </c>
      <c r="AU7" s="15">
        <v>2.8407358291335001</v>
      </c>
      <c r="AV7" s="15">
        <v>4.1933020497472898E-2</v>
      </c>
      <c r="AW7" s="15">
        <v>42.262007188114801</v>
      </c>
      <c r="AX7" s="15">
        <v>1.0055780441696001</v>
      </c>
      <c r="AY7" s="15">
        <v>0.56364683058031095</v>
      </c>
      <c r="AZ7" s="15">
        <v>8.7874422967751808</v>
      </c>
      <c r="BA7" s="15">
        <v>4.9012823624729203E-2</v>
      </c>
      <c r="BB7" s="15">
        <v>0</v>
      </c>
      <c r="BC7" s="15">
        <v>0.32756881374802199</v>
      </c>
      <c r="BD7" s="15">
        <v>321.23005912755298</v>
      </c>
      <c r="BE7" s="15">
        <v>272.29306339900802</v>
      </c>
      <c r="BF7" s="15">
        <v>48.9369957285449</v>
      </c>
      <c r="BG7" s="15">
        <v>4.8740669653929397E-2</v>
      </c>
      <c r="BH7" s="15">
        <v>1.3614687522390599E-3</v>
      </c>
      <c r="BI7" s="15">
        <v>43.529251916643197</v>
      </c>
      <c r="BJ7" s="15">
        <v>3.3219758814354197E-2</v>
      </c>
      <c r="BK7" s="15">
        <v>89.349758318314301</v>
      </c>
      <c r="BL7" s="15">
        <v>0.30088384827791398</v>
      </c>
      <c r="BM7" s="15">
        <v>7.6514396842981294E-2</v>
      </c>
      <c r="BN7" s="15">
        <v>127.64255052718001</v>
      </c>
      <c r="BO7" s="15">
        <v>0</v>
      </c>
      <c r="BP7" s="15">
        <v>0.16882159901232899</v>
      </c>
      <c r="BQ7" s="15">
        <v>0.36269467341280898</v>
      </c>
      <c r="BR7" s="15">
        <v>4.0843927093150703E-3</v>
      </c>
      <c r="BS7" s="15">
        <v>15.5931956864366</v>
      </c>
      <c r="BT7" s="15">
        <v>2.2412636161992001</v>
      </c>
      <c r="BU7" s="15">
        <v>0</v>
      </c>
      <c r="BV7" s="15">
        <v>0.78828112828893704</v>
      </c>
      <c r="BW7" s="15">
        <v>8.1403068992963892</v>
      </c>
      <c r="BX7" s="15">
        <v>23.8852005672051</v>
      </c>
      <c r="BY7" s="15">
        <v>480.86771088587199</v>
      </c>
      <c r="BZ7" s="15">
        <v>3.6418837574276401</v>
      </c>
      <c r="CB7" s="26">
        <f t="shared" si="0"/>
        <v>1.0346618625945814</v>
      </c>
      <c r="CC7" s="18" t="str">
        <f>IF(AD7&lt;&gt;0,AD7/AR7,"")</f>
        <v/>
      </c>
      <c r="CD7" s="13">
        <f t="shared" ref="CD7:CD38" si="1">IF(S7&lt;&gt;0,(S7-B7)/B7,"")</f>
        <v>-0.57969935941992146</v>
      </c>
      <c r="CE7" s="13">
        <f t="shared" ref="CE7:CE38" si="2">IF(AM7&lt;&gt;0,(AM7-C7)/C7,"")</f>
        <v>-0.57286623948267879</v>
      </c>
      <c r="CF7" s="13">
        <f t="shared" ref="CF7:CF38" si="3">IF(AR7&lt;&gt;0,(AR7-D7)/D7,"")</f>
        <v>-0.56861017397707725</v>
      </c>
      <c r="CG7" s="13">
        <f t="shared" ref="CG7:CG38" si="4">IF(BD7&lt;&gt;0,(BD7-E7)/E7,"")</f>
        <v>-0.57987242009833184</v>
      </c>
      <c r="CH7" s="13">
        <f t="shared" ref="CH7:CH38" si="5">IF(BE7&lt;&gt;0,(BE7-F7)/F7,"")</f>
        <v>-0.57978180305646665</v>
      </c>
      <c r="CI7" s="13">
        <f t="shared" ref="CI7:CI38" si="6">IF(BS7&lt;&gt;0,(BS7-G7)/G7,"")</f>
        <v>-0.57539712008118349</v>
      </c>
      <c r="CJ7" s="13">
        <f t="shared" ref="CJ7:CJ38" si="7">IF(BY7&lt;&gt;0,(BY7-H7)/H7,"")</f>
        <v>-0.57919610633925078</v>
      </c>
    </row>
    <row r="8" spans="1:88" x14ac:dyDescent="0.25">
      <c r="A8" s="17" t="s">
        <v>424</v>
      </c>
      <c r="B8" s="15">
        <v>65.025168024999999</v>
      </c>
      <c r="C8" s="15">
        <v>1.2813963493</v>
      </c>
      <c r="D8" s="15">
        <v>1.0349827185</v>
      </c>
      <c r="E8" s="15">
        <v>11.674649433000001</v>
      </c>
      <c r="F8" s="15">
        <v>9.9281635752999993</v>
      </c>
      <c r="G8" s="15">
        <v>0.62122279790000001</v>
      </c>
      <c r="H8" s="15">
        <v>21.087290472999999</v>
      </c>
      <c r="J8" s="17" t="s">
        <v>424</v>
      </c>
      <c r="K8" s="15">
        <v>2.04851753407607</v>
      </c>
      <c r="L8" s="15">
        <v>0.309438620004298</v>
      </c>
      <c r="M8" s="15">
        <v>0.70348511488457099</v>
      </c>
      <c r="N8" s="15">
        <v>0.70348511488457099</v>
      </c>
      <c r="O8" s="15">
        <v>0.64881879458985703</v>
      </c>
      <c r="P8" s="15">
        <v>0.63954545482365799</v>
      </c>
      <c r="Q8" s="15">
        <v>0.35125495833493697</v>
      </c>
      <c r="R8" s="15">
        <v>2.20682348546327</v>
      </c>
      <c r="S8" s="15">
        <v>65.025152620468802</v>
      </c>
      <c r="T8" s="15">
        <v>0.51277467921790998</v>
      </c>
      <c r="U8" s="15">
        <v>1.2971050361282399E-2</v>
      </c>
      <c r="V8" s="15">
        <v>0.32547832566047702</v>
      </c>
      <c r="W8" s="15">
        <v>6.1217176402034799E-2</v>
      </c>
      <c r="X8" s="15">
        <v>0.21881715745685801</v>
      </c>
      <c r="Y8" s="15">
        <v>1.4329141512004699</v>
      </c>
      <c r="Z8" s="15">
        <v>1.4329141512004699</v>
      </c>
      <c r="AA8" s="15">
        <v>0.222326439252853</v>
      </c>
      <c r="AB8" s="15">
        <v>1.30651998412672E-2</v>
      </c>
      <c r="AC8" s="15">
        <v>1650.15393673837</v>
      </c>
      <c r="AD8" s="15">
        <v>0</v>
      </c>
      <c r="AE8" s="15">
        <v>1.49723223603013</v>
      </c>
      <c r="AF8" s="15">
        <v>0.15281892414215401</v>
      </c>
      <c r="AG8" s="15">
        <v>0.26474641313535802</v>
      </c>
      <c r="AH8" s="15">
        <v>4.4152107396178</v>
      </c>
      <c r="AI8" s="15">
        <v>0.15995811140175301</v>
      </c>
      <c r="AJ8" s="15">
        <v>0.91471148988861095</v>
      </c>
      <c r="AK8" s="15">
        <v>0</v>
      </c>
      <c r="AL8" s="15">
        <v>0.114061720917839</v>
      </c>
      <c r="AM8" s="15">
        <v>1.2813979111206599</v>
      </c>
      <c r="AN8" s="15">
        <v>0</v>
      </c>
      <c r="AO8" s="15">
        <v>21.816134415802701</v>
      </c>
      <c r="AP8" s="15">
        <v>0.93147997354453604</v>
      </c>
      <c r="AQ8" s="15">
        <v>0.103498400216052</v>
      </c>
      <c r="AR8" s="15">
        <v>1.03497837376058</v>
      </c>
      <c r="AS8" s="15">
        <v>1.14387402807586E-3</v>
      </c>
      <c r="AT8" s="15">
        <v>1.59547270887415</v>
      </c>
      <c r="AU8" s="15">
        <v>0.11982583874600999</v>
      </c>
      <c r="AV8" s="15">
        <v>1.66346412253289E-3</v>
      </c>
      <c r="AW8" s="15">
        <v>2.2380031052762099</v>
      </c>
      <c r="AX8" s="15">
        <v>3.9023683702883102E-2</v>
      </c>
      <c r="AY8" s="15">
        <v>2.74617046137226E-2</v>
      </c>
      <c r="AZ8" s="15">
        <v>0.32172237856666502</v>
      </c>
      <c r="BA8" s="15">
        <v>1.865532609115E-3</v>
      </c>
      <c r="BB8" s="15">
        <v>0</v>
      </c>
      <c r="BC8" s="15">
        <v>1.8615844728473201E-2</v>
      </c>
      <c r="BD8" s="15">
        <v>11.6746467472015</v>
      </c>
      <c r="BE8" s="15">
        <v>9.9281608705611308</v>
      </c>
      <c r="BF8" s="15">
        <v>1.7464858766403699</v>
      </c>
      <c r="BG8" s="15">
        <v>2.2168577522776499E-3</v>
      </c>
      <c r="BH8" s="15">
        <v>8.4473354387473295E-5</v>
      </c>
      <c r="BI8" s="15">
        <v>1.64247677155155</v>
      </c>
      <c r="BJ8" s="15">
        <v>1.3171925241268301E-3</v>
      </c>
      <c r="BK8" s="15">
        <v>3.2234308658101698</v>
      </c>
      <c r="BL8" s="15">
        <v>1.1243739038894999E-2</v>
      </c>
      <c r="BM8" s="15">
        <v>4.1235286077260904E-3</v>
      </c>
      <c r="BN8" s="15">
        <v>4.60490065422157</v>
      </c>
      <c r="BO8" s="15">
        <v>4.7706516911104101E-3</v>
      </c>
      <c r="BP8" s="15">
        <v>1.0741916588126999E-2</v>
      </c>
      <c r="BQ8" s="15">
        <v>1.71156768465087E-2</v>
      </c>
      <c r="BR8" s="15">
        <v>1.5658592238628201E-4</v>
      </c>
      <c r="BS8" s="15">
        <v>0.62122066304006296</v>
      </c>
      <c r="BT8" s="15">
        <v>0.356073487194563</v>
      </c>
      <c r="BU8" s="15">
        <v>0</v>
      </c>
      <c r="BV8" s="15">
        <v>3.56533186352508E-2</v>
      </c>
      <c r="BW8" s="15">
        <v>0.35537234103099102</v>
      </c>
      <c r="BX8" s="15">
        <v>1.0205396986325801</v>
      </c>
      <c r="BY8" s="15">
        <v>21.087283189206101</v>
      </c>
      <c r="BZ8" s="15">
        <v>0.164043482532228</v>
      </c>
      <c r="CB8" s="26">
        <f t="shared" si="0"/>
        <v>1.0345635433477594</v>
      </c>
      <c r="CC8" s="18"/>
      <c r="CD8" s="13">
        <f t="shared" si="1"/>
        <v>-2.3690105946950384E-7</v>
      </c>
      <c r="CE8" s="13">
        <f t="shared" si="2"/>
        <v>1.2188427575631552E-6</v>
      </c>
      <c r="CF8" s="13">
        <f t="shared" si="3"/>
        <v>-4.19788595727618E-6</v>
      </c>
      <c r="CG8" s="13">
        <f t="shared" si="4"/>
        <v>-2.3005388867116921E-7</v>
      </c>
      <c r="CH8" s="13">
        <f t="shared" si="5"/>
        <v>-2.7243093326543965E-7</v>
      </c>
      <c r="CI8" s="13">
        <f t="shared" si="6"/>
        <v>-3.4365447376846495E-6</v>
      </c>
      <c r="CJ8" s="13">
        <f t="shared" si="7"/>
        <v>-3.4541156001145402E-7</v>
      </c>
    </row>
    <row r="9" spans="1:88" x14ac:dyDescent="0.25">
      <c r="A9" s="17" t="s">
        <v>425</v>
      </c>
      <c r="B9" s="15">
        <v>2843.0485606000002</v>
      </c>
      <c r="C9" s="15">
        <v>55.312819478000002</v>
      </c>
      <c r="D9" s="15">
        <v>112.50022281</v>
      </c>
      <c r="E9" s="15">
        <v>419.89570008999999</v>
      </c>
      <c r="F9" s="15">
        <v>340.46976545000001</v>
      </c>
      <c r="G9" s="15">
        <v>26.451008009999999</v>
      </c>
      <c r="H9" s="15">
        <v>1355.7781473</v>
      </c>
      <c r="J9" s="17" t="s">
        <v>425</v>
      </c>
      <c r="K9" s="15">
        <v>132.71963057212301</v>
      </c>
      <c r="L9" s="15">
        <v>19.933546630276801</v>
      </c>
      <c r="M9" s="15">
        <v>45.615249171083001</v>
      </c>
      <c r="N9" s="15">
        <v>45.615249171083001</v>
      </c>
      <c r="O9" s="15">
        <v>42.616775579953298</v>
      </c>
      <c r="P9" s="15">
        <v>42.231365578027599</v>
      </c>
      <c r="Q9" s="15">
        <v>23.1822563150447</v>
      </c>
      <c r="R9" s="15">
        <v>142.00098376530599</v>
      </c>
      <c r="S9" s="15">
        <v>2843.0478938694901</v>
      </c>
      <c r="T9" s="15">
        <v>32.356598501448097</v>
      </c>
      <c r="U9" s="15">
        <v>0</v>
      </c>
      <c r="V9" s="15">
        <v>21.297321388310898</v>
      </c>
      <c r="W9" s="15">
        <v>3.7467267396283601</v>
      </c>
      <c r="X9" s="15">
        <v>14.1437613079471</v>
      </c>
      <c r="Y9" s="15">
        <v>93.860064580470294</v>
      </c>
      <c r="Z9" s="15">
        <v>93.860064580470294</v>
      </c>
      <c r="AA9" s="15">
        <v>14.9721821694525</v>
      </c>
      <c r="AB9" s="15">
        <v>0</v>
      </c>
      <c r="AC9" s="15">
        <v>483016.84817264299</v>
      </c>
      <c r="AD9" s="15">
        <v>0</v>
      </c>
      <c r="AE9" s="15">
        <v>99.665379134696806</v>
      </c>
      <c r="AF9" s="15">
        <v>10.1401136639328</v>
      </c>
      <c r="AG9" s="15">
        <v>17.343831752250399</v>
      </c>
      <c r="AH9" s="15">
        <v>292.62337774308202</v>
      </c>
      <c r="AI9" s="15">
        <v>10.2129773399868</v>
      </c>
      <c r="AJ9" s="15">
        <v>59.180818464555699</v>
      </c>
      <c r="AK9" s="15">
        <v>0</v>
      </c>
      <c r="AL9" s="15">
        <v>7.1710833641581297</v>
      </c>
      <c r="AM9" s="15">
        <v>55.312812703031902</v>
      </c>
      <c r="AN9" s="15">
        <v>0</v>
      </c>
      <c r="AO9" s="15">
        <v>1402.7713603068801</v>
      </c>
      <c r="AP9" s="15">
        <v>101.250167439717</v>
      </c>
      <c r="AQ9" s="15">
        <v>11.250012101611</v>
      </c>
      <c r="AR9" s="15">
        <v>112.500179541328</v>
      </c>
      <c r="AS9" s="15">
        <v>7.7032021396605893E-2</v>
      </c>
      <c r="AT9" s="15">
        <v>104.70138441596799</v>
      </c>
      <c r="AU9" s="15">
        <v>8.0092813677979091</v>
      </c>
      <c r="AV9" s="15">
        <v>5.2432301129317599E-2</v>
      </c>
      <c r="AW9" s="15">
        <v>119.155217452305</v>
      </c>
      <c r="AX9" s="15">
        <v>1.25735422322899</v>
      </c>
      <c r="AY9" s="15">
        <v>0.70477209499716098</v>
      </c>
      <c r="AZ9" s="15">
        <v>10.9876362153254</v>
      </c>
      <c r="BA9" s="15">
        <v>6.1284428865115703E-2</v>
      </c>
      <c r="BB9" s="15">
        <v>0</v>
      </c>
      <c r="BC9" s="15">
        <v>0.40958523531583901</v>
      </c>
      <c r="BD9" s="15">
        <v>419.89557246218698</v>
      </c>
      <c r="BE9" s="15">
        <v>340.46966153993901</v>
      </c>
      <c r="BF9" s="15">
        <v>79.425910922248406</v>
      </c>
      <c r="BG9" s="15">
        <v>6.09439126528767E-2</v>
      </c>
      <c r="BH9" s="15">
        <v>1.70234801060423E-3</v>
      </c>
      <c r="BI9" s="15">
        <v>54.428058709083601</v>
      </c>
      <c r="BJ9" s="15">
        <v>4.1537395459581003E-2</v>
      </c>
      <c r="BK9" s="15">
        <v>111.721157426544</v>
      </c>
      <c r="BL9" s="15">
        <v>0.376218885122659</v>
      </c>
      <c r="BM9" s="15">
        <v>9.5671931193747603E-2</v>
      </c>
      <c r="BN9" s="15">
        <v>159.601602429493</v>
      </c>
      <c r="BO9" s="15">
        <v>0</v>
      </c>
      <c r="BP9" s="15">
        <v>0.21109121358928901</v>
      </c>
      <c r="BQ9" s="15">
        <v>0.45350581447003602</v>
      </c>
      <c r="BR9" s="15">
        <v>5.1069754570456901E-3</v>
      </c>
      <c r="BS9" s="15">
        <v>26.451001725116701</v>
      </c>
      <c r="BT9" s="15">
        <v>6.3190979076101703</v>
      </c>
      <c r="BU9" s="15">
        <v>0</v>
      </c>
      <c r="BV9" s="15">
        <v>2.2225429070798102</v>
      </c>
      <c r="BW9" s="15">
        <v>22.951053604938298</v>
      </c>
      <c r="BX9" s="15">
        <v>67.342908698358002</v>
      </c>
      <c r="BY9" s="15">
        <v>1355.7776945165499</v>
      </c>
      <c r="BZ9" s="15">
        <v>10.2680736051268</v>
      </c>
      <c r="CB9" s="26">
        <f t="shared" si="0"/>
        <v>1.034661778240191</v>
      </c>
      <c r="CC9" s="18" t="str">
        <f t="shared" ref="CC9:CC20" si="8">IF(AD9&lt;&gt;0,AD9/AR9,"")</f>
        <v/>
      </c>
      <c r="CD9" s="13">
        <f t="shared" si="1"/>
        <v>-2.3451252974961848E-7</v>
      </c>
      <c r="CE9" s="13">
        <f t="shared" si="2"/>
        <v>-1.2248459151708569E-7</v>
      </c>
      <c r="CF9" s="13">
        <f t="shared" si="3"/>
        <v>-3.8460965606129149E-7</v>
      </c>
      <c r="CG9" s="13">
        <f t="shared" si="4"/>
        <v>-3.0395122642966113E-7</v>
      </c>
      <c r="CH9" s="13">
        <f t="shared" si="5"/>
        <v>-3.0519614821815514E-7</v>
      </c>
      <c r="CI9" s="13">
        <f t="shared" si="6"/>
        <v>-2.3760468016414926E-7</v>
      </c>
      <c r="CJ9" s="13">
        <f t="shared" si="7"/>
        <v>-3.3396573842274754E-7</v>
      </c>
    </row>
    <row r="10" spans="1:88" x14ac:dyDescent="0.25">
      <c r="A10" s="17" t="s">
        <v>426</v>
      </c>
      <c r="B10" s="15">
        <v>2394.6257491000001</v>
      </c>
      <c r="C10" s="15">
        <v>32.652674040000001</v>
      </c>
      <c r="D10" s="15">
        <v>31.790676765000001</v>
      </c>
      <c r="E10" s="15">
        <v>445.38458981000002</v>
      </c>
      <c r="F10" s="15">
        <v>376.67176208000001</v>
      </c>
      <c r="G10" s="15">
        <v>20.116497172999999</v>
      </c>
      <c r="H10" s="15">
        <v>739.16492516999995</v>
      </c>
      <c r="J10" s="17" t="s">
        <v>426</v>
      </c>
      <c r="K10" s="15">
        <v>72.358217885672701</v>
      </c>
      <c r="L10" s="15">
        <v>10.867677658615699</v>
      </c>
      <c r="M10" s="15">
        <v>24.869263668301201</v>
      </c>
      <c r="N10" s="15">
        <v>24.869263668301201</v>
      </c>
      <c r="O10" s="15">
        <v>23.2344981162056</v>
      </c>
      <c r="P10" s="15">
        <v>23.0243415374207</v>
      </c>
      <c r="Q10" s="15">
        <v>12.6388793577195</v>
      </c>
      <c r="R10" s="15">
        <v>77.418372021175401</v>
      </c>
      <c r="S10" s="15">
        <v>2394.6266069654998</v>
      </c>
      <c r="T10" s="15">
        <v>17.640690332726699</v>
      </c>
      <c r="U10" s="15">
        <v>0</v>
      </c>
      <c r="V10" s="15">
        <v>11.6112171681816</v>
      </c>
      <c r="W10" s="15">
        <v>2.0426934327463901</v>
      </c>
      <c r="X10" s="15">
        <v>7.7111310432849898</v>
      </c>
      <c r="Y10" s="15">
        <v>51.1721552072907</v>
      </c>
      <c r="Z10" s="15">
        <v>51.1721552072907</v>
      </c>
      <c r="AA10" s="15">
        <v>8.1627760572006807</v>
      </c>
      <c r="AB10" s="15">
        <v>0</v>
      </c>
      <c r="AC10" s="15">
        <v>41743.988841195503</v>
      </c>
      <c r="AD10" s="15">
        <v>0</v>
      </c>
      <c r="AE10" s="15">
        <v>54.337185009827103</v>
      </c>
      <c r="AF10" s="15">
        <v>5.5283458357250197</v>
      </c>
      <c r="AG10" s="15">
        <v>9.4557883021142306</v>
      </c>
      <c r="AH10" s="15">
        <v>159.53712931371101</v>
      </c>
      <c r="AI10" s="15">
        <v>5.5680714019323396</v>
      </c>
      <c r="AJ10" s="15">
        <v>32.265140108660503</v>
      </c>
      <c r="AK10" s="15">
        <v>0</v>
      </c>
      <c r="AL10" s="15">
        <v>3.9096185488027202</v>
      </c>
      <c r="AM10" s="15">
        <v>32.652650499071299</v>
      </c>
      <c r="AN10" s="15">
        <v>0</v>
      </c>
      <c r="AO10" s="15">
        <v>764.78523752046101</v>
      </c>
      <c r="AP10" s="15">
        <v>28.611589268781898</v>
      </c>
      <c r="AQ10" s="15">
        <v>3.17906178739727</v>
      </c>
      <c r="AR10" s="15">
        <v>31.7906510561792</v>
      </c>
      <c r="AS10" s="15">
        <v>4.1997671020530501E-2</v>
      </c>
      <c r="AT10" s="15">
        <v>57.082790078815201</v>
      </c>
      <c r="AU10" s="15">
        <v>4.3666274335066699</v>
      </c>
      <c r="AV10" s="15">
        <v>5.80074460005401E-2</v>
      </c>
      <c r="AW10" s="15">
        <v>64.962980919790297</v>
      </c>
      <c r="AX10" s="15">
        <v>1.3910474126005099</v>
      </c>
      <c r="AY10" s="15">
        <v>0.779710248516013</v>
      </c>
      <c r="AZ10" s="15">
        <v>12.1559429994984</v>
      </c>
      <c r="BA10" s="15">
        <v>6.7800739099522098E-2</v>
      </c>
      <c r="BB10" s="15">
        <v>0</v>
      </c>
      <c r="BC10" s="15">
        <v>0.45313611865275499</v>
      </c>
      <c r="BD10" s="15">
        <v>445.38447987094099</v>
      </c>
      <c r="BE10" s="15">
        <v>376.67167638212698</v>
      </c>
      <c r="BF10" s="15">
        <v>68.712803488814302</v>
      </c>
      <c r="BG10" s="15">
        <v>6.7424234086762902E-2</v>
      </c>
      <c r="BH10" s="15">
        <v>1.8833561401478201E-3</v>
      </c>
      <c r="BI10" s="15">
        <v>60.215375254220397</v>
      </c>
      <c r="BJ10" s="15">
        <v>4.5953881181897797E-2</v>
      </c>
      <c r="BK10" s="15">
        <v>123.600374455045</v>
      </c>
      <c r="BL10" s="15">
        <v>0.416222455397741</v>
      </c>
      <c r="BM10" s="15">
        <v>0.105844671373534</v>
      </c>
      <c r="BN10" s="15">
        <v>176.57203966114901</v>
      </c>
      <c r="BO10" s="15">
        <v>0</v>
      </c>
      <c r="BP10" s="15">
        <v>0.233536464117021</v>
      </c>
      <c r="BQ10" s="15">
        <v>0.50172693022922499</v>
      </c>
      <c r="BR10" s="15">
        <v>5.6500548179257799E-3</v>
      </c>
      <c r="BS10" s="15">
        <v>20.116499548824098</v>
      </c>
      <c r="BT10" s="15">
        <v>3.44514150976226</v>
      </c>
      <c r="BU10" s="15">
        <v>0</v>
      </c>
      <c r="BV10" s="15">
        <v>1.21172084232208</v>
      </c>
      <c r="BW10" s="15">
        <v>12.512854998019799</v>
      </c>
      <c r="BX10" s="15">
        <v>36.715086855728401</v>
      </c>
      <c r="BY10" s="15">
        <v>739.16451473514201</v>
      </c>
      <c r="BZ10" s="15">
        <v>5.5981084369704099</v>
      </c>
      <c r="CB10" s="26">
        <f t="shared" si="0"/>
        <v>1.034661732638098</v>
      </c>
      <c r="CC10" s="18" t="str">
        <f t="shared" si="8"/>
        <v/>
      </c>
      <c r="CD10" s="13">
        <f t="shared" si="1"/>
        <v>3.582461685435891E-7</v>
      </c>
      <c r="CE10" s="13">
        <f t="shared" si="2"/>
        <v>-7.2094949015983121E-7</v>
      </c>
      <c r="CF10" s="13">
        <f t="shared" si="3"/>
        <v>-8.0869057901035043E-7</v>
      </c>
      <c r="CG10" s="13">
        <f t="shared" si="4"/>
        <v>-2.4684073392993711E-7</v>
      </c>
      <c r="CH10" s="13">
        <f t="shared" si="5"/>
        <v>-2.2751339935693211E-7</v>
      </c>
      <c r="CI10" s="13">
        <f t="shared" si="6"/>
        <v>1.181032701071334E-7</v>
      </c>
      <c r="CJ10" s="13">
        <f t="shared" si="7"/>
        <v>-5.5526830882289137E-7</v>
      </c>
    </row>
    <row r="11" spans="1:88" x14ac:dyDescent="0.25">
      <c r="A11" s="17" t="s">
        <v>427</v>
      </c>
      <c r="B11" s="15">
        <v>250370.58360000001</v>
      </c>
      <c r="C11" s="15">
        <v>3236.2012126999998</v>
      </c>
      <c r="D11" s="15">
        <v>2636.9021309</v>
      </c>
      <c r="E11" s="15">
        <v>47739.281597000001</v>
      </c>
      <c r="F11" s="15">
        <v>40455.964427999999</v>
      </c>
      <c r="G11" s="15">
        <v>2084.3652453</v>
      </c>
      <c r="H11" s="15">
        <v>72725.085944999999</v>
      </c>
      <c r="J11" s="17" t="s">
        <v>427</v>
      </c>
      <c r="K11" s="15">
        <v>7116.3877348844799</v>
      </c>
      <c r="L11" s="15">
        <v>1068.83849070725</v>
      </c>
      <c r="M11" s="15">
        <v>2445.8583906673998</v>
      </c>
      <c r="N11" s="15">
        <v>2445.8583906673998</v>
      </c>
      <c r="O11" s="15">
        <v>2285.09728956857</v>
      </c>
      <c r="P11" s="15">
        <v>2264.3945098253498</v>
      </c>
      <c r="Q11" s="15">
        <v>1243.0099721005299</v>
      </c>
      <c r="R11" s="15">
        <v>7614.0504135422098</v>
      </c>
      <c r="S11" s="15">
        <v>250271.952910138</v>
      </c>
      <c r="T11" s="15">
        <v>1734.97954281595</v>
      </c>
      <c r="U11" s="15">
        <v>2.8006740280758599E-2</v>
      </c>
      <c r="V11" s="15">
        <v>1141.9453885416699</v>
      </c>
      <c r="W11" s="15">
        <v>200.90447242926501</v>
      </c>
      <c r="X11" s="15">
        <v>758.38952701285803</v>
      </c>
      <c r="Y11" s="15">
        <v>5032.7088048530704</v>
      </c>
      <c r="Z11" s="15">
        <v>5032.7088048530704</v>
      </c>
      <c r="AA11" s="15">
        <v>802.78946705594205</v>
      </c>
      <c r="AB11" s="15">
        <v>2.8210144978146601E-2</v>
      </c>
      <c r="AC11" s="15">
        <v>541224.94103096903</v>
      </c>
      <c r="AD11" s="15">
        <v>0</v>
      </c>
      <c r="AE11" s="15">
        <v>5343.9154175330304</v>
      </c>
      <c r="AF11" s="15">
        <v>543.69956220797303</v>
      </c>
      <c r="AG11" s="15">
        <v>929.97017448086399</v>
      </c>
      <c r="AH11" s="15">
        <v>15690.070408878501</v>
      </c>
      <c r="AI11" s="15">
        <v>547.62031956868896</v>
      </c>
      <c r="AJ11" s="15">
        <v>3173.2575269633498</v>
      </c>
      <c r="AK11" s="15">
        <v>0</v>
      </c>
      <c r="AL11" s="15">
        <v>384.51938615524199</v>
      </c>
      <c r="AM11" s="15">
        <v>3234.6767763831999</v>
      </c>
      <c r="AN11" s="15">
        <v>0</v>
      </c>
      <c r="AO11" s="15">
        <v>75216.734828044893</v>
      </c>
      <c r="AP11" s="15">
        <v>2372.2519549465601</v>
      </c>
      <c r="AQ11" s="15">
        <v>263.583030842661</v>
      </c>
      <c r="AR11" s="15">
        <v>2635.8349857892199</v>
      </c>
      <c r="AS11" s="15">
        <v>4.1303540812519</v>
      </c>
      <c r="AT11" s="15">
        <v>5614.0224593492803</v>
      </c>
      <c r="AU11" s="15">
        <v>429.44968406912</v>
      </c>
      <c r="AV11" s="15">
        <v>6.2280301419776496</v>
      </c>
      <c r="AW11" s="15">
        <v>6389.97473806175</v>
      </c>
      <c r="AX11" s="15">
        <v>149.34850923681401</v>
      </c>
      <c r="AY11" s="15">
        <v>83.725442773193905</v>
      </c>
      <c r="AZ11" s="15">
        <v>1305.0782915920099</v>
      </c>
      <c r="BA11" s="15">
        <v>7.2794102632318598</v>
      </c>
      <c r="BB11" s="15">
        <v>0</v>
      </c>
      <c r="BC11" s="15">
        <v>48.663731890364097</v>
      </c>
      <c r="BD11" s="15">
        <v>47720.342743719099</v>
      </c>
      <c r="BE11" s="15">
        <v>40439.934253828498</v>
      </c>
      <c r="BF11" s="15">
        <v>7280.4084898905903</v>
      </c>
      <c r="BG11" s="15">
        <v>7.2397162382975804</v>
      </c>
      <c r="BH11" s="15">
        <v>0.20227517213798701</v>
      </c>
      <c r="BI11" s="15">
        <v>6464.8893407617998</v>
      </c>
      <c r="BJ11" s="15">
        <v>4.9338996850113199</v>
      </c>
      <c r="BK11" s="15">
        <v>13269.813218507699</v>
      </c>
      <c r="BL11" s="15">
        <v>44.6869728017328</v>
      </c>
      <c r="BM11" s="15">
        <v>11.3663972055424</v>
      </c>
      <c r="BN11" s="15">
        <v>18956.915134735402</v>
      </c>
      <c r="BO11" s="15">
        <v>1.0300688721264099E-2</v>
      </c>
      <c r="BP11" s="15">
        <v>25.0826590817198</v>
      </c>
      <c r="BQ11" s="15">
        <v>53.874601972662603</v>
      </c>
      <c r="BR11" s="15">
        <v>0.60662176877593799</v>
      </c>
      <c r="BS11" s="15">
        <v>2083.48411137838</v>
      </c>
      <c r="BT11" s="15">
        <v>339.38437528562798</v>
      </c>
      <c r="BU11" s="15">
        <v>0</v>
      </c>
      <c r="BV11" s="15">
        <v>119.17500975430799</v>
      </c>
      <c r="BW11" s="15">
        <v>1230.6327459521401</v>
      </c>
      <c r="BX11" s="15">
        <v>3610.8642599979999</v>
      </c>
      <c r="BY11" s="15">
        <v>72697.189658482006</v>
      </c>
      <c r="BZ11" s="15">
        <v>550.58456137445296</v>
      </c>
      <c r="CB11" s="26">
        <f t="shared" si="0"/>
        <v>1.0346580821266853</v>
      </c>
      <c r="CC11" s="18" t="str">
        <f t="shared" si="8"/>
        <v/>
      </c>
      <c r="CD11" s="13">
        <f t="shared" si="1"/>
        <v>-3.9393881039789054E-4</v>
      </c>
      <c r="CE11" s="13">
        <f t="shared" si="2"/>
        <v>-4.7105733438868529E-4</v>
      </c>
      <c r="CF11" s="13">
        <f t="shared" si="3"/>
        <v>-4.0469651803718939E-4</v>
      </c>
      <c r="CG11" s="13">
        <f t="shared" si="4"/>
        <v>-3.967142497195159E-4</v>
      </c>
      <c r="CH11" s="13">
        <f t="shared" si="5"/>
        <v>-3.9623759804392349E-4</v>
      </c>
      <c r="CI11" s="13">
        <f t="shared" si="6"/>
        <v>-4.2273489428342874E-4</v>
      </c>
      <c r="CJ11" s="13">
        <f t="shared" si="7"/>
        <v>-3.8358547336870869E-4</v>
      </c>
    </row>
    <row r="12" spans="1:88" x14ac:dyDescent="0.25">
      <c r="A12" s="17" t="s">
        <v>428</v>
      </c>
      <c r="B12" s="15">
        <v>129274.7056</v>
      </c>
      <c r="C12" s="15">
        <v>1574.2823393000001</v>
      </c>
      <c r="D12" s="15">
        <v>1442.1075198999999</v>
      </c>
      <c r="E12" s="15">
        <v>24190.689159000001</v>
      </c>
      <c r="F12" s="15">
        <v>20523.539729</v>
      </c>
      <c r="G12" s="15">
        <v>1057.8533321</v>
      </c>
      <c r="H12" s="15">
        <v>38226.759183000002</v>
      </c>
      <c r="J12" s="17" t="s">
        <v>428</v>
      </c>
      <c r="K12" s="15">
        <v>3741.7360776350101</v>
      </c>
      <c r="L12" s="15">
        <v>562.02224531948195</v>
      </c>
      <c r="M12" s="15">
        <v>1286.0205098701099</v>
      </c>
      <c r="N12" s="15">
        <v>1286.0205098701099</v>
      </c>
      <c r="O12" s="15">
        <v>1201.32160033886</v>
      </c>
      <c r="P12" s="15">
        <v>1190.3816902004501</v>
      </c>
      <c r="Q12" s="15">
        <v>653.44219688053897</v>
      </c>
      <c r="R12" s="15">
        <v>4003.7482191039198</v>
      </c>
      <c r="S12" s="15">
        <v>129274.96292539799</v>
      </c>
      <c r="T12" s="15">
        <v>912.49940860838899</v>
      </c>
      <c r="U12" s="15">
        <v>0.25953128193587799</v>
      </c>
      <c r="V12" s="15">
        <v>600.36796844309197</v>
      </c>
      <c r="W12" s="15">
        <v>105.69916150063101</v>
      </c>
      <c r="X12" s="15">
        <v>398.769351551635</v>
      </c>
      <c r="Y12" s="15">
        <v>2645.8843549115199</v>
      </c>
      <c r="Z12" s="15">
        <v>2645.8843549115199</v>
      </c>
      <c r="AA12" s="15">
        <v>421.939837473936</v>
      </c>
      <c r="AB12" s="15">
        <v>0.26141213457806201</v>
      </c>
      <c r="AC12" s="15">
        <v>828995.37737382099</v>
      </c>
      <c r="AD12" s="15">
        <v>0</v>
      </c>
      <c r="AE12" s="15">
        <v>2809.0480160697098</v>
      </c>
      <c r="AF12" s="15">
        <v>285.80786461840802</v>
      </c>
      <c r="AG12" s="15">
        <v>488.91523632114001</v>
      </c>
      <c r="AH12" s="15">
        <v>8247.9482226417495</v>
      </c>
      <c r="AI12" s="15">
        <v>287.98204744893201</v>
      </c>
      <c r="AJ12" s="15">
        <v>1668.5181418935399</v>
      </c>
      <c r="AK12" s="15">
        <v>0</v>
      </c>
      <c r="AL12" s="15">
        <v>202.24306050415001</v>
      </c>
      <c r="AM12" s="15">
        <v>1574.2746072673699</v>
      </c>
      <c r="AN12" s="15">
        <v>0</v>
      </c>
      <c r="AO12" s="15">
        <v>39551.505238961203</v>
      </c>
      <c r="AP12" s="15">
        <v>1297.8956467764101</v>
      </c>
      <c r="AQ12" s="15">
        <v>144.21122171859301</v>
      </c>
      <c r="AR12" s="15">
        <v>1442.1068684950001</v>
      </c>
      <c r="AS12" s="15">
        <v>2.1708697531703698</v>
      </c>
      <c r="AT12" s="15">
        <v>2951.4291111218599</v>
      </c>
      <c r="AU12" s="15">
        <v>225.730298730643</v>
      </c>
      <c r="AV12" s="15">
        <v>3.1633257078524202</v>
      </c>
      <c r="AW12" s="15">
        <v>3367.3574257117202</v>
      </c>
      <c r="AX12" s="15">
        <v>75.840699511455696</v>
      </c>
      <c r="AY12" s="15">
        <v>42.622530986105303</v>
      </c>
      <c r="AZ12" s="15">
        <v>662.36575916147103</v>
      </c>
      <c r="BA12" s="15">
        <v>3.6958139925151898</v>
      </c>
      <c r="BB12" s="15">
        <v>0</v>
      </c>
      <c r="BC12" s="15">
        <v>24.823751801630301</v>
      </c>
      <c r="BD12" s="15">
        <v>24190.678367422799</v>
      </c>
      <c r="BE12" s="15">
        <v>20523.499275201098</v>
      </c>
      <c r="BF12" s="15">
        <v>3667.1790922217101</v>
      </c>
      <c r="BG12" s="15">
        <v>3.6825328266545401</v>
      </c>
      <c r="BH12" s="15">
        <v>0.10331705159377599</v>
      </c>
      <c r="BI12" s="15">
        <v>3282.0513580515499</v>
      </c>
      <c r="BJ12" s="15">
        <v>2.5059910426081702</v>
      </c>
      <c r="BK12" s="15">
        <v>6733.8334121769003</v>
      </c>
      <c r="BL12" s="15">
        <v>22.683975967637199</v>
      </c>
      <c r="BM12" s="15">
        <v>5.7939026864123599</v>
      </c>
      <c r="BN12" s="15">
        <v>9619.7926284521891</v>
      </c>
      <c r="BO12" s="15">
        <v>9.5453985645706202E-2</v>
      </c>
      <c r="BP12" s="15">
        <v>12.8167888728274</v>
      </c>
      <c r="BQ12" s="15">
        <v>27.4154786928653</v>
      </c>
      <c r="BR12" s="15">
        <v>0.30800821886306501</v>
      </c>
      <c r="BS12" s="15">
        <v>1057.8545091084</v>
      </c>
      <c r="BT12" s="15">
        <v>183.32701506516301</v>
      </c>
      <c r="BU12" s="15">
        <v>0</v>
      </c>
      <c r="BV12" s="15">
        <v>62.687079794445403</v>
      </c>
      <c r="BW12" s="15">
        <v>647.08213268142003</v>
      </c>
      <c r="BX12" s="15">
        <v>1898.22144044331</v>
      </c>
      <c r="BY12" s="15">
        <v>38226.742940766097</v>
      </c>
      <c r="BZ12" s="15">
        <v>289.600321561827</v>
      </c>
      <c r="CB12" s="26">
        <f t="shared" si="0"/>
        <v>1.0346553798802027</v>
      </c>
      <c r="CC12" s="18" t="str">
        <f t="shared" si="8"/>
        <v/>
      </c>
      <c r="CD12" s="13">
        <f t="shared" si="1"/>
        <v>1.9905316883085161E-6</v>
      </c>
      <c r="CE12" s="13">
        <f t="shared" si="2"/>
        <v>-4.9114650130925861E-6</v>
      </c>
      <c r="CF12" s="13">
        <f t="shared" si="3"/>
        <v>-4.5170349012294509E-7</v>
      </c>
      <c r="CG12" s="13">
        <f t="shared" si="4"/>
        <v>-4.461045789723279E-7</v>
      </c>
      <c r="CH12" s="13">
        <f t="shared" si="5"/>
        <v>-1.9710926787360686E-6</v>
      </c>
      <c r="CI12" s="13">
        <f t="shared" si="6"/>
        <v>1.1126385522906624E-6</v>
      </c>
      <c r="CJ12" s="13">
        <f t="shared" si="7"/>
        <v>-4.2489173166901184E-7</v>
      </c>
    </row>
    <row r="13" spans="1:88" x14ac:dyDescent="0.25">
      <c r="A13" s="17" t="s">
        <v>429</v>
      </c>
      <c r="B13" s="15">
        <v>48481.168265</v>
      </c>
      <c r="C13" s="15">
        <v>841.32495826000002</v>
      </c>
      <c r="D13" s="15">
        <v>1095.7790821000001</v>
      </c>
      <c r="E13" s="15">
        <v>7829.9468851000001</v>
      </c>
      <c r="F13" s="15">
        <v>6688.1836488999998</v>
      </c>
      <c r="G13" s="15">
        <v>393.88145281999999</v>
      </c>
      <c r="H13" s="15">
        <v>18271.816126999998</v>
      </c>
      <c r="J13" s="17" t="s">
        <v>429</v>
      </c>
      <c r="K13" s="15">
        <v>1639.0803855855299</v>
      </c>
      <c r="L13" s="15">
        <v>246.611655163324</v>
      </c>
      <c r="M13" s="15">
        <v>563.20157755513196</v>
      </c>
      <c r="N13" s="15">
        <v>563.20157755513196</v>
      </c>
      <c r="O13" s="15">
        <v>524.11181742951999</v>
      </c>
      <c r="P13" s="15">
        <v>518.53390888662102</v>
      </c>
      <c r="Q13" s="15">
        <v>284.68687944882498</v>
      </c>
      <c r="R13" s="15">
        <v>1757.4010761275799</v>
      </c>
      <c r="S13" s="15">
        <v>43294.6077790087</v>
      </c>
      <c r="T13" s="15">
        <v>402.88253489915098</v>
      </c>
      <c r="U13" s="15">
        <v>3.1871013391821901</v>
      </c>
      <c r="V13" s="15">
        <v>262.22334662869002</v>
      </c>
      <c r="W13" s="15">
        <v>47.104014894866097</v>
      </c>
      <c r="X13" s="15">
        <v>174.799901386919</v>
      </c>
      <c r="Y13" s="15">
        <v>1155.28213300679</v>
      </c>
      <c r="Z13" s="15">
        <v>1155.28213300679</v>
      </c>
      <c r="AA13" s="15">
        <v>182.75103844245001</v>
      </c>
      <c r="AB13" s="15">
        <v>3.2101827685131399</v>
      </c>
      <c r="AC13" s="15">
        <v>2872349.7627117401</v>
      </c>
      <c r="AD13" s="15">
        <v>0</v>
      </c>
      <c r="AE13" s="15">
        <v>1220.7649742160199</v>
      </c>
      <c r="AF13" s="15">
        <v>124.322225761609</v>
      </c>
      <c r="AG13" s="15">
        <v>213.469194087505</v>
      </c>
      <c r="AH13" s="15">
        <v>3588.9630300487402</v>
      </c>
      <c r="AI13" s="15">
        <v>126.700462465988</v>
      </c>
      <c r="AJ13" s="15">
        <v>731.18942630779895</v>
      </c>
      <c r="AK13" s="15">
        <v>0</v>
      </c>
      <c r="AL13" s="15">
        <v>89.392117475918894</v>
      </c>
      <c r="AM13" s="15">
        <v>760.64180091271396</v>
      </c>
      <c r="AN13" s="15">
        <v>0</v>
      </c>
      <c r="AO13" s="15">
        <v>17364.554455596099</v>
      </c>
      <c r="AP13" s="15">
        <v>935.44245766409199</v>
      </c>
      <c r="AQ13" s="15">
        <v>103.938125872672</v>
      </c>
      <c r="AR13" s="15">
        <v>1039.38058353676</v>
      </c>
      <c r="AS13" s="15">
        <v>0.94025681118901805</v>
      </c>
      <c r="AT13" s="15">
        <v>1287.9972089924299</v>
      </c>
      <c r="AU13" s="15">
        <v>97.981012798696597</v>
      </c>
      <c r="AV13" s="15">
        <v>0.93309214052260403</v>
      </c>
      <c r="AW13" s="15">
        <v>1569.5597479630901</v>
      </c>
      <c r="AX13" s="15">
        <v>22.162480566808298</v>
      </c>
      <c r="AY13" s="15">
        <v>13.798727819573701</v>
      </c>
      <c r="AZ13" s="15">
        <v>188.91951883022699</v>
      </c>
      <c r="BA13" s="15">
        <v>1.0712254093707401</v>
      </c>
      <c r="BB13" s="15">
        <v>0</v>
      </c>
      <c r="BC13" s="15">
        <v>8.6733900747918007</v>
      </c>
      <c r="BD13" s="15">
        <v>6833.5518429464701</v>
      </c>
      <c r="BE13" s="15">
        <v>5843.89593622954</v>
      </c>
      <c r="BF13" s="15">
        <v>989.65590671693099</v>
      </c>
      <c r="BG13" s="15">
        <v>1.15434813218913</v>
      </c>
      <c r="BH13" s="15">
        <v>3.7797700248571098E-2</v>
      </c>
      <c r="BI13" s="15">
        <v>947.844677105551</v>
      </c>
      <c r="BJ13" s="15">
        <v>0.73905095410528199</v>
      </c>
      <c r="BK13" s="15">
        <v>1909.14008101985</v>
      </c>
      <c r="BL13" s="15">
        <v>6.5247526987328897</v>
      </c>
      <c r="BM13" s="15">
        <v>1.97059179803458</v>
      </c>
      <c r="BN13" s="15">
        <v>2727.3415378340601</v>
      </c>
      <c r="BO13" s="15">
        <v>1.17219165790616</v>
      </c>
      <c r="BP13" s="15">
        <v>4.7527422600682296</v>
      </c>
      <c r="BQ13" s="15">
        <v>8.7423759619041306</v>
      </c>
      <c r="BR13" s="15">
        <v>8.9545923488593901E-2</v>
      </c>
      <c r="BS13" s="15">
        <v>346.58631239273097</v>
      </c>
      <c r="BT13" s="15">
        <v>141.56547099588599</v>
      </c>
      <c r="BU13" s="15">
        <v>0</v>
      </c>
      <c r="BV13" s="15">
        <v>27.779641984086702</v>
      </c>
      <c r="BW13" s="15">
        <v>283.72080983475701</v>
      </c>
      <c r="BX13" s="15">
        <v>827.03863544760895</v>
      </c>
      <c r="BY13" s="15">
        <v>16783.312438807901</v>
      </c>
      <c r="BZ13" s="15">
        <v>128.17580769087101</v>
      </c>
      <c r="CB13" s="26">
        <f t="shared" si="0"/>
        <v>1.0346321394484796</v>
      </c>
      <c r="CC13" s="18" t="str">
        <f t="shared" si="8"/>
        <v/>
      </c>
      <c r="CD13" s="13">
        <f t="shared" si="1"/>
        <v>-0.10698093036127664</v>
      </c>
      <c r="CE13" s="13">
        <f t="shared" si="2"/>
        <v>-9.5900111550419526E-2</v>
      </c>
      <c r="CF13" s="13">
        <f t="shared" si="3"/>
        <v>-5.1468858535933609E-2</v>
      </c>
      <c r="CG13" s="13">
        <f t="shared" si="4"/>
        <v>-0.12725438074805084</v>
      </c>
      <c r="CH13" s="13">
        <f t="shared" si="5"/>
        <v>-0.12623572512236847</v>
      </c>
      <c r="CI13" s="13">
        <f t="shared" si="6"/>
        <v>-0.12007455565287163</v>
      </c>
      <c r="CJ13" s="13">
        <f t="shared" si="7"/>
        <v>-8.1464462965591941E-2</v>
      </c>
    </row>
    <row r="14" spans="1:88" x14ac:dyDescent="0.25">
      <c r="A14" s="17" t="s">
        <v>430</v>
      </c>
      <c r="B14" s="15">
        <v>26144.5524</v>
      </c>
      <c r="C14" s="15">
        <v>505.48867265000001</v>
      </c>
      <c r="D14" s="15">
        <v>773.66925875000004</v>
      </c>
      <c r="E14" s="15">
        <v>3770.8750491999999</v>
      </c>
      <c r="F14" s="15">
        <v>3275.8536257000001</v>
      </c>
      <c r="G14" s="15">
        <v>201.26399751</v>
      </c>
      <c r="H14" s="15">
        <v>11524.251005</v>
      </c>
      <c r="J14" s="17" t="s">
        <v>430</v>
      </c>
      <c r="K14" s="15">
        <v>1096.9083403397799</v>
      </c>
      <c r="L14" s="15">
        <v>165.57518763999099</v>
      </c>
      <c r="M14" s="15">
        <v>376.72811964438102</v>
      </c>
      <c r="N14" s="15">
        <v>376.72811964438102</v>
      </c>
      <c r="O14" s="15">
        <v>348.01609089234199</v>
      </c>
      <c r="P14" s="15">
        <v>343.26990377470503</v>
      </c>
      <c r="Q14" s="15">
        <v>188.52031633502801</v>
      </c>
      <c r="R14" s="15">
        <v>1180.6730299241899</v>
      </c>
      <c r="S14" s="15">
        <v>25299.106326934401</v>
      </c>
      <c r="T14" s="15">
        <v>273.68432986487801</v>
      </c>
      <c r="U14" s="15">
        <v>6.0834525165826099</v>
      </c>
      <c r="V14" s="15">
        <v>174.49736187629401</v>
      </c>
      <c r="W14" s="15">
        <v>32.554642918920301</v>
      </c>
      <c r="X14" s="15">
        <v>117.13506787615199</v>
      </c>
      <c r="Y14" s="15">
        <v>768.32594015278096</v>
      </c>
      <c r="Z14" s="15">
        <v>768.32594015278096</v>
      </c>
      <c r="AA14" s="15">
        <v>119.630237811193</v>
      </c>
      <c r="AB14" s="15">
        <v>6.1275424700161398</v>
      </c>
      <c r="AC14" s="15">
        <v>2657834.7653088002</v>
      </c>
      <c r="AD14" s="15">
        <v>0</v>
      </c>
      <c r="AE14" s="15">
        <v>804.44636747827303</v>
      </c>
      <c r="AF14" s="15">
        <v>82.074122609361595</v>
      </c>
      <c r="AG14" s="15">
        <v>141.95818387425899</v>
      </c>
      <c r="AH14" s="15">
        <v>2370.9258803139401</v>
      </c>
      <c r="AI14" s="15">
        <v>85.498233329574504</v>
      </c>
      <c r="AJ14" s="15">
        <v>489.71163444220502</v>
      </c>
      <c r="AK14" s="15">
        <v>0</v>
      </c>
      <c r="AL14" s="15">
        <v>60.851656738901703</v>
      </c>
      <c r="AM14" s="15">
        <v>493.26395411850899</v>
      </c>
      <c r="AN14" s="15">
        <v>0</v>
      </c>
      <c r="AO14" s="15">
        <v>11670.8384094754</v>
      </c>
      <c r="AP14" s="15">
        <v>688.17988305803101</v>
      </c>
      <c r="AQ14" s="15">
        <v>76.464459193439097</v>
      </c>
      <c r="AR14" s="15">
        <v>764.64434225147102</v>
      </c>
      <c r="AS14" s="15">
        <v>0.61549910445206801</v>
      </c>
      <c r="AT14" s="15">
        <v>855.68437535590897</v>
      </c>
      <c r="AU14" s="15">
        <v>64.4145124534827</v>
      </c>
      <c r="AV14" s="15">
        <v>0.54664416034215702</v>
      </c>
      <c r="AW14" s="15">
        <v>1171.8566347639301</v>
      </c>
      <c r="AX14" s="15">
        <v>12.7007956194161</v>
      </c>
      <c r="AY14" s="15">
        <v>9.7482094498916894</v>
      </c>
      <c r="AZ14" s="15">
        <v>101.910528668353</v>
      </c>
      <c r="BA14" s="15">
        <v>0.60186857267260696</v>
      </c>
      <c r="BB14" s="15">
        <v>0</v>
      </c>
      <c r="BC14" s="15">
        <v>6.9148937754702704</v>
      </c>
      <c r="BD14" s="15">
        <v>3608.90854441682</v>
      </c>
      <c r="BE14" s="15">
        <v>3138.61585448699</v>
      </c>
      <c r="BF14" s="15">
        <v>470.29268992983702</v>
      </c>
      <c r="BG14" s="15">
        <v>0.76869403539520598</v>
      </c>
      <c r="BH14" s="15">
        <v>3.20806021594272E-2</v>
      </c>
      <c r="BI14" s="15">
        <v>527.78363585156296</v>
      </c>
      <c r="BJ14" s="15">
        <v>0.432764353577274</v>
      </c>
      <c r="BK14" s="15">
        <v>1013.72721429476</v>
      </c>
      <c r="BL14" s="15">
        <v>3.5966428227979899</v>
      </c>
      <c r="BM14" s="15">
        <v>1.5094478603592401</v>
      </c>
      <c r="BN14" s="15">
        <v>1448.17660521282</v>
      </c>
      <c r="BO14" s="15">
        <v>2.2374288234977402</v>
      </c>
      <c r="BP14" s="15">
        <v>4.1037672194756203</v>
      </c>
      <c r="BQ14" s="15">
        <v>6.0113771924138897</v>
      </c>
      <c r="BR14" s="15">
        <v>5.0684795504775698E-2</v>
      </c>
      <c r="BS14" s="15">
        <v>193.83173231127</v>
      </c>
      <c r="BT14" s="15">
        <v>173.48010418663901</v>
      </c>
      <c r="BU14" s="15">
        <v>0</v>
      </c>
      <c r="BV14" s="15">
        <v>19.001450776763502</v>
      </c>
      <c r="BW14" s="15">
        <v>190.21467588689899</v>
      </c>
      <c r="BX14" s="15">
        <v>547.71784064471899</v>
      </c>
      <c r="BY14" s="15">
        <v>11280.7727775481</v>
      </c>
      <c r="BZ14" s="15">
        <v>87.471028253594298</v>
      </c>
      <c r="CB14" s="26">
        <f t="shared" si="0"/>
        <v>1.0345779176319942</v>
      </c>
      <c r="CC14" s="18" t="str">
        <f t="shared" si="8"/>
        <v/>
      </c>
      <c r="CD14" s="13">
        <f t="shared" si="1"/>
        <v>-3.2337370329797624E-2</v>
      </c>
      <c r="CE14" s="13">
        <f t="shared" si="2"/>
        <v>-2.4183961368320132E-2</v>
      </c>
      <c r="CF14" s="13">
        <f t="shared" si="3"/>
        <v>-1.1665083492021354E-2</v>
      </c>
      <c r="CG14" s="13">
        <f t="shared" si="4"/>
        <v>-4.2951968089619291E-2</v>
      </c>
      <c r="CH14" s="13">
        <f t="shared" si="5"/>
        <v>-4.1893743400602784E-2</v>
      </c>
      <c r="CI14" s="13">
        <f t="shared" si="6"/>
        <v>-3.692794186084232E-2</v>
      </c>
      <c r="CJ14" s="13">
        <f t="shared" si="7"/>
        <v>-2.1127466535244929E-2</v>
      </c>
    </row>
    <row r="15" spans="1:88" x14ac:dyDescent="0.25">
      <c r="A15" s="17" t="s">
        <v>431</v>
      </c>
      <c r="B15" s="15">
        <v>125288.79268</v>
      </c>
      <c r="C15" s="15">
        <v>1982.1520766000001</v>
      </c>
      <c r="D15" s="15">
        <v>3192.7735561999998</v>
      </c>
      <c r="E15" s="15">
        <v>21592.234251000002</v>
      </c>
      <c r="F15" s="15">
        <v>19736.737111999999</v>
      </c>
      <c r="G15" s="15">
        <v>1130.3859619</v>
      </c>
      <c r="H15" s="15">
        <v>52690.240524000001</v>
      </c>
      <c r="J15" s="17" t="s">
        <v>431</v>
      </c>
      <c r="K15" s="15">
        <v>4008.1485921093299</v>
      </c>
      <c r="L15" s="15">
        <v>602.19618207806604</v>
      </c>
      <c r="M15" s="15">
        <v>1377.5189188848501</v>
      </c>
      <c r="N15" s="15">
        <v>1377.5189188848501</v>
      </c>
      <c r="O15" s="15">
        <v>1286.00999674339</v>
      </c>
      <c r="P15" s="15">
        <v>1273.99104313467</v>
      </c>
      <c r="Q15" s="15">
        <v>699.35881576886595</v>
      </c>
      <c r="R15" s="15">
        <v>4290.1592854439496</v>
      </c>
      <c r="S15" s="15">
        <v>94083.936875896194</v>
      </c>
      <c r="T15" s="15">
        <v>978.69322744580904</v>
      </c>
      <c r="U15" s="15">
        <v>1.4773784333867901</v>
      </c>
      <c r="V15" s="15">
        <v>642.81196892540902</v>
      </c>
      <c r="W15" s="15">
        <v>113.537270742527</v>
      </c>
      <c r="X15" s="15">
        <v>427.20127964694097</v>
      </c>
      <c r="Y15" s="15">
        <v>2832.7856848097499</v>
      </c>
      <c r="Z15" s="15">
        <v>2832.7856848097499</v>
      </c>
      <c r="AA15" s="15">
        <v>451.16291517039599</v>
      </c>
      <c r="AB15" s="15">
        <v>1.4880740696999999</v>
      </c>
      <c r="AC15" s="15">
        <v>12192798.3086136</v>
      </c>
      <c r="AD15" s="15">
        <v>0</v>
      </c>
      <c r="AE15" s="15">
        <v>3005.2243450507799</v>
      </c>
      <c r="AF15" s="15">
        <v>305.81184785353298</v>
      </c>
      <c r="AG15" s="15">
        <v>523.44898884812505</v>
      </c>
      <c r="AH15" s="15">
        <v>8825.7113302390608</v>
      </c>
      <c r="AI15" s="15">
        <v>308.697666735106</v>
      </c>
      <c r="AJ15" s="15">
        <v>1787.4101742738401</v>
      </c>
      <c r="AK15" s="15">
        <v>0</v>
      </c>
      <c r="AL15" s="15">
        <v>216.951927559231</v>
      </c>
      <c r="AM15" s="15">
        <v>1466.2774270826701</v>
      </c>
      <c r="AN15" s="15">
        <v>0</v>
      </c>
      <c r="AO15" s="15">
        <v>42382.5874711332</v>
      </c>
      <c r="AP15" s="15">
        <v>2277.4740927427101</v>
      </c>
      <c r="AQ15" s="15">
        <v>253.052661343165</v>
      </c>
      <c r="AR15" s="15">
        <v>2530.5267540858799</v>
      </c>
      <c r="AS15" s="15">
        <v>2.3212399298365098</v>
      </c>
      <c r="AT15" s="15">
        <v>3159.6482848957999</v>
      </c>
      <c r="AU15" s="15">
        <v>241.44860865093801</v>
      </c>
      <c r="AV15" s="15">
        <v>2.2916647530547798</v>
      </c>
      <c r="AW15" s="15">
        <v>3643.9290140753301</v>
      </c>
      <c r="AX15" s="15">
        <v>54.856004978697797</v>
      </c>
      <c r="AY15" s="15">
        <v>31.387841115208001</v>
      </c>
      <c r="AZ15" s="15">
        <v>477.16018445851603</v>
      </c>
      <c r="BA15" s="15">
        <v>2.66954769964229</v>
      </c>
      <c r="BB15" s="15">
        <v>0</v>
      </c>
      <c r="BC15" s="15">
        <v>18.5455267981723</v>
      </c>
      <c r="BD15" s="15">
        <v>15992.697503408799</v>
      </c>
      <c r="BE15" s="15">
        <v>14780.897908609501</v>
      </c>
      <c r="BF15" s="15">
        <v>1211.7995947992899</v>
      </c>
      <c r="BG15" s="15">
        <v>2.6961371148111999</v>
      </c>
      <c r="BH15" s="15">
        <v>7.7893303218196902E-2</v>
      </c>
      <c r="BI15" s="15">
        <v>2369.23694539702</v>
      </c>
      <c r="BJ15" s="15">
        <v>1.8154036714672199</v>
      </c>
      <c r="BK15" s="15">
        <v>4846.2434605951303</v>
      </c>
      <c r="BL15" s="15">
        <v>16.364158971323299</v>
      </c>
      <c r="BM15" s="15">
        <v>4.3061718274662804</v>
      </c>
      <c r="BN15" s="15">
        <v>6923.2011902754102</v>
      </c>
      <c r="BO15" s="15">
        <v>0.54336860172952495</v>
      </c>
      <c r="BP15" s="15">
        <v>9.6894078794292202</v>
      </c>
      <c r="BQ15" s="15">
        <v>20.133778513754098</v>
      </c>
      <c r="BR15" s="15">
        <v>0.222591257218758</v>
      </c>
      <c r="BS15" s="15">
        <v>841.492505256149</v>
      </c>
      <c r="BT15" s="15">
        <v>220.28428195065499</v>
      </c>
      <c r="BU15" s="15">
        <v>0</v>
      </c>
      <c r="BV15" s="15">
        <v>67.274535074030695</v>
      </c>
      <c r="BW15" s="15">
        <v>693.25279525253404</v>
      </c>
      <c r="BX15" s="15">
        <v>2031.61172354775</v>
      </c>
      <c r="BY15" s="15">
        <v>40962.962901833598</v>
      </c>
      <c r="BZ15" s="15">
        <v>310.73003981135003</v>
      </c>
      <c r="CB15" s="26">
        <f t="shared" si="0"/>
        <v>1.0346562960472778</v>
      </c>
      <c r="CC15" s="18" t="str">
        <f t="shared" si="8"/>
        <v/>
      </c>
      <c r="CD15" s="13">
        <f t="shared" si="1"/>
        <v>-0.24906342488113922</v>
      </c>
      <c r="CE15" s="13">
        <f t="shared" si="2"/>
        <v>-0.26025987390544397</v>
      </c>
      <c r="CF15" s="13">
        <f t="shared" si="3"/>
        <v>-0.20742053592498366</v>
      </c>
      <c r="CG15" s="13">
        <f t="shared" si="4"/>
        <v>-0.25933104849174515</v>
      </c>
      <c r="CH15" s="13">
        <f t="shared" si="5"/>
        <v>-0.25109718872312142</v>
      </c>
      <c r="CI15" s="13">
        <f t="shared" si="6"/>
        <v>-0.25557063373139099</v>
      </c>
      <c r="CJ15" s="13">
        <f t="shared" si="7"/>
        <v>-0.22257020475783779</v>
      </c>
    </row>
    <row r="16" spans="1:88" x14ac:dyDescent="0.25">
      <c r="A16" s="17" t="s">
        <v>432</v>
      </c>
      <c r="B16" s="15">
        <v>177453.37802</v>
      </c>
      <c r="C16" s="15">
        <v>2277.9480352999999</v>
      </c>
      <c r="D16" s="15">
        <v>3553.5965403999999</v>
      </c>
      <c r="E16" s="15">
        <v>30948.904199000001</v>
      </c>
      <c r="F16" s="15">
        <v>27950.143101000001</v>
      </c>
      <c r="G16" s="15">
        <v>1514.0142564</v>
      </c>
      <c r="H16" s="15">
        <v>67829.357011999993</v>
      </c>
      <c r="J16" s="17" t="s">
        <v>432</v>
      </c>
      <c r="K16" s="15">
        <v>3258.9302780272201</v>
      </c>
      <c r="L16" s="15">
        <v>489.62979802971898</v>
      </c>
      <c r="M16" s="15">
        <v>1120.0300043146499</v>
      </c>
      <c r="N16" s="15">
        <v>1120.0300043146499</v>
      </c>
      <c r="O16" s="15">
        <v>1045.63813965086</v>
      </c>
      <c r="P16" s="15">
        <v>1035.8710230720601</v>
      </c>
      <c r="Q16" s="15">
        <v>568.64161508518396</v>
      </c>
      <c r="R16" s="15">
        <v>3488.20270579216</v>
      </c>
      <c r="S16" s="15">
        <v>105203.757189248</v>
      </c>
      <c r="T16" s="15">
        <v>795.73311505170795</v>
      </c>
      <c r="U16" s="15">
        <v>1.18217518855139</v>
      </c>
      <c r="V16" s="15">
        <v>522.66054646721102</v>
      </c>
      <c r="W16" s="15">
        <v>92.309590190105695</v>
      </c>
      <c r="X16" s="15">
        <v>347.34685547520797</v>
      </c>
      <c r="Y16" s="15">
        <v>2303.2951837239598</v>
      </c>
      <c r="Z16" s="15">
        <v>2303.2951837239598</v>
      </c>
      <c r="AA16" s="15">
        <v>366.84320376624902</v>
      </c>
      <c r="AB16" s="15">
        <v>1.1907458102133499</v>
      </c>
      <c r="AC16" s="15">
        <v>3384815.8266322101</v>
      </c>
      <c r="AD16" s="15">
        <v>0</v>
      </c>
      <c r="AE16" s="15">
        <v>2443.5387372052501</v>
      </c>
      <c r="AF16" s="15">
        <v>248.653966053158</v>
      </c>
      <c r="AG16" s="15">
        <v>425.60891603590602</v>
      </c>
      <c r="AH16" s="15">
        <v>7176.12818774065</v>
      </c>
      <c r="AI16" s="15">
        <v>250.99165672007899</v>
      </c>
      <c r="AJ16" s="15">
        <v>1453.2997311808399</v>
      </c>
      <c r="AK16" s="15">
        <v>0</v>
      </c>
      <c r="AL16" s="15">
        <v>176.39369020772699</v>
      </c>
      <c r="AM16" s="15">
        <v>1101.12501971703</v>
      </c>
      <c r="AN16" s="15">
        <v>0</v>
      </c>
      <c r="AO16" s="15">
        <v>34460.097082689797</v>
      </c>
      <c r="AP16" s="15">
        <v>1333.3172217137601</v>
      </c>
      <c r="AQ16" s="15">
        <v>148.14640032937001</v>
      </c>
      <c r="AR16" s="15">
        <v>1481.46362204313</v>
      </c>
      <c r="AS16" s="15">
        <v>1.88741349891243</v>
      </c>
      <c r="AT16" s="15">
        <v>2569.0678979778199</v>
      </c>
      <c r="AU16" s="15">
        <v>196.32186436546999</v>
      </c>
      <c r="AV16" s="15">
        <v>2.51923530390162</v>
      </c>
      <c r="AW16" s="15">
        <v>2962.20896307674</v>
      </c>
      <c r="AX16" s="15">
        <v>60.333013634484601</v>
      </c>
      <c r="AY16" s="15">
        <v>34.330188839541997</v>
      </c>
      <c r="AZ16" s="15">
        <v>525.46277372619602</v>
      </c>
      <c r="BA16" s="15">
        <v>2.9373360887029598</v>
      </c>
      <c r="BB16" s="15">
        <v>0</v>
      </c>
      <c r="BC16" s="15">
        <v>20.1948256061332</v>
      </c>
      <c r="BD16" s="15">
        <v>18910.2293854198</v>
      </c>
      <c r="BE16" s="15">
        <v>16278.5710366287</v>
      </c>
      <c r="BF16" s="15">
        <v>2631.6583487910402</v>
      </c>
      <c r="BG16" s="15">
        <v>2.9541796178177502</v>
      </c>
      <c r="BH16" s="15">
        <v>8.4586400349983798E-2</v>
      </c>
      <c r="BI16" s="15">
        <v>2607.3923579677698</v>
      </c>
      <c r="BJ16" s="15">
        <v>1.9957003739038901</v>
      </c>
      <c r="BK16" s="15">
        <v>5338.4745345987803</v>
      </c>
      <c r="BL16" s="15">
        <v>18.012862160529501</v>
      </c>
      <c r="BM16" s="15">
        <v>4.6965550005125696</v>
      </c>
      <c r="BN16" s="15">
        <v>7626.3849734265796</v>
      </c>
      <c r="BO16" s="15">
        <v>0.43479773000479499</v>
      </c>
      <c r="BP16" s="15">
        <v>10.513206596272999</v>
      </c>
      <c r="BQ16" s="15">
        <v>22.039826081559902</v>
      </c>
      <c r="BR16" s="15">
        <v>0.24488120570886801</v>
      </c>
      <c r="BS16" s="15">
        <v>858.14074232356097</v>
      </c>
      <c r="BT16" s="15">
        <v>178.72854166144</v>
      </c>
      <c r="BU16" s="15">
        <v>0</v>
      </c>
      <c r="BV16" s="15">
        <v>54.6974093161299</v>
      </c>
      <c r="BW16" s="15">
        <v>563.66655137716805</v>
      </c>
      <c r="BX16" s="15">
        <v>1651.8830556109001</v>
      </c>
      <c r="BY16" s="15">
        <v>33305.801690956003</v>
      </c>
      <c r="BZ16" s="15">
        <v>252.63946587930801</v>
      </c>
      <c r="CB16" s="26">
        <f t="shared" si="0"/>
        <v>1.0346574870782119</v>
      </c>
      <c r="CC16" s="18" t="str">
        <f t="shared" si="8"/>
        <v/>
      </c>
      <c r="CD16" s="13">
        <f t="shared" si="1"/>
        <v>-0.4071470582127158</v>
      </c>
      <c r="CE16" s="13">
        <f t="shared" si="2"/>
        <v>-0.51661539128480838</v>
      </c>
      <c r="CF16" s="13">
        <f t="shared" si="3"/>
        <v>-0.58310866042311771</v>
      </c>
      <c r="CG16" s="13">
        <f t="shared" si="4"/>
        <v>-0.38898549480692718</v>
      </c>
      <c r="CH16" s="13">
        <f t="shared" si="5"/>
        <v>-0.41758541350558293</v>
      </c>
      <c r="CI16" s="13">
        <f t="shared" si="6"/>
        <v>-0.4332016764729581</v>
      </c>
      <c r="CJ16" s="13">
        <f t="shared" si="7"/>
        <v>-0.50897659718248955</v>
      </c>
    </row>
    <row r="17" spans="1:88" x14ac:dyDescent="0.25">
      <c r="A17" s="17" t="s">
        <v>541</v>
      </c>
      <c r="B17" s="15">
        <v>14963.463986000001</v>
      </c>
      <c r="C17" s="15">
        <v>187.09004019</v>
      </c>
      <c r="D17" s="15">
        <v>157.12184481</v>
      </c>
      <c r="E17" s="15">
        <v>2827.1809944000001</v>
      </c>
      <c r="F17" s="15">
        <v>2394.7986262999998</v>
      </c>
      <c r="G17" s="15">
        <v>125.42194657</v>
      </c>
      <c r="H17" s="15">
        <v>4306.4799504000002</v>
      </c>
      <c r="J17" s="17" t="s">
        <v>541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B17" s="26" t="e">
        <f t="shared" si="0"/>
        <v>#DIV/0!</v>
      </c>
      <c r="CC17" s="18" t="str">
        <f t="shared" si="8"/>
        <v/>
      </c>
      <c r="CD17" s="13" t="str">
        <f t="shared" si="1"/>
        <v/>
      </c>
      <c r="CE17" s="13" t="str">
        <f t="shared" si="2"/>
        <v/>
      </c>
      <c r="CF17" s="13" t="str">
        <f t="shared" si="3"/>
        <v/>
      </c>
      <c r="CG17" s="13" t="str">
        <f t="shared" si="4"/>
        <v/>
      </c>
      <c r="CH17" s="13" t="str">
        <f t="shared" si="5"/>
        <v/>
      </c>
      <c r="CI17" s="13" t="str">
        <f t="shared" si="6"/>
        <v/>
      </c>
      <c r="CJ17" s="13" t="str">
        <f t="shared" si="7"/>
        <v/>
      </c>
    </row>
    <row r="18" spans="1:88" x14ac:dyDescent="0.25">
      <c r="A18" s="17" t="s">
        <v>542</v>
      </c>
      <c r="B18" s="15">
        <v>16994.131763000001</v>
      </c>
      <c r="C18" s="15">
        <v>217.41274361000001</v>
      </c>
      <c r="D18" s="15">
        <v>176.63457475999999</v>
      </c>
      <c r="E18" s="15">
        <v>3213.0501214999999</v>
      </c>
      <c r="F18" s="15">
        <v>2722.4983059000001</v>
      </c>
      <c r="G18" s="15">
        <v>143.99628328</v>
      </c>
      <c r="H18" s="15">
        <v>4876.9760987</v>
      </c>
      <c r="J18" s="17" t="s">
        <v>542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B18" s="26" t="e">
        <f t="shared" si="0"/>
        <v>#DIV/0!</v>
      </c>
      <c r="CC18" s="18" t="str">
        <f t="shared" si="8"/>
        <v/>
      </c>
      <c r="CD18" s="13" t="str">
        <f t="shared" si="1"/>
        <v/>
      </c>
      <c r="CE18" s="13" t="str">
        <f t="shared" si="2"/>
        <v/>
      </c>
      <c r="CF18" s="13" t="str">
        <f t="shared" si="3"/>
        <v/>
      </c>
      <c r="CG18" s="13" t="str">
        <f t="shared" si="4"/>
        <v/>
      </c>
      <c r="CH18" s="13" t="str">
        <f t="shared" si="5"/>
        <v/>
      </c>
      <c r="CI18" s="13" t="str">
        <f t="shared" si="6"/>
        <v/>
      </c>
      <c r="CJ18" s="13" t="str">
        <f t="shared" si="7"/>
        <v/>
      </c>
    </row>
    <row r="19" spans="1:88" x14ac:dyDescent="0.25">
      <c r="A19" s="17" t="s">
        <v>433</v>
      </c>
      <c r="B19" s="15">
        <v>190.33600000000001</v>
      </c>
      <c r="C19" s="15">
        <v>3.7839999999999998</v>
      </c>
      <c r="D19" s="15">
        <v>2.2040000000000002</v>
      </c>
      <c r="E19" s="15">
        <v>36.981000000000002</v>
      </c>
      <c r="F19" s="15">
        <v>31.335999999999999</v>
      </c>
      <c r="G19" s="15">
        <v>1.966</v>
      </c>
      <c r="H19" s="15">
        <v>53.893999999999998</v>
      </c>
      <c r="J19" s="17" t="s">
        <v>433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B19" s="26" t="e">
        <f t="shared" si="0"/>
        <v>#DIV/0!</v>
      </c>
      <c r="CC19" s="18" t="str">
        <f t="shared" si="8"/>
        <v/>
      </c>
      <c r="CD19" s="13" t="str">
        <f t="shared" si="1"/>
        <v/>
      </c>
      <c r="CE19" s="13" t="str">
        <f t="shared" si="2"/>
        <v/>
      </c>
      <c r="CF19" s="13" t="str">
        <f t="shared" si="3"/>
        <v/>
      </c>
      <c r="CG19" s="13" t="str">
        <f t="shared" si="4"/>
        <v/>
      </c>
      <c r="CH19" s="13" t="str">
        <f t="shared" si="5"/>
        <v/>
      </c>
      <c r="CI19" s="13" t="str">
        <f t="shared" si="6"/>
        <v/>
      </c>
      <c r="CJ19" s="13" t="str">
        <f t="shared" si="7"/>
        <v/>
      </c>
    </row>
    <row r="20" spans="1:88" x14ac:dyDescent="0.25">
      <c r="A20" s="77" t="s">
        <v>543</v>
      </c>
      <c r="B20" s="78">
        <v>1836.2761224999999</v>
      </c>
      <c r="C20" s="78">
        <v>34.081410419000001</v>
      </c>
      <c r="D20" s="78">
        <v>115.29107784</v>
      </c>
      <c r="E20" s="78">
        <v>175.40359860999999</v>
      </c>
      <c r="F20" s="78">
        <v>158.54065732999999</v>
      </c>
      <c r="G20" s="78">
        <v>14.335918393</v>
      </c>
      <c r="H20" s="78">
        <v>1041.8012326</v>
      </c>
      <c r="J20" s="77" t="s">
        <v>543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8">
        <v>0</v>
      </c>
      <c r="AL20" s="78">
        <v>0</v>
      </c>
      <c r="AM20" s="78">
        <v>0</v>
      </c>
      <c r="AN20" s="78">
        <v>0</v>
      </c>
      <c r="AO20" s="78">
        <v>0</v>
      </c>
      <c r="AP20" s="78">
        <v>0</v>
      </c>
      <c r="AQ20" s="78">
        <v>0</v>
      </c>
      <c r="AR20" s="78">
        <v>0</v>
      </c>
      <c r="AS20" s="78">
        <v>0</v>
      </c>
      <c r="AT20" s="78">
        <v>0</v>
      </c>
      <c r="AU20" s="78">
        <v>0</v>
      </c>
      <c r="AV20" s="78">
        <v>0</v>
      </c>
      <c r="AW20" s="78">
        <v>0</v>
      </c>
      <c r="AX20" s="78">
        <v>0</v>
      </c>
      <c r="AY20" s="78">
        <v>0</v>
      </c>
      <c r="AZ20" s="78">
        <v>0</v>
      </c>
      <c r="BA20" s="78">
        <v>0</v>
      </c>
      <c r="BB20" s="78">
        <v>0</v>
      </c>
      <c r="BC20" s="78">
        <v>0</v>
      </c>
      <c r="BD20" s="78">
        <v>0</v>
      </c>
      <c r="BE20" s="78">
        <v>0</v>
      </c>
      <c r="BF20" s="78">
        <v>0</v>
      </c>
      <c r="BG20" s="78">
        <v>0</v>
      </c>
      <c r="BH20" s="78">
        <v>0</v>
      </c>
      <c r="BI20" s="78">
        <v>0</v>
      </c>
      <c r="BJ20" s="78">
        <v>0</v>
      </c>
      <c r="BK20" s="78">
        <v>0</v>
      </c>
      <c r="BL20" s="78">
        <v>0</v>
      </c>
      <c r="BM20" s="78">
        <v>0</v>
      </c>
      <c r="BN20" s="78">
        <v>0</v>
      </c>
      <c r="BO20" s="78">
        <v>0</v>
      </c>
      <c r="BP20" s="78">
        <v>0</v>
      </c>
      <c r="BQ20" s="78">
        <v>0</v>
      </c>
      <c r="BR20" s="78">
        <v>0</v>
      </c>
      <c r="BS20" s="78">
        <v>0</v>
      </c>
      <c r="BT20" s="78">
        <v>0</v>
      </c>
      <c r="BU20" s="78">
        <v>0</v>
      </c>
      <c r="BV20" s="78">
        <v>0</v>
      </c>
      <c r="BW20" s="78">
        <v>0</v>
      </c>
      <c r="BX20" s="78">
        <v>0</v>
      </c>
      <c r="BY20" s="78">
        <v>0</v>
      </c>
      <c r="BZ20" s="78">
        <v>0</v>
      </c>
      <c r="CB20" s="26" t="e">
        <f t="shared" si="0"/>
        <v>#DIV/0!</v>
      </c>
      <c r="CC20" s="18" t="str">
        <f t="shared" si="8"/>
        <v/>
      </c>
      <c r="CD20" s="13" t="str">
        <f t="shared" si="1"/>
        <v/>
      </c>
      <c r="CE20" s="13" t="str">
        <f t="shared" si="2"/>
        <v/>
      </c>
      <c r="CF20" s="13" t="str">
        <f t="shared" si="3"/>
        <v/>
      </c>
      <c r="CG20" s="13" t="str">
        <f t="shared" si="4"/>
        <v/>
      </c>
      <c r="CH20" s="13" t="str">
        <f t="shared" si="5"/>
        <v/>
      </c>
      <c r="CI20" s="13" t="str">
        <f t="shared" si="6"/>
        <v/>
      </c>
      <c r="CJ20" s="13" t="str">
        <f t="shared" si="7"/>
        <v/>
      </c>
    </row>
    <row r="21" spans="1:88" x14ac:dyDescent="0.25">
      <c r="A21" s="17" t="s">
        <v>544</v>
      </c>
      <c r="B21" s="15">
        <v>31146.736008</v>
      </c>
      <c r="C21" s="15">
        <v>511.09111524999997</v>
      </c>
      <c r="D21" s="15">
        <v>2131.3467744999998</v>
      </c>
      <c r="E21" s="15">
        <v>4259.4993629999999</v>
      </c>
      <c r="F21" s="15">
        <v>3159.3130098000001</v>
      </c>
      <c r="G21" s="15">
        <v>318.05094439999999</v>
      </c>
      <c r="H21" s="15">
        <v>14756.470361</v>
      </c>
      <c r="J21" s="17" t="s">
        <v>434</v>
      </c>
      <c r="K21" s="15">
        <v>1444.5693573743399</v>
      </c>
      <c r="L21" s="15">
        <v>216.96409415074001</v>
      </c>
      <c r="M21" s="15">
        <v>496.49323136199001</v>
      </c>
      <c r="N21" s="15">
        <v>496.49323136199001</v>
      </c>
      <c r="O21" s="15">
        <v>463.856722078639</v>
      </c>
      <c r="P21" s="15">
        <v>459.66143528781799</v>
      </c>
      <c r="Q21" s="15">
        <v>252.324064430504</v>
      </c>
      <c r="R21" s="15">
        <v>1545.59117973055</v>
      </c>
      <c r="S21" s="15">
        <v>31147.297001356899</v>
      </c>
      <c r="T21" s="15">
        <v>352.18112283400399</v>
      </c>
      <c r="U21" s="15">
        <v>0</v>
      </c>
      <c r="V21" s="15">
        <v>231.80784074675699</v>
      </c>
      <c r="W21" s="15">
        <v>40.780756491554897</v>
      </c>
      <c r="X21" s="15">
        <v>153.94604500057599</v>
      </c>
      <c r="Y21" s="15">
        <v>1021.60798322753</v>
      </c>
      <c r="Z21" s="15">
        <v>1021.60798322753</v>
      </c>
      <c r="AA21" s="15">
        <v>162.96284701974801</v>
      </c>
      <c r="AB21" s="15">
        <v>0</v>
      </c>
      <c r="AC21" s="15">
        <v>7932550.4881832199</v>
      </c>
      <c r="AD21" s="15">
        <v>0</v>
      </c>
      <c r="AE21" s="15">
        <v>1084.7945819622801</v>
      </c>
      <c r="AF21" s="15">
        <v>110.368812173712</v>
      </c>
      <c r="AG21" s="15">
        <v>188.77660731466</v>
      </c>
      <c r="AH21" s="15">
        <v>3185.0206522501098</v>
      </c>
      <c r="AI21" s="15">
        <v>111.16186629737901</v>
      </c>
      <c r="AJ21" s="15">
        <v>644.14586163664899</v>
      </c>
      <c r="AK21" s="15">
        <v>0</v>
      </c>
      <c r="AL21" s="15">
        <v>78.052655932069399</v>
      </c>
      <c r="AM21" s="15">
        <v>511.101093044197</v>
      </c>
      <c r="AN21" s="15">
        <v>0</v>
      </c>
      <c r="AO21" s="15">
        <v>15268.283303626</v>
      </c>
      <c r="AP21" s="15">
        <v>1918.2450648489501</v>
      </c>
      <c r="AQ21" s="15">
        <v>213.13831722063199</v>
      </c>
      <c r="AR21" s="15">
        <v>2131.38338206959</v>
      </c>
      <c r="AS21" s="15">
        <v>0.83844590195942503</v>
      </c>
      <c r="AT21" s="15">
        <v>1139.60848297506</v>
      </c>
      <c r="AU21" s="15">
        <v>87.175902862765497</v>
      </c>
      <c r="AV21" s="15">
        <v>0.48654165225395002</v>
      </c>
      <c r="AW21" s="15">
        <v>1296.9292470819601</v>
      </c>
      <c r="AX21" s="15">
        <v>11.667524894811899</v>
      </c>
      <c r="AY21" s="15">
        <v>6.5398792155954899</v>
      </c>
      <c r="AZ21" s="15">
        <v>101.958940380627</v>
      </c>
      <c r="BA21" s="15">
        <v>0.56868491441106195</v>
      </c>
      <c r="BB21" s="15">
        <v>0</v>
      </c>
      <c r="BC21" s="15">
        <v>3.8007128949442501</v>
      </c>
      <c r="BD21" s="15">
        <v>4259.5525619254304</v>
      </c>
      <c r="BE21" s="15">
        <v>3159.3624849263601</v>
      </c>
      <c r="BF21" s="15">
        <v>1100.19007699906</v>
      </c>
      <c r="BG21" s="15">
        <v>0.56552567234907902</v>
      </c>
      <c r="BH21" s="15">
        <v>1.57968199187596E-2</v>
      </c>
      <c r="BI21" s="15">
        <v>505.06101446231997</v>
      </c>
      <c r="BJ21" s="15">
        <v>0.385442560194447</v>
      </c>
      <c r="BK21" s="15">
        <v>1036.70780303576</v>
      </c>
      <c r="BL21" s="15">
        <v>3.49109470835606</v>
      </c>
      <c r="BM21" s="15">
        <v>0.88778080712313301</v>
      </c>
      <c r="BN21" s="15">
        <v>1481.01127692808</v>
      </c>
      <c r="BO21" s="15">
        <v>0</v>
      </c>
      <c r="BP21" s="15">
        <v>1.9588044161885301</v>
      </c>
      <c r="BQ21" s="15">
        <v>4.2082712297932598</v>
      </c>
      <c r="BR21" s="15">
        <v>4.7390333636468801E-2</v>
      </c>
      <c r="BS21" s="15">
        <v>318.05550268489799</v>
      </c>
      <c r="BT21" s="15">
        <v>68.779352572561905</v>
      </c>
      <c r="BU21" s="15">
        <v>0</v>
      </c>
      <c r="BV21" s="15">
        <v>24.190851084838201</v>
      </c>
      <c r="BW21" s="15">
        <v>249.80795868276601</v>
      </c>
      <c r="BX21" s="15">
        <v>732.98526767231499</v>
      </c>
      <c r="BY21" s="15">
        <v>14756.7847786283</v>
      </c>
      <c r="BZ21" s="15">
        <v>111.761473655009</v>
      </c>
      <c r="CB21" s="26">
        <f t="shared" si="0"/>
        <v>1.0346619221375706</v>
      </c>
      <c r="CC21" s="18"/>
      <c r="CD21" s="13">
        <f t="shared" si="1"/>
        <v>1.8011304836414514E-5</v>
      </c>
      <c r="CE21" s="13">
        <f t="shared" si="2"/>
        <v>1.9522535022246955E-5</v>
      </c>
      <c r="CF21" s="13">
        <f t="shared" si="3"/>
        <v>1.7175792333815733E-5</v>
      </c>
      <c r="CG21" s="13">
        <f t="shared" si="4"/>
        <v>1.2489478433214404E-5</v>
      </c>
      <c r="CH21" s="13">
        <f t="shared" si="5"/>
        <v>1.566009009127138E-5</v>
      </c>
      <c r="CI21" s="13">
        <f t="shared" si="6"/>
        <v>1.4331933227223411E-5</v>
      </c>
      <c r="CJ21" s="13">
        <f t="shared" si="7"/>
        <v>2.1307102620646919E-5</v>
      </c>
    </row>
    <row r="22" spans="1:88" x14ac:dyDescent="0.25">
      <c r="A22" s="17" t="s">
        <v>545</v>
      </c>
      <c r="B22" s="17"/>
      <c r="C22" s="17"/>
      <c r="D22" s="17"/>
      <c r="E22" s="17"/>
      <c r="F22" s="17"/>
      <c r="G22" s="17"/>
      <c r="H22" s="17"/>
      <c r="CB22" s="26" t="e">
        <f t="shared" si="0"/>
        <v>#DIV/0!</v>
      </c>
      <c r="CC22" s="18"/>
      <c r="CD22" s="13" t="str">
        <f t="shared" si="1"/>
        <v/>
      </c>
      <c r="CE22" s="13" t="str">
        <f t="shared" si="2"/>
        <v/>
      </c>
      <c r="CF22" s="13" t="str">
        <f t="shared" si="3"/>
        <v/>
      </c>
      <c r="CG22" s="13" t="str">
        <f t="shared" si="4"/>
        <v/>
      </c>
      <c r="CH22" s="13" t="str">
        <f t="shared" si="5"/>
        <v/>
      </c>
      <c r="CI22" s="13" t="str">
        <f t="shared" si="6"/>
        <v/>
      </c>
      <c r="CJ22" s="13" t="str">
        <f t="shared" si="7"/>
        <v/>
      </c>
    </row>
    <row r="23" spans="1:88" x14ac:dyDescent="0.25">
      <c r="A23" s="17" t="s">
        <v>546</v>
      </c>
      <c r="B23" s="15">
        <v>3867872.5959999999</v>
      </c>
      <c r="C23" s="15">
        <v>67247.047288999995</v>
      </c>
      <c r="D23" s="15">
        <v>192363.27267999999</v>
      </c>
      <c r="E23" s="15">
        <v>640475.04653000005</v>
      </c>
      <c r="F23" s="15">
        <v>444142.6287</v>
      </c>
      <c r="G23" s="15">
        <v>27745.152636999999</v>
      </c>
      <c r="H23" s="15">
        <v>2104282.9059000001</v>
      </c>
      <c r="J23" s="17" t="s">
        <v>546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B23" s="26" t="e">
        <f t="shared" si="0"/>
        <v>#DIV/0!</v>
      </c>
      <c r="CC23" s="18" t="str">
        <f t="shared" ref="CC23:CC51" si="9">IF(AD23&lt;&gt;0,AD23/AR23,"")</f>
        <v/>
      </c>
      <c r="CD23" s="13" t="str">
        <f t="shared" si="1"/>
        <v/>
      </c>
      <c r="CE23" s="13" t="str">
        <f t="shared" si="2"/>
        <v/>
      </c>
      <c r="CF23" s="13" t="str">
        <f t="shared" si="3"/>
        <v/>
      </c>
      <c r="CG23" s="13" t="str">
        <f t="shared" si="4"/>
        <v/>
      </c>
      <c r="CH23" s="13" t="str">
        <f t="shared" si="5"/>
        <v/>
      </c>
      <c r="CI23" s="13" t="str">
        <f t="shared" si="6"/>
        <v/>
      </c>
      <c r="CJ23" s="13" t="str">
        <f t="shared" si="7"/>
        <v/>
      </c>
    </row>
    <row r="24" spans="1:88" x14ac:dyDescent="0.25">
      <c r="A24" s="17" t="s">
        <v>547</v>
      </c>
      <c r="B24" s="15">
        <v>3873.2059767999999</v>
      </c>
      <c r="C24" s="15">
        <v>45.184555551000003</v>
      </c>
      <c r="D24" s="15">
        <v>324.48886350999999</v>
      </c>
      <c r="E24" s="15">
        <v>481.15725006999998</v>
      </c>
      <c r="F24" s="15">
        <v>425.81795086</v>
      </c>
      <c r="G24" s="15">
        <v>49.712850250999999</v>
      </c>
      <c r="H24" s="15">
        <v>1836.5686754000001</v>
      </c>
      <c r="J24" s="17" t="s">
        <v>547</v>
      </c>
      <c r="K24" s="15">
        <v>179.78508457569299</v>
      </c>
      <c r="L24" s="15">
        <v>27.002441417166398</v>
      </c>
      <c r="M24" s="15">
        <v>61.791460539385</v>
      </c>
      <c r="N24" s="15">
        <v>61.791460539385</v>
      </c>
      <c r="O24" s="15">
        <v>57.729701109509001</v>
      </c>
      <c r="P24" s="15">
        <v>57.207527727964603</v>
      </c>
      <c r="Q24" s="15">
        <v>31.403261187528798</v>
      </c>
      <c r="R24" s="15">
        <v>192.35786363192099</v>
      </c>
      <c r="S24" s="15">
        <v>3873.2048416100301</v>
      </c>
      <c r="T24" s="15">
        <v>43.830998812020702</v>
      </c>
      <c r="U24" s="15">
        <v>0</v>
      </c>
      <c r="V24" s="15">
        <v>28.849830773454201</v>
      </c>
      <c r="W24" s="15">
        <v>5.0754021821269903</v>
      </c>
      <c r="X24" s="15">
        <v>19.1594705601917</v>
      </c>
      <c r="Y24" s="15">
        <v>127.145049626846</v>
      </c>
      <c r="Z24" s="15">
        <v>127.145049626846</v>
      </c>
      <c r="AA24" s="15">
        <v>20.281679216824301</v>
      </c>
      <c r="AB24" s="15">
        <v>0</v>
      </c>
      <c r="AC24" s="15">
        <v>1047526.86247105</v>
      </c>
      <c r="AD24" s="15">
        <v>0</v>
      </c>
      <c r="AE24" s="15">
        <v>135.00903159950599</v>
      </c>
      <c r="AF24" s="15">
        <v>13.736042316389501</v>
      </c>
      <c r="AG24" s="15">
        <v>23.494386410639901</v>
      </c>
      <c r="AH24" s="15">
        <v>396.394344178979</v>
      </c>
      <c r="AI24" s="15">
        <v>13.834758410335199</v>
      </c>
      <c r="AJ24" s="15">
        <v>80.167723502864604</v>
      </c>
      <c r="AK24" s="15">
        <v>0</v>
      </c>
      <c r="AL24" s="15">
        <v>9.7141144206665402</v>
      </c>
      <c r="AM24" s="15">
        <v>45.184563712362902</v>
      </c>
      <c r="AN24" s="15">
        <v>0</v>
      </c>
      <c r="AO24" s="15">
        <v>1900.22727218814</v>
      </c>
      <c r="AP24" s="15">
        <v>292.03991935580899</v>
      </c>
      <c r="AQ24" s="15">
        <v>32.448857614268199</v>
      </c>
      <c r="AR24" s="15">
        <v>324.48877697007703</v>
      </c>
      <c r="AS24" s="15">
        <v>0.104349299575485</v>
      </c>
      <c r="AT24" s="15">
        <v>141.83091814236801</v>
      </c>
      <c r="AU24" s="15">
        <v>10.849562049504801</v>
      </c>
      <c r="AV24" s="15">
        <v>6.5575784057276001E-2</v>
      </c>
      <c r="AW24" s="15">
        <v>161.41045216296499</v>
      </c>
      <c r="AX24" s="15">
        <v>1.5725454168664601</v>
      </c>
      <c r="AY24" s="15">
        <v>0.88144344031261501</v>
      </c>
      <c r="AZ24" s="15">
        <v>13.741992958988501</v>
      </c>
      <c r="BA24" s="15">
        <v>7.6647430391816401E-2</v>
      </c>
      <c r="BB24" s="15">
        <v>0</v>
      </c>
      <c r="BC24" s="15">
        <v>0.512258875532554</v>
      </c>
      <c r="BD24" s="15">
        <v>481.157129881451</v>
      </c>
      <c r="BE24" s="15">
        <v>425.817843910232</v>
      </c>
      <c r="BF24" s="15">
        <v>55.3392859712187</v>
      </c>
      <c r="BG24" s="15">
        <v>7.6221459988866702E-2</v>
      </c>
      <c r="BH24" s="15">
        <v>2.12908224375403E-3</v>
      </c>
      <c r="BI24" s="15">
        <v>68.0719659099301</v>
      </c>
      <c r="BJ24" s="15">
        <v>5.1949784630477697E-2</v>
      </c>
      <c r="BK24" s="15">
        <v>139.727142245517</v>
      </c>
      <c r="BL24" s="15">
        <v>0.47052877715129698</v>
      </c>
      <c r="BM24" s="15">
        <v>0.119654748116426</v>
      </c>
      <c r="BN24" s="15">
        <v>199.61020466938899</v>
      </c>
      <c r="BO24" s="15">
        <v>0</v>
      </c>
      <c r="BP24" s="15">
        <v>0.26400687406647999</v>
      </c>
      <c r="BQ24" s="15">
        <v>0.56718917574695304</v>
      </c>
      <c r="BR24" s="15">
        <v>6.3872773017631399E-3</v>
      </c>
      <c r="BS24" s="15">
        <v>49.712863989594197</v>
      </c>
      <c r="BT24" s="15">
        <v>8.5600145296706796</v>
      </c>
      <c r="BU24" s="15">
        <v>0</v>
      </c>
      <c r="BV24" s="15">
        <v>3.0106977878224401</v>
      </c>
      <c r="BW24" s="15">
        <v>31.090015208284498</v>
      </c>
      <c r="BX24" s="15">
        <v>91.224261246475606</v>
      </c>
      <c r="BY24" s="15">
        <v>1836.56820473222</v>
      </c>
      <c r="BZ24" s="15">
        <v>13.9093376258225</v>
      </c>
      <c r="CB24" s="26">
        <f t="shared" si="0"/>
        <v>1.0346619675174011</v>
      </c>
      <c r="CC24" s="18" t="str">
        <f t="shared" si="9"/>
        <v/>
      </c>
      <c r="CD24" s="13">
        <f t="shared" si="1"/>
        <v>-2.9308794228154913E-7</v>
      </c>
      <c r="CE24" s="13">
        <f t="shared" si="2"/>
        <v>1.8062284335321062E-7</v>
      </c>
      <c r="CF24" s="13">
        <f t="shared" si="3"/>
        <v>-2.666961264091905E-7</v>
      </c>
      <c r="CG24" s="13">
        <f t="shared" si="4"/>
        <v>-2.4979058085240234E-7</v>
      </c>
      <c r="CH24" s="13">
        <f t="shared" si="5"/>
        <v>-2.5116312682546907E-7</v>
      </c>
      <c r="CI24" s="13">
        <f t="shared" si="6"/>
        <v>2.7635901238655469E-7</v>
      </c>
      <c r="CJ24" s="13">
        <f t="shared" si="7"/>
        <v>-2.5627562223427027E-7</v>
      </c>
    </row>
    <row r="25" spans="1:88" x14ac:dyDescent="0.25">
      <c r="A25" s="17" t="s">
        <v>548</v>
      </c>
      <c r="B25" s="15">
        <v>67212.846019000004</v>
      </c>
      <c r="C25" s="15">
        <v>1184.8105952000001</v>
      </c>
      <c r="D25" s="15">
        <v>3368.6545568000001</v>
      </c>
      <c r="E25" s="15">
        <v>9637.8270097000004</v>
      </c>
      <c r="F25" s="15">
        <v>7686.7164454000003</v>
      </c>
      <c r="G25" s="15">
        <v>591.35009947000003</v>
      </c>
      <c r="H25" s="15">
        <v>34965.355330999999</v>
      </c>
      <c r="J25" s="17" t="s">
        <v>548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B25" s="26" t="e">
        <f t="shared" si="0"/>
        <v>#DIV/0!</v>
      </c>
      <c r="CC25" s="18" t="str">
        <f t="shared" si="9"/>
        <v/>
      </c>
      <c r="CD25" s="13" t="str">
        <f t="shared" si="1"/>
        <v/>
      </c>
      <c r="CE25" s="13" t="str">
        <f t="shared" si="2"/>
        <v/>
      </c>
      <c r="CF25" s="13" t="str">
        <f t="shared" si="3"/>
        <v/>
      </c>
      <c r="CG25" s="13" t="str">
        <f t="shared" si="4"/>
        <v/>
      </c>
      <c r="CH25" s="13" t="str">
        <f t="shared" si="5"/>
        <v/>
      </c>
      <c r="CI25" s="13" t="str">
        <f t="shared" si="6"/>
        <v/>
      </c>
      <c r="CJ25" s="13" t="str">
        <f t="shared" si="7"/>
        <v/>
      </c>
    </row>
    <row r="26" spans="1:88" x14ac:dyDescent="0.25">
      <c r="A26" s="17" t="s">
        <v>549</v>
      </c>
      <c r="B26" s="15">
        <v>1570878.3128</v>
      </c>
      <c r="C26" s="15">
        <v>23002.958895</v>
      </c>
      <c r="D26" s="15">
        <v>103729.86406000001</v>
      </c>
      <c r="E26" s="15">
        <v>292907.94277999998</v>
      </c>
      <c r="F26" s="15">
        <v>168317.78597</v>
      </c>
      <c r="G26" s="15">
        <v>8757.7119299000005</v>
      </c>
      <c r="H26" s="15">
        <v>915855.61028000002</v>
      </c>
      <c r="J26" s="17" t="s">
        <v>549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B26" s="26" t="e">
        <f t="shared" si="0"/>
        <v>#DIV/0!</v>
      </c>
      <c r="CC26" s="18" t="str">
        <f t="shared" si="9"/>
        <v/>
      </c>
      <c r="CD26" s="13" t="str">
        <f t="shared" si="1"/>
        <v/>
      </c>
      <c r="CE26" s="13" t="str">
        <f t="shared" si="2"/>
        <v/>
      </c>
      <c r="CF26" s="13" t="str">
        <f t="shared" si="3"/>
        <v/>
      </c>
      <c r="CG26" s="13" t="str">
        <f t="shared" si="4"/>
        <v/>
      </c>
      <c r="CH26" s="13" t="str">
        <f t="shared" si="5"/>
        <v/>
      </c>
      <c r="CI26" s="13" t="str">
        <f t="shared" si="6"/>
        <v/>
      </c>
      <c r="CJ26" s="13" t="str">
        <f t="shared" si="7"/>
        <v/>
      </c>
    </row>
    <row r="27" spans="1:88" x14ac:dyDescent="0.25">
      <c r="A27" s="17" t="s">
        <v>550</v>
      </c>
      <c r="B27" s="15">
        <v>36534.987871999998</v>
      </c>
      <c r="C27" s="15">
        <v>644.38023089000001</v>
      </c>
      <c r="D27" s="15">
        <v>2254.6609014000001</v>
      </c>
      <c r="E27" s="15">
        <v>4075.7500863999999</v>
      </c>
      <c r="F27" s="15">
        <v>3487.6239495</v>
      </c>
      <c r="G27" s="15">
        <v>313.90834896000001</v>
      </c>
      <c r="H27" s="15">
        <v>19558.600446</v>
      </c>
      <c r="J27" s="17" t="s">
        <v>550</v>
      </c>
      <c r="K27" s="15">
        <v>1914.6276363269899</v>
      </c>
      <c r="L27" s="15">
        <v>287.56343257308401</v>
      </c>
      <c r="M27" s="15">
        <v>658.05042837546898</v>
      </c>
      <c r="N27" s="15">
        <v>658.05042837546898</v>
      </c>
      <c r="O27" s="15">
        <v>614.79414551080595</v>
      </c>
      <c r="P27" s="15">
        <v>609.23376067399397</v>
      </c>
      <c r="Q27" s="15">
        <v>334.42949763159999</v>
      </c>
      <c r="R27" s="15">
        <v>2048.5214741745999</v>
      </c>
      <c r="S27" s="15">
        <v>36534.977506246199</v>
      </c>
      <c r="T27" s="15">
        <v>466.77972039295702</v>
      </c>
      <c r="U27" s="15">
        <v>0</v>
      </c>
      <c r="V27" s="15">
        <v>307.23737827578901</v>
      </c>
      <c r="W27" s="15">
        <v>54.050628808241903</v>
      </c>
      <c r="X27" s="15">
        <v>204.03953455331001</v>
      </c>
      <c r="Y27" s="15">
        <v>1354.0355769827399</v>
      </c>
      <c r="Z27" s="15">
        <v>1354.0355769827399</v>
      </c>
      <c r="AA27" s="15">
        <v>215.99041861954299</v>
      </c>
      <c r="AB27" s="15">
        <v>0</v>
      </c>
      <c r="AC27" s="15">
        <v>8271886.3510713903</v>
      </c>
      <c r="AD27" s="15">
        <v>0</v>
      </c>
      <c r="AE27" s="15">
        <v>1437.78324778349</v>
      </c>
      <c r="AF27" s="15">
        <v>146.28235604745001</v>
      </c>
      <c r="AG27" s="15">
        <v>250.203881276956</v>
      </c>
      <c r="AH27" s="15">
        <v>4221.4160249779397</v>
      </c>
      <c r="AI27" s="15">
        <v>147.33355347203701</v>
      </c>
      <c r="AJ27" s="15">
        <v>853.748825614255</v>
      </c>
      <c r="AK27" s="15">
        <v>0</v>
      </c>
      <c r="AL27" s="15">
        <v>103.450726275524</v>
      </c>
      <c r="AM27" s="15">
        <v>644.38009851088702</v>
      </c>
      <c r="AN27" s="15">
        <v>0</v>
      </c>
      <c r="AO27" s="15">
        <v>20236.5336371302</v>
      </c>
      <c r="AP27" s="15">
        <v>2029.19406674228</v>
      </c>
      <c r="AQ27" s="15">
        <v>225.46602110087801</v>
      </c>
      <c r="AR27" s="15">
        <v>2254.66008784316</v>
      </c>
      <c r="AS27" s="15">
        <v>1.1112737449108201</v>
      </c>
      <c r="AT27" s="15">
        <v>1510.4332422744301</v>
      </c>
      <c r="AU27" s="15">
        <v>115.542660907629</v>
      </c>
      <c r="AV27" s="15">
        <v>0.537094039473756</v>
      </c>
      <c r="AW27" s="15">
        <v>1718.9458950155299</v>
      </c>
      <c r="AX27" s="15">
        <v>12.879791603476599</v>
      </c>
      <c r="AY27" s="15">
        <v>7.2193797413978302</v>
      </c>
      <c r="AZ27" s="15">
        <v>112.55256649051699</v>
      </c>
      <c r="BA27" s="15">
        <v>0.62777196012940994</v>
      </c>
      <c r="BB27" s="15">
        <v>0</v>
      </c>
      <c r="BC27" s="15">
        <v>4.1956104959848197</v>
      </c>
      <c r="BD27" s="15">
        <v>4075.7489582167</v>
      </c>
      <c r="BE27" s="15">
        <v>3487.6230453551598</v>
      </c>
      <c r="BF27" s="15">
        <v>588.12591286154395</v>
      </c>
      <c r="BG27" s="15">
        <v>0.62428444651311499</v>
      </c>
      <c r="BH27" s="15">
        <v>1.7438150159008299E-2</v>
      </c>
      <c r="BI27" s="15">
        <v>557.53732063471</v>
      </c>
      <c r="BJ27" s="15">
        <v>0.42548994371600002</v>
      </c>
      <c r="BK27" s="15">
        <v>1144.42270954435</v>
      </c>
      <c r="BL27" s="15">
        <v>3.8538229849479402</v>
      </c>
      <c r="BM27" s="15">
        <v>0.98002209592310197</v>
      </c>
      <c r="BN27" s="15">
        <v>1634.8895882207</v>
      </c>
      <c r="BO27" s="15">
        <v>0</v>
      </c>
      <c r="BP27" s="15">
        <v>2.16232691270248</v>
      </c>
      <c r="BQ27" s="15">
        <v>4.6455137460385698</v>
      </c>
      <c r="BR27" s="15">
        <v>5.2314344409354202E-2</v>
      </c>
      <c r="BS27" s="15">
        <v>313.90826214101799</v>
      </c>
      <c r="BT27" s="15">
        <v>91.159933138922099</v>
      </c>
      <c r="BU27" s="15">
        <v>0</v>
      </c>
      <c r="BV27" s="15">
        <v>32.062636232592197</v>
      </c>
      <c r="BW27" s="15">
        <v>331.09458815063999</v>
      </c>
      <c r="BX27" s="15">
        <v>971.49625334894995</v>
      </c>
      <c r="BY27" s="15">
        <v>19558.5959274017</v>
      </c>
      <c r="BZ27" s="15">
        <v>148.12829388658099</v>
      </c>
      <c r="CB27" s="26">
        <f t="shared" si="0"/>
        <v>1.0346618802415517</v>
      </c>
      <c r="CC27" s="18" t="str">
        <f t="shared" si="9"/>
        <v/>
      </c>
      <c r="CD27" s="13">
        <f t="shared" si="1"/>
        <v>-2.8372128751520738E-7</v>
      </c>
      <c r="CE27" s="13">
        <f t="shared" si="2"/>
        <v>-2.0543633500461888E-7</v>
      </c>
      <c r="CF27" s="13">
        <f t="shared" si="3"/>
        <v>-3.6083334729067481E-7</v>
      </c>
      <c r="CG27" s="13">
        <f t="shared" si="4"/>
        <v>-2.7680384615878016E-7</v>
      </c>
      <c r="CH27" s="13">
        <f t="shared" si="5"/>
        <v>-2.5924378697292375E-7</v>
      </c>
      <c r="CI27" s="13">
        <f t="shared" si="6"/>
        <v>-2.7657430047435177E-7</v>
      </c>
      <c r="CJ27" s="13">
        <f t="shared" si="7"/>
        <v>-2.3102871355164864E-7</v>
      </c>
    </row>
    <row r="28" spans="1:88" x14ac:dyDescent="0.25">
      <c r="A28" s="17" t="s">
        <v>551</v>
      </c>
      <c r="B28" s="15">
        <v>2488.0262954999998</v>
      </c>
      <c r="C28" s="15">
        <v>32.792927413999998</v>
      </c>
      <c r="D28" s="15">
        <v>182.74183871</v>
      </c>
      <c r="E28" s="15">
        <v>374.25716619000002</v>
      </c>
      <c r="F28" s="15">
        <v>271.65654264</v>
      </c>
      <c r="G28" s="15">
        <v>23.197018768</v>
      </c>
      <c r="H28" s="15">
        <v>1306.9342882000001</v>
      </c>
      <c r="J28" s="17" t="s">
        <v>551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B28" s="26" t="e">
        <f t="shared" si="0"/>
        <v>#DIV/0!</v>
      </c>
      <c r="CC28" s="18" t="str">
        <f t="shared" si="9"/>
        <v/>
      </c>
      <c r="CD28" s="13" t="str">
        <f t="shared" si="1"/>
        <v/>
      </c>
      <c r="CE28" s="13" t="str">
        <f t="shared" si="2"/>
        <v/>
      </c>
      <c r="CF28" s="13" t="str">
        <f t="shared" si="3"/>
        <v/>
      </c>
      <c r="CG28" s="13" t="str">
        <f t="shared" si="4"/>
        <v/>
      </c>
      <c r="CH28" s="13" t="str">
        <f t="shared" si="5"/>
        <v/>
      </c>
      <c r="CI28" s="13" t="str">
        <f t="shared" si="6"/>
        <v/>
      </c>
      <c r="CJ28" s="13" t="str">
        <f t="shared" si="7"/>
        <v/>
      </c>
    </row>
    <row r="29" spans="1:88" x14ac:dyDescent="0.25">
      <c r="A29" s="17" t="s">
        <v>552</v>
      </c>
      <c r="B29" s="15">
        <v>49022.136259999999</v>
      </c>
      <c r="C29" s="15">
        <v>807.08773344999997</v>
      </c>
      <c r="D29" s="15">
        <v>2870.8158489000002</v>
      </c>
      <c r="E29" s="15">
        <v>7210.8406769000003</v>
      </c>
      <c r="F29" s="15">
        <v>5577.7555347999996</v>
      </c>
      <c r="G29" s="15">
        <v>498.41169833999999</v>
      </c>
      <c r="H29" s="15">
        <v>23485.130399000001</v>
      </c>
      <c r="J29" s="17" t="s">
        <v>552</v>
      </c>
      <c r="K29" s="15">
        <v>1295.5425878957101</v>
      </c>
      <c r="L29" s="15">
        <v>194.58129269226899</v>
      </c>
      <c r="M29" s="15">
        <v>445.27320428528901</v>
      </c>
      <c r="N29" s="15">
        <v>445.27320428528901</v>
      </c>
      <c r="O29" s="15">
        <v>416.00362403460701</v>
      </c>
      <c r="P29" s="15">
        <v>412.24117848559598</v>
      </c>
      <c r="Q29" s="15">
        <v>226.293436998625</v>
      </c>
      <c r="R29" s="15">
        <v>1386.1425468471</v>
      </c>
      <c r="S29" s="15">
        <v>27852.2098029222</v>
      </c>
      <c r="T29" s="15">
        <v>315.84891127711802</v>
      </c>
      <c r="U29" s="15">
        <v>0</v>
      </c>
      <c r="V29" s="15">
        <v>207.89375043101501</v>
      </c>
      <c r="W29" s="15">
        <v>36.5736387288418</v>
      </c>
      <c r="X29" s="15">
        <v>138.06438814032401</v>
      </c>
      <c r="Y29" s="15">
        <v>916.21501981300105</v>
      </c>
      <c r="Z29" s="15">
        <v>916.21501981300105</v>
      </c>
      <c r="AA29" s="15">
        <v>146.150976543768</v>
      </c>
      <c r="AB29" s="15">
        <v>0</v>
      </c>
      <c r="AC29" s="15">
        <v>5547482.1712318799</v>
      </c>
      <c r="AD29" s="15">
        <v>0</v>
      </c>
      <c r="AE29" s="15">
        <v>972.88342341739894</v>
      </c>
      <c r="AF29" s="15">
        <v>98.982693155238593</v>
      </c>
      <c r="AG29" s="15">
        <v>169.30175748041199</v>
      </c>
      <c r="AH29" s="15">
        <v>2856.4427191627201</v>
      </c>
      <c r="AI29" s="15">
        <v>99.694010774551501</v>
      </c>
      <c r="AJ29" s="15">
        <v>577.69353599985197</v>
      </c>
      <c r="AK29" s="15">
        <v>0</v>
      </c>
      <c r="AL29" s="15">
        <v>70.000458136926298</v>
      </c>
      <c r="AM29" s="15">
        <v>500.82186153452602</v>
      </c>
      <c r="AN29" s="15">
        <v>0</v>
      </c>
      <c r="AO29" s="15">
        <v>13693.154342256499</v>
      </c>
      <c r="AP29" s="15">
        <v>1244.7597316926499</v>
      </c>
      <c r="AQ29" s="15">
        <v>138.30662822368001</v>
      </c>
      <c r="AR29" s="15">
        <v>1383.0663599163299</v>
      </c>
      <c r="AS29" s="15">
        <v>0.75194920453162495</v>
      </c>
      <c r="AT29" s="15">
        <v>1022.04246966945</v>
      </c>
      <c r="AU29" s="15">
        <v>78.182556892258205</v>
      </c>
      <c r="AV29" s="15">
        <v>0.49928519702486202</v>
      </c>
      <c r="AW29" s="15">
        <v>1163.1334567690201</v>
      </c>
      <c r="AX29" s="15">
        <v>11.9731251229903</v>
      </c>
      <c r="AY29" s="15">
        <v>6.7111745821414504</v>
      </c>
      <c r="AZ29" s="15">
        <v>104.629476783897</v>
      </c>
      <c r="BA29" s="15">
        <v>0.58358059301465504</v>
      </c>
      <c r="BB29" s="15">
        <v>0</v>
      </c>
      <c r="BC29" s="15">
        <v>3.9002622866890402</v>
      </c>
      <c r="BD29" s="15">
        <v>4041.6982790457801</v>
      </c>
      <c r="BE29" s="15">
        <v>3242.1133967339001</v>
      </c>
      <c r="BF29" s="15">
        <v>799.58488231187698</v>
      </c>
      <c r="BG29" s="15">
        <v>0.58033864985752603</v>
      </c>
      <c r="BH29" s="15">
        <v>1.62105556018893E-2</v>
      </c>
      <c r="BI29" s="15">
        <v>518.28976578845595</v>
      </c>
      <c r="BJ29" s="15">
        <v>0.39553779248444298</v>
      </c>
      <c r="BK29" s="15">
        <v>1063.8614701598899</v>
      </c>
      <c r="BL29" s="15">
        <v>3.5825361839977501</v>
      </c>
      <c r="BM29" s="15">
        <v>0.911033456042593</v>
      </c>
      <c r="BN29" s="15">
        <v>1519.8023620816</v>
      </c>
      <c r="BO29" s="15">
        <v>0</v>
      </c>
      <c r="BP29" s="15">
        <v>2.01011065119022</v>
      </c>
      <c r="BQ29" s="15">
        <v>4.3184951023881597</v>
      </c>
      <c r="BR29" s="15">
        <v>4.8631746639549799E-2</v>
      </c>
      <c r="BS29" s="15">
        <v>277.73685571185598</v>
      </c>
      <c r="BT29" s="15">
        <v>61.683840257671797</v>
      </c>
      <c r="BU29" s="15">
        <v>0</v>
      </c>
      <c r="BV29" s="15">
        <v>21.695337038445999</v>
      </c>
      <c r="BW29" s="15">
        <v>224.036849228926</v>
      </c>
      <c r="BX29" s="15">
        <v>657.36789112670499</v>
      </c>
      <c r="BY29" s="15">
        <v>13234.422878156</v>
      </c>
      <c r="BZ29" s="15">
        <v>100.23177770105499</v>
      </c>
      <c r="CB29" s="26">
        <f t="shared" si="0"/>
        <v>1.0346619923153322</v>
      </c>
      <c r="CC29" s="18" t="str">
        <f t="shared" si="9"/>
        <v/>
      </c>
      <c r="CD29" s="13">
        <f t="shared" si="1"/>
        <v>-0.43184422532707062</v>
      </c>
      <c r="CE29" s="13">
        <f t="shared" si="2"/>
        <v>-0.37947035894883596</v>
      </c>
      <c r="CF29" s="13">
        <f t="shared" si="3"/>
        <v>-0.51823229607490351</v>
      </c>
      <c r="CG29" s="13">
        <f t="shared" si="4"/>
        <v>-0.43949693799318013</v>
      </c>
      <c r="CH29" s="13">
        <f t="shared" si="5"/>
        <v>-0.41874229221662151</v>
      </c>
      <c r="CI29" s="13">
        <f t="shared" si="6"/>
        <v>-0.44275614589930218</v>
      </c>
      <c r="CJ29" s="13">
        <f t="shared" si="7"/>
        <v>-0.43647650009558719</v>
      </c>
    </row>
    <row r="30" spans="1:88" x14ac:dyDescent="0.25">
      <c r="A30" s="17" t="s">
        <v>553</v>
      </c>
      <c r="B30" s="15">
        <v>44308.657136000002</v>
      </c>
      <c r="C30" s="15">
        <v>939.27354507999996</v>
      </c>
      <c r="D30" s="15">
        <v>2415.8683154999999</v>
      </c>
      <c r="E30" s="15">
        <v>3740.6498703000002</v>
      </c>
      <c r="F30" s="15">
        <v>3422.3299655999999</v>
      </c>
      <c r="G30" s="15">
        <v>255.17141393</v>
      </c>
      <c r="H30" s="15">
        <v>26906.027811</v>
      </c>
      <c r="J30" s="17" t="s">
        <v>553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B30" s="26" t="e">
        <f t="shared" si="0"/>
        <v>#DIV/0!</v>
      </c>
      <c r="CC30" s="18" t="str">
        <f t="shared" si="9"/>
        <v/>
      </c>
      <c r="CD30" s="13" t="str">
        <f t="shared" si="1"/>
        <v/>
      </c>
      <c r="CE30" s="13" t="str">
        <f t="shared" si="2"/>
        <v/>
      </c>
      <c r="CF30" s="13" t="str">
        <f t="shared" si="3"/>
        <v/>
      </c>
      <c r="CG30" s="13" t="str">
        <f t="shared" si="4"/>
        <v/>
      </c>
      <c r="CH30" s="13" t="str">
        <f t="shared" si="5"/>
        <v/>
      </c>
      <c r="CI30" s="13" t="str">
        <f t="shared" si="6"/>
        <v/>
      </c>
      <c r="CJ30" s="13" t="str">
        <f t="shared" si="7"/>
        <v/>
      </c>
    </row>
    <row r="31" spans="1:88" x14ac:dyDescent="0.25">
      <c r="A31" s="17" t="s">
        <v>554</v>
      </c>
      <c r="B31" s="15">
        <v>2532532.3593000001</v>
      </c>
      <c r="C31" s="15">
        <v>43178.147808000002</v>
      </c>
      <c r="D31" s="15">
        <v>132607.97268000001</v>
      </c>
      <c r="E31" s="15">
        <v>409358.96428999997</v>
      </c>
      <c r="F31" s="15">
        <v>289078.39179000002</v>
      </c>
      <c r="G31" s="15">
        <v>19538.068824000002</v>
      </c>
      <c r="H31" s="15">
        <v>1353799.1858999999</v>
      </c>
      <c r="J31" s="17" t="s">
        <v>554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B31" s="26" t="e">
        <f t="shared" si="0"/>
        <v>#DIV/0!</v>
      </c>
      <c r="CC31" s="18" t="str">
        <f t="shared" si="9"/>
        <v/>
      </c>
      <c r="CD31" s="13" t="str">
        <f t="shared" si="1"/>
        <v/>
      </c>
      <c r="CE31" s="13" t="str">
        <f t="shared" si="2"/>
        <v/>
      </c>
      <c r="CF31" s="13" t="str">
        <f t="shared" si="3"/>
        <v/>
      </c>
      <c r="CG31" s="13" t="str">
        <f t="shared" si="4"/>
        <v/>
      </c>
      <c r="CH31" s="13" t="str">
        <f t="shared" si="5"/>
        <v/>
      </c>
      <c r="CI31" s="13" t="str">
        <f t="shared" si="6"/>
        <v/>
      </c>
      <c r="CJ31" s="13" t="str">
        <f t="shared" si="7"/>
        <v/>
      </c>
    </row>
    <row r="32" spans="1:88" x14ac:dyDescent="0.25">
      <c r="A32" s="17" t="s">
        <v>555</v>
      </c>
      <c r="B32" s="15">
        <v>55293.202987999997</v>
      </c>
      <c r="C32" s="15">
        <v>807.25681082999995</v>
      </c>
      <c r="D32" s="15">
        <v>3736.8952174000001</v>
      </c>
      <c r="E32" s="15">
        <v>10362.135894999999</v>
      </c>
      <c r="F32" s="15">
        <v>5874.7927528</v>
      </c>
      <c r="G32" s="15">
        <v>320.24461151999998</v>
      </c>
      <c r="H32" s="15">
        <v>31690.834082000001</v>
      </c>
      <c r="J32" s="17" t="s">
        <v>555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B32" s="26" t="e">
        <f t="shared" si="0"/>
        <v>#DIV/0!</v>
      </c>
      <c r="CC32" s="18" t="str">
        <f t="shared" si="9"/>
        <v/>
      </c>
      <c r="CD32" s="13" t="str">
        <f t="shared" si="1"/>
        <v/>
      </c>
      <c r="CE32" s="13" t="str">
        <f t="shared" si="2"/>
        <v/>
      </c>
      <c r="CF32" s="13" t="str">
        <f t="shared" si="3"/>
        <v/>
      </c>
      <c r="CG32" s="13" t="str">
        <f t="shared" si="4"/>
        <v/>
      </c>
      <c r="CH32" s="13" t="str">
        <f t="shared" si="5"/>
        <v/>
      </c>
      <c r="CI32" s="13" t="str">
        <f t="shared" si="6"/>
        <v/>
      </c>
      <c r="CJ32" s="13" t="str">
        <f t="shared" si="7"/>
        <v/>
      </c>
    </row>
    <row r="33" spans="1:88" x14ac:dyDescent="0.25">
      <c r="A33" s="17" t="s">
        <v>556</v>
      </c>
      <c r="B33" s="15">
        <v>641378.42718</v>
      </c>
      <c r="C33" s="15">
        <v>11143.652263</v>
      </c>
      <c r="D33" s="15">
        <v>34318.642963999999</v>
      </c>
      <c r="E33" s="15">
        <v>95717.156967000003</v>
      </c>
      <c r="F33" s="15">
        <v>70664.094859000004</v>
      </c>
      <c r="G33" s="15">
        <v>5083.8047681999997</v>
      </c>
      <c r="H33" s="15">
        <v>343730.87651999999</v>
      </c>
      <c r="J33" s="17" t="s">
        <v>556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B33" s="26" t="e">
        <f t="shared" si="0"/>
        <v>#DIV/0!</v>
      </c>
      <c r="CC33" s="18" t="str">
        <f t="shared" si="9"/>
        <v/>
      </c>
      <c r="CD33" s="13" t="str">
        <f t="shared" si="1"/>
        <v/>
      </c>
      <c r="CE33" s="13" t="str">
        <f t="shared" si="2"/>
        <v/>
      </c>
      <c r="CF33" s="13" t="str">
        <f t="shared" si="3"/>
        <v/>
      </c>
      <c r="CG33" s="13" t="str">
        <f t="shared" si="4"/>
        <v/>
      </c>
      <c r="CH33" s="13" t="str">
        <f t="shared" si="5"/>
        <v/>
      </c>
      <c r="CI33" s="13" t="str">
        <f t="shared" si="6"/>
        <v/>
      </c>
      <c r="CJ33" s="13" t="str">
        <f t="shared" si="7"/>
        <v/>
      </c>
    </row>
    <row r="34" spans="1:88" x14ac:dyDescent="0.25">
      <c r="A34" s="17" t="s">
        <v>557</v>
      </c>
      <c r="B34" s="15">
        <v>86517.036196999994</v>
      </c>
      <c r="C34" s="15">
        <v>1206.9827201000001</v>
      </c>
      <c r="D34" s="15">
        <v>5868.5836010000003</v>
      </c>
      <c r="E34" s="15">
        <v>13741.263615</v>
      </c>
      <c r="F34" s="15">
        <v>9483.6318233999991</v>
      </c>
      <c r="G34" s="15">
        <v>675.85558655</v>
      </c>
      <c r="H34" s="15">
        <v>48170.274772999997</v>
      </c>
      <c r="J34" s="17" t="s">
        <v>557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B34" s="26" t="e">
        <f t="shared" si="0"/>
        <v>#DIV/0!</v>
      </c>
      <c r="CC34" s="18" t="str">
        <f t="shared" si="9"/>
        <v/>
      </c>
      <c r="CD34" s="13" t="str">
        <f t="shared" si="1"/>
        <v/>
      </c>
      <c r="CE34" s="13" t="str">
        <f t="shared" si="2"/>
        <v/>
      </c>
      <c r="CF34" s="13" t="str">
        <f t="shared" si="3"/>
        <v/>
      </c>
      <c r="CG34" s="13" t="str">
        <f t="shared" si="4"/>
        <v/>
      </c>
      <c r="CH34" s="13" t="str">
        <f t="shared" si="5"/>
        <v/>
      </c>
      <c r="CI34" s="13" t="str">
        <f t="shared" si="6"/>
        <v/>
      </c>
      <c r="CJ34" s="13" t="str">
        <f t="shared" si="7"/>
        <v/>
      </c>
    </row>
    <row r="35" spans="1:88" x14ac:dyDescent="0.25">
      <c r="A35" s="17" t="s">
        <v>558</v>
      </c>
      <c r="B35" s="15">
        <v>752137.76884000003</v>
      </c>
      <c r="C35" s="15">
        <v>12513.593997</v>
      </c>
      <c r="D35" s="15">
        <v>42144.232203</v>
      </c>
      <c r="E35" s="15">
        <v>111340.45391</v>
      </c>
      <c r="F35" s="15">
        <v>84388.728740000006</v>
      </c>
      <c r="G35" s="15">
        <v>6490.6489745999997</v>
      </c>
      <c r="H35" s="15">
        <v>395706.22635999997</v>
      </c>
      <c r="J35" s="17" t="s">
        <v>558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B35" s="26" t="e">
        <f t="shared" ref="CB35:CB61" si="10">AO35/BY35</f>
        <v>#DIV/0!</v>
      </c>
      <c r="CC35" s="18" t="str">
        <f t="shared" si="9"/>
        <v/>
      </c>
      <c r="CD35" s="13" t="str">
        <f t="shared" si="1"/>
        <v/>
      </c>
      <c r="CE35" s="13" t="str">
        <f t="shared" si="2"/>
        <v/>
      </c>
      <c r="CF35" s="13" t="str">
        <f t="shared" si="3"/>
        <v/>
      </c>
      <c r="CG35" s="13" t="str">
        <f t="shared" si="4"/>
        <v/>
      </c>
      <c r="CH35" s="13" t="str">
        <f t="shared" si="5"/>
        <v/>
      </c>
      <c r="CI35" s="13" t="str">
        <f t="shared" si="6"/>
        <v/>
      </c>
      <c r="CJ35" s="13" t="str">
        <f t="shared" si="7"/>
        <v/>
      </c>
    </row>
    <row r="36" spans="1:88" x14ac:dyDescent="0.25">
      <c r="A36" s="17" t="s">
        <v>559</v>
      </c>
      <c r="B36" s="15">
        <v>34521.945199000002</v>
      </c>
      <c r="C36" s="15">
        <v>656.76214946000005</v>
      </c>
      <c r="D36" s="15">
        <v>2052.2325734000001</v>
      </c>
      <c r="E36" s="15">
        <v>3723.9711947000001</v>
      </c>
      <c r="F36" s="15">
        <v>2949.5240076</v>
      </c>
      <c r="G36" s="15">
        <v>210.33650244</v>
      </c>
      <c r="H36" s="15">
        <v>20677.905294</v>
      </c>
      <c r="J36" s="17" t="s">
        <v>559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B36" s="26" t="e">
        <f t="shared" si="10"/>
        <v>#DIV/0!</v>
      </c>
      <c r="CC36" s="18" t="str">
        <f t="shared" si="9"/>
        <v/>
      </c>
      <c r="CD36" s="13" t="str">
        <f t="shared" si="1"/>
        <v/>
      </c>
      <c r="CE36" s="13" t="str">
        <f t="shared" si="2"/>
        <v/>
      </c>
      <c r="CF36" s="13" t="str">
        <f t="shared" si="3"/>
        <v/>
      </c>
      <c r="CG36" s="13" t="str">
        <f t="shared" si="4"/>
        <v/>
      </c>
      <c r="CH36" s="13" t="str">
        <f t="shared" si="5"/>
        <v/>
      </c>
      <c r="CI36" s="13" t="str">
        <f t="shared" si="6"/>
        <v/>
      </c>
      <c r="CJ36" s="13" t="str">
        <f t="shared" si="7"/>
        <v/>
      </c>
    </row>
    <row r="37" spans="1:88" x14ac:dyDescent="0.25">
      <c r="A37" s="17" t="s">
        <v>560</v>
      </c>
      <c r="B37" s="15">
        <v>177429.65809000001</v>
      </c>
      <c r="C37" s="15">
        <v>3157.9741177000001</v>
      </c>
      <c r="D37" s="15">
        <v>8862.0957280000002</v>
      </c>
      <c r="E37" s="15">
        <v>25544.596108999998</v>
      </c>
      <c r="F37" s="15">
        <v>20199.422435</v>
      </c>
      <c r="G37" s="15">
        <v>1558.698118</v>
      </c>
      <c r="H37" s="15">
        <v>91712.577393</v>
      </c>
      <c r="J37" s="17" t="s">
        <v>560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B37" s="26" t="e">
        <f t="shared" si="10"/>
        <v>#DIV/0!</v>
      </c>
      <c r="CC37" s="18" t="str">
        <f t="shared" si="9"/>
        <v/>
      </c>
      <c r="CD37" s="13" t="str">
        <f t="shared" si="1"/>
        <v/>
      </c>
      <c r="CE37" s="13" t="str">
        <f t="shared" si="2"/>
        <v/>
      </c>
      <c r="CF37" s="13" t="str">
        <f t="shared" si="3"/>
        <v/>
      </c>
      <c r="CG37" s="13" t="str">
        <f t="shared" si="4"/>
        <v/>
      </c>
      <c r="CH37" s="13" t="str">
        <f t="shared" si="5"/>
        <v/>
      </c>
      <c r="CI37" s="13" t="str">
        <f t="shared" si="6"/>
        <v/>
      </c>
      <c r="CJ37" s="13" t="str">
        <f t="shared" si="7"/>
        <v/>
      </c>
    </row>
    <row r="38" spans="1:88" x14ac:dyDescent="0.25">
      <c r="A38" s="17" t="s">
        <v>561</v>
      </c>
      <c r="B38" s="15">
        <v>11143.831308000001</v>
      </c>
      <c r="C38" s="15">
        <v>117.44355167000001</v>
      </c>
      <c r="D38" s="15">
        <v>969.26162435000003</v>
      </c>
      <c r="E38" s="15">
        <v>1306.9749343000001</v>
      </c>
      <c r="F38" s="15">
        <v>1244.8593756</v>
      </c>
      <c r="G38" s="15">
        <v>149.08869265000001</v>
      </c>
      <c r="H38" s="15">
        <v>5378.1458208000004</v>
      </c>
      <c r="J38" s="17" t="s">
        <v>561</v>
      </c>
      <c r="K38" s="15">
        <v>508.102864499536</v>
      </c>
      <c r="L38" s="15">
        <v>76.313466725883899</v>
      </c>
      <c r="M38" s="15">
        <v>174.63314788380501</v>
      </c>
      <c r="N38" s="15">
        <v>174.63314788380501</v>
      </c>
      <c r="O38" s="15">
        <v>163.15375544464999</v>
      </c>
      <c r="P38" s="15">
        <v>161.678094349209</v>
      </c>
      <c r="Q38" s="15">
        <v>88.750733979997094</v>
      </c>
      <c r="R38" s="15">
        <v>543.63561362043197</v>
      </c>
      <c r="S38" s="15">
        <v>10731.903106321201</v>
      </c>
      <c r="T38" s="15">
        <v>123.873762379148</v>
      </c>
      <c r="U38" s="15">
        <v>0</v>
      </c>
      <c r="V38" s="15">
        <v>81.534506480799806</v>
      </c>
      <c r="W38" s="15">
        <v>14.3439296961729</v>
      </c>
      <c r="X38" s="15">
        <v>54.147910529007198</v>
      </c>
      <c r="Y38" s="15">
        <v>359.33329665758799</v>
      </c>
      <c r="Z38" s="15">
        <v>359.33329665758799</v>
      </c>
      <c r="AA38" s="15">
        <v>57.319459914389597</v>
      </c>
      <c r="AB38" s="15">
        <v>0</v>
      </c>
      <c r="AC38" s="15">
        <v>2902697.6499858298</v>
      </c>
      <c r="AD38" s="15">
        <v>0</v>
      </c>
      <c r="AE38" s="15">
        <v>381.55819199460802</v>
      </c>
      <c r="AF38" s="15">
        <v>38.8203443017184</v>
      </c>
      <c r="AG38" s="15">
        <v>66.399008802234405</v>
      </c>
      <c r="AH38" s="15">
        <v>1120.27744859873</v>
      </c>
      <c r="AI38" s="15">
        <v>39.099282731542097</v>
      </c>
      <c r="AJ38" s="15">
        <v>226.56745555067499</v>
      </c>
      <c r="AK38" s="15">
        <v>0</v>
      </c>
      <c r="AL38" s="15">
        <v>27.453748413243499</v>
      </c>
      <c r="AM38" s="15">
        <v>111.948025757701</v>
      </c>
      <c r="AN38" s="15">
        <v>0</v>
      </c>
      <c r="AO38" s="15">
        <v>5370.3611052210899</v>
      </c>
      <c r="AP38" s="15">
        <v>844.29591645849496</v>
      </c>
      <c r="AQ38" s="15">
        <v>93.810661909533295</v>
      </c>
      <c r="AR38" s="15">
        <v>938.10657836802795</v>
      </c>
      <c r="AS38" s="15">
        <v>0.294909931889906</v>
      </c>
      <c r="AT38" s="15">
        <v>400.83802284745599</v>
      </c>
      <c r="AU38" s="15">
        <v>30.6626356493326</v>
      </c>
      <c r="AV38" s="15">
        <v>0.184598176017019</v>
      </c>
      <c r="AW38" s="15">
        <v>456.17301738208897</v>
      </c>
      <c r="AX38" s="15">
        <v>4.4267552868488798</v>
      </c>
      <c r="AY38" s="15">
        <v>2.4812847108362601</v>
      </c>
      <c r="AZ38" s="15">
        <v>38.684072864520402</v>
      </c>
      <c r="BA38" s="15">
        <v>0.21576369682038299</v>
      </c>
      <c r="BB38" s="15">
        <v>0</v>
      </c>
      <c r="BC38" s="15">
        <v>1.44202166978069</v>
      </c>
      <c r="BD38" s="15">
        <v>1249.70157375078</v>
      </c>
      <c r="BE38" s="15">
        <v>1198.6884147006399</v>
      </c>
      <c r="BF38" s="15">
        <v>51.013159050138597</v>
      </c>
      <c r="BG38" s="15">
        <v>0.21456537364484601</v>
      </c>
      <c r="BH38" s="15">
        <v>5.9934427784850801E-3</v>
      </c>
      <c r="BI38" s="15">
        <v>191.62436482415299</v>
      </c>
      <c r="BJ38" s="15">
        <v>0.146240140224981</v>
      </c>
      <c r="BK38" s="15">
        <v>393.33557126385398</v>
      </c>
      <c r="BL38" s="15">
        <v>1.32455085754283</v>
      </c>
      <c r="BM38" s="15">
        <v>0.33683204917409298</v>
      </c>
      <c r="BN38" s="15">
        <v>561.90798008234196</v>
      </c>
      <c r="BO38" s="15">
        <v>0</v>
      </c>
      <c r="BP38" s="15">
        <v>0.74318710516597897</v>
      </c>
      <c r="BQ38" s="15">
        <v>1.5966528262702699</v>
      </c>
      <c r="BR38" s="15">
        <v>1.7980330671252199E-2</v>
      </c>
      <c r="BS38" s="15">
        <v>144.07001003940701</v>
      </c>
      <c r="BT38" s="15">
        <v>24.191939970731202</v>
      </c>
      <c r="BU38" s="15">
        <v>0</v>
      </c>
      <c r="BV38" s="15">
        <v>8.5087604588188697</v>
      </c>
      <c r="BW38" s="15">
        <v>87.865655735441095</v>
      </c>
      <c r="BX38" s="15">
        <v>257.81512727914799</v>
      </c>
      <c r="BY38" s="15">
        <v>5190.4503638838796</v>
      </c>
      <c r="BZ38" s="15">
        <v>39.310266804370997</v>
      </c>
      <c r="CB38" s="26">
        <f t="shared" si="10"/>
        <v>1.0346618749288237</v>
      </c>
      <c r="CC38" s="18" t="str">
        <f t="shared" si="9"/>
        <v/>
      </c>
      <c r="CD38" s="13">
        <f t="shared" si="1"/>
        <v>-3.6964683894943985E-2</v>
      </c>
      <c r="CE38" s="13">
        <f t="shared" si="2"/>
        <v>-4.6792913141290741E-2</v>
      </c>
      <c r="CF38" s="13">
        <f t="shared" si="3"/>
        <v>-3.2143071797426287E-2</v>
      </c>
      <c r="CG38" s="13">
        <f t="shared" si="4"/>
        <v>-4.382131519599114E-2</v>
      </c>
      <c r="CH38" s="13">
        <f t="shared" si="5"/>
        <v>-3.708929844152601E-2</v>
      </c>
      <c r="CI38" s="13">
        <f t="shared" si="6"/>
        <v>-3.3662395996555163E-2</v>
      </c>
      <c r="CJ38" s="13">
        <f t="shared" si="7"/>
        <v>-3.4899659319427116E-2</v>
      </c>
    </row>
    <row r="39" spans="1:88" x14ac:dyDescent="0.25">
      <c r="A39" s="17" t="s">
        <v>562</v>
      </c>
      <c r="B39" s="15">
        <v>1610310.2612999999</v>
      </c>
      <c r="C39" s="15">
        <v>24101.221663</v>
      </c>
      <c r="D39" s="15">
        <v>102095.99400999999</v>
      </c>
      <c r="E39" s="15">
        <v>298425.45435000001</v>
      </c>
      <c r="F39" s="15">
        <v>174965.37103000001</v>
      </c>
      <c r="G39" s="15">
        <v>9027.9307685000003</v>
      </c>
      <c r="H39" s="15">
        <v>938378.86453999998</v>
      </c>
      <c r="J39" s="17" t="s">
        <v>562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B39" s="26" t="e">
        <f t="shared" si="10"/>
        <v>#DIV/0!</v>
      </c>
      <c r="CC39" s="18" t="str">
        <f t="shared" si="9"/>
        <v/>
      </c>
      <c r="CD39" s="13" t="str">
        <f t="shared" ref="CD39:CD62" si="11">IF(S39&lt;&gt;0,(S39-B39)/B39,"")</f>
        <v/>
      </c>
      <c r="CE39" s="13" t="str">
        <f t="shared" ref="CE39:CE62" si="12">IF(AM39&lt;&gt;0,(AM39-C39)/C39,"")</f>
        <v/>
      </c>
      <c r="CF39" s="13" t="str">
        <f t="shared" ref="CF39:CF62" si="13">IF(AR39&lt;&gt;0,(AR39-D39)/D39,"")</f>
        <v/>
      </c>
      <c r="CG39" s="13" t="str">
        <f t="shared" ref="CG39:CG62" si="14">IF(BD39&lt;&gt;0,(BD39-E39)/E39,"")</f>
        <v/>
      </c>
      <c r="CH39" s="13" t="str">
        <f t="shared" ref="CH39:CH62" si="15">IF(BE39&lt;&gt;0,(BE39-F39)/F39,"")</f>
        <v/>
      </c>
      <c r="CI39" s="13" t="str">
        <f t="shared" ref="CI39:CI62" si="16">IF(BS39&lt;&gt;0,(BS39-G39)/G39,"")</f>
        <v/>
      </c>
      <c r="CJ39" s="13" t="str">
        <f t="shared" ref="CJ39:CJ62" si="17">IF(BY39&lt;&gt;0,(BY39-H39)/H39,"")</f>
        <v/>
      </c>
    </row>
    <row r="40" spans="1:88" x14ac:dyDescent="0.25">
      <c r="A40" s="17" t="s">
        <v>563</v>
      </c>
      <c r="B40" s="15">
        <v>62188.631969000002</v>
      </c>
      <c r="C40" s="15">
        <v>917.27883651000002</v>
      </c>
      <c r="D40" s="15">
        <v>4227.3694581</v>
      </c>
      <c r="E40" s="15">
        <v>10310.321743</v>
      </c>
      <c r="F40" s="15">
        <v>6507.3220918999996</v>
      </c>
      <c r="G40" s="15">
        <v>427.95480214999998</v>
      </c>
      <c r="H40" s="15">
        <v>34939.567998999999</v>
      </c>
      <c r="J40" s="17" t="s">
        <v>563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B40" s="26" t="e">
        <f t="shared" si="10"/>
        <v>#DIV/0!</v>
      </c>
      <c r="CC40" s="18" t="str">
        <f t="shared" si="9"/>
        <v/>
      </c>
      <c r="CD40" s="13" t="str">
        <f t="shared" si="11"/>
        <v/>
      </c>
      <c r="CE40" s="13" t="str">
        <f t="shared" si="12"/>
        <v/>
      </c>
      <c r="CF40" s="13" t="str">
        <f t="shared" si="13"/>
        <v/>
      </c>
      <c r="CG40" s="13" t="str">
        <f t="shared" si="14"/>
        <v/>
      </c>
      <c r="CH40" s="13" t="str">
        <f t="shared" si="15"/>
        <v/>
      </c>
      <c r="CI40" s="13" t="str">
        <f t="shared" si="16"/>
        <v/>
      </c>
      <c r="CJ40" s="13" t="str">
        <f t="shared" si="17"/>
        <v/>
      </c>
    </row>
    <row r="41" spans="1:88" x14ac:dyDescent="0.25">
      <c r="A41" s="17" t="s">
        <v>564</v>
      </c>
      <c r="B41" s="15">
        <v>4514.3827881999996</v>
      </c>
      <c r="C41" s="15">
        <v>67.988940819000007</v>
      </c>
      <c r="D41" s="15">
        <v>323.03308091000002</v>
      </c>
      <c r="E41" s="15">
        <v>584.18178419000003</v>
      </c>
      <c r="F41" s="15">
        <v>450.81829749000002</v>
      </c>
      <c r="G41" s="15">
        <v>40.894534094999997</v>
      </c>
      <c r="H41" s="15">
        <v>2422.3944838000002</v>
      </c>
      <c r="J41" s="17" t="s">
        <v>564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B41" s="26" t="e">
        <f t="shared" si="10"/>
        <v>#DIV/0!</v>
      </c>
      <c r="CC41" s="18" t="str">
        <f t="shared" si="9"/>
        <v/>
      </c>
      <c r="CD41" s="13" t="str">
        <f t="shared" si="11"/>
        <v/>
      </c>
      <c r="CE41" s="13" t="str">
        <f t="shared" si="12"/>
        <v/>
      </c>
      <c r="CF41" s="13" t="str">
        <f t="shared" si="13"/>
        <v/>
      </c>
      <c r="CG41" s="13" t="str">
        <f t="shared" si="14"/>
        <v/>
      </c>
      <c r="CH41" s="13" t="str">
        <f t="shared" si="15"/>
        <v/>
      </c>
      <c r="CI41" s="13" t="str">
        <f t="shared" si="16"/>
        <v/>
      </c>
      <c r="CJ41" s="13" t="str">
        <f t="shared" si="17"/>
        <v/>
      </c>
    </row>
    <row r="42" spans="1:88" x14ac:dyDescent="0.25">
      <c r="A42" s="17" t="s">
        <v>565</v>
      </c>
      <c r="B42" s="15">
        <v>2449586.7848</v>
      </c>
      <c r="C42" s="15">
        <v>35625.943139000003</v>
      </c>
      <c r="D42" s="15">
        <v>159040.67039000001</v>
      </c>
      <c r="E42" s="15">
        <v>472958.3187</v>
      </c>
      <c r="F42" s="15">
        <v>264116.28337000002</v>
      </c>
      <c r="G42" s="15">
        <v>11771.008922999999</v>
      </c>
      <c r="H42" s="15">
        <v>1472209.4701</v>
      </c>
      <c r="J42" s="17" t="s">
        <v>565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B42" s="26" t="e">
        <f t="shared" si="10"/>
        <v>#DIV/0!</v>
      </c>
      <c r="CC42" s="18" t="str">
        <f t="shared" si="9"/>
        <v/>
      </c>
      <c r="CD42" s="13" t="str">
        <f t="shared" si="11"/>
        <v/>
      </c>
      <c r="CE42" s="13" t="str">
        <f t="shared" si="12"/>
        <v/>
      </c>
      <c r="CF42" s="13" t="str">
        <f t="shared" si="13"/>
        <v/>
      </c>
      <c r="CG42" s="13" t="str">
        <f t="shared" si="14"/>
        <v/>
      </c>
      <c r="CH42" s="13" t="str">
        <f t="shared" si="15"/>
        <v/>
      </c>
      <c r="CI42" s="13" t="str">
        <f t="shared" si="16"/>
        <v/>
      </c>
      <c r="CJ42" s="13" t="str">
        <f t="shared" si="17"/>
        <v/>
      </c>
    </row>
    <row r="43" spans="1:88" x14ac:dyDescent="0.25">
      <c r="A43" s="17" t="s">
        <v>566</v>
      </c>
      <c r="B43" s="15">
        <v>57072.763275999998</v>
      </c>
      <c r="C43" s="15">
        <v>819.18291302</v>
      </c>
      <c r="D43" s="15">
        <v>3959.7795375000001</v>
      </c>
      <c r="E43" s="15">
        <v>9995.7835722</v>
      </c>
      <c r="F43" s="15">
        <v>6076.4323494</v>
      </c>
      <c r="G43" s="15">
        <v>395.21845177</v>
      </c>
      <c r="H43" s="15">
        <v>31804.788004999999</v>
      </c>
      <c r="J43" s="17" t="s">
        <v>566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B43" s="26" t="e">
        <f t="shared" si="10"/>
        <v>#DIV/0!</v>
      </c>
      <c r="CC43" s="18" t="str">
        <f t="shared" si="9"/>
        <v/>
      </c>
      <c r="CD43" s="13" t="str">
        <f t="shared" si="11"/>
        <v/>
      </c>
      <c r="CE43" s="13" t="str">
        <f t="shared" si="12"/>
        <v/>
      </c>
      <c r="CF43" s="13" t="str">
        <f t="shared" si="13"/>
        <v/>
      </c>
      <c r="CG43" s="13" t="str">
        <f t="shared" si="14"/>
        <v/>
      </c>
      <c r="CH43" s="13" t="str">
        <f t="shared" si="15"/>
        <v/>
      </c>
      <c r="CI43" s="13" t="str">
        <f t="shared" si="16"/>
        <v/>
      </c>
      <c r="CJ43" s="13" t="str">
        <f t="shared" si="17"/>
        <v/>
      </c>
    </row>
    <row r="44" spans="1:88" x14ac:dyDescent="0.25">
      <c r="A44" s="17" t="s">
        <v>436</v>
      </c>
      <c r="B44" s="15">
        <v>168337.05699000001</v>
      </c>
      <c r="C44" s="15">
        <v>3179.9111678999998</v>
      </c>
      <c r="D44" s="15">
        <v>7868.1673092000001</v>
      </c>
      <c r="E44" s="15">
        <v>21737.541707</v>
      </c>
      <c r="F44" s="15">
        <v>18528.829687000001</v>
      </c>
      <c r="G44" s="15">
        <v>1445.9909686999999</v>
      </c>
      <c r="H44" s="15">
        <v>88766.449821000002</v>
      </c>
      <c r="J44" s="17" t="s">
        <v>436</v>
      </c>
      <c r="K44" s="15">
        <v>3616.8663558121798</v>
      </c>
      <c r="L44" s="15">
        <v>543.22771525177302</v>
      </c>
      <c r="M44" s="15">
        <v>1243.10368572367</v>
      </c>
      <c r="N44" s="15">
        <v>1243.10368572367</v>
      </c>
      <c r="O44" s="15">
        <v>1161.38943038244</v>
      </c>
      <c r="P44" s="15">
        <v>1150.88548606168</v>
      </c>
      <c r="Q44" s="15">
        <v>631.76077253807</v>
      </c>
      <c r="R44" s="15">
        <v>3869.8010487983802</v>
      </c>
      <c r="S44" s="15">
        <v>68185.916715113199</v>
      </c>
      <c r="T44" s="15">
        <v>881.77974022328794</v>
      </c>
      <c r="U44" s="15">
        <v>0</v>
      </c>
      <c r="V44" s="15">
        <v>580.39298328128802</v>
      </c>
      <c r="W44" s="15">
        <v>102.105484137014</v>
      </c>
      <c r="X44" s="15">
        <v>385.44501493212499</v>
      </c>
      <c r="Y44" s="15">
        <v>2557.8685958635101</v>
      </c>
      <c r="Z44" s="15">
        <v>2557.8685958635101</v>
      </c>
      <c r="AA44" s="15">
        <v>408.02108577579997</v>
      </c>
      <c r="AB44" s="15">
        <v>0</v>
      </c>
      <c r="AC44" s="15">
        <v>13812855.331194799</v>
      </c>
      <c r="AD44" s="15">
        <v>0</v>
      </c>
      <c r="AE44" s="15">
        <v>2716.07352895963</v>
      </c>
      <c r="AF44" s="15">
        <v>276.33772700652099</v>
      </c>
      <c r="AG44" s="15">
        <v>472.652931718741</v>
      </c>
      <c r="AH44" s="15">
        <v>7974.5519973652899</v>
      </c>
      <c r="AI44" s="15">
        <v>278.32344138855899</v>
      </c>
      <c r="AJ44" s="15">
        <v>1612.7916080673999</v>
      </c>
      <c r="AK44" s="15">
        <v>0</v>
      </c>
      <c r="AL44" s="15">
        <v>195.42576184308399</v>
      </c>
      <c r="AM44" s="15">
        <v>1248.67063457839</v>
      </c>
      <c r="AN44" s="15">
        <v>0</v>
      </c>
      <c r="AO44" s="15">
        <v>38228.237920820997</v>
      </c>
      <c r="AP44" s="15">
        <v>3397.49093030418</v>
      </c>
      <c r="AQ44" s="15">
        <v>377.49897837376</v>
      </c>
      <c r="AR44" s="15">
        <v>3774.9899086779401</v>
      </c>
      <c r="AS44" s="15">
        <v>2.0992740985079199</v>
      </c>
      <c r="AT44" s="15">
        <v>2853.3152255857399</v>
      </c>
      <c r="AU44" s="15">
        <v>218.26821642264699</v>
      </c>
      <c r="AV44" s="15">
        <v>1.05404234814288</v>
      </c>
      <c r="AW44" s="15">
        <v>3247.2099665593</v>
      </c>
      <c r="AX44" s="15">
        <v>25.276473690592301</v>
      </c>
      <c r="AY44" s="15">
        <v>14.1679657886759</v>
      </c>
      <c r="AZ44" s="15">
        <v>220.88333920865</v>
      </c>
      <c r="BA44" s="15">
        <v>1.23199711767721</v>
      </c>
      <c r="BB44" s="15">
        <v>0</v>
      </c>
      <c r="BC44" s="15">
        <v>8.2338479915342404</v>
      </c>
      <c r="BD44" s="15">
        <v>7518.3673123869703</v>
      </c>
      <c r="BE44" s="15">
        <v>6844.4282159733402</v>
      </c>
      <c r="BF44" s="15">
        <v>673.93909641363098</v>
      </c>
      <c r="BG44" s="15">
        <v>1.2251523685907499</v>
      </c>
      <c r="BH44" s="15">
        <v>3.4222188175509899E-2</v>
      </c>
      <c r="BI44" s="15">
        <v>1094.16190600594</v>
      </c>
      <c r="BJ44" s="15">
        <v>0.83502066160705901</v>
      </c>
      <c r="BK44" s="15">
        <v>2245.9189622844201</v>
      </c>
      <c r="BL44" s="15">
        <v>7.5630931693094503</v>
      </c>
      <c r="BM44" s="15">
        <v>1.92328390427531</v>
      </c>
      <c r="BN44" s="15">
        <v>3208.455918914</v>
      </c>
      <c r="BO44" s="15">
        <v>0</v>
      </c>
      <c r="BP44" s="15">
        <v>4.2435443760644098</v>
      </c>
      <c r="BQ44" s="15">
        <v>9.1167796408670707</v>
      </c>
      <c r="BR44" s="15">
        <v>0.102666314808997</v>
      </c>
      <c r="BS44" s="15">
        <v>593.87843925638094</v>
      </c>
      <c r="BT44" s="15">
        <v>172.20749047473001</v>
      </c>
      <c r="BU44" s="15">
        <v>0</v>
      </c>
      <c r="BV44" s="15">
        <v>60.568545098360303</v>
      </c>
      <c r="BW44" s="15">
        <v>625.46109376321203</v>
      </c>
      <c r="BX44" s="15">
        <v>1835.2245212744899</v>
      </c>
      <c r="BY44" s="15">
        <v>36947.560940050796</v>
      </c>
      <c r="BZ44" s="15">
        <v>279.82479380337799</v>
      </c>
      <c r="CB44" s="26">
        <f t="shared" si="10"/>
        <v>1.0346620168743523</v>
      </c>
      <c r="CC44" s="18" t="str">
        <f t="shared" si="9"/>
        <v/>
      </c>
      <c r="CD44" s="13">
        <f t="shared" si="11"/>
        <v>-0.59494410836014699</v>
      </c>
      <c r="CE44" s="13">
        <f t="shared" si="12"/>
        <v>-0.60732530921516059</v>
      </c>
      <c r="CF44" s="13">
        <f t="shared" si="13"/>
        <v>-0.52021992411575135</v>
      </c>
      <c r="CG44" s="13">
        <f t="shared" si="14"/>
        <v>-0.65412982692675503</v>
      </c>
      <c r="CH44" s="13">
        <f t="shared" si="15"/>
        <v>-0.63060655575157798</v>
      </c>
      <c r="CI44" s="13">
        <f t="shared" si="16"/>
        <v>-0.58929312000454614</v>
      </c>
      <c r="CJ44" s="13">
        <f t="shared" si="17"/>
        <v>-0.58376660309659145</v>
      </c>
    </row>
    <row r="45" spans="1:88" x14ac:dyDescent="0.25">
      <c r="A45" s="17" t="s">
        <v>437</v>
      </c>
      <c r="B45" s="15">
        <v>23381.593341</v>
      </c>
      <c r="C45" s="15">
        <v>410.72364585999998</v>
      </c>
      <c r="D45" s="15">
        <v>1537.1597283000001</v>
      </c>
      <c r="E45" s="15">
        <v>2376.9688608000001</v>
      </c>
      <c r="F45" s="15">
        <v>2110.0133913</v>
      </c>
      <c r="G45" s="15">
        <v>200.72454517</v>
      </c>
      <c r="H45" s="15">
        <v>12858.240538</v>
      </c>
      <c r="J45" s="17" t="s">
        <v>437</v>
      </c>
      <c r="K45" s="15">
        <v>1258.7169581319099</v>
      </c>
      <c r="L45" s="15">
        <v>189.050358168809</v>
      </c>
      <c r="M45" s="15">
        <v>432.61638915917302</v>
      </c>
      <c r="N45" s="15">
        <v>432.61638915917302</v>
      </c>
      <c r="O45" s="15">
        <v>404.17874634899698</v>
      </c>
      <c r="P45" s="15">
        <v>400.523233253782</v>
      </c>
      <c r="Q45" s="15">
        <v>219.860995151054</v>
      </c>
      <c r="R45" s="15">
        <v>1346.7416314109901</v>
      </c>
      <c r="S45" s="15">
        <v>23381.587272232198</v>
      </c>
      <c r="T45" s="15">
        <v>306.870918592995</v>
      </c>
      <c r="U45" s="15">
        <v>0</v>
      </c>
      <c r="V45" s="15">
        <v>201.98441558757301</v>
      </c>
      <c r="W45" s="15">
        <v>35.534061221842499</v>
      </c>
      <c r="X45" s="15">
        <v>134.13990005827901</v>
      </c>
      <c r="Y45" s="15">
        <v>890.17184085050098</v>
      </c>
      <c r="Z45" s="15">
        <v>890.17184085050098</v>
      </c>
      <c r="AA45" s="15">
        <v>141.996673145708</v>
      </c>
      <c r="AB45" s="15">
        <v>0</v>
      </c>
      <c r="AC45" s="15">
        <v>5435637.4600796904</v>
      </c>
      <c r="AD45" s="15">
        <v>0</v>
      </c>
      <c r="AE45" s="15">
        <v>945.22928259437595</v>
      </c>
      <c r="AF45" s="15">
        <v>96.169151521727301</v>
      </c>
      <c r="AG45" s="15">
        <v>164.489415563829</v>
      </c>
      <c r="AH45" s="15">
        <v>2775.2489566561399</v>
      </c>
      <c r="AI45" s="15">
        <v>96.860217403071999</v>
      </c>
      <c r="AJ45" s="15">
        <v>561.27263872897595</v>
      </c>
      <c r="AK45" s="15">
        <v>0</v>
      </c>
      <c r="AL45" s="15">
        <v>68.0107035553646</v>
      </c>
      <c r="AM45" s="15">
        <v>410.723539630174</v>
      </c>
      <c r="AN45" s="15">
        <v>0</v>
      </c>
      <c r="AO45" s="15">
        <v>13303.9283093305</v>
      </c>
      <c r="AP45" s="15">
        <v>1383.4432983808099</v>
      </c>
      <c r="AQ45" s="15">
        <v>153.71591245600399</v>
      </c>
      <c r="AR45" s="15">
        <v>1537.15921083681</v>
      </c>
      <c r="AS45" s="15">
        <v>0.73057553806548903</v>
      </c>
      <c r="AT45" s="15">
        <v>992.99110084446897</v>
      </c>
      <c r="AU45" s="15">
        <v>75.960215366647901</v>
      </c>
      <c r="AV45" s="15">
        <v>0.32494214295871199</v>
      </c>
      <c r="AW45" s="15">
        <v>1130.0716701131</v>
      </c>
      <c r="AX45" s="15">
        <v>7.7922778026532598</v>
      </c>
      <c r="AY45" s="15">
        <v>4.3677266598323303</v>
      </c>
      <c r="AZ45" s="15">
        <v>68.094332809735604</v>
      </c>
      <c r="BA45" s="15">
        <v>0.37980210383769503</v>
      </c>
      <c r="BB45" s="15">
        <v>0</v>
      </c>
      <c r="BC45" s="15">
        <v>2.5383455736150702</v>
      </c>
      <c r="BD45" s="15">
        <v>2376.9682277941502</v>
      </c>
      <c r="BE45" s="15">
        <v>2110.0128338546501</v>
      </c>
      <c r="BF45" s="15">
        <v>266.955393939494</v>
      </c>
      <c r="BG45" s="15">
        <v>0.37769215284644198</v>
      </c>
      <c r="BH45" s="15">
        <v>1.05500565584748E-2</v>
      </c>
      <c r="BI45" s="15">
        <v>337.31023873079903</v>
      </c>
      <c r="BJ45" s="15">
        <v>0.25742117344312299</v>
      </c>
      <c r="BK45" s="15">
        <v>692.37602323671399</v>
      </c>
      <c r="BL45" s="15">
        <v>2.3315640250885998</v>
      </c>
      <c r="BM45" s="15">
        <v>0.59291423645673103</v>
      </c>
      <c r="BN45" s="15">
        <v>989.10860806781398</v>
      </c>
      <c r="BO45" s="15">
        <v>0</v>
      </c>
      <c r="BP45" s="15">
        <v>1.30820776015917</v>
      </c>
      <c r="BQ45" s="15">
        <v>2.8105371062131699</v>
      </c>
      <c r="BR45" s="15">
        <v>3.1650215932803101E-2</v>
      </c>
      <c r="BS45" s="15">
        <v>200.72447375651001</v>
      </c>
      <c r="BT45" s="15">
        <v>59.930448398449698</v>
      </c>
      <c r="BU45" s="15">
        <v>0</v>
      </c>
      <c r="BV45" s="15">
        <v>21.078643077291499</v>
      </c>
      <c r="BW45" s="15">
        <v>217.66862419137701</v>
      </c>
      <c r="BX45" s="15">
        <v>638.68226910310602</v>
      </c>
      <c r="BY45" s="15">
        <v>12858.2371951696</v>
      </c>
      <c r="BZ45" s="15">
        <v>97.382691307226196</v>
      </c>
      <c r="CB45" s="26">
        <f t="shared" si="10"/>
        <v>1.0346619141796771</v>
      </c>
      <c r="CC45" s="18" t="str">
        <f t="shared" si="9"/>
        <v/>
      </c>
      <c r="CD45" s="13">
        <f t="shared" si="11"/>
        <v>-2.5955321833599991E-7</v>
      </c>
      <c r="CE45" s="13">
        <f t="shared" si="12"/>
        <v>-2.5864063840672768E-7</v>
      </c>
      <c r="CF45" s="13">
        <f t="shared" si="13"/>
        <v>-3.366359270339067E-7</v>
      </c>
      <c r="CG45" s="13">
        <f t="shared" si="14"/>
        <v>-2.6630801118867266E-7</v>
      </c>
      <c r="CH45" s="13">
        <f t="shared" si="15"/>
        <v>-2.6419043222171126E-7</v>
      </c>
      <c r="CI45" s="13">
        <f t="shared" si="16"/>
        <v>-3.5577856176165943E-7</v>
      </c>
      <c r="CJ45" s="13">
        <f t="shared" si="17"/>
        <v>-2.5997572449213004E-7</v>
      </c>
    </row>
    <row r="46" spans="1:88" x14ac:dyDescent="0.25">
      <c r="A46" s="17" t="s">
        <v>567</v>
      </c>
      <c r="B46" s="15">
        <v>132444.97946999999</v>
      </c>
      <c r="C46" s="15">
        <v>1903.2937912</v>
      </c>
      <c r="D46" s="15">
        <v>9496.0155921999994</v>
      </c>
      <c r="E46" s="15">
        <v>21794.372877000002</v>
      </c>
      <c r="F46" s="15">
        <v>14265.795061000001</v>
      </c>
      <c r="G46" s="15">
        <v>1199.1482074999999</v>
      </c>
      <c r="H46" s="15">
        <v>66754.062743999995</v>
      </c>
      <c r="J46" s="17" t="s">
        <v>567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B46" s="26" t="e">
        <f t="shared" si="10"/>
        <v>#DIV/0!</v>
      </c>
      <c r="CC46" s="18" t="str">
        <f t="shared" si="9"/>
        <v/>
      </c>
      <c r="CD46" s="13" t="str">
        <f t="shared" si="11"/>
        <v/>
      </c>
      <c r="CE46" s="13" t="str">
        <f t="shared" si="12"/>
        <v/>
      </c>
      <c r="CF46" s="13" t="str">
        <f t="shared" si="13"/>
        <v/>
      </c>
      <c r="CG46" s="13" t="str">
        <f t="shared" si="14"/>
        <v/>
      </c>
      <c r="CH46" s="13" t="str">
        <f t="shared" si="15"/>
        <v/>
      </c>
      <c r="CI46" s="13" t="str">
        <f t="shared" si="16"/>
        <v/>
      </c>
      <c r="CJ46" s="13" t="str">
        <f t="shared" si="17"/>
        <v/>
      </c>
    </row>
    <row r="47" spans="1:88" x14ac:dyDescent="0.25">
      <c r="A47" s="17" t="s">
        <v>568</v>
      </c>
      <c r="B47" s="15">
        <v>79867.829601999998</v>
      </c>
      <c r="C47" s="15">
        <v>1128.5599864999999</v>
      </c>
      <c r="D47" s="15">
        <v>5708.0188538000002</v>
      </c>
      <c r="E47" s="15">
        <v>11028.716855999999</v>
      </c>
      <c r="F47" s="15">
        <v>8572.3015331000006</v>
      </c>
      <c r="G47" s="15">
        <v>785.53161437999995</v>
      </c>
      <c r="H47" s="15">
        <v>41593.683992999999</v>
      </c>
      <c r="J47" s="17" t="s">
        <v>568</v>
      </c>
      <c r="K47" s="15">
        <v>502.504832066164</v>
      </c>
      <c r="L47" s="15">
        <v>75.472648370903201</v>
      </c>
      <c r="M47" s="15">
        <v>172.709095360395</v>
      </c>
      <c r="N47" s="15">
        <v>172.709095360395</v>
      </c>
      <c r="O47" s="15">
        <v>161.35621103936899</v>
      </c>
      <c r="P47" s="15">
        <v>159.89689767256999</v>
      </c>
      <c r="Q47" s="15">
        <v>87.772959495668701</v>
      </c>
      <c r="R47" s="15">
        <v>537.64608775334602</v>
      </c>
      <c r="S47" s="15">
        <v>9611.1151176441308</v>
      </c>
      <c r="T47" s="15">
        <v>122.508969913239</v>
      </c>
      <c r="U47" s="15">
        <v>0</v>
      </c>
      <c r="V47" s="15">
        <v>80.636173583587606</v>
      </c>
      <c r="W47" s="15">
        <v>14.1858934958549</v>
      </c>
      <c r="X47" s="15">
        <v>53.551341838968902</v>
      </c>
      <c r="Y47" s="15">
        <v>355.374326680357</v>
      </c>
      <c r="Z47" s="15">
        <v>355.374326680357</v>
      </c>
      <c r="AA47" s="15">
        <v>56.687858704029203</v>
      </c>
      <c r="AB47" s="15">
        <v>0</v>
      </c>
      <c r="AC47" s="15">
        <v>2380675.1366060898</v>
      </c>
      <c r="AD47" s="15">
        <v>0</v>
      </c>
      <c r="AE47" s="15">
        <v>377.35441120650103</v>
      </c>
      <c r="AF47" s="15">
        <v>38.392607615636202</v>
      </c>
      <c r="AG47" s="15">
        <v>65.667486368595803</v>
      </c>
      <c r="AH47" s="15">
        <v>1107.9346233882</v>
      </c>
      <c r="AI47" s="15">
        <v>38.668521075306501</v>
      </c>
      <c r="AJ47" s="15">
        <v>224.07123533145699</v>
      </c>
      <c r="AK47" s="15">
        <v>0</v>
      </c>
      <c r="AL47" s="15">
        <v>27.151232105363501</v>
      </c>
      <c r="AM47" s="15">
        <v>138.04666340933699</v>
      </c>
      <c r="AN47" s="15">
        <v>0</v>
      </c>
      <c r="AO47" s="15">
        <v>5311.1930370321297</v>
      </c>
      <c r="AP47" s="15">
        <v>657.99903005891804</v>
      </c>
      <c r="AQ47" s="15">
        <v>73.111031619350001</v>
      </c>
      <c r="AR47" s="15">
        <v>731.11006167826804</v>
      </c>
      <c r="AS47" s="15">
        <v>0.29166037704137499</v>
      </c>
      <c r="AT47" s="15">
        <v>396.42181313822402</v>
      </c>
      <c r="AU47" s="15">
        <v>30.324845707991699</v>
      </c>
      <c r="AV47" s="15">
        <v>0.14455102895219801</v>
      </c>
      <c r="AW47" s="15">
        <v>451.14712546106898</v>
      </c>
      <c r="AX47" s="15">
        <v>3.4664071275428898</v>
      </c>
      <c r="AY47" s="15">
        <v>1.94299050788978</v>
      </c>
      <c r="AZ47" s="15">
        <v>30.291877037208501</v>
      </c>
      <c r="BA47" s="15">
        <v>0.16895573559968399</v>
      </c>
      <c r="BB47" s="15">
        <v>0</v>
      </c>
      <c r="BC47" s="15">
        <v>1.1291869771876699</v>
      </c>
      <c r="BD47" s="15">
        <v>972.59862502897397</v>
      </c>
      <c r="BE47" s="15">
        <v>938.64267057205495</v>
      </c>
      <c r="BF47" s="15">
        <v>33.955954456918903</v>
      </c>
      <c r="BG47" s="15">
        <v>0.16801747151903901</v>
      </c>
      <c r="BH47" s="15">
        <v>4.6932168631535999E-3</v>
      </c>
      <c r="BI47" s="15">
        <v>150.05301475443201</v>
      </c>
      <c r="BJ47" s="15">
        <v>0.11451466349201</v>
      </c>
      <c r="BK47" s="15">
        <v>308.004616588678</v>
      </c>
      <c r="BL47" s="15">
        <v>1.0372006663469899</v>
      </c>
      <c r="BM47" s="15">
        <v>0.263758409144772</v>
      </c>
      <c r="BN47" s="15">
        <v>440.00657660785799</v>
      </c>
      <c r="BO47" s="15">
        <v>0</v>
      </c>
      <c r="BP47" s="15">
        <v>0.581958235641021</v>
      </c>
      <c r="BQ47" s="15">
        <v>1.2502718850069101</v>
      </c>
      <c r="BR47" s="15">
        <v>1.40796586914466E-2</v>
      </c>
      <c r="BS47" s="15">
        <v>101.43891272276301</v>
      </c>
      <c r="BT47" s="15">
        <v>23.925435946235002</v>
      </c>
      <c r="BU47" s="15">
        <v>0</v>
      </c>
      <c r="BV47" s="15">
        <v>8.4149848503533402</v>
      </c>
      <c r="BW47" s="15">
        <v>86.897748028492501</v>
      </c>
      <c r="BX47" s="15">
        <v>254.97470167244799</v>
      </c>
      <c r="BY47" s="15">
        <v>5133.26428622607</v>
      </c>
      <c r="BZ47" s="15">
        <v>38.877045144835897</v>
      </c>
      <c r="CB47" s="26">
        <f t="shared" si="10"/>
        <v>1.0346619111904076</v>
      </c>
      <c r="CC47" s="18" t="str">
        <f t="shared" si="9"/>
        <v/>
      </c>
      <c r="CD47" s="13">
        <f t="shared" si="11"/>
        <v>-0.87966224742128885</v>
      </c>
      <c r="CE47" s="13">
        <f t="shared" si="12"/>
        <v>-0.8776789315050405</v>
      </c>
      <c r="CF47" s="13">
        <f t="shared" si="13"/>
        <v>-0.8719152686064543</v>
      </c>
      <c r="CG47" s="13">
        <f t="shared" si="14"/>
        <v>-0.91181216838477031</v>
      </c>
      <c r="CH47" s="13">
        <f t="shared" si="15"/>
        <v>-0.89050284022934811</v>
      </c>
      <c r="CI47" s="13">
        <f t="shared" si="16"/>
        <v>-0.87086590677470554</v>
      </c>
      <c r="CJ47" s="13">
        <f t="shared" si="17"/>
        <v>-0.87658548622213961</v>
      </c>
    </row>
    <row r="48" spans="1:88" x14ac:dyDescent="0.25">
      <c r="A48" s="17" t="s">
        <v>569</v>
      </c>
      <c r="B48" s="15">
        <v>7949.0996685</v>
      </c>
      <c r="C48" s="15">
        <v>126.04258059</v>
      </c>
      <c r="D48" s="15">
        <v>472.22876924000002</v>
      </c>
      <c r="E48" s="15">
        <v>919.45288894999999</v>
      </c>
      <c r="F48" s="15">
        <v>831.91185513000005</v>
      </c>
      <c r="G48" s="15">
        <v>67.040785541000005</v>
      </c>
      <c r="H48" s="15">
        <v>4355.2421043000004</v>
      </c>
      <c r="J48" s="17" t="s">
        <v>569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B48" s="26" t="e">
        <f t="shared" si="10"/>
        <v>#DIV/0!</v>
      </c>
      <c r="CC48" s="18" t="str">
        <f t="shared" si="9"/>
        <v/>
      </c>
      <c r="CD48" s="13" t="str">
        <f t="shared" si="11"/>
        <v/>
      </c>
      <c r="CE48" s="13" t="str">
        <f t="shared" si="12"/>
        <v/>
      </c>
      <c r="CF48" s="13" t="str">
        <f t="shared" si="13"/>
        <v/>
      </c>
      <c r="CG48" s="13" t="str">
        <f t="shared" si="14"/>
        <v/>
      </c>
      <c r="CH48" s="13" t="str">
        <f t="shared" si="15"/>
        <v/>
      </c>
      <c r="CI48" s="13" t="str">
        <f t="shared" si="16"/>
        <v/>
      </c>
      <c r="CJ48" s="13" t="str">
        <f t="shared" si="17"/>
        <v/>
      </c>
    </row>
    <row r="49" spans="1:88" x14ac:dyDescent="0.25">
      <c r="A49" s="17" t="s">
        <v>570</v>
      </c>
      <c r="B49" s="15">
        <v>242462.74504000001</v>
      </c>
      <c r="C49" s="15">
        <v>3474.6439378999999</v>
      </c>
      <c r="D49" s="15">
        <v>17351.338211999999</v>
      </c>
      <c r="E49" s="15">
        <v>38423.345495000001</v>
      </c>
      <c r="F49" s="15">
        <v>25583.927231000001</v>
      </c>
      <c r="G49" s="15">
        <v>2038.2059617</v>
      </c>
      <c r="H49" s="15">
        <v>128921.61241</v>
      </c>
      <c r="J49" s="17" t="s">
        <v>570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B49" s="26" t="e">
        <f t="shared" si="10"/>
        <v>#DIV/0!</v>
      </c>
      <c r="CC49" s="18" t="str">
        <f t="shared" si="9"/>
        <v/>
      </c>
      <c r="CD49" s="13" t="str">
        <f t="shared" si="11"/>
        <v/>
      </c>
      <c r="CE49" s="13" t="str">
        <f t="shared" si="12"/>
        <v/>
      </c>
      <c r="CF49" s="13" t="str">
        <f t="shared" si="13"/>
        <v/>
      </c>
      <c r="CG49" s="13" t="str">
        <f t="shared" si="14"/>
        <v/>
      </c>
      <c r="CH49" s="13" t="str">
        <f t="shared" si="15"/>
        <v/>
      </c>
      <c r="CI49" s="13" t="str">
        <f t="shared" si="16"/>
        <v/>
      </c>
      <c r="CJ49" s="13" t="str">
        <f t="shared" si="17"/>
        <v/>
      </c>
    </row>
    <row r="50" spans="1:88" x14ac:dyDescent="0.25">
      <c r="A50" s="17" t="s">
        <v>571</v>
      </c>
      <c r="B50" s="15">
        <v>1762061.5541000001</v>
      </c>
      <c r="C50" s="15">
        <v>33864.320064</v>
      </c>
      <c r="D50" s="15">
        <v>69112.661521999995</v>
      </c>
      <c r="E50" s="15">
        <v>262327.90850999998</v>
      </c>
      <c r="F50" s="15">
        <v>210883.53732999999</v>
      </c>
      <c r="G50" s="15">
        <v>14894.395769000001</v>
      </c>
      <c r="H50" s="15">
        <v>906886.02072000003</v>
      </c>
      <c r="J50" s="17" t="s">
        <v>571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B50" s="26" t="e">
        <f t="shared" si="10"/>
        <v>#DIV/0!</v>
      </c>
      <c r="CC50" s="18" t="str">
        <f t="shared" si="9"/>
        <v/>
      </c>
      <c r="CD50" s="13" t="str">
        <f t="shared" si="11"/>
        <v/>
      </c>
      <c r="CE50" s="13" t="str">
        <f t="shared" si="12"/>
        <v/>
      </c>
      <c r="CF50" s="13" t="str">
        <f t="shared" si="13"/>
        <v/>
      </c>
      <c r="CG50" s="13" t="str">
        <f t="shared" si="14"/>
        <v/>
      </c>
      <c r="CH50" s="13" t="str">
        <f t="shared" si="15"/>
        <v/>
      </c>
      <c r="CI50" s="13" t="str">
        <f t="shared" si="16"/>
        <v/>
      </c>
      <c r="CJ50" s="13" t="str">
        <f t="shared" si="17"/>
        <v/>
      </c>
    </row>
    <row r="51" spans="1:88" x14ac:dyDescent="0.25">
      <c r="A51" s="8" t="s">
        <v>572</v>
      </c>
      <c r="B51" s="29">
        <v>10149.917766</v>
      </c>
      <c r="C51" s="29">
        <v>141.59508843</v>
      </c>
      <c r="D51" s="29">
        <v>774.42778831999999</v>
      </c>
      <c r="E51" s="29">
        <v>1103.9206623</v>
      </c>
      <c r="F51" s="29">
        <v>1029.3716583999999</v>
      </c>
      <c r="G51" s="29">
        <v>111.52446983</v>
      </c>
      <c r="H51" s="29">
        <v>5269.3534278999996</v>
      </c>
      <c r="J51" s="8" t="s">
        <v>572</v>
      </c>
      <c r="K51" s="29">
        <v>2.6409512383824598</v>
      </c>
      <c r="L51" s="29">
        <v>0.39664853576194398</v>
      </c>
      <c r="M51" s="29">
        <v>0.90768415512154599</v>
      </c>
      <c r="N51" s="29">
        <v>0.90768415512154599</v>
      </c>
      <c r="O51" s="29">
        <v>0.84801775176507499</v>
      </c>
      <c r="P51" s="29">
        <v>0.84034845553927795</v>
      </c>
      <c r="Q51" s="29">
        <v>0.46129281529862098</v>
      </c>
      <c r="R51" s="29">
        <v>2.82563508781119</v>
      </c>
      <c r="S51" s="29">
        <v>61.007620452278097</v>
      </c>
      <c r="T51" s="29">
        <v>0.64385379636468798</v>
      </c>
      <c r="U51" s="29">
        <v>0</v>
      </c>
      <c r="V51" s="29">
        <v>0.42379075255873899</v>
      </c>
      <c r="W51" s="29">
        <v>7.4555102635912099E-2</v>
      </c>
      <c r="X51" s="29">
        <v>0.28144006053891901</v>
      </c>
      <c r="Y51" s="29">
        <v>1.8676855142512201</v>
      </c>
      <c r="Z51" s="29">
        <v>1.8676855142512201</v>
      </c>
      <c r="AA51" s="29">
        <v>0.297924882560888</v>
      </c>
      <c r="AB51" s="29">
        <v>0</v>
      </c>
      <c r="AC51" s="29">
        <v>16110.8225042301</v>
      </c>
      <c r="AD51" s="29">
        <v>0</v>
      </c>
      <c r="AE51" s="29">
        <v>1.9832088267332399</v>
      </c>
      <c r="AF51" s="29">
        <v>0.20177286557659099</v>
      </c>
      <c r="AG51" s="29">
        <v>0.34511875537646602</v>
      </c>
      <c r="AH51" s="29">
        <v>5.8228309484849197</v>
      </c>
      <c r="AI51" s="29">
        <v>0.20322696122621001</v>
      </c>
      <c r="AJ51" s="29">
        <v>1.17762078953465</v>
      </c>
      <c r="AK51" s="29">
        <v>0</v>
      </c>
      <c r="AL51" s="29">
        <v>0.14269548688536501</v>
      </c>
      <c r="AM51" s="29">
        <v>0.96701223014048898</v>
      </c>
      <c r="AN51" s="29">
        <v>0</v>
      </c>
      <c r="AO51" s="29">
        <v>27.913334325413199</v>
      </c>
      <c r="AP51" s="29">
        <v>3.8310840016093701</v>
      </c>
      <c r="AQ51" s="29">
        <v>0.42567925946747298</v>
      </c>
      <c r="AR51" s="29">
        <v>4.2567632610768404</v>
      </c>
      <c r="AS51" s="29">
        <v>1.5328395454069399E-3</v>
      </c>
      <c r="AT51" s="29">
        <v>2.0834194002325801</v>
      </c>
      <c r="AU51" s="29">
        <v>0.15937371961093899</v>
      </c>
      <c r="AV51" s="29">
        <v>9.9791564013955209E-4</v>
      </c>
      <c r="AW51" s="29">
        <v>2.3710328376130501</v>
      </c>
      <c r="AX51" s="29">
        <v>2.39304823161758E-2</v>
      </c>
      <c r="AY51" s="29">
        <v>1.34135083803193E-2</v>
      </c>
      <c r="AZ51" s="29">
        <v>0.20912118476385699</v>
      </c>
      <c r="BA51" s="29">
        <v>1.1663939549265E-3</v>
      </c>
      <c r="BB51" s="29">
        <v>0</v>
      </c>
      <c r="BC51" s="29">
        <v>7.7954130634875999E-3</v>
      </c>
      <c r="BD51" s="29">
        <v>9.2170840774814398</v>
      </c>
      <c r="BE51" s="29">
        <v>6.4799573073077701</v>
      </c>
      <c r="BF51" s="29">
        <v>2.7371267701736599</v>
      </c>
      <c r="BG51" s="29">
        <v>1.1599115946582001E-3</v>
      </c>
      <c r="BH51" s="29">
        <v>3.24001829836251E-5</v>
      </c>
      <c r="BI51" s="29">
        <v>1.0358971764303799</v>
      </c>
      <c r="BJ51" s="29">
        <v>7.9055451754603495E-4</v>
      </c>
      <c r="BK51" s="29">
        <v>2.12632219448072</v>
      </c>
      <c r="BL51" s="29">
        <v>7.1603402834041598E-3</v>
      </c>
      <c r="BM51" s="29">
        <v>1.8208814078716001E-3</v>
      </c>
      <c r="BN51" s="29">
        <v>3.0376029145102699</v>
      </c>
      <c r="BO51" s="29">
        <v>0</v>
      </c>
      <c r="BP51" s="29">
        <v>4.0175468068806199E-3</v>
      </c>
      <c r="BQ51" s="29">
        <v>8.6312897589797006E-3</v>
      </c>
      <c r="BR51" s="29">
        <v>9.7199215154571502E-5</v>
      </c>
      <c r="BS51" s="29">
        <v>0.66674915480304398</v>
      </c>
      <c r="BT51" s="29">
        <v>0.12574186484518499</v>
      </c>
      <c r="BU51" s="29">
        <v>0</v>
      </c>
      <c r="BV51" s="29">
        <v>4.4226174046087599E-2</v>
      </c>
      <c r="BW51" s="29">
        <v>0.456692107515005</v>
      </c>
      <c r="BX51" s="29">
        <v>1.34003802073447</v>
      </c>
      <c r="BY51" s="29">
        <v>26.978213043646001</v>
      </c>
      <c r="BZ51" s="29">
        <v>0.20431669199060801</v>
      </c>
      <c r="CB51" s="26">
        <f t="shared" si="10"/>
        <v>1.0346620912309625</v>
      </c>
      <c r="CC51" s="18" t="str">
        <f t="shared" si="9"/>
        <v/>
      </c>
      <c r="CD51" s="13">
        <f t="shared" si="11"/>
        <v>-0.99398934830224539</v>
      </c>
      <c r="CE51" s="13">
        <f t="shared" si="12"/>
        <v>-0.99317058069695308</v>
      </c>
      <c r="CF51" s="13">
        <f t="shared" si="13"/>
        <v>-0.99450334385558248</v>
      </c>
      <c r="CG51" s="13">
        <f t="shared" si="14"/>
        <v>-0.99165059193812199</v>
      </c>
      <c r="CH51" s="13">
        <f t="shared" si="15"/>
        <v>-0.99370493907188007</v>
      </c>
      <c r="CI51" s="13">
        <f t="shared" si="16"/>
        <v>-0.99402149899641412</v>
      </c>
      <c r="CJ51" s="13">
        <f t="shared" si="17"/>
        <v>-0.99488016634056031</v>
      </c>
    </row>
    <row r="52" spans="1:88" x14ac:dyDescent="0.25">
      <c r="A52" s="17" t="s">
        <v>573</v>
      </c>
      <c r="B52" s="15">
        <v>1322732.0526999999</v>
      </c>
      <c r="C52" s="15">
        <v>19970.985894000001</v>
      </c>
      <c r="D52" s="15">
        <v>85619.115038999997</v>
      </c>
      <c r="E52" s="15">
        <v>211751.45376999999</v>
      </c>
      <c r="F52" s="15">
        <v>143892.85310000001</v>
      </c>
      <c r="G52" s="15">
        <v>10400.306452999999</v>
      </c>
      <c r="H52" s="15">
        <v>720361.24401999998</v>
      </c>
      <c r="J52" s="17" t="s">
        <v>574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B52" s="26" t="e">
        <f t="shared" si="10"/>
        <v>#DIV/0!</v>
      </c>
      <c r="CD52" s="13" t="str">
        <f t="shared" si="11"/>
        <v/>
      </c>
      <c r="CE52" s="13" t="str">
        <f t="shared" si="12"/>
        <v/>
      </c>
      <c r="CF52" s="13" t="str">
        <f t="shared" si="13"/>
        <v/>
      </c>
      <c r="CG52" s="13" t="str">
        <f t="shared" si="14"/>
        <v/>
      </c>
      <c r="CH52" s="13" t="str">
        <f t="shared" si="15"/>
        <v/>
      </c>
      <c r="CI52" s="13" t="str">
        <f t="shared" si="16"/>
        <v/>
      </c>
      <c r="CJ52" s="13" t="str">
        <f t="shared" si="17"/>
        <v/>
      </c>
    </row>
    <row r="53" spans="1:88" x14ac:dyDescent="0.25">
      <c r="A53" s="17" t="s">
        <v>575</v>
      </c>
      <c r="B53" s="15">
        <v>32615.228805999999</v>
      </c>
      <c r="C53" s="15">
        <v>599.82165344999999</v>
      </c>
      <c r="D53" s="15">
        <v>1465.0402008999999</v>
      </c>
      <c r="E53" s="15">
        <v>4574.0100633000002</v>
      </c>
      <c r="F53" s="15">
        <v>3890.6197419</v>
      </c>
      <c r="G53" s="15">
        <v>322.37552849000002</v>
      </c>
      <c r="H53" s="15">
        <v>15936.721724999999</v>
      </c>
      <c r="J53" s="17" t="s">
        <v>576</v>
      </c>
      <c r="K53" s="15">
        <v>1560.0750528712899</v>
      </c>
      <c r="L53" s="15">
        <v>234.312198498475</v>
      </c>
      <c r="M53" s="15">
        <v>536.19215491538296</v>
      </c>
      <c r="N53" s="15">
        <v>536.19215491538296</v>
      </c>
      <c r="O53" s="15">
        <v>500.94605510210101</v>
      </c>
      <c r="P53" s="15">
        <v>496.41542324677499</v>
      </c>
      <c r="Q53" s="15">
        <v>272.49954246041602</v>
      </c>
      <c r="R53" s="15">
        <v>1669.1743659127701</v>
      </c>
      <c r="S53" s="15">
        <v>32615.221041353201</v>
      </c>
      <c r="T53" s="15">
        <v>380.340964265526</v>
      </c>
      <c r="U53" s="15">
        <v>0</v>
      </c>
      <c r="V53" s="15">
        <v>250.34288984941199</v>
      </c>
      <c r="W53" s="15">
        <v>44.041507030339197</v>
      </c>
      <c r="X53" s="15">
        <v>166.255329663624</v>
      </c>
      <c r="Y53" s="15">
        <v>1103.2940899733401</v>
      </c>
      <c r="Z53" s="15">
        <v>1103.2940899733401</v>
      </c>
      <c r="AA53" s="15">
        <v>175.99310757562199</v>
      </c>
      <c r="AB53" s="15">
        <v>0</v>
      </c>
      <c r="AC53" s="15">
        <v>5862104.2338034604</v>
      </c>
      <c r="AD53" s="15">
        <v>0</v>
      </c>
      <c r="AE53" s="15">
        <v>1171.5331871134099</v>
      </c>
      <c r="AF53" s="15">
        <v>119.193688711045</v>
      </c>
      <c r="AG53" s="15">
        <v>203.870977521762</v>
      </c>
      <c r="AH53" s="15">
        <v>3439.69055254881</v>
      </c>
      <c r="AI53" s="15">
        <v>120.050203785748</v>
      </c>
      <c r="AJ53" s="15">
        <v>695.650839848072</v>
      </c>
      <c r="AK53" s="15">
        <v>0</v>
      </c>
      <c r="AL53" s="15">
        <v>84.293675716093702</v>
      </c>
      <c r="AM53" s="15">
        <v>599.82147314384599</v>
      </c>
      <c r="AN53" s="15">
        <v>0</v>
      </c>
      <c r="AO53" s="15">
        <v>16489.11449561</v>
      </c>
      <c r="AP53" s="15">
        <v>1318.5357642818101</v>
      </c>
      <c r="AQ53" s="15">
        <v>146.50396113251401</v>
      </c>
      <c r="AR53" s="15">
        <v>1465.03972541433</v>
      </c>
      <c r="AS53" s="15">
        <v>0.90548701026771805</v>
      </c>
      <c r="AT53" s="15">
        <v>1230.7299596109899</v>
      </c>
      <c r="AU53" s="15">
        <v>94.146374107993097</v>
      </c>
      <c r="AV53" s="15">
        <v>0.599155248157762</v>
      </c>
      <c r="AW53" s="15">
        <v>1400.62999912994</v>
      </c>
      <c r="AX53" s="15">
        <v>14.368053900803</v>
      </c>
      <c r="AY53" s="15">
        <v>8.0535808098678903</v>
      </c>
      <c r="AZ53" s="15">
        <v>125.558037853359</v>
      </c>
      <c r="BA53" s="15">
        <v>0.70031167137904604</v>
      </c>
      <c r="BB53" s="15">
        <v>0</v>
      </c>
      <c r="BC53" s="15">
        <v>4.6804141170764497</v>
      </c>
      <c r="BD53" s="15">
        <v>4574.0088375499899</v>
      </c>
      <c r="BE53" s="15">
        <v>3890.6187212517698</v>
      </c>
      <c r="BF53" s="15">
        <v>683.39011629821903</v>
      </c>
      <c r="BG53" s="15">
        <v>0.69642079476622698</v>
      </c>
      <c r="BH53" s="15">
        <v>1.9453100800828901E-2</v>
      </c>
      <c r="BI53" s="15">
        <v>621.96090124946898</v>
      </c>
      <c r="BJ53" s="15">
        <v>0.47465530900532898</v>
      </c>
      <c r="BK53" s="15">
        <v>1276.6610348495601</v>
      </c>
      <c r="BL53" s="15">
        <v>4.2991331686480603</v>
      </c>
      <c r="BM53" s="15">
        <v>1.0932636697035301</v>
      </c>
      <c r="BN53" s="15">
        <v>1823.8014595699799</v>
      </c>
      <c r="BO53" s="15">
        <v>0</v>
      </c>
      <c r="BP53" s="15">
        <v>2.41218279005935</v>
      </c>
      <c r="BQ53" s="15">
        <v>5.1823037923907398</v>
      </c>
      <c r="BR53" s="15">
        <v>5.8359356735395697E-2</v>
      </c>
      <c r="BS53" s="15">
        <v>322.37544985862797</v>
      </c>
      <c r="BT53" s="15">
        <v>74.2788536646718</v>
      </c>
      <c r="BU53" s="15">
        <v>0</v>
      </c>
      <c r="BV53" s="15">
        <v>26.125256735476899</v>
      </c>
      <c r="BW53" s="15">
        <v>269.78222631311098</v>
      </c>
      <c r="BX53" s="15">
        <v>791.59361449064897</v>
      </c>
      <c r="BY53" s="15">
        <v>15936.717448921599</v>
      </c>
      <c r="BZ53" s="15">
        <v>120.697780689319</v>
      </c>
      <c r="CA53" s="1"/>
      <c r="CB53" s="26">
        <f t="shared" si="10"/>
        <v>1.0346619087938826</v>
      </c>
      <c r="CD53" s="13">
        <f t="shared" si="11"/>
        <v>-2.3806813817582706E-7</v>
      </c>
      <c r="CE53" s="13">
        <f t="shared" si="12"/>
        <v>-3.0059960816026958E-7</v>
      </c>
      <c r="CF53" s="13">
        <f t="shared" si="13"/>
        <v>-3.245546911972582E-7</v>
      </c>
      <c r="CG53" s="13">
        <f t="shared" si="14"/>
        <v>-2.6798148523327068E-7</v>
      </c>
      <c r="CH53" s="13">
        <f t="shared" si="15"/>
        <v>-2.6233564263088435E-7</v>
      </c>
      <c r="CI53" s="13">
        <f t="shared" si="16"/>
        <v>-2.4391234786501594E-7</v>
      </c>
      <c r="CJ53" s="13">
        <f t="shared" si="17"/>
        <v>-2.6831606108913276E-7</v>
      </c>
    </row>
    <row r="54" spans="1:88" x14ac:dyDescent="0.25">
      <c r="A54" s="17" t="s">
        <v>577</v>
      </c>
      <c r="B54" s="15">
        <v>24615.448902</v>
      </c>
      <c r="C54" s="15">
        <v>370.02609546000002</v>
      </c>
      <c r="D54" s="15">
        <v>1802.385037</v>
      </c>
      <c r="E54" s="15">
        <v>2695.6239365000001</v>
      </c>
      <c r="F54" s="15">
        <v>2392.5918440999999</v>
      </c>
      <c r="G54" s="15">
        <v>241.41493843999999</v>
      </c>
      <c r="H54" s="15">
        <v>13240.087748</v>
      </c>
      <c r="J54" s="17" t="s">
        <v>578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"/>
      <c r="CB54" s="26" t="e">
        <f t="shared" si="10"/>
        <v>#DIV/0!</v>
      </c>
      <c r="CD54" s="13" t="str">
        <f t="shared" si="11"/>
        <v/>
      </c>
      <c r="CE54" s="13" t="str">
        <f t="shared" si="12"/>
        <v/>
      </c>
      <c r="CF54" s="13" t="str">
        <f t="shared" si="13"/>
        <v/>
      </c>
      <c r="CG54" s="13" t="str">
        <f t="shared" si="14"/>
        <v/>
      </c>
      <c r="CH54" s="13" t="str">
        <f t="shared" si="15"/>
        <v/>
      </c>
      <c r="CI54" s="13" t="str">
        <f t="shared" si="16"/>
        <v/>
      </c>
      <c r="CJ54" s="13" t="str">
        <f t="shared" si="17"/>
        <v/>
      </c>
    </row>
    <row r="55" spans="1:88" x14ac:dyDescent="0.25">
      <c r="A55" s="17" t="s">
        <v>579</v>
      </c>
      <c r="B55" s="15">
        <v>220075.84732999999</v>
      </c>
      <c r="C55" s="15">
        <v>3167.3948154</v>
      </c>
      <c r="D55" s="15">
        <v>15201.246655000001</v>
      </c>
      <c r="E55" s="15">
        <v>39562.13867</v>
      </c>
      <c r="F55" s="15">
        <v>23231.525863999999</v>
      </c>
      <c r="G55" s="15">
        <v>1374.8316817</v>
      </c>
      <c r="H55" s="15">
        <v>125627.90532000001</v>
      </c>
      <c r="J55" s="17" t="s">
        <v>580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"/>
      <c r="CB55" s="26" t="e">
        <f t="shared" si="10"/>
        <v>#DIV/0!</v>
      </c>
      <c r="CD55" s="13" t="str">
        <f t="shared" si="11"/>
        <v/>
      </c>
      <c r="CE55" s="13" t="str">
        <f t="shared" si="12"/>
        <v/>
      </c>
      <c r="CF55" s="13" t="str">
        <f t="shared" si="13"/>
        <v/>
      </c>
      <c r="CG55" s="13" t="str">
        <f t="shared" si="14"/>
        <v/>
      </c>
      <c r="CH55" s="13" t="str">
        <f t="shared" si="15"/>
        <v/>
      </c>
      <c r="CI55" s="13" t="str">
        <f t="shared" si="16"/>
        <v/>
      </c>
      <c r="CJ55" s="13" t="str">
        <f t="shared" si="17"/>
        <v/>
      </c>
    </row>
    <row r="56" spans="1:88" x14ac:dyDescent="0.25">
      <c r="A56" s="17" t="s">
        <v>581</v>
      </c>
      <c r="B56" s="15">
        <v>67006.372390999997</v>
      </c>
      <c r="C56" s="15">
        <v>971.41984640999999</v>
      </c>
      <c r="D56" s="15">
        <v>4543.307597</v>
      </c>
      <c r="E56" s="15">
        <v>12556.445758</v>
      </c>
      <c r="F56" s="15">
        <v>7064.3364878000002</v>
      </c>
      <c r="G56" s="15">
        <v>361.48979349000001</v>
      </c>
      <c r="H56" s="15">
        <v>39281.629129000001</v>
      </c>
      <c r="J56" s="17" t="s">
        <v>582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B56" s="26" t="e">
        <f t="shared" si="10"/>
        <v>#DIV/0!</v>
      </c>
      <c r="CD56" s="13" t="str">
        <f t="shared" si="11"/>
        <v/>
      </c>
      <c r="CE56" s="13" t="str">
        <f t="shared" si="12"/>
        <v/>
      </c>
      <c r="CF56" s="13" t="str">
        <f t="shared" si="13"/>
        <v/>
      </c>
      <c r="CG56" s="13" t="str">
        <f t="shared" si="14"/>
        <v/>
      </c>
      <c r="CH56" s="13" t="str">
        <f t="shared" si="15"/>
        <v/>
      </c>
      <c r="CI56" s="13" t="str">
        <f t="shared" si="16"/>
        <v/>
      </c>
      <c r="CJ56" s="13" t="str">
        <f t="shared" si="17"/>
        <v/>
      </c>
    </row>
    <row r="57" spans="1:88" x14ac:dyDescent="0.25">
      <c r="A57" s="17" t="s">
        <v>583</v>
      </c>
      <c r="B57" s="15">
        <v>161.66321316</v>
      </c>
      <c r="C57" s="15">
        <v>1.9431952746000001</v>
      </c>
      <c r="D57" s="15">
        <v>12.821568185</v>
      </c>
      <c r="E57" s="15">
        <v>24.103756419</v>
      </c>
      <c r="F57" s="15">
        <v>17.443701709999999</v>
      </c>
      <c r="G57" s="15">
        <v>1.5019229710999999</v>
      </c>
      <c r="H57" s="15">
        <v>88.477520025000004</v>
      </c>
      <c r="J57" s="17" t="s">
        <v>584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B57" s="26" t="e">
        <f t="shared" si="10"/>
        <v>#DIV/0!</v>
      </c>
      <c r="CD57" s="13" t="str">
        <f t="shared" si="11"/>
        <v/>
      </c>
      <c r="CE57" s="13" t="str">
        <f t="shared" si="12"/>
        <v/>
      </c>
      <c r="CF57" s="13" t="str">
        <f t="shared" si="13"/>
        <v/>
      </c>
      <c r="CG57" s="13" t="str">
        <f t="shared" si="14"/>
        <v/>
      </c>
      <c r="CH57" s="13" t="str">
        <f t="shared" si="15"/>
        <v/>
      </c>
      <c r="CI57" s="13" t="str">
        <f t="shared" si="16"/>
        <v/>
      </c>
      <c r="CJ57" s="13" t="str">
        <f t="shared" si="17"/>
        <v/>
      </c>
    </row>
    <row r="58" spans="1:88" x14ac:dyDescent="0.25">
      <c r="A58" s="17" t="s">
        <v>585</v>
      </c>
      <c r="B58" s="15">
        <v>95.987108425000002</v>
      </c>
      <c r="C58" s="15">
        <v>1.0156171719</v>
      </c>
      <c r="D58" s="15">
        <v>8.3739927106999996</v>
      </c>
      <c r="E58" s="15">
        <v>12.122448179999999</v>
      </c>
      <c r="F58" s="15">
        <v>10.774652140000001</v>
      </c>
      <c r="G58" s="15">
        <v>1.2756475598999999</v>
      </c>
      <c r="H58" s="15">
        <v>45.324289735999997</v>
      </c>
      <c r="J58" s="17" t="s">
        <v>586</v>
      </c>
      <c r="K58" s="15">
        <v>4.4368791520230104</v>
      </c>
      <c r="L58" s="15">
        <v>0.66638982299530902</v>
      </c>
      <c r="M58" s="15">
        <v>1.5249438874908601</v>
      </c>
      <c r="N58" s="15">
        <v>1.5249438874908601</v>
      </c>
      <c r="O58" s="15">
        <v>1.42470080804907</v>
      </c>
      <c r="P58" s="15">
        <v>1.41181589507542</v>
      </c>
      <c r="Q58" s="15">
        <v>0.77498708667228799</v>
      </c>
      <c r="R58" s="15">
        <v>4.7471607495053298</v>
      </c>
      <c r="S58" s="15">
        <v>95.987093261021698</v>
      </c>
      <c r="T58" s="15">
        <v>1.08169641816829</v>
      </c>
      <c r="U58" s="15">
        <v>0</v>
      </c>
      <c r="V58" s="15">
        <v>0.71198056458605397</v>
      </c>
      <c r="W58" s="15">
        <v>0.12525397136270899</v>
      </c>
      <c r="X58" s="15">
        <v>0.47283291136868399</v>
      </c>
      <c r="Y58" s="15">
        <v>3.1377874159735799</v>
      </c>
      <c r="Z58" s="15">
        <v>3.1377874159735799</v>
      </c>
      <c r="AA58" s="15">
        <v>0.50053248430827202</v>
      </c>
      <c r="AB58" s="15">
        <v>0</v>
      </c>
      <c r="AC58" s="15">
        <v>26343.954979414299</v>
      </c>
      <c r="AD58" s="15">
        <v>0</v>
      </c>
      <c r="AE58" s="15">
        <v>3.3318618186367699</v>
      </c>
      <c r="AF58" s="15">
        <v>0.33898944251734697</v>
      </c>
      <c r="AG58" s="15">
        <v>0.579819351788885</v>
      </c>
      <c r="AH58" s="15">
        <v>9.7825385581478894</v>
      </c>
      <c r="AI58" s="15">
        <v>0.341424958415317</v>
      </c>
      <c r="AJ58" s="15">
        <v>1.9784443160987</v>
      </c>
      <c r="AK58" s="15">
        <v>0</v>
      </c>
      <c r="AL58" s="15">
        <v>0.23973213429520901</v>
      </c>
      <c r="AM58" s="15">
        <v>1.0156179114513499</v>
      </c>
      <c r="AN58" s="15">
        <v>0</v>
      </c>
      <c r="AO58" s="15">
        <v>46.895308674636297</v>
      </c>
      <c r="AP58" s="15">
        <v>7.5365821745288999</v>
      </c>
      <c r="AQ58" s="15">
        <v>0.83739998566995699</v>
      </c>
      <c r="AR58" s="15">
        <v>8.3739821601988496</v>
      </c>
      <c r="AS58" s="15">
        <v>2.57519391785578E-3</v>
      </c>
      <c r="AT58" s="15">
        <v>3.500215354641</v>
      </c>
      <c r="AU58" s="15">
        <v>0.26775688132450898</v>
      </c>
      <c r="AV58" s="15">
        <v>1.6592938595766001E-3</v>
      </c>
      <c r="AW58" s="15">
        <v>3.9834143960713599</v>
      </c>
      <c r="AX58" s="15">
        <v>3.9790833181765503E-2</v>
      </c>
      <c r="AY58" s="15">
        <v>2.23035588110473E-2</v>
      </c>
      <c r="AZ58" s="15">
        <v>0.34771948389799201</v>
      </c>
      <c r="BA58" s="15">
        <v>1.93943429399736E-3</v>
      </c>
      <c r="BB58" s="15">
        <v>0</v>
      </c>
      <c r="BC58" s="15">
        <v>1.2961948224452499E-2</v>
      </c>
      <c r="BD58" s="15">
        <v>12.122445617652399</v>
      </c>
      <c r="BE58" s="15">
        <v>10.7746501845268</v>
      </c>
      <c r="BF58" s="15">
        <v>1.34779543312554</v>
      </c>
      <c r="BG58" s="15">
        <v>1.92866636904269E-3</v>
      </c>
      <c r="BH58" s="15">
        <v>5.3872638987637503E-5</v>
      </c>
      <c r="BI58" s="15">
        <v>1.72245407496817</v>
      </c>
      <c r="BJ58" s="15">
        <v>1.3145031057612199E-3</v>
      </c>
      <c r="BK58" s="15">
        <v>3.53557576459046</v>
      </c>
      <c r="BL58" s="15">
        <v>1.19060786939819E-2</v>
      </c>
      <c r="BM58" s="15">
        <v>3.02770790963254E-3</v>
      </c>
      <c r="BN58" s="15">
        <v>5.0508212768068201</v>
      </c>
      <c r="BO58" s="15">
        <v>0</v>
      </c>
      <c r="BP58" s="15">
        <v>6.6802435004987898E-3</v>
      </c>
      <c r="BQ58" s="15">
        <v>1.4351823497963399E-2</v>
      </c>
      <c r="BR58" s="15">
        <v>1.61620176700452E-4</v>
      </c>
      <c r="BS58" s="15">
        <v>1.2756478292740701</v>
      </c>
      <c r="BT58" s="15">
        <v>0.21125040159585901</v>
      </c>
      <c r="BU58" s="15">
        <v>0</v>
      </c>
      <c r="BV58" s="15">
        <v>7.4300326803904401E-2</v>
      </c>
      <c r="BW58" s="15">
        <v>0.76725818252682698</v>
      </c>
      <c r="BX58" s="15">
        <v>2.2513055201970902</v>
      </c>
      <c r="BY58" s="15">
        <v>45.3242731085721</v>
      </c>
      <c r="BZ58" s="15">
        <v>0.34326927919443101</v>
      </c>
      <c r="CB58" s="26">
        <f t="shared" si="10"/>
        <v>1.0346621238094842</v>
      </c>
      <c r="CD58" s="13">
        <f t="shared" si="11"/>
        <v>-1.5797932194189462E-7</v>
      </c>
      <c r="CE58" s="13">
        <f t="shared" si="12"/>
        <v>7.2817924942524143E-7</v>
      </c>
      <c r="CF58" s="13">
        <f t="shared" si="13"/>
        <v>-1.259912865290996E-6</v>
      </c>
      <c r="CG58" s="13">
        <f t="shared" si="14"/>
        <v>-2.1137212234938647E-7</v>
      </c>
      <c r="CH58" s="13">
        <f t="shared" si="15"/>
        <v>-1.8148829074445526E-7</v>
      </c>
      <c r="CI58" s="13">
        <f t="shared" si="16"/>
        <v>2.1116653112403413E-7</v>
      </c>
      <c r="CJ58" s="13">
        <f t="shared" si="17"/>
        <v>-3.6685468197327513E-7</v>
      </c>
    </row>
    <row r="59" spans="1:88" x14ac:dyDescent="0.25">
      <c r="A59" s="17" t="s">
        <v>587</v>
      </c>
      <c r="B59" s="94">
        <v>707735.06454000005</v>
      </c>
      <c r="C59" s="94">
        <v>9865.1254134999999</v>
      </c>
      <c r="D59" s="94">
        <v>48515.520307999999</v>
      </c>
      <c r="E59" s="94">
        <v>138134.94330000001</v>
      </c>
      <c r="F59" s="94">
        <v>75485.463759000006</v>
      </c>
      <c r="G59" s="94">
        <v>3404.4619091</v>
      </c>
      <c r="H59" s="94">
        <v>426331.08945000003</v>
      </c>
      <c r="J59" s="17" t="s">
        <v>588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B59" s="26" t="e">
        <f t="shared" si="10"/>
        <v>#DIV/0!</v>
      </c>
      <c r="CD59" s="13" t="str">
        <f t="shared" si="11"/>
        <v/>
      </c>
      <c r="CE59" s="13" t="str">
        <f t="shared" si="12"/>
        <v/>
      </c>
      <c r="CF59" s="13" t="str">
        <f t="shared" si="13"/>
        <v/>
      </c>
      <c r="CG59" s="13" t="str">
        <f t="shared" si="14"/>
        <v/>
      </c>
      <c r="CH59" s="13" t="str">
        <f t="shared" si="15"/>
        <v/>
      </c>
      <c r="CI59" s="13" t="str">
        <f t="shared" si="16"/>
        <v/>
      </c>
      <c r="CJ59" s="13" t="str">
        <f t="shared" si="17"/>
        <v/>
      </c>
    </row>
    <row r="60" spans="1:88" x14ac:dyDescent="0.25">
      <c r="A60" s="93" t="s">
        <v>589</v>
      </c>
      <c r="B60" s="94">
        <v>2553731.7231999999</v>
      </c>
      <c r="C60" s="94">
        <v>36515.978218999997</v>
      </c>
      <c r="D60" s="94">
        <v>172719.30465000001</v>
      </c>
      <c r="E60" s="94">
        <v>495281.58989</v>
      </c>
      <c r="F60" s="94">
        <v>272357.42002999998</v>
      </c>
      <c r="G60" s="94">
        <v>12998.322093999999</v>
      </c>
      <c r="H60" s="94">
        <v>1508682.0079000001</v>
      </c>
      <c r="J60" s="17" t="s">
        <v>590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B60" s="26" t="e">
        <f t="shared" si="10"/>
        <v>#DIV/0!</v>
      </c>
      <c r="CD60" s="13" t="str">
        <f t="shared" si="11"/>
        <v/>
      </c>
      <c r="CE60" s="13" t="str">
        <f t="shared" si="12"/>
        <v/>
      </c>
      <c r="CF60" s="13" t="str">
        <f t="shared" si="13"/>
        <v/>
      </c>
      <c r="CG60" s="13" t="str">
        <f t="shared" si="14"/>
        <v/>
      </c>
      <c r="CH60" s="13" t="str">
        <f t="shared" si="15"/>
        <v/>
      </c>
      <c r="CI60" s="13" t="str">
        <f t="shared" si="16"/>
        <v/>
      </c>
      <c r="CJ60" s="13" t="str">
        <f t="shared" si="17"/>
        <v/>
      </c>
    </row>
    <row r="61" spans="1:88" x14ac:dyDescent="0.25">
      <c r="A61" s="93" t="s">
        <v>591</v>
      </c>
      <c r="B61" s="94">
        <v>2979449.3853000002</v>
      </c>
      <c r="C61" s="94">
        <v>42325.331932000001</v>
      </c>
      <c r="D61" s="94">
        <v>202241.18616000001</v>
      </c>
      <c r="E61" s="94">
        <v>580615.01627999998</v>
      </c>
      <c r="F61" s="94">
        <v>317333.3063</v>
      </c>
      <c r="G61" s="94">
        <v>14692.271037</v>
      </c>
      <c r="H61" s="94">
        <v>1774204.1906999999</v>
      </c>
      <c r="J61" s="17" t="s">
        <v>592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B61" s="26" t="e">
        <f t="shared" si="10"/>
        <v>#DIV/0!</v>
      </c>
      <c r="CD61" s="13" t="str">
        <f t="shared" si="11"/>
        <v/>
      </c>
      <c r="CE61" s="13" t="str">
        <f t="shared" si="12"/>
        <v/>
      </c>
      <c r="CF61" s="13" t="str">
        <f t="shared" si="13"/>
        <v/>
      </c>
      <c r="CG61" s="13" t="str">
        <f t="shared" si="14"/>
        <v/>
      </c>
      <c r="CH61" s="13" t="str">
        <f t="shared" si="15"/>
        <v/>
      </c>
      <c r="CI61" s="13" t="str">
        <f t="shared" si="16"/>
        <v/>
      </c>
      <c r="CJ61" s="13" t="str">
        <f t="shared" si="17"/>
        <v/>
      </c>
    </row>
    <row r="62" spans="1:88" x14ac:dyDescent="0.25">
      <c r="B62" s="94"/>
      <c r="C62" s="94"/>
      <c r="D62" s="94"/>
      <c r="E62" s="94"/>
      <c r="F62" s="94"/>
      <c r="G62" s="94"/>
      <c r="H62" s="94"/>
      <c r="CD62" s="13" t="str">
        <f t="shared" si="11"/>
        <v/>
      </c>
      <c r="CE62" s="13" t="str">
        <f t="shared" si="12"/>
        <v/>
      </c>
      <c r="CF62" s="13" t="str">
        <f t="shared" si="13"/>
        <v/>
      </c>
      <c r="CG62" s="13" t="str">
        <f t="shared" si="14"/>
        <v/>
      </c>
      <c r="CH62" s="13" t="str">
        <f t="shared" si="15"/>
        <v/>
      </c>
      <c r="CI62" s="13" t="str">
        <f t="shared" si="16"/>
        <v/>
      </c>
      <c r="CJ62" s="13" t="str">
        <f t="shared" si="17"/>
        <v/>
      </c>
    </row>
    <row r="63" spans="1:88" x14ac:dyDescent="0.25">
      <c r="A63" s="79"/>
    </row>
    <row r="64" spans="1:88" x14ac:dyDescent="0.25">
      <c r="A64" s="80" t="s">
        <v>348</v>
      </c>
      <c r="B64" s="1">
        <f>SUM(B7:B62)</f>
        <v>25283118.141247902</v>
      </c>
      <c r="C64" s="1">
        <f t="shared" ref="C64:H64" si="18">SUM(C7:C62)</f>
        <v>397758.33806968579</v>
      </c>
      <c r="D64" s="1">
        <f t="shared" si="18"/>
        <v>1467632.4337991623</v>
      </c>
      <c r="E64" s="1">
        <f t="shared" si="18"/>
        <v>4415418.326538112</v>
      </c>
      <c r="F64" s="1">
        <f t="shared" si="18"/>
        <v>2825285.9693248058</v>
      </c>
      <c r="G64" s="1">
        <f t="shared" si="18"/>
        <v>165534.63113561089</v>
      </c>
      <c r="H64" s="1">
        <f t="shared" si="18"/>
        <v>14067583.485650301</v>
      </c>
      <c r="J64" s="80" t="s">
        <v>348</v>
      </c>
      <c r="K64" s="1">
        <f t="shared" ref="K64:BZ64" si="19">SUM(K7:K62)</f>
        <v>33403.259385257719</v>
      </c>
      <c r="L64" s="1">
        <f t="shared" si="19"/>
        <v>5018.6049529424918</v>
      </c>
      <c r="M64" s="1">
        <f t="shared" si="19"/>
        <v>11480.019775972145</v>
      </c>
      <c r="N64" s="1">
        <f t="shared" si="19"/>
        <v>11480.019775972145</v>
      </c>
      <c r="O64" s="1">
        <f t="shared" si="19"/>
        <v>10717.491469626722</v>
      </c>
      <c r="P64" s="1">
        <f t="shared" si="19"/>
        <v>10617.31117025331</v>
      </c>
      <c r="Q64" s="1">
        <f t="shared" si="19"/>
        <v>5828.38602006155</v>
      </c>
      <c r="R64" s="1">
        <f t="shared" si="19"/>
        <v>35753.410479580627</v>
      </c>
      <c r="S64" s="1">
        <f t="shared" si="19"/>
        <v>898494.22474244656</v>
      </c>
      <c r="T64" s="1">
        <f t="shared" si="19"/>
        <v>8156.199130568395</v>
      </c>
      <c r="U64" s="1">
        <f t="shared" si="19"/>
        <v>12.230616550280899</v>
      </c>
      <c r="V64" s="1">
        <f t="shared" si="19"/>
        <v>5357.109875150516</v>
      </c>
      <c r="W64" s="1">
        <f t="shared" si="19"/>
        <v>946.17978962689085</v>
      </c>
      <c r="X64" s="1">
        <f t="shared" si="19"/>
        <v>3560.2354156228594</v>
      </c>
      <c r="Y64" s="1">
        <f t="shared" si="19"/>
        <v>23608.088808305813</v>
      </c>
      <c r="Z64" s="1">
        <f t="shared" si="19"/>
        <v>23608.088808305813</v>
      </c>
      <c r="AA64" s="1"/>
      <c r="AB64" s="1"/>
      <c r="AC64" s="1">
        <f t="shared" si="19"/>
        <v>76246301.523520857</v>
      </c>
      <c r="AD64" s="1">
        <f t="shared" si="19"/>
        <v>0</v>
      </c>
      <c r="AE64" s="1">
        <f t="shared" si="19"/>
        <v>25045.320949372053</v>
      </c>
      <c r="AF64" s="1">
        <f t="shared" si="19"/>
        <v>2548.6115530818279</v>
      </c>
      <c r="AG64" s="1"/>
      <c r="AH64" s="1">
        <f t="shared" si="19"/>
        <v>73552.693205623684</v>
      </c>
      <c r="AI64" s="1">
        <f t="shared" si="19"/>
        <v>2572.6242458385013</v>
      </c>
      <c r="AJ64" s="1">
        <f t="shared" si="19"/>
        <v>14896.003359772491</v>
      </c>
      <c r="AK64" s="1"/>
      <c r="AL64" s="1">
        <f t="shared" si="19"/>
        <v>1808.0255494107864</v>
      </c>
      <c r="AM64" s="1">
        <f t="shared" si="19"/>
        <v>12959.15495285297</v>
      </c>
      <c r="AN64" s="1">
        <f t="shared" si="19"/>
        <v>0</v>
      </c>
      <c r="AO64" s="1">
        <f t="shared" ref="AO64" si="20">SUM(AO7:AO62)</f>
        <v>353209.06776576617</v>
      </c>
      <c r="AP64" s="1">
        <f t="shared" si="19"/>
        <v>22149.899161671125</v>
      </c>
      <c r="AQ64" s="1">
        <f t="shared" si="19"/>
        <v>2461.1000658858743</v>
      </c>
      <c r="AR64" s="1">
        <f t="shared" si="19"/>
        <v>24610.999227557004</v>
      </c>
      <c r="AS64" s="1">
        <f t="shared" si="19"/>
        <v>19.345161665640049</v>
      </c>
      <c r="AT64" s="1">
        <f t="shared" si="19"/>
        <v>26332.159378792079</v>
      </c>
      <c r="AU64" s="1"/>
      <c r="AV64" s="1">
        <f t="shared" si="19"/>
        <v>19.73447126593922</v>
      </c>
      <c r="AW64" s="1">
        <f t="shared" si="19"/>
        <v>30365.510009226709</v>
      </c>
      <c r="AX64" s="1">
        <f t="shared" si="19"/>
        <v>472.42118307346198</v>
      </c>
      <c r="AY64" s="1">
        <f t="shared" si="19"/>
        <v>270.08967438596272</v>
      </c>
      <c r="AZ64" s="1">
        <f t="shared" si="19"/>
        <v>4110.1012773831035</v>
      </c>
      <c r="BA64" s="1">
        <f t="shared" si="19"/>
        <v>22.991786601844016</v>
      </c>
      <c r="BB64" s="1">
        <f t="shared" si="19"/>
        <v>0</v>
      </c>
      <c r="BC64" s="1">
        <f t="shared" si="19"/>
        <v>159.47844420263979</v>
      </c>
      <c r="BD64" s="1">
        <f t="shared" si="19"/>
        <v>148025.73418081706</v>
      </c>
      <c r="BE64" s="1">
        <f t="shared" si="19"/>
        <v>127319.33906194588</v>
      </c>
      <c r="BF64" s="1">
        <f t="shared" si="19"/>
        <v>20706.395118871049</v>
      </c>
      <c r="BG64" s="1">
        <f t="shared" si="19"/>
        <v>23.206240607350846</v>
      </c>
      <c r="BH64" s="1">
        <f t="shared" si="19"/>
        <v>0.66955476188715546</v>
      </c>
      <c r="BI64" s="1">
        <f t="shared" si="19"/>
        <v>20405.842321398359</v>
      </c>
      <c r="BJ64" s="1">
        <f t="shared" si="19"/>
        <v>15.633215395074293</v>
      </c>
      <c r="BK64" s="1">
        <f t="shared" si="19"/>
        <v>41745.803873426645</v>
      </c>
      <c r="BL64" s="1">
        <f t="shared" si="19"/>
        <v>140.94652531095727</v>
      </c>
      <c r="BM64" s="1">
        <f t="shared" si="19"/>
        <v>37.038612871622604</v>
      </c>
      <c r="BN64" s="1">
        <f t="shared" si="19"/>
        <v>59636.915562541588</v>
      </c>
      <c r="BO64" s="1">
        <f t="shared" si="19"/>
        <v>4.498312139196301</v>
      </c>
      <c r="BP64" s="1">
        <f t="shared" si="19"/>
        <v>83.277790014645035</v>
      </c>
      <c r="BQ64" s="1">
        <f t="shared" si="19"/>
        <v>173.27147912809053</v>
      </c>
      <c r="BR64" s="1">
        <f t="shared" si="19"/>
        <v>1.9170495766855573</v>
      </c>
      <c r="BS64" s="1">
        <f t="shared" si="19"/>
        <v>7768.0149975390414</v>
      </c>
      <c r="BT64" s="1">
        <f t="shared" si="19"/>
        <v>1834.1856668862627</v>
      </c>
      <c r="BU64" s="1">
        <f t="shared" si="19"/>
        <v>0</v>
      </c>
      <c r="BV64" s="1">
        <f t="shared" si="19"/>
        <v>560.64756376093999</v>
      </c>
      <c r="BW64" s="1">
        <f t="shared" si="19"/>
        <v>5777.4580084204954</v>
      </c>
      <c r="BX64" s="1">
        <f t="shared" si="19"/>
        <v>16931.255942267431</v>
      </c>
      <c r="BY64" s="1">
        <f t="shared" si="19"/>
        <v>341378.5841210428</v>
      </c>
      <c r="BZ64" s="1">
        <f t="shared" si="19"/>
        <v>2589.544380442243</v>
      </c>
    </row>
    <row r="65" spans="1:88" x14ac:dyDescent="0.25">
      <c r="A65" s="80" t="s">
        <v>593</v>
      </c>
      <c r="B65" s="1">
        <f t="shared" ref="B65" si="21">SUM(B7:B19)</f>
        <v>798443.75805482513</v>
      </c>
      <c r="C65" s="1">
        <f t="shared" ref="C65:H65" si="22">SUM(C7:C19)</f>
        <v>10978.0679182763</v>
      </c>
      <c r="D65" s="1">
        <f t="shared" si="22"/>
        <v>13220.3468314865</v>
      </c>
      <c r="E65" s="1">
        <f t="shared" si="22"/>
        <v>143790.69941310302</v>
      </c>
      <c r="F65" s="1">
        <f t="shared" si="22"/>
        <v>125154.10444910529</v>
      </c>
      <c r="G65" s="1">
        <f t="shared" si="22"/>
        <v>6737.0613911519004</v>
      </c>
      <c r="H65" s="1">
        <f t="shared" si="22"/>
        <v>273763.62609554298</v>
      </c>
      <c r="J65" s="80" t="s">
        <v>593</v>
      </c>
      <c r="K65" s="1">
        <f t="shared" ref="K65:BZ65" si="23">SUM(K7:K19)</f>
        <v>21115.390825313494</v>
      </c>
      <c r="L65" s="1">
        <f t="shared" si="23"/>
        <v>3173.0542667346317</v>
      </c>
      <c r="M65" s="1">
        <f t="shared" si="23"/>
        <v>7256.724350324972</v>
      </c>
      <c r="N65" s="1">
        <f t="shared" si="23"/>
        <v>7256.724350324972</v>
      </c>
      <c r="O65" s="1">
        <f t="shared" si="23"/>
        <v>6771.8103600157938</v>
      </c>
      <c r="P65" s="1">
        <f t="shared" si="23"/>
        <v>6707.3159691433075</v>
      </c>
      <c r="Q65" s="1">
        <f t="shared" si="23"/>
        <v>3682.0544762861155</v>
      </c>
      <c r="R65" s="1">
        <f t="shared" si="23"/>
        <v>22606.225871863229</v>
      </c>
      <c r="S65" s="1">
        <f t="shared" si="23"/>
        <v>654403.79762393399</v>
      </c>
      <c r="T65" s="1">
        <f t="shared" si="23"/>
        <v>5160.4584716635673</v>
      </c>
      <c r="U65" s="1">
        <f t="shared" si="23"/>
        <v>12.230616550280899</v>
      </c>
      <c r="V65" s="1">
        <f t="shared" si="23"/>
        <v>3385.294334823695</v>
      </c>
      <c r="W65" s="1">
        <f t="shared" si="23"/>
        <v>599.28867876090305</v>
      </c>
      <c r="X65" s="1">
        <f t="shared" si="23"/>
        <v>2250.7322073745463</v>
      </c>
      <c r="Y65" s="1">
        <f t="shared" si="23"/>
        <v>14918.037555700175</v>
      </c>
      <c r="Z65" s="1">
        <f t="shared" si="23"/>
        <v>14918.037555700175</v>
      </c>
      <c r="AA65" s="1"/>
      <c r="AB65" s="1"/>
      <c r="AC65" s="1">
        <f t="shared" si="23"/>
        <v>23010431.061409779</v>
      </c>
      <c r="AD65" s="1">
        <f t="shared" si="23"/>
        <v>0</v>
      </c>
      <c r="AE65" s="1">
        <f t="shared" si="23"/>
        <v>15817.786992095478</v>
      </c>
      <c r="AF65" s="1">
        <f t="shared" si="23"/>
        <v>1609.7873679242959</v>
      </c>
      <c r="AG65" s="1"/>
      <c r="AH65" s="1">
        <f t="shared" si="23"/>
        <v>46460.110516990135</v>
      </c>
      <c r="AI65" s="1">
        <f t="shared" si="23"/>
        <v>1627.0537385803289</v>
      </c>
      <c r="AJ65" s="1">
        <f t="shared" si="23"/>
        <v>9416.7375703866546</v>
      </c>
      <c r="AK65" s="1"/>
      <c r="AL65" s="1">
        <f t="shared" si="23"/>
        <v>1144.09004539127</v>
      </c>
      <c r="AM65" s="1">
        <f t="shared" si="23"/>
        <v>8746.4743693899563</v>
      </c>
      <c r="AN65" s="1">
        <f t="shared" si="23"/>
        <v>0</v>
      </c>
      <c r="AO65" s="1">
        <f t="shared" ref="AO65" si="24">SUM(AO7:AO19)</f>
        <v>223333.22569955053</v>
      </c>
      <c r="AP65" s="1">
        <f t="shared" si="23"/>
        <v>9052.5277733710809</v>
      </c>
      <c r="AQ65" s="1">
        <f t="shared" si="23"/>
        <v>1005.8366169901176</v>
      </c>
      <c r="AR65" s="1">
        <f t="shared" si="23"/>
        <v>10058.364390361196</v>
      </c>
      <c r="AS65" s="1">
        <f t="shared" si="23"/>
        <v>12.213128525427022</v>
      </c>
      <c r="AT65" s="1">
        <f t="shared" si="23"/>
        <v>16638.364508949016</v>
      </c>
      <c r="AU65" s="1"/>
      <c r="AV65" s="1">
        <f t="shared" si="23"/>
        <v>15.836028439401096</v>
      </c>
      <c r="AW65" s="1">
        <f t="shared" si="23"/>
        <v>19333.504732318048</v>
      </c>
      <c r="AX65" s="1">
        <f t="shared" si="23"/>
        <v>378.93450691137849</v>
      </c>
      <c r="AY65" s="1">
        <f t="shared" si="23"/>
        <v>217.68853186222182</v>
      </c>
      <c r="AZ65" s="1">
        <f t="shared" si="23"/>
        <v>3293.1498003269389</v>
      </c>
      <c r="BA65" s="1">
        <f t="shared" si="23"/>
        <v>18.43516555033413</v>
      </c>
      <c r="BB65" s="1">
        <f t="shared" si="23"/>
        <v>0</v>
      </c>
      <c r="BC65" s="1">
        <f t="shared" si="23"/>
        <v>129.02502595900708</v>
      </c>
      <c r="BD65" s="1">
        <f t="shared" si="23"/>
        <v>118454.59314554167</v>
      </c>
      <c r="BE65" s="1">
        <f t="shared" si="23"/>
        <v>102004.77682717596</v>
      </c>
      <c r="BF65" s="1">
        <f t="shared" si="23"/>
        <v>16449.816318365647</v>
      </c>
      <c r="BG65" s="1">
        <f t="shared" si="23"/>
        <v>18.674933639311256</v>
      </c>
      <c r="BH65" s="1">
        <f t="shared" si="23"/>
        <v>0.54298187596532055</v>
      </c>
      <c r="BI65" s="1">
        <f t="shared" si="23"/>
        <v>16359.013477786753</v>
      </c>
      <c r="BJ65" s="1">
        <f t="shared" si="23"/>
        <v>12.544838308653116</v>
      </c>
      <c r="BK65" s="1">
        <f t="shared" si="23"/>
        <v>33439.126642258831</v>
      </c>
      <c r="BL65" s="1">
        <f t="shared" si="23"/>
        <v>112.97393435059089</v>
      </c>
      <c r="BM65" s="1">
        <f t="shared" si="23"/>
        <v>29.925220906345416</v>
      </c>
      <c r="BN65" s="1">
        <f t="shared" si="23"/>
        <v>47770.233163208512</v>
      </c>
      <c r="BO65" s="1">
        <f t="shared" si="23"/>
        <v>4.498312139196301</v>
      </c>
      <c r="BP65" s="1">
        <f t="shared" si="23"/>
        <v>67.582763103100035</v>
      </c>
      <c r="BQ65" s="1">
        <f t="shared" si="23"/>
        <v>139.5524815101185</v>
      </c>
      <c r="BR65" s="1">
        <f t="shared" si="23"/>
        <v>1.5373311784666714</v>
      </c>
      <c r="BS65" s="1">
        <f t="shared" si="23"/>
        <v>5444.1718303939087</v>
      </c>
      <c r="BT65" s="1">
        <f t="shared" si="23"/>
        <v>1249.1313656661773</v>
      </c>
      <c r="BU65" s="1">
        <f t="shared" si="23"/>
        <v>0</v>
      </c>
      <c r="BV65" s="1">
        <f t="shared" si="23"/>
        <v>354.87332489609025</v>
      </c>
      <c r="BW65" s="1">
        <f t="shared" si="23"/>
        <v>3652.529298828204</v>
      </c>
      <c r="BX65" s="1">
        <f t="shared" si="23"/>
        <v>10696.300691512211</v>
      </c>
      <c r="BY65" s="1">
        <f t="shared" si="23"/>
        <v>215853.67961172044</v>
      </c>
      <c r="BZ65" s="1">
        <f t="shared" si="23"/>
        <v>1638.8733338534605</v>
      </c>
    </row>
    <row r="66" spans="1:88" x14ac:dyDescent="0.25">
      <c r="A66" s="80" t="s">
        <v>594</v>
      </c>
      <c r="B66" s="1">
        <f t="shared" ref="B66" si="25">SUM(B20:B51)</f>
        <v>16576455.609702492</v>
      </c>
      <c r="C66" s="1">
        <f t="shared" ref="C66:H66" si="26">SUM(C20:C51)</f>
        <v>272991.227469743</v>
      </c>
      <c r="D66" s="1">
        <f t="shared" si="26"/>
        <v>922283.78575987986</v>
      </c>
      <c r="E66" s="1">
        <f t="shared" si="26"/>
        <v>2786420.1792526105</v>
      </c>
      <c r="F66" s="1">
        <f t="shared" si="26"/>
        <v>1854455.5293950501</v>
      </c>
      <c r="G66" s="1">
        <f t="shared" si="26"/>
        <v>114999.31873870797</v>
      </c>
      <c r="H66" s="1">
        <f t="shared" si="26"/>
        <v>9170021.1817530002</v>
      </c>
      <c r="J66" s="80" t="s">
        <v>594</v>
      </c>
      <c r="K66" s="1">
        <f t="shared" ref="K66:BZ66" si="27">SUM(K20:K51)</f>
        <v>10723.356627920904</v>
      </c>
      <c r="L66" s="1">
        <f t="shared" si="27"/>
        <v>1610.5720978863906</v>
      </c>
      <c r="M66" s="1">
        <f t="shared" si="27"/>
        <v>3685.5783268442979</v>
      </c>
      <c r="N66" s="1">
        <f t="shared" si="27"/>
        <v>3685.5783268442979</v>
      </c>
      <c r="O66" s="1">
        <f t="shared" si="27"/>
        <v>3443.3103537007819</v>
      </c>
      <c r="P66" s="1">
        <f t="shared" si="27"/>
        <v>3412.1679619681531</v>
      </c>
      <c r="Q66" s="1">
        <f t="shared" si="27"/>
        <v>1873.0570142283461</v>
      </c>
      <c r="R66" s="1">
        <f t="shared" si="27"/>
        <v>11473.263081055131</v>
      </c>
      <c r="S66" s="1">
        <f t="shared" si="27"/>
        <v>211379.21898389835</v>
      </c>
      <c r="T66" s="1">
        <f t="shared" si="27"/>
        <v>2614.3179982211345</v>
      </c>
      <c r="U66" s="1">
        <f t="shared" si="27"/>
        <v>0</v>
      </c>
      <c r="V66" s="1">
        <f t="shared" si="27"/>
        <v>1720.7606699128223</v>
      </c>
      <c r="W66" s="1">
        <f t="shared" si="27"/>
        <v>302.72434986428573</v>
      </c>
      <c r="X66" s="1">
        <f t="shared" si="27"/>
        <v>1142.7750456733206</v>
      </c>
      <c r="Y66" s="1">
        <f t="shared" si="27"/>
        <v>7583.6193752163244</v>
      </c>
      <c r="Z66" s="1">
        <f t="shared" si="27"/>
        <v>7583.6193752163244</v>
      </c>
      <c r="AA66" s="1"/>
      <c r="AB66" s="1"/>
      <c r="AC66" s="1">
        <f t="shared" si="27"/>
        <v>47347422.273328185</v>
      </c>
      <c r="AD66" s="1">
        <f t="shared" si="27"/>
        <v>0</v>
      </c>
      <c r="AE66" s="1">
        <f t="shared" si="27"/>
        <v>8052.6689083445235</v>
      </c>
      <c r="AF66" s="1">
        <f t="shared" si="27"/>
        <v>819.29150700396951</v>
      </c>
      <c r="AG66" s="1"/>
      <c r="AH66" s="1">
        <f t="shared" si="27"/>
        <v>23643.109597526589</v>
      </c>
      <c r="AI66" s="1">
        <f t="shared" si="27"/>
        <v>825.17887851400837</v>
      </c>
      <c r="AJ66" s="1">
        <f t="shared" si="27"/>
        <v>4781.6365052216624</v>
      </c>
      <c r="AK66" s="1"/>
      <c r="AL66" s="1">
        <f t="shared" si="27"/>
        <v>579.40209616912716</v>
      </c>
      <c r="AM66" s="1">
        <f t="shared" si="27"/>
        <v>3611.8434924077151</v>
      </c>
      <c r="AN66" s="1">
        <f t="shared" si="27"/>
        <v>0</v>
      </c>
      <c r="AO66" s="1">
        <f t="shared" ref="AO66" si="28">SUM(AO20:AO51)</f>
        <v>113339.83226193096</v>
      </c>
      <c r="AP66" s="1">
        <f t="shared" si="27"/>
        <v>11771.2990418437</v>
      </c>
      <c r="AQ66" s="1">
        <f t="shared" si="27"/>
        <v>1307.9220877775729</v>
      </c>
      <c r="AR66" s="1">
        <f t="shared" si="27"/>
        <v>13079.221129621279</v>
      </c>
      <c r="AS66" s="1">
        <f t="shared" si="27"/>
        <v>6.2239709360274516</v>
      </c>
      <c r="AT66" s="1">
        <f t="shared" si="27"/>
        <v>8459.5646948774302</v>
      </c>
      <c r="AU66" s="1"/>
      <c r="AV66" s="1">
        <f t="shared" si="27"/>
        <v>3.2976282845207927</v>
      </c>
      <c r="AW66" s="1">
        <f t="shared" si="27"/>
        <v>9627.391863382647</v>
      </c>
      <c r="AX66" s="1">
        <f t="shared" si="27"/>
        <v>79.078831428098766</v>
      </c>
      <c r="AY66" s="1">
        <f t="shared" si="27"/>
        <v>44.325258155061974</v>
      </c>
      <c r="AZ66" s="1">
        <f t="shared" si="27"/>
        <v>691.04571971890789</v>
      </c>
      <c r="BA66" s="1">
        <f t="shared" si="27"/>
        <v>3.8543699458368419</v>
      </c>
      <c r="BB66" s="1">
        <f t="shared" si="27"/>
        <v>0</v>
      </c>
      <c r="BC66" s="1">
        <f t="shared" si="27"/>
        <v>25.760042178331819</v>
      </c>
      <c r="BD66" s="1">
        <f t="shared" si="27"/>
        <v>24985.009752107719</v>
      </c>
      <c r="BE66" s="1">
        <f t="shared" si="27"/>
        <v>21413.168863333642</v>
      </c>
      <c r="BF66" s="1">
        <f t="shared" si="27"/>
        <v>3571.8408887740561</v>
      </c>
      <c r="BG66" s="1">
        <f t="shared" si="27"/>
        <v>3.832957506904322</v>
      </c>
      <c r="BH66" s="1">
        <f t="shared" si="27"/>
        <v>0.10706591248201824</v>
      </c>
      <c r="BI66" s="1">
        <f t="shared" si="27"/>
        <v>3423.1454882871703</v>
      </c>
      <c r="BJ66" s="1">
        <f t="shared" si="27"/>
        <v>2.6124072743100868</v>
      </c>
      <c r="BK66" s="1">
        <f t="shared" si="27"/>
        <v>7026.4806205536634</v>
      </c>
      <c r="BL66" s="1">
        <f t="shared" si="27"/>
        <v>23.661551713024323</v>
      </c>
      <c r="BM66" s="1">
        <f t="shared" si="27"/>
        <v>6.0171005876640322</v>
      </c>
      <c r="BN66" s="1">
        <f t="shared" si="27"/>
        <v>10037.830118486294</v>
      </c>
      <c r="BO66" s="1">
        <f t="shared" si="27"/>
        <v>0</v>
      </c>
      <c r="BP66" s="1">
        <f t="shared" si="27"/>
        <v>13.276163877985171</v>
      </c>
      <c r="BQ66" s="1">
        <f t="shared" si="27"/>
        <v>28.522342002083342</v>
      </c>
      <c r="BR66" s="1">
        <f t="shared" si="27"/>
        <v>0.32119742130678941</v>
      </c>
      <c r="BS66" s="1">
        <f t="shared" si="27"/>
        <v>2000.19206945723</v>
      </c>
      <c r="BT66" s="1">
        <f t="shared" si="27"/>
        <v>510.56419715381753</v>
      </c>
      <c r="BU66" s="1">
        <f t="shared" si="27"/>
        <v>0</v>
      </c>
      <c r="BV66" s="1">
        <f t="shared" si="27"/>
        <v>179.57468180256893</v>
      </c>
      <c r="BW66" s="1">
        <f t="shared" si="27"/>
        <v>1854.379225096654</v>
      </c>
      <c r="BX66" s="1">
        <f t="shared" si="27"/>
        <v>5441.1103307443709</v>
      </c>
      <c r="BY66" s="1">
        <f t="shared" si="27"/>
        <v>109542.86278729221</v>
      </c>
      <c r="BZ66" s="1">
        <f t="shared" si="27"/>
        <v>829.62999662026914</v>
      </c>
    </row>
    <row r="67" spans="1:88" x14ac:dyDescent="0.25">
      <c r="A67" s="80" t="s">
        <v>595</v>
      </c>
      <c r="B67" s="1">
        <f>SUM(B52:B62)</f>
        <v>7908218.7734905845</v>
      </c>
      <c r="C67" s="1">
        <f t="shared" ref="C67:H67" si="29">SUM(C52:C62)</f>
        <v>113789.0426816665</v>
      </c>
      <c r="D67" s="1">
        <f t="shared" si="29"/>
        <v>532128.30120779574</v>
      </c>
      <c r="E67" s="1">
        <f t="shared" si="29"/>
        <v>1485207.4478723989</v>
      </c>
      <c r="F67" s="1">
        <f t="shared" si="29"/>
        <v>845676.33548064996</v>
      </c>
      <c r="G67" s="1">
        <f t="shared" si="29"/>
        <v>43798.251005751001</v>
      </c>
      <c r="H67" s="1">
        <f t="shared" si="29"/>
        <v>4623798.6778017608</v>
      </c>
      <c r="J67" s="80" t="str">
        <f>A67</f>
        <v>Other N.Amer Total</v>
      </c>
      <c r="K67" s="1">
        <f t="shared" ref="K67:BZ67" si="30">SUM(K52:K62)</f>
        <v>1564.511932023313</v>
      </c>
      <c r="L67" s="1">
        <f t="shared" si="30"/>
        <v>234.97858832147031</v>
      </c>
      <c r="M67" s="1">
        <f t="shared" si="30"/>
        <v>537.71709880287381</v>
      </c>
      <c r="N67" s="1">
        <f t="shared" si="30"/>
        <v>537.71709880287381</v>
      </c>
      <c r="O67" s="1">
        <f t="shared" si="30"/>
        <v>502.37075591015008</v>
      </c>
      <c r="P67" s="1">
        <f t="shared" si="30"/>
        <v>497.82723914185038</v>
      </c>
      <c r="Q67" s="1">
        <f t="shared" si="30"/>
        <v>273.27452954708832</v>
      </c>
      <c r="R67" s="1">
        <f t="shared" si="30"/>
        <v>1673.9215266622755</v>
      </c>
      <c r="S67" s="1">
        <f t="shared" si="30"/>
        <v>32711.208134614222</v>
      </c>
      <c r="T67" s="1">
        <f t="shared" si="30"/>
        <v>381.42266068369429</v>
      </c>
      <c r="U67" s="1">
        <f t="shared" si="30"/>
        <v>0</v>
      </c>
      <c r="V67" s="1">
        <f t="shared" si="30"/>
        <v>251.05487041399803</v>
      </c>
      <c r="W67" s="1">
        <f t="shared" si="30"/>
        <v>44.166761001701907</v>
      </c>
      <c r="X67" s="1">
        <f t="shared" si="30"/>
        <v>166.72816257499267</v>
      </c>
      <c r="Y67" s="1">
        <f t="shared" si="30"/>
        <v>1106.4318773893137</v>
      </c>
      <c r="Z67" s="1">
        <f t="shared" si="30"/>
        <v>1106.4318773893137</v>
      </c>
      <c r="AA67" s="1"/>
      <c r="AB67" s="1"/>
      <c r="AC67" s="1">
        <f t="shared" si="30"/>
        <v>5888448.1887828745</v>
      </c>
      <c r="AD67" s="1">
        <f t="shared" si="30"/>
        <v>0</v>
      </c>
      <c r="AE67" s="1">
        <f t="shared" si="30"/>
        <v>1174.8650489320466</v>
      </c>
      <c r="AF67" s="1">
        <f t="shared" si="30"/>
        <v>119.53267815356234</v>
      </c>
      <c r="AG67" s="1"/>
      <c r="AH67" s="1">
        <f t="shared" si="30"/>
        <v>3449.4730911069578</v>
      </c>
      <c r="AI67" s="1">
        <f t="shared" si="30"/>
        <v>120.39162874416331</v>
      </c>
      <c r="AJ67" s="1">
        <f t="shared" si="30"/>
        <v>697.62928416417071</v>
      </c>
      <c r="AK67" s="1"/>
      <c r="AL67" s="1">
        <f t="shared" si="30"/>
        <v>84.533407850388912</v>
      </c>
      <c r="AM67" s="1">
        <f t="shared" si="30"/>
        <v>600.83709105529738</v>
      </c>
      <c r="AN67" s="1">
        <f t="shared" si="30"/>
        <v>0</v>
      </c>
      <c r="AO67" s="1">
        <f t="shared" ref="AO67" si="31">SUM(AO52:AO62)</f>
        <v>16536.009804284637</v>
      </c>
      <c r="AP67" s="1">
        <f t="shared" si="30"/>
        <v>1326.0723464563389</v>
      </c>
      <c r="AQ67" s="1">
        <f t="shared" si="30"/>
        <v>147.34136111818395</v>
      </c>
      <c r="AR67" s="1">
        <f t="shared" si="30"/>
        <v>1473.4137075745289</v>
      </c>
      <c r="AS67" s="1">
        <f t="shared" si="30"/>
        <v>0.90806220418557382</v>
      </c>
      <c r="AT67" s="1">
        <f t="shared" si="30"/>
        <v>1234.2301749656308</v>
      </c>
      <c r="AU67" s="1"/>
      <c r="AV67" s="1">
        <f t="shared" si="30"/>
        <v>0.60081454201733864</v>
      </c>
      <c r="AW67" s="1">
        <f t="shared" si="30"/>
        <v>1404.6134135260113</v>
      </c>
      <c r="AX67" s="1">
        <f t="shared" si="30"/>
        <v>14.407844733984765</v>
      </c>
      <c r="AY67" s="1">
        <f t="shared" si="30"/>
        <v>8.0758843686789383</v>
      </c>
      <c r="AZ67" s="1">
        <f t="shared" si="30"/>
        <v>125.90575733725699</v>
      </c>
      <c r="BA67" s="1">
        <f t="shared" si="30"/>
        <v>0.70225110567304339</v>
      </c>
      <c r="BB67" s="1">
        <f t="shared" si="30"/>
        <v>0</v>
      </c>
      <c r="BC67" s="1">
        <f t="shared" si="30"/>
        <v>4.6933760653009022</v>
      </c>
      <c r="BD67" s="1">
        <f t="shared" si="30"/>
        <v>4586.1312831676423</v>
      </c>
      <c r="BE67" s="1">
        <f t="shared" si="30"/>
        <v>3901.3933714362965</v>
      </c>
      <c r="BF67" s="1">
        <f t="shared" si="30"/>
        <v>684.73791173134452</v>
      </c>
      <c r="BG67" s="1">
        <f t="shared" si="30"/>
        <v>0.69834946113526963</v>
      </c>
      <c r="BH67" s="1">
        <f t="shared" si="30"/>
        <v>1.9506973439816538E-2</v>
      </c>
      <c r="BI67" s="1">
        <f t="shared" si="30"/>
        <v>623.68335532443712</v>
      </c>
      <c r="BJ67" s="1">
        <f t="shared" si="30"/>
        <v>0.47596981211109018</v>
      </c>
      <c r="BK67" s="1">
        <f t="shared" si="30"/>
        <v>1280.1966106141506</v>
      </c>
      <c r="BL67" s="1">
        <f t="shared" si="30"/>
        <v>4.311039247342042</v>
      </c>
      <c r="BM67" s="1">
        <f t="shared" si="30"/>
        <v>1.0962913776131626</v>
      </c>
      <c r="BN67" s="1">
        <f t="shared" si="30"/>
        <v>1828.8522808467867</v>
      </c>
      <c r="BO67" s="1">
        <f t="shared" si="30"/>
        <v>0</v>
      </c>
      <c r="BP67" s="1">
        <f t="shared" si="30"/>
        <v>2.4188630335598487</v>
      </c>
      <c r="BQ67" s="1">
        <f t="shared" si="30"/>
        <v>5.1966556158887034</v>
      </c>
      <c r="BR67" s="1">
        <f t="shared" si="30"/>
        <v>5.8520976912096151E-2</v>
      </c>
      <c r="BS67" s="1">
        <f t="shared" si="30"/>
        <v>323.65109768790205</v>
      </c>
      <c r="BT67" s="1">
        <f t="shared" si="30"/>
        <v>74.490104066267662</v>
      </c>
      <c r="BU67" s="1">
        <f t="shared" si="30"/>
        <v>0</v>
      </c>
      <c r="BV67" s="1">
        <f t="shared" si="30"/>
        <v>26.199557062280803</v>
      </c>
      <c r="BW67" s="1">
        <f t="shared" si="30"/>
        <v>270.54948449563778</v>
      </c>
      <c r="BX67" s="1">
        <f t="shared" si="30"/>
        <v>793.84492001084607</v>
      </c>
      <c r="BY67" s="1">
        <f t="shared" si="30"/>
        <v>15982.041722030172</v>
      </c>
      <c r="BZ67" s="1">
        <f t="shared" si="30"/>
        <v>121.04104996851343</v>
      </c>
    </row>
    <row r="69" spans="1:88" x14ac:dyDescent="0.25">
      <c r="A69" s="115" t="s">
        <v>664</v>
      </c>
    </row>
    <row r="70" spans="1:88" x14ac:dyDescent="0.25">
      <c r="A70" s="17" t="s">
        <v>423</v>
      </c>
      <c r="B70" s="15">
        <v>3979.9462631000001</v>
      </c>
      <c r="C70" s="15">
        <v>63.136949799</v>
      </c>
      <c r="D70" s="15">
        <v>44.232441373</v>
      </c>
      <c r="E70" s="15">
        <v>764.60121757000002</v>
      </c>
      <c r="F70" s="15">
        <v>647.98018119999995</v>
      </c>
      <c r="G70" s="15">
        <v>36.724187291</v>
      </c>
      <c r="H70" s="15">
        <v>1142.7358875</v>
      </c>
      <c r="J70" s="17" t="s">
        <v>423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B70" s="26" t="e">
        <f t="shared" ref="CB70:CB82" si="32">AO70/BY70</f>
        <v>#DIV/0!</v>
      </c>
      <c r="CC70" s="18" t="str">
        <f>IF(AD70&lt;&gt;0,AD70/AR70,"")</f>
        <v/>
      </c>
      <c r="CD70" s="13" t="str">
        <f t="shared" ref="CD70:CD82" si="33">IF(S70&lt;&gt;0,(S70-B70)/B70,"")</f>
        <v/>
      </c>
      <c r="CE70" s="13" t="str">
        <f t="shared" ref="CE70:CE82" si="34">IF(AM70&lt;&gt;0,(AM70-C70)/C70,"")</f>
        <v/>
      </c>
      <c r="CF70" s="13" t="str">
        <f t="shared" ref="CF70:CF82" si="35">IF(AR70&lt;&gt;0,(AR70-D70)/D70,"")</f>
        <v/>
      </c>
      <c r="CG70" s="13" t="str">
        <f t="shared" ref="CG70:CG82" si="36">IF(BD70&lt;&gt;0,(BD70-E70)/E70,"")</f>
        <v/>
      </c>
      <c r="CH70" s="13" t="str">
        <f t="shared" ref="CH70:CH82" si="37">IF(BE70&lt;&gt;0,(BE70-F70)/F70,"")</f>
        <v/>
      </c>
      <c r="CI70" s="13" t="str">
        <f t="shared" ref="CI70:CI82" si="38">IF(BS70&lt;&gt;0,(BS70-G70)/G70,"")</f>
        <v/>
      </c>
      <c r="CJ70" s="13" t="str">
        <f t="shared" ref="CJ70:CJ82" si="39">IF(BY70&lt;&gt;0,(BY70-H70)/H70,"")</f>
        <v/>
      </c>
    </row>
    <row r="71" spans="1:88" x14ac:dyDescent="0.25">
      <c r="A71" s="17" t="s">
        <v>424</v>
      </c>
      <c r="B71" s="15">
        <v>65.025168024999999</v>
      </c>
      <c r="C71" s="15">
        <v>1.2813963493</v>
      </c>
      <c r="D71" s="15">
        <v>1.0349827185</v>
      </c>
      <c r="E71" s="15">
        <v>11.674649433000001</v>
      </c>
      <c r="F71" s="15">
        <v>9.9281635752999993</v>
      </c>
      <c r="G71" s="15">
        <v>0.62122279790000001</v>
      </c>
      <c r="H71" s="15">
        <v>21.087290472999999</v>
      </c>
      <c r="J71" s="17" t="s">
        <v>424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B71" s="26" t="e">
        <f t="shared" si="32"/>
        <v>#DIV/0!</v>
      </c>
      <c r="CC71" s="18"/>
      <c r="CD71" s="13" t="str">
        <f t="shared" si="33"/>
        <v/>
      </c>
      <c r="CE71" s="13" t="str">
        <f t="shared" si="34"/>
        <v/>
      </c>
      <c r="CF71" s="13" t="str">
        <f t="shared" si="35"/>
        <v/>
      </c>
      <c r="CG71" s="13" t="str">
        <f t="shared" si="36"/>
        <v/>
      </c>
      <c r="CH71" s="13" t="str">
        <f t="shared" si="37"/>
        <v/>
      </c>
      <c r="CI71" s="13" t="str">
        <f t="shared" si="38"/>
        <v/>
      </c>
      <c r="CJ71" s="13" t="str">
        <f t="shared" si="39"/>
        <v/>
      </c>
    </row>
    <row r="72" spans="1:88" x14ac:dyDescent="0.25">
      <c r="A72" s="17" t="s">
        <v>425</v>
      </c>
      <c r="B72" s="15">
        <v>2843.0485606000002</v>
      </c>
      <c r="C72" s="15">
        <v>55.312819478000002</v>
      </c>
      <c r="D72" s="15">
        <v>112.50022281</v>
      </c>
      <c r="E72" s="15">
        <v>419.89570008999999</v>
      </c>
      <c r="F72" s="15">
        <v>340.46976545000001</v>
      </c>
      <c r="G72" s="15">
        <v>26.451008009999999</v>
      </c>
      <c r="H72" s="15">
        <v>1355.7781473</v>
      </c>
      <c r="J72" s="17" t="s">
        <v>425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B72" s="26" t="e">
        <f t="shared" si="32"/>
        <v>#DIV/0!</v>
      </c>
      <c r="CC72" s="18" t="str">
        <f t="shared" ref="CC72:CC82" si="40">IF(AD72&lt;&gt;0,AD72/AR72,"")</f>
        <v/>
      </c>
      <c r="CD72" s="13" t="str">
        <f t="shared" si="33"/>
        <v/>
      </c>
      <c r="CE72" s="13" t="str">
        <f t="shared" si="34"/>
        <v/>
      </c>
      <c r="CF72" s="13" t="str">
        <f t="shared" si="35"/>
        <v/>
      </c>
      <c r="CG72" s="13" t="str">
        <f t="shared" si="36"/>
        <v/>
      </c>
      <c r="CH72" s="13" t="str">
        <f t="shared" si="37"/>
        <v/>
      </c>
      <c r="CI72" s="13" t="str">
        <f t="shared" si="38"/>
        <v/>
      </c>
      <c r="CJ72" s="13" t="str">
        <f t="shared" si="39"/>
        <v/>
      </c>
    </row>
    <row r="73" spans="1:88" x14ac:dyDescent="0.25">
      <c r="A73" s="17" t="s">
        <v>426</v>
      </c>
      <c r="B73" s="15">
        <v>2394.6257491000001</v>
      </c>
      <c r="C73" s="15">
        <v>32.652674040000001</v>
      </c>
      <c r="D73" s="15">
        <v>31.790676765000001</v>
      </c>
      <c r="E73" s="15">
        <v>445.38458981000002</v>
      </c>
      <c r="F73" s="15">
        <v>376.67176208000001</v>
      </c>
      <c r="G73" s="15">
        <v>20.116497172999999</v>
      </c>
      <c r="H73" s="15">
        <v>739.16492516999995</v>
      </c>
      <c r="J73" s="17" t="s">
        <v>426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B73" s="26" t="e">
        <f t="shared" si="32"/>
        <v>#DIV/0!</v>
      </c>
      <c r="CC73" s="18" t="str">
        <f t="shared" si="40"/>
        <v/>
      </c>
      <c r="CD73" s="13" t="str">
        <f t="shared" si="33"/>
        <v/>
      </c>
      <c r="CE73" s="13" t="str">
        <f t="shared" si="34"/>
        <v/>
      </c>
      <c r="CF73" s="13" t="str">
        <f t="shared" si="35"/>
        <v/>
      </c>
      <c r="CG73" s="13" t="str">
        <f t="shared" si="36"/>
        <v/>
      </c>
      <c r="CH73" s="13" t="str">
        <f t="shared" si="37"/>
        <v/>
      </c>
      <c r="CI73" s="13" t="str">
        <f t="shared" si="38"/>
        <v/>
      </c>
      <c r="CJ73" s="13" t="str">
        <f t="shared" si="39"/>
        <v/>
      </c>
    </row>
    <row r="74" spans="1:88" x14ac:dyDescent="0.25">
      <c r="A74" s="17" t="s">
        <v>427</v>
      </c>
      <c r="B74" s="15">
        <v>250370.58360000001</v>
      </c>
      <c r="C74" s="15">
        <v>3236.2012126999998</v>
      </c>
      <c r="D74" s="15">
        <v>2636.9021309</v>
      </c>
      <c r="E74" s="15">
        <v>47739.281597000001</v>
      </c>
      <c r="F74" s="15">
        <v>40455.964427999999</v>
      </c>
      <c r="G74" s="15">
        <v>2084.3652453</v>
      </c>
      <c r="H74" s="15">
        <v>72725.085944999999</v>
      </c>
      <c r="J74" s="17" t="s">
        <v>427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B74" s="26" t="e">
        <f t="shared" si="32"/>
        <v>#DIV/0!</v>
      </c>
      <c r="CC74" s="18" t="str">
        <f t="shared" si="40"/>
        <v/>
      </c>
      <c r="CD74" s="13" t="str">
        <f t="shared" si="33"/>
        <v/>
      </c>
      <c r="CE74" s="13" t="str">
        <f t="shared" si="34"/>
        <v/>
      </c>
      <c r="CF74" s="13" t="str">
        <f t="shared" si="35"/>
        <v/>
      </c>
      <c r="CG74" s="13" t="str">
        <f t="shared" si="36"/>
        <v/>
      </c>
      <c r="CH74" s="13" t="str">
        <f t="shared" si="37"/>
        <v/>
      </c>
      <c r="CI74" s="13" t="str">
        <f t="shared" si="38"/>
        <v/>
      </c>
      <c r="CJ74" s="13" t="str">
        <f t="shared" si="39"/>
        <v/>
      </c>
    </row>
    <row r="75" spans="1:88" x14ac:dyDescent="0.25">
      <c r="A75" s="17" t="s">
        <v>428</v>
      </c>
      <c r="B75" s="15">
        <v>129274.7056</v>
      </c>
      <c r="C75" s="15">
        <v>1574.2823393000001</v>
      </c>
      <c r="D75" s="15">
        <v>1442.1075198999999</v>
      </c>
      <c r="E75" s="15">
        <v>24190.689159000001</v>
      </c>
      <c r="F75" s="15">
        <v>20523.539729</v>
      </c>
      <c r="G75" s="15">
        <v>1057.8533321</v>
      </c>
      <c r="H75" s="15">
        <v>38226.759183000002</v>
      </c>
      <c r="J75" s="17" t="s">
        <v>428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B75" s="26" t="e">
        <f t="shared" si="32"/>
        <v>#DIV/0!</v>
      </c>
      <c r="CC75" s="18" t="str">
        <f t="shared" si="40"/>
        <v/>
      </c>
      <c r="CD75" s="13" t="str">
        <f t="shared" si="33"/>
        <v/>
      </c>
      <c r="CE75" s="13" t="str">
        <f t="shared" si="34"/>
        <v/>
      </c>
      <c r="CF75" s="13" t="str">
        <f t="shared" si="35"/>
        <v/>
      </c>
      <c r="CG75" s="13" t="str">
        <f t="shared" si="36"/>
        <v/>
      </c>
      <c r="CH75" s="13" t="str">
        <f t="shared" si="37"/>
        <v/>
      </c>
      <c r="CI75" s="13" t="str">
        <f t="shared" si="38"/>
        <v/>
      </c>
      <c r="CJ75" s="13" t="str">
        <f t="shared" si="39"/>
        <v/>
      </c>
    </row>
    <row r="76" spans="1:88" x14ac:dyDescent="0.25">
      <c r="A76" s="17" t="s">
        <v>429</v>
      </c>
      <c r="B76" s="15">
        <v>48481.168265</v>
      </c>
      <c r="C76" s="15">
        <v>841.32495826000002</v>
      </c>
      <c r="D76" s="15">
        <v>1095.7790821000001</v>
      </c>
      <c r="E76" s="15">
        <v>7829.9468851000001</v>
      </c>
      <c r="F76" s="15">
        <v>6688.1836488999998</v>
      </c>
      <c r="G76" s="15">
        <v>393.88145281999999</v>
      </c>
      <c r="H76" s="15">
        <v>18271.816126999998</v>
      </c>
      <c r="J76" s="17" t="s">
        <v>429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B76" s="26" t="e">
        <f t="shared" si="32"/>
        <v>#DIV/0!</v>
      </c>
      <c r="CC76" s="18" t="str">
        <f t="shared" si="40"/>
        <v/>
      </c>
      <c r="CD76" s="13" t="str">
        <f t="shared" si="33"/>
        <v/>
      </c>
      <c r="CE76" s="13" t="str">
        <f t="shared" si="34"/>
        <v/>
      </c>
      <c r="CF76" s="13" t="str">
        <f t="shared" si="35"/>
        <v/>
      </c>
      <c r="CG76" s="13" t="str">
        <f t="shared" si="36"/>
        <v/>
      </c>
      <c r="CH76" s="13" t="str">
        <f t="shared" si="37"/>
        <v/>
      </c>
      <c r="CI76" s="13" t="str">
        <f t="shared" si="38"/>
        <v/>
      </c>
      <c r="CJ76" s="13" t="str">
        <f t="shared" si="39"/>
        <v/>
      </c>
    </row>
    <row r="77" spans="1:88" x14ac:dyDescent="0.25">
      <c r="A77" s="17" t="s">
        <v>430</v>
      </c>
      <c r="B77" s="15">
        <v>26144.5524</v>
      </c>
      <c r="C77" s="15">
        <v>505.48867265000001</v>
      </c>
      <c r="D77" s="15">
        <v>773.66925875000004</v>
      </c>
      <c r="E77" s="15">
        <v>3770.8750491999999</v>
      </c>
      <c r="F77" s="15">
        <v>3275.8536257000001</v>
      </c>
      <c r="G77" s="15">
        <v>201.26399751</v>
      </c>
      <c r="H77" s="15">
        <v>11524.251005</v>
      </c>
      <c r="J77" s="17" t="s">
        <v>430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B77" s="26" t="e">
        <f t="shared" si="32"/>
        <v>#DIV/0!</v>
      </c>
      <c r="CC77" s="18" t="str">
        <f t="shared" si="40"/>
        <v/>
      </c>
      <c r="CD77" s="13" t="str">
        <f t="shared" si="33"/>
        <v/>
      </c>
      <c r="CE77" s="13" t="str">
        <f t="shared" si="34"/>
        <v/>
      </c>
      <c r="CF77" s="13" t="str">
        <f t="shared" si="35"/>
        <v/>
      </c>
      <c r="CG77" s="13" t="str">
        <f t="shared" si="36"/>
        <v/>
      </c>
      <c r="CH77" s="13" t="str">
        <f t="shared" si="37"/>
        <v/>
      </c>
      <c r="CI77" s="13" t="str">
        <f t="shared" si="38"/>
        <v/>
      </c>
      <c r="CJ77" s="13" t="str">
        <f t="shared" si="39"/>
        <v/>
      </c>
    </row>
    <row r="78" spans="1:88" x14ac:dyDescent="0.25">
      <c r="A78" s="17" t="s">
        <v>431</v>
      </c>
      <c r="B78" s="15">
        <v>125288.79268</v>
      </c>
      <c r="C78" s="15">
        <v>1982.1520766000001</v>
      </c>
      <c r="D78" s="15">
        <v>3192.7735561999998</v>
      </c>
      <c r="E78" s="15">
        <v>21592.234251000002</v>
      </c>
      <c r="F78" s="15">
        <v>19736.737111999999</v>
      </c>
      <c r="G78" s="15">
        <v>1130.3859619</v>
      </c>
      <c r="H78" s="15">
        <v>52690.240524000001</v>
      </c>
      <c r="J78" s="17" t="s">
        <v>431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B78" s="26" t="e">
        <f t="shared" si="32"/>
        <v>#DIV/0!</v>
      </c>
      <c r="CC78" s="18" t="str">
        <f t="shared" si="40"/>
        <v/>
      </c>
      <c r="CD78" s="13" t="str">
        <f t="shared" si="33"/>
        <v/>
      </c>
      <c r="CE78" s="13" t="str">
        <f t="shared" si="34"/>
        <v/>
      </c>
      <c r="CF78" s="13" t="str">
        <f t="shared" si="35"/>
        <v/>
      </c>
      <c r="CG78" s="13" t="str">
        <f t="shared" si="36"/>
        <v/>
      </c>
      <c r="CH78" s="13" t="str">
        <f t="shared" si="37"/>
        <v/>
      </c>
      <c r="CI78" s="13" t="str">
        <f t="shared" si="38"/>
        <v/>
      </c>
      <c r="CJ78" s="13" t="str">
        <f t="shared" si="39"/>
        <v/>
      </c>
    </row>
    <row r="79" spans="1:88" x14ac:dyDescent="0.25">
      <c r="A79" s="17" t="s">
        <v>432</v>
      </c>
      <c r="B79" s="15">
        <v>177453.37802</v>
      </c>
      <c r="C79" s="15">
        <v>2277.9480352999999</v>
      </c>
      <c r="D79" s="15">
        <v>3553.5965403999999</v>
      </c>
      <c r="E79" s="15">
        <v>30948.904199000001</v>
      </c>
      <c r="F79" s="15">
        <v>27950.143101000001</v>
      </c>
      <c r="G79" s="15">
        <v>1514.0142564</v>
      </c>
      <c r="H79" s="15">
        <v>67829.357011999993</v>
      </c>
      <c r="J79" s="17" t="s">
        <v>432</v>
      </c>
      <c r="K79" s="15">
        <v>117.543541835276</v>
      </c>
      <c r="L79" s="15">
        <v>17.654214458479501</v>
      </c>
      <c r="M79" s="15">
        <v>40.399287340398402</v>
      </c>
      <c r="N79" s="15">
        <v>40.399287340398402</v>
      </c>
      <c r="O79" s="15">
        <v>37.7436878766514</v>
      </c>
      <c r="P79" s="15">
        <v>37.402328220752899</v>
      </c>
      <c r="Q79" s="15">
        <v>20.531433533078701</v>
      </c>
      <c r="R79" s="15">
        <v>125.763634240215</v>
      </c>
      <c r="S79" s="15">
        <v>2547.21668023038</v>
      </c>
      <c r="T79" s="15">
        <v>28.656721000189101</v>
      </c>
      <c r="U79" s="15">
        <v>0</v>
      </c>
      <c r="V79" s="15">
        <v>18.862036092489198</v>
      </c>
      <c r="W79" s="15">
        <v>3.3182938569619802</v>
      </c>
      <c r="X79" s="15">
        <v>12.526470437609101</v>
      </c>
      <c r="Y79" s="15">
        <v>83.127478307228102</v>
      </c>
      <c r="Z79" s="15">
        <v>83.127478307228102</v>
      </c>
      <c r="AA79" s="15">
        <v>13.2601669022556</v>
      </c>
      <c r="AB79" s="15">
        <v>0</v>
      </c>
      <c r="AC79" s="15">
        <v>367300.03228239599</v>
      </c>
      <c r="AD79" s="15">
        <v>0</v>
      </c>
      <c r="AE79" s="15">
        <v>88.268950782343097</v>
      </c>
      <c r="AF79" s="15">
        <v>8.9806187292406694</v>
      </c>
      <c r="AG79" s="15">
        <v>15.360619475859201</v>
      </c>
      <c r="AH79" s="15">
        <v>259.16285131451298</v>
      </c>
      <c r="AI79" s="15">
        <v>9.0451531861792294</v>
      </c>
      <c r="AJ79" s="15">
        <v>52.413678996718403</v>
      </c>
      <c r="AK79" s="15">
        <v>0</v>
      </c>
      <c r="AL79" s="15">
        <v>6.3510837173074899</v>
      </c>
      <c r="AM79" s="15">
        <v>42.137679822748296</v>
      </c>
      <c r="AN79" s="15">
        <v>0</v>
      </c>
      <c r="AO79" s="15">
        <v>1242.36928079719</v>
      </c>
      <c r="AP79" s="15">
        <v>59.0116553430667</v>
      </c>
      <c r="AQ79" s="15">
        <v>6.5568528540485103</v>
      </c>
      <c r="AR79" s="15">
        <v>65.568508197115193</v>
      </c>
      <c r="AS79" s="15">
        <v>6.8223757368209306E-2</v>
      </c>
      <c r="AT79" s="15">
        <v>92.729115786752402</v>
      </c>
      <c r="AU79" s="15">
        <v>7.0934444530430296</v>
      </c>
      <c r="AV79" s="15">
        <v>6.4969399218461496E-2</v>
      </c>
      <c r="AW79" s="15">
        <v>105.530198501304</v>
      </c>
      <c r="AX79" s="15">
        <v>1.55800127349989</v>
      </c>
      <c r="AY79" s="15">
        <v>0.87329046699405299</v>
      </c>
      <c r="AZ79" s="15">
        <v>13.614895057788599</v>
      </c>
      <c r="BA79" s="15">
        <v>7.5938407821998802E-2</v>
      </c>
      <c r="BB79" s="15">
        <v>0</v>
      </c>
      <c r="BC79" s="15">
        <v>0.50752122918699005</v>
      </c>
      <c r="BD79" s="15">
        <v>429.01250569006203</v>
      </c>
      <c r="BE79" s="15">
        <v>421.87950364527501</v>
      </c>
      <c r="BF79" s="15">
        <v>7.13300204478689</v>
      </c>
      <c r="BG79" s="15">
        <v>7.5516520775806395E-2</v>
      </c>
      <c r="BH79" s="15">
        <v>2.1093954452509598E-3</v>
      </c>
      <c r="BI79" s="15">
        <v>67.442370850488004</v>
      </c>
      <c r="BJ79" s="15">
        <v>5.1469413636689297E-2</v>
      </c>
      <c r="BK79" s="15">
        <v>138.434823812122</v>
      </c>
      <c r="BL79" s="15">
        <v>0.46617691352921398</v>
      </c>
      <c r="BM79" s="15">
        <v>0.118548190501386</v>
      </c>
      <c r="BN79" s="15">
        <v>197.76403564873701</v>
      </c>
      <c r="BO79" s="15">
        <v>0</v>
      </c>
      <c r="BP79" s="15">
        <v>0.26156527687296399</v>
      </c>
      <c r="BQ79" s="15">
        <v>0.56194359573846497</v>
      </c>
      <c r="BR79" s="15">
        <v>6.3281929176518502E-3</v>
      </c>
      <c r="BS79" s="15">
        <v>23.256854527356602</v>
      </c>
      <c r="BT79" s="15">
        <v>5.59652692115018</v>
      </c>
      <c r="BU79" s="15">
        <v>0</v>
      </c>
      <c r="BV79" s="15">
        <v>1.96839400518714</v>
      </c>
      <c r="BW79" s="15">
        <v>20.3266817157843</v>
      </c>
      <c r="BX79" s="15">
        <v>59.6424670098381</v>
      </c>
      <c r="BY79" s="15">
        <v>1200.7487786945301</v>
      </c>
      <c r="BZ79" s="15">
        <v>9.0939529657386799</v>
      </c>
      <c r="CB79" s="26">
        <f t="shared" si="32"/>
        <v>1.0346621232027486</v>
      </c>
      <c r="CC79" s="18" t="str">
        <f t="shared" si="40"/>
        <v/>
      </c>
      <c r="CD79" s="13">
        <f t="shared" si="33"/>
        <v>-0.98564571320843897</v>
      </c>
      <c r="CE79" s="13">
        <f t="shared" si="34"/>
        <v>-0.98150191348978733</v>
      </c>
      <c r="CF79" s="13">
        <f t="shared" si="35"/>
        <v>-0.98154869089619989</v>
      </c>
      <c r="CG79" s="13">
        <f t="shared" si="36"/>
        <v>-0.98613803891305707</v>
      </c>
      <c r="CH79" s="13">
        <f t="shared" si="37"/>
        <v>-0.9849059984372609</v>
      </c>
      <c r="CI79" s="13">
        <f t="shared" si="38"/>
        <v>-0.98463894614661263</v>
      </c>
      <c r="CJ79" s="13">
        <f t="shared" si="39"/>
        <v>-0.98229750610075672</v>
      </c>
    </row>
    <row r="80" spans="1:88" x14ac:dyDescent="0.25">
      <c r="A80" s="17" t="s">
        <v>541</v>
      </c>
      <c r="B80" s="15">
        <v>14963.463986000001</v>
      </c>
      <c r="C80" s="15">
        <v>187.09004019</v>
      </c>
      <c r="D80" s="15">
        <v>157.12184481</v>
      </c>
      <c r="E80" s="15">
        <v>2827.1809944000001</v>
      </c>
      <c r="F80" s="15">
        <v>2394.7986262999998</v>
      </c>
      <c r="G80" s="15">
        <v>125.42194657</v>
      </c>
      <c r="H80" s="15">
        <v>4306.4799504000002</v>
      </c>
      <c r="J80" s="17" t="s">
        <v>541</v>
      </c>
      <c r="K80" s="15">
        <v>421.56919684275198</v>
      </c>
      <c r="L80" s="15">
        <v>63.316717108837302</v>
      </c>
      <c r="M80" s="15">
        <v>144.89191284329499</v>
      </c>
      <c r="N80" s="15">
        <v>144.89191284329499</v>
      </c>
      <c r="O80" s="15">
        <v>135.367556922072</v>
      </c>
      <c r="P80" s="15">
        <v>134.14332623175699</v>
      </c>
      <c r="Q80" s="15">
        <v>73.635807910889994</v>
      </c>
      <c r="R80" s="15">
        <v>451.05043489354398</v>
      </c>
      <c r="S80" s="15">
        <v>14963.4717205421</v>
      </c>
      <c r="T80" s="15">
        <v>102.777172465034</v>
      </c>
      <c r="U80" s="15">
        <v>0</v>
      </c>
      <c r="V80" s="15">
        <v>67.648593864647196</v>
      </c>
      <c r="W80" s="15">
        <v>11.9010607725185</v>
      </c>
      <c r="X80" s="15">
        <v>44.926130922592897</v>
      </c>
      <c r="Y80" s="15">
        <v>298.13625529570197</v>
      </c>
      <c r="Z80" s="15">
        <v>298.13625529570197</v>
      </c>
      <c r="AA80" s="15">
        <v>47.557497685310899</v>
      </c>
      <c r="AB80" s="15">
        <v>0</v>
      </c>
      <c r="AC80" s="15">
        <v>35562.9059018833</v>
      </c>
      <c r="AD80" s="15">
        <v>0</v>
      </c>
      <c r="AE80" s="15">
        <v>316.57612124272299</v>
      </c>
      <c r="AF80" s="15">
        <v>32.2089610574982</v>
      </c>
      <c r="AG80" s="15">
        <v>55.0907927055991</v>
      </c>
      <c r="AH80" s="15">
        <v>929.48538974253495</v>
      </c>
      <c r="AI80" s="15">
        <v>32.440394831477597</v>
      </c>
      <c r="AJ80" s="15">
        <v>187.98140733653</v>
      </c>
      <c r="AK80" s="15">
        <v>0</v>
      </c>
      <c r="AL80" s="15">
        <v>22.778137239844501</v>
      </c>
      <c r="AM80" s="15">
        <v>187.089996025066</v>
      </c>
      <c r="AN80" s="15">
        <v>0</v>
      </c>
      <c r="AO80" s="15">
        <v>4455.7503145444398</v>
      </c>
      <c r="AP80" s="15">
        <v>141.409639555327</v>
      </c>
      <c r="AQ80" s="15">
        <v>15.7121996388829</v>
      </c>
      <c r="AR80" s="15">
        <v>157.12183919421</v>
      </c>
      <c r="AS80" s="15">
        <v>0.24468411498908099</v>
      </c>
      <c r="AT80" s="15">
        <v>332.57235157668998</v>
      </c>
      <c r="AU80" s="15">
        <v>25.440604464200302</v>
      </c>
      <c r="AV80" s="15">
        <v>0.36879881512591101</v>
      </c>
      <c r="AW80" s="15">
        <v>378.48348245440502</v>
      </c>
      <c r="AX80" s="15">
        <v>8.8439850240028193</v>
      </c>
      <c r="AY80" s="15">
        <v>4.95722999277986</v>
      </c>
      <c r="AZ80" s="15">
        <v>77.284943456957507</v>
      </c>
      <c r="BA80" s="15">
        <v>0.43106367675832302</v>
      </c>
      <c r="BB80" s="15">
        <v>0</v>
      </c>
      <c r="BC80" s="15">
        <v>2.8809431160127201</v>
      </c>
      <c r="BD80" s="15">
        <v>2827.18061022545</v>
      </c>
      <c r="BE80" s="15">
        <v>2394.7984086127699</v>
      </c>
      <c r="BF80" s="15">
        <v>432.382201612681</v>
      </c>
      <c r="BG80" s="15">
        <v>0.42866904016270102</v>
      </c>
      <c r="BH80" s="15">
        <v>1.19740605499429E-2</v>
      </c>
      <c r="BI80" s="15">
        <v>382.836859196305</v>
      </c>
      <c r="BJ80" s="15">
        <v>0.29216541455160699</v>
      </c>
      <c r="BK80" s="15">
        <v>785.82543593644004</v>
      </c>
      <c r="BL80" s="15">
        <v>2.64625137188114</v>
      </c>
      <c r="BM80" s="15">
        <v>0.67293810611947902</v>
      </c>
      <c r="BN80" s="15">
        <v>1122.6065816784801</v>
      </c>
      <c r="BO80" s="15">
        <v>0</v>
      </c>
      <c r="BP80" s="15">
        <v>1.48477421485143</v>
      </c>
      <c r="BQ80" s="15">
        <v>3.1898735112463199</v>
      </c>
      <c r="BR80" s="15">
        <v>3.5922000540132303E-2</v>
      </c>
      <c r="BS80" s="15">
        <v>125.42186815875399</v>
      </c>
      <c r="BT80" s="15">
        <v>20.071907857209499</v>
      </c>
      <c r="BU80" s="15">
        <v>0</v>
      </c>
      <c r="BV80" s="15">
        <v>7.0596520971305701</v>
      </c>
      <c r="BW80" s="15">
        <v>72.901521342510705</v>
      </c>
      <c r="BX80" s="15">
        <v>213.907345449362</v>
      </c>
      <c r="BY80" s="15">
        <v>4306.47759729272</v>
      </c>
      <c r="BZ80" s="15">
        <v>32.615375949546099</v>
      </c>
      <c r="CB80" s="26">
        <f t="shared" si="32"/>
        <v>1.0346623693910681</v>
      </c>
      <c r="CC80" s="18" t="str">
        <f t="shared" si="40"/>
        <v/>
      </c>
      <c r="CD80" s="13">
        <f t="shared" si="33"/>
        <v>5.1689515922291386E-7</v>
      </c>
      <c r="CE80" s="13">
        <f t="shared" si="34"/>
        <v>-2.3606245394634326E-7</v>
      </c>
      <c r="CF80" s="13">
        <f t="shared" si="35"/>
        <v>-3.5741624652526835E-8</v>
      </c>
      <c r="CG80" s="13">
        <f t="shared" si="36"/>
        <v>-1.3588608261165952E-7</v>
      </c>
      <c r="CH80" s="13">
        <f t="shared" si="37"/>
        <v>-9.0900014521193863E-8</v>
      </c>
      <c r="CI80" s="13">
        <f t="shared" si="38"/>
        <v>-6.2517962886500219E-7</v>
      </c>
      <c r="CJ80" s="13">
        <f t="shared" si="39"/>
        <v>-5.4641082910318732E-7</v>
      </c>
    </row>
    <row r="81" spans="1:88" x14ac:dyDescent="0.25">
      <c r="A81" s="17" t="s">
        <v>542</v>
      </c>
      <c r="B81" s="15">
        <v>16994.131763000001</v>
      </c>
      <c r="C81" s="15">
        <v>217.41274361000001</v>
      </c>
      <c r="D81" s="15">
        <v>176.63457475999999</v>
      </c>
      <c r="E81" s="15">
        <v>3213.0501214999999</v>
      </c>
      <c r="F81" s="15">
        <v>2722.4983059000001</v>
      </c>
      <c r="G81" s="15">
        <v>143.99628328</v>
      </c>
      <c r="H81" s="15">
        <v>4876.9760987</v>
      </c>
      <c r="J81" s="17" t="s">
        <v>542</v>
      </c>
      <c r="K81" s="15">
        <v>217.61871368257101</v>
      </c>
      <c r="L81" s="15">
        <v>32.684830674138603</v>
      </c>
      <c r="M81" s="15">
        <v>74.794883218004898</v>
      </c>
      <c r="N81" s="15">
        <v>74.794883218004898</v>
      </c>
      <c r="O81" s="15">
        <v>69.878210933381794</v>
      </c>
      <c r="P81" s="15">
        <v>69.2462622075616</v>
      </c>
      <c r="Q81" s="15">
        <v>38.011713226225801</v>
      </c>
      <c r="R81" s="15">
        <v>232.83776585007399</v>
      </c>
      <c r="S81" s="15">
        <v>7736.1648603096301</v>
      </c>
      <c r="T81" s="15">
        <v>53.0547107964384</v>
      </c>
      <c r="U81" s="15">
        <v>0</v>
      </c>
      <c r="V81" s="15">
        <v>34.920956825820497</v>
      </c>
      <c r="W81" s="15">
        <v>6.1434603903803904</v>
      </c>
      <c r="X81" s="15">
        <v>23.1913750005676</v>
      </c>
      <c r="Y81" s="15">
        <v>153.901136716427</v>
      </c>
      <c r="Z81" s="15">
        <v>153.901136716427</v>
      </c>
      <c r="AA81" s="15">
        <v>24.549727359673199</v>
      </c>
      <c r="AB81" s="15">
        <v>0</v>
      </c>
      <c r="AC81" s="15">
        <v>20628.341385825301</v>
      </c>
      <c r="AD81" s="15">
        <v>0</v>
      </c>
      <c r="AE81" s="15">
        <v>163.42025231919601</v>
      </c>
      <c r="AF81" s="15">
        <v>16.626636275287002</v>
      </c>
      <c r="AG81" s="15">
        <v>28.438502807526</v>
      </c>
      <c r="AH81" s="15">
        <v>479.811245408697</v>
      </c>
      <c r="AI81" s="15">
        <v>16.746105219546099</v>
      </c>
      <c r="AJ81" s="15">
        <v>97.038107811824403</v>
      </c>
      <c r="AK81" s="15">
        <v>0</v>
      </c>
      <c r="AL81" s="15">
        <v>11.758330488676</v>
      </c>
      <c r="AM81" s="15">
        <v>110.82781384171901</v>
      </c>
      <c r="AN81" s="15">
        <v>0</v>
      </c>
      <c r="AO81" s="15">
        <v>2300.10939587845</v>
      </c>
      <c r="AP81" s="15">
        <v>74.564199368375697</v>
      </c>
      <c r="AQ81" s="15">
        <v>8.2849241147064792</v>
      </c>
      <c r="AR81" s="15">
        <v>82.849123483082195</v>
      </c>
      <c r="AS81" s="15">
        <v>0.12630845292597401</v>
      </c>
      <c r="AT81" s="15">
        <v>171.677917802873</v>
      </c>
      <c r="AU81" s="15">
        <v>13.132723684839499</v>
      </c>
      <c r="AV81" s="15">
        <v>0.19272772907400301</v>
      </c>
      <c r="AW81" s="15">
        <v>195.377552642404</v>
      </c>
      <c r="AX81" s="15">
        <v>4.6217178017714096</v>
      </c>
      <c r="AY81" s="15">
        <v>2.5905610079531698</v>
      </c>
      <c r="AZ81" s="15">
        <v>40.387697977810397</v>
      </c>
      <c r="BA81" s="15">
        <v>0.22526594024371999</v>
      </c>
      <c r="BB81" s="15">
        <v>0</v>
      </c>
      <c r="BC81" s="15">
        <v>1.5055282472703999</v>
      </c>
      <c r="BD81" s="15">
        <v>1476.8116551759699</v>
      </c>
      <c r="BE81" s="15">
        <v>1251.4790350819501</v>
      </c>
      <c r="BF81" s="15">
        <v>225.33262009402699</v>
      </c>
      <c r="BG81" s="15">
        <v>0.224014855183893</v>
      </c>
      <c r="BH81" s="15">
        <v>6.2574433219244104E-3</v>
      </c>
      <c r="BI81" s="15">
        <v>200.063382771981</v>
      </c>
      <c r="BJ81" s="15">
        <v>0.152680457789756</v>
      </c>
      <c r="BK81" s="15">
        <v>410.65801539928401</v>
      </c>
      <c r="BL81" s="15">
        <v>1.38288468173525</v>
      </c>
      <c r="BM81" s="15">
        <v>0.35166581402911201</v>
      </c>
      <c r="BN81" s="15">
        <v>586.65497952457304</v>
      </c>
      <c r="BO81" s="15">
        <v>0</v>
      </c>
      <c r="BP81" s="15">
        <v>0.775915123155696</v>
      </c>
      <c r="BQ81" s="15">
        <v>1.66696805392505</v>
      </c>
      <c r="BR81" s="15">
        <v>1.8772252848095999E-2</v>
      </c>
      <c r="BS81" s="15">
        <v>68.2216901910856</v>
      </c>
      <c r="BT81" s="15">
        <v>10.361369114549399</v>
      </c>
      <c r="BU81" s="15">
        <v>0</v>
      </c>
      <c r="BV81" s="15">
        <v>3.64429403210569</v>
      </c>
      <c r="BW81" s="15">
        <v>37.632678580413902</v>
      </c>
      <c r="BX81" s="15">
        <v>110.42139916222099</v>
      </c>
      <c r="BY81" s="15">
        <v>2223.0542674316698</v>
      </c>
      <c r="BZ81" s="15">
        <v>16.836431781032498</v>
      </c>
      <c r="CB81" s="26">
        <f t="shared" si="32"/>
        <v>1.03466182970684</v>
      </c>
      <c r="CC81" s="18" t="str">
        <f t="shared" si="40"/>
        <v/>
      </c>
      <c r="CD81" s="13">
        <f t="shared" si="33"/>
        <v>-0.54477433927204344</v>
      </c>
      <c r="CE81" s="13">
        <f t="shared" si="34"/>
        <v>-0.49024232893852582</v>
      </c>
      <c r="CF81" s="13">
        <f t="shared" si="35"/>
        <v>-0.53095749461478647</v>
      </c>
      <c r="CG81" s="13">
        <f t="shared" si="36"/>
        <v>-0.54037080053811104</v>
      </c>
      <c r="CH81" s="13">
        <f t="shared" si="37"/>
        <v>-0.54031962761194896</v>
      </c>
      <c r="CI81" s="13">
        <f t="shared" si="38"/>
        <v>-0.52622603419264036</v>
      </c>
      <c r="CJ81" s="13">
        <f t="shared" si="39"/>
        <v>-0.54417363906617378</v>
      </c>
    </row>
    <row r="82" spans="1:88" x14ac:dyDescent="0.25">
      <c r="A82" s="17" t="s">
        <v>433</v>
      </c>
      <c r="B82" s="15">
        <v>190.33600000000001</v>
      </c>
      <c r="C82" s="15">
        <v>3.7839999999999998</v>
      </c>
      <c r="D82" s="15">
        <v>2.2040000000000002</v>
      </c>
      <c r="E82" s="15">
        <v>36.981000000000002</v>
      </c>
      <c r="F82" s="15">
        <v>31.335999999999999</v>
      </c>
      <c r="G82" s="15">
        <v>1.966</v>
      </c>
      <c r="H82" s="15">
        <v>53.893999999999998</v>
      </c>
      <c r="J82" s="17" t="s">
        <v>433</v>
      </c>
      <c r="K82" s="15">
        <v>0.197449633545528</v>
      </c>
      <c r="L82" s="15">
        <v>2.96550566693673E-2</v>
      </c>
      <c r="M82" s="15">
        <v>6.7862132310388706E-2</v>
      </c>
      <c r="N82" s="15">
        <v>6.7862132310388706E-2</v>
      </c>
      <c r="O82" s="15">
        <v>6.3402192165875698E-2</v>
      </c>
      <c r="P82" s="15">
        <v>6.2827738620898702E-2</v>
      </c>
      <c r="Q82" s="15">
        <v>3.44879889934026E-2</v>
      </c>
      <c r="R82" s="15">
        <v>0.21125587316809599</v>
      </c>
      <c r="S82" s="15">
        <v>7.1469978008895598</v>
      </c>
      <c r="T82" s="15">
        <v>4.8137851465798E-2</v>
      </c>
      <c r="U82" s="15">
        <v>0</v>
      </c>
      <c r="V82" s="15">
        <v>3.1684039947750403E-2</v>
      </c>
      <c r="W82" s="15">
        <v>5.57383028273174E-3</v>
      </c>
      <c r="X82" s="15">
        <v>2.1041565502075001E-2</v>
      </c>
      <c r="Y82" s="15">
        <v>0.139635852016953</v>
      </c>
      <c r="Z82" s="15">
        <v>0.139635852016953</v>
      </c>
      <c r="AA82" s="15">
        <v>2.2274011892171899E-2</v>
      </c>
      <c r="AB82" s="15">
        <v>0</v>
      </c>
      <c r="AC82" s="15">
        <v>23.803755794022099</v>
      </c>
      <c r="AD82" s="15">
        <v>0</v>
      </c>
      <c r="AE82" s="15">
        <v>0.148275786184736</v>
      </c>
      <c r="AF82" s="15">
        <v>1.50858598298031E-2</v>
      </c>
      <c r="AG82" s="15">
        <v>2.5802544661011801E-2</v>
      </c>
      <c r="AH82" s="15">
        <v>0.43533302436030102</v>
      </c>
      <c r="AI82" s="15">
        <v>1.51939061602649E-2</v>
      </c>
      <c r="AJ82" s="15">
        <v>8.8044691731013994E-2</v>
      </c>
      <c r="AK82" s="15">
        <v>0</v>
      </c>
      <c r="AL82" s="15">
        <v>1.06685056075662E-2</v>
      </c>
      <c r="AM82" s="15">
        <v>0.150000308647078</v>
      </c>
      <c r="AN82" s="15">
        <v>0</v>
      </c>
      <c r="AO82" s="15">
        <v>2.0869125922496501</v>
      </c>
      <c r="AP82" s="15">
        <v>7.5597625622116693E-2</v>
      </c>
      <c r="AQ82" s="15">
        <v>8.4001333796303902E-3</v>
      </c>
      <c r="AR82" s="15">
        <v>8.3997759001747094E-2</v>
      </c>
      <c r="AS82" s="15">
        <v>1.14604072675363E-4</v>
      </c>
      <c r="AT82" s="15">
        <v>0.155764851711613</v>
      </c>
      <c r="AU82" s="15">
        <v>1.1915278089171401E-2</v>
      </c>
      <c r="AV82" s="15">
        <v>1.8172180977419101E-4</v>
      </c>
      <c r="AW82" s="15">
        <v>0.17726733709221301</v>
      </c>
      <c r="AX82" s="15">
        <v>4.3577638519155396E-3</v>
      </c>
      <c r="AY82" s="15">
        <v>2.4425569205839999E-3</v>
      </c>
      <c r="AZ82" s="15">
        <v>3.8080942696362897E-2</v>
      </c>
      <c r="BA82" s="15">
        <v>2.1240298285355201E-4</v>
      </c>
      <c r="BB82" s="15">
        <v>0</v>
      </c>
      <c r="BC82" s="15">
        <v>1.41951200692251E-3</v>
      </c>
      <c r="BD82" s="15">
        <v>1.3919997110842799</v>
      </c>
      <c r="BE82" s="15">
        <v>1.1799997331305001</v>
      </c>
      <c r="BF82" s="15">
        <v>0.21199997795378001</v>
      </c>
      <c r="BG82" s="15">
        <v>2.1122031338701499E-4</v>
      </c>
      <c r="BH82" s="15">
        <v>5.9000093696434501E-6</v>
      </c>
      <c r="BI82" s="15">
        <v>0.18863671687693201</v>
      </c>
      <c r="BJ82" s="15">
        <v>1.43956083929959E-4</v>
      </c>
      <c r="BK82" s="15">
        <v>0.38720316142793298</v>
      </c>
      <c r="BL82" s="15">
        <v>1.30394902913959E-3</v>
      </c>
      <c r="BM82" s="15">
        <v>3.3157988723358503E-4</v>
      </c>
      <c r="BN82" s="15">
        <v>0.55314726323737695</v>
      </c>
      <c r="BO82" s="15">
        <v>0</v>
      </c>
      <c r="BP82" s="15">
        <v>7.3159498889421599E-4</v>
      </c>
      <c r="BQ82" s="15">
        <v>1.5717907593269199E-3</v>
      </c>
      <c r="BR82" s="15">
        <v>1.77002485711293E-5</v>
      </c>
      <c r="BS82" s="15">
        <v>7.5999281293231205E-2</v>
      </c>
      <c r="BT82" s="15">
        <v>9.4009241875692307E-3</v>
      </c>
      <c r="BU82" s="15">
        <v>0</v>
      </c>
      <c r="BV82" s="15">
        <v>3.30641720817694E-3</v>
      </c>
      <c r="BW82" s="15">
        <v>3.4144914698325E-2</v>
      </c>
      <c r="BX82" s="15">
        <v>0.10018625797384199</v>
      </c>
      <c r="BY82" s="15">
        <v>2.0169996197027</v>
      </c>
      <c r="BZ82" s="15">
        <v>1.52759122020315E-2</v>
      </c>
      <c r="CB82" s="26">
        <f t="shared" si="32"/>
        <v>1.0346618669949255</v>
      </c>
      <c r="CC82" s="18" t="str">
        <f t="shared" si="40"/>
        <v/>
      </c>
      <c r="CD82" s="13">
        <f t="shared" si="33"/>
        <v>-0.96245062520548108</v>
      </c>
      <c r="CE82" s="13">
        <f t="shared" si="34"/>
        <v>-0.96035932646747413</v>
      </c>
      <c r="CF82" s="13">
        <f t="shared" si="35"/>
        <v>-0.96188849410084076</v>
      </c>
      <c r="CG82" s="13">
        <f t="shared" si="36"/>
        <v>-0.96235905705404723</v>
      </c>
      <c r="CH82" s="13">
        <f t="shared" si="37"/>
        <v>-0.96234363884572061</v>
      </c>
      <c r="CI82" s="13">
        <f t="shared" si="38"/>
        <v>-0.96134319364535537</v>
      </c>
      <c r="CJ82" s="13">
        <f t="shared" si="39"/>
        <v>-0.96257469069464685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C187"/>
  <sheetViews>
    <sheetView zoomScale="85" zoomScaleNormal="85" workbookViewId="0">
      <pane xSplit="1" ySplit="2" topLeftCell="CF29" activePane="bottomRight" state="frozen"/>
      <selection pane="topRight" activeCell="AY55" sqref="AY55"/>
      <selection pane="bottomLeft" activeCell="AY55" sqref="AY55"/>
      <selection pane="bottomRight" activeCell="IA66" sqref="IA66"/>
    </sheetView>
  </sheetViews>
  <sheetFormatPr defaultRowHeight="15" x14ac:dyDescent="0.25"/>
  <cols>
    <col min="1" max="1" width="19.140625" style="17" customWidth="1"/>
    <col min="2" max="8" width="9.140625" style="15" customWidth="1"/>
    <col min="9" max="57" width="9.140625" style="17" customWidth="1"/>
    <col min="58" max="58" width="11.140625" style="17" customWidth="1"/>
    <col min="59" max="59" width="15.140625" style="17" bestFit="1" customWidth="1"/>
    <col min="60" max="179" width="9.140625" style="28" customWidth="1"/>
    <col min="180" max="181" width="9.140625" style="17"/>
    <col min="182" max="182" width="9.140625" style="17" customWidth="1"/>
    <col min="183" max="16384" width="9.140625" style="17"/>
  </cols>
  <sheetData>
    <row r="1" spans="1:237" x14ac:dyDescent="0.25">
      <c r="B1" s="15" t="s">
        <v>328</v>
      </c>
      <c r="BG1" s="17" t="s">
        <v>347</v>
      </c>
      <c r="FX1" s="43"/>
      <c r="FY1" s="113" t="s">
        <v>596</v>
      </c>
      <c r="FZ1" s="17" t="s">
        <v>349</v>
      </c>
      <c r="GR1" s="43" t="s">
        <v>597</v>
      </c>
      <c r="GS1" s="43"/>
      <c r="GT1" s="43"/>
      <c r="GU1" s="43"/>
      <c r="GV1" s="43"/>
      <c r="GW1" s="43"/>
      <c r="HD1" s="43" t="s">
        <v>598</v>
      </c>
      <c r="HE1" s="43"/>
    </row>
    <row r="2" spans="1:237" x14ac:dyDescent="0.25">
      <c r="A2" s="17" t="s">
        <v>350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402</v>
      </c>
      <c r="K2" s="17" t="s">
        <v>462</v>
      </c>
      <c r="L2" s="17" t="s">
        <v>403</v>
      </c>
      <c r="M2" s="17" t="s">
        <v>42</v>
      </c>
      <c r="N2" s="17" t="s">
        <v>442</v>
      </c>
      <c r="O2" s="17" t="s">
        <v>405</v>
      </c>
      <c r="P2" s="17" t="s">
        <v>406</v>
      </c>
      <c r="Q2" s="17" t="s">
        <v>463</v>
      </c>
      <c r="R2" s="17" t="s">
        <v>352</v>
      </c>
      <c r="S2" s="17" t="s">
        <v>532</v>
      </c>
      <c r="T2" s="17" t="s">
        <v>407</v>
      </c>
      <c r="U2" s="17" t="s">
        <v>283</v>
      </c>
      <c r="V2" s="17" t="s">
        <v>464</v>
      </c>
      <c r="W2" s="17" t="s">
        <v>353</v>
      </c>
      <c r="X2" s="17" t="s">
        <v>488</v>
      </c>
      <c r="Y2" s="17" t="s">
        <v>465</v>
      </c>
      <c r="Z2" s="17" t="s">
        <v>408</v>
      </c>
      <c r="AA2" s="17" t="s">
        <v>62</v>
      </c>
      <c r="AB2" s="17" t="s">
        <v>409</v>
      </c>
      <c r="AC2" s="17" t="s">
        <v>410</v>
      </c>
      <c r="AD2" s="17" t="s">
        <v>411</v>
      </c>
      <c r="AE2" s="17" t="s">
        <v>354</v>
      </c>
      <c r="AF2" s="17" t="s">
        <v>355</v>
      </c>
      <c r="AG2" s="17" t="s">
        <v>412</v>
      </c>
      <c r="AH2" s="17" t="s">
        <v>413</v>
      </c>
      <c r="AI2" s="17" t="s">
        <v>467</v>
      </c>
      <c r="AJ2" s="17" t="s">
        <v>468</v>
      </c>
      <c r="AK2" s="17" t="s">
        <v>599</v>
      </c>
      <c r="AL2" s="17" t="s">
        <v>356</v>
      </c>
      <c r="AM2" s="17" t="s">
        <v>469</v>
      </c>
      <c r="AN2" s="17" t="s">
        <v>470</v>
      </c>
      <c r="AO2" s="17" t="s">
        <v>291</v>
      </c>
      <c r="AP2" s="17" t="s">
        <v>397</v>
      </c>
      <c r="AQ2" s="17" t="s">
        <v>600</v>
      </c>
      <c r="AR2" s="17" t="s">
        <v>601</v>
      </c>
      <c r="AS2" s="17" t="s">
        <v>602</v>
      </c>
      <c r="AT2" s="17" t="s">
        <v>398</v>
      </c>
      <c r="AU2" s="17" t="s">
        <v>399</v>
      </c>
      <c r="AV2" s="17" t="s">
        <v>400</v>
      </c>
      <c r="AW2" s="17" t="s">
        <v>288</v>
      </c>
      <c r="AX2" s="17" t="s">
        <v>389</v>
      </c>
      <c r="AY2" s="17" t="s">
        <v>286</v>
      </c>
      <c r="AZ2" s="17" t="s">
        <v>474</v>
      </c>
      <c r="BA2" s="17" t="s">
        <v>443</v>
      </c>
      <c r="BB2" s="17" t="s">
        <v>169</v>
      </c>
      <c r="BC2" s="17" t="s">
        <v>357</v>
      </c>
      <c r="BD2" s="17" t="s">
        <v>473</v>
      </c>
      <c r="BE2" s="17" t="s">
        <v>404</v>
      </c>
      <c r="BG2" s="17" t="s">
        <v>335</v>
      </c>
      <c r="BH2" s="17" t="s">
        <v>358</v>
      </c>
      <c r="BI2" s="17" t="s">
        <v>32</v>
      </c>
      <c r="BJ2" s="17" t="s">
        <v>359</v>
      </c>
      <c r="BK2" s="17" t="s">
        <v>34</v>
      </c>
      <c r="BL2" s="17" t="s">
        <v>476</v>
      </c>
      <c r="BM2" s="17" t="s">
        <v>36</v>
      </c>
      <c r="BN2" s="17" t="s">
        <v>38</v>
      </c>
      <c r="BO2" s="17" t="s">
        <v>40</v>
      </c>
      <c r="BP2" s="17" t="s">
        <v>360</v>
      </c>
      <c r="BQ2" s="17" t="s">
        <v>377</v>
      </c>
      <c r="BR2" s="17" t="s">
        <v>378</v>
      </c>
      <c r="BS2" s="17" t="s">
        <v>279</v>
      </c>
      <c r="BT2" s="17" t="s">
        <v>280</v>
      </c>
      <c r="BU2" s="17" t="s">
        <v>444</v>
      </c>
      <c r="BV2" s="17" t="s">
        <v>445</v>
      </c>
      <c r="BW2" s="17" t="s">
        <v>477</v>
      </c>
      <c r="BX2" s="17" t="s">
        <v>44</v>
      </c>
      <c r="BY2" s="17" t="s">
        <v>379</v>
      </c>
      <c r="BZ2" s="17" t="s">
        <v>380</v>
      </c>
      <c r="CA2" s="17" t="s">
        <v>463</v>
      </c>
      <c r="CB2" s="17" t="s">
        <v>478</v>
      </c>
      <c r="CC2" s="17" t="s">
        <v>46</v>
      </c>
      <c r="CD2" s="17" t="s">
        <v>352</v>
      </c>
      <c r="CE2" s="17" t="s">
        <v>381</v>
      </c>
      <c r="CF2" s="17" t="s">
        <v>382</v>
      </c>
      <c r="CG2" s="17" t="s">
        <v>48</v>
      </c>
      <c r="CH2" s="17" t="s">
        <v>283</v>
      </c>
      <c r="CI2" s="17" t="s">
        <v>361</v>
      </c>
      <c r="CJ2" s="17" t="s">
        <v>464</v>
      </c>
      <c r="CK2" s="17" t="s">
        <v>479</v>
      </c>
      <c r="CL2" s="17" t="s">
        <v>480</v>
      </c>
      <c r="CM2" s="17" t="s">
        <v>481</v>
      </c>
      <c r="CN2" s="17" t="s">
        <v>50</v>
      </c>
      <c r="CO2" s="17" t="s">
        <v>362</v>
      </c>
      <c r="CP2" s="17" t="s">
        <v>490</v>
      </c>
      <c r="CQ2" s="17" t="s">
        <v>52</v>
      </c>
      <c r="CR2" s="17" t="s">
        <v>54</v>
      </c>
      <c r="CS2" s="17" t="s">
        <v>363</v>
      </c>
      <c r="CT2" s="17" t="s">
        <v>389</v>
      </c>
      <c r="CU2" s="17" t="s">
        <v>56</v>
      </c>
      <c r="CV2" s="17" t="s">
        <v>169</v>
      </c>
      <c r="CW2" s="17" t="s">
        <v>364</v>
      </c>
      <c r="CX2" s="17" t="s">
        <v>58</v>
      </c>
      <c r="CY2" s="17" t="s">
        <v>60</v>
      </c>
      <c r="CZ2" s="17" t="s">
        <v>365</v>
      </c>
      <c r="DA2" s="17" t="s">
        <v>366</v>
      </c>
      <c r="DB2" s="17" t="s">
        <v>62</v>
      </c>
      <c r="DC2" s="17" t="s">
        <v>286</v>
      </c>
      <c r="DD2" s="17" t="s">
        <v>390</v>
      </c>
      <c r="DE2" s="17" t="s">
        <v>287</v>
      </c>
      <c r="DF2" s="17" t="s">
        <v>64</v>
      </c>
      <c r="DG2" s="17" t="s">
        <v>66</v>
      </c>
      <c r="DH2" s="17" t="s">
        <v>68</v>
      </c>
      <c r="DI2" s="17" t="s">
        <v>367</v>
      </c>
      <c r="DJ2" s="17" t="s">
        <v>368</v>
      </c>
      <c r="DK2" s="17" t="s">
        <v>70</v>
      </c>
      <c r="DL2" s="17" t="s">
        <v>391</v>
      </c>
      <c r="DM2" s="17" t="s">
        <v>392</v>
      </c>
      <c r="DN2" s="17" t="s">
        <v>393</v>
      </c>
      <c r="DO2" s="17" t="s">
        <v>394</v>
      </c>
      <c r="DP2" s="17" t="s">
        <v>72</v>
      </c>
      <c r="DQ2" s="17" t="s">
        <v>483</v>
      </c>
      <c r="DR2" s="17" t="s">
        <v>369</v>
      </c>
      <c r="DS2" s="17" t="s">
        <v>74</v>
      </c>
      <c r="DT2" s="17" t="s">
        <v>76</v>
      </c>
      <c r="DU2" s="17" t="s">
        <v>78</v>
      </c>
      <c r="DV2" s="17" t="s">
        <v>395</v>
      </c>
      <c r="DW2" s="17" t="s">
        <v>396</v>
      </c>
      <c r="DX2" s="17" t="s">
        <v>370</v>
      </c>
      <c r="DY2" s="17" t="s">
        <v>80</v>
      </c>
      <c r="DZ2" s="17" t="s">
        <v>82</v>
      </c>
      <c r="EA2" s="17" t="s">
        <v>158</v>
      </c>
      <c r="EB2" s="17" t="s">
        <v>86</v>
      </c>
      <c r="EC2" s="17" t="s">
        <v>88</v>
      </c>
      <c r="ED2" s="17" t="s">
        <v>371</v>
      </c>
      <c r="EE2" s="17" t="s">
        <v>397</v>
      </c>
      <c r="EF2" s="17" t="s">
        <v>600</v>
      </c>
      <c r="EG2" s="17" t="s">
        <v>601</v>
      </c>
      <c r="EH2" s="17" t="s">
        <v>602</v>
      </c>
      <c r="EI2" s="17" t="s">
        <v>398</v>
      </c>
      <c r="EJ2" s="17" t="s">
        <v>399</v>
      </c>
      <c r="EK2" s="17" t="s">
        <v>400</v>
      </c>
      <c r="EL2" s="17" t="s">
        <v>288</v>
      </c>
      <c r="EM2" s="17" t="s">
        <v>90</v>
      </c>
      <c r="EN2" s="17" t="s">
        <v>92</v>
      </c>
      <c r="EO2" s="17" t="s">
        <v>94</v>
      </c>
      <c r="EP2" s="17" t="s">
        <v>96</v>
      </c>
      <c r="EQ2" s="17" t="s">
        <v>98</v>
      </c>
      <c r="ER2" s="17" t="s">
        <v>100</v>
      </c>
      <c r="ES2" s="17" t="s">
        <v>102</v>
      </c>
      <c r="ET2" s="17" t="s">
        <v>401</v>
      </c>
      <c r="EU2" s="17" t="s">
        <v>104</v>
      </c>
      <c r="EV2" s="17" t="s">
        <v>159</v>
      </c>
      <c r="EW2" s="17" t="s">
        <v>160</v>
      </c>
      <c r="EX2" s="17" t="s">
        <v>106</v>
      </c>
      <c r="EY2" s="17" t="s">
        <v>110</v>
      </c>
      <c r="EZ2" s="17" t="s">
        <v>112</v>
      </c>
      <c r="FA2" s="17" t="s">
        <v>114</v>
      </c>
      <c r="FB2" s="17" t="s">
        <v>116</v>
      </c>
      <c r="FC2" s="17" t="s">
        <v>118</v>
      </c>
      <c r="FD2" s="17" t="s">
        <v>120</v>
      </c>
      <c r="FE2" s="17" t="s">
        <v>122</v>
      </c>
      <c r="FF2" s="17" t="s">
        <v>124</v>
      </c>
      <c r="FG2" s="17" t="s">
        <v>484</v>
      </c>
      <c r="FH2" s="17" t="s">
        <v>126</v>
      </c>
      <c r="FI2" s="17" t="s">
        <v>128</v>
      </c>
      <c r="FJ2" s="17" t="s">
        <v>130</v>
      </c>
      <c r="FK2" s="17" t="s">
        <v>132</v>
      </c>
      <c r="FL2" s="17" t="s">
        <v>599</v>
      </c>
      <c r="FM2" s="17" t="s">
        <v>136</v>
      </c>
      <c r="FN2" s="17" t="s">
        <v>138</v>
      </c>
      <c r="FO2" s="17" t="s">
        <v>443</v>
      </c>
      <c r="FP2" s="17" t="s">
        <v>140</v>
      </c>
      <c r="FQ2" s="17" t="s">
        <v>142</v>
      </c>
      <c r="FR2" s="17" t="s">
        <v>144</v>
      </c>
      <c r="FS2" s="17" t="s">
        <v>290</v>
      </c>
      <c r="FT2" s="17" t="s">
        <v>148</v>
      </c>
      <c r="FU2" s="17" t="s">
        <v>150</v>
      </c>
      <c r="FV2" s="17" t="s">
        <v>291</v>
      </c>
      <c r="FW2" s="17" t="s">
        <v>152</v>
      </c>
      <c r="FY2" s="43" t="s">
        <v>370</v>
      </c>
      <c r="FZ2" s="17" t="s">
        <v>50</v>
      </c>
      <c r="GA2" s="17" t="s">
        <v>76</v>
      </c>
      <c r="GB2" s="17" t="s">
        <v>158</v>
      </c>
      <c r="GC2" s="17" t="s">
        <v>159</v>
      </c>
      <c r="GD2" s="17" t="s">
        <v>160</v>
      </c>
      <c r="GE2" s="17" t="s">
        <v>136</v>
      </c>
      <c r="GF2" s="17" t="s">
        <v>161</v>
      </c>
      <c r="GG2" s="17" t="s">
        <v>351</v>
      </c>
      <c r="GH2" s="17" t="s">
        <v>402</v>
      </c>
      <c r="GI2" s="17" t="s">
        <v>462</v>
      </c>
      <c r="GJ2" s="17" t="s">
        <v>403</v>
      </c>
      <c r="GK2" s="17" t="s">
        <v>42</v>
      </c>
      <c r="GL2" s="17" t="s">
        <v>442</v>
      </c>
      <c r="GM2" s="17" t="s">
        <v>405</v>
      </c>
      <c r="GN2" s="17" t="s">
        <v>406</v>
      </c>
      <c r="GO2" s="17" t="s">
        <v>463</v>
      </c>
      <c r="GP2" s="17" t="s">
        <v>352</v>
      </c>
      <c r="GQ2" s="17" t="s">
        <v>532</v>
      </c>
      <c r="GR2" s="17" t="s">
        <v>407</v>
      </c>
      <c r="GS2" s="17" t="s">
        <v>283</v>
      </c>
      <c r="GT2" s="17" t="s">
        <v>464</v>
      </c>
      <c r="GU2" s="17" t="s">
        <v>353</v>
      </c>
      <c r="GV2" s="17" t="s">
        <v>488</v>
      </c>
      <c r="GW2" s="17" t="s">
        <v>465</v>
      </c>
      <c r="GX2" s="17" t="s">
        <v>408</v>
      </c>
      <c r="GY2" s="17" t="s">
        <v>62</v>
      </c>
      <c r="GZ2" s="17" t="s">
        <v>409</v>
      </c>
      <c r="HA2" s="17" t="s">
        <v>410</v>
      </c>
      <c r="HB2" s="17" t="s">
        <v>411</v>
      </c>
      <c r="HC2" s="17" t="s">
        <v>354</v>
      </c>
      <c r="HD2" s="43" t="s">
        <v>355</v>
      </c>
      <c r="HE2" s="43" t="s">
        <v>412</v>
      </c>
      <c r="HF2" s="17" t="s">
        <v>413</v>
      </c>
      <c r="HG2" s="17" t="s">
        <v>467</v>
      </c>
      <c r="HH2" s="17" t="s">
        <v>468</v>
      </c>
      <c r="HI2" s="17" t="s">
        <v>599</v>
      </c>
      <c r="HJ2" s="17" t="s">
        <v>356</v>
      </c>
      <c r="HK2" s="17" t="s">
        <v>469</v>
      </c>
      <c r="HL2" s="17" t="s">
        <v>470</v>
      </c>
      <c r="HM2" s="17" t="s">
        <v>486</v>
      </c>
      <c r="HN2" s="17" t="s">
        <v>397</v>
      </c>
      <c r="HO2" s="17" t="s">
        <v>600</v>
      </c>
      <c r="HP2" s="17" t="s">
        <v>601</v>
      </c>
      <c r="HQ2" s="17" t="s">
        <v>602</v>
      </c>
      <c r="HR2" s="17" t="s">
        <v>398</v>
      </c>
      <c r="HS2" s="17" t="s">
        <v>399</v>
      </c>
      <c r="HT2" s="17" t="s">
        <v>400</v>
      </c>
      <c r="HU2" s="17" t="s">
        <v>288</v>
      </c>
      <c r="HV2" s="17" t="s">
        <v>389</v>
      </c>
      <c r="HW2" s="17" t="s">
        <v>286</v>
      </c>
      <c r="HX2" s="17" t="s">
        <v>474</v>
      </c>
      <c r="HY2" s="17" t="s">
        <v>443</v>
      </c>
      <c r="HZ2" s="17" t="s">
        <v>169</v>
      </c>
      <c r="IA2" s="17" t="s">
        <v>357</v>
      </c>
      <c r="IB2" s="17" t="s">
        <v>473</v>
      </c>
      <c r="IC2" s="17" t="s">
        <v>404</v>
      </c>
    </row>
    <row r="3" spans="1:237" x14ac:dyDescent="0.25">
      <c r="A3" s="17" t="s">
        <v>171</v>
      </c>
      <c r="B3" s="15">
        <v>8044.08745</v>
      </c>
      <c r="C3" s="15">
        <v>590.94870000000003</v>
      </c>
      <c r="D3" s="15">
        <v>14742.37</v>
      </c>
      <c r="E3" s="15">
        <v>1897.602314</v>
      </c>
      <c r="F3" s="15">
        <v>1660.516314</v>
      </c>
      <c r="G3" s="15">
        <v>3015.9190090000002</v>
      </c>
      <c r="H3" s="15">
        <v>957.90020300000003</v>
      </c>
      <c r="I3" s="17">
        <v>11.8202525</v>
      </c>
      <c r="J3" s="17">
        <v>1.8222219</v>
      </c>
      <c r="K3" s="17">
        <v>0.98834999999999995</v>
      </c>
      <c r="L3" s="17">
        <v>0.152721</v>
      </c>
      <c r="M3" s="17">
        <v>3.33289576</v>
      </c>
      <c r="N3" s="17">
        <v>8.8733900000000001E-3</v>
      </c>
      <c r="O3" s="17">
        <v>0.15255015</v>
      </c>
      <c r="P3" s="17">
        <v>0.115136</v>
      </c>
      <c r="Q3" s="17">
        <v>4.4999999999999998E-2</v>
      </c>
      <c r="R3" s="17">
        <v>6.4380000000000007E-2</v>
      </c>
      <c r="T3" s="17">
        <v>4.7028899999999998E-2</v>
      </c>
      <c r="U3" s="17">
        <v>5.7000000000000002E-2</v>
      </c>
      <c r="V3" s="17">
        <v>7.8350000000000003E-2</v>
      </c>
      <c r="W3" s="17">
        <v>1.4406000000000001</v>
      </c>
      <c r="Y3" s="17">
        <v>4.403E-2</v>
      </c>
      <c r="Z3" s="17">
        <v>108.69667391999999</v>
      </c>
      <c r="AA3" s="17">
        <v>81.371238000000005</v>
      </c>
      <c r="AB3" s="17">
        <v>9.8530000000000006E-2</v>
      </c>
      <c r="AC3" s="17">
        <v>0.25199300000000002</v>
      </c>
      <c r="AD3" s="17">
        <v>0.73496700000000004</v>
      </c>
      <c r="AE3" s="17">
        <v>0.315</v>
      </c>
      <c r="AF3" s="17">
        <v>19.555</v>
      </c>
      <c r="AG3" s="17">
        <v>0.45077793999999999</v>
      </c>
      <c r="AH3" s="17">
        <v>0.48874299999999998</v>
      </c>
      <c r="AI3" s="17">
        <v>0.12185</v>
      </c>
      <c r="AJ3" s="17">
        <v>0.03</v>
      </c>
      <c r="AL3" s="17">
        <v>22.07266701</v>
      </c>
      <c r="AN3" s="17">
        <v>3.9E-2</v>
      </c>
      <c r="AO3" s="17">
        <v>11.737363419999999</v>
      </c>
      <c r="AP3" s="17">
        <v>2.0700000000000001E-6</v>
      </c>
      <c r="AT3" s="5"/>
      <c r="AU3" s="5"/>
      <c r="AV3" s="5"/>
      <c r="AW3" s="17">
        <v>0.37021668000000002</v>
      </c>
      <c r="AX3" s="17">
        <v>5.7907516499999998</v>
      </c>
      <c r="AY3" s="17">
        <v>9.9032149999999994</v>
      </c>
      <c r="AZ3" s="17">
        <v>0.108</v>
      </c>
      <c r="BA3" s="17">
        <v>0.94367999999999996</v>
      </c>
      <c r="BE3" s="5"/>
      <c r="BG3" s="17" t="s">
        <v>171</v>
      </c>
      <c r="BH3" s="17">
        <v>0</v>
      </c>
      <c r="BI3" s="17">
        <v>0.34756285141619297</v>
      </c>
      <c r="BJ3" s="17">
        <v>0</v>
      </c>
      <c r="BK3" s="17">
        <v>1.8231950505310901</v>
      </c>
      <c r="BL3" s="17">
        <v>0.98834857350154603</v>
      </c>
      <c r="BM3" s="17">
        <v>11.831428461083799</v>
      </c>
      <c r="BN3" s="17">
        <v>11.831428461083799</v>
      </c>
      <c r="BO3" s="17">
        <v>3.3503805453132397E-2</v>
      </c>
      <c r="BP3" s="17">
        <v>0.79108301183551399</v>
      </c>
      <c r="BQ3" s="17">
        <v>6.2635981398501905E-2</v>
      </c>
      <c r="BR3" s="17">
        <v>9.0134347643534798E-2</v>
      </c>
      <c r="BS3" s="17">
        <v>3.3356527133836602</v>
      </c>
      <c r="BT3" s="17">
        <v>0</v>
      </c>
      <c r="BU3" s="17">
        <v>2.8395708352574101E-3</v>
      </c>
      <c r="BV3" s="17">
        <v>6.0340969974988501E-3</v>
      </c>
      <c r="BW3" s="17">
        <v>4.40300075682468E-2</v>
      </c>
      <c r="BX3" s="17">
        <v>0.152798910210101</v>
      </c>
      <c r="BY3" s="17">
        <v>2.7639896813781099E-2</v>
      </c>
      <c r="BZ3" s="17">
        <v>8.7526147090670595E-2</v>
      </c>
      <c r="CA3" s="17">
        <v>4.5123190498321801E-2</v>
      </c>
      <c r="CB3" s="17">
        <v>0</v>
      </c>
      <c r="CC3" s="17">
        <v>940.58079230341195</v>
      </c>
      <c r="CD3" s="17">
        <v>6.4517118181962693E-2</v>
      </c>
      <c r="CE3" s="17">
        <v>1.3650455619537301E-2</v>
      </c>
      <c r="CF3" s="17">
        <v>3.3419888559885799E-2</v>
      </c>
      <c r="CG3" s="17">
        <v>0</v>
      </c>
      <c r="CH3" s="17">
        <v>5.71561661662396E-2</v>
      </c>
      <c r="CI3" s="17">
        <v>0.31586185855586202</v>
      </c>
      <c r="CJ3" s="17">
        <v>7.8499596952436093E-2</v>
      </c>
      <c r="CK3" s="17">
        <v>0</v>
      </c>
      <c r="CL3" s="17">
        <v>0.122171876482085</v>
      </c>
      <c r="CM3" s="17">
        <v>3.9106508044114502E-2</v>
      </c>
      <c r="CN3" s="17">
        <v>8048.0179691416297</v>
      </c>
      <c r="CO3" s="17">
        <v>1.4420838121264099</v>
      </c>
      <c r="CP3" s="17">
        <v>0</v>
      </c>
      <c r="CQ3" s="17">
        <v>5.9291394303627998</v>
      </c>
      <c r="CR3" s="17">
        <v>11.640347780491499</v>
      </c>
      <c r="CS3" s="17">
        <v>6.9501497524089295E-2</v>
      </c>
      <c r="CT3" s="17">
        <v>5.7907731326891296</v>
      </c>
      <c r="CU3" s="17">
        <v>3.3198498261413198</v>
      </c>
      <c r="CV3" s="17">
        <v>0</v>
      </c>
      <c r="CW3" s="17">
        <v>0</v>
      </c>
      <c r="CX3" s="17">
        <v>108.720871029458</v>
      </c>
      <c r="CY3" s="17">
        <v>108.720871029458</v>
      </c>
      <c r="CZ3" s="17">
        <v>0</v>
      </c>
      <c r="DA3" s="17">
        <v>0</v>
      </c>
      <c r="DB3" s="17">
        <v>81.523954833569107</v>
      </c>
      <c r="DC3" s="17">
        <v>9.9093360610997205</v>
      </c>
      <c r="DD3" s="17">
        <v>1.7992164873125899E-2</v>
      </c>
      <c r="DE3" s="17">
        <v>7.6409929154468204E-2</v>
      </c>
      <c r="DF3" s="17">
        <v>0</v>
      </c>
      <c r="DG3" s="17">
        <v>4.3555035096530501</v>
      </c>
      <c r="DH3" s="17">
        <v>0</v>
      </c>
      <c r="DI3" s="17">
        <v>0</v>
      </c>
      <c r="DJ3" s="17">
        <v>7.21060846428683</v>
      </c>
      <c r="DK3" s="17">
        <v>6.3753696073016702E-2</v>
      </c>
      <c r="DL3" s="17">
        <v>6.5565156578867495E-2</v>
      </c>
      <c r="DM3" s="17">
        <v>0.18660914911291501</v>
      </c>
      <c r="DN3" s="17">
        <v>0.24280138354359801</v>
      </c>
      <c r="DO3" s="17">
        <v>0.49295469025612199</v>
      </c>
      <c r="DP3" s="17">
        <v>19.607993793548101</v>
      </c>
      <c r="DQ3" s="17">
        <v>0.108294959876981</v>
      </c>
      <c r="DR3" s="17">
        <v>0</v>
      </c>
      <c r="DS3" s="17">
        <v>0.45134369672868102</v>
      </c>
      <c r="DT3" s="17">
        <v>590.94868976364</v>
      </c>
      <c r="DU3" s="17">
        <v>0</v>
      </c>
      <c r="DV3" s="17">
        <v>0.20042971041187799</v>
      </c>
      <c r="DW3" s="17">
        <v>0.28842315385615902</v>
      </c>
      <c r="DX3" s="17">
        <v>701.33747281197202</v>
      </c>
      <c r="DY3" s="17">
        <v>13099.9282439568</v>
      </c>
      <c r="DZ3" s="17">
        <v>1455.5485749634299</v>
      </c>
      <c r="EA3" s="17">
        <v>14555.4768189202</v>
      </c>
      <c r="EB3" s="17">
        <v>0</v>
      </c>
      <c r="EC3" s="17">
        <v>17.5282389576948</v>
      </c>
      <c r="ED3" s="17">
        <v>0</v>
      </c>
      <c r="EE3" s="5">
        <v>2.0749339770829598E-6</v>
      </c>
      <c r="EF3" s="17">
        <v>0</v>
      </c>
      <c r="EG3" s="17">
        <v>0</v>
      </c>
      <c r="EH3" s="17">
        <v>0</v>
      </c>
      <c r="EI3" s="17">
        <v>0</v>
      </c>
      <c r="EJ3" s="17">
        <v>0</v>
      </c>
      <c r="EK3" s="17">
        <v>0</v>
      </c>
      <c r="EL3" s="17">
        <v>0.37106555052146201</v>
      </c>
      <c r="EM3" s="17">
        <v>27.741653748062699</v>
      </c>
      <c r="EN3" s="17">
        <v>162.790595199829</v>
      </c>
      <c r="EO3" s="17">
        <v>24.0163566970595</v>
      </c>
      <c r="EP3" s="17">
        <v>35.8781256154885</v>
      </c>
      <c r="EQ3" s="17">
        <v>93.629075915221193</v>
      </c>
      <c r="ER3" s="17">
        <v>26.755800809533799</v>
      </c>
      <c r="ES3" s="17">
        <v>0.36104952132145002</v>
      </c>
      <c r="ET3" s="17">
        <v>4.1442851332418396E-3</v>
      </c>
      <c r="EU3" s="17">
        <v>14.333800589906501</v>
      </c>
      <c r="EV3" s="17">
        <v>1898.26339159293</v>
      </c>
      <c r="EW3" s="17">
        <v>1661.08509267926</v>
      </c>
      <c r="EX3" s="17">
        <v>237.17829891367199</v>
      </c>
      <c r="EY3" s="17">
        <v>0.107340795978768</v>
      </c>
      <c r="EZ3" s="17">
        <v>9.4273599761900806E-2</v>
      </c>
      <c r="FA3" s="17">
        <v>269.33258142552501</v>
      </c>
      <c r="FB3" s="17">
        <v>39.171321615767098</v>
      </c>
      <c r="FC3" s="17">
        <v>216.745137876938</v>
      </c>
      <c r="FD3" s="17">
        <v>52.416188630182297</v>
      </c>
      <c r="FE3" s="17">
        <v>27.529603456249799</v>
      </c>
      <c r="FF3" s="17">
        <v>541.89126278484503</v>
      </c>
      <c r="FG3" s="17">
        <v>3.0057807238876001E-2</v>
      </c>
      <c r="FH3" s="17">
        <v>10.748101709834</v>
      </c>
      <c r="FI3" s="17">
        <v>63.775936944511798</v>
      </c>
      <c r="FJ3" s="17">
        <v>225.93372786666399</v>
      </c>
      <c r="FK3" s="17">
        <v>1.3718547862463499</v>
      </c>
      <c r="FL3" s="17">
        <v>0</v>
      </c>
      <c r="FM3" s="17">
        <v>2883.9393893188198</v>
      </c>
      <c r="FN3" s="17">
        <v>1.9094719724707101</v>
      </c>
      <c r="FO3" s="17">
        <v>0.94622185653697899</v>
      </c>
      <c r="FP3" s="17">
        <v>63.978170979634797</v>
      </c>
      <c r="FQ3" s="17">
        <v>0</v>
      </c>
      <c r="FR3" s="17">
        <v>85.537173909155996</v>
      </c>
      <c r="FS3" s="17">
        <v>22.073496136900498</v>
      </c>
      <c r="FT3" s="17">
        <v>0.14161923960382899</v>
      </c>
      <c r="FU3" s="17">
        <v>957.99033241164602</v>
      </c>
      <c r="FV3" s="17">
        <v>11.737824520626701</v>
      </c>
      <c r="FW3" s="17">
        <v>248.38895913744199</v>
      </c>
      <c r="FY3" s="26">
        <f t="shared" ref="FY3:FY34" si="0">DX3/FU3</f>
        <v>0.73209243254723066</v>
      </c>
      <c r="FZ3" s="40">
        <f t="shared" ref="FZ3:FZ34" si="1">(CN3-B3)/(B3+1E-50)</f>
        <v>4.8862212973948985E-4</v>
      </c>
      <c r="GA3" s="40">
        <f t="shared" ref="GA3:GA34" si="2">(DT3-C3)/(C3+1E-50)</f>
        <v>-1.7321909712777714E-8</v>
      </c>
      <c r="GB3" s="40">
        <f t="shared" ref="GB3:GB34" si="3">(EA3-D3)/(D3+1E-50)</f>
        <v>-1.2677281948546965E-2</v>
      </c>
      <c r="GC3" s="40">
        <f t="shared" ref="GC3:GC34" si="4">(EV3-E3)/(E3+1E-50)</f>
        <v>3.4837520383106026E-4</v>
      </c>
      <c r="GD3" s="40">
        <f t="shared" ref="GD3:GD34" si="5">(EW3-F3)/(F3+1E-50)</f>
        <v>3.4253122023831503E-4</v>
      </c>
      <c r="GE3" s="40">
        <f t="shared" ref="GE3:GE34" si="6">(FM3-G3)/(G3+1E-50)</f>
        <v>-4.3760995997349852E-2</v>
      </c>
      <c r="GF3" s="40">
        <f t="shared" ref="GF3:GF34" si="7">(FU3-H3)/(H3+1E-50)</f>
        <v>9.4090607104704225E-5</v>
      </c>
      <c r="GG3" s="40">
        <f t="shared" ref="GG3:GG34" si="8">(BN3-I3)/(I3+1E-50)</f>
        <v>9.4549258434191007E-4</v>
      </c>
      <c r="GH3" s="40">
        <f t="shared" ref="GH3:GH34" si="9">(BK3-J3)/(J3+1E-50)</f>
        <v>5.3404611759421295E-4</v>
      </c>
      <c r="GI3" s="40">
        <f t="shared" ref="GI3:GI34" si="10">(BL3-K3)/(K3+1E-50)</f>
        <v>-1.4433130509595263E-6</v>
      </c>
      <c r="GJ3" s="40">
        <f t="shared" ref="GJ3:GJ34" si="11">(BR3+BQ3-L3)/(L3+1E-50)</f>
        <v>3.2300104135445882E-4</v>
      </c>
      <c r="GK3" s="40">
        <f t="shared" ref="GK3:GK34" si="12">(BS3-M3)/(M3+1E-50)</f>
        <v>8.2719460258793729E-4</v>
      </c>
      <c r="GL3" s="40">
        <f t="shared" ref="GL3:GL34" si="13">(BU3+BV3-N3)/(N3+1E-50)</f>
        <v>3.1310779336837371E-5</v>
      </c>
      <c r="GM3" s="40">
        <f t="shared" ref="GM3:GM34" si="14">(BX3-O3)/(O3+1E-50)</f>
        <v>1.6306782399165567E-3</v>
      </c>
      <c r="GN3" s="40">
        <f t="shared" ref="GN3:GN34" si="15">(BY3+BZ3-P3)/(P3+1E-50)</f>
        <v>2.6094274989306199E-4</v>
      </c>
      <c r="GO3" s="40">
        <f t="shared" ref="GO3:GO34" si="16">(CA3-Q3)/(Q3+1E-50)</f>
        <v>2.7375666293733931E-3</v>
      </c>
      <c r="GP3" s="40">
        <f t="shared" ref="GP3:GP34" si="17">(CD3-R3)/(R3+1E-50)</f>
        <v>2.1298257527599647E-3</v>
      </c>
      <c r="GQ3" s="40">
        <f t="shared" ref="GQ3:GQ34" si="18">(CG3-S3)/(S3+1E-50)</f>
        <v>0</v>
      </c>
      <c r="GR3" s="40">
        <f t="shared" ref="GR3:GR34" si="19">(CE3+CF3-T3)/(T3+1E-50)</f>
        <v>8.8124917706140196E-4</v>
      </c>
      <c r="GS3" s="40">
        <f t="shared" ref="GS3:GS34" si="20">(CH3-U3)/(U3+1E-50)</f>
        <v>2.7397573024490829E-3</v>
      </c>
      <c r="GT3" s="40">
        <f t="shared" ref="GT3:GT34" si="21">(CJ3-V3)/(V3+1E-50)</f>
        <v>1.9093420859743479E-3</v>
      </c>
      <c r="GU3" s="40">
        <f t="shared" ref="GU3:GU34" si="22">(CO3-W3)/(W3+1E-50)</f>
        <v>1.0299959228167431E-3</v>
      </c>
      <c r="GV3" s="40">
        <f t="shared" ref="GV3:GV34" si="23">(CP3-X3)/(X3+1E-50)</f>
        <v>0</v>
      </c>
      <c r="GW3" s="40">
        <f t="shared" ref="GW3:GW34" si="24">(BW3-Y3)/(Y3+1E-50)</f>
        <v>1.7188841244818792E-7</v>
      </c>
      <c r="GX3" s="40">
        <f t="shared" ref="GX3:GX34" si="25">(CY3-Z3)/(Z3+1E-50)</f>
        <v>2.2261131445300538E-4</v>
      </c>
      <c r="GY3" s="40">
        <f t="shared" ref="GY3:GY34" si="26">(DB3-AA3)/(AA3+1E-50)</f>
        <v>1.8767913248302992E-3</v>
      </c>
      <c r="GZ3" s="40">
        <f t="shared" ref="GZ3:GZ34" si="27">(DD3+DE3+ET3-AB3)/(AB3+1E-50)</f>
        <v>1.6623526678106882E-4</v>
      </c>
      <c r="HA3" s="40">
        <f t="shared" ref="HA3:HA34" si="28">(DL3+DM3-AC3)/(AC3+1E-50)</f>
        <v>7.1948701663333945E-4</v>
      </c>
      <c r="HB3" s="40">
        <f t="shared" ref="HB3:HB34" si="29">(DN3+DO3-AD3)/(AD3+1E-50)</f>
        <v>1.073617998794409E-3</v>
      </c>
      <c r="HC3" s="40">
        <f t="shared" ref="HC3:HC34" si="30">(CI3-AE3)/(AE3+1E-50)</f>
        <v>2.7360589074984639E-3</v>
      </c>
      <c r="HD3" s="40">
        <f t="shared" ref="HD3:HD34" si="31">(DP3-AF3)/(AF3+1E-50)</f>
        <v>2.7099868856098621E-3</v>
      </c>
      <c r="HE3" s="40">
        <f t="shared" ref="HE3:HE34" si="32">(DS3-AG3)/(AG3+1E-50)</f>
        <v>1.2550674699854051E-3</v>
      </c>
      <c r="HF3" s="40">
        <f t="shared" ref="HF3:HF34" si="33">(DV3+DW3-AH3)/(AH3+1E-50)</f>
        <v>2.2478944565343454E-4</v>
      </c>
      <c r="HG3" s="40">
        <f t="shared" ref="HG3:HG34" si="34">(CL3-AI3)/(AI3+1E-50)</f>
        <v>2.6415796642182653E-3</v>
      </c>
      <c r="HH3" s="40">
        <f t="shared" ref="HH3:HH34" si="35">(FG3-AJ3)/(AJ3+1E-50)</f>
        <v>1.9269079625334105E-3</v>
      </c>
      <c r="HI3" s="40">
        <f t="shared" ref="HI3:HI34" si="36">(FL3-AK3)/(AK3+1E-50)</f>
        <v>0</v>
      </c>
      <c r="HJ3" s="40">
        <f t="shared" ref="HJ3:HJ34" si="37">(FS3-AL3)/(AL3+1E-50)</f>
        <v>3.7563512380397319E-5</v>
      </c>
      <c r="HK3" s="40">
        <f t="shared" ref="HK3:HK34" si="38">(CK3-AM3)/(AM3+1E-50)</f>
        <v>0</v>
      </c>
      <c r="HL3" s="40">
        <f t="shared" ref="HL3:HL34" si="39">(CM3-AN3)/(AN3+1E-50)</f>
        <v>2.730975490115434E-3</v>
      </c>
      <c r="HM3" s="40">
        <f t="shared" ref="HM3:HM34" si="40">(FV3-AO3)/(AO3+1E-50)</f>
        <v>3.9284855567779511E-5</v>
      </c>
      <c r="HN3" s="40">
        <f t="shared" ref="HN3:HN34" si="41">(EE3-AP3)/(AP3+1E-50)</f>
        <v>2.3835638081931092E-3</v>
      </c>
      <c r="HO3" s="40">
        <f t="shared" ref="HO3:HO34" si="42">(EF3-AQ3)/(AQ3+1E-50)</f>
        <v>0</v>
      </c>
      <c r="HP3" s="40">
        <f t="shared" ref="HP3:HP34" si="43">(EG3-AR3)/(AR3+1E-50)</f>
        <v>0</v>
      </c>
      <c r="HQ3" s="40">
        <f t="shared" ref="HQ3:HQ34" si="44">(EH3-AS3)/(AS3+1E-50)</f>
        <v>0</v>
      </c>
      <c r="HR3" s="40">
        <f t="shared" ref="HR3:HR34" si="45">(EI3-AT3)/(AT3+1E-50)</f>
        <v>0</v>
      </c>
      <c r="HS3" s="40">
        <f t="shared" ref="HS3:HS34" si="46">(EJ3-AU3)/(AU3+1E-50)</f>
        <v>0</v>
      </c>
      <c r="HT3" s="40">
        <f t="shared" ref="HT3:HT34" si="47">(EK3-AV3)/(AV3+1E-50)</f>
        <v>0</v>
      </c>
      <c r="HU3" s="40">
        <f t="shared" ref="HU3:HU34" si="48">(EL3-AW3)/(AW3+1E-50)</f>
        <v>2.2929018796829636E-3</v>
      </c>
      <c r="HV3" s="40">
        <f t="shared" ref="HV3:HV34" si="49">(CT3-AX3)/(AX3+1E-50)</f>
        <v>3.7098273986289623E-6</v>
      </c>
      <c r="HW3" s="40">
        <f t="shared" ref="HW3:HW34" si="50">(DC3-AY3)/(AY3+1E-50)</f>
        <v>6.1808827736458349E-4</v>
      </c>
      <c r="HX3" s="40">
        <f t="shared" ref="HX3:HX34" si="51">(DQ3-AZ3)/(AZ3+1E-50)</f>
        <v>2.7311099720462883E-3</v>
      </c>
      <c r="HY3" s="40">
        <f t="shared" ref="HY3:HY34" si="52">(FO3-BA3)/(BA3+1E-50)</f>
        <v>2.69355770703949E-3</v>
      </c>
      <c r="HZ3" s="40">
        <f t="shared" ref="HZ3:HZ34" si="53">(CV3-BB3)/(BB3+1E-50)</f>
        <v>0</v>
      </c>
      <c r="IA3" s="40">
        <f t="shared" ref="IA3:IA34" si="54">(BJ3-BC3)/(BC3+1E-50)</f>
        <v>0</v>
      </c>
      <c r="IB3" s="40">
        <f t="shared" ref="IB3:IB34" si="55">(CB3-BD3)/(BD3+1E-50)</f>
        <v>0</v>
      </c>
      <c r="IC3" s="40">
        <f t="shared" ref="IC3:IC34" si="56">(BT3-BE3)/(BE3+1E-50)</f>
        <v>0</v>
      </c>
    </row>
    <row r="4" spans="1:237" x14ac:dyDescent="0.25">
      <c r="A4" s="17" t="s">
        <v>173</v>
      </c>
      <c r="B4" s="15">
        <v>6215.0763527999998</v>
      </c>
      <c r="C4" s="15">
        <v>306.51151485000003</v>
      </c>
      <c r="D4" s="15">
        <v>18254.912033000001</v>
      </c>
      <c r="E4" s="15">
        <v>1837.1726478999999</v>
      </c>
      <c r="F4" s="15">
        <v>1690.5723857999999</v>
      </c>
      <c r="G4" s="15">
        <v>8220.1757809999999</v>
      </c>
      <c r="H4" s="15">
        <v>494.14184198999999</v>
      </c>
      <c r="I4" s="17">
        <v>4.1786944200000002</v>
      </c>
      <c r="J4" s="17">
        <v>1.60429314</v>
      </c>
      <c r="K4" s="17">
        <v>7.2028999999999999E-3</v>
      </c>
      <c r="L4" s="17">
        <v>5.6665069999999998E-2</v>
      </c>
      <c r="M4" s="17">
        <v>6.1819868700000002</v>
      </c>
      <c r="N4" s="17">
        <v>6.2976200000000003E-3</v>
      </c>
      <c r="O4" s="17">
        <v>5.860506E-2</v>
      </c>
      <c r="P4" s="17">
        <v>2.7559790000000001E-2</v>
      </c>
      <c r="Q4" s="17">
        <v>6.3513860000000005E-2</v>
      </c>
      <c r="R4" s="17">
        <v>0.22864635</v>
      </c>
      <c r="S4" s="17">
        <v>0.1335702</v>
      </c>
      <c r="T4" s="17">
        <v>8.3822019999999997E-2</v>
      </c>
      <c r="U4" s="17">
        <v>0.16687947</v>
      </c>
      <c r="V4" s="17">
        <v>4.5463509999999999E-2</v>
      </c>
      <c r="W4" s="5">
        <v>1.3799999999999999E-6</v>
      </c>
      <c r="X4" s="17">
        <v>9.5663429999999994E-2</v>
      </c>
      <c r="Y4" s="17">
        <v>1.3612320000000001E-2</v>
      </c>
      <c r="Z4" s="17">
        <v>31.323320899999999</v>
      </c>
      <c r="AA4" s="17">
        <v>6.5154261099999999</v>
      </c>
      <c r="AB4" s="17">
        <v>4.8611679999999997E-2</v>
      </c>
      <c r="AC4" s="17">
        <v>6.0376930000000002E-2</v>
      </c>
      <c r="AD4" s="17">
        <v>0.19990632</v>
      </c>
      <c r="AE4" s="17">
        <v>1.41981621</v>
      </c>
      <c r="AG4" s="17">
        <v>0.27642425999999998</v>
      </c>
      <c r="AH4" s="17">
        <v>0.10001414</v>
      </c>
      <c r="AI4" s="17">
        <v>0.18241990999999999</v>
      </c>
      <c r="AJ4" s="17">
        <v>4.418863E-2</v>
      </c>
      <c r="AK4" s="17">
        <v>1.0787699999999999E-3</v>
      </c>
      <c r="AL4" s="17">
        <v>7.3781976599999997</v>
      </c>
      <c r="AN4" s="17">
        <v>2.4102889999999998E-2</v>
      </c>
      <c r="AO4" s="17">
        <v>3.7444079499999998</v>
      </c>
      <c r="AP4" s="17">
        <v>1.8648250000000002E-2</v>
      </c>
      <c r="AQ4" s="17">
        <v>1.059E-5</v>
      </c>
      <c r="AR4" s="17">
        <v>9.4190000000000005E-5</v>
      </c>
      <c r="AT4" s="17">
        <v>1.9230000000000001E-5</v>
      </c>
      <c r="AU4" s="17">
        <v>0.35918255999999998</v>
      </c>
      <c r="AV4" s="17">
        <v>2.5326900000000002E-3</v>
      </c>
      <c r="AW4" s="17">
        <v>0.15769522999999999</v>
      </c>
      <c r="AX4" s="17">
        <v>2.2771463999999999</v>
      </c>
      <c r="AY4" s="17">
        <v>30.37278418</v>
      </c>
      <c r="AZ4" s="17">
        <v>1.5631872600000001</v>
      </c>
      <c r="BA4" s="17">
        <v>2.6193024999999999</v>
      </c>
      <c r="BC4" s="17">
        <v>2.0399980000000002E-2</v>
      </c>
      <c r="BE4" s="17">
        <v>3.4919600000000001E-3</v>
      </c>
      <c r="BG4" s="17" t="s">
        <v>173</v>
      </c>
      <c r="BH4" s="17">
        <v>0</v>
      </c>
      <c r="BI4" s="17">
        <v>0</v>
      </c>
      <c r="BJ4" s="17">
        <v>2.0449351273444698E-2</v>
      </c>
      <c r="BK4" s="17">
        <v>1.6045176172039599</v>
      </c>
      <c r="BL4" s="17">
        <v>7.2203442759745697E-3</v>
      </c>
      <c r="BM4" s="17">
        <v>4.1799687480079397</v>
      </c>
      <c r="BN4" s="17">
        <v>4.1799687480079397</v>
      </c>
      <c r="BO4" s="17">
        <v>0</v>
      </c>
      <c r="BP4" s="17">
        <v>0</v>
      </c>
      <c r="BQ4" s="17">
        <v>2.3237740893183801E-2</v>
      </c>
      <c r="BR4" s="17">
        <v>3.3439672876891598E-2</v>
      </c>
      <c r="BS4" s="17">
        <v>6.1851091152865996</v>
      </c>
      <c r="BT4" s="17">
        <v>3.5003904914586602E-3</v>
      </c>
      <c r="BU4" s="17">
        <v>2.0159509860330398E-3</v>
      </c>
      <c r="BV4" s="17">
        <v>4.2838919014130498E-3</v>
      </c>
      <c r="BW4" s="17">
        <v>1.36123720551463E-2</v>
      </c>
      <c r="BX4" s="17">
        <v>5.8611615168158597E-2</v>
      </c>
      <c r="BY4" s="17">
        <v>6.6202418287509097E-3</v>
      </c>
      <c r="BZ4" s="17">
        <v>2.0964093128755398E-2</v>
      </c>
      <c r="CA4" s="17">
        <v>6.3659556229975101E-2</v>
      </c>
      <c r="CB4" s="17">
        <v>0</v>
      </c>
      <c r="CC4" s="17">
        <v>412.975311901005</v>
      </c>
      <c r="CD4" s="17">
        <v>0.228736536319604</v>
      </c>
      <c r="CE4" s="17">
        <v>2.43141696773315E-2</v>
      </c>
      <c r="CF4" s="17">
        <v>5.9527758474544799E-2</v>
      </c>
      <c r="CG4" s="17">
        <v>0.13389317520020699</v>
      </c>
      <c r="CH4" s="17">
        <v>0.16697340540762901</v>
      </c>
      <c r="CI4" s="17">
        <v>1.4207556923560201</v>
      </c>
      <c r="CJ4" s="17">
        <v>4.5560558759866997E-2</v>
      </c>
      <c r="CK4" s="17">
        <v>0</v>
      </c>
      <c r="CL4" s="17">
        <v>0.18254284016380301</v>
      </c>
      <c r="CM4" s="17">
        <v>2.4161182669466499E-2</v>
      </c>
      <c r="CN4" s="17">
        <v>6218.2536159905603</v>
      </c>
      <c r="CO4" s="5">
        <v>1.3833252174451701E-6</v>
      </c>
      <c r="CP4" s="17">
        <v>9.5663367882843797E-2</v>
      </c>
      <c r="CQ4" s="17">
        <v>25.352095451509499</v>
      </c>
      <c r="CR4" s="17">
        <v>12.387859488862899</v>
      </c>
      <c r="CS4" s="17">
        <v>1.5689915846894399E-3</v>
      </c>
      <c r="CT4" s="17">
        <v>2.2782212888128299</v>
      </c>
      <c r="CU4" s="17">
        <v>25.487965835846001</v>
      </c>
      <c r="CV4" s="17">
        <v>0</v>
      </c>
      <c r="CW4" s="17">
        <v>0</v>
      </c>
      <c r="CX4" s="17">
        <v>31.347117877146601</v>
      </c>
      <c r="CY4" s="17">
        <v>31.347117877146601</v>
      </c>
      <c r="CZ4" s="17">
        <v>0</v>
      </c>
      <c r="DA4" s="17">
        <v>0</v>
      </c>
      <c r="DB4" s="17">
        <v>6.5162642900422698</v>
      </c>
      <c r="DC4" s="17">
        <v>30.4152772779839</v>
      </c>
      <c r="DD4" s="17">
        <v>8.5508704818170692E-3</v>
      </c>
      <c r="DE4" s="17">
        <v>3.8293878952978803E-2</v>
      </c>
      <c r="DF4" s="17">
        <v>0</v>
      </c>
      <c r="DG4" s="17">
        <v>1.67147419351325</v>
      </c>
      <c r="DH4" s="17">
        <v>0</v>
      </c>
      <c r="DI4" s="17">
        <v>0</v>
      </c>
      <c r="DJ4" s="17">
        <v>0</v>
      </c>
      <c r="DK4" s="17">
        <v>0</v>
      </c>
      <c r="DL4" s="17">
        <v>1.5700501368298599E-2</v>
      </c>
      <c r="DM4" s="17">
        <v>4.4686079009760897E-2</v>
      </c>
      <c r="DN4" s="17">
        <v>6.5975975849356105E-2</v>
      </c>
      <c r="DO4" s="17">
        <v>0.133951194067012</v>
      </c>
      <c r="DP4" s="17">
        <v>0</v>
      </c>
      <c r="DQ4" s="17">
        <v>1.56326125233552</v>
      </c>
      <c r="DR4" s="17">
        <v>0</v>
      </c>
      <c r="DS4" s="17">
        <v>0.27679158495830197</v>
      </c>
      <c r="DT4" s="17">
        <v>306.51990373562103</v>
      </c>
      <c r="DU4" s="17">
        <v>0</v>
      </c>
      <c r="DV4" s="17">
        <v>4.1009617308207201E-2</v>
      </c>
      <c r="DW4" s="17">
        <v>5.9013781284079803E-2</v>
      </c>
      <c r="DX4" s="17">
        <v>389.25845460760502</v>
      </c>
      <c r="DY4" s="17">
        <v>16731.142203616899</v>
      </c>
      <c r="DZ4" s="17">
        <v>1859.0158520524401</v>
      </c>
      <c r="EA4" s="17">
        <v>18590.158055669301</v>
      </c>
      <c r="EB4" s="17">
        <v>0</v>
      </c>
      <c r="EC4" s="17">
        <v>9.8342056474832997</v>
      </c>
      <c r="ED4" s="17">
        <v>0</v>
      </c>
      <c r="EE4" s="17">
        <v>1.8693181557320401E-2</v>
      </c>
      <c r="EF4" s="5">
        <v>1.0590020889161999E-5</v>
      </c>
      <c r="EG4" s="5">
        <v>9.4189857493604906E-5</v>
      </c>
      <c r="EH4" s="17">
        <v>0</v>
      </c>
      <c r="EI4" s="5">
        <v>1.9259300391802802E-5</v>
      </c>
      <c r="EJ4" s="17">
        <v>0.35927406537038797</v>
      </c>
      <c r="EK4" s="17">
        <v>2.5387543722055301E-3</v>
      </c>
      <c r="EL4" s="17">
        <v>0.15775257023486</v>
      </c>
      <c r="EM4" s="17">
        <v>63.161900772962497</v>
      </c>
      <c r="EN4" s="17">
        <v>126.327346166846</v>
      </c>
      <c r="EO4" s="17">
        <v>41.030947353483597</v>
      </c>
      <c r="EP4" s="17">
        <v>20.1357267944245</v>
      </c>
      <c r="EQ4" s="17">
        <v>90.002573982594399</v>
      </c>
      <c r="ER4" s="17">
        <v>39.138790350755301</v>
      </c>
      <c r="ES4" s="17">
        <v>7.1075422322899899E-3</v>
      </c>
      <c r="ET4" s="17">
        <v>1.76901532939698E-3</v>
      </c>
      <c r="EU4" s="17">
        <v>10.426248755198699</v>
      </c>
      <c r="EV4" s="17">
        <v>1837.6410805860901</v>
      </c>
      <c r="EW4" s="17">
        <v>1691.0408807881499</v>
      </c>
      <c r="EX4" s="17">
        <v>146.600199797946</v>
      </c>
      <c r="EY4" s="17">
        <v>5.3878723744329997E-2</v>
      </c>
      <c r="EZ4" s="17">
        <v>0.274028231507983</v>
      </c>
      <c r="FA4" s="17">
        <v>591.95955622367001</v>
      </c>
      <c r="FB4" s="17">
        <v>5.7048039815473101E-2</v>
      </c>
      <c r="FC4" s="17">
        <v>143.383086688161</v>
      </c>
      <c r="FD4" s="17">
        <v>34.601687618743597</v>
      </c>
      <c r="FE4" s="17">
        <v>17.300901535442001</v>
      </c>
      <c r="FF4" s="17">
        <v>358.47995335107998</v>
      </c>
      <c r="FG4" s="17">
        <v>4.4260257246316902E-2</v>
      </c>
      <c r="FH4" s="17">
        <v>15.4007436110503</v>
      </c>
      <c r="FI4" s="17">
        <v>109.321304647706</v>
      </c>
      <c r="FJ4" s="17">
        <v>167.53530623753599</v>
      </c>
      <c r="FK4" s="17">
        <v>4.1708339390892499</v>
      </c>
      <c r="FL4" s="17">
        <v>1.0787711226698199E-3</v>
      </c>
      <c r="FM4" s="17">
        <v>8219.2464710413806</v>
      </c>
      <c r="FN4" s="17">
        <v>3.8688273359023801</v>
      </c>
      <c r="FO4" s="17">
        <v>2.6254468518438898</v>
      </c>
      <c r="FP4" s="17">
        <v>194.615193268631</v>
      </c>
      <c r="FQ4" s="17">
        <v>0</v>
      </c>
      <c r="FR4" s="17">
        <v>35.822857073183997</v>
      </c>
      <c r="FS4" s="17">
        <v>7.3822474518344299</v>
      </c>
      <c r="FT4" s="17">
        <v>0</v>
      </c>
      <c r="FU4" s="17">
        <v>494.55242285432399</v>
      </c>
      <c r="FV4" s="17">
        <v>3.7464387518528</v>
      </c>
      <c r="FW4" s="17">
        <v>95.651213265592006</v>
      </c>
      <c r="FY4" s="26">
        <f t="shared" si="0"/>
        <v>0.78709240238069866</v>
      </c>
      <c r="FZ4" s="40">
        <f t="shared" si="1"/>
        <v>5.1121868987645503E-4</v>
      </c>
      <c r="GA4" s="40">
        <f t="shared" si="2"/>
        <v>2.7368908555059372E-5</v>
      </c>
      <c r="GB4" s="40">
        <f t="shared" si="3"/>
        <v>1.83647021723942E-2</v>
      </c>
      <c r="GC4" s="40">
        <f t="shared" si="4"/>
        <v>2.549747769354334E-4</v>
      </c>
      <c r="GD4" s="40">
        <f t="shared" si="5"/>
        <v>2.7712211088101019E-4</v>
      </c>
      <c r="GE4" s="40">
        <f t="shared" si="6"/>
        <v>-1.1305232191838723E-4</v>
      </c>
      <c r="GF4" s="40">
        <f t="shared" si="7"/>
        <v>8.3089677787762171E-4</v>
      </c>
      <c r="GG4" s="40">
        <f t="shared" si="8"/>
        <v>3.0495841041649406E-4</v>
      </c>
      <c r="GH4" s="40">
        <f t="shared" si="9"/>
        <v>1.3992280984253614E-4</v>
      </c>
      <c r="GI4" s="40">
        <f t="shared" si="10"/>
        <v>2.4218406439864117E-3</v>
      </c>
      <c r="GJ4" s="40">
        <f t="shared" si="11"/>
        <v>2.1783737451315624E-4</v>
      </c>
      <c r="GK4" s="40">
        <f t="shared" si="12"/>
        <v>5.0505530863402222E-4</v>
      </c>
      <c r="GL4" s="40">
        <f t="shared" si="13"/>
        <v>3.529726223699343E-4</v>
      </c>
      <c r="GM4" s="40">
        <f t="shared" si="14"/>
        <v>1.1185327953928423E-4</v>
      </c>
      <c r="GN4" s="40">
        <f t="shared" si="15"/>
        <v>8.9060756654198831E-4</v>
      </c>
      <c r="GO4" s="40">
        <f t="shared" si="16"/>
        <v>2.2939281280510305E-3</v>
      </c>
      <c r="GP4" s="40">
        <f t="shared" si="17"/>
        <v>3.9443585958840816E-4</v>
      </c>
      <c r="GQ4" s="40">
        <f t="shared" si="18"/>
        <v>2.4180183918792739E-3</v>
      </c>
      <c r="GR4" s="40">
        <f t="shared" si="19"/>
        <v>2.3750503598341151E-4</v>
      </c>
      <c r="GS4" s="40">
        <f t="shared" si="20"/>
        <v>5.6289373179938386E-4</v>
      </c>
      <c r="GT4" s="40">
        <f t="shared" si="21"/>
        <v>2.1346517210615299E-3</v>
      </c>
      <c r="GU4" s="40">
        <f t="shared" si="22"/>
        <v>2.4095778588189573E-3</v>
      </c>
      <c r="GV4" s="40">
        <f t="shared" si="23"/>
        <v>-6.4933022155413373E-7</v>
      </c>
      <c r="GW4" s="40">
        <f t="shared" si="24"/>
        <v>3.8241200838189738E-6</v>
      </c>
      <c r="GX4" s="40">
        <f t="shared" si="25"/>
        <v>7.597207595763792E-4</v>
      </c>
      <c r="GY4" s="40">
        <f t="shared" si="26"/>
        <v>1.2864546817335882E-4</v>
      </c>
      <c r="GZ4" s="40">
        <f t="shared" si="27"/>
        <v>4.2886075791954719E-5</v>
      </c>
      <c r="HA4" s="40">
        <f t="shared" si="28"/>
        <v>1.5983552094307163E-4</v>
      </c>
      <c r="HB4" s="40">
        <f t="shared" si="29"/>
        <v>1.0429843522760928E-4</v>
      </c>
      <c r="HC4" s="40">
        <f t="shared" si="30"/>
        <v>6.6169293560892526E-4</v>
      </c>
      <c r="HD4" s="40">
        <f t="shared" si="31"/>
        <v>0</v>
      </c>
      <c r="HE4" s="40">
        <f t="shared" si="32"/>
        <v>1.3288448644196264E-3</v>
      </c>
      <c r="HF4" s="40">
        <f t="shared" si="33"/>
        <v>9.2572833071495733E-5</v>
      </c>
      <c r="HG4" s="40">
        <f t="shared" si="34"/>
        <v>6.7388567291267723E-4</v>
      </c>
      <c r="HH4" s="40">
        <f t="shared" si="35"/>
        <v>1.6209429058312533E-3</v>
      </c>
      <c r="HI4" s="40">
        <f t="shared" si="36"/>
        <v>1.0406943277581685E-6</v>
      </c>
      <c r="HJ4" s="40">
        <f t="shared" si="37"/>
        <v>5.4888632983982933E-4</v>
      </c>
      <c r="HK4" s="40">
        <f t="shared" si="38"/>
        <v>0</v>
      </c>
      <c r="HL4" s="40">
        <f t="shared" si="39"/>
        <v>2.4184929469661543E-3</v>
      </c>
      <c r="HM4" s="40">
        <f t="shared" si="40"/>
        <v>5.4235592913964804E-4</v>
      </c>
      <c r="HN4" s="40">
        <f t="shared" si="41"/>
        <v>2.4094248693791475E-3</v>
      </c>
      <c r="HO4" s="40">
        <f t="shared" si="42"/>
        <v>1.9725365438286793E-6</v>
      </c>
      <c r="HP4" s="40">
        <f t="shared" si="43"/>
        <v>-1.5129673542685636E-6</v>
      </c>
      <c r="HQ4" s="40">
        <f t="shared" si="44"/>
        <v>0</v>
      </c>
      <c r="HR4" s="40">
        <f t="shared" si="45"/>
        <v>1.5236813209984926E-3</v>
      </c>
      <c r="HS4" s="40">
        <f t="shared" si="46"/>
        <v>2.5476005958638355E-4</v>
      </c>
      <c r="HT4" s="40">
        <f t="shared" si="47"/>
        <v>2.3944391952943002E-3</v>
      </c>
      <c r="HU4" s="40">
        <f t="shared" si="48"/>
        <v>3.6361426315817787E-4</v>
      </c>
      <c r="HV4" s="40">
        <f t="shared" si="49"/>
        <v>4.7203324864401414E-4</v>
      </c>
      <c r="HW4" s="40">
        <f t="shared" si="50"/>
        <v>1.3990517870232481E-3</v>
      </c>
      <c r="HX4" s="40">
        <f t="shared" si="51"/>
        <v>4.7334274922358226E-5</v>
      </c>
      <c r="HY4" s="40">
        <f t="shared" si="52"/>
        <v>2.3457969607901153E-3</v>
      </c>
      <c r="HZ4" s="40">
        <f t="shared" si="53"/>
        <v>0</v>
      </c>
      <c r="IA4" s="40">
        <f t="shared" si="54"/>
        <v>2.4201628356839999E-3</v>
      </c>
      <c r="IB4" s="40">
        <f t="shared" si="55"/>
        <v>0</v>
      </c>
      <c r="IC4" s="40">
        <f t="shared" si="56"/>
        <v>2.4142577402547667E-3</v>
      </c>
    </row>
    <row r="5" spans="1:237" x14ac:dyDescent="0.25">
      <c r="A5" s="17" t="s">
        <v>174</v>
      </c>
      <c r="B5" s="15">
        <v>4238.75162</v>
      </c>
      <c r="C5" s="15">
        <v>193.19004901</v>
      </c>
      <c r="D5" s="15">
        <v>12933.611004</v>
      </c>
      <c r="E5" s="15">
        <v>1248.6861025000001</v>
      </c>
      <c r="F5" s="15">
        <v>1018.4335600000001</v>
      </c>
      <c r="G5" s="15">
        <v>22312.423268999999</v>
      </c>
      <c r="H5" s="15">
        <v>335.43591943000001</v>
      </c>
      <c r="I5" s="17">
        <v>3.91389684</v>
      </c>
      <c r="J5" s="17">
        <v>2.6053111599999998</v>
      </c>
      <c r="L5" s="17">
        <v>7.6321680000000003E-2</v>
      </c>
      <c r="M5" s="17">
        <v>4.7105719500000003</v>
      </c>
      <c r="N5" s="17">
        <v>8.6886499999999992E-3</v>
      </c>
      <c r="O5" s="17">
        <v>2.3369359999999999E-2</v>
      </c>
      <c r="P5" s="17">
        <v>1.4132240000000001E-2</v>
      </c>
      <c r="Q5" s="17">
        <v>1.9064000000000001E-2</v>
      </c>
      <c r="R5" s="17">
        <v>0.1087906</v>
      </c>
      <c r="T5" s="17">
        <v>6.3964270000000004E-2</v>
      </c>
      <c r="U5" s="17">
        <v>5.4643200000000003E-2</v>
      </c>
      <c r="V5" s="17">
        <v>1.27096E-2</v>
      </c>
      <c r="Z5" s="17">
        <v>39.990668280000001</v>
      </c>
      <c r="AA5" s="17">
        <v>43.945072600000003</v>
      </c>
      <c r="AB5" s="17">
        <v>5.1306560000000001E-2</v>
      </c>
      <c r="AC5" s="17">
        <v>0.96231230000000001</v>
      </c>
      <c r="AD5" s="17">
        <v>0.11227819</v>
      </c>
      <c r="AE5" s="17">
        <v>1.0596179999999999</v>
      </c>
      <c r="AF5" s="17">
        <v>0.20574000000000001</v>
      </c>
      <c r="AG5" s="17">
        <v>0.13102431</v>
      </c>
      <c r="AH5" s="17">
        <v>0.17180340999999999</v>
      </c>
      <c r="AI5" s="17">
        <v>1.6098299999999999E-2</v>
      </c>
      <c r="AJ5" s="17">
        <v>1.39802E-2</v>
      </c>
      <c r="AL5" s="17">
        <v>9.0509932699999993</v>
      </c>
      <c r="AN5" s="17">
        <v>9.4910499999999991E-3</v>
      </c>
      <c r="AO5" s="17">
        <v>4.2044039199999999</v>
      </c>
      <c r="AP5" s="17">
        <v>1.0401E-4</v>
      </c>
      <c r="AQ5" s="5">
        <v>4.8999999999999997E-6</v>
      </c>
      <c r="AR5" s="17">
        <v>4.3649999999999997E-5</v>
      </c>
      <c r="AT5" s="5">
        <v>3.5200000000000002E-6</v>
      </c>
      <c r="AU5" s="5">
        <v>1.6719999999999999E-5</v>
      </c>
      <c r="AV5" s="5">
        <v>1.1250000000000001E-5</v>
      </c>
      <c r="AW5" s="17">
        <v>7.2136740000000005E-2</v>
      </c>
      <c r="AX5" s="17">
        <v>2.10382062</v>
      </c>
      <c r="AY5" s="17">
        <v>5.4813820499999997</v>
      </c>
      <c r="AZ5" s="17">
        <v>0.57097991000000003</v>
      </c>
      <c r="BA5" s="17">
        <v>0.80493099999999995</v>
      </c>
      <c r="BE5" s="17">
        <v>1.0540000000000001E-5</v>
      </c>
      <c r="BG5" s="17" t="s">
        <v>174</v>
      </c>
      <c r="BH5" s="17">
        <v>0.22497652943586999</v>
      </c>
      <c r="BI5" s="17">
        <v>0.48745346597863698</v>
      </c>
      <c r="BJ5" s="17">
        <v>0</v>
      </c>
      <c r="BK5" s="17">
        <v>2.6086316987180398</v>
      </c>
      <c r="BL5" s="17">
        <v>0</v>
      </c>
      <c r="BM5" s="17">
        <v>3.9168908984288602</v>
      </c>
      <c r="BN5" s="17">
        <v>3.9168908984288602</v>
      </c>
      <c r="BO5" s="17">
        <v>0.47069244995949</v>
      </c>
      <c r="BP5" s="17">
        <v>0.181824572907444</v>
      </c>
      <c r="BQ5" s="17">
        <v>3.1292194091061903E-2</v>
      </c>
      <c r="BR5" s="17">
        <v>4.5030191080540301E-2</v>
      </c>
      <c r="BS5" s="17">
        <v>4.7143441508545996</v>
      </c>
      <c r="BT5" s="5">
        <v>1.0550767895130101E-5</v>
      </c>
      <c r="BU5" s="17">
        <v>2.7803824289555001E-3</v>
      </c>
      <c r="BV5" s="17">
        <v>5.9083117877059199E-3</v>
      </c>
      <c r="BW5" s="17">
        <v>0</v>
      </c>
      <c r="BX5" s="17">
        <v>2.33924966961561E-2</v>
      </c>
      <c r="BY5" s="17">
        <v>3.3922503888953099E-3</v>
      </c>
      <c r="BZ5" s="17">
        <v>1.07421254000011E-2</v>
      </c>
      <c r="CA5" s="17">
        <v>1.9096763030440299E-2</v>
      </c>
      <c r="CB5" s="17">
        <v>0</v>
      </c>
      <c r="CC5" s="17">
        <v>193.65417466476799</v>
      </c>
      <c r="CD5" s="17">
        <v>0.108810871138681</v>
      </c>
      <c r="CE5" s="17">
        <v>1.8549664337902401E-2</v>
      </c>
      <c r="CF5" s="17">
        <v>4.5414654201248801E-2</v>
      </c>
      <c r="CG5" s="17">
        <v>0</v>
      </c>
      <c r="CH5" s="17">
        <v>5.4664324891583502E-2</v>
      </c>
      <c r="CI5" s="17">
        <v>1.05982919604523</v>
      </c>
      <c r="CJ5" s="17">
        <v>1.27312327704492E-2</v>
      </c>
      <c r="CK5" s="17">
        <v>0</v>
      </c>
      <c r="CL5" s="17">
        <v>1.6125899741508E-2</v>
      </c>
      <c r="CM5" s="17">
        <v>9.5092539008030299E-3</v>
      </c>
      <c r="CN5" s="17">
        <v>4239.4674076374704</v>
      </c>
      <c r="CO5" s="17">
        <v>0</v>
      </c>
      <c r="CP5" s="17">
        <v>0</v>
      </c>
      <c r="CQ5" s="17">
        <v>3.2185021800326399</v>
      </c>
      <c r="CR5" s="17">
        <v>6.2612338589625001</v>
      </c>
      <c r="CS5" s="17">
        <v>0.28195989130633098</v>
      </c>
      <c r="CT5" s="17">
        <v>2.1057566304499402</v>
      </c>
      <c r="CU5" s="17">
        <v>2.5417619617309799</v>
      </c>
      <c r="CV5" s="17">
        <v>0</v>
      </c>
      <c r="CW5" s="17">
        <v>0.129438236521216</v>
      </c>
      <c r="CX5" s="17">
        <v>40.0325044816258</v>
      </c>
      <c r="CY5" s="17">
        <v>40.0325044816258</v>
      </c>
      <c r="CZ5" s="17">
        <v>6.1637667388812602E-3</v>
      </c>
      <c r="DA5" s="17">
        <v>0</v>
      </c>
      <c r="DB5" s="17">
        <v>43.948265090228901</v>
      </c>
      <c r="DC5" s="17">
        <v>5.4815240988846998</v>
      </c>
      <c r="DD5" s="17">
        <v>1.0280942213685199E-2</v>
      </c>
      <c r="DE5" s="17">
        <v>4.0679074538451702E-2</v>
      </c>
      <c r="DF5" s="17">
        <v>0</v>
      </c>
      <c r="DG5" s="17">
        <v>2.0784954068019701</v>
      </c>
      <c r="DH5" s="17">
        <v>0.123271143843372</v>
      </c>
      <c r="DI5" s="17">
        <v>3.0818654783414598E-3</v>
      </c>
      <c r="DJ5" s="17">
        <v>3.4895585562177298</v>
      </c>
      <c r="DK5" s="17">
        <v>0.29428078697729698</v>
      </c>
      <c r="DL5" s="17">
        <v>0.25020388586891301</v>
      </c>
      <c r="DM5" s="17">
        <v>0.71211923766595597</v>
      </c>
      <c r="DN5" s="17">
        <v>3.7054216701003603E-2</v>
      </c>
      <c r="DO5" s="17">
        <v>7.5231237400089204E-2</v>
      </c>
      <c r="DP5" s="17">
        <v>0.236912145145279</v>
      </c>
      <c r="DQ5" s="17">
        <v>0.57099726136014095</v>
      </c>
      <c r="DR5" s="17">
        <v>0</v>
      </c>
      <c r="DS5" s="17">
        <v>0.13459958603592401</v>
      </c>
      <c r="DT5" s="17">
        <v>193.29054786741401</v>
      </c>
      <c r="DU5" s="17">
        <v>0</v>
      </c>
      <c r="DV5" s="17">
        <v>7.0441396008642104E-2</v>
      </c>
      <c r="DW5" s="17">
        <v>0.101367018145141</v>
      </c>
      <c r="DX5" s="17">
        <v>314.05148684127198</v>
      </c>
      <c r="DY5" s="17">
        <v>11988.382805236401</v>
      </c>
      <c r="DZ5" s="17">
        <v>1332.0427032528</v>
      </c>
      <c r="EA5" s="17">
        <v>13320.425508489199</v>
      </c>
      <c r="EB5" s="17">
        <v>1.3789733250472601E-3</v>
      </c>
      <c r="EC5" s="17">
        <v>8.9000355006172391</v>
      </c>
      <c r="ED5" s="17">
        <v>0.15152533423915701</v>
      </c>
      <c r="EE5" s="17">
        <v>1.04068740169755E-4</v>
      </c>
      <c r="EF5" s="5">
        <v>4.9001475507641701E-6</v>
      </c>
      <c r="EG5" s="5">
        <v>4.3651599551579803E-5</v>
      </c>
      <c r="EH5" s="17">
        <v>0</v>
      </c>
      <c r="EI5" s="5">
        <v>3.52000508680809E-6</v>
      </c>
      <c r="EJ5" s="5">
        <v>1.6720948134724401E-5</v>
      </c>
      <c r="EK5" s="5">
        <v>1.1250320765224201E-5</v>
      </c>
      <c r="EL5" s="17">
        <v>7.2159930759622307E-2</v>
      </c>
      <c r="EM5" s="17">
        <v>47.943216533231897</v>
      </c>
      <c r="EN5" s="17">
        <v>82.979601755839496</v>
      </c>
      <c r="EO5" s="17">
        <v>29.2589905286132</v>
      </c>
      <c r="EP5" s="17">
        <v>7.5739668747091198</v>
      </c>
      <c r="EQ5" s="17">
        <v>49.845571785798903</v>
      </c>
      <c r="ER5" s="17">
        <v>26.363401686866499</v>
      </c>
      <c r="ES5" s="17">
        <v>3.5516639935625001E-3</v>
      </c>
      <c r="ET5" s="17">
        <v>3.4981513283618998E-4</v>
      </c>
      <c r="EU5" s="17">
        <v>4.5851572480585503</v>
      </c>
      <c r="EV5" s="17">
        <v>1249.8401417970699</v>
      </c>
      <c r="EW5" s="17">
        <v>1018.68238149437</v>
      </c>
      <c r="EX5" s="17">
        <v>231.15776030269399</v>
      </c>
      <c r="EY5" s="17">
        <v>8.8245738190115503E-4</v>
      </c>
      <c r="EZ5" s="17">
        <v>0.21978379910382101</v>
      </c>
      <c r="FA5" s="17">
        <v>460.23795545913998</v>
      </c>
      <c r="FB5" s="17">
        <v>1.8294639682093598E-2</v>
      </c>
      <c r="FC5" s="17">
        <v>54.303803489585803</v>
      </c>
      <c r="FD5" s="17">
        <v>13.8189674545544</v>
      </c>
      <c r="FE5" s="17">
        <v>6.3485199915463699</v>
      </c>
      <c r="FF5" s="17">
        <v>135.76815299525401</v>
      </c>
      <c r="FG5" s="17">
        <v>1.39930737942095E-2</v>
      </c>
      <c r="FH5" s="17">
        <v>6.4026352590709603</v>
      </c>
      <c r="FI5" s="17">
        <v>75.669675199325297</v>
      </c>
      <c r="FJ5" s="17">
        <v>103.391549340762</v>
      </c>
      <c r="FK5" s="17">
        <v>3.3309403467697098</v>
      </c>
      <c r="FL5" s="17">
        <v>0</v>
      </c>
      <c r="FM5" s="17">
        <v>22326.965828572502</v>
      </c>
      <c r="FN5" s="17">
        <v>1.1961993562306901</v>
      </c>
      <c r="FO5" s="17">
        <v>0.80631247292999697</v>
      </c>
      <c r="FP5" s="17">
        <v>542.04885386072704</v>
      </c>
      <c r="FQ5" s="17">
        <v>2.1572460215358399E-2</v>
      </c>
      <c r="FR5" s="17">
        <v>35.935714413993701</v>
      </c>
      <c r="FS5" s="17">
        <v>9.0594886417657801</v>
      </c>
      <c r="FT5" s="17">
        <v>1.1352345848641601</v>
      </c>
      <c r="FU5" s="17">
        <v>335.50441005506002</v>
      </c>
      <c r="FV5" s="17">
        <v>4.2082795204016197</v>
      </c>
      <c r="FW5" s="17">
        <v>106.336586888781</v>
      </c>
      <c r="FY5" s="26">
        <f t="shared" si="0"/>
        <v>0.93605770126757093</v>
      </c>
      <c r="FZ5" s="40">
        <f t="shared" si="1"/>
        <v>1.688675585738578E-4</v>
      </c>
      <c r="GA5" s="40">
        <f t="shared" si="2"/>
        <v>5.2020721527332875E-4</v>
      </c>
      <c r="GB5" s="40">
        <f t="shared" si="3"/>
        <v>2.9907695876238132E-2</v>
      </c>
      <c r="GC5" s="40">
        <f t="shared" si="4"/>
        <v>9.2420288394285028E-4</v>
      </c>
      <c r="GD5" s="40">
        <f t="shared" si="5"/>
        <v>2.4431784668404202E-4</v>
      </c>
      <c r="GE5" s="40">
        <f t="shared" si="6"/>
        <v>6.517696171848647E-4</v>
      </c>
      <c r="GF5" s="40">
        <f t="shared" si="7"/>
        <v>2.0418393228844648E-4</v>
      </c>
      <c r="GG5" s="40">
        <f t="shared" si="8"/>
        <v>7.6498143698139364E-4</v>
      </c>
      <c r="GH5" s="40">
        <f t="shared" si="9"/>
        <v>1.2745267317858283E-3</v>
      </c>
      <c r="GI5" s="40">
        <f t="shared" si="10"/>
        <v>0</v>
      </c>
      <c r="GJ5" s="40">
        <f t="shared" si="11"/>
        <v>9.2394664555917772E-6</v>
      </c>
      <c r="GK5" s="40">
        <f t="shared" si="12"/>
        <v>8.0079465819416753E-4</v>
      </c>
      <c r="GL5" s="40">
        <f t="shared" si="13"/>
        <v>5.0890139919129519E-6</v>
      </c>
      <c r="GM5" s="40">
        <f t="shared" si="14"/>
        <v>9.9004406436896462E-4</v>
      </c>
      <c r="GN5" s="40">
        <f t="shared" si="15"/>
        <v>1.5112882999500431E-4</v>
      </c>
      <c r="GO5" s="40">
        <f t="shared" si="16"/>
        <v>1.718581118353847E-3</v>
      </c>
      <c r="GP5" s="40">
        <f t="shared" si="17"/>
        <v>1.8633171138866318E-4</v>
      </c>
      <c r="GQ5" s="40">
        <f t="shared" si="18"/>
        <v>0</v>
      </c>
      <c r="GR5" s="40">
        <f t="shared" si="19"/>
        <v>7.5884788802250441E-7</v>
      </c>
      <c r="GS5" s="40">
        <f t="shared" si="20"/>
        <v>3.8659689739068792E-4</v>
      </c>
      <c r="GT5" s="40">
        <f t="shared" si="21"/>
        <v>1.7020811393906831E-3</v>
      </c>
      <c r="GU5" s="40">
        <f t="shared" si="22"/>
        <v>0</v>
      </c>
      <c r="GV5" s="40">
        <f t="shared" si="23"/>
        <v>0</v>
      </c>
      <c r="GW5" s="40">
        <f t="shared" si="24"/>
        <v>0</v>
      </c>
      <c r="GX5" s="40">
        <f t="shared" si="25"/>
        <v>1.0461490999069322E-3</v>
      </c>
      <c r="GY5" s="40">
        <f t="shared" si="26"/>
        <v>7.2647285349979862E-5</v>
      </c>
      <c r="GZ5" s="40">
        <f t="shared" si="27"/>
        <v>6.3771279405478392E-5</v>
      </c>
      <c r="HA5" s="40">
        <f t="shared" si="28"/>
        <v>1.124742442659321E-5</v>
      </c>
      <c r="HB5" s="40">
        <f t="shared" si="29"/>
        <v>6.4697347657702872E-5</v>
      </c>
      <c r="HC5" s="40">
        <f t="shared" si="30"/>
        <v>1.9931338013322821E-4</v>
      </c>
      <c r="HD5" s="40">
        <f t="shared" si="31"/>
        <v>0.15151232208262366</v>
      </c>
      <c r="HE5" s="40">
        <f t="shared" si="32"/>
        <v>2.7287119740787048E-2</v>
      </c>
      <c r="HF5" s="40">
        <f t="shared" si="33"/>
        <v>2.9127208727277406E-5</v>
      </c>
      <c r="HG5" s="40">
        <f t="shared" si="34"/>
        <v>1.7144506878366359E-3</v>
      </c>
      <c r="HH5" s="40">
        <f t="shared" si="35"/>
        <v>9.2085908710177967E-4</v>
      </c>
      <c r="HI5" s="40">
        <f t="shared" si="36"/>
        <v>0</v>
      </c>
      <c r="HJ5" s="40">
        <f t="shared" si="37"/>
        <v>9.3861209619270291E-4</v>
      </c>
      <c r="HK5" s="40">
        <f t="shared" si="38"/>
        <v>0</v>
      </c>
      <c r="HL5" s="40">
        <f t="shared" si="39"/>
        <v>1.918007049065251E-3</v>
      </c>
      <c r="HM5" s="40">
        <f t="shared" si="40"/>
        <v>9.2179544957227317E-4</v>
      </c>
      <c r="HN5" s="40">
        <f t="shared" si="41"/>
        <v>5.6475502119989016E-4</v>
      </c>
      <c r="HO5" s="40">
        <f t="shared" si="42"/>
        <v>3.0112400851097709E-5</v>
      </c>
      <c r="HP5" s="40">
        <f t="shared" si="43"/>
        <v>3.6644938827165609E-5</v>
      </c>
      <c r="HQ5" s="40">
        <f t="shared" si="44"/>
        <v>0</v>
      </c>
      <c r="HR5" s="40">
        <f t="shared" si="45"/>
        <v>1.4451159345985619E-6</v>
      </c>
      <c r="HS5" s="40">
        <f t="shared" si="46"/>
        <v>5.6706622272836086E-5</v>
      </c>
      <c r="HT5" s="40">
        <f t="shared" si="47"/>
        <v>2.8512464373328677E-5</v>
      </c>
      <c r="HU5" s="40">
        <f t="shared" si="48"/>
        <v>3.2148333321275509E-4</v>
      </c>
      <c r="HV5" s="40">
        <f t="shared" si="49"/>
        <v>9.2023551415718334E-4</v>
      </c>
      <c r="HW5" s="40">
        <f t="shared" si="50"/>
        <v>2.5914793642262575E-5</v>
      </c>
      <c r="HX5" s="40">
        <f t="shared" si="51"/>
        <v>3.0388740193881551E-5</v>
      </c>
      <c r="HY5" s="40">
        <f t="shared" si="52"/>
        <v>1.7162625492085888E-3</v>
      </c>
      <c r="HZ5" s="40">
        <f t="shared" si="53"/>
        <v>0</v>
      </c>
      <c r="IA5" s="40">
        <f t="shared" si="54"/>
        <v>0</v>
      </c>
      <c r="IB5" s="40">
        <f t="shared" si="55"/>
        <v>0</v>
      </c>
      <c r="IC5" s="40">
        <f t="shared" si="56"/>
        <v>1.0216219288520019E-3</v>
      </c>
    </row>
    <row r="6" spans="1:237" x14ac:dyDescent="0.25">
      <c r="A6" s="17" t="s">
        <v>175</v>
      </c>
      <c r="B6" s="15">
        <v>9400.0806104999992</v>
      </c>
      <c r="C6" s="15">
        <v>1305.4868249000001</v>
      </c>
      <c r="D6" s="15">
        <v>5554.8156161999996</v>
      </c>
      <c r="E6" s="15">
        <v>1133.3319259</v>
      </c>
      <c r="F6" s="15">
        <v>1103.8630528000001</v>
      </c>
      <c r="G6" s="15">
        <v>1432.6922374999999</v>
      </c>
      <c r="H6" s="15">
        <v>522.78296588000001</v>
      </c>
      <c r="I6" s="17">
        <v>8.7124363599999999</v>
      </c>
      <c r="J6" s="17">
        <v>14.07420112</v>
      </c>
      <c r="K6" s="17">
        <v>1.0779299999999999E-3</v>
      </c>
      <c r="L6" s="17">
        <v>3.6885620000000001E-2</v>
      </c>
      <c r="M6" s="17">
        <v>10.61279021</v>
      </c>
      <c r="N6" s="17">
        <v>2.7725699999999998E-3</v>
      </c>
      <c r="O6" s="17">
        <v>0.75093595000000002</v>
      </c>
      <c r="P6" s="17">
        <v>0.10236766999999999</v>
      </c>
      <c r="Q6" s="17">
        <v>0.15247711</v>
      </c>
      <c r="R6" s="17">
        <v>2.2423740000000001E-2</v>
      </c>
      <c r="S6" s="17">
        <v>0.1215</v>
      </c>
      <c r="T6" s="17">
        <v>8.40517E-3</v>
      </c>
      <c r="U6" s="17">
        <v>9.6073259999999994E-2</v>
      </c>
      <c r="V6" s="17">
        <v>0.11237399000000001</v>
      </c>
      <c r="W6" s="17">
        <v>9.0185989999999994E-2</v>
      </c>
      <c r="Y6" s="17">
        <v>1.52633E-3</v>
      </c>
      <c r="Z6" s="17">
        <v>60.291635149999998</v>
      </c>
      <c r="AA6" s="17">
        <v>57.233648299999999</v>
      </c>
      <c r="AB6" s="17">
        <v>9.7977090000000003E-2</v>
      </c>
      <c r="AC6" s="17">
        <v>0.14765724999999999</v>
      </c>
      <c r="AD6" s="17">
        <v>1.24208081</v>
      </c>
      <c r="AE6" s="17">
        <v>0.97769382000000005</v>
      </c>
      <c r="AG6" s="17">
        <v>1.63303314</v>
      </c>
      <c r="AH6" s="17">
        <v>0.24957423000000001</v>
      </c>
      <c r="AI6" s="17">
        <v>0.14217506999999999</v>
      </c>
      <c r="AJ6" s="17">
        <v>0.10689593999999999</v>
      </c>
      <c r="AL6" s="17">
        <v>21.5890071</v>
      </c>
      <c r="AN6" s="17">
        <v>6.3506870000000007E-2</v>
      </c>
      <c r="AO6" s="17">
        <v>10.229555339999999</v>
      </c>
      <c r="AP6" s="17">
        <v>1.180208E-2</v>
      </c>
      <c r="AQ6" s="5">
        <v>1.1000000000000001E-7</v>
      </c>
      <c r="AR6" s="5">
        <v>9.5000000000000001E-7</v>
      </c>
      <c r="AS6" s="17">
        <v>9.344E-5</v>
      </c>
      <c r="AT6" s="17">
        <v>1.8900000000000001E-4</v>
      </c>
      <c r="AU6" s="17">
        <v>4.2905999999999999E-4</v>
      </c>
      <c r="AV6" s="17">
        <v>4.5981E-4</v>
      </c>
      <c r="AW6" s="17">
        <v>4.3522779999999997E-2</v>
      </c>
      <c r="AX6" s="17">
        <v>4.8246634400000001</v>
      </c>
      <c r="AY6" s="17">
        <v>146.48461964000001</v>
      </c>
      <c r="AZ6" s="17">
        <v>7.4504249999999994E-2</v>
      </c>
      <c r="BA6" s="17">
        <v>6.1575597999999996</v>
      </c>
      <c r="BE6" s="17">
        <v>1.32957E-3</v>
      </c>
      <c r="BG6" s="17" t="s">
        <v>175</v>
      </c>
      <c r="BH6" s="17">
        <v>4.6528590159603004E-3</v>
      </c>
      <c r="BI6" s="17">
        <v>0.74544420609244999</v>
      </c>
      <c r="BJ6" s="17">
        <v>0</v>
      </c>
      <c r="BK6" s="17">
        <v>14.1100128701804</v>
      </c>
      <c r="BL6" s="17">
        <v>1.0806498061586101E-3</v>
      </c>
      <c r="BM6" s="17">
        <v>8.7220593927320191</v>
      </c>
      <c r="BN6" s="17">
        <v>8.7220593927320191</v>
      </c>
      <c r="BO6" s="17">
        <v>3.9004904009953802E-2</v>
      </c>
      <c r="BP6" s="17">
        <v>3.76044656658945E-3</v>
      </c>
      <c r="BQ6" s="17">
        <v>1.51607587337709E-2</v>
      </c>
      <c r="BR6" s="17">
        <v>2.1816706551111401E-2</v>
      </c>
      <c r="BS6" s="17">
        <v>10.638223272432301</v>
      </c>
      <c r="BT6" s="17">
        <v>1.3320978360021E-3</v>
      </c>
      <c r="BU6" s="17">
        <v>8.8957817051428599E-4</v>
      </c>
      <c r="BV6" s="17">
        <v>1.8903370863462201E-3</v>
      </c>
      <c r="BW6" s="17">
        <v>1.53017730451892E-3</v>
      </c>
      <c r="BX6" s="17">
        <v>0.75217278836509405</v>
      </c>
      <c r="BY6" s="17">
        <v>2.4626162074266399E-2</v>
      </c>
      <c r="BZ6" s="17">
        <v>7.7982938366790405E-2</v>
      </c>
      <c r="CA6" s="17">
        <v>0.152880983552585</v>
      </c>
      <c r="CB6" s="17">
        <v>0</v>
      </c>
      <c r="CC6" s="17">
        <v>931.66117240723804</v>
      </c>
      <c r="CD6" s="17">
        <v>2.2476724438531701E-2</v>
      </c>
      <c r="CE6" s="17">
        <v>2.4436966603879002E-3</v>
      </c>
      <c r="CF6" s="17">
        <v>5.9828552534598603E-3</v>
      </c>
      <c r="CG6" s="17">
        <v>0.121831491168834</v>
      </c>
      <c r="CH6" s="17">
        <v>9.63266958014143E-2</v>
      </c>
      <c r="CI6" s="17">
        <v>0.98028068993571005</v>
      </c>
      <c r="CJ6" s="17">
        <v>0.112668228810663</v>
      </c>
      <c r="CK6" s="17">
        <v>0</v>
      </c>
      <c r="CL6" s="17">
        <v>0.14254614991650899</v>
      </c>
      <c r="CM6" s="17">
        <v>6.3674693640078606E-2</v>
      </c>
      <c r="CN6" s="17">
        <v>9414.5131429439407</v>
      </c>
      <c r="CO6" s="17">
        <v>9.0411843120255894E-2</v>
      </c>
      <c r="CP6" s="17">
        <v>0</v>
      </c>
      <c r="CQ6" s="17">
        <v>41.76853662197</v>
      </c>
      <c r="CR6" s="17">
        <v>41.205116427034298</v>
      </c>
      <c r="CS6" s="17">
        <v>0.66196934554669595</v>
      </c>
      <c r="CT6" s="17">
        <v>4.8273747815509802</v>
      </c>
      <c r="CU6" s="17">
        <v>35.168642456505602</v>
      </c>
      <c r="CV6" s="17">
        <v>0</v>
      </c>
      <c r="CW6" s="17">
        <v>2.6771318973367502E-3</v>
      </c>
      <c r="CX6" s="17">
        <v>60.370140670515099</v>
      </c>
      <c r="CY6" s="17">
        <v>60.370140670515099</v>
      </c>
      <c r="CZ6" s="17">
        <v>2.6893922511538998E-3</v>
      </c>
      <c r="DA6" s="17">
        <v>0</v>
      </c>
      <c r="DB6" s="17">
        <v>57.3873484745898</v>
      </c>
      <c r="DC6" s="17">
        <v>146.836354075846</v>
      </c>
      <c r="DD6" s="17">
        <v>2.74315630565726E-2</v>
      </c>
      <c r="DE6" s="17">
        <v>6.42831023850301E-2</v>
      </c>
      <c r="DF6" s="17">
        <v>0</v>
      </c>
      <c r="DG6" s="17">
        <v>3.92568361222193E-2</v>
      </c>
      <c r="DH6" s="17">
        <v>2.5575861411975599E-3</v>
      </c>
      <c r="DI6" s="5">
        <v>6.3740491853327906E-5</v>
      </c>
      <c r="DJ6" s="17">
        <v>0.111288458877657</v>
      </c>
      <c r="DK6" s="17">
        <v>0.40043228267931602</v>
      </c>
      <c r="DL6" s="17">
        <v>3.8486583536533399E-2</v>
      </c>
      <c r="DM6" s="17">
        <v>0.109538720888551</v>
      </c>
      <c r="DN6" s="17">
        <v>0.41095649347402102</v>
      </c>
      <c r="DO6" s="17">
        <v>0.83436617793443002</v>
      </c>
      <c r="DP6" s="17">
        <v>6.3738736304624801E-4</v>
      </c>
      <c r="DQ6" s="17">
        <v>7.4702156043088996E-2</v>
      </c>
      <c r="DR6" s="17">
        <v>6.4046925514740598E-4</v>
      </c>
      <c r="DS6" s="17">
        <v>1.65714025581545</v>
      </c>
      <c r="DT6" s="17">
        <v>1307.17226108362</v>
      </c>
      <c r="DU6" s="17">
        <v>0</v>
      </c>
      <c r="DV6" s="17">
        <v>0.102578638965811</v>
      </c>
      <c r="DW6" s="17">
        <v>0.14761312840965099</v>
      </c>
      <c r="DX6" s="17">
        <v>375.49942491068498</v>
      </c>
      <c r="DY6" s="17">
        <v>5139.2444914902599</v>
      </c>
      <c r="DZ6" s="17">
        <v>571.02729924081598</v>
      </c>
      <c r="EA6" s="17">
        <v>5710.2717907310798</v>
      </c>
      <c r="EB6" s="5">
        <v>2.93655502078223E-5</v>
      </c>
      <c r="EC6" s="17">
        <v>6.3352088876752699</v>
      </c>
      <c r="ED6" s="17">
        <v>3.1342594646648E-3</v>
      </c>
      <c r="EE6" s="17">
        <v>1.18150841741333E-2</v>
      </c>
      <c r="EF6" s="5">
        <v>1.1019375011711999E-7</v>
      </c>
      <c r="EG6" s="5">
        <v>9.5166666997359898E-7</v>
      </c>
      <c r="EH6" s="5">
        <v>9.3440188517226298E-5</v>
      </c>
      <c r="EI6" s="17">
        <v>1.8900767363133099E-4</v>
      </c>
      <c r="EJ6" s="17">
        <v>4.2923576788152299E-4</v>
      </c>
      <c r="EK6" s="17">
        <v>4.5987003486946498E-4</v>
      </c>
      <c r="EL6" s="17">
        <v>4.35592271652641E-2</v>
      </c>
      <c r="EM6" s="17">
        <v>6.7920249136266504</v>
      </c>
      <c r="EN6" s="17">
        <v>130.73981152870601</v>
      </c>
      <c r="EO6" s="17">
        <v>10.860984265364801</v>
      </c>
      <c r="EP6" s="17">
        <v>26.760532445469199</v>
      </c>
      <c r="EQ6" s="17">
        <v>64.831018777878796</v>
      </c>
      <c r="ER6" s="17">
        <v>13.0862653352987</v>
      </c>
      <c r="ES6" s="17">
        <v>0.397620066469352</v>
      </c>
      <c r="ET6" s="17">
        <v>6.5280924965403697E-3</v>
      </c>
      <c r="EU6" s="17">
        <v>28.6381269026441</v>
      </c>
      <c r="EV6" s="17">
        <v>1134.82188119996</v>
      </c>
      <c r="EW6" s="17">
        <v>1105.2877468480301</v>
      </c>
      <c r="EX6" s="17">
        <v>29.534134351930401</v>
      </c>
      <c r="EY6" s="17">
        <v>0.404098904527742</v>
      </c>
      <c r="EZ6" s="17">
        <v>1.33673594578834E-2</v>
      </c>
      <c r="FA6" s="17">
        <v>89.453667721406305</v>
      </c>
      <c r="FB6" s="17">
        <v>0.60771679866951001</v>
      </c>
      <c r="FC6" s="17">
        <v>185.104802129587</v>
      </c>
      <c r="FD6" s="17">
        <v>37.648597201533299</v>
      </c>
      <c r="FE6" s="17">
        <v>19.550858656402902</v>
      </c>
      <c r="FF6" s="17">
        <v>462.76932362478402</v>
      </c>
      <c r="FG6" s="17">
        <v>0.10709435500523</v>
      </c>
      <c r="FH6" s="17">
        <v>26.057093615904598</v>
      </c>
      <c r="FI6" s="17">
        <v>59.6823266803545</v>
      </c>
      <c r="FJ6" s="17">
        <v>98.137859100690505</v>
      </c>
      <c r="FK6" s="17">
        <v>0.54855596386497796</v>
      </c>
      <c r="FL6" s="17">
        <v>0</v>
      </c>
      <c r="FM6" s="17">
        <v>1439.0903292533901</v>
      </c>
      <c r="FN6" s="17">
        <v>5.2934238354796701</v>
      </c>
      <c r="FO6" s="17">
        <v>6.1737969700904696</v>
      </c>
      <c r="FP6" s="17">
        <v>1.7957992162127799E-3</v>
      </c>
      <c r="FQ6" s="17">
        <v>4.7838460867738403E-3</v>
      </c>
      <c r="FR6" s="17">
        <v>9.5157213329674004</v>
      </c>
      <c r="FS6" s="17">
        <v>21.605141245921299</v>
      </c>
      <c r="FT6" s="17">
        <v>3.3158681246989501E-2</v>
      </c>
      <c r="FU6" s="17">
        <v>523.64406067266304</v>
      </c>
      <c r="FV6" s="17">
        <v>10.2350901359105</v>
      </c>
      <c r="FW6" s="17">
        <v>1.1666191841033899</v>
      </c>
      <c r="FY6" s="26">
        <f t="shared" si="0"/>
        <v>0.71708905554724645</v>
      </c>
      <c r="FZ6" s="40">
        <f t="shared" si="1"/>
        <v>1.5353626252758033E-3</v>
      </c>
      <c r="GA6" s="40">
        <f t="shared" si="2"/>
        <v>1.291040362470925E-3</v>
      </c>
      <c r="GB6" s="40">
        <f t="shared" si="3"/>
        <v>2.7985838823832366E-2</v>
      </c>
      <c r="GC6" s="40">
        <f t="shared" si="4"/>
        <v>1.3146680737655921E-3</v>
      </c>
      <c r="GD6" s="40">
        <f t="shared" si="5"/>
        <v>1.290643838849577E-3</v>
      </c>
      <c r="GE6" s="40">
        <f t="shared" si="6"/>
        <v>4.4657823822334981E-3</v>
      </c>
      <c r="GF6" s="40">
        <f t="shared" si="7"/>
        <v>1.6471362857310374E-3</v>
      </c>
      <c r="GG6" s="40">
        <f t="shared" si="8"/>
        <v>1.1045168463094811E-3</v>
      </c>
      <c r="GH6" s="40">
        <f t="shared" si="9"/>
        <v>2.544496122732704E-3</v>
      </c>
      <c r="GI6" s="40">
        <f t="shared" si="10"/>
        <v>2.5231751213994616E-3</v>
      </c>
      <c r="GJ6" s="40">
        <f t="shared" si="11"/>
        <v>2.4900024693172685E-3</v>
      </c>
      <c r="GK6" s="40">
        <f t="shared" si="12"/>
        <v>2.3964538946917241E-3</v>
      </c>
      <c r="GL6" s="40">
        <f t="shared" si="13"/>
        <v>2.649259301119949E-3</v>
      </c>
      <c r="GM6" s="40">
        <f t="shared" si="14"/>
        <v>1.6470623960592491E-3</v>
      </c>
      <c r="GN6" s="40">
        <f t="shared" si="15"/>
        <v>2.3584637713920508E-3</v>
      </c>
      <c r="GO6" s="40">
        <f t="shared" si="16"/>
        <v>2.648748737335096E-3</v>
      </c>
      <c r="GP6" s="40">
        <f t="shared" si="17"/>
        <v>2.3628724972595788E-3</v>
      </c>
      <c r="GQ6" s="40">
        <f t="shared" si="18"/>
        <v>2.7283223772346134E-3</v>
      </c>
      <c r="GR6" s="40">
        <f t="shared" si="19"/>
        <v>2.5439002242382356E-3</v>
      </c>
      <c r="GS6" s="40">
        <f t="shared" si="20"/>
        <v>2.6379431843398071E-3</v>
      </c>
      <c r="GT6" s="40">
        <f t="shared" si="21"/>
        <v>2.6183889231217762E-3</v>
      </c>
      <c r="GU6" s="40">
        <f t="shared" si="22"/>
        <v>2.5043038309597817E-3</v>
      </c>
      <c r="GV6" s="40">
        <f t="shared" si="23"/>
        <v>0</v>
      </c>
      <c r="GW6" s="40">
        <f t="shared" si="24"/>
        <v>2.5206243203763456E-3</v>
      </c>
      <c r="GX6" s="40">
        <f t="shared" si="25"/>
        <v>1.3020963906483314E-3</v>
      </c>
      <c r="GY6" s="40">
        <f t="shared" si="26"/>
        <v>2.685486233275837E-3</v>
      </c>
      <c r="GZ6" s="40">
        <f t="shared" si="27"/>
        <v>2.7115312175842376E-3</v>
      </c>
      <c r="HA6" s="40">
        <f t="shared" si="28"/>
        <v>2.4926268441571183E-3</v>
      </c>
      <c r="HB6" s="40">
        <f t="shared" si="29"/>
        <v>2.6100245510202054E-3</v>
      </c>
      <c r="HC6" s="40">
        <f t="shared" si="30"/>
        <v>2.6458896259669525E-3</v>
      </c>
      <c r="HD6" s="40">
        <f t="shared" si="31"/>
        <v>6.3738736304624799E+46</v>
      </c>
      <c r="HE6" s="40">
        <f t="shared" si="32"/>
        <v>1.4762171829195087E-2</v>
      </c>
      <c r="HF6" s="40">
        <f t="shared" si="33"/>
        <v>2.4743635409072329E-3</v>
      </c>
      <c r="HG6" s="40">
        <f t="shared" si="34"/>
        <v>2.6100209868650248E-3</v>
      </c>
      <c r="HH6" s="40">
        <f t="shared" si="35"/>
        <v>1.8561509934802421E-3</v>
      </c>
      <c r="HI6" s="40">
        <f t="shared" si="36"/>
        <v>0</v>
      </c>
      <c r="HJ6" s="40">
        <f t="shared" si="37"/>
        <v>7.4733153991593884E-4</v>
      </c>
      <c r="HK6" s="40">
        <f t="shared" si="38"/>
        <v>0</v>
      </c>
      <c r="HL6" s="40">
        <f t="shared" si="39"/>
        <v>2.6426060688961479E-3</v>
      </c>
      <c r="HM6" s="40">
        <f t="shared" si="40"/>
        <v>5.4105928620950107E-4</v>
      </c>
      <c r="HN6" s="40">
        <f t="shared" si="41"/>
        <v>1.1018544301767384E-3</v>
      </c>
      <c r="HO6" s="40">
        <f t="shared" si="42"/>
        <v>1.7613647010908007E-3</v>
      </c>
      <c r="HP6" s="40">
        <f t="shared" si="43"/>
        <v>1.7543894458936498E-3</v>
      </c>
      <c r="HQ6" s="40">
        <f t="shared" si="44"/>
        <v>2.0175216855494448E-6</v>
      </c>
      <c r="HR6" s="40">
        <f t="shared" si="45"/>
        <v>4.0601223973414122E-5</v>
      </c>
      <c r="HS6" s="40">
        <f t="shared" si="46"/>
        <v>4.0965804671376114E-4</v>
      </c>
      <c r="HT6" s="40">
        <f t="shared" si="47"/>
        <v>1.305645146146832E-4</v>
      </c>
      <c r="HU6" s="40">
        <f t="shared" si="48"/>
        <v>8.3742732573845158E-4</v>
      </c>
      <c r="HV6" s="40">
        <f t="shared" si="49"/>
        <v>5.6197527240989752E-4</v>
      </c>
      <c r="HW6" s="40">
        <f t="shared" si="50"/>
        <v>2.4011697385733673E-3</v>
      </c>
      <c r="HX6" s="40">
        <f t="shared" si="51"/>
        <v>2.656305420012983E-3</v>
      </c>
      <c r="HY6" s="40">
        <f t="shared" si="52"/>
        <v>2.6369488267852454E-3</v>
      </c>
      <c r="HZ6" s="40">
        <f t="shared" si="53"/>
        <v>0</v>
      </c>
      <c r="IA6" s="40">
        <f t="shared" si="54"/>
        <v>0</v>
      </c>
      <c r="IB6" s="40">
        <f t="shared" si="55"/>
        <v>0</v>
      </c>
      <c r="IC6" s="40">
        <f t="shared" si="56"/>
        <v>1.9012432606782717E-3</v>
      </c>
    </row>
    <row r="7" spans="1:237" x14ac:dyDescent="0.25">
      <c r="A7" s="17" t="s">
        <v>176</v>
      </c>
      <c r="B7" s="15">
        <v>5127.4151000000002</v>
      </c>
      <c r="C7" s="15">
        <v>170.05969999999999</v>
      </c>
      <c r="D7" s="15">
        <v>17167.147199999999</v>
      </c>
      <c r="E7" s="15">
        <v>658.32420000000002</v>
      </c>
      <c r="F7" s="15">
        <v>501.7996</v>
      </c>
      <c r="G7" s="15">
        <v>9106.3940000000002</v>
      </c>
      <c r="H7" s="15">
        <v>546.37869999999998</v>
      </c>
      <c r="I7" s="17">
        <v>7.4726361900000002</v>
      </c>
      <c r="J7" s="17">
        <v>3.3904901999999999</v>
      </c>
      <c r="K7" s="17">
        <v>0.1326</v>
      </c>
      <c r="L7" s="17">
        <v>0.14680211000000001</v>
      </c>
      <c r="M7" s="17">
        <v>4.7838587800000001</v>
      </c>
      <c r="N7" s="17">
        <v>1.7337709999999999E-2</v>
      </c>
      <c r="O7" s="17">
        <v>1.155225E-2</v>
      </c>
      <c r="P7" s="17">
        <v>1.6964570000000002E-2</v>
      </c>
      <c r="Q7" s="17">
        <v>3.0462099999999999E-2</v>
      </c>
      <c r="R7" s="17">
        <v>1.8954200000000001E-2</v>
      </c>
      <c r="S7" s="17">
        <v>17.119900000000001</v>
      </c>
      <c r="T7" s="17">
        <v>0.33177257999999998</v>
      </c>
      <c r="U7" s="17">
        <v>1.9631300000000001E-2</v>
      </c>
      <c r="V7" s="17">
        <v>2.03085E-2</v>
      </c>
      <c r="Z7" s="17">
        <v>59.087447400000002</v>
      </c>
      <c r="AA7" s="17">
        <v>30.002960999999999</v>
      </c>
      <c r="AB7" s="17">
        <v>4.9485420000000002E-2</v>
      </c>
      <c r="AC7" s="17">
        <v>2.3563089999999998E-2</v>
      </c>
      <c r="AD7" s="17">
        <v>5.1305721100000001</v>
      </c>
      <c r="AE7" s="17">
        <v>0.91251300000000002</v>
      </c>
      <c r="AG7" s="17">
        <v>0.21507698</v>
      </c>
      <c r="AH7" s="17">
        <v>2.0634523200000001</v>
      </c>
      <c r="AI7" s="17">
        <v>2.5723300000000001E-2</v>
      </c>
      <c r="AJ7" s="17">
        <v>2.23387E-2</v>
      </c>
      <c r="AL7" s="17">
        <v>14.23391752</v>
      </c>
      <c r="AN7" s="17">
        <v>1.2185100000000001E-2</v>
      </c>
      <c r="AO7" s="17">
        <v>6.5772714199999998</v>
      </c>
      <c r="AP7" s="17">
        <v>7.4463000000000003E-4</v>
      </c>
      <c r="AQ7" s="5"/>
      <c r="AR7" s="5"/>
      <c r="AT7" s="5"/>
      <c r="AU7" s="17">
        <v>1.057E-5</v>
      </c>
      <c r="AV7" s="5">
        <v>3.0900000000000001E-6</v>
      </c>
      <c r="AW7" s="17">
        <v>1.17019E-3</v>
      </c>
      <c r="AX7" s="17">
        <v>3.2352709200000001</v>
      </c>
      <c r="AY7" s="17">
        <v>8.8578908999999992</v>
      </c>
      <c r="AZ7" s="17">
        <v>0.5000696</v>
      </c>
      <c r="BA7" s="17">
        <v>1.2861899999999999</v>
      </c>
      <c r="BE7" s="17">
        <v>1.1188000000000001E-4</v>
      </c>
      <c r="BG7" s="17" t="s">
        <v>176</v>
      </c>
      <c r="BH7" s="17">
        <v>0</v>
      </c>
      <c r="BI7" s="17">
        <v>0</v>
      </c>
      <c r="BJ7" s="17">
        <v>0</v>
      </c>
      <c r="BK7" s="17">
        <v>3.3972635375517499</v>
      </c>
      <c r="BL7" s="17">
        <v>0.13259994719246901</v>
      </c>
      <c r="BM7" s="17">
        <v>7.4750964120859003</v>
      </c>
      <c r="BN7" s="17">
        <v>7.4750964120859003</v>
      </c>
      <c r="BO7" s="17">
        <v>3.0410357309413102E-3</v>
      </c>
      <c r="BP7" s="17">
        <v>0</v>
      </c>
      <c r="BQ7" s="17">
        <v>6.0190797527516403E-2</v>
      </c>
      <c r="BR7" s="17">
        <v>8.6615830103010896E-2</v>
      </c>
      <c r="BS7" s="17">
        <v>4.7911234859427303</v>
      </c>
      <c r="BT7" s="17">
        <v>1.12154981409084E-4</v>
      </c>
      <c r="BU7" s="17">
        <v>5.5480989063972598E-3</v>
      </c>
      <c r="BV7" s="17">
        <v>1.1789718072719399E-2</v>
      </c>
      <c r="BW7" s="17">
        <v>0</v>
      </c>
      <c r="BX7" s="17">
        <v>1.1552331234721901E-2</v>
      </c>
      <c r="BY7" s="17">
        <v>4.0746732418415199E-3</v>
      </c>
      <c r="BZ7" s="17">
        <v>1.2903163710048101E-2</v>
      </c>
      <c r="CA7" s="17">
        <v>3.0536837267007198E-2</v>
      </c>
      <c r="CB7" s="17">
        <v>0</v>
      </c>
      <c r="CC7" s="17">
        <v>553.849206619283</v>
      </c>
      <c r="CD7" s="17">
        <v>1.90006040436735E-2</v>
      </c>
      <c r="CE7" s="17">
        <v>9.6214572259131201E-2</v>
      </c>
      <c r="CF7" s="17">
        <v>0.23555937549298001</v>
      </c>
      <c r="CG7" s="17">
        <v>17.119897868791899</v>
      </c>
      <c r="CH7" s="17">
        <v>1.96794182210684E-2</v>
      </c>
      <c r="CI7" s="17">
        <v>0.91299371871757096</v>
      </c>
      <c r="CJ7" s="17">
        <v>2.0358267210072899E-2</v>
      </c>
      <c r="CK7" s="17">
        <v>0</v>
      </c>
      <c r="CL7" s="17">
        <v>2.5786223628036099E-2</v>
      </c>
      <c r="CM7" s="17">
        <v>1.22149906027987E-2</v>
      </c>
      <c r="CN7" s="17">
        <v>5128.3226329906201</v>
      </c>
      <c r="CO7" s="17">
        <v>0</v>
      </c>
      <c r="CP7" s="17">
        <v>0</v>
      </c>
      <c r="CQ7" s="17">
        <v>3.57999692799932</v>
      </c>
      <c r="CR7" s="17">
        <v>10.635649145527699</v>
      </c>
      <c r="CS7" s="17">
        <v>9.8556003035414799E-2</v>
      </c>
      <c r="CT7" s="17">
        <v>3.2360063388831399</v>
      </c>
      <c r="CU7" s="17">
        <v>3.3942049047239502</v>
      </c>
      <c r="CV7" s="17">
        <v>0</v>
      </c>
      <c r="CW7" s="17">
        <v>0</v>
      </c>
      <c r="CX7" s="17">
        <v>59.110726283409697</v>
      </c>
      <c r="CY7" s="17">
        <v>59.110726283409697</v>
      </c>
      <c r="CZ7" s="17">
        <v>0</v>
      </c>
      <c r="DA7" s="17">
        <v>0</v>
      </c>
      <c r="DB7" s="17">
        <v>30.005385543898502</v>
      </c>
      <c r="DC7" s="17">
        <v>8.8629544757320602</v>
      </c>
      <c r="DD7" s="17">
        <v>7.26781175520003E-3</v>
      </c>
      <c r="DE7" s="17">
        <v>4.0458742396733798E-2</v>
      </c>
      <c r="DF7" s="17">
        <v>0</v>
      </c>
      <c r="DG7" s="17">
        <v>2.4321713389200599</v>
      </c>
      <c r="DH7" s="17">
        <v>0</v>
      </c>
      <c r="DI7" s="17">
        <v>0</v>
      </c>
      <c r="DJ7" s="17">
        <v>2.35686938780981E-3</v>
      </c>
      <c r="DK7" s="17">
        <v>0</v>
      </c>
      <c r="DL7" s="17">
        <v>6.1292392753407501E-3</v>
      </c>
      <c r="DM7" s="17">
        <v>1.74447468487684E-2</v>
      </c>
      <c r="DN7" s="17">
        <v>1.69314651647017</v>
      </c>
      <c r="DO7" s="17">
        <v>3.4376007627143199</v>
      </c>
      <c r="DP7" s="17">
        <v>0</v>
      </c>
      <c r="DQ7" s="17">
        <v>0.50010750312505103</v>
      </c>
      <c r="DR7" s="17">
        <v>0</v>
      </c>
      <c r="DS7" s="17">
        <v>0.217796922616636</v>
      </c>
      <c r="DT7" s="17">
        <v>170.05989725039501</v>
      </c>
      <c r="DU7" s="17">
        <v>0</v>
      </c>
      <c r="DV7" s="17">
        <v>0.84602779672282902</v>
      </c>
      <c r="DW7" s="17">
        <v>1.2174539467253001</v>
      </c>
      <c r="DX7" s="17">
        <v>413.095774532625</v>
      </c>
      <c r="DY7" s="17">
        <v>15590.1750861495</v>
      </c>
      <c r="DZ7" s="17">
        <v>1732.2418144169001</v>
      </c>
      <c r="EA7" s="17">
        <v>17322.416900566401</v>
      </c>
      <c r="EB7" s="17">
        <v>0</v>
      </c>
      <c r="EC7" s="17">
        <v>9.7980753743124005</v>
      </c>
      <c r="ED7" s="17">
        <v>0</v>
      </c>
      <c r="EE7" s="17">
        <v>7.4635794151446395E-4</v>
      </c>
      <c r="EF7" s="17">
        <v>0</v>
      </c>
      <c r="EG7" s="17">
        <v>0</v>
      </c>
      <c r="EH7" s="17">
        <v>0</v>
      </c>
      <c r="EI7" s="17">
        <v>0</v>
      </c>
      <c r="EJ7" s="5">
        <v>1.0596030146001099E-5</v>
      </c>
      <c r="EK7" s="5">
        <v>3.0975473271714101E-6</v>
      </c>
      <c r="EL7" s="17">
        <v>1.1716227081488299E-3</v>
      </c>
      <c r="EM7" s="17">
        <v>13.655434737898</v>
      </c>
      <c r="EN7" s="17">
        <v>116.25704560657501</v>
      </c>
      <c r="EO7" s="17">
        <v>9.8397361508402295</v>
      </c>
      <c r="EP7" s="17">
        <v>8.5464930534565706</v>
      </c>
      <c r="EQ7" s="17">
        <v>29.3473498982015</v>
      </c>
      <c r="ER7" s="17">
        <v>10.2419545464265</v>
      </c>
      <c r="ES7" s="17">
        <v>0</v>
      </c>
      <c r="ET7" s="17">
        <v>1.76231981007181E-3</v>
      </c>
      <c r="EU7" s="17">
        <v>3.5064165161901899</v>
      </c>
      <c r="EV7" s="17">
        <v>658.47192473560699</v>
      </c>
      <c r="EW7" s="17">
        <v>501.935559848987</v>
      </c>
      <c r="EX7" s="17">
        <v>156.536364886619</v>
      </c>
      <c r="EY7" s="17">
        <v>2.4314052811719701E-2</v>
      </c>
      <c r="EZ7" s="17">
        <v>5.36480473883496E-2</v>
      </c>
      <c r="FA7" s="17">
        <v>122.13835886340701</v>
      </c>
      <c r="FB7" s="17">
        <v>2.57442914069346E-2</v>
      </c>
      <c r="FC7" s="17">
        <v>59.005159846778703</v>
      </c>
      <c r="FD7" s="17">
        <v>14.1340202702866</v>
      </c>
      <c r="FE7" s="17">
        <v>7.3329688566279199</v>
      </c>
      <c r="FF7" s="17">
        <v>147.54963742896899</v>
      </c>
      <c r="FG7" s="17">
        <v>2.2375589378131201E-2</v>
      </c>
      <c r="FH7" s="17">
        <v>10.896010560041899</v>
      </c>
      <c r="FI7" s="17">
        <v>26.732612485656102</v>
      </c>
      <c r="FJ7" s="17">
        <v>48.985161004095097</v>
      </c>
      <c r="FK7" s="17">
        <v>0.81654979854612597</v>
      </c>
      <c r="FL7" s="17">
        <v>0</v>
      </c>
      <c r="FM7" s="17">
        <v>9117.8335336913096</v>
      </c>
      <c r="FN7" s="17">
        <v>0.106721892429763</v>
      </c>
      <c r="FO7" s="17">
        <v>1.2893405721545199</v>
      </c>
      <c r="FP7" s="17">
        <v>221.32381595617201</v>
      </c>
      <c r="FQ7" s="17">
        <v>0</v>
      </c>
      <c r="FR7" s="17">
        <v>46.8468193823295</v>
      </c>
      <c r="FS7" s="17">
        <v>14.2383054075208</v>
      </c>
      <c r="FT7" s="17">
        <v>0</v>
      </c>
      <c r="FU7" s="17">
        <v>546.52708317410395</v>
      </c>
      <c r="FV7" s="17">
        <v>6.5786880975556903</v>
      </c>
      <c r="FW7" s="17">
        <v>138.44806552435199</v>
      </c>
      <c r="FY7" s="26">
        <f t="shared" si="0"/>
        <v>0.75585599918207069</v>
      </c>
      <c r="FZ7" s="40">
        <f t="shared" si="1"/>
        <v>1.7699620040904901E-4</v>
      </c>
      <c r="GA7" s="40">
        <f t="shared" si="2"/>
        <v>1.1598891155194327E-6</v>
      </c>
      <c r="GB7" s="40">
        <f t="shared" si="3"/>
        <v>9.0445837481023823E-3</v>
      </c>
      <c r="GC7" s="40">
        <f t="shared" si="4"/>
        <v>2.2439511658081394E-4</v>
      </c>
      <c r="GD7" s="40">
        <f t="shared" si="5"/>
        <v>2.7094451447749166E-4</v>
      </c>
      <c r="GE7" s="40">
        <f t="shared" si="6"/>
        <v>1.2562089550824844E-3</v>
      </c>
      <c r="GF7" s="40">
        <f t="shared" si="7"/>
        <v>2.7157569302018803E-4</v>
      </c>
      <c r="GG7" s="40">
        <f t="shared" si="8"/>
        <v>3.2923081270734539E-4</v>
      </c>
      <c r="GH7" s="40">
        <f t="shared" si="9"/>
        <v>1.9977457984541661E-3</v>
      </c>
      <c r="GI7" s="40">
        <f t="shared" si="10"/>
        <v>-3.9824684002193935E-7</v>
      </c>
      <c r="GJ7" s="40">
        <f t="shared" si="11"/>
        <v>3.0773607595140933E-5</v>
      </c>
      <c r="GK7" s="40">
        <f t="shared" si="12"/>
        <v>1.5185870396304236E-3</v>
      </c>
      <c r="GL7" s="40">
        <f t="shared" si="13"/>
        <v>6.1703141106290894E-6</v>
      </c>
      <c r="GM7" s="40">
        <f t="shared" si="14"/>
        <v>7.0319393971421982E-6</v>
      </c>
      <c r="GN7" s="40">
        <f t="shared" si="15"/>
        <v>7.8203879553782386E-4</v>
      </c>
      <c r="GO7" s="40">
        <f t="shared" si="16"/>
        <v>2.4534509113685334E-3</v>
      </c>
      <c r="GP7" s="40">
        <f t="shared" si="17"/>
        <v>2.4482195858173245E-3</v>
      </c>
      <c r="GQ7" s="40">
        <f t="shared" si="18"/>
        <v>-1.2448718172655775E-7</v>
      </c>
      <c r="GR7" s="40">
        <f t="shared" si="19"/>
        <v>4.1225592278798925E-6</v>
      </c>
      <c r="GS7" s="40">
        <f t="shared" si="20"/>
        <v>2.4510970271148353E-3</v>
      </c>
      <c r="GT7" s="40">
        <f t="shared" si="21"/>
        <v>2.4505606062928931E-3</v>
      </c>
      <c r="GU7" s="40">
        <f t="shared" si="22"/>
        <v>0</v>
      </c>
      <c r="GV7" s="40">
        <f t="shared" si="23"/>
        <v>0</v>
      </c>
      <c r="GW7" s="40">
        <f t="shared" si="24"/>
        <v>0</v>
      </c>
      <c r="GX7" s="40">
        <f t="shared" si="25"/>
        <v>3.9397341455801459E-4</v>
      </c>
      <c r="GY7" s="40">
        <f t="shared" si="26"/>
        <v>8.0810153987890141E-5</v>
      </c>
      <c r="GZ7" s="40">
        <f t="shared" si="27"/>
        <v>6.9797568771615902E-5</v>
      </c>
      <c r="HA7" s="40">
        <f t="shared" si="28"/>
        <v>4.6242339647106269E-4</v>
      </c>
      <c r="HB7" s="40">
        <f t="shared" si="29"/>
        <v>3.4142232237334133E-5</v>
      </c>
      <c r="HC7" s="40">
        <f t="shared" si="30"/>
        <v>5.268075277513177E-4</v>
      </c>
      <c r="HD7" s="40">
        <f t="shared" si="31"/>
        <v>0</v>
      </c>
      <c r="HE7" s="40">
        <f t="shared" si="32"/>
        <v>1.2646367903417629E-2</v>
      </c>
      <c r="HF7" s="40">
        <f t="shared" si="33"/>
        <v>1.4259330270864837E-5</v>
      </c>
      <c r="HG7" s="40">
        <f t="shared" si="34"/>
        <v>2.446172459835957E-3</v>
      </c>
      <c r="HH7" s="40">
        <f t="shared" si="35"/>
        <v>1.6513663790283998E-3</v>
      </c>
      <c r="HI7" s="40">
        <f t="shared" si="36"/>
        <v>0</v>
      </c>
      <c r="HJ7" s="40">
        <f t="shared" si="37"/>
        <v>3.0826984311480249E-4</v>
      </c>
      <c r="HK7" s="40">
        <f t="shared" si="38"/>
        <v>0</v>
      </c>
      <c r="HL7" s="40">
        <f t="shared" si="39"/>
        <v>2.453045342155524E-3</v>
      </c>
      <c r="HM7" s="40">
        <f t="shared" si="40"/>
        <v>2.1538985777335101E-4</v>
      </c>
      <c r="HN7" s="40">
        <f t="shared" si="41"/>
        <v>2.3205370646682496E-3</v>
      </c>
      <c r="HO7" s="40">
        <f t="shared" si="42"/>
        <v>0</v>
      </c>
      <c r="HP7" s="40">
        <f t="shared" si="43"/>
        <v>0</v>
      </c>
      <c r="HQ7" s="40">
        <f t="shared" si="44"/>
        <v>0</v>
      </c>
      <c r="HR7" s="40">
        <f t="shared" si="45"/>
        <v>0</v>
      </c>
      <c r="HS7" s="40">
        <f t="shared" si="46"/>
        <v>2.4626438979279785E-3</v>
      </c>
      <c r="HT7" s="40">
        <f t="shared" si="47"/>
        <v>2.4425007027216862E-3</v>
      </c>
      <c r="HU7" s="40">
        <f t="shared" si="48"/>
        <v>1.2243380552132011E-3</v>
      </c>
      <c r="HV7" s="40">
        <f t="shared" si="49"/>
        <v>2.2731292102730062E-4</v>
      </c>
      <c r="HW7" s="40">
        <f t="shared" si="50"/>
        <v>5.7164575509289182E-4</v>
      </c>
      <c r="HX7" s="40">
        <f t="shared" si="51"/>
        <v>7.5795699340713542E-5</v>
      </c>
      <c r="HY7" s="40">
        <f t="shared" si="52"/>
        <v>2.4495386797595774E-3</v>
      </c>
      <c r="HZ7" s="40">
        <f t="shared" si="53"/>
        <v>0</v>
      </c>
      <c r="IA7" s="40">
        <f t="shared" si="54"/>
        <v>0</v>
      </c>
      <c r="IB7" s="40">
        <f t="shared" si="55"/>
        <v>0</v>
      </c>
      <c r="IC7" s="40">
        <f t="shared" si="56"/>
        <v>2.4578245359670693E-3</v>
      </c>
    </row>
    <row r="8" spans="1:237" x14ac:dyDescent="0.25">
      <c r="A8" s="17" t="s">
        <v>177</v>
      </c>
      <c r="B8" s="15">
        <v>945.54385611999999</v>
      </c>
      <c r="C8" s="15">
        <v>270.47553615999999</v>
      </c>
      <c r="D8" s="15">
        <v>3334.7085100999998</v>
      </c>
      <c r="E8" s="15">
        <v>276.39785883000002</v>
      </c>
      <c r="F8" s="15">
        <v>269.17046973999999</v>
      </c>
      <c r="G8" s="15">
        <v>298.42424595</v>
      </c>
      <c r="H8" s="15">
        <v>114.55681165999999</v>
      </c>
      <c r="I8" s="17">
        <v>2.43227883</v>
      </c>
      <c r="J8" s="17">
        <v>1.19899585</v>
      </c>
      <c r="L8" s="17">
        <v>7.3823999999999999E-3</v>
      </c>
      <c r="M8" s="17">
        <v>0.67392596999999999</v>
      </c>
      <c r="N8" s="17">
        <v>8.9389999999999996E-5</v>
      </c>
      <c r="O8" s="17">
        <v>2.497299E-2</v>
      </c>
      <c r="P8" s="17">
        <v>1.1288009999999999E-2</v>
      </c>
      <c r="Q8" s="17">
        <v>2.56164E-3</v>
      </c>
      <c r="R8" s="17">
        <v>1.59391E-3</v>
      </c>
      <c r="S8" s="17">
        <v>1.3405229999999999</v>
      </c>
      <c r="T8" s="17">
        <v>3.7190600000000002E-3</v>
      </c>
      <c r="U8" s="17">
        <v>1.65083E-3</v>
      </c>
      <c r="V8" s="17">
        <v>1.70776E-3</v>
      </c>
      <c r="Z8" s="17">
        <v>1.8012569</v>
      </c>
      <c r="AA8" s="17">
        <v>71.52382729</v>
      </c>
      <c r="AB8" s="17">
        <v>1.475886E-2</v>
      </c>
      <c r="AC8" s="17">
        <v>0.15311366000000001</v>
      </c>
      <c r="AD8" s="17">
        <v>0.13752004000000001</v>
      </c>
      <c r="AE8" s="17">
        <v>0.49209069999999999</v>
      </c>
      <c r="AG8" s="17">
        <v>0.26258495999999998</v>
      </c>
      <c r="AH8" s="17">
        <v>0.16234477</v>
      </c>
      <c r="AI8" s="17">
        <v>6.4480850000000006E-2</v>
      </c>
      <c r="AJ8" s="17">
        <v>1.8785399999999999E-3</v>
      </c>
      <c r="AL8" s="17">
        <v>6.1387120299999998</v>
      </c>
      <c r="AN8" s="17">
        <v>1.0246599999999999E-3</v>
      </c>
      <c r="AO8" s="17">
        <v>2.6420202700000002</v>
      </c>
      <c r="AP8" s="17">
        <v>2.33241E-2</v>
      </c>
      <c r="AQ8" s="5">
        <v>4.0400000000000003E-6</v>
      </c>
      <c r="AR8" s="17">
        <v>3.6100000000000003E-5</v>
      </c>
      <c r="AT8" s="17">
        <v>2.0469999999999999E-5</v>
      </c>
      <c r="AU8" s="17">
        <v>7.3052999999999996E-4</v>
      </c>
      <c r="AV8" s="17">
        <v>3.1913499999999999E-3</v>
      </c>
      <c r="AW8" s="17">
        <v>1.6865390000000001E-2</v>
      </c>
      <c r="AX8" s="17">
        <v>1.3281361199999999</v>
      </c>
      <c r="AY8" s="17">
        <v>3.6279101200000001</v>
      </c>
      <c r="AZ8" s="17">
        <v>1.3092799999999999E-3</v>
      </c>
      <c r="BA8" s="17">
        <v>0.10815809999999999</v>
      </c>
      <c r="BE8" s="17">
        <v>4.4161399999999998E-3</v>
      </c>
      <c r="BG8" s="17" t="s">
        <v>177</v>
      </c>
      <c r="BH8" s="17">
        <v>9.4960582377353903E-4</v>
      </c>
      <c r="BI8" s="17">
        <v>0.59977275215667003</v>
      </c>
      <c r="BJ8" s="17">
        <v>0</v>
      </c>
      <c r="BK8" s="17">
        <v>1.19973304308717</v>
      </c>
      <c r="BL8" s="17">
        <v>0</v>
      </c>
      <c r="BM8" s="17">
        <v>2.4324547779584398</v>
      </c>
      <c r="BN8" s="17">
        <v>2.4324547779584398</v>
      </c>
      <c r="BO8" s="17">
        <v>2.6363761747514101E-3</v>
      </c>
      <c r="BP8" s="17">
        <v>7.6744890531920404E-4</v>
      </c>
      <c r="BQ8" s="17">
        <v>3.0330521385163898E-3</v>
      </c>
      <c r="BR8" s="17">
        <v>4.36462732756163E-3</v>
      </c>
      <c r="BS8" s="17">
        <v>0.67470336769071604</v>
      </c>
      <c r="BT8" s="17">
        <v>4.4303329882544101E-3</v>
      </c>
      <c r="BU8" s="5">
        <v>2.8625577354894499E-5</v>
      </c>
      <c r="BV8" s="5">
        <v>6.0829119121237603E-5</v>
      </c>
      <c r="BW8" s="17">
        <v>0</v>
      </c>
      <c r="BX8" s="17">
        <v>2.4973159277052199E-2</v>
      </c>
      <c r="BY8" s="17">
        <v>2.71519601275594E-3</v>
      </c>
      <c r="BZ8" s="17">
        <v>8.5981845085644198E-3</v>
      </c>
      <c r="CA8" s="17">
        <v>2.5698734935465199E-3</v>
      </c>
      <c r="CB8" s="17">
        <v>0</v>
      </c>
      <c r="CC8" s="17">
        <v>357.37768565157899</v>
      </c>
      <c r="CD8" s="17">
        <v>1.59901385859774E-3</v>
      </c>
      <c r="CE8" s="17">
        <v>1.0814031862727001E-3</v>
      </c>
      <c r="CF8" s="17">
        <v>2.6476143246956202E-3</v>
      </c>
      <c r="CG8" s="17">
        <v>1.34482866632494</v>
      </c>
      <c r="CH8" s="17">
        <v>1.6561388292266699E-3</v>
      </c>
      <c r="CI8" s="17">
        <v>0.49367161400155402</v>
      </c>
      <c r="CJ8" s="17">
        <v>1.71324660040675E-3</v>
      </c>
      <c r="CK8" s="17">
        <v>0</v>
      </c>
      <c r="CL8" s="17">
        <v>6.4687930686684603E-2</v>
      </c>
      <c r="CM8" s="17">
        <v>1.02795529577759E-3</v>
      </c>
      <c r="CN8" s="17">
        <v>947.01242050871599</v>
      </c>
      <c r="CO8" s="17">
        <v>0</v>
      </c>
      <c r="CP8" s="17">
        <v>0</v>
      </c>
      <c r="CQ8" s="17">
        <v>23.2022769512606</v>
      </c>
      <c r="CR8" s="17">
        <v>7.1986528436394099</v>
      </c>
      <c r="CS8" s="17">
        <v>3.3811285033523999E-2</v>
      </c>
      <c r="CT8" s="17">
        <v>1.3281639269037699</v>
      </c>
      <c r="CU8" s="17">
        <v>0.28527058246574999</v>
      </c>
      <c r="CV8" s="17">
        <v>0</v>
      </c>
      <c r="CW8" s="17">
        <v>5.4639944873427103E-4</v>
      </c>
      <c r="CX8" s="17">
        <v>1.8025491183170199</v>
      </c>
      <c r="CY8" s="17">
        <v>1.8025491183170199</v>
      </c>
      <c r="CZ8" s="17">
        <v>3.5678725960900499E-4</v>
      </c>
      <c r="DA8" s="17">
        <v>0</v>
      </c>
      <c r="DB8" s="17">
        <v>71.726411827279094</v>
      </c>
      <c r="DC8" s="17">
        <v>3.6286558102747901</v>
      </c>
      <c r="DD8" s="17">
        <v>7.8737015439221993E-3</v>
      </c>
      <c r="DE8" s="17">
        <v>4.4678731138894801E-3</v>
      </c>
      <c r="DF8" s="17">
        <v>0</v>
      </c>
      <c r="DG8" s="17">
        <v>3.89235309485793E-3</v>
      </c>
      <c r="DH8" s="17">
        <v>5.2028012158930896E-4</v>
      </c>
      <c r="DI8" s="5">
        <v>1.30075610012731E-5</v>
      </c>
      <c r="DJ8" s="17">
        <v>1.73157371763514E-2</v>
      </c>
      <c r="DK8" s="17">
        <v>1.2421453833561999E-3</v>
      </c>
      <c r="DL8" s="17">
        <v>3.9918957740246001E-2</v>
      </c>
      <c r="DM8" s="17">
        <v>0.11361500905961799</v>
      </c>
      <c r="DN8" s="17">
        <v>4.5455997020540401E-2</v>
      </c>
      <c r="DO8" s="17">
        <v>9.2289285053836698E-2</v>
      </c>
      <c r="DP8" s="17">
        <v>1.3008652527984901E-4</v>
      </c>
      <c r="DQ8" s="17">
        <v>1.3134874558110999E-3</v>
      </c>
      <c r="DR8" s="17">
        <v>2.7376506828150798E-4</v>
      </c>
      <c r="DS8" s="17">
        <v>0.26324737248160701</v>
      </c>
      <c r="DT8" s="17">
        <v>270.597444053858</v>
      </c>
      <c r="DU8" s="17">
        <v>0</v>
      </c>
      <c r="DV8" s="17">
        <v>6.6658970713448604E-2</v>
      </c>
      <c r="DW8" s="17">
        <v>9.5924207987294993E-2</v>
      </c>
      <c r="DX8" s="17">
        <v>46.894759857581398</v>
      </c>
      <c r="DY8" s="17">
        <v>3020.8694442055298</v>
      </c>
      <c r="DZ8" s="17">
        <v>335.65211332506499</v>
      </c>
      <c r="EA8" s="17">
        <v>3356.5215575306001</v>
      </c>
      <c r="EB8" s="5">
        <v>5.8202879842590003E-6</v>
      </c>
      <c r="EC8" s="17">
        <v>0.97341848983845602</v>
      </c>
      <c r="ED8" s="17">
        <v>6.3946723779493902E-4</v>
      </c>
      <c r="EE8" s="17">
        <v>2.3398891050474501E-2</v>
      </c>
      <c r="EF8" s="5">
        <v>4.04065644755052E-6</v>
      </c>
      <c r="EG8" s="5">
        <v>3.6107429723487898E-5</v>
      </c>
      <c r="EH8" s="17">
        <v>0</v>
      </c>
      <c r="EI8" s="5">
        <v>2.0520137731682599E-5</v>
      </c>
      <c r="EJ8" s="17">
        <v>7.3266864935722404E-4</v>
      </c>
      <c r="EK8" s="17">
        <v>3.20156196935714E-3</v>
      </c>
      <c r="EL8" s="17">
        <v>1.6918828940890699E-2</v>
      </c>
      <c r="EM8" s="17">
        <v>2.7467169912421299</v>
      </c>
      <c r="EN8" s="17">
        <v>7.7014078779815396</v>
      </c>
      <c r="EO8" s="17">
        <v>3.5105546481698799</v>
      </c>
      <c r="EP8" s="17">
        <v>14.7808528643</v>
      </c>
      <c r="EQ8" s="17">
        <v>14.805422402045799</v>
      </c>
      <c r="ER8" s="17">
        <v>4.3344734832476197</v>
      </c>
      <c r="ES8" s="17">
        <v>0</v>
      </c>
      <c r="ET8" s="17">
        <v>2.4565373230564899E-3</v>
      </c>
      <c r="EU8" s="17">
        <v>4.3549943253581098</v>
      </c>
      <c r="EV8" s="17">
        <v>276.73928231351198</v>
      </c>
      <c r="EW8" s="17">
        <v>269.49750085815703</v>
      </c>
      <c r="EX8" s="17">
        <v>7.2417814553559499</v>
      </c>
      <c r="EY8" s="17">
        <v>3.4830882344835903E-2</v>
      </c>
      <c r="EZ8" s="17">
        <v>4.3789155723022097E-2</v>
      </c>
      <c r="FA8" s="17">
        <v>41.837825438030798</v>
      </c>
      <c r="FB8" s="17">
        <v>0.623521439397695</v>
      </c>
      <c r="FC8" s="17">
        <v>35.9101986706129</v>
      </c>
      <c r="FD8" s="17">
        <v>13.3929517444622</v>
      </c>
      <c r="FE8" s="17">
        <v>5.0162841614444602</v>
      </c>
      <c r="FF8" s="17">
        <v>89.908097903955607</v>
      </c>
      <c r="FG8" s="17">
        <v>1.88307296196475E-3</v>
      </c>
      <c r="FH8" s="17">
        <v>1.0661720874252201</v>
      </c>
      <c r="FI8" s="17">
        <v>12.3658971689346</v>
      </c>
      <c r="FJ8" s="17">
        <v>25.652183682159599</v>
      </c>
      <c r="FK8" s="17">
        <v>0.17890589672725901</v>
      </c>
      <c r="FL8" s="17">
        <v>0</v>
      </c>
      <c r="FM8" s="17">
        <v>311.425825455226</v>
      </c>
      <c r="FN8" s="17">
        <v>4.66316944474598E-2</v>
      </c>
      <c r="FO8" s="17">
        <v>0.108505521233265</v>
      </c>
      <c r="FP8" s="17">
        <v>1.25977659692537</v>
      </c>
      <c r="FQ8" s="5">
        <v>9.1057265733891007E-5</v>
      </c>
      <c r="FR8" s="17">
        <v>0.52806465752454901</v>
      </c>
      <c r="FS8" s="17">
        <v>6.1389658802407503</v>
      </c>
      <c r="FT8" s="17">
        <v>4.80075324149341E-3</v>
      </c>
      <c r="FU8" s="17">
        <v>114.70072498994099</v>
      </c>
      <c r="FV8" s="17">
        <v>2.6420635555610001</v>
      </c>
      <c r="FW8" s="17">
        <v>7.3100706456490597E-2</v>
      </c>
      <c r="FY8" s="26">
        <f t="shared" si="0"/>
        <v>0.40884449389220484</v>
      </c>
      <c r="FZ8" s="40">
        <f t="shared" si="1"/>
        <v>1.5531425424751815E-3</v>
      </c>
      <c r="GA8" s="40">
        <f t="shared" si="2"/>
        <v>4.5071689509802309E-4</v>
      </c>
      <c r="GB8" s="40">
        <f t="shared" si="3"/>
        <v>6.5412156308517185E-3</v>
      </c>
      <c r="GC8" s="40">
        <f t="shared" si="4"/>
        <v>1.2352609566413262E-3</v>
      </c>
      <c r="GD8" s="40">
        <f t="shared" si="5"/>
        <v>1.2149591241302478E-3</v>
      </c>
      <c r="GE8" s="40">
        <f t="shared" si="6"/>
        <v>4.3567436901237495E-2</v>
      </c>
      <c r="GF8" s="40">
        <f t="shared" si="7"/>
        <v>1.2562616561652329E-3</v>
      </c>
      <c r="GG8" s="40">
        <f t="shared" si="8"/>
        <v>7.233872871383813E-5</v>
      </c>
      <c r="GH8" s="40">
        <f t="shared" si="9"/>
        <v>6.1484206735996482E-4</v>
      </c>
      <c r="GI8" s="40">
        <f t="shared" si="10"/>
        <v>0</v>
      </c>
      <c r="GJ8" s="40">
        <f t="shared" si="11"/>
        <v>2.0697152793156585E-3</v>
      </c>
      <c r="GK8" s="40">
        <f t="shared" si="12"/>
        <v>1.1535357373392999E-3</v>
      </c>
      <c r="GL8" s="40">
        <f t="shared" si="13"/>
        <v>7.2375518662157212E-4</v>
      </c>
      <c r="GM8" s="40">
        <f t="shared" si="14"/>
        <v>6.7784054772138907E-6</v>
      </c>
      <c r="GN8" s="40">
        <f t="shared" si="15"/>
        <v>2.2475636822044277E-3</v>
      </c>
      <c r="GO8" s="40">
        <f t="shared" si="16"/>
        <v>3.2141493521805993E-3</v>
      </c>
      <c r="GP8" s="40">
        <f t="shared" si="17"/>
        <v>3.2020996152480417E-3</v>
      </c>
      <c r="GQ8" s="40">
        <f t="shared" si="18"/>
        <v>3.2119302130139628E-3</v>
      </c>
      <c r="GR8" s="40">
        <f t="shared" si="19"/>
        <v>2.6774268143885407E-3</v>
      </c>
      <c r="GS8" s="40">
        <f t="shared" si="20"/>
        <v>3.2158545862807459E-3</v>
      </c>
      <c r="GT8" s="40">
        <f t="shared" si="21"/>
        <v>3.2127467599369942E-3</v>
      </c>
      <c r="GU8" s="40">
        <f t="shared" si="22"/>
        <v>0</v>
      </c>
      <c r="GV8" s="40">
        <f t="shared" si="23"/>
        <v>0</v>
      </c>
      <c r="GW8" s="40">
        <f t="shared" si="24"/>
        <v>0</v>
      </c>
      <c r="GX8" s="40">
        <f t="shared" si="25"/>
        <v>7.1739812184473326E-4</v>
      </c>
      <c r="GY8" s="40">
        <f t="shared" si="26"/>
        <v>2.8324062757113955E-3</v>
      </c>
      <c r="GZ8" s="40">
        <f t="shared" si="27"/>
        <v>2.6595537099863066E-3</v>
      </c>
      <c r="HA8" s="40">
        <f t="shared" si="28"/>
        <v>2.7450640254043286E-3</v>
      </c>
      <c r="HB8" s="40">
        <f t="shared" si="29"/>
        <v>1.6378854629265265E-3</v>
      </c>
      <c r="HC8" s="40">
        <f t="shared" si="30"/>
        <v>3.2126475902796445E-3</v>
      </c>
      <c r="HD8" s="40">
        <f t="shared" si="31"/>
        <v>1.30086525279849E+46</v>
      </c>
      <c r="HE8" s="40">
        <f t="shared" si="32"/>
        <v>2.5226596435950987E-3</v>
      </c>
      <c r="HF8" s="40">
        <f t="shared" si="33"/>
        <v>1.4685332994934025E-3</v>
      </c>
      <c r="HG8" s="40">
        <f t="shared" si="34"/>
        <v>3.2115067758039235E-3</v>
      </c>
      <c r="HH8" s="40">
        <f t="shared" si="35"/>
        <v>2.4130239253622823E-3</v>
      </c>
      <c r="HI8" s="40">
        <f t="shared" si="36"/>
        <v>0</v>
      </c>
      <c r="HJ8" s="40">
        <f t="shared" si="37"/>
        <v>4.1352361783703113E-5</v>
      </c>
      <c r="HK8" s="40">
        <f t="shared" si="38"/>
        <v>0</v>
      </c>
      <c r="HL8" s="40">
        <f t="shared" si="39"/>
        <v>3.2159894770851646E-3</v>
      </c>
      <c r="HM8" s="40">
        <f t="shared" si="40"/>
        <v>1.6383508291544151E-5</v>
      </c>
      <c r="HN8" s="40">
        <f t="shared" si="41"/>
        <v>3.2065996319043701E-3</v>
      </c>
      <c r="HO8" s="40">
        <f t="shared" si="42"/>
        <v>1.6248701745536553E-4</v>
      </c>
      <c r="HP8" s="40">
        <f t="shared" si="43"/>
        <v>2.0580951490013435E-4</v>
      </c>
      <c r="HQ8" s="40">
        <f t="shared" si="44"/>
        <v>0</v>
      </c>
      <c r="HR8" s="40">
        <f t="shared" si="45"/>
        <v>2.4493273904543471E-3</v>
      </c>
      <c r="HS8" s="40">
        <f t="shared" si="46"/>
        <v>2.9275311858843276E-3</v>
      </c>
      <c r="HT8" s="40">
        <f t="shared" si="47"/>
        <v>3.1998901271061207E-3</v>
      </c>
      <c r="HU8" s="40">
        <f t="shared" si="48"/>
        <v>3.1685564870244974E-3</v>
      </c>
      <c r="HV8" s="40">
        <f t="shared" si="49"/>
        <v>2.0936787541040879E-5</v>
      </c>
      <c r="HW8" s="40">
        <f t="shared" si="50"/>
        <v>2.0554265406938737E-4</v>
      </c>
      <c r="HX8" s="40">
        <f t="shared" si="51"/>
        <v>3.2135645630422937E-3</v>
      </c>
      <c r="HY8" s="40">
        <f t="shared" si="52"/>
        <v>3.2121610241397092E-3</v>
      </c>
      <c r="HZ8" s="40">
        <f t="shared" si="53"/>
        <v>0</v>
      </c>
      <c r="IA8" s="40">
        <f t="shared" si="54"/>
        <v>0</v>
      </c>
      <c r="IB8" s="40">
        <f t="shared" si="55"/>
        <v>0</v>
      </c>
      <c r="IC8" s="40">
        <f t="shared" si="56"/>
        <v>3.2138900158079852E-3</v>
      </c>
    </row>
    <row r="9" spans="1:237" x14ac:dyDescent="0.25">
      <c r="A9" s="17" t="s">
        <v>178</v>
      </c>
      <c r="B9" s="15">
        <v>520.71641397999997</v>
      </c>
      <c r="C9" s="15">
        <v>33.532383600000003</v>
      </c>
      <c r="D9" s="15">
        <v>712.54661999999996</v>
      </c>
      <c r="E9" s="15">
        <v>153.18501017</v>
      </c>
      <c r="F9" s="15">
        <v>137.74912907000001</v>
      </c>
      <c r="G9" s="15">
        <v>338.00538054999998</v>
      </c>
      <c r="H9" s="15">
        <v>82.401109509999998</v>
      </c>
      <c r="I9" s="17">
        <v>0.28164181999999999</v>
      </c>
      <c r="J9" s="17">
        <v>5.2575289999999997E-2</v>
      </c>
      <c r="L9" s="17">
        <v>3.9203600000000003E-3</v>
      </c>
      <c r="M9" s="17">
        <v>0.32821415999999998</v>
      </c>
      <c r="N9" s="17">
        <v>2.6847999999999998E-4</v>
      </c>
      <c r="O9" s="17">
        <v>6.7235080000000003E-2</v>
      </c>
      <c r="P9" s="17">
        <v>5.7064280000000002E-2</v>
      </c>
      <c r="R9" s="17">
        <v>2.2296400000000002E-3</v>
      </c>
      <c r="T9" s="17">
        <v>4.8212799999999998E-3</v>
      </c>
      <c r="U9" s="17">
        <v>1.51162E-3</v>
      </c>
      <c r="Y9" s="17">
        <v>4.5349999999999998E-5</v>
      </c>
      <c r="Z9" s="17">
        <v>42.041548659999997</v>
      </c>
      <c r="AA9" s="17">
        <v>9.7776299999999997E-2</v>
      </c>
      <c r="AB9" s="17">
        <v>4.8331399999999997E-3</v>
      </c>
      <c r="AC9" s="17">
        <v>5.0710099999999999E-3</v>
      </c>
      <c r="AD9" s="17">
        <v>0.64835715999999999</v>
      </c>
      <c r="AE9" s="17">
        <v>1.0959200000000001E-2</v>
      </c>
      <c r="AG9" s="17">
        <v>1.470455E-2</v>
      </c>
      <c r="AH9" s="17">
        <v>0.91243596000000005</v>
      </c>
      <c r="AI9" s="17">
        <v>1.62499E-3</v>
      </c>
      <c r="AL9" s="17">
        <v>0.56070918999999997</v>
      </c>
      <c r="AO9" s="17">
        <v>0.27292051000000001</v>
      </c>
      <c r="AP9" s="17">
        <v>3.3837E-4</v>
      </c>
      <c r="AT9" s="17">
        <v>1.0499999999999999E-5</v>
      </c>
      <c r="AU9" s="17">
        <v>2.3409269999999999E-2</v>
      </c>
      <c r="AV9" s="17">
        <v>1.9247800000000001E-3</v>
      </c>
      <c r="AW9" s="17">
        <v>1.7722890000000002E-2</v>
      </c>
      <c r="AX9" s="17">
        <v>0.13931346999999999</v>
      </c>
      <c r="AY9" s="17">
        <v>1.8348301600000001</v>
      </c>
      <c r="AZ9" s="17">
        <v>2.0028899999999999E-2</v>
      </c>
      <c r="BA9" s="17">
        <v>9.4476E-4</v>
      </c>
      <c r="BE9" s="17">
        <v>3.1599999999999998E-4</v>
      </c>
      <c r="BG9" s="17" t="s">
        <v>178</v>
      </c>
      <c r="BH9" s="17">
        <v>0</v>
      </c>
      <c r="BI9" s="17">
        <v>4.3774258272264402E-2</v>
      </c>
      <c r="BJ9" s="17">
        <v>0</v>
      </c>
      <c r="BK9" s="17">
        <v>5.2614618671527703E-2</v>
      </c>
      <c r="BL9" s="17">
        <v>0</v>
      </c>
      <c r="BM9" s="17">
        <v>0.28188901979422698</v>
      </c>
      <c r="BN9" s="17">
        <v>0.28188901979422698</v>
      </c>
      <c r="BO9" s="17">
        <v>6.4427247626921494E-2</v>
      </c>
      <c r="BP9" s="17">
        <v>0</v>
      </c>
      <c r="BQ9" s="17">
        <v>1.6073497586931E-3</v>
      </c>
      <c r="BR9" s="17">
        <v>2.3130167533524002E-3</v>
      </c>
      <c r="BS9" s="17">
        <v>0.328213795591072</v>
      </c>
      <c r="BT9" s="17">
        <v>3.1600108722046999E-4</v>
      </c>
      <c r="BU9" s="5">
        <v>8.5913690561682506E-5</v>
      </c>
      <c r="BV9" s="17">
        <v>1.82566829639819E-4</v>
      </c>
      <c r="BW9" s="5">
        <v>4.5350217887088002E-5</v>
      </c>
      <c r="BX9" s="17">
        <v>6.7235050168178198E-2</v>
      </c>
      <c r="BY9" s="17">
        <v>1.3695439229264099E-2</v>
      </c>
      <c r="BZ9" s="17">
        <v>4.3368879884257298E-2</v>
      </c>
      <c r="CA9" s="17">
        <v>0</v>
      </c>
      <c r="CB9" s="17">
        <v>0</v>
      </c>
      <c r="CC9" s="17">
        <v>468.05961708846502</v>
      </c>
      <c r="CD9" s="17">
        <v>2.22968096303234E-3</v>
      </c>
      <c r="CE9" s="17">
        <v>1.39817058163439E-3</v>
      </c>
      <c r="CF9" s="17">
        <v>3.4231124448706601E-3</v>
      </c>
      <c r="CG9" s="17">
        <v>0</v>
      </c>
      <c r="CH9" s="17">
        <v>1.51164195393251E-3</v>
      </c>
      <c r="CI9" s="17">
        <v>1.09591611439805E-2</v>
      </c>
      <c r="CJ9" s="17">
        <v>0</v>
      </c>
      <c r="CK9" s="17">
        <v>0</v>
      </c>
      <c r="CL9" s="17">
        <v>1.62500403553475E-3</v>
      </c>
      <c r="CM9" s="17">
        <v>0</v>
      </c>
      <c r="CN9" s="17">
        <v>521.76326284054505</v>
      </c>
      <c r="CO9" s="17">
        <v>0</v>
      </c>
      <c r="CP9" s="17">
        <v>0</v>
      </c>
      <c r="CQ9" s="17">
        <v>3.35947765753227</v>
      </c>
      <c r="CR9" s="17">
        <v>75.261253740405706</v>
      </c>
      <c r="CS9" s="17">
        <v>1.7055532253175201</v>
      </c>
      <c r="CT9" s="17">
        <v>0.139313624680867</v>
      </c>
      <c r="CU9" s="17">
        <v>0</v>
      </c>
      <c r="CV9" s="17">
        <v>0</v>
      </c>
      <c r="CW9" s="17">
        <v>0</v>
      </c>
      <c r="CX9" s="17">
        <v>42.173023537756897</v>
      </c>
      <c r="CY9" s="17">
        <v>42.173023537756897</v>
      </c>
      <c r="CZ9" s="5">
        <v>2.8831551085394901E-6</v>
      </c>
      <c r="DA9" s="17">
        <v>0</v>
      </c>
      <c r="DB9" s="17">
        <v>9.7776661075458696E-2</v>
      </c>
      <c r="DC9" s="17">
        <v>1.8348293746597699</v>
      </c>
      <c r="DD9" s="17">
        <v>1.8904673804444501E-3</v>
      </c>
      <c r="DE9" s="17">
        <v>2.46253775079854E-3</v>
      </c>
      <c r="DF9" s="17">
        <v>0</v>
      </c>
      <c r="DG9" s="17">
        <v>0.104594032110171</v>
      </c>
      <c r="DH9" s="17">
        <v>0</v>
      </c>
      <c r="DI9" s="17">
        <v>0</v>
      </c>
      <c r="DJ9" s="17">
        <v>4.9944232065657297E-2</v>
      </c>
      <c r="DK9" s="17">
        <v>0</v>
      </c>
      <c r="DL9" s="17">
        <v>1.31911048012257E-3</v>
      </c>
      <c r="DM9" s="17">
        <v>3.7543939796182701E-3</v>
      </c>
      <c r="DN9" s="17">
        <v>0.21395801913391399</v>
      </c>
      <c r="DO9" s="17">
        <v>0.434399404871112</v>
      </c>
      <c r="DP9" s="17">
        <v>0</v>
      </c>
      <c r="DQ9" s="17">
        <v>2.0028928064888599E-2</v>
      </c>
      <c r="DR9" s="5">
        <v>2.38618867929277E-6</v>
      </c>
      <c r="DS9" s="17">
        <v>6.7914199313166501E-2</v>
      </c>
      <c r="DT9" s="17">
        <v>33.535311929319803</v>
      </c>
      <c r="DU9" s="17">
        <v>0</v>
      </c>
      <c r="DV9" s="17">
        <v>0.374099202572793</v>
      </c>
      <c r="DW9" s="17">
        <v>0.53833830630687196</v>
      </c>
      <c r="DX9" s="17">
        <v>171.20235310328101</v>
      </c>
      <c r="DY9" s="17">
        <v>632.39919282175003</v>
      </c>
      <c r="DZ9" s="17">
        <v>70.266570348936497</v>
      </c>
      <c r="EA9" s="17">
        <v>702.665763170687</v>
      </c>
      <c r="EB9" s="17">
        <v>0</v>
      </c>
      <c r="EC9" s="17">
        <v>7.6701840027668</v>
      </c>
      <c r="ED9" s="17">
        <v>0</v>
      </c>
      <c r="EE9" s="17">
        <v>3.3836582497089301E-4</v>
      </c>
      <c r="EF9" s="17">
        <v>0</v>
      </c>
      <c r="EG9" s="17">
        <v>0</v>
      </c>
      <c r="EH9" s="17">
        <v>0</v>
      </c>
      <c r="EI9" s="5">
        <v>1.05002137965685E-5</v>
      </c>
      <c r="EJ9" s="17">
        <v>2.3409377915288999E-2</v>
      </c>
      <c r="EK9" s="17">
        <v>1.92478272246948E-3</v>
      </c>
      <c r="EL9" s="17">
        <v>1.7722818018481301E-2</v>
      </c>
      <c r="EM9" s="17">
        <v>1.6160381432673501</v>
      </c>
      <c r="EN9" s="17">
        <v>20.927148438962199</v>
      </c>
      <c r="EO9" s="17">
        <v>1.72163216984407</v>
      </c>
      <c r="EP9" s="17">
        <v>3.59137361177708</v>
      </c>
      <c r="EQ9" s="17">
        <v>9.3143840782199803</v>
      </c>
      <c r="ER9" s="17">
        <v>2.32457466779102</v>
      </c>
      <c r="ES9" s="17">
        <v>0</v>
      </c>
      <c r="ET9" s="17">
        <v>4.8012351469656098E-4</v>
      </c>
      <c r="EU9" s="17">
        <v>0.52465564686364896</v>
      </c>
      <c r="EV9" s="17">
        <v>153.355836495342</v>
      </c>
      <c r="EW9" s="17">
        <v>137.91995319227101</v>
      </c>
      <c r="EX9" s="17">
        <v>15.435883303070399</v>
      </c>
      <c r="EY9" s="17">
        <v>0</v>
      </c>
      <c r="EZ9" s="17">
        <v>2.8729075174302901E-3</v>
      </c>
      <c r="FA9" s="17">
        <v>10.0321110027171</v>
      </c>
      <c r="FB9" s="17">
        <v>0</v>
      </c>
      <c r="FC9" s="17">
        <v>23.460330142143</v>
      </c>
      <c r="FD9" s="17">
        <v>5.8281124577677099</v>
      </c>
      <c r="FE9" s="17">
        <v>3.1115845830784199</v>
      </c>
      <c r="FF9" s="17">
        <v>58.665448172092702</v>
      </c>
      <c r="FG9" s="17">
        <v>0</v>
      </c>
      <c r="FH9" s="17">
        <v>16.685949877425202</v>
      </c>
      <c r="FI9" s="17">
        <v>4.0746292652546003</v>
      </c>
      <c r="FJ9" s="17">
        <v>13.608437419049</v>
      </c>
      <c r="FK9" s="17">
        <v>4.3768924888188399E-2</v>
      </c>
      <c r="FL9" s="17">
        <v>0</v>
      </c>
      <c r="FM9" s="17">
        <v>334.64633811185098</v>
      </c>
      <c r="FN9" s="17">
        <v>0.310936604923646</v>
      </c>
      <c r="FO9" s="17">
        <v>9.4473017242844605E-4</v>
      </c>
      <c r="FP9" s="17">
        <v>6.2346929047548096</v>
      </c>
      <c r="FQ9" s="17">
        <v>0</v>
      </c>
      <c r="FR9" s="17">
        <v>0.869741780638012</v>
      </c>
      <c r="FS9" s="17">
        <v>0.56070927906735202</v>
      </c>
      <c r="FT9" s="17">
        <v>0</v>
      </c>
      <c r="FU9" s="17">
        <v>82.577664092770505</v>
      </c>
      <c r="FV9" s="17">
        <v>0.27291977480984497</v>
      </c>
      <c r="FW9" s="17">
        <v>1.60385124152708</v>
      </c>
      <c r="FY9" s="26">
        <f t="shared" si="0"/>
        <v>2.073228335823917</v>
      </c>
      <c r="FZ9" s="40">
        <f t="shared" si="1"/>
        <v>2.0104011174598597E-3</v>
      </c>
      <c r="GA9" s="40">
        <f t="shared" si="2"/>
        <v>8.7328397370492388E-5</v>
      </c>
      <c r="GB9" s="40">
        <f t="shared" si="3"/>
        <v>-1.3866961896911337E-2</v>
      </c>
      <c r="GC9" s="40">
        <f t="shared" si="4"/>
        <v>1.1151634559571327E-3</v>
      </c>
      <c r="GD9" s="40">
        <f t="shared" si="5"/>
        <v>1.2401103616719953E-3</v>
      </c>
      <c r="GE9" s="40">
        <f t="shared" si="6"/>
        <v>-9.9378371808259199E-3</v>
      </c>
      <c r="GF9" s="40">
        <f t="shared" si="7"/>
        <v>2.1426238532514007E-3</v>
      </c>
      <c r="GG9" s="40">
        <f t="shared" si="8"/>
        <v>8.7770983097252122E-4</v>
      </c>
      <c r="GH9" s="40">
        <f t="shared" si="9"/>
        <v>7.4804478544401073E-4</v>
      </c>
      <c r="GI9" s="40">
        <f t="shared" si="10"/>
        <v>0</v>
      </c>
      <c r="GJ9" s="40">
        <f t="shared" si="11"/>
        <v>1.661083548465507E-6</v>
      </c>
      <c r="GK9" s="40">
        <f t="shared" si="12"/>
        <v>-1.1102778989715462E-6</v>
      </c>
      <c r="GL9" s="40">
        <f t="shared" si="13"/>
        <v>1.9375800862559906E-6</v>
      </c>
      <c r="GM9" s="40">
        <f t="shared" si="14"/>
        <v>-4.4369430072059862E-7</v>
      </c>
      <c r="GN9" s="40">
        <f t="shared" si="15"/>
        <v>6.8542915802956011E-7</v>
      </c>
      <c r="GO9" s="40">
        <f t="shared" si="16"/>
        <v>0</v>
      </c>
      <c r="GP9" s="40">
        <f t="shared" si="17"/>
        <v>1.8372038687785336E-5</v>
      </c>
      <c r="GQ9" s="40">
        <f t="shared" si="18"/>
        <v>0</v>
      </c>
      <c r="GR9" s="40">
        <f t="shared" si="19"/>
        <v>6.2773890959385188E-7</v>
      </c>
      <c r="GS9" s="40">
        <f t="shared" si="20"/>
        <v>1.4523446706202066E-5</v>
      </c>
      <c r="GT9" s="40">
        <f t="shared" si="21"/>
        <v>0</v>
      </c>
      <c r="GU9" s="40">
        <f t="shared" si="22"/>
        <v>0</v>
      </c>
      <c r="GV9" s="40">
        <f t="shared" si="23"/>
        <v>0</v>
      </c>
      <c r="GW9" s="40">
        <f t="shared" si="24"/>
        <v>4.8045664388967251E-6</v>
      </c>
      <c r="GX9" s="40">
        <f t="shared" si="25"/>
        <v>3.1272605778671337E-3</v>
      </c>
      <c r="GY9" s="40">
        <f t="shared" si="26"/>
        <v>3.6928730039807471E-6</v>
      </c>
      <c r="GZ9" s="40">
        <f t="shared" si="27"/>
        <v>-2.3492099231366586E-6</v>
      </c>
      <c r="HA9" s="40">
        <f t="shared" si="28"/>
        <v>4.91905900568224E-4</v>
      </c>
      <c r="HB9" s="40">
        <f t="shared" si="29"/>
        <v>4.0719073120549659E-7</v>
      </c>
      <c r="HC9" s="40">
        <f t="shared" si="30"/>
        <v>-3.5455160505229206E-6</v>
      </c>
      <c r="HD9" s="40">
        <f t="shared" si="31"/>
        <v>0</v>
      </c>
      <c r="HE9" s="40">
        <f t="shared" si="32"/>
        <v>3.6185839970054507</v>
      </c>
      <c r="HF9" s="40">
        <f t="shared" si="33"/>
        <v>1.6975215060242255E-6</v>
      </c>
      <c r="HG9" s="40">
        <f t="shared" si="34"/>
        <v>8.6373053065306575E-6</v>
      </c>
      <c r="HH9" s="40">
        <f t="shared" si="35"/>
        <v>0</v>
      </c>
      <c r="HI9" s="40">
        <f t="shared" si="36"/>
        <v>0</v>
      </c>
      <c r="HJ9" s="40">
        <f t="shared" si="37"/>
        <v>1.5884767654562047E-7</v>
      </c>
      <c r="HK9" s="40">
        <f t="shared" si="38"/>
        <v>0</v>
      </c>
      <c r="HL9" s="40">
        <f t="shared" si="39"/>
        <v>0</v>
      </c>
      <c r="HM9" s="40">
        <f t="shared" si="40"/>
        <v>-2.6937885871322643E-6</v>
      </c>
      <c r="HN9" s="40">
        <f t="shared" si="41"/>
        <v>-1.233865031472545E-5</v>
      </c>
      <c r="HO9" s="40">
        <f t="shared" si="42"/>
        <v>0</v>
      </c>
      <c r="HP9" s="40">
        <f t="shared" si="43"/>
        <v>0</v>
      </c>
      <c r="HQ9" s="40">
        <f t="shared" si="44"/>
        <v>0</v>
      </c>
      <c r="HR9" s="40">
        <f t="shared" si="45"/>
        <v>2.0361577952442581E-5</v>
      </c>
      <c r="HS9" s="40">
        <f t="shared" si="46"/>
        <v>4.6099382424156045E-6</v>
      </c>
      <c r="HT9" s="40">
        <f t="shared" si="47"/>
        <v>1.4144315089979809E-6</v>
      </c>
      <c r="HU9" s="40">
        <f t="shared" si="48"/>
        <v>-4.0615000544743236E-6</v>
      </c>
      <c r="HV9" s="40">
        <f t="shared" si="49"/>
        <v>1.1103080484886043E-6</v>
      </c>
      <c r="HW9" s="40">
        <f t="shared" si="50"/>
        <v>-4.280179426419004E-7</v>
      </c>
      <c r="HX9" s="40">
        <f t="shared" si="51"/>
        <v>1.401219667609121E-6</v>
      </c>
      <c r="HY9" s="40">
        <f t="shared" si="52"/>
        <v>-3.1571585962521031E-5</v>
      </c>
      <c r="HZ9" s="40">
        <f t="shared" si="53"/>
        <v>0</v>
      </c>
      <c r="IA9" s="40">
        <f t="shared" si="54"/>
        <v>0</v>
      </c>
      <c r="IB9" s="40">
        <f t="shared" si="55"/>
        <v>0</v>
      </c>
      <c r="IC9" s="40">
        <f t="shared" si="56"/>
        <v>3.4405711076312691E-6</v>
      </c>
    </row>
    <row r="10" spans="1:237" x14ac:dyDescent="0.25">
      <c r="A10" s="17" t="s">
        <v>179</v>
      </c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Y10" s="26" t="e">
        <f t="shared" si="0"/>
        <v>#DIV/0!</v>
      </c>
      <c r="FZ10" s="40">
        <f t="shared" si="1"/>
        <v>0</v>
      </c>
      <c r="GA10" s="40">
        <f t="shared" si="2"/>
        <v>0</v>
      </c>
      <c r="GB10" s="40">
        <f t="shared" si="3"/>
        <v>0</v>
      </c>
      <c r="GC10" s="40">
        <f t="shared" si="4"/>
        <v>0</v>
      </c>
      <c r="GD10" s="40">
        <f t="shared" si="5"/>
        <v>0</v>
      </c>
      <c r="GE10" s="40">
        <f t="shared" si="6"/>
        <v>0</v>
      </c>
      <c r="GF10" s="40">
        <f t="shared" si="7"/>
        <v>0</v>
      </c>
      <c r="GG10" s="40">
        <f t="shared" si="8"/>
        <v>0</v>
      </c>
      <c r="GH10" s="40">
        <f t="shared" si="9"/>
        <v>0</v>
      </c>
      <c r="GI10" s="40">
        <f t="shared" si="10"/>
        <v>0</v>
      </c>
      <c r="GJ10" s="40">
        <f t="shared" si="11"/>
        <v>0</v>
      </c>
      <c r="GK10" s="40">
        <f t="shared" si="12"/>
        <v>0</v>
      </c>
      <c r="GL10" s="40">
        <f t="shared" si="13"/>
        <v>0</v>
      </c>
      <c r="GM10" s="40">
        <f t="shared" si="14"/>
        <v>0</v>
      </c>
      <c r="GN10" s="40">
        <f t="shared" si="15"/>
        <v>0</v>
      </c>
      <c r="GO10" s="40">
        <f t="shared" si="16"/>
        <v>0</v>
      </c>
      <c r="GP10" s="40">
        <f t="shared" si="17"/>
        <v>0</v>
      </c>
      <c r="GQ10" s="40">
        <f t="shared" si="18"/>
        <v>0</v>
      </c>
      <c r="GR10" s="40">
        <f t="shared" si="19"/>
        <v>0</v>
      </c>
      <c r="GS10" s="40">
        <f t="shared" si="20"/>
        <v>0</v>
      </c>
      <c r="GT10" s="40">
        <f t="shared" si="21"/>
        <v>0</v>
      </c>
      <c r="GU10" s="40">
        <f t="shared" si="22"/>
        <v>0</v>
      </c>
      <c r="GV10" s="40">
        <f t="shared" si="23"/>
        <v>0</v>
      </c>
      <c r="GW10" s="40">
        <f t="shared" si="24"/>
        <v>0</v>
      </c>
      <c r="GX10" s="40">
        <f t="shared" si="25"/>
        <v>0</v>
      </c>
      <c r="GY10" s="40">
        <f t="shared" si="26"/>
        <v>0</v>
      </c>
      <c r="GZ10" s="40">
        <f t="shared" si="27"/>
        <v>0</v>
      </c>
      <c r="HA10" s="40">
        <f t="shared" si="28"/>
        <v>0</v>
      </c>
      <c r="HB10" s="40">
        <f t="shared" si="29"/>
        <v>0</v>
      </c>
      <c r="HC10" s="40">
        <f t="shared" si="30"/>
        <v>0</v>
      </c>
      <c r="HD10" s="40">
        <f t="shared" si="31"/>
        <v>0</v>
      </c>
      <c r="HE10" s="40">
        <f t="shared" si="32"/>
        <v>0</v>
      </c>
      <c r="HF10" s="40">
        <f t="shared" si="33"/>
        <v>0</v>
      </c>
      <c r="HG10" s="40">
        <f t="shared" si="34"/>
        <v>0</v>
      </c>
      <c r="HH10" s="40">
        <f t="shared" si="35"/>
        <v>0</v>
      </c>
      <c r="HI10" s="40">
        <f t="shared" si="36"/>
        <v>0</v>
      </c>
      <c r="HJ10" s="40">
        <f t="shared" si="37"/>
        <v>0</v>
      </c>
      <c r="HK10" s="40">
        <f t="shared" si="38"/>
        <v>0</v>
      </c>
      <c r="HL10" s="40">
        <f t="shared" si="39"/>
        <v>0</v>
      </c>
      <c r="HM10" s="40">
        <f t="shared" si="40"/>
        <v>0</v>
      </c>
      <c r="HN10" s="40">
        <f t="shared" si="41"/>
        <v>0</v>
      </c>
      <c r="HO10" s="40">
        <f t="shared" si="42"/>
        <v>0</v>
      </c>
      <c r="HP10" s="40">
        <f t="shared" si="43"/>
        <v>0</v>
      </c>
      <c r="HQ10" s="40">
        <f t="shared" si="44"/>
        <v>0</v>
      </c>
      <c r="HR10" s="40">
        <f t="shared" si="45"/>
        <v>0</v>
      </c>
      <c r="HS10" s="40">
        <f t="shared" si="46"/>
        <v>0</v>
      </c>
      <c r="HT10" s="40">
        <f t="shared" si="47"/>
        <v>0</v>
      </c>
      <c r="HU10" s="40">
        <f t="shared" si="48"/>
        <v>0</v>
      </c>
      <c r="HV10" s="40">
        <f t="shared" si="49"/>
        <v>0</v>
      </c>
      <c r="HW10" s="40">
        <f t="shared" si="50"/>
        <v>0</v>
      </c>
      <c r="HX10" s="40">
        <f t="shared" si="51"/>
        <v>0</v>
      </c>
      <c r="HY10" s="40">
        <f t="shared" si="52"/>
        <v>0</v>
      </c>
      <c r="HZ10" s="40">
        <f t="shared" si="53"/>
        <v>0</v>
      </c>
      <c r="IA10" s="40">
        <f t="shared" si="54"/>
        <v>0</v>
      </c>
      <c r="IB10" s="40">
        <f t="shared" si="55"/>
        <v>0</v>
      </c>
      <c r="IC10" s="40">
        <f t="shared" si="56"/>
        <v>0</v>
      </c>
    </row>
    <row r="11" spans="1:237" x14ac:dyDescent="0.25">
      <c r="A11" s="17" t="s">
        <v>180</v>
      </c>
      <c r="B11" s="15">
        <v>18504.422626</v>
      </c>
      <c r="C11" s="15">
        <v>1958.3150290000001</v>
      </c>
      <c r="D11" s="15">
        <v>40961.086389999997</v>
      </c>
      <c r="E11" s="15">
        <v>7683.7705529000004</v>
      </c>
      <c r="F11" s="15">
        <v>7344.4850217000003</v>
      </c>
      <c r="G11" s="15">
        <v>15931.353223</v>
      </c>
      <c r="H11" s="15">
        <v>1456.321545</v>
      </c>
      <c r="I11" s="17">
        <v>19.130754899999999</v>
      </c>
      <c r="J11" s="17">
        <v>3.8946989699999999</v>
      </c>
      <c r="L11" s="17">
        <v>0.85321574</v>
      </c>
      <c r="M11" s="17">
        <v>9.3474599999999999</v>
      </c>
      <c r="N11" s="17">
        <v>1.6629919999999999E-2</v>
      </c>
      <c r="O11" s="17">
        <v>0.12927759999999999</v>
      </c>
      <c r="P11" s="17">
        <v>0.20996869000000001</v>
      </c>
      <c r="Q11" s="17">
        <v>0.11556292</v>
      </c>
      <c r="R11" s="17">
        <v>1.6136930000000001E-2</v>
      </c>
      <c r="S11" s="17">
        <v>12.837255000000001</v>
      </c>
      <c r="T11" s="17">
        <v>4.7354479999999997E-2</v>
      </c>
      <c r="U11" s="17">
        <v>1.544297E-2</v>
      </c>
      <c r="V11" s="17">
        <v>2.7525350000000001E-2</v>
      </c>
      <c r="W11" s="17">
        <v>4.6000000000000001E-4</v>
      </c>
      <c r="Y11" s="17">
        <v>2.1699999999999999E-4</v>
      </c>
      <c r="Z11" s="17">
        <v>158.43342527999999</v>
      </c>
      <c r="AA11" s="17">
        <v>591.74762499999997</v>
      </c>
      <c r="AB11" s="17">
        <v>0.11469878</v>
      </c>
      <c r="AC11" s="17">
        <v>0.94393022000000004</v>
      </c>
      <c r="AD11" s="17">
        <v>1.59748359</v>
      </c>
      <c r="AE11" s="17">
        <v>0.28556540000000002</v>
      </c>
      <c r="AF11" s="17">
        <v>4.7964510000000002</v>
      </c>
      <c r="AG11" s="17">
        <v>0.77043709000000005</v>
      </c>
      <c r="AH11" s="17">
        <v>0.35641011</v>
      </c>
      <c r="AI11" s="17">
        <v>1.8193250000000001E-2</v>
      </c>
      <c r="AJ11" s="17">
        <v>7.6979300000000004E-3</v>
      </c>
      <c r="AL11" s="17">
        <v>68.280996329999994</v>
      </c>
      <c r="AN11" s="17">
        <v>4.1989799999999997E-3</v>
      </c>
      <c r="AO11" s="17">
        <v>29.812527330000002</v>
      </c>
      <c r="AP11" s="17">
        <v>2.30685E-3</v>
      </c>
      <c r="AT11" s="5">
        <v>1.4999999999999999E-7</v>
      </c>
      <c r="AU11" s="17">
        <v>1.128E-5</v>
      </c>
      <c r="AV11" s="5">
        <v>8.0399999999999993E-6</v>
      </c>
      <c r="AW11" s="17">
        <v>4.53251E-3</v>
      </c>
      <c r="AX11" s="17">
        <v>12.99628858</v>
      </c>
      <c r="AY11" s="17">
        <v>94.359150499999998</v>
      </c>
      <c r="AZ11" s="17">
        <v>0.97922007</v>
      </c>
      <c r="BA11" s="17">
        <v>3.7855E-2</v>
      </c>
      <c r="BE11" s="17">
        <v>4.4310000000000001E-5</v>
      </c>
      <c r="BG11" s="17" t="s">
        <v>180</v>
      </c>
      <c r="BH11" s="17">
        <v>0</v>
      </c>
      <c r="BI11" s="17">
        <v>1.2282785998839001</v>
      </c>
      <c r="BJ11" s="17">
        <v>0</v>
      </c>
      <c r="BK11" s="17">
        <v>3.8973360796167298</v>
      </c>
      <c r="BL11" s="17">
        <v>0</v>
      </c>
      <c r="BM11" s="17">
        <v>19.138029963255399</v>
      </c>
      <c r="BN11" s="17">
        <v>19.138029963255399</v>
      </c>
      <c r="BO11" s="17">
        <v>5.5249710416073503E-2</v>
      </c>
      <c r="BP11" s="17">
        <v>1.47944010488268</v>
      </c>
      <c r="BQ11" s="17">
        <v>0.34982804152900998</v>
      </c>
      <c r="BR11" s="17">
        <v>0.50341106661169799</v>
      </c>
      <c r="BS11" s="17">
        <v>9.3539998449193504</v>
      </c>
      <c r="BT11" s="5">
        <v>4.4384862091192901E-5</v>
      </c>
      <c r="BU11" s="17">
        <v>5.3219187130261201E-3</v>
      </c>
      <c r="BV11" s="17">
        <v>1.1309064978018301E-2</v>
      </c>
      <c r="BW11" s="17">
        <v>2.1700032649362501E-4</v>
      </c>
      <c r="BX11" s="17">
        <v>0.12927762118639699</v>
      </c>
      <c r="BY11" s="17">
        <v>5.0440463750322101E-2</v>
      </c>
      <c r="BZ11" s="17">
        <v>0.159727439468594</v>
      </c>
      <c r="CA11" s="17">
        <v>0.115874346391868</v>
      </c>
      <c r="CB11" s="17">
        <v>0</v>
      </c>
      <c r="CC11" s="17">
        <v>2743.55668427605</v>
      </c>
      <c r="CD11" s="17">
        <v>1.6142393629728701E-2</v>
      </c>
      <c r="CE11" s="17">
        <v>1.3741338547883E-2</v>
      </c>
      <c r="CF11" s="17">
        <v>3.3642623368201202E-2</v>
      </c>
      <c r="CG11" s="17">
        <v>12.872095651375099</v>
      </c>
      <c r="CH11" s="17">
        <v>1.5457661586126799E-2</v>
      </c>
      <c r="CI11" s="17">
        <v>0.28613912181108397</v>
      </c>
      <c r="CJ11" s="17">
        <v>2.7599265228951599E-2</v>
      </c>
      <c r="CK11" s="17">
        <v>0</v>
      </c>
      <c r="CL11" s="17">
        <v>1.8212595861352401E-2</v>
      </c>
      <c r="CM11" s="17">
        <v>4.2080981144970303E-3</v>
      </c>
      <c r="CN11" s="17">
        <v>18519.617561484301</v>
      </c>
      <c r="CO11" s="17">
        <v>4.6122755918186198E-4</v>
      </c>
      <c r="CP11" s="17">
        <v>0</v>
      </c>
      <c r="CQ11" s="17">
        <v>69.058721781407698</v>
      </c>
      <c r="CR11" s="17">
        <v>31.447853474767602</v>
      </c>
      <c r="CS11" s="17">
        <v>1.1668710745033699</v>
      </c>
      <c r="CT11" s="17">
        <v>12.9966605134532</v>
      </c>
      <c r="CU11" s="17">
        <v>23.230607455879301</v>
      </c>
      <c r="CV11" s="17">
        <v>0</v>
      </c>
      <c r="CW11" s="17">
        <v>0</v>
      </c>
      <c r="CX11" s="17">
        <v>158.450477723831</v>
      </c>
      <c r="CY11" s="17">
        <v>158.450477723831</v>
      </c>
      <c r="CZ11" s="5">
        <v>5.5492084988177401E-5</v>
      </c>
      <c r="DA11" s="17">
        <v>0</v>
      </c>
      <c r="DB11" s="17">
        <v>592.90909432969897</v>
      </c>
      <c r="DC11" s="17">
        <v>94.367860429178904</v>
      </c>
      <c r="DD11" s="17">
        <v>5.0194069821008401E-2</v>
      </c>
      <c r="DE11" s="17">
        <v>4.9132421365641402E-2</v>
      </c>
      <c r="DF11" s="17">
        <v>0</v>
      </c>
      <c r="DG11" s="17">
        <v>1.2099898730363901</v>
      </c>
      <c r="DH11" s="17">
        <v>8.0861622108831396E-2</v>
      </c>
      <c r="DI11" s="17">
        <v>0</v>
      </c>
      <c r="DJ11" s="17">
        <v>3.7193999949736098</v>
      </c>
      <c r="DK11" s="17">
        <v>1.8821124515947502E-2</v>
      </c>
      <c r="DL11" s="17">
        <v>0.24560986124878501</v>
      </c>
      <c r="DM11" s="17">
        <v>0.69904254828725099</v>
      </c>
      <c r="DN11" s="17">
        <v>0.52769532461078394</v>
      </c>
      <c r="DO11" s="17">
        <v>1.0713810565861599</v>
      </c>
      <c r="DP11" s="17">
        <v>4.8095688890358197</v>
      </c>
      <c r="DQ11" s="17">
        <v>0.98044760794564001</v>
      </c>
      <c r="DR11" s="5">
        <v>2.4665971336827701E-5</v>
      </c>
      <c r="DS11" s="17">
        <v>0.776212262333146</v>
      </c>
      <c r="DT11" s="17">
        <v>1959.2077746750299</v>
      </c>
      <c r="DU11" s="17">
        <v>0</v>
      </c>
      <c r="DV11" s="17">
        <v>0.146179844985001</v>
      </c>
      <c r="DW11" s="17">
        <v>0.21035623320747299</v>
      </c>
      <c r="DX11" s="17">
        <v>744.12965183220604</v>
      </c>
      <c r="DY11" s="17">
        <v>37517.3022402965</v>
      </c>
      <c r="DZ11" s="17">
        <v>4168.5898637636601</v>
      </c>
      <c r="EA11" s="17">
        <v>41685.892104060098</v>
      </c>
      <c r="EB11" s="17">
        <v>1.9411719578696601E-4</v>
      </c>
      <c r="EC11" s="17">
        <v>9.8330565807923005</v>
      </c>
      <c r="ED11" s="17">
        <v>0</v>
      </c>
      <c r="EE11" s="17">
        <v>2.30939186404486E-3</v>
      </c>
      <c r="EF11" s="17">
        <v>0</v>
      </c>
      <c r="EG11" s="17">
        <v>0</v>
      </c>
      <c r="EH11" s="17">
        <v>0</v>
      </c>
      <c r="EI11" s="5">
        <v>1.5024931883573901E-7</v>
      </c>
      <c r="EJ11" s="5">
        <v>1.13053542028141E-5</v>
      </c>
      <c r="EK11" s="5">
        <v>8.0592036611914797E-6</v>
      </c>
      <c r="EL11" s="17">
        <v>4.5355966766994398E-3</v>
      </c>
      <c r="EM11" s="17">
        <v>177.26187687136499</v>
      </c>
      <c r="EN11" s="17">
        <v>263.22544724837201</v>
      </c>
      <c r="EO11" s="17">
        <v>133.98419518280099</v>
      </c>
      <c r="EP11" s="17">
        <v>156.43687705218801</v>
      </c>
      <c r="EQ11" s="17">
        <v>429.174197108991</v>
      </c>
      <c r="ER11" s="17">
        <v>144.53209944062101</v>
      </c>
      <c r="ES11" s="17">
        <v>9.2105776660769204E-2</v>
      </c>
      <c r="ET11" s="17">
        <v>1.55775062688123E-2</v>
      </c>
      <c r="EU11" s="17">
        <v>50.438846966034397</v>
      </c>
      <c r="EV11" s="17">
        <v>7685.3827384973902</v>
      </c>
      <c r="EW11" s="17">
        <v>7346.0393670538397</v>
      </c>
      <c r="EX11" s="17">
        <v>339.34337144355698</v>
      </c>
      <c r="EY11" s="17">
        <v>0.490091390783578</v>
      </c>
      <c r="EZ11" s="17">
        <v>0.74977889657529595</v>
      </c>
      <c r="FA11" s="17">
        <v>1595.35010907014</v>
      </c>
      <c r="FB11" s="17">
        <v>23.706429456792101</v>
      </c>
      <c r="FC11" s="17">
        <v>906.44585147792304</v>
      </c>
      <c r="FD11" s="17">
        <v>231.37543656486801</v>
      </c>
      <c r="FE11" s="17">
        <v>116.21512858909701</v>
      </c>
      <c r="FF11" s="17">
        <v>2266.6379405042999</v>
      </c>
      <c r="FG11" s="17">
        <v>7.7085300140226397E-3</v>
      </c>
      <c r="FH11" s="17">
        <v>38.5771123578455</v>
      </c>
      <c r="FI11" s="17">
        <v>359.01476336386702</v>
      </c>
      <c r="FJ11" s="17">
        <v>743.818863576117</v>
      </c>
      <c r="FK11" s="17">
        <v>10.314775764702301</v>
      </c>
      <c r="FL11" s="17">
        <v>0</v>
      </c>
      <c r="FM11" s="17">
        <v>16417.3352977375</v>
      </c>
      <c r="FN11" s="17">
        <v>6.0781995949772103</v>
      </c>
      <c r="FO11" s="17">
        <v>3.7930929729612997E-2</v>
      </c>
      <c r="FP11" s="17">
        <v>279.24360435621998</v>
      </c>
      <c r="FQ11" s="17">
        <v>8.0240539774797597</v>
      </c>
      <c r="FR11" s="17">
        <v>35.950467053975302</v>
      </c>
      <c r="FS11" s="17">
        <v>68.283542839238606</v>
      </c>
      <c r="FT11" s="17">
        <v>0.116515968980969</v>
      </c>
      <c r="FU11" s="17">
        <v>1456.99459096336</v>
      </c>
      <c r="FV11" s="17">
        <v>29.8136998615065</v>
      </c>
      <c r="FW11" s="17">
        <v>62.799977492544897</v>
      </c>
      <c r="FY11" s="26">
        <f t="shared" si="0"/>
        <v>0.51072917939948559</v>
      </c>
      <c r="FZ11" s="40">
        <f t="shared" si="1"/>
        <v>8.2115155881447939E-4</v>
      </c>
      <c r="GA11" s="40">
        <f t="shared" si="2"/>
        <v>4.5587439293956445E-4</v>
      </c>
      <c r="GB11" s="40">
        <f t="shared" si="3"/>
        <v>1.7694982675973438E-2</v>
      </c>
      <c r="GC11" s="40">
        <f t="shared" si="4"/>
        <v>2.0981698845513497E-4</v>
      </c>
      <c r="GD11" s="40">
        <f t="shared" si="5"/>
        <v>2.1163435547174716E-4</v>
      </c>
      <c r="GE11" s="40">
        <f t="shared" si="6"/>
        <v>3.0504758003600741E-2</v>
      </c>
      <c r="GF11" s="40">
        <f t="shared" si="7"/>
        <v>4.6215478008325569E-4</v>
      </c>
      <c r="GG11" s="40">
        <f t="shared" si="8"/>
        <v>3.8028103404320239E-4</v>
      </c>
      <c r="GH11" s="40">
        <f t="shared" si="9"/>
        <v>6.7710229649145797E-4</v>
      </c>
      <c r="GI11" s="40">
        <f t="shared" si="10"/>
        <v>0</v>
      </c>
      <c r="GJ11" s="40">
        <f t="shared" si="11"/>
        <v>2.7388314130285968E-5</v>
      </c>
      <c r="GK11" s="40">
        <f t="shared" si="12"/>
        <v>6.9963871675840896E-4</v>
      </c>
      <c r="GL11" s="40">
        <f t="shared" si="13"/>
        <v>6.3962487157012072E-5</v>
      </c>
      <c r="GM11" s="40">
        <f t="shared" si="14"/>
        <v>1.638829696551095E-7</v>
      </c>
      <c r="GN11" s="40">
        <f t="shared" si="15"/>
        <v>9.4877583374970492E-4</v>
      </c>
      <c r="GO11" s="40">
        <f t="shared" si="16"/>
        <v>2.6948643376958621E-3</v>
      </c>
      <c r="GP11" s="40">
        <f t="shared" si="17"/>
        <v>3.38579254461687E-4</v>
      </c>
      <c r="GQ11" s="40">
        <f t="shared" si="18"/>
        <v>2.7140265870779015E-3</v>
      </c>
      <c r="GR11" s="40">
        <f t="shared" si="19"/>
        <v>6.2257923820948648E-4</v>
      </c>
      <c r="GS11" s="40">
        <f t="shared" si="20"/>
        <v>9.5134460060460144E-4</v>
      </c>
      <c r="GT11" s="40">
        <f t="shared" si="21"/>
        <v>2.6853511018605776E-3</v>
      </c>
      <c r="GU11" s="40">
        <f t="shared" si="22"/>
        <v>2.6686069170912341E-3</v>
      </c>
      <c r="GV11" s="40">
        <f t="shared" si="23"/>
        <v>0</v>
      </c>
      <c r="GW11" s="40">
        <f t="shared" si="24"/>
        <v>1.504578917157438E-6</v>
      </c>
      <c r="GX11" s="40">
        <f t="shared" si="25"/>
        <v>1.0763160488936283E-4</v>
      </c>
      <c r="GY11" s="40">
        <f t="shared" si="26"/>
        <v>1.9627781855465877E-3</v>
      </c>
      <c r="GZ11" s="40">
        <f t="shared" si="27"/>
        <v>1.7891860354756367E-3</v>
      </c>
      <c r="HA11" s="40">
        <f t="shared" si="28"/>
        <v>7.6508784307803763E-4</v>
      </c>
      <c r="HB11" s="40">
        <f t="shared" si="29"/>
        <v>9.9706263458017677E-4</v>
      </c>
      <c r="HC11" s="40">
        <f t="shared" si="30"/>
        <v>2.0090732668731899E-3</v>
      </c>
      <c r="HD11" s="40">
        <f t="shared" si="31"/>
        <v>2.734915677408036E-3</v>
      </c>
      <c r="HE11" s="40">
        <f t="shared" si="32"/>
        <v>7.4959687274998013E-3</v>
      </c>
      <c r="HF11" s="40">
        <f t="shared" si="33"/>
        <v>3.5343608090694461E-4</v>
      </c>
      <c r="HG11" s="40">
        <f t="shared" si="34"/>
        <v>1.0633537906860841E-3</v>
      </c>
      <c r="HH11" s="40">
        <f t="shared" si="35"/>
        <v>1.376995377022046E-3</v>
      </c>
      <c r="HI11" s="40">
        <f t="shared" si="36"/>
        <v>0</v>
      </c>
      <c r="HJ11" s="40">
        <f t="shared" si="37"/>
        <v>3.7294553030620239E-5</v>
      </c>
      <c r="HK11" s="40">
        <f t="shared" si="38"/>
        <v>0</v>
      </c>
      <c r="HL11" s="40">
        <f t="shared" si="39"/>
        <v>2.171507008137829E-3</v>
      </c>
      <c r="HM11" s="40">
        <f t="shared" si="40"/>
        <v>3.9330161227826226E-5</v>
      </c>
      <c r="HN11" s="40">
        <f t="shared" si="41"/>
        <v>1.1018766043999254E-3</v>
      </c>
      <c r="HO11" s="40">
        <f t="shared" si="42"/>
        <v>0</v>
      </c>
      <c r="HP11" s="40">
        <f t="shared" si="43"/>
        <v>0</v>
      </c>
      <c r="HQ11" s="40">
        <f t="shared" si="44"/>
        <v>0</v>
      </c>
      <c r="HR11" s="40">
        <f t="shared" si="45"/>
        <v>1.6621255715934234E-3</v>
      </c>
      <c r="HS11" s="40">
        <f t="shared" si="46"/>
        <v>2.247713015434377E-3</v>
      </c>
      <c r="HT11" s="40">
        <f t="shared" si="47"/>
        <v>2.3885150735672247E-3</v>
      </c>
      <c r="HU11" s="40">
        <f t="shared" si="48"/>
        <v>6.8100824916873283E-4</v>
      </c>
      <c r="HV11" s="40">
        <f t="shared" si="49"/>
        <v>2.8618436018170705E-5</v>
      </c>
      <c r="HW11" s="40">
        <f t="shared" si="50"/>
        <v>9.2306142358773092E-5</v>
      </c>
      <c r="HX11" s="40">
        <f t="shared" si="51"/>
        <v>1.2535874041470693E-3</v>
      </c>
      <c r="HY11" s="40">
        <f t="shared" si="52"/>
        <v>2.0058045070135352E-3</v>
      </c>
      <c r="HZ11" s="40">
        <f t="shared" si="53"/>
        <v>0</v>
      </c>
      <c r="IA11" s="40">
        <f t="shared" si="54"/>
        <v>0</v>
      </c>
      <c r="IB11" s="40">
        <f t="shared" si="55"/>
        <v>0</v>
      </c>
      <c r="IC11" s="40">
        <f t="shared" si="56"/>
        <v>1.6895078129744892E-3</v>
      </c>
    </row>
    <row r="12" spans="1:237" x14ac:dyDescent="0.25">
      <c r="A12" s="17" t="s">
        <v>181</v>
      </c>
      <c r="B12" s="15">
        <v>8853.0162901000003</v>
      </c>
      <c r="C12" s="15">
        <v>1012.86083</v>
      </c>
      <c r="D12" s="15">
        <v>17108.418384000001</v>
      </c>
      <c r="E12" s="15">
        <v>2350.7297137</v>
      </c>
      <c r="F12" s="15">
        <v>2141.2912897000001</v>
      </c>
      <c r="G12" s="15">
        <v>9235.8803910000006</v>
      </c>
      <c r="H12" s="15">
        <v>922.77037285999995</v>
      </c>
      <c r="I12" s="17">
        <v>9.1946849799999999</v>
      </c>
      <c r="J12" s="17">
        <v>6.0345561300000004</v>
      </c>
      <c r="L12" s="17">
        <v>9.0668699999999994E-3</v>
      </c>
      <c r="M12" s="17">
        <v>7.4531790500000001</v>
      </c>
      <c r="N12" s="17">
        <v>2.8737000000000001E-4</v>
      </c>
      <c r="O12" s="17">
        <v>2.2633899999999998E-2</v>
      </c>
      <c r="P12" s="17">
        <v>2.1194709999999999E-2</v>
      </c>
      <c r="Q12" s="17">
        <v>5.3100929999999998E-2</v>
      </c>
      <c r="R12" s="17">
        <v>3.3040550000000002E-2</v>
      </c>
      <c r="T12" s="17">
        <v>1.8739399999999999E-3</v>
      </c>
      <c r="U12" s="17">
        <v>3.4220929999999997E-2</v>
      </c>
      <c r="V12" s="17">
        <v>3.540132E-2</v>
      </c>
      <c r="Z12" s="17">
        <v>151.62270556000001</v>
      </c>
      <c r="AA12" s="17">
        <v>1.8983399999999999</v>
      </c>
      <c r="AB12" s="17">
        <v>3.8199829999999997E-2</v>
      </c>
      <c r="AC12" s="17">
        <v>0.67541273999999996</v>
      </c>
      <c r="AD12" s="17">
        <v>0.39165345000000001</v>
      </c>
      <c r="AE12" s="17">
        <v>0.34220929999999999</v>
      </c>
      <c r="AG12" s="17">
        <v>0.39636652999999999</v>
      </c>
      <c r="AH12" s="17">
        <v>4.6464890000000002E-2</v>
      </c>
      <c r="AI12" s="17">
        <v>4.4840320000000003E-2</v>
      </c>
      <c r="AJ12" s="17">
        <v>3.894048E-2</v>
      </c>
      <c r="AL12" s="17">
        <v>27.813460200000002</v>
      </c>
      <c r="AN12" s="17">
        <v>2.1240769999999999E-2</v>
      </c>
      <c r="AO12" s="17">
        <v>13.17392897</v>
      </c>
      <c r="AP12" s="17">
        <v>3.6926099999999998E-3</v>
      </c>
      <c r="AT12" s="17">
        <v>4.4999999999999998E-7</v>
      </c>
      <c r="AU12" s="5">
        <v>5.6539999999999997E-5</v>
      </c>
      <c r="AV12" s="5">
        <v>1.605E-5</v>
      </c>
      <c r="AW12" s="17">
        <v>3.16263E-3</v>
      </c>
      <c r="AX12" s="17">
        <v>6.6087931600000003</v>
      </c>
      <c r="AY12" s="17">
        <v>14.9354814</v>
      </c>
      <c r="AZ12" s="17">
        <v>2.7140709999999998E-2</v>
      </c>
      <c r="BA12" s="17">
        <v>2.2420499999999999</v>
      </c>
      <c r="BE12" s="17">
        <v>6.2516999999999998E-4</v>
      </c>
      <c r="BG12" s="17" t="s">
        <v>181</v>
      </c>
      <c r="BH12" s="17">
        <v>0</v>
      </c>
      <c r="BI12" s="17">
        <v>1.8520929170951901</v>
      </c>
      <c r="BJ12" s="17">
        <v>0</v>
      </c>
      <c r="BK12" s="17">
        <v>6.0416009707798599</v>
      </c>
      <c r="BL12" s="17">
        <v>0</v>
      </c>
      <c r="BM12" s="17">
        <v>9.1961915603715898</v>
      </c>
      <c r="BN12" s="17">
        <v>9.1961915603715898</v>
      </c>
      <c r="BO12" s="17">
        <v>0.16617535296549199</v>
      </c>
      <c r="BP12" s="17">
        <v>3.9242839942221401</v>
      </c>
      <c r="BQ12" s="17">
        <v>3.7204228643551102E-3</v>
      </c>
      <c r="BR12" s="17">
        <v>5.3537848799307701E-3</v>
      </c>
      <c r="BS12" s="17">
        <v>7.4606226219275502</v>
      </c>
      <c r="BT12" s="17">
        <v>6.2599163374023401E-4</v>
      </c>
      <c r="BU12" s="5">
        <v>9.2069571003709202E-5</v>
      </c>
      <c r="BV12" s="17">
        <v>1.9564680103837599E-4</v>
      </c>
      <c r="BW12" s="17">
        <v>0</v>
      </c>
      <c r="BX12" s="17">
        <v>2.2633921862644499E-2</v>
      </c>
      <c r="BY12" s="17">
        <v>5.0872243021214004E-3</v>
      </c>
      <c r="BZ12" s="17">
        <v>1.6109597680451001E-2</v>
      </c>
      <c r="CA12" s="17">
        <v>5.31799688784865E-2</v>
      </c>
      <c r="CB12" s="17">
        <v>0</v>
      </c>
      <c r="CC12" s="17">
        <v>2441.4848504348402</v>
      </c>
      <c r="CD12" s="17">
        <v>3.3089786854793198E-2</v>
      </c>
      <c r="CE12" s="17">
        <v>5.4377593521718205E-4</v>
      </c>
      <c r="CF12" s="17">
        <v>1.3313096286424401E-3</v>
      </c>
      <c r="CG12" s="17">
        <v>0</v>
      </c>
      <c r="CH12" s="17">
        <v>3.42719476955975E-2</v>
      </c>
      <c r="CI12" s="17">
        <v>0.34271930090207797</v>
      </c>
      <c r="CJ12" s="17">
        <v>3.5454067815813298E-2</v>
      </c>
      <c r="CK12" s="17">
        <v>0</v>
      </c>
      <c r="CL12" s="17">
        <v>4.4907187134890503E-2</v>
      </c>
      <c r="CM12" s="17">
        <v>2.1272394872600402E-2</v>
      </c>
      <c r="CN12" s="17">
        <v>8867.7400009719095</v>
      </c>
      <c r="CO12" s="17">
        <v>0</v>
      </c>
      <c r="CP12" s="17">
        <v>0</v>
      </c>
      <c r="CQ12" s="17">
        <v>36.771544520995</v>
      </c>
      <c r="CR12" s="17">
        <v>24.400073520469501</v>
      </c>
      <c r="CS12" s="17">
        <v>1.77640002721581E-2</v>
      </c>
      <c r="CT12" s="17">
        <v>6.6088867263885103</v>
      </c>
      <c r="CU12" s="17">
        <v>32.5018462082163</v>
      </c>
      <c r="CV12" s="17">
        <v>0</v>
      </c>
      <c r="CW12" s="17">
        <v>0</v>
      </c>
      <c r="CX12" s="17">
        <v>151.632456635246</v>
      </c>
      <c r="CY12" s="17">
        <v>151.632456635246</v>
      </c>
      <c r="CZ12" s="5">
        <v>2.8823104059260299E-7</v>
      </c>
      <c r="DA12" s="17">
        <v>0</v>
      </c>
      <c r="DB12" s="17">
        <v>1.90090843382132</v>
      </c>
      <c r="DC12" s="17">
        <v>14.971442797906199</v>
      </c>
      <c r="DD12" s="17">
        <v>2.8174900582259E-3</v>
      </c>
      <c r="DE12" s="17">
        <v>3.4995123704403698E-2</v>
      </c>
      <c r="DF12" s="17">
        <v>0</v>
      </c>
      <c r="DG12" s="17">
        <v>1.88982275280808</v>
      </c>
      <c r="DH12" s="17">
        <v>4.76529543014928E-4</v>
      </c>
      <c r="DI12" s="17">
        <v>0</v>
      </c>
      <c r="DJ12" s="17">
        <v>35.7627074841077</v>
      </c>
      <c r="DK12" s="17">
        <v>0.36744357442197501</v>
      </c>
      <c r="DL12" s="17">
        <v>0.17589061110424001</v>
      </c>
      <c r="DM12" s="17">
        <v>0.500615576693618</v>
      </c>
      <c r="DN12" s="17">
        <v>0.129411771590138</v>
      </c>
      <c r="DO12" s="17">
        <v>0.26274482037291103</v>
      </c>
      <c r="DP12" s="17">
        <v>0</v>
      </c>
      <c r="DQ12" s="17">
        <v>2.71811404003885E-2</v>
      </c>
      <c r="DR12" s="5">
        <v>1.6327686825509499E-7</v>
      </c>
      <c r="DS12" s="17">
        <v>0.39655080135394299</v>
      </c>
      <c r="DT12" s="17">
        <v>1012.86041282086</v>
      </c>
      <c r="DU12" s="17">
        <v>0</v>
      </c>
      <c r="DV12" s="17">
        <v>1.9055563783351701E-2</v>
      </c>
      <c r="DW12" s="17">
        <v>2.7421373082337101E-2</v>
      </c>
      <c r="DX12" s="17">
        <v>611.82976209283595</v>
      </c>
      <c r="DY12" s="17">
        <v>15414.178937742299</v>
      </c>
      <c r="DZ12" s="17">
        <v>1712.68467864221</v>
      </c>
      <c r="EA12" s="17">
        <v>17126.8636163845</v>
      </c>
      <c r="EB12" s="17">
        <v>0</v>
      </c>
      <c r="EC12" s="17">
        <v>10.4217689866091</v>
      </c>
      <c r="ED12" s="17">
        <v>0</v>
      </c>
      <c r="EE12" s="17">
        <v>3.6969408874952701E-3</v>
      </c>
      <c r="EF12" s="17">
        <v>0</v>
      </c>
      <c r="EG12" s="17">
        <v>0</v>
      </c>
      <c r="EH12" s="17">
        <v>0</v>
      </c>
      <c r="EI12" s="5">
        <v>4.5000044105667502E-7</v>
      </c>
      <c r="EJ12" s="5">
        <v>5.6614882003331201E-5</v>
      </c>
      <c r="EK12" s="5">
        <v>1.60682860558805E-5</v>
      </c>
      <c r="EL12" s="17">
        <v>3.16571335218725E-3</v>
      </c>
      <c r="EM12" s="17">
        <v>38.818377110501103</v>
      </c>
      <c r="EN12" s="17">
        <v>107.225173117138</v>
      </c>
      <c r="EO12" s="17">
        <v>34.890800676435298</v>
      </c>
      <c r="EP12" s="17">
        <v>45.921982015909002</v>
      </c>
      <c r="EQ12" s="17">
        <v>118.118146270496</v>
      </c>
      <c r="ER12" s="17">
        <v>34.827372122592799</v>
      </c>
      <c r="ES12" s="17">
        <v>0.104628085781841</v>
      </c>
      <c r="ET12" s="17">
        <v>3.92345839660047E-4</v>
      </c>
      <c r="EU12" s="17">
        <v>33.294073287727898</v>
      </c>
      <c r="EV12" s="17">
        <v>2352.5633597472001</v>
      </c>
      <c r="EW12" s="17">
        <v>2142.745042389</v>
      </c>
      <c r="EX12" s="17">
        <v>209.818317358201</v>
      </c>
      <c r="EY12" s="17">
        <v>0.48171039775459301</v>
      </c>
      <c r="EZ12" s="17">
        <v>0.19769680671527801</v>
      </c>
      <c r="FA12" s="17">
        <v>376.53493810256202</v>
      </c>
      <c r="FB12" s="17">
        <v>33.019749276337102</v>
      </c>
      <c r="FC12" s="17">
        <v>274.77160876856402</v>
      </c>
      <c r="FD12" s="17">
        <v>63.046507978471801</v>
      </c>
      <c r="FE12" s="17">
        <v>31.823163900721401</v>
      </c>
      <c r="FF12" s="17">
        <v>687.00241455535502</v>
      </c>
      <c r="FG12" s="17">
        <v>3.8967466705114098E-2</v>
      </c>
      <c r="FH12" s="17">
        <v>10.5978457020734</v>
      </c>
      <c r="FI12" s="17">
        <v>111.736126238089</v>
      </c>
      <c r="FJ12" s="17">
        <v>256.02550311563198</v>
      </c>
      <c r="FK12" s="17">
        <v>2.13024367935853</v>
      </c>
      <c r="FL12" s="17">
        <v>0</v>
      </c>
      <c r="FM12" s="17">
        <v>9219.5814904308409</v>
      </c>
      <c r="FN12" s="17">
        <v>0.77727909326288702</v>
      </c>
      <c r="FO12" s="17">
        <v>2.24539135563148</v>
      </c>
      <c r="FP12" s="17">
        <v>152.91753800097601</v>
      </c>
      <c r="FQ12" s="17">
        <v>0</v>
      </c>
      <c r="FR12" s="17">
        <v>65.529057019480405</v>
      </c>
      <c r="FS12" s="17">
        <v>27.815316503556598</v>
      </c>
      <c r="FT12" s="17">
        <v>1.12233638523123</v>
      </c>
      <c r="FU12" s="17">
        <v>923.51641889165899</v>
      </c>
      <c r="FV12" s="17">
        <v>13.1740535465278</v>
      </c>
      <c r="FW12" s="17">
        <v>108.512869182554</v>
      </c>
      <c r="FY12" s="26">
        <f t="shared" si="0"/>
        <v>0.66250014572248972</v>
      </c>
      <c r="FZ12" s="40">
        <f t="shared" si="1"/>
        <v>1.6631293097668998E-3</v>
      </c>
      <c r="GA12" s="40">
        <f t="shared" si="2"/>
        <v>-4.1188199563264239E-7</v>
      </c>
      <c r="GB12" s="40">
        <f t="shared" si="3"/>
        <v>1.0781377898584732E-3</v>
      </c>
      <c r="GC12" s="40">
        <f t="shared" si="4"/>
        <v>7.8003270070295318E-4</v>
      </c>
      <c r="GD12" s="40">
        <f t="shared" si="5"/>
        <v>6.7891402537931147E-4</v>
      </c>
      <c r="GE12" s="40">
        <f t="shared" si="6"/>
        <v>-1.7647370774790862E-3</v>
      </c>
      <c r="GF12" s="40">
        <f t="shared" si="7"/>
        <v>8.0848502899672338E-4</v>
      </c>
      <c r="GG12" s="40">
        <f t="shared" si="8"/>
        <v>1.638533973558608E-4</v>
      </c>
      <c r="GH12" s="40">
        <f t="shared" si="9"/>
        <v>1.1674165635542049E-3</v>
      </c>
      <c r="GI12" s="40">
        <f t="shared" si="10"/>
        <v>0</v>
      </c>
      <c r="GJ12" s="40">
        <f t="shared" si="11"/>
        <v>8.0929188197038373E-4</v>
      </c>
      <c r="GK12" s="40">
        <f t="shared" si="12"/>
        <v>9.9871100340063264E-4</v>
      </c>
      <c r="GL12" s="40">
        <f t="shared" si="13"/>
        <v>1.2053173333514589E-3</v>
      </c>
      <c r="GM12" s="40">
        <f t="shared" si="14"/>
        <v>9.6592476331191721E-7</v>
      </c>
      <c r="GN12" s="40">
        <f t="shared" si="15"/>
        <v>9.9646684120918363E-5</v>
      </c>
      <c r="GO12" s="40">
        <f t="shared" si="16"/>
        <v>1.4884650511112012E-3</v>
      </c>
      <c r="GP12" s="40">
        <f t="shared" si="17"/>
        <v>1.4901947695542498E-3</v>
      </c>
      <c r="GQ12" s="40">
        <f t="shared" si="18"/>
        <v>0</v>
      </c>
      <c r="GR12" s="40">
        <f t="shared" si="19"/>
        <v>6.1131298740733973E-4</v>
      </c>
      <c r="GS12" s="40">
        <f t="shared" si="20"/>
        <v>1.4908331128786867E-3</v>
      </c>
      <c r="GT12" s="40">
        <f t="shared" si="21"/>
        <v>1.4899957349979516E-3</v>
      </c>
      <c r="GU12" s="40">
        <f t="shared" si="22"/>
        <v>0</v>
      </c>
      <c r="GV12" s="40">
        <f t="shared" si="23"/>
        <v>0</v>
      </c>
      <c r="GW12" s="40">
        <f t="shared" si="24"/>
        <v>0</v>
      </c>
      <c r="GX12" s="40">
        <f t="shared" si="25"/>
        <v>6.431144471385358E-5</v>
      </c>
      <c r="GY12" s="40">
        <f t="shared" si="26"/>
        <v>1.3529893598196868E-3</v>
      </c>
      <c r="GZ12" s="40">
        <f t="shared" si="27"/>
        <v>1.3428338004771909E-4</v>
      </c>
      <c r="HA12" s="40">
        <f t="shared" si="28"/>
        <v>1.6189327400872348E-3</v>
      </c>
      <c r="HB12" s="40">
        <f t="shared" si="29"/>
        <v>1.2846611284772652E-3</v>
      </c>
      <c r="HC12" s="40">
        <f t="shared" si="30"/>
        <v>1.4903186502470223E-3</v>
      </c>
      <c r="HD12" s="40">
        <f t="shared" si="31"/>
        <v>0</v>
      </c>
      <c r="HE12" s="40">
        <f t="shared" si="32"/>
        <v>4.6490139806456323E-4</v>
      </c>
      <c r="HF12" s="40">
        <f t="shared" si="33"/>
        <v>2.5926814179050224E-4</v>
      </c>
      <c r="HG12" s="40">
        <f t="shared" si="34"/>
        <v>1.491227870151234E-3</v>
      </c>
      <c r="HH12" s="40">
        <f t="shared" si="35"/>
        <v>6.9302445974211751E-4</v>
      </c>
      <c r="HI12" s="40">
        <f t="shared" si="36"/>
        <v>0</v>
      </c>
      <c r="HJ12" s="40">
        <f t="shared" si="37"/>
        <v>6.6741194488157489E-5</v>
      </c>
      <c r="HK12" s="40">
        <f t="shared" si="38"/>
        <v>0</v>
      </c>
      <c r="HL12" s="40">
        <f t="shared" si="39"/>
        <v>1.4888759965106062E-3</v>
      </c>
      <c r="HM12" s="40">
        <f t="shared" si="40"/>
        <v>9.4562926582479984E-6</v>
      </c>
      <c r="HN12" s="40">
        <f t="shared" si="41"/>
        <v>1.1728526693234023E-3</v>
      </c>
      <c r="HO12" s="40">
        <f t="shared" si="42"/>
        <v>0</v>
      </c>
      <c r="HP12" s="40">
        <f t="shared" si="43"/>
        <v>0</v>
      </c>
      <c r="HQ12" s="40">
        <f t="shared" si="44"/>
        <v>0</v>
      </c>
      <c r="HR12" s="40">
        <f t="shared" si="45"/>
        <v>9.8012594453106301E-7</v>
      </c>
      <c r="HS12" s="40">
        <f t="shared" si="46"/>
        <v>1.3244075580333109E-3</v>
      </c>
      <c r="HT12" s="40">
        <f t="shared" si="47"/>
        <v>1.1393181233956046E-3</v>
      </c>
      <c r="HU12" s="40">
        <f t="shared" si="48"/>
        <v>9.7493294734127245E-4</v>
      </c>
      <c r="HV12" s="40">
        <f t="shared" si="49"/>
        <v>1.4157863053772941E-5</v>
      </c>
      <c r="HW12" s="40">
        <f t="shared" si="50"/>
        <v>2.4077829795428629E-3</v>
      </c>
      <c r="HX12" s="40">
        <f t="shared" si="51"/>
        <v>1.4896589068046178E-3</v>
      </c>
      <c r="HY12" s="40">
        <f t="shared" si="52"/>
        <v>1.4903127189313712E-3</v>
      </c>
      <c r="HZ12" s="40">
        <f t="shared" si="53"/>
        <v>0</v>
      </c>
      <c r="IA12" s="40">
        <f t="shared" si="54"/>
        <v>0</v>
      </c>
      <c r="IB12" s="40">
        <f t="shared" si="55"/>
        <v>0</v>
      </c>
      <c r="IC12" s="40">
        <f t="shared" si="56"/>
        <v>1.3142565066046597E-3</v>
      </c>
    </row>
    <row r="13" spans="1:237" x14ac:dyDescent="0.25">
      <c r="A13" s="17" t="s">
        <v>182</v>
      </c>
      <c r="B13" s="15">
        <v>1375.4786779999999</v>
      </c>
      <c r="D13" s="15">
        <v>1412.6724810000001</v>
      </c>
      <c r="E13" s="15">
        <v>152.37249660000001</v>
      </c>
      <c r="F13" s="15">
        <v>142.31290659999999</v>
      </c>
      <c r="G13" s="15">
        <v>58.045830879999997</v>
      </c>
      <c r="H13" s="15">
        <v>77.088039100000003</v>
      </c>
      <c r="I13" s="17">
        <v>0.6706898</v>
      </c>
      <c r="J13" s="17">
        <v>3.1350634099999999</v>
      </c>
      <c r="L13" s="17">
        <v>9.5710999999999995E-4</v>
      </c>
      <c r="M13" s="17">
        <v>3.3544367799999999</v>
      </c>
      <c r="N13" s="17">
        <v>4.5170000000000003E-5</v>
      </c>
      <c r="P13" s="17">
        <v>4.6421E-4</v>
      </c>
      <c r="Q13" s="17">
        <v>3.4603000000000002E-2</v>
      </c>
      <c r="R13" s="17">
        <v>2.15307E-2</v>
      </c>
      <c r="T13" s="17">
        <v>1.384E-4</v>
      </c>
      <c r="U13" s="17">
        <v>2.2299900000000001E-2</v>
      </c>
      <c r="V13" s="17">
        <v>2.3069099999999999E-2</v>
      </c>
      <c r="Z13" s="17">
        <v>8.1615748999999997</v>
      </c>
      <c r="AA13" s="17">
        <v>0.52537599999999995</v>
      </c>
      <c r="AB13" s="17">
        <v>1.384E-4</v>
      </c>
      <c r="AC13" s="17">
        <v>2.6897599999999998E-3</v>
      </c>
      <c r="AD13" s="17">
        <v>0.57972480000000004</v>
      </c>
      <c r="AE13" s="17">
        <v>0.222999</v>
      </c>
      <c r="AG13" s="17">
        <v>5.2643210000000003E-2</v>
      </c>
      <c r="AH13" s="17">
        <v>1.91986E-3</v>
      </c>
      <c r="AI13" s="17">
        <v>2.9219999999999999E-2</v>
      </c>
      <c r="AJ13" s="17">
        <v>2.53753E-2</v>
      </c>
      <c r="AL13" s="17">
        <v>1.9152681199999999</v>
      </c>
      <c r="AN13" s="17">
        <v>1.384146E-2</v>
      </c>
      <c r="AO13" s="17">
        <v>0.61123422999999999</v>
      </c>
      <c r="AP13" s="17">
        <v>5.6839E-4</v>
      </c>
      <c r="AT13" s="5">
        <v>3.5999999999999999E-7</v>
      </c>
      <c r="AU13" s="17">
        <v>9.8800000000000003E-6</v>
      </c>
      <c r="AV13" s="5">
        <v>3.9600000000000002E-6</v>
      </c>
      <c r="AW13" s="17">
        <v>2.1538E-3</v>
      </c>
      <c r="AX13" s="17">
        <v>0.31980455000000002</v>
      </c>
      <c r="AY13" s="17">
        <v>2.8296000000000001</v>
      </c>
      <c r="AZ13" s="17">
        <v>1.768608E-2</v>
      </c>
      <c r="BA13" s="17">
        <v>1.4610240000000001</v>
      </c>
      <c r="BE13" s="17">
        <v>1.0281E-4</v>
      </c>
      <c r="BG13" s="17" t="s">
        <v>182</v>
      </c>
      <c r="BH13" s="17">
        <v>0</v>
      </c>
      <c r="BI13" s="17">
        <v>0.50450864312461097</v>
      </c>
      <c r="BJ13" s="17">
        <v>0</v>
      </c>
      <c r="BK13" s="17">
        <v>3.1435052575620399</v>
      </c>
      <c r="BL13" s="17">
        <v>0</v>
      </c>
      <c r="BM13" s="17">
        <v>0.67150912335218804</v>
      </c>
      <c r="BN13" s="17">
        <v>0.67150912335218804</v>
      </c>
      <c r="BO13" s="17">
        <v>4.8632961804923998E-2</v>
      </c>
      <c r="BP13" s="17">
        <v>1.1483438127063299</v>
      </c>
      <c r="BQ13" s="17">
        <v>3.9347302920573199E-4</v>
      </c>
      <c r="BR13" s="17">
        <v>5.6621984490483801E-4</v>
      </c>
      <c r="BS13" s="17">
        <v>3.36330808382505</v>
      </c>
      <c r="BT13" s="17">
        <v>1.03119182446798E-4</v>
      </c>
      <c r="BU13" s="5">
        <v>1.4495001570793E-5</v>
      </c>
      <c r="BV13" s="5">
        <v>3.0799861108814402E-5</v>
      </c>
      <c r="BW13" s="17">
        <v>0</v>
      </c>
      <c r="BX13" s="17">
        <v>0</v>
      </c>
      <c r="BY13" s="17">
        <v>1.1168051720431901E-4</v>
      </c>
      <c r="BZ13" s="17">
        <v>3.5367394743078702E-4</v>
      </c>
      <c r="CA13" s="17">
        <v>3.4697257334082902E-2</v>
      </c>
      <c r="CB13" s="17">
        <v>0</v>
      </c>
      <c r="CC13" s="17">
        <v>66.579173501192102</v>
      </c>
      <c r="CD13" s="17">
        <v>2.15912013285934E-2</v>
      </c>
      <c r="CE13" s="5">
        <v>4.0247755419236499E-5</v>
      </c>
      <c r="CF13" s="5">
        <v>9.8521470262405704E-5</v>
      </c>
      <c r="CG13" s="17">
        <v>0</v>
      </c>
      <c r="CH13" s="17">
        <v>2.2361811029415202E-2</v>
      </c>
      <c r="CI13" s="17">
        <v>0.22360770453876599</v>
      </c>
      <c r="CJ13" s="17">
        <v>2.3132717811604E-2</v>
      </c>
      <c r="CK13" s="17">
        <v>0</v>
      </c>
      <c r="CL13" s="17">
        <v>2.92970080656095E-2</v>
      </c>
      <c r="CM13" s="17">
        <v>1.38810578878618E-2</v>
      </c>
      <c r="CN13" s="17">
        <v>1378.60531942172</v>
      </c>
      <c r="CO13" s="17">
        <v>0</v>
      </c>
      <c r="CP13" s="17">
        <v>0</v>
      </c>
      <c r="CQ13" s="17">
        <v>3.8355115089204501</v>
      </c>
      <c r="CR13" s="17">
        <v>1.21997538375304</v>
      </c>
      <c r="CS13" s="17">
        <v>0</v>
      </c>
      <c r="CT13" s="17">
        <v>0.31986593209659397</v>
      </c>
      <c r="CU13" s="17">
        <v>5.1780531206243303</v>
      </c>
      <c r="CV13" s="17">
        <v>0</v>
      </c>
      <c r="CW13" s="17">
        <v>0</v>
      </c>
      <c r="CX13" s="17">
        <v>8.16599245974224</v>
      </c>
      <c r="CY13" s="17">
        <v>8.16599245974224</v>
      </c>
      <c r="CZ13" s="17">
        <v>0</v>
      </c>
      <c r="DA13" s="17">
        <v>0</v>
      </c>
      <c r="DB13" s="17">
        <v>0.52681085890970702</v>
      </c>
      <c r="DC13" s="17">
        <v>2.8371275793250499</v>
      </c>
      <c r="DD13" s="5">
        <v>5.55079650192625E-5</v>
      </c>
      <c r="DE13" s="5">
        <v>6.9386979454025605E-5</v>
      </c>
      <c r="DF13" s="17">
        <v>0</v>
      </c>
      <c r="DG13" s="17">
        <v>0</v>
      </c>
      <c r="DH13" s="17">
        <v>0</v>
      </c>
      <c r="DI13" s="17">
        <v>0</v>
      </c>
      <c r="DJ13" s="17">
        <v>10.466295977915101</v>
      </c>
      <c r="DK13" s="17">
        <v>9.2542451652088603E-2</v>
      </c>
      <c r="DL13" s="17">
        <v>7.0124426063041402E-4</v>
      </c>
      <c r="DM13" s="17">
        <v>1.9958127191256401E-3</v>
      </c>
      <c r="DN13" s="17">
        <v>0.19183445493477</v>
      </c>
      <c r="DO13" s="17">
        <v>0.389478529737596</v>
      </c>
      <c r="DP13" s="17">
        <v>0</v>
      </c>
      <c r="DQ13" s="17">
        <v>1.7734104294052401E-2</v>
      </c>
      <c r="DR13" s="17">
        <v>0</v>
      </c>
      <c r="DS13" s="17">
        <v>5.27544626280151E-2</v>
      </c>
      <c r="DT13" s="17">
        <v>0</v>
      </c>
      <c r="DU13" s="17">
        <v>0</v>
      </c>
      <c r="DV13" s="17">
        <v>7.8919558855139395E-4</v>
      </c>
      <c r="DW13" s="17">
        <v>1.13566758709634E-3</v>
      </c>
      <c r="DX13" s="17">
        <v>52.802911720431801</v>
      </c>
      <c r="DY13" s="17">
        <v>1277.3522705022599</v>
      </c>
      <c r="DZ13" s="17">
        <v>141.92780753738199</v>
      </c>
      <c r="EA13" s="17">
        <v>1419.2800780396501</v>
      </c>
      <c r="EB13" s="17">
        <v>0</v>
      </c>
      <c r="EC13" s="17">
        <v>0.430793239030627</v>
      </c>
      <c r="ED13" s="17">
        <v>0</v>
      </c>
      <c r="EE13" s="17">
        <v>5.6999542871630096E-4</v>
      </c>
      <c r="EF13" s="17">
        <v>0</v>
      </c>
      <c r="EG13" s="17">
        <v>0</v>
      </c>
      <c r="EH13" s="17">
        <v>0</v>
      </c>
      <c r="EI13" s="5">
        <v>3.6098234428479003E-7</v>
      </c>
      <c r="EJ13" s="5">
        <v>9.9074029663187895E-6</v>
      </c>
      <c r="EK13" s="5">
        <v>3.9710204203111996E-6</v>
      </c>
      <c r="EL13" s="17">
        <v>2.1548314127768798E-3</v>
      </c>
      <c r="EM13" s="17">
        <v>0.55726524181947401</v>
      </c>
      <c r="EN13" s="17">
        <v>8.4573737141817809</v>
      </c>
      <c r="EO13" s="17">
        <v>1.2021364140721</v>
      </c>
      <c r="EP13" s="17">
        <v>2.8817294428369</v>
      </c>
      <c r="EQ13" s="17">
        <v>6.8787310939885398</v>
      </c>
      <c r="ER13" s="17">
        <v>1.08738049603994</v>
      </c>
      <c r="ES13" s="17">
        <v>0</v>
      </c>
      <c r="ET13" s="5">
        <v>1.38785363514607E-5</v>
      </c>
      <c r="EU13" s="17">
        <v>5.4742823411211399</v>
      </c>
      <c r="EV13" s="17">
        <v>152.60529769124199</v>
      </c>
      <c r="EW13" s="17">
        <v>142.52034710233301</v>
      </c>
      <c r="EX13" s="17">
        <v>10.084950588909599</v>
      </c>
      <c r="EY13" s="17">
        <v>7.8656459266852899E-2</v>
      </c>
      <c r="EZ13" s="17">
        <v>6.9617420922964905E-4</v>
      </c>
      <c r="FA13" s="17">
        <v>11.308894546977699</v>
      </c>
      <c r="FB13" s="17">
        <v>6.0733819518620704</v>
      </c>
      <c r="FC13" s="17">
        <v>20.135536965999101</v>
      </c>
      <c r="FD13" s="17">
        <v>3.3040888242199702</v>
      </c>
      <c r="FE13" s="17">
        <v>1.72072513412369</v>
      </c>
      <c r="FF13" s="17">
        <v>50.338808304370097</v>
      </c>
      <c r="FG13" s="17">
        <v>2.54254705269597E-2</v>
      </c>
      <c r="FH13" s="17">
        <v>1.1088759779758199</v>
      </c>
      <c r="FI13" s="17">
        <v>8.8385592840490208</v>
      </c>
      <c r="FJ13" s="17">
        <v>22.638546196641201</v>
      </c>
      <c r="FK13" s="17">
        <v>9.2823073573747295E-4</v>
      </c>
      <c r="FL13" s="17">
        <v>0</v>
      </c>
      <c r="FM13" s="17">
        <v>58.186343155850203</v>
      </c>
      <c r="FN13" s="17">
        <v>0.104587503682401</v>
      </c>
      <c r="FO13" s="17">
        <v>1.4650303602903501</v>
      </c>
      <c r="FP13" s="17">
        <v>0</v>
      </c>
      <c r="FQ13" s="17">
        <v>0</v>
      </c>
      <c r="FR13" s="17">
        <v>7.4540386977297803</v>
      </c>
      <c r="FS13" s="17">
        <v>1.9172189022886901</v>
      </c>
      <c r="FT13" s="17">
        <v>0.205575959457001</v>
      </c>
      <c r="FU13" s="17">
        <v>77.238130024085393</v>
      </c>
      <c r="FV13" s="17">
        <v>0.61128800814873996</v>
      </c>
      <c r="FW13" s="17">
        <v>0.122522298779741</v>
      </c>
      <c r="FY13" s="26">
        <f t="shared" si="0"/>
        <v>0.68363788330926856</v>
      </c>
      <c r="FZ13" s="40">
        <f t="shared" si="1"/>
        <v>2.2731296905789066E-3</v>
      </c>
      <c r="GA13" s="40">
        <f t="shared" si="2"/>
        <v>0</v>
      </c>
      <c r="GB13" s="40">
        <f t="shared" si="3"/>
        <v>4.6773736506657733E-3</v>
      </c>
      <c r="GC13" s="40">
        <f t="shared" si="4"/>
        <v>1.5278419428482431E-3</v>
      </c>
      <c r="GD13" s="40">
        <f t="shared" si="5"/>
        <v>1.4576366071706274E-3</v>
      </c>
      <c r="GE13" s="40">
        <f t="shared" si="6"/>
        <v>2.4207126286242935E-3</v>
      </c>
      <c r="GF13" s="40">
        <f t="shared" si="7"/>
        <v>1.9470066412078451E-3</v>
      </c>
      <c r="GG13" s="40">
        <f t="shared" si="8"/>
        <v>1.2216129605490339E-3</v>
      </c>
      <c r="GH13" s="40">
        <f t="shared" si="9"/>
        <v>2.6927198777265014E-3</v>
      </c>
      <c r="GI13" s="40">
        <f t="shared" si="10"/>
        <v>0</v>
      </c>
      <c r="GJ13" s="40">
        <f t="shared" si="11"/>
        <v>2.6986178292673314E-3</v>
      </c>
      <c r="GK13" s="40">
        <f t="shared" si="12"/>
        <v>2.6446477924231683E-3</v>
      </c>
      <c r="GL13" s="40">
        <f t="shared" si="13"/>
        <v>2.7642833652290737E-3</v>
      </c>
      <c r="GM13" s="40">
        <f t="shared" si="14"/>
        <v>0</v>
      </c>
      <c r="GN13" s="40">
        <f t="shared" si="15"/>
        <v>2.4654028028392593E-3</v>
      </c>
      <c r="GO13" s="40">
        <f t="shared" si="16"/>
        <v>2.7239642251510156E-3</v>
      </c>
      <c r="GP13" s="40">
        <f t="shared" si="17"/>
        <v>2.8100028607244546E-3</v>
      </c>
      <c r="GQ13" s="40">
        <f t="shared" si="18"/>
        <v>0</v>
      </c>
      <c r="GR13" s="40">
        <f t="shared" si="19"/>
        <v>2.667815618801975E-3</v>
      </c>
      <c r="GS13" s="40">
        <f t="shared" si="20"/>
        <v>2.7762917957121214E-3</v>
      </c>
      <c r="GT13" s="40">
        <f t="shared" si="21"/>
        <v>2.7577066987442599E-3</v>
      </c>
      <c r="GU13" s="40">
        <f t="shared" si="22"/>
        <v>0</v>
      </c>
      <c r="GV13" s="40">
        <f t="shared" si="23"/>
        <v>0</v>
      </c>
      <c r="GW13" s="40">
        <f t="shared" si="24"/>
        <v>0</v>
      </c>
      <c r="GX13" s="40">
        <f t="shared" si="25"/>
        <v>5.412631503559723E-4</v>
      </c>
      <c r="GY13" s="40">
        <f t="shared" si="26"/>
        <v>2.7311085959523672E-3</v>
      </c>
      <c r="GZ13" s="40">
        <f t="shared" si="27"/>
        <v>2.6985608724623958E-3</v>
      </c>
      <c r="HA13" s="40">
        <f t="shared" si="28"/>
        <v>2.7128739203700148E-3</v>
      </c>
      <c r="HB13" s="40">
        <f t="shared" si="29"/>
        <v>2.7395493040249246E-3</v>
      </c>
      <c r="HC13" s="40">
        <f t="shared" si="30"/>
        <v>2.7296290062555962E-3</v>
      </c>
      <c r="HD13" s="40">
        <f t="shared" si="31"/>
        <v>0</v>
      </c>
      <c r="HE13" s="40">
        <f t="shared" si="32"/>
        <v>2.1133329068477669E-3</v>
      </c>
      <c r="HF13" s="40">
        <f t="shared" si="33"/>
        <v>2.6060106714728883E-3</v>
      </c>
      <c r="HG13" s="40">
        <f t="shared" si="34"/>
        <v>2.63545741305614E-3</v>
      </c>
      <c r="HH13" s="40">
        <f t="shared" si="35"/>
        <v>1.9771402489704658E-3</v>
      </c>
      <c r="HI13" s="40">
        <f t="shared" si="36"/>
        <v>0</v>
      </c>
      <c r="HJ13" s="40">
        <f t="shared" si="37"/>
        <v>1.0185426616353679E-3</v>
      </c>
      <c r="HK13" s="40">
        <f t="shared" si="38"/>
        <v>0</v>
      </c>
      <c r="HL13" s="40">
        <f t="shared" si="39"/>
        <v>2.8608172737413754E-3</v>
      </c>
      <c r="HM13" s="40">
        <f t="shared" si="40"/>
        <v>8.7982881357886506E-5</v>
      </c>
      <c r="HN13" s="40">
        <f t="shared" si="41"/>
        <v>2.8245196366948173E-3</v>
      </c>
      <c r="HO13" s="40">
        <f t="shared" si="42"/>
        <v>0</v>
      </c>
      <c r="HP13" s="40">
        <f t="shared" si="43"/>
        <v>0</v>
      </c>
      <c r="HQ13" s="40">
        <f t="shared" si="44"/>
        <v>0</v>
      </c>
      <c r="HR13" s="40">
        <f t="shared" si="45"/>
        <v>2.7287341244167551E-3</v>
      </c>
      <c r="HS13" s="40">
        <f t="shared" si="46"/>
        <v>2.7735795869219858E-3</v>
      </c>
      <c r="HT13" s="40">
        <f t="shared" si="47"/>
        <v>2.7829344220200551E-3</v>
      </c>
      <c r="HU13" s="40">
        <f t="shared" si="48"/>
        <v>4.7888047956161801E-4</v>
      </c>
      <c r="HV13" s="40">
        <f t="shared" si="49"/>
        <v>1.9193628293891931E-4</v>
      </c>
      <c r="HW13" s="40">
        <f t="shared" si="50"/>
        <v>2.6602980368425825E-3</v>
      </c>
      <c r="HX13" s="40">
        <f t="shared" si="51"/>
        <v>2.7153724314489792E-3</v>
      </c>
      <c r="HY13" s="40">
        <f t="shared" si="52"/>
        <v>2.7421591228822748E-3</v>
      </c>
      <c r="HZ13" s="40">
        <f t="shared" si="53"/>
        <v>0</v>
      </c>
      <c r="IA13" s="40">
        <f t="shared" si="54"/>
        <v>0</v>
      </c>
      <c r="IB13" s="40">
        <f t="shared" si="55"/>
        <v>0</v>
      </c>
      <c r="IC13" s="40">
        <f t="shared" si="56"/>
        <v>3.0073188094348665E-3</v>
      </c>
    </row>
    <row r="14" spans="1:237" x14ac:dyDescent="0.25">
      <c r="A14" s="17" t="s">
        <v>183</v>
      </c>
      <c r="B14" s="15">
        <v>10991.970307</v>
      </c>
      <c r="C14" s="15">
        <v>175.469459</v>
      </c>
      <c r="D14" s="15">
        <v>18558.788543999999</v>
      </c>
      <c r="E14" s="15">
        <v>3012.4686969999998</v>
      </c>
      <c r="F14" s="15">
        <v>1483.4653949999999</v>
      </c>
      <c r="G14" s="15">
        <v>36893.549335999996</v>
      </c>
      <c r="H14" s="15">
        <v>665.33847701000002</v>
      </c>
      <c r="I14" s="17">
        <v>2.2314266100000002</v>
      </c>
      <c r="J14" s="17">
        <v>0.38120662</v>
      </c>
      <c r="L14" s="17">
        <v>1.17287999</v>
      </c>
      <c r="M14" s="17">
        <v>7.2397821599999999</v>
      </c>
      <c r="N14" s="17">
        <v>7.0454069999999994E-2</v>
      </c>
      <c r="O14" s="17">
        <v>2.921E-3</v>
      </c>
      <c r="P14" s="17">
        <v>9.2779589999999995E-2</v>
      </c>
      <c r="R14" s="17">
        <v>7.2309599999999998E-3</v>
      </c>
      <c r="T14" s="17">
        <v>1.00612904</v>
      </c>
      <c r="U14" s="17">
        <v>4.9105399999999997E-3</v>
      </c>
      <c r="Y14" s="17">
        <v>1.4704E-4</v>
      </c>
      <c r="Z14" s="17">
        <v>31.265192450000001</v>
      </c>
      <c r="AA14" s="17">
        <v>106.275783</v>
      </c>
      <c r="AB14" s="17">
        <v>0.37498999999999999</v>
      </c>
      <c r="AC14" s="17">
        <v>0.56592587999999999</v>
      </c>
      <c r="AD14" s="17">
        <v>7.0570985200000003</v>
      </c>
      <c r="AE14" s="17">
        <v>3.5615040000000001E-2</v>
      </c>
      <c r="AG14" s="17">
        <v>8.4712309999999999E-2</v>
      </c>
      <c r="AH14" s="17">
        <v>1.80754177</v>
      </c>
      <c r="AI14" s="17">
        <v>5.2613E-3</v>
      </c>
      <c r="AL14" s="17">
        <v>6.9781783400000004</v>
      </c>
      <c r="AO14" s="17">
        <v>3.46103177</v>
      </c>
      <c r="AP14" s="17">
        <v>5.2072000000000002E-4</v>
      </c>
      <c r="AT14" s="17">
        <v>2.7E-6</v>
      </c>
      <c r="AU14" s="17">
        <v>0.12355085</v>
      </c>
      <c r="AV14" s="17">
        <v>1.5440000000000001E-5</v>
      </c>
      <c r="AW14" s="17">
        <v>5.8314E-4</v>
      </c>
      <c r="AX14" s="17">
        <v>1.7394162399999999</v>
      </c>
      <c r="AY14" s="17">
        <v>2.3502483700000001</v>
      </c>
      <c r="AZ14" s="17">
        <v>6.5024440000000003E-2</v>
      </c>
      <c r="BA14" s="17">
        <v>3.0758399999999998E-3</v>
      </c>
      <c r="BE14" s="17">
        <v>0.32035965999999999</v>
      </c>
      <c r="BG14" s="17" t="s">
        <v>183</v>
      </c>
      <c r="BH14" s="17">
        <v>0</v>
      </c>
      <c r="BI14" s="17">
        <v>0</v>
      </c>
      <c r="BJ14" s="17">
        <v>0</v>
      </c>
      <c r="BK14" s="17">
        <v>0.38121421844916198</v>
      </c>
      <c r="BL14" s="17">
        <v>0</v>
      </c>
      <c r="BM14" s="17">
        <v>2.2314754916816502</v>
      </c>
      <c r="BN14" s="17">
        <v>2.2314754916816502</v>
      </c>
      <c r="BO14" s="17">
        <v>1.07918938492442E-2</v>
      </c>
      <c r="BP14" s="17">
        <v>0</v>
      </c>
      <c r="BQ14" s="17">
        <v>0.480881054021492</v>
      </c>
      <c r="BR14" s="17">
        <v>0.69199926569992098</v>
      </c>
      <c r="BS14" s="17">
        <v>7.2398299104054802</v>
      </c>
      <c r="BT14" s="17">
        <v>0.32035891118890297</v>
      </c>
      <c r="BU14" s="17">
        <v>2.2545302544684901E-2</v>
      </c>
      <c r="BV14" s="17">
        <v>4.7908761329827902E-2</v>
      </c>
      <c r="BW14" s="17">
        <v>1.4704020679905401E-4</v>
      </c>
      <c r="BX14" s="17">
        <v>2.9209771183571101E-3</v>
      </c>
      <c r="BY14" s="17">
        <v>2.2267774920148999E-2</v>
      </c>
      <c r="BZ14" s="17">
        <v>7.05146044602495E-2</v>
      </c>
      <c r="CA14" s="17">
        <v>0</v>
      </c>
      <c r="CB14" s="17">
        <v>0</v>
      </c>
      <c r="CC14" s="17">
        <v>421.09836894882397</v>
      </c>
      <c r="CD14" s="17">
        <v>7.2308461863315604E-3</v>
      </c>
      <c r="CE14" s="17">
        <v>0.29177741421925701</v>
      </c>
      <c r="CF14" s="17">
        <v>0.71435150860012597</v>
      </c>
      <c r="CG14" s="17">
        <v>0</v>
      </c>
      <c r="CH14" s="17">
        <v>4.9104362587476602E-3</v>
      </c>
      <c r="CI14" s="17">
        <v>3.5615032280626298E-2</v>
      </c>
      <c r="CJ14" s="17">
        <v>0</v>
      </c>
      <c r="CK14" s="17">
        <v>0</v>
      </c>
      <c r="CL14" s="17">
        <v>5.2612828721881402E-3</v>
      </c>
      <c r="CM14" s="17">
        <v>0</v>
      </c>
      <c r="CN14" s="17">
        <v>10992.2176750212</v>
      </c>
      <c r="CO14" s="17">
        <v>0</v>
      </c>
      <c r="CP14" s="17">
        <v>0</v>
      </c>
      <c r="CQ14" s="17">
        <v>0.75899250924411599</v>
      </c>
      <c r="CR14" s="17">
        <v>23.5806170444801</v>
      </c>
      <c r="CS14" s="17">
        <v>0.75442610924920495</v>
      </c>
      <c r="CT14" s="17">
        <v>1.73945318776994</v>
      </c>
      <c r="CU14" s="17">
        <v>0</v>
      </c>
      <c r="CV14" s="17">
        <v>0</v>
      </c>
      <c r="CW14" s="17">
        <v>0</v>
      </c>
      <c r="CX14" s="17">
        <v>31.2664387477326</v>
      </c>
      <c r="CY14" s="17">
        <v>31.2664387477326</v>
      </c>
      <c r="CZ14" s="17">
        <v>0</v>
      </c>
      <c r="DA14" s="17">
        <v>0</v>
      </c>
      <c r="DB14" s="17">
        <v>106.275803029237</v>
      </c>
      <c r="DC14" s="17">
        <v>2.35478147020316</v>
      </c>
      <c r="DD14" s="17">
        <v>0.12912697152720501</v>
      </c>
      <c r="DE14" s="17">
        <v>0.21777300360937599</v>
      </c>
      <c r="DF14" s="17">
        <v>0</v>
      </c>
      <c r="DG14" s="17">
        <v>4.28718531466596</v>
      </c>
      <c r="DH14" s="17">
        <v>0</v>
      </c>
      <c r="DI14" s="17">
        <v>0</v>
      </c>
      <c r="DJ14" s="17">
        <v>8.3639301562526795E-3</v>
      </c>
      <c r="DK14" s="17">
        <v>0</v>
      </c>
      <c r="DL14" s="17">
        <v>0.14714177270171899</v>
      </c>
      <c r="DM14" s="17">
        <v>0.41878820395773603</v>
      </c>
      <c r="DN14" s="17">
        <v>2.3298010701335001</v>
      </c>
      <c r="DO14" s="17">
        <v>4.7302121342924703</v>
      </c>
      <c r="DP14" s="17">
        <v>0</v>
      </c>
      <c r="DQ14" s="17">
        <v>6.5024288265017494E-2</v>
      </c>
      <c r="DR14" s="17">
        <v>0</v>
      </c>
      <c r="DS14" s="17">
        <v>9.3648370215907398E-2</v>
      </c>
      <c r="DT14" s="17">
        <v>175.490990746633</v>
      </c>
      <c r="DU14" s="17">
        <v>0</v>
      </c>
      <c r="DV14" s="17">
        <v>0.741093967101637</v>
      </c>
      <c r="DW14" s="17">
        <v>1.0664512036599301</v>
      </c>
      <c r="DX14" s="17">
        <v>580.74574968534705</v>
      </c>
      <c r="DY14" s="17">
        <v>17802.739216550999</v>
      </c>
      <c r="DZ14" s="17">
        <v>1978.0823128168399</v>
      </c>
      <c r="EA14" s="17">
        <v>19780.8215293678</v>
      </c>
      <c r="EB14" s="17">
        <v>0</v>
      </c>
      <c r="EC14" s="17">
        <v>17.476223033536598</v>
      </c>
      <c r="ED14" s="17">
        <v>0</v>
      </c>
      <c r="EE14" s="17">
        <v>5.21229338183938E-4</v>
      </c>
      <c r="EF14" s="17">
        <v>0</v>
      </c>
      <c r="EG14" s="17">
        <v>0</v>
      </c>
      <c r="EH14" s="17">
        <v>0</v>
      </c>
      <c r="EI14" s="5">
        <v>2.6999928076412101E-6</v>
      </c>
      <c r="EJ14" s="17">
        <v>0.123550994371145</v>
      </c>
      <c r="EK14" s="5">
        <v>1.54555102240738E-5</v>
      </c>
      <c r="EL14" s="17">
        <v>5.8353683168084101E-4</v>
      </c>
      <c r="EM14" s="17">
        <v>61.701626540892299</v>
      </c>
      <c r="EN14" s="17">
        <v>158.648083665537</v>
      </c>
      <c r="EO14" s="17">
        <v>38.919462181663903</v>
      </c>
      <c r="EP14" s="17">
        <v>15.257282712554</v>
      </c>
      <c r="EQ14" s="17">
        <v>77.258568775371202</v>
      </c>
      <c r="ER14" s="17">
        <v>36.422000272671099</v>
      </c>
      <c r="ES14" s="17">
        <v>0</v>
      </c>
      <c r="ET14" s="17">
        <v>2.81525851331525E-2</v>
      </c>
      <c r="EU14" s="17">
        <v>6.4321841383401503</v>
      </c>
      <c r="EV14" s="17">
        <v>3012.5705532766301</v>
      </c>
      <c r="EW14" s="17">
        <v>1483.5667132567501</v>
      </c>
      <c r="EX14" s="17">
        <v>1529.00384001987</v>
      </c>
      <c r="EY14" s="17">
        <v>0</v>
      </c>
      <c r="EZ14" s="17">
        <v>0.27338252533702001</v>
      </c>
      <c r="FA14" s="17">
        <v>578.46055118648496</v>
      </c>
      <c r="FB14" s="17">
        <v>0</v>
      </c>
      <c r="FC14" s="17">
        <v>107.463858690683</v>
      </c>
      <c r="FD14" s="17">
        <v>27.037036839235</v>
      </c>
      <c r="FE14" s="17">
        <v>13.248091360065199</v>
      </c>
      <c r="FF14" s="17">
        <v>268.70538723866002</v>
      </c>
      <c r="FG14" s="17">
        <v>0</v>
      </c>
      <c r="FH14" s="17">
        <v>12.821464007087201</v>
      </c>
      <c r="FI14" s="17">
        <v>99.837456707759301</v>
      </c>
      <c r="FJ14" s="17">
        <v>148.388814372025</v>
      </c>
      <c r="FK14" s="17">
        <v>4.1610097150127601</v>
      </c>
      <c r="FL14" s="17">
        <v>0</v>
      </c>
      <c r="FM14" s="17">
        <v>36900.646117830103</v>
      </c>
      <c r="FN14" s="17">
        <v>5.2085050869868602E-2</v>
      </c>
      <c r="FO14" s="17">
        <v>3.07583662329072E-3</v>
      </c>
      <c r="FP14" s="17">
        <v>847.44136658970297</v>
      </c>
      <c r="FQ14" s="17">
        <v>0</v>
      </c>
      <c r="FR14" s="17">
        <v>79.1503533688727</v>
      </c>
      <c r="FS14" s="17">
        <v>6.9783432901217397</v>
      </c>
      <c r="FT14" s="17">
        <v>0</v>
      </c>
      <c r="FU14" s="17">
        <v>665.36456371558097</v>
      </c>
      <c r="FV14" s="17">
        <v>3.4611123402037101</v>
      </c>
      <c r="FW14" s="17">
        <v>244.03922056415001</v>
      </c>
      <c r="FY14" s="26">
        <f t="shared" si="0"/>
        <v>0.87282338338293985</v>
      </c>
      <c r="FZ14" s="40">
        <f t="shared" si="1"/>
        <v>2.2504429532808071E-5</v>
      </c>
      <c r="GA14" s="40">
        <f t="shared" si="2"/>
        <v>1.2270936922990146E-4</v>
      </c>
      <c r="GB14" s="40">
        <f t="shared" si="3"/>
        <v>6.5846592436276288E-2</v>
      </c>
      <c r="GC14" s="40">
        <f t="shared" si="4"/>
        <v>3.3811563496659577E-5</v>
      </c>
      <c r="GD14" s="40">
        <f t="shared" si="5"/>
        <v>6.8298362126687133E-5</v>
      </c>
      <c r="GE14" s="40">
        <f t="shared" si="6"/>
        <v>1.9235833791632568E-4</v>
      </c>
      <c r="GF14" s="40">
        <f t="shared" si="7"/>
        <v>3.9208172204595332E-5</v>
      </c>
      <c r="GG14" s="40">
        <f t="shared" si="8"/>
        <v>2.1906022555659722E-5</v>
      </c>
      <c r="GH14" s="40">
        <f t="shared" si="9"/>
        <v>1.9932626463787365E-5</v>
      </c>
      <c r="GI14" s="40">
        <f t="shared" si="10"/>
        <v>0</v>
      </c>
      <c r="GJ14" s="40">
        <f t="shared" si="11"/>
        <v>2.8112118534952113E-7</v>
      </c>
      <c r="GK14" s="40">
        <f t="shared" si="12"/>
        <v>6.5955583227560881E-6</v>
      </c>
      <c r="GL14" s="40">
        <f t="shared" si="13"/>
        <v>-8.6942985507088594E-8</v>
      </c>
      <c r="GM14" s="40">
        <f t="shared" si="14"/>
        <v>-7.8334963676480451E-6</v>
      </c>
      <c r="GN14" s="40">
        <f t="shared" si="15"/>
        <v>3.0064590698314165E-5</v>
      </c>
      <c r="GO14" s="40">
        <f t="shared" si="16"/>
        <v>0</v>
      </c>
      <c r="GP14" s="40">
        <f t="shared" si="17"/>
        <v>-1.573977292633609E-5</v>
      </c>
      <c r="GQ14" s="40">
        <f t="shared" si="18"/>
        <v>0</v>
      </c>
      <c r="GR14" s="40">
        <f t="shared" si="19"/>
        <v>-1.1646678738893287E-7</v>
      </c>
      <c r="GS14" s="40">
        <f t="shared" si="20"/>
        <v>-2.1126241174993456E-5</v>
      </c>
      <c r="GT14" s="40">
        <f t="shared" si="21"/>
        <v>0</v>
      </c>
      <c r="GU14" s="40">
        <f t="shared" si="22"/>
        <v>0</v>
      </c>
      <c r="GV14" s="40">
        <f t="shared" si="23"/>
        <v>0</v>
      </c>
      <c r="GW14" s="40">
        <f t="shared" si="24"/>
        <v>1.4064135882044485E-6</v>
      </c>
      <c r="GX14" s="40">
        <f t="shared" si="25"/>
        <v>3.9862148125032373E-5</v>
      </c>
      <c r="GY14" s="40">
        <f t="shared" si="26"/>
        <v>1.8846473229478522E-7</v>
      </c>
      <c r="GZ14" s="40">
        <f t="shared" si="27"/>
        <v>1.6683183480493505E-4</v>
      </c>
      <c r="HA14" s="40">
        <f t="shared" si="28"/>
        <v>7.2388621898676838E-6</v>
      </c>
      <c r="HB14" s="40">
        <f t="shared" si="29"/>
        <v>4.1301455799580479E-4</v>
      </c>
      <c r="HC14" s="40">
        <f t="shared" si="30"/>
        <v>-2.1674477138738442E-7</v>
      </c>
      <c r="HD14" s="40">
        <f t="shared" si="31"/>
        <v>0</v>
      </c>
      <c r="HE14" s="40">
        <f t="shared" si="32"/>
        <v>0.10548715075657125</v>
      </c>
      <c r="HF14" s="40">
        <f t="shared" si="33"/>
        <v>1.8814290344274626E-6</v>
      </c>
      <c r="HG14" s="40">
        <f t="shared" si="34"/>
        <v>-3.2554334213558472E-6</v>
      </c>
      <c r="HH14" s="40">
        <f t="shared" si="35"/>
        <v>0</v>
      </c>
      <c r="HI14" s="40">
        <f t="shared" si="36"/>
        <v>0</v>
      </c>
      <c r="HJ14" s="40">
        <f t="shared" si="37"/>
        <v>2.3637991708211039E-5</v>
      </c>
      <c r="HK14" s="40">
        <f t="shared" si="38"/>
        <v>0</v>
      </c>
      <c r="HL14" s="40">
        <f t="shared" si="39"/>
        <v>0</v>
      </c>
      <c r="HM14" s="40">
        <f t="shared" si="40"/>
        <v>2.3279244186223222E-5</v>
      </c>
      <c r="HN14" s="40">
        <f t="shared" si="41"/>
        <v>9.7814215689427035E-4</v>
      </c>
      <c r="HO14" s="40">
        <f t="shared" si="42"/>
        <v>0</v>
      </c>
      <c r="HP14" s="40">
        <f t="shared" si="43"/>
        <v>0</v>
      </c>
      <c r="HQ14" s="40">
        <f t="shared" si="44"/>
        <v>0</v>
      </c>
      <c r="HR14" s="40">
        <f t="shared" si="45"/>
        <v>-2.6638365888364298E-6</v>
      </c>
      <c r="HS14" s="40">
        <f t="shared" si="46"/>
        <v>1.16851599966502E-6</v>
      </c>
      <c r="HT14" s="40">
        <f t="shared" si="47"/>
        <v>1.004548191308194E-3</v>
      </c>
      <c r="HU14" s="40">
        <f t="shared" si="48"/>
        <v>6.8050842137566366E-4</v>
      </c>
      <c r="HV14" s="40">
        <f t="shared" si="49"/>
        <v>2.1241476933669443E-5</v>
      </c>
      <c r="HW14" s="40">
        <f t="shared" si="50"/>
        <v>1.9287749588610033E-3</v>
      </c>
      <c r="HX14" s="40">
        <f t="shared" si="51"/>
        <v>-2.3335069476830496E-6</v>
      </c>
      <c r="HY14" s="40">
        <f t="shared" si="52"/>
        <v>-1.0978169475042091E-6</v>
      </c>
      <c r="HZ14" s="40">
        <f t="shared" si="53"/>
        <v>0</v>
      </c>
      <c r="IA14" s="40">
        <f t="shared" si="54"/>
        <v>0</v>
      </c>
      <c r="IB14" s="40">
        <f t="shared" si="55"/>
        <v>0</v>
      </c>
      <c r="IC14" s="40">
        <f t="shared" si="56"/>
        <v>-2.3374075781505796E-6</v>
      </c>
    </row>
    <row r="15" spans="1:237" x14ac:dyDescent="0.25">
      <c r="A15" s="17" t="s">
        <v>184</v>
      </c>
      <c r="B15" s="15">
        <v>7811.8926517</v>
      </c>
      <c r="C15" s="15">
        <v>299.30682487000001</v>
      </c>
      <c r="D15" s="15">
        <v>46199.049620999998</v>
      </c>
      <c r="E15" s="15">
        <v>5726.9133555999997</v>
      </c>
      <c r="F15" s="15">
        <v>5193.2074366999996</v>
      </c>
      <c r="G15" s="15">
        <v>39542.106075000003</v>
      </c>
      <c r="H15" s="15">
        <v>876.99165310000001</v>
      </c>
      <c r="I15" s="17">
        <v>2.7118999499999998</v>
      </c>
      <c r="J15" s="17">
        <v>0.58266432000000001</v>
      </c>
      <c r="L15" s="17">
        <v>0.22752352000000001</v>
      </c>
      <c r="M15" s="17">
        <v>0.58494449999999998</v>
      </c>
      <c r="N15" s="17">
        <v>2.476714E-2</v>
      </c>
      <c r="O15" s="17">
        <v>6.5795000000000003E-4</v>
      </c>
      <c r="P15" s="17">
        <v>7.9782759999999994E-2</v>
      </c>
      <c r="R15" s="17">
        <v>4.4082999999999997E-2</v>
      </c>
      <c r="T15" s="17">
        <v>1.2556990000000001E-2</v>
      </c>
      <c r="U15" s="17">
        <v>2.98461E-2</v>
      </c>
      <c r="Y15" s="17">
        <v>8.9539999999999997E-4</v>
      </c>
      <c r="Z15" s="17">
        <v>29.55635732</v>
      </c>
      <c r="AA15" s="17">
        <v>375.92405739999998</v>
      </c>
      <c r="AB15" s="17">
        <v>0.15755796999999999</v>
      </c>
      <c r="AC15" s="17">
        <v>2.4178714100000001</v>
      </c>
      <c r="AD15" s="17">
        <v>0.12349149</v>
      </c>
      <c r="AE15" s="17">
        <v>0.33479999999999999</v>
      </c>
      <c r="AG15" s="17">
        <v>7.7667159999999999E-2</v>
      </c>
      <c r="AH15" s="17">
        <v>0.14771158000000001</v>
      </c>
      <c r="AI15" s="17">
        <v>7.2676000000000004E-2</v>
      </c>
      <c r="AL15" s="17">
        <v>7.4958757499999997</v>
      </c>
      <c r="AO15" s="17">
        <v>3.6869926999999998</v>
      </c>
      <c r="AP15" s="17">
        <v>2.6251E-3</v>
      </c>
      <c r="AQ15" s="5"/>
      <c r="AR15" s="5"/>
      <c r="AT15" s="5">
        <v>1.6399999999999999E-5</v>
      </c>
      <c r="AU15" s="5">
        <v>1.0516E-4</v>
      </c>
      <c r="AV15" s="5">
        <v>7.462E-5</v>
      </c>
      <c r="AW15" s="17">
        <v>3.20478E-3</v>
      </c>
      <c r="AX15" s="17">
        <v>1.87133375</v>
      </c>
      <c r="AY15" s="17">
        <v>7.46738912</v>
      </c>
      <c r="AZ15" s="17">
        <v>0.39451714999999998</v>
      </c>
      <c r="BA15" s="17">
        <v>1.86967E-2</v>
      </c>
      <c r="BE15" s="5">
        <v>2.8309999999999998E-5</v>
      </c>
      <c r="BG15" s="17" t="s">
        <v>184</v>
      </c>
      <c r="BH15" s="17">
        <v>0</v>
      </c>
      <c r="BI15" s="17">
        <v>0</v>
      </c>
      <c r="BJ15" s="17">
        <v>0</v>
      </c>
      <c r="BK15" s="17">
        <v>0.58281160322012004</v>
      </c>
      <c r="BL15" s="17">
        <v>0</v>
      </c>
      <c r="BM15" s="17">
        <v>2.7128248732288398</v>
      </c>
      <c r="BN15" s="17">
        <v>2.7128248732288398</v>
      </c>
      <c r="BO15" s="17">
        <v>0</v>
      </c>
      <c r="BP15" s="17">
        <v>0</v>
      </c>
      <c r="BQ15" s="17">
        <v>9.3291496739342006E-2</v>
      </c>
      <c r="BR15" s="17">
        <v>0.134248764972106</v>
      </c>
      <c r="BS15" s="17">
        <v>0.58499215646126201</v>
      </c>
      <c r="BT15" s="5">
        <v>2.8309992615757299E-5</v>
      </c>
      <c r="BU15" s="17">
        <v>7.9259153913304702E-3</v>
      </c>
      <c r="BV15" s="17">
        <v>1.6842555172587401E-2</v>
      </c>
      <c r="BW15" s="17">
        <v>8.9539942373385699E-4</v>
      </c>
      <c r="BX15" s="17">
        <v>6.5796083141008701E-4</v>
      </c>
      <c r="BY15" s="17">
        <v>1.9154429007242901E-2</v>
      </c>
      <c r="BZ15" s="17">
        <v>6.0655685874710902E-2</v>
      </c>
      <c r="CA15" s="17">
        <v>0</v>
      </c>
      <c r="CB15" s="17">
        <v>0</v>
      </c>
      <c r="CC15" s="17">
        <v>458.01041688091902</v>
      </c>
      <c r="CD15" s="17">
        <v>4.4082894678725899E-2</v>
      </c>
      <c r="CE15" s="17">
        <v>3.6441122342543101E-3</v>
      </c>
      <c r="CF15" s="17">
        <v>8.9217805208198896E-3</v>
      </c>
      <c r="CG15" s="17">
        <v>0</v>
      </c>
      <c r="CH15" s="17">
        <v>2.9846193331767999E-2</v>
      </c>
      <c r="CI15" s="17">
        <v>0.33495430852867503</v>
      </c>
      <c r="CJ15" s="17">
        <v>0</v>
      </c>
      <c r="CK15" s="17">
        <v>0</v>
      </c>
      <c r="CL15" s="17">
        <v>7.2698907245356895E-2</v>
      </c>
      <c r="CM15" s="17">
        <v>0</v>
      </c>
      <c r="CN15" s="17">
        <v>7814.0753626235</v>
      </c>
      <c r="CO15" s="17">
        <v>0</v>
      </c>
      <c r="CP15" s="17">
        <v>0</v>
      </c>
      <c r="CQ15" s="17">
        <v>0.124625803170153</v>
      </c>
      <c r="CR15" s="17">
        <v>18.630656067202999</v>
      </c>
      <c r="CS15" s="17">
        <v>4.9068535282871799E-2</v>
      </c>
      <c r="CT15" s="17">
        <v>1.87207255945141</v>
      </c>
      <c r="CU15" s="17">
        <v>0</v>
      </c>
      <c r="CV15" s="17">
        <v>0</v>
      </c>
      <c r="CW15" s="17">
        <v>0</v>
      </c>
      <c r="CX15" s="17">
        <v>29.557576745356702</v>
      </c>
      <c r="CY15" s="17">
        <v>29.557576745356702</v>
      </c>
      <c r="CZ15" s="17">
        <v>0</v>
      </c>
      <c r="DA15" s="17">
        <v>0</v>
      </c>
      <c r="DB15" s="17">
        <v>376.18852276952902</v>
      </c>
      <c r="DC15" s="17">
        <v>7.4674705410070397</v>
      </c>
      <c r="DD15" s="17">
        <v>5.9571062942276397E-2</v>
      </c>
      <c r="DE15" s="17">
        <v>8.3276954245257898E-2</v>
      </c>
      <c r="DF15" s="17">
        <v>0</v>
      </c>
      <c r="DG15" s="17">
        <v>5.5725321792023399</v>
      </c>
      <c r="DH15" s="17">
        <v>0</v>
      </c>
      <c r="DI15" s="17">
        <v>0</v>
      </c>
      <c r="DJ15" s="17">
        <v>0</v>
      </c>
      <c r="DK15" s="17">
        <v>0</v>
      </c>
      <c r="DL15" s="17">
        <v>0.62871429959177005</v>
      </c>
      <c r="DM15" s="17">
        <v>1.7894191935246699</v>
      </c>
      <c r="DN15" s="17">
        <v>4.0752188341892703E-2</v>
      </c>
      <c r="DO15" s="17">
        <v>8.2739321283894607E-2</v>
      </c>
      <c r="DP15" s="17">
        <v>0</v>
      </c>
      <c r="DQ15" s="17">
        <v>0.39451748453512803</v>
      </c>
      <c r="DR15" s="17">
        <v>0</v>
      </c>
      <c r="DS15" s="17">
        <v>7.7700910302537493E-2</v>
      </c>
      <c r="DT15" s="17">
        <v>299.44686471786798</v>
      </c>
      <c r="DU15" s="17">
        <v>0</v>
      </c>
      <c r="DV15" s="17">
        <v>6.0592336191482403E-2</v>
      </c>
      <c r="DW15" s="17">
        <v>8.7193679368155294E-2</v>
      </c>
      <c r="DX15" s="17">
        <v>739.70487895622102</v>
      </c>
      <c r="DY15" s="17">
        <v>42220.368571026302</v>
      </c>
      <c r="DZ15" s="17">
        <v>4691.1523677120304</v>
      </c>
      <c r="EA15" s="17">
        <v>46911.520938738402</v>
      </c>
      <c r="EB15" s="17">
        <v>0</v>
      </c>
      <c r="EC15" s="17">
        <v>23.603363286369099</v>
      </c>
      <c r="ED15" s="17">
        <v>0</v>
      </c>
      <c r="EE15" s="17">
        <v>2.6251479609480399E-3</v>
      </c>
      <c r="EF15" s="17">
        <v>0</v>
      </c>
      <c r="EG15" s="17">
        <v>0</v>
      </c>
      <c r="EH15" s="17">
        <v>0</v>
      </c>
      <c r="EI15" s="5">
        <v>1.64000270286656E-5</v>
      </c>
      <c r="EJ15" s="17">
        <v>1.05161496971215E-4</v>
      </c>
      <c r="EK15" s="5">
        <v>7.4620109152770305E-5</v>
      </c>
      <c r="EL15" s="17">
        <v>3.2048770761183201E-3</v>
      </c>
      <c r="EM15" s="17">
        <v>269.31820287633701</v>
      </c>
      <c r="EN15" s="17">
        <v>220.63346601235099</v>
      </c>
      <c r="EO15" s="17">
        <v>161.07619107516101</v>
      </c>
      <c r="EP15" s="17">
        <v>33.202316512218502</v>
      </c>
      <c r="EQ15" s="17">
        <v>238.999431363117</v>
      </c>
      <c r="ER15" s="17">
        <v>141.35110892738501</v>
      </c>
      <c r="ES15" s="17">
        <v>6.10568086994384E-2</v>
      </c>
      <c r="ET15" s="17">
        <v>1.4731217176430301E-2</v>
      </c>
      <c r="EU15" s="17">
        <v>24.690924515971901</v>
      </c>
      <c r="EV15" s="17">
        <v>5727.8485850474599</v>
      </c>
      <c r="EW15" s="17">
        <v>5193.9922896747403</v>
      </c>
      <c r="EX15" s="17">
        <v>533.85629537271802</v>
      </c>
      <c r="EY15" s="17">
        <v>0</v>
      </c>
      <c r="EZ15" s="17">
        <v>1.28862373668435</v>
      </c>
      <c r="FA15" s="17">
        <v>2618.1533858942298</v>
      </c>
      <c r="FB15" s="17">
        <v>0.58782613248675797</v>
      </c>
      <c r="FC15" s="17">
        <v>191.15227268958299</v>
      </c>
      <c r="FD15" s="17">
        <v>54.203417333664</v>
      </c>
      <c r="FE15" s="17">
        <v>21.217258160535</v>
      </c>
      <c r="FF15" s="17">
        <v>477.89472879037902</v>
      </c>
      <c r="FG15" s="17">
        <v>0</v>
      </c>
      <c r="FH15" s="17">
        <v>19.029343952239699</v>
      </c>
      <c r="FI15" s="17">
        <v>418.78390539990102</v>
      </c>
      <c r="FJ15" s="17">
        <v>522.88735929848895</v>
      </c>
      <c r="FK15" s="17">
        <v>19.124280159895399</v>
      </c>
      <c r="FL15" s="17">
        <v>0</v>
      </c>
      <c r="FM15" s="17">
        <v>39316.5984375341</v>
      </c>
      <c r="FN15" s="17">
        <v>0</v>
      </c>
      <c r="FO15" s="17">
        <v>1.8696761029999301E-2</v>
      </c>
      <c r="FP15" s="17">
        <v>832.82671496076296</v>
      </c>
      <c r="FQ15" s="17">
        <v>0</v>
      </c>
      <c r="FR15" s="17">
        <v>103.503173613626</v>
      </c>
      <c r="FS15" s="17">
        <v>7.4989098202658298</v>
      </c>
      <c r="FT15" s="17">
        <v>0</v>
      </c>
      <c r="FU15" s="17">
        <v>877.15486164354502</v>
      </c>
      <c r="FV15" s="17">
        <v>3.68847573370221</v>
      </c>
      <c r="FW15" s="17">
        <v>317.68040943356698</v>
      </c>
      <c r="FY15" s="26">
        <f t="shared" si="0"/>
        <v>0.84330020991985288</v>
      </c>
      <c r="FZ15" s="40">
        <f t="shared" si="1"/>
        <v>2.7940871960459654E-4</v>
      </c>
      <c r="GA15" s="40">
        <f t="shared" si="2"/>
        <v>4.6788057014333738E-4</v>
      </c>
      <c r="GB15" s="40">
        <f t="shared" si="3"/>
        <v>1.5421774334824119E-2</v>
      </c>
      <c r="GC15" s="40">
        <f t="shared" si="4"/>
        <v>1.6330427743344218E-4</v>
      </c>
      <c r="GD15" s="40">
        <f t="shared" si="5"/>
        <v>1.5113068066455803E-4</v>
      </c>
      <c r="GE15" s="40">
        <f t="shared" si="6"/>
        <v>-5.7029748753943633E-3</v>
      </c>
      <c r="GF15" s="40">
        <f t="shared" si="7"/>
        <v>1.8610045257340751E-4</v>
      </c>
      <c r="GG15" s="40">
        <f t="shared" si="8"/>
        <v>3.4106097049781239E-4</v>
      </c>
      <c r="GH15" s="40">
        <f t="shared" si="9"/>
        <v>2.5277542328322309E-4</v>
      </c>
      <c r="GI15" s="40">
        <f t="shared" si="10"/>
        <v>0</v>
      </c>
      <c r="GJ15" s="40">
        <f t="shared" si="11"/>
        <v>7.3582333149550469E-5</v>
      </c>
      <c r="GK15" s="40">
        <f t="shared" si="12"/>
        <v>8.1471765718005041E-5</v>
      </c>
      <c r="GL15" s="40">
        <f t="shared" si="13"/>
        <v>5.3722953795694936E-5</v>
      </c>
      <c r="GM15" s="40">
        <f t="shared" si="14"/>
        <v>1.6462360493935016E-5</v>
      </c>
      <c r="GN15" s="40">
        <f t="shared" si="15"/>
        <v>3.4286707997829185E-4</v>
      </c>
      <c r="GO15" s="40">
        <f t="shared" si="16"/>
        <v>0</v>
      </c>
      <c r="GP15" s="40">
        <f t="shared" si="17"/>
        <v>-2.3891584986921737E-6</v>
      </c>
      <c r="GQ15" s="40">
        <f t="shared" si="18"/>
        <v>0</v>
      </c>
      <c r="GR15" s="40">
        <f t="shared" si="19"/>
        <v>7.0898798790149662E-4</v>
      </c>
      <c r="GS15" s="40">
        <f t="shared" si="20"/>
        <v>3.1271009612013496E-6</v>
      </c>
      <c r="GT15" s="40">
        <f t="shared" si="21"/>
        <v>0</v>
      </c>
      <c r="GU15" s="40">
        <f t="shared" si="22"/>
        <v>0</v>
      </c>
      <c r="GV15" s="40">
        <f t="shared" si="23"/>
        <v>0</v>
      </c>
      <c r="GW15" s="40">
        <f t="shared" si="24"/>
        <v>-6.4358514963775968E-7</v>
      </c>
      <c r="GX15" s="40">
        <f t="shared" si="25"/>
        <v>4.1257633459335911E-5</v>
      </c>
      <c r="GY15" s="40">
        <f t="shared" si="26"/>
        <v>7.0350743540637905E-4</v>
      </c>
      <c r="GZ15" s="40">
        <f t="shared" si="27"/>
        <v>1.349621600519575E-4</v>
      </c>
      <c r="HA15" s="40">
        <f t="shared" si="28"/>
        <v>1.0839415005951841E-4</v>
      </c>
      <c r="HB15" s="40">
        <f t="shared" si="29"/>
        <v>1.5892420858098417E-7</v>
      </c>
      <c r="HC15" s="40">
        <f t="shared" si="30"/>
        <v>4.608976364248509E-4</v>
      </c>
      <c r="HD15" s="40">
        <f t="shared" si="31"/>
        <v>0</v>
      </c>
      <c r="HE15" s="40">
        <f t="shared" si="32"/>
        <v>4.3455049132083771E-4</v>
      </c>
      <c r="HF15" s="40">
        <f t="shared" si="33"/>
        <v>5.0392501141536172E-4</v>
      </c>
      <c r="HG15" s="40">
        <f t="shared" si="34"/>
        <v>3.1519683742762601E-4</v>
      </c>
      <c r="HH15" s="40">
        <f t="shared" si="35"/>
        <v>0</v>
      </c>
      <c r="HI15" s="40">
        <f t="shared" si="36"/>
        <v>0</v>
      </c>
      <c r="HJ15" s="40">
        <f t="shared" si="37"/>
        <v>4.0476528253953844E-4</v>
      </c>
      <c r="HK15" s="40">
        <f t="shared" si="38"/>
        <v>0</v>
      </c>
      <c r="HL15" s="40">
        <f t="shared" si="39"/>
        <v>0</v>
      </c>
      <c r="HM15" s="40">
        <f t="shared" si="40"/>
        <v>4.0223396759376742E-4</v>
      </c>
      <c r="HN15" s="40">
        <f t="shared" si="41"/>
        <v>1.8270141343138155E-5</v>
      </c>
      <c r="HO15" s="40">
        <f t="shared" si="42"/>
        <v>0</v>
      </c>
      <c r="HP15" s="40">
        <f t="shared" si="43"/>
        <v>0</v>
      </c>
      <c r="HQ15" s="40">
        <f t="shared" si="44"/>
        <v>0</v>
      </c>
      <c r="HR15" s="40">
        <f t="shared" si="45"/>
        <v>1.6480893659294298E-6</v>
      </c>
      <c r="HS15" s="40">
        <f t="shared" si="46"/>
        <v>1.4235177015942128E-5</v>
      </c>
      <c r="HT15" s="40">
        <f t="shared" si="47"/>
        <v>1.4627816980012266E-6</v>
      </c>
      <c r="HU15" s="40">
        <f t="shared" si="48"/>
        <v>3.029103973442741E-5</v>
      </c>
      <c r="HV15" s="40">
        <f t="shared" si="49"/>
        <v>3.948036802147278E-4</v>
      </c>
      <c r="HW15" s="40">
        <f t="shared" si="50"/>
        <v>1.0903544161318941E-5</v>
      </c>
      <c r="HX15" s="40">
        <f t="shared" si="51"/>
        <v>8.4796092652426247E-7</v>
      </c>
      <c r="HY15" s="40">
        <f t="shared" si="52"/>
        <v>3.264212363720402E-6</v>
      </c>
      <c r="HZ15" s="40">
        <f t="shared" si="53"/>
        <v>0</v>
      </c>
      <c r="IA15" s="40">
        <f t="shared" si="54"/>
        <v>0</v>
      </c>
      <c r="IB15" s="40">
        <f t="shared" si="55"/>
        <v>0</v>
      </c>
      <c r="IC15" s="40">
        <f t="shared" si="56"/>
        <v>-2.608351359655141E-7</v>
      </c>
    </row>
    <row r="16" spans="1:237" x14ac:dyDescent="0.25">
      <c r="A16" s="17" t="s">
        <v>185</v>
      </c>
      <c r="B16" s="15">
        <v>7685.0243350999999</v>
      </c>
      <c r="C16" s="15">
        <v>149.36264668000001</v>
      </c>
      <c r="D16" s="15">
        <v>13421.586707</v>
      </c>
      <c r="E16" s="15">
        <v>1230.1847355</v>
      </c>
      <c r="F16" s="15">
        <v>936.08736778000002</v>
      </c>
      <c r="G16" s="15">
        <v>19861.372394000002</v>
      </c>
      <c r="H16" s="15">
        <v>222.40141277000001</v>
      </c>
      <c r="I16" s="17">
        <v>3.8808644000000001</v>
      </c>
      <c r="J16" s="17">
        <v>2.6819645699999999</v>
      </c>
      <c r="L16" s="17">
        <v>0.55797635000000001</v>
      </c>
      <c r="M16" s="17">
        <v>7.5762219499999999</v>
      </c>
      <c r="N16" s="17">
        <v>3.1737410000000001E-2</v>
      </c>
      <c r="O16" s="17">
        <v>6.7283100000000004E-3</v>
      </c>
      <c r="P16" s="17">
        <v>8.4389829999999999E-2</v>
      </c>
      <c r="Q16" s="17">
        <v>1.8358300000000001E-3</v>
      </c>
      <c r="R16" s="17">
        <v>0.27655742999999999</v>
      </c>
      <c r="T16" s="17">
        <v>9.7885360000000005E-2</v>
      </c>
      <c r="U16" s="17">
        <v>0.15869997</v>
      </c>
      <c r="V16" s="17">
        <v>1.2239099999999999E-3</v>
      </c>
      <c r="W16" s="17">
        <v>2.0117899999999998E-3</v>
      </c>
      <c r="Y16" s="17">
        <v>9.6610999999999995E-4</v>
      </c>
      <c r="Z16" s="17">
        <v>13.20485575</v>
      </c>
      <c r="AA16" s="17">
        <v>162.35173030000001</v>
      </c>
      <c r="AB16" s="17">
        <v>5.152735E-2</v>
      </c>
      <c r="AC16" s="17">
        <v>0.41349849</v>
      </c>
      <c r="AD16" s="17">
        <v>1.37243016</v>
      </c>
      <c r="AE16" s="17">
        <v>1.2106642999999999</v>
      </c>
      <c r="AG16" s="17">
        <v>7.5017879999999995E-2</v>
      </c>
      <c r="AH16" s="17">
        <v>0.92024139999999999</v>
      </c>
      <c r="AI16" s="17">
        <v>0.19582332999999999</v>
      </c>
      <c r="AJ16" s="17">
        <v>1.3462599999999999E-3</v>
      </c>
      <c r="AL16" s="17">
        <v>3.4255378699999999</v>
      </c>
      <c r="AN16" s="17">
        <v>7.3433999999999999E-4</v>
      </c>
      <c r="AO16" s="17">
        <v>1.2663117500000001</v>
      </c>
      <c r="AP16" s="17">
        <v>5.2210000000000003E-5</v>
      </c>
      <c r="AT16" s="5"/>
      <c r="AU16" s="17">
        <v>2.8999999999999998E-7</v>
      </c>
      <c r="AV16" s="5">
        <v>5.9999999999999995E-8</v>
      </c>
      <c r="AW16" s="17">
        <v>1.4497111499999999</v>
      </c>
      <c r="AX16" s="17">
        <v>0.99502670999999998</v>
      </c>
      <c r="AY16" s="17">
        <v>7.8052409200000001</v>
      </c>
      <c r="AZ16" s="17">
        <v>2.1908077000000001</v>
      </c>
      <c r="BA16" s="17">
        <v>0.68914770000000003</v>
      </c>
      <c r="BE16" s="5">
        <v>5.1900000000000003E-6</v>
      </c>
      <c r="BG16" s="17" t="s">
        <v>185</v>
      </c>
      <c r="BH16" s="17">
        <v>0</v>
      </c>
      <c r="BI16" s="17">
        <v>0</v>
      </c>
      <c r="BJ16" s="17">
        <v>0</v>
      </c>
      <c r="BK16" s="17">
        <v>2.6857659602173398</v>
      </c>
      <c r="BL16" s="17">
        <v>0</v>
      </c>
      <c r="BM16" s="17">
        <v>3.8825229161083801</v>
      </c>
      <c r="BN16" s="17">
        <v>3.8825229161083801</v>
      </c>
      <c r="BO16" s="17">
        <v>0</v>
      </c>
      <c r="BP16" s="17">
        <v>0</v>
      </c>
      <c r="BQ16" s="17">
        <v>0.22878243766508399</v>
      </c>
      <c r="BR16" s="17">
        <v>0.32922348272061303</v>
      </c>
      <c r="BS16" s="17">
        <v>7.5816880799405801</v>
      </c>
      <c r="BT16" s="5">
        <v>5.2038031655285498E-6</v>
      </c>
      <c r="BU16" s="17">
        <v>1.0160056983911699E-2</v>
      </c>
      <c r="BV16" s="17">
        <v>2.1590110566863399E-2</v>
      </c>
      <c r="BW16" s="17">
        <v>9.6611666115180501E-4</v>
      </c>
      <c r="BX16" s="17">
        <v>6.7297797411193499E-3</v>
      </c>
      <c r="BY16" s="17">
        <v>2.0256200708014298E-2</v>
      </c>
      <c r="BZ16" s="17">
        <v>6.4144573704591604E-2</v>
      </c>
      <c r="CA16" s="17">
        <v>1.8406736764959601E-3</v>
      </c>
      <c r="CB16" s="17">
        <v>0</v>
      </c>
      <c r="CC16" s="17">
        <v>113.690871709604</v>
      </c>
      <c r="CD16" s="17">
        <v>0.27664681404477898</v>
      </c>
      <c r="CE16" s="17">
        <v>2.8396395850108801E-2</v>
      </c>
      <c r="CF16" s="17">
        <v>6.9522194771916401E-2</v>
      </c>
      <c r="CG16" s="17">
        <v>0</v>
      </c>
      <c r="CH16" s="17">
        <v>0.158702854671944</v>
      </c>
      <c r="CI16" s="17">
        <v>1.21069570933741</v>
      </c>
      <c r="CJ16" s="17">
        <v>1.2271366116833899E-3</v>
      </c>
      <c r="CK16" s="17">
        <v>0</v>
      </c>
      <c r="CL16" s="17">
        <v>0.19588186098484101</v>
      </c>
      <c r="CM16" s="17">
        <v>7.3628862911093E-4</v>
      </c>
      <c r="CN16" s="17">
        <v>7686.5034938929202</v>
      </c>
      <c r="CO16" s="17">
        <v>2.0154311817031801E-3</v>
      </c>
      <c r="CP16" s="17">
        <v>0</v>
      </c>
      <c r="CQ16" s="17">
        <v>9.5773423781907105</v>
      </c>
      <c r="CR16" s="17">
        <v>10.908368851106699</v>
      </c>
      <c r="CS16" s="17">
        <v>3.9071399268527398</v>
      </c>
      <c r="CT16" s="17">
        <v>0.99526821404565002</v>
      </c>
      <c r="CU16" s="17">
        <v>1.52214612703782</v>
      </c>
      <c r="CV16" s="17">
        <v>0</v>
      </c>
      <c r="CW16" s="17">
        <v>0</v>
      </c>
      <c r="CX16" s="17">
        <v>13.2098979222888</v>
      </c>
      <c r="CY16" s="17">
        <v>13.2098979222888</v>
      </c>
      <c r="CZ16" s="17">
        <v>0</v>
      </c>
      <c r="DA16" s="17">
        <v>0</v>
      </c>
      <c r="DB16" s="17">
        <v>162.51735742106999</v>
      </c>
      <c r="DC16" s="17">
        <v>7.8126080525986703</v>
      </c>
      <c r="DD16" s="17">
        <v>1.14150256501808E-2</v>
      </c>
      <c r="DE16" s="17">
        <v>3.7306947398439899E-2</v>
      </c>
      <c r="DF16" s="17">
        <v>0</v>
      </c>
      <c r="DG16" s="17">
        <v>1.3728323150660799</v>
      </c>
      <c r="DH16" s="17">
        <v>0</v>
      </c>
      <c r="DI16" s="17">
        <v>0</v>
      </c>
      <c r="DJ16" s="17">
        <v>0</v>
      </c>
      <c r="DK16" s="17">
        <v>0</v>
      </c>
      <c r="DL16" s="17">
        <v>0.107550240430242</v>
      </c>
      <c r="DM16" s="17">
        <v>0.30610406941047302</v>
      </c>
      <c r="DN16" s="17">
        <v>0.45297605661281798</v>
      </c>
      <c r="DO16" s="17">
        <v>0.91967820067736905</v>
      </c>
      <c r="DP16" s="17">
        <v>0</v>
      </c>
      <c r="DQ16" s="17">
        <v>2.1908074031065099</v>
      </c>
      <c r="DR16" s="17">
        <v>0</v>
      </c>
      <c r="DS16" s="17">
        <v>7.5025035677064603E-2</v>
      </c>
      <c r="DT16" s="17">
        <v>149.54619851136999</v>
      </c>
      <c r="DU16" s="17">
        <v>0</v>
      </c>
      <c r="DV16" s="17">
        <v>0.377326831995347</v>
      </c>
      <c r="DW16" s="17">
        <v>0.54298263162640403</v>
      </c>
      <c r="DX16" s="17">
        <v>236.00658364337301</v>
      </c>
      <c r="DY16" s="17">
        <v>12092.543099500799</v>
      </c>
      <c r="DZ16" s="17">
        <v>1343.6155814435699</v>
      </c>
      <c r="EA16" s="17">
        <v>13436.1586809444</v>
      </c>
      <c r="EB16" s="17">
        <v>0</v>
      </c>
      <c r="EC16" s="17">
        <v>6.48099271096397</v>
      </c>
      <c r="ED16" s="17">
        <v>0</v>
      </c>
      <c r="EE16" s="5">
        <v>5.2226757802222202E-5</v>
      </c>
      <c r="EF16" s="17">
        <v>0</v>
      </c>
      <c r="EG16" s="17">
        <v>0</v>
      </c>
      <c r="EH16" s="17">
        <v>0</v>
      </c>
      <c r="EI16" s="17">
        <v>0</v>
      </c>
      <c r="EJ16" s="5">
        <v>2.9075856412969803E-7</v>
      </c>
      <c r="EK16" s="5">
        <v>6.0167812298484001E-8</v>
      </c>
      <c r="EL16" s="17">
        <v>1.4531618875200201</v>
      </c>
      <c r="EM16" s="17">
        <v>47.913464281641197</v>
      </c>
      <c r="EN16" s="17">
        <v>61.719006040854602</v>
      </c>
      <c r="EO16" s="17">
        <v>28.7099160330514</v>
      </c>
      <c r="EP16" s="17">
        <v>5.73264716068174</v>
      </c>
      <c r="EQ16" s="17">
        <v>43.611660132923198</v>
      </c>
      <c r="ER16" s="17">
        <v>25.232288770221899</v>
      </c>
      <c r="ES16" s="17">
        <v>0</v>
      </c>
      <c r="ET16" s="17">
        <v>2.8189302543163699E-3</v>
      </c>
      <c r="EU16" s="17">
        <v>4.6608679407654598</v>
      </c>
      <c r="EV16" s="17">
        <v>1230.34907951947</v>
      </c>
      <c r="EW16" s="17">
        <v>936.21959262554196</v>
      </c>
      <c r="EX16" s="17">
        <v>294.12948689392999</v>
      </c>
      <c r="EY16" s="17">
        <v>4.91033912597759E-3</v>
      </c>
      <c r="EZ16" s="17">
        <v>0.226974395630196</v>
      </c>
      <c r="FA16" s="17">
        <v>465.379006516223</v>
      </c>
      <c r="FB16" s="17">
        <v>8.0070522473365296E-2</v>
      </c>
      <c r="FC16" s="17">
        <v>36.591288229965201</v>
      </c>
      <c r="FD16" s="17">
        <v>9.8500012212470391</v>
      </c>
      <c r="FE16" s="17">
        <v>3.9943701000668201</v>
      </c>
      <c r="FF16" s="17">
        <v>91.488119847432401</v>
      </c>
      <c r="FG16" s="17">
        <v>1.3487068833809999E-3</v>
      </c>
      <c r="FH16" s="17">
        <v>5.3899184720202298</v>
      </c>
      <c r="FI16" s="17">
        <v>74.988832287818298</v>
      </c>
      <c r="FJ16" s="17">
        <v>94.362826650290103</v>
      </c>
      <c r="FK16" s="17">
        <v>3.3923481959844102</v>
      </c>
      <c r="FL16" s="17">
        <v>0</v>
      </c>
      <c r="FM16" s="17">
        <v>19866.206696008299</v>
      </c>
      <c r="FN16" s="17">
        <v>4.1278380587906602E-2</v>
      </c>
      <c r="FO16" s="17">
        <v>0.69078601309444898</v>
      </c>
      <c r="FP16" s="17">
        <v>482.42548846095502</v>
      </c>
      <c r="FQ16" s="17">
        <v>0</v>
      </c>
      <c r="FR16" s="17">
        <v>29.026451067618599</v>
      </c>
      <c r="FS16" s="17">
        <v>3.42641907529076</v>
      </c>
      <c r="FT16" s="17">
        <v>0</v>
      </c>
      <c r="FU16" s="17">
        <v>222.58685786481001</v>
      </c>
      <c r="FV16" s="17">
        <v>1.2665973144615299</v>
      </c>
      <c r="FW16" s="17">
        <v>81.8986993491649</v>
      </c>
      <c r="FY16" s="26">
        <f t="shared" si="0"/>
        <v>1.0602898387950359</v>
      </c>
      <c r="FZ16" s="40">
        <f t="shared" si="1"/>
        <v>1.9247288341879646E-4</v>
      </c>
      <c r="GA16" s="40">
        <f t="shared" si="2"/>
        <v>1.2289005012292688E-3</v>
      </c>
      <c r="GB16" s="40">
        <f t="shared" si="3"/>
        <v>1.0857117166928839E-3</v>
      </c>
      <c r="GC16" s="40">
        <f t="shared" si="4"/>
        <v>1.3359295943729914E-4</v>
      </c>
      <c r="GD16" s="40">
        <f t="shared" si="5"/>
        <v>1.4125267586456399E-4</v>
      </c>
      <c r="GE16" s="40">
        <f t="shared" si="6"/>
        <v>2.4340221372405967E-4</v>
      </c>
      <c r="GF16" s="40">
        <f t="shared" si="7"/>
        <v>8.3383056114750317E-4</v>
      </c>
      <c r="GG16" s="40">
        <f t="shared" si="8"/>
        <v>4.2735739707369587E-4</v>
      </c>
      <c r="GH16" s="40">
        <f t="shared" si="9"/>
        <v>1.417390169826121E-3</v>
      </c>
      <c r="GI16" s="40">
        <f t="shared" si="10"/>
        <v>0</v>
      </c>
      <c r="GJ16" s="40">
        <f t="shared" si="11"/>
        <v>5.2995768901431325E-5</v>
      </c>
      <c r="GK16" s="40">
        <f t="shared" si="12"/>
        <v>7.2148492700643049E-4</v>
      </c>
      <c r="GL16" s="40">
        <f t="shared" si="13"/>
        <v>4.0197201898646638E-4</v>
      </c>
      <c r="GM16" s="40">
        <f t="shared" si="14"/>
        <v>2.1844134996002262E-4</v>
      </c>
      <c r="GN16" s="40">
        <f t="shared" si="15"/>
        <v>1.2968876232961505E-4</v>
      </c>
      <c r="GO16" s="40">
        <f t="shared" si="16"/>
        <v>2.6384123235593596E-3</v>
      </c>
      <c r="GP16" s="40">
        <f t="shared" si="17"/>
        <v>3.2320247110693783E-4</v>
      </c>
      <c r="GQ16" s="40">
        <f t="shared" si="18"/>
        <v>0</v>
      </c>
      <c r="GR16" s="40">
        <f t="shared" si="19"/>
        <v>3.3948510814287578E-4</v>
      </c>
      <c r="GS16" s="40">
        <f t="shared" si="20"/>
        <v>1.8176890291844336E-5</v>
      </c>
      <c r="GT16" s="40">
        <f t="shared" si="21"/>
        <v>2.6363145030189918E-3</v>
      </c>
      <c r="GU16" s="40">
        <f t="shared" si="22"/>
        <v>1.8099213651426114E-3</v>
      </c>
      <c r="GV16" s="40">
        <f t="shared" si="23"/>
        <v>0</v>
      </c>
      <c r="GW16" s="40">
        <f t="shared" si="24"/>
        <v>6.894817158559784E-6</v>
      </c>
      <c r="GX16" s="40">
        <f t="shared" si="25"/>
        <v>3.8184228470649234E-4</v>
      </c>
      <c r="GY16" s="40">
        <f t="shared" si="26"/>
        <v>1.0201746588343827E-3</v>
      </c>
      <c r="GZ16" s="40">
        <f t="shared" si="27"/>
        <v>2.6303124335077865E-4</v>
      </c>
      <c r="HA16" s="40">
        <f t="shared" si="28"/>
        <v>3.7683291350121886E-4</v>
      </c>
      <c r="HB16" s="40">
        <f t="shared" si="29"/>
        <v>1.632850229603084E-4</v>
      </c>
      <c r="HC16" s="40">
        <f t="shared" si="30"/>
        <v>2.5943886682775826E-5</v>
      </c>
      <c r="HD16" s="40">
        <f t="shared" si="31"/>
        <v>0</v>
      </c>
      <c r="HE16" s="40">
        <f t="shared" si="32"/>
        <v>9.5386287437175161E-5</v>
      </c>
      <c r="HF16" s="40">
        <f t="shared" si="33"/>
        <v>7.3962790362449066E-5</v>
      </c>
      <c r="HG16" s="40">
        <f t="shared" si="34"/>
        <v>2.9889689262773431E-4</v>
      </c>
      <c r="HH16" s="40">
        <f t="shared" si="35"/>
        <v>1.817541471186838E-3</v>
      </c>
      <c r="HI16" s="40">
        <f t="shared" si="36"/>
        <v>0</v>
      </c>
      <c r="HJ16" s="40">
        <f t="shared" si="37"/>
        <v>2.5724581779622209E-4</v>
      </c>
      <c r="HK16" s="40">
        <f t="shared" si="38"/>
        <v>0</v>
      </c>
      <c r="HL16" s="40">
        <f t="shared" si="39"/>
        <v>2.6535788748127654E-3</v>
      </c>
      <c r="HM16" s="40">
        <f t="shared" si="40"/>
        <v>2.2550881449992884E-4</v>
      </c>
      <c r="HN16" s="40">
        <f t="shared" si="41"/>
        <v>3.2096920555830697E-4</v>
      </c>
      <c r="HO16" s="40">
        <f t="shared" si="42"/>
        <v>0</v>
      </c>
      <c r="HP16" s="40">
        <f t="shared" si="43"/>
        <v>0</v>
      </c>
      <c r="HQ16" s="40">
        <f t="shared" si="44"/>
        <v>0</v>
      </c>
      <c r="HR16" s="40">
        <f t="shared" si="45"/>
        <v>0</v>
      </c>
      <c r="HS16" s="40">
        <f t="shared" si="46"/>
        <v>2.6157383782691355E-3</v>
      </c>
      <c r="HT16" s="40">
        <f t="shared" si="47"/>
        <v>2.7968716414001039E-3</v>
      </c>
      <c r="HU16" s="40">
        <f t="shared" si="48"/>
        <v>2.3802931501355424E-3</v>
      </c>
      <c r="HV16" s="40">
        <f t="shared" si="49"/>
        <v>2.4271111842821063E-4</v>
      </c>
      <c r="HW16" s="40">
        <f t="shared" si="50"/>
        <v>9.4386998097557341E-4</v>
      </c>
      <c r="HX16" s="40">
        <f t="shared" si="51"/>
        <v>-1.3551782305538839E-7</v>
      </c>
      <c r="HY16" s="40">
        <f t="shared" si="52"/>
        <v>2.3773032899173153E-3</v>
      </c>
      <c r="HZ16" s="40">
        <f t="shared" si="53"/>
        <v>0</v>
      </c>
      <c r="IA16" s="40">
        <f t="shared" si="54"/>
        <v>0</v>
      </c>
      <c r="IB16" s="40">
        <f t="shared" si="55"/>
        <v>0</v>
      </c>
      <c r="IC16" s="40">
        <f t="shared" si="56"/>
        <v>2.6595694660018375E-3</v>
      </c>
    </row>
    <row r="17" spans="1:237" x14ac:dyDescent="0.25">
      <c r="A17" s="17" t="s">
        <v>186</v>
      </c>
      <c r="B17" s="15">
        <v>8563.533136</v>
      </c>
      <c r="C17" s="15">
        <v>113.959136</v>
      </c>
      <c r="D17" s="15">
        <v>11530.063373000001</v>
      </c>
      <c r="E17" s="15">
        <v>1101.0707201</v>
      </c>
      <c r="F17" s="15">
        <v>974.15759916000002</v>
      </c>
      <c r="G17" s="15">
        <v>4131.7238040000002</v>
      </c>
      <c r="H17" s="15">
        <v>391.92130717999999</v>
      </c>
      <c r="I17" s="17">
        <v>1.04697405</v>
      </c>
      <c r="J17" s="17">
        <v>0.55421836999999996</v>
      </c>
      <c r="K17" s="17">
        <v>0.91515199999999997</v>
      </c>
      <c r="L17" s="17">
        <v>0.25455475999999999</v>
      </c>
      <c r="M17" s="17">
        <v>0.90737584000000004</v>
      </c>
      <c r="N17" s="17">
        <v>8.9473899999999995E-3</v>
      </c>
      <c r="O17" s="17">
        <v>7.4284099999999999E-3</v>
      </c>
      <c r="P17" s="17">
        <v>3.8939880000000003E-2</v>
      </c>
      <c r="R17" s="17">
        <v>2.0436900000000001E-2</v>
      </c>
      <c r="S17" s="17">
        <v>4.1100000000000003</v>
      </c>
      <c r="T17" s="17">
        <v>3.1578660000000001E-2</v>
      </c>
      <c r="U17" s="17">
        <v>3.73555E-2</v>
      </c>
      <c r="V17" s="17">
        <v>1.0500000000000001E-2</v>
      </c>
      <c r="Y17" s="17">
        <v>3.5499999999999997E-2</v>
      </c>
      <c r="Z17" s="17">
        <v>8.1633673000000009</v>
      </c>
      <c r="AA17" s="17">
        <v>9.9613490000000002</v>
      </c>
      <c r="AB17" s="17">
        <v>4.555849E-2</v>
      </c>
      <c r="AC17" s="17">
        <v>0.22294472000000001</v>
      </c>
      <c r="AD17" s="17">
        <v>0.44866488999999998</v>
      </c>
      <c r="AE17" s="17">
        <v>1.70701675</v>
      </c>
      <c r="AF17" s="17">
        <v>4.839251E-2</v>
      </c>
      <c r="AG17" s="17">
        <v>5.9200820000000001E-2</v>
      </c>
      <c r="AH17" s="17">
        <v>0.35663525000000001</v>
      </c>
      <c r="AI17" s="17">
        <v>3.6366900000000001E-2</v>
      </c>
      <c r="AL17" s="17">
        <v>1.98761392</v>
      </c>
      <c r="AN17" s="17">
        <v>2.8849000000000002E-4</v>
      </c>
      <c r="AO17" s="17">
        <v>0.76646433999999997</v>
      </c>
      <c r="AP17" s="17">
        <v>2.6535000000000003E-4</v>
      </c>
      <c r="AQ17" s="5">
        <v>9.9999999999999995E-8</v>
      </c>
      <c r="AR17" s="5">
        <v>6.9999999999999997E-7</v>
      </c>
      <c r="AT17" s="5"/>
      <c r="AU17" s="5">
        <v>4.07E-6</v>
      </c>
      <c r="AV17" s="17">
        <v>1.412E-5</v>
      </c>
      <c r="AW17" s="17">
        <v>8.0544840000000006E-2</v>
      </c>
      <c r="AX17" s="17">
        <v>0.4219135</v>
      </c>
      <c r="AY17" s="17">
        <v>0.77944446999999994</v>
      </c>
      <c r="AZ17" s="17">
        <v>0.183585</v>
      </c>
      <c r="BE17" s="5"/>
      <c r="BG17" s="17" t="s">
        <v>186</v>
      </c>
      <c r="BH17" s="17">
        <v>0</v>
      </c>
      <c r="BI17" s="17">
        <v>0</v>
      </c>
      <c r="BJ17" s="17">
        <v>0</v>
      </c>
      <c r="BK17" s="17">
        <v>0.55432871458968502</v>
      </c>
      <c r="BL17" s="17">
        <v>0.91521484726773705</v>
      </c>
      <c r="BM17" s="17">
        <v>1.04715425907871</v>
      </c>
      <c r="BN17" s="17">
        <v>1.04715425907871</v>
      </c>
      <c r="BO17" s="17">
        <v>9.8993723106532792E-3</v>
      </c>
      <c r="BP17" s="17">
        <v>0</v>
      </c>
      <c r="BQ17" s="17">
        <v>0.104367288803077</v>
      </c>
      <c r="BR17" s="17">
        <v>0.150187217284836</v>
      </c>
      <c r="BS17" s="17">
        <v>0.90738499002324602</v>
      </c>
      <c r="BT17" s="17">
        <v>0</v>
      </c>
      <c r="BU17" s="17">
        <v>2.8631622172324198E-3</v>
      </c>
      <c r="BV17" s="17">
        <v>6.0842252838285496E-3</v>
      </c>
      <c r="BW17" s="17">
        <v>3.55000809553273E-2</v>
      </c>
      <c r="BX17" s="17">
        <v>7.4341448630803504E-3</v>
      </c>
      <c r="BY17" s="17">
        <v>9.3455860606260002E-3</v>
      </c>
      <c r="BZ17" s="17">
        <v>2.9594311340341801E-2</v>
      </c>
      <c r="CA17" s="17">
        <v>0</v>
      </c>
      <c r="CB17" s="17">
        <v>0</v>
      </c>
      <c r="CC17" s="17">
        <v>100.801024192301</v>
      </c>
      <c r="CD17" s="17">
        <v>2.0436846441701101E-2</v>
      </c>
      <c r="CE17" s="17">
        <v>9.1578111075268295E-3</v>
      </c>
      <c r="CF17" s="17">
        <v>2.24208402713988E-2</v>
      </c>
      <c r="CG17" s="17">
        <v>4.10999932686431</v>
      </c>
      <c r="CH17" s="17">
        <v>3.7355450953306599E-2</v>
      </c>
      <c r="CI17" s="17">
        <v>1.7071328848181999</v>
      </c>
      <c r="CJ17" s="17">
        <v>1.05001115988499E-2</v>
      </c>
      <c r="CK17" s="17">
        <v>0</v>
      </c>
      <c r="CL17" s="17">
        <v>3.6425814699576398E-2</v>
      </c>
      <c r="CM17" s="17">
        <v>2.8880583687450697E-4</v>
      </c>
      <c r="CN17" s="17">
        <v>8563.8430685929707</v>
      </c>
      <c r="CO17" s="17">
        <v>0</v>
      </c>
      <c r="CP17" s="17">
        <v>0</v>
      </c>
      <c r="CQ17" s="17">
        <v>2.1135436412961601</v>
      </c>
      <c r="CR17" s="17">
        <v>19.293612370355198</v>
      </c>
      <c r="CS17" s="17">
        <v>0.89098948025944502</v>
      </c>
      <c r="CT17" s="17">
        <v>0.42200808869212098</v>
      </c>
      <c r="CU17" s="17">
        <v>0</v>
      </c>
      <c r="CV17" s="17">
        <v>0</v>
      </c>
      <c r="CW17" s="17">
        <v>0</v>
      </c>
      <c r="CX17" s="17">
        <v>8.1634270728404594</v>
      </c>
      <c r="CY17" s="17">
        <v>8.1634270728404594</v>
      </c>
      <c r="CZ17" s="17">
        <v>0</v>
      </c>
      <c r="DA17" s="17">
        <v>0</v>
      </c>
      <c r="DB17" s="17">
        <v>9.9634344843657292</v>
      </c>
      <c r="DC17" s="17">
        <v>0.77960668162490898</v>
      </c>
      <c r="DD17" s="17">
        <v>5.3493921970143897E-3</v>
      </c>
      <c r="DE17" s="17">
        <v>3.9126183473455298E-2</v>
      </c>
      <c r="DF17" s="17">
        <v>0</v>
      </c>
      <c r="DG17" s="17">
        <v>3.1043675642601398</v>
      </c>
      <c r="DH17" s="17">
        <v>0</v>
      </c>
      <c r="DI17" s="17">
        <v>0</v>
      </c>
      <c r="DJ17" s="17">
        <v>7.6721867042905097E-3</v>
      </c>
      <c r="DK17" s="17">
        <v>0</v>
      </c>
      <c r="DL17" s="17">
        <v>5.7965546388709099E-2</v>
      </c>
      <c r="DM17" s="17">
        <v>0.164978916956872</v>
      </c>
      <c r="DN17" s="17">
        <v>0.148059193073831</v>
      </c>
      <c r="DO17" s="17">
        <v>0.30060510921984102</v>
      </c>
      <c r="DP17" s="17">
        <v>4.8446253663188797E-2</v>
      </c>
      <c r="DQ17" s="17">
        <v>0.18358487784166</v>
      </c>
      <c r="DR17" s="17">
        <v>0</v>
      </c>
      <c r="DS17" s="17">
        <v>6.7378778401842795E-2</v>
      </c>
      <c r="DT17" s="17">
        <v>113.95909840799</v>
      </c>
      <c r="DU17" s="17">
        <v>0</v>
      </c>
      <c r="DV17" s="17">
        <v>0.14622037200145299</v>
      </c>
      <c r="DW17" s="17">
        <v>0.21041482633028399</v>
      </c>
      <c r="DX17" s="17">
        <v>405.46292594030399</v>
      </c>
      <c r="DY17" s="17">
        <v>10322.3042738369</v>
      </c>
      <c r="DZ17" s="17">
        <v>1146.92290811113</v>
      </c>
      <c r="EA17" s="17">
        <v>11469.227181948099</v>
      </c>
      <c r="EB17" s="17">
        <v>0</v>
      </c>
      <c r="EC17" s="17">
        <v>14.087007522552399</v>
      </c>
      <c r="ED17" s="17">
        <v>0</v>
      </c>
      <c r="EE17" s="17">
        <v>2.65602785461812E-4</v>
      </c>
      <c r="EF17" s="5">
        <v>1.00011472411911E-7</v>
      </c>
      <c r="EG17" s="5">
        <v>7.00012957004359E-7</v>
      </c>
      <c r="EH17" s="17">
        <v>0</v>
      </c>
      <c r="EI17" s="17">
        <v>0</v>
      </c>
      <c r="EJ17" s="5">
        <v>4.0736569901486404E-6</v>
      </c>
      <c r="EK17" s="5">
        <v>1.41347337285867E-5</v>
      </c>
      <c r="EL17" s="17">
        <v>8.0545597233733807E-2</v>
      </c>
      <c r="EM17" s="17">
        <v>54.025376632599098</v>
      </c>
      <c r="EN17" s="17">
        <v>114.235042885849</v>
      </c>
      <c r="EO17" s="17">
        <v>31.711818440358901</v>
      </c>
      <c r="EP17" s="17">
        <v>2.6049344378206398</v>
      </c>
      <c r="EQ17" s="17">
        <v>44.363333344095103</v>
      </c>
      <c r="ER17" s="17">
        <v>27.274281021478199</v>
      </c>
      <c r="ES17" s="17">
        <v>0</v>
      </c>
      <c r="ET17" s="17">
        <v>1.0834172958095599E-3</v>
      </c>
      <c r="EU17" s="17">
        <v>4.4328772659745104</v>
      </c>
      <c r="EV17" s="17">
        <v>1101.08741891267</v>
      </c>
      <c r="EW17" s="17">
        <v>974.17438402479002</v>
      </c>
      <c r="EX17" s="17">
        <v>126.913034887886</v>
      </c>
      <c r="EY17" s="17">
        <v>0</v>
      </c>
      <c r="EZ17" s="17">
        <v>0.253942521588092</v>
      </c>
      <c r="FA17" s="17">
        <v>527.21713990567298</v>
      </c>
      <c r="FB17" s="17">
        <v>0</v>
      </c>
      <c r="FC17" s="17">
        <v>25.0471737905943</v>
      </c>
      <c r="FD17" s="17">
        <v>6.4067232249397801</v>
      </c>
      <c r="FE17" s="17">
        <v>2.27764714636514</v>
      </c>
      <c r="FF17" s="17">
        <v>62.676741059519202</v>
      </c>
      <c r="FG17" s="17">
        <v>0</v>
      </c>
      <c r="FH17" s="17">
        <v>9.4577608338166996</v>
      </c>
      <c r="FI17" s="17">
        <v>82.535714319502901</v>
      </c>
      <c r="FJ17" s="17">
        <v>99.481448566330997</v>
      </c>
      <c r="FK17" s="17">
        <v>3.8652323479500099</v>
      </c>
      <c r="FL17" s="17">
        <v>0</v>
      </c>
      <c r="FM17" s="17">
        <v>4129.3386229841299</v>
      </c>
      <c r="FN17" s="17">
        <v>4.7777634095557103E-2</v>
      </c>
      <c r="FO17" s="17">
        <v>0</v>
      </c>
      <c r="FP17" s="17">
        <v>100.836489772471</v>
      </c>
      <c r="FQ17" s="17">
        <v>0</v>
      </c>
      <c r="FR17" s="17">
        <v>56.909830384109902</v>
      </c>
      <c r="FS17" s="17">
        <v>1.9883137505166</v>
      </c>
      <c r="FT17" s="17">
        <v>0</v>
      </c>
      <c r="FU17" s="17">
        <v>391.93838394475199</v>
      </c>
      <c r="FV17" s="17">
        <v>0.76671188445022498</v>
      </c>
      <c r="FW17" s="17">
        <v>176.30469695876999</v>
      </c>
      <c r="FY17" s="26">
        <f t="shared" si="0"/>
        <v>1.0345068065531913</v>
      </c>
      <c r="FZ17" s="40">
        <f t="shared" si="1"/>
        <v>3.6192140329058427E-5</v>
      </c>
      <c r="GA17" s="40">
        <f t="shared" si="2"/>
        <v>-3.2987271860889296E-7</v>
      </c>
      <c r="GB17" s="40">
        <f t="shared" si="3"/>
        <v>-5.276310206096692E-3</v>
      </c>
      <c r="GC17" s="40">
        <f t="shared" si="4"/>
        <v>1.5165976503772919E-5</v>
      </c>
      <c r="GD17" s="40">
        <f t="shared" si="5"/>
        <v>1.7230132788032051E-5</v>
      </c>
      <c r="GE17" s="40">
        <f t="shared" si="6"/>
        <v>-5.7728471916762471E-4</v>
      </c>
      <c r="GF17" s="40">
        <f t="shared" si="7"/>
        <v>4.3571922320013597E-5</v>
      </c>
      <c r="GG17" s="40">
        <f t="shared" si="8"/>
        <v>1.721237300102803E-4</v>
      </c>
      <c r="GH17" s="40">
        <f t="shared" si="9"/>
        <v>1.9909948074269535E-4</v>
      </c>
      <c r="GI17" s="40">
        <f t="shared" si="10"/>
        <v>6.8674130348933578E-5</v>
      </c>
      <c r="GJ17" s="40">
        <f t="shared" si="11"/>
        <v>-9.9747530559881934E-7</v>
      </c>
      <c r="GK17" s="40">
        <f t="shared" si="12"/>
        <v>1.0084049897090082E-5</v>
      </c>
      <c r="GL17" s="40">
        <f t="shared" si="13"/>
        <v>-2.7929251208040991E-7</v>
      </c>
      <c r="GM17" s="40">
        <f t="shared" si="14"/>
        <v>7.720175758137392E-4</v>
      </c>
      <c r="GN17" s="40">
        <f t="shared" si="15"/>
        <v>4.4686752498004025E-7</v>
      </c>
      <c r="GO17" s="40">
        <f t="shared" si="16"/>
        <v>0</v>
      </c>
      <c r="GP17" s="40">
        <f t="shared" si="17"/>
        <v>-2.620666485622817E-6</v>
      </c>
      <c r="GQ17" s="40">
        <f t="shared" si="18"/>
        <v>-1.6377997330873976E-7</v>
      </c>
      <c r="GR17" s="40">
        <f t="shared" si="19"/>
        <v>-2.7300317287733686E-7</v>
      </c>
      <c r="GS17" s="40">
        <f t="shared" si="20"/>
        <v>-1.3129711394871261E-6</v>
      </c>
      <c r="GT17" s="40">
        <f t="shared" si="21"/>
        <v>1.062846189514709E-5</v>
      </c>
      <c r="GU17" s="40">
        <f t="shared" si="22"/>
        <v>0</v>
      </c>
      <c r="GV17" s="40">
        <f t="shared" si="23"/>
        <v>0</v>
      </c>
      <c r="GW17" s="40">
        <f t="shared" si="24"/>
        <v>2.2804317550112866E-6</v>
      </c>
      <c r="GX17" s="40">
        <f t="shared" si="25"/>
        <v>7.3220814722558881E-6</v>
      </c>
      <c r="GY17" s="40">
        <f t="shared" si="26"/>
        <v>2.0935762472823444E-4</v>
      </c>
      <c r="GZ17" s="40">
        <f t="shared" si="27"/>
        <v>1.1040012064721749E-5</v>
      </c>
      <c r="HA17" s="40">
        <f t="shared" si="28"/>
        <v>-1.151202050947802E-6</v>
      </c>
      <c r="HB17" s="40">
        <f t="shared" si="29"/>
        <v>-1.3099004201931669E-6</v>
      </c>
      <c r="HC17" s="40">
        <f t="shared" si="30"/>
        <v>6.8033789475084065E-5</v>
      </c>
      <c r="HD17" s="40">
        <f t="shared" si="31"/>
        <v>1.1105781284913197E-3</v>
      </c>
      <c r="HE17" s="40">
        <f t="shared" si="32"/>
        <v>0.13813927580467286</v>
      </c>
      <c r="HF17" s="40">
        <f t="shared" si="33"/>
        <v>-1.44877050310967E-7</v>
      </c>
      <c r="HG17" s="40">
        <f t="shared" si="34"/>
        <v>1.6200088425572981E-3</v>
      </c>
      <c r="HH17" s="40">
        <f t="shared" si="35"/>
        <v>0</v>
      </c>
      <c r="HI17" s="40">
        <f t="shared" si="36"/>
        <v>0</v>
      </c>
      <c r="HJ17" s="40">
        <f t="shared" si="37"/>
        <v>3.5209580168362971E-4</v>
      </c>
      <c r="HK17" s="40">
        <f t="shared" si="38"/>
        <v>0</v>
      </c>
      <c r="HL17" s="40">
        <f t="shared" si="39"/>
        <v>1.0947931453670786E-3</v>
      </c>
      <c r="HM17" s="40">
        <f t="shared" si="40"/>
        <v>3.2296929851297762E-4</v>
      </c>
      <c r="HN17" s="40">
        <f t="shared" si="41"/>
        <v>9.5264918715649502E-4</v>
      </c>
      <c r="HO17" s="40">
        <f t="shared" si="42"/>
        <v>1.1472411911001399E-4</v>
      </c>
      <c r="HP17" s="40">
        <f t="shared" si="43"/>
        <v>1.8510006227192018E-5</v>
      </c>
      <c r="HQ17" s="40">
        <f t="shared" si="44"/>
        <v>0</v>
      </c>
      <c r="HR17" s="40">
        <f t="shared" si="45"/>
        <v>0</v>
      </c>
      <c r="HS17" s="40">
        <f t="shared" si="46"/>
        <v>8.9852337804432916E-4</v>
      </c>
      <c r="HT17" s="40">
        <f t="shared" si="47"/>
        <v>1.0434651973583206E-3</v>
      </c>
      <c r="HU17" s="40">
        <f t="shared" si="48"/>
        <v>9.4013934821921674E-6</v>
      </c>
      <c r="HV17" s="40">
        <f t="shared" si="49"/>
        <v>2.241897737829631E-4</v>
      </c>
      <c r="HW17" s="40">
        <f t="shared" si="50"/>
        <v>2.0811184266794096E-4</v>
      </c>
      <c r="HX17" s="40">
        <f t="shared" si="51"/>
        <v>-6.65404798861932E-7</v>
      </c>
      <c r="HY17" s="40">
        <f t="shared" si="52"/>
        <v>0</v>
      </c>
      <c r="HZ17" s="40">
        <f t="shared" si="53"/>
        <v>0</v>
      </c>
      <c r="IA17" s="40">
        <f t="shared" si="54"/>
        <v>0</v>
      </c>
      <c r="IB17" s="40">
        <f t="shared" si="55"/>
        <v>0</v>
      </c>
      <c r="IC17" s="40">
        <f t="shared" si="56"/>
        <v>0</v>
      </c>
    </row>
    <row r="18" spans="1:237" x14ac:dyDescent="0.25">
      <c r="A18" s="17" t="s">
        <v>187</v>
      </c>
      <c r="B18" s="15">
        <v>8294.7302963000002</v>
      </c>
      <c r="C18" s="15">
        <v>37.75310391</v>
      </c>
      <c r="D18" s="15">
        <v>28767.206892999999</v>
      </c>
      <c r="E18" s="15">
        <v>3105.3803481999998</v>
      </c>
      <c r="F18" s="15">
        <v>2402.0007191999998</v>
      </c>
      <c r="G18" s="15">
        <v>37979.127224999997</v>
      </c>
      <c r="H18" s="15">
        <v>728.00495791000003</v>
      </c>
      <c r="I18" s="17">
        <v>2.2943754900000002</v>
      </c>
      <c r="J18" s="17">
        <v>0.42646627999999998</v>
      </c>
      <c r="L18" s="17">
        <v>1.1777666099999999</v>
      </c>
      <c r="M18" s="17">
        <v>0.73342805</v>
      </c>
      <c r="N18" s="17">
        <v>6.5776459999999995E-2</v>
      </c>
      <c r="O18" s="17">
        <v>2.2060489999999999E-2</v>
      </c>
      <c r="P18" s="17">
        <v>0.13124447</v>
      </c>
      <c r="R18" s="17">
        <v>2.7314700000000001E-2</v>
      </c>
      <c r="T18" s="17">
        <v>0.20151025</v>
      </c>
      <c r="W18" s="17">
        <v>3.7688199999999998E-2</v>
      </c>
      <c r="Y18" s="17">
        <v>8.8772699999999996E-2</v>
      </c>
      <c r="Z18" s="17">
        <v>8.2104824900000004</v>
      </c>
      <c r="AA18" s="17">
        <v>411.75236369999999</v>
      </c>
      <c r="AB18" s="17">
        <v>0.10314155</v>
      </c>
      <c r="AC18" s="17">
        <v>1.3631608399999999</v>
      </c>
      <c r="AD18" s="17">
        <v>1.30508672</v>
      </c>
      <c r="AE18" s="17">
        <v>9.2187099999999994E-2</v>
      </c>
      <c r="AG18" s="17">
        <v>0.31302894999999997</v>
      </c>
      <c r="AH18" s="17">
        <v>1.75179627</v>
      </c>
      <c r="AI18" s="17">
        <v>1.4340220000000001E-2</v>
      </c>
      <c r="AL18" s="17">
        <v>6.5612182499999996</v>
      </c>
      <c r="AN18" s="17">
        <v>2.4924660000000001E-2</v>
      </c>
      <c r="AO18" s="17">
        <v>3.1289556599999999</v>
      </c>
      <c r="AP18" s="17">
        <v>4.0121999999999998E-4</v>
      </c>
      <c r="AW18" s="17">
        <v>1.27882E-3</v>
      </c>
      <c r="AX18" s="17">
        <v>1.5723415199999999</v>
      </c>
      <c r="AY18" s="17">
        <v>7.3221883500000002</v>
      </c>
      <c r="AZ18" s="17">
        <v>3.7557769999999997E-2</v>
      </c>
      <c r="BA18" s="17">
        <v>2.3900359999999999E-2</v>
      </c>
      <c r="BG18" s="17" t="s">
        <v>187</v>
      </c>
      <c r="BH18" s="17">
        <v>0</v>
      </c>
      <c r="BI18" s="17">
        <v>0</v>
      </c>
      <c r="BJ18" s="17">
        <v>0</v>
      </c>
      <c r="BK18" s="17">
        <v>0.42657592775151898</v>
      </c>
      <c r="BL18" s="17">
        <v>0</v>
      </c>
      <c r="BM18" s="17">
        <v>2.29506019554512</v>
      </c>
      <c r="BN18" s="17">
        <v>2.29506019554512</v>
      </c>
      <c r="BO18" s="17">
        <v>0</v>
      </c>
      <c r="BP18" s="17">
        <v>0</v>
      </c>
      <c r="BQ18" s="17">
        <v>0.48288445878404002</v>
      </c>
      <c r="BR18" s="17">
        <v>0.694882345777322</v>
      </c>
      <c r="BS18" s="17">
        <v>0.73362337244415499</v>
      </c>
      <c r="BT18" s="17">
        <v>0</v>
      </c>
      <c r="BU18" s="17">
        <v>2.10484738651983E-2</v>
      </c>
      <c r="BV18" s="17">
        <v>4.4728023744550399E-2</v>
      </c>
      <c r="BW18" s="17">
        <v>8.87724412374543E-2</v>
      </c>
      <c r="BX18" s="17">
        <v>2.20675223913455E-2</v>
      </c>
      <c r="BY18" s="17">
        <v>3.1498679400341699E-2</v>
      </c>
      <c r="BZ18" s="17">
        <v>9.9745728229335695E-2</v>
      </c>
      <c r="CA18" s="17">
        <v>0</v>
      </c>
      <c r="CB18" s="17">
        <v>0</v>
      </c>
      <c r="CC18" s="17">
        <v>322.20476155171798</v>
      </c>
      <c r="CD18" s="17">
        <v>2.7314670243621698E-2</v>
      </c>
      <c r="CE18" s="17">
        <v>5.8437963603013697E-2</v>
      </c>
      <c r="CF18" s="17">
        <v>0.143072355773739</v>
      </c>
      <c r="CG18" s="17">
        <v>0</v>
      </c>
      <c r="CH18" s="17">
        <v>0</v>
      </c>
      <c r="CI18" s="17">
        <v>9.2187057084277199E-2</v>
      </c>
      <c r="CJ18" s="17">
        <v>0</v>
      </c>
      <c r="CK18" s="17">
        <v>0</v>
      </c>
      <c r="CL18" s="17">
        <v>1.4340223670916001E-2</v>
      </c>
      <c r="CM18" s="17">
        <v>2.49246363751605E-2</v>
      </c>
      <c r="CN18" s="17">
        <v>8294.7830975199395</v>
      </c>
      <c r="CO18" s="17">
        <v>3.7687653583888599E-2</v>
      </c>
      <c r="CP18" s="17">
        <v>0</v>
      </c>
      <c r="CQ18" s="17">
        <v>0.85368001267103</v>
      </c>
      <c r="CR18" s="17">
        <v>12.406371752517099</v>
      </c>
      <c r="CS18" s="17">
        <v>0.336116004847406</v>
      </c>
      <c r="CT18" s="17">
        <v>1.5728896718693299</v>
      </c>
      <c r="CU18" s="17">
        <v>0</v>
      </c>
      <c r="CV18" s="17">
        <v>0</v>
      </c>
      <c r="CW18" s="17">
        <v>0</v>
      </c>
      <c r="CX18" s="17">
        <v>8.2107904911570397</v>
      </c>
      <c r="CY18" s="17">
        <v>8.2107904911570397</v>
      </c>
      <c r="CZ18" s="17">
        <v>0</v>
      </c>
      <c r="DA18" s="17">
        <v>0</v>
      </c>
      <c r="DB18" s="17">
        <v>411.75245164633799</v>
      </c>
      <c r="DC18" s="17">
        <v>7.3221930683535499</v>
      </c>
      <c r="DD18" s="17">
        <v>2.1475712329538599E-2</v>
      </c>
      <c r="DE18" s="17">
        <v>7.7907449230289597E-2</v>
      </c>
      <c r="DF18" s="17">
        <v>0</v>
      </c>
      <c r="DG18" s="17">
        <v>4.9531581568940899</v>
      </c>
      <c r="DH18" s="17">
        <v>0</v>
      </c>
      <c r="DI18" s="17">
        <v>0</v>
      </c>
      <c r="DJ18" s="17">
        <v>0</v>
      </c>
      <c r="DK18" s="17">
        <v>0</v>
      </c>
      <c r="DL18" s="17">
        <v>0.35442190912975602</v>
      </c>
      <c r="DM18" s="17">
        <v>1.0087389406695499</v>
      </c>
      <c r="DN18" s="17">
        <v>0.43067884282478203</v>
      </c>
      <c r="DO18" s="17">
        <v>0.87440801671764801</v>
      </c>
      <c r="DP18" s="17">
        <v>0</v>
      </c>
      <c r="DQ18" s="17">
        <v>3.7557762214983699E-2</v>
      </c>
      <c r="DR18" s="17">
        <v>0</v>
      </c>
      <c r="DS18" s="17">
        <v>0.31305118715437302</v>
      </c>
      <c r="DT18" s="17">
        <v>37.753084930085897</v>
      </c>
      <c r="DU18" s="17">
        <v>0</v>
      </c>
      <c r="DV18" s="17">
        <v>0.71823654212749699</v>
      </c>
      <c r="DW18" s="17">
        <v>1.0335606258329699</v>
      </c>
      <c r="DX18" s="17">
        <v>619.86437928536395</v>
      </c>
      <c r="DY18" s="17">
        <v>25922.3619678184</v>
      </c>
      <c r="DZ18" s="17">
        <v>2880.2626327910698</v>
      </c>
      <c r="EA18" s="17">
        <v>28802.624600609499</v>
      </c>
      <c r="EB18" s="17">
        <v>0</v>
      </c>
      <c r="EC18" s="17">
        <v>19.3051907746542</v>
      </c>
      <c r="ED18" s="17">
        <v>0</v>
      </c>
      <c r="EE18" s="17">
        <v>4.0122064610856599E-4</v>
      </c>
      <c r="EF18" s="17">
        <v>0</v>
      </c>
      <c r="EG18" s="17">
        <v>0</v>
      </c>
      <c r="EH18" s="17">
        <v>0</v>
      </c>
      <c r="EI18" s="17">
        <v>0</v>
      </c>
      <c r="EJ18" s="17">
        <v>0</v>
      </c>
      <c r="EK18" s="17">
        <v>0</v>
      </c>
      <c r="EL18" s="17">
        <v>1.2788055690867901E-3</v>
      </c>
      <c r="EM18" s="17">
        <v>119.569845544138</v>
      </c>
      <c r="EN18" s="17">
        <v>185.716780087806</v>
      </c>
      <c r="EO18" s="17">
        <v>71.978660097689996</v>
      </c>
      <c r="EP18" s="17">
        <v>13.911281968146501</v>
      </c>
      <c r="EQ18" s="17">
        <v>117.223811213633</v>
      </c>
      <c r="ER18" s="17">
        <v>63.862849634557399</v>
      </c>
      <c r="ES18" s="17">
        <v>7.1247760930791401E-4</v>
      </c>
      <c r="ET18" s="17">
        <v>3.7585326234912302E-3</v>
      </c>
      <c r="EU18" s="17">
        <v>10.7197860833171</v>
      </c>
      <c r="EV18" s="17">
        <v>3105.3961700658301</v>
      </c>
      <c r="EW18" s="17">
        <v>2402.0148056564299</v>
      </c>
      <c r="EX18" s="17">
        <v>703.38136440939797</v>
      </c>
      <c r="EY18" s="17">
        <v>0</v>
      </c>
      <c r="EZ18" s="17">
        <v>0.55091485807194795</v>
      </c>
      <c r="FA18" s="17">
        <v>1150.0698768563</v>
      </c>
      <c r="FB18" s="17">
        <v>0</v>
      </c>
      <c r="FC18" s="17">
        <v>107.82258574392201</v>
      </c>
      <c r="FD18" s="17">
        <v>27.267420317882198</v>
      </c>
      <c r="FE18" s="17">
        <v>12.1092771841796</v>
      </c>
      <c r="FF18" s="17">
        <v>269.79465238734099</v>
      </c>
      <c r="FG18" s="17">
        <v>0</v>
      </c>
      <c r="FH18" s="17">
        <v>12.525597720520601</v>
      </c>
      <c r="FI18" s="17">
        <v>186.36726580038601</v>
      </c>
      <c r="FJ18" s="17">
        <v>242.380674568318</v>
      </c>
      <c r="FK18" s="17">
        <v>8.3851909209352193</v>
      </c>
      <c r="FL18" s="17">
        <v>0</v>
      </c>
      <c r="FM18" s="17">
        <v>37624.408307460799</v>
      </c>
      <c r="FN18" s="17">
        <v>0</v>
      </c>
      <c r="FO18" s="17">
        <v>2.3900328935112399E-2</v>
      </c>
      <c r="FP18" s="17">
        <v>866.08291806641398</v>
      </c>
      <c r="FQ18" s="17">
        <v>0</v>
      </c>
      <c r="FR18" s="17">
        <v>91.719872567261007</v>
      </c>
      <c r="FS18" s="17">
        <v>6.5633476924120204</v>
      </c>
      <c r="FT18" s="17">
        <v>0</v>
      </c>
      <c r="FU18" s="17">
        <v>728.04077349865804</v>
      </c>
      <c r="FV18" s="17">
        <v>3.1300029304051402</v>
      </c>
      <c r="FW18" s="17">
        <v>282.37120134980398</v>
      </c>
      <c r="FY18" s="26">
        <f t="shared" si="0"/>
        <v>0.85141437382216412</v>
      </c>
      <c r="FZ18" s="40">
        <f t="shared" si="1"/>
        <v>6.3656343308517428E-6</v>
      </c>
      <c r="GA18" s="40">
        <f t="shared" si="2"/>
        <v>-5.0273784502190536E-7</v>
      </c>
      <c r="GB18" s="40">
        <f t="shared" si="3"/>
        <v>1.231183400642156E-3</v>
      </c>
      <c r="GC18" s="40">
        <f t="shared" si="4"/>
        <v>5.0949848508723756E-6</v>
      </c>
      <c r="GD18" s="40">
        <f t="shared" si="5"/>
        <v>5.8644680317754427E-6</v>
      </c>
      <c r="GE18" s="40">
        <f t="shared" si="6"/>
        <v>-9.3398385760087126E-3</v>
      </c>
      <c r="GF18" s="40">
        <f t="shared" si="7"/>
        <v>4.9196902121150704E-5</v>
      </c>
      <c r="GG18" s="40">
        <f t="shared" si="8"/>
        <v>2.984278502381449E-4</v>
      </c>
      <c r="GH18" s="40">
        <f t="shared" si="9"/>
        <v>2.5710766984673251E-4</v>
      </c>
      <c r="GI18" s="40">
        <f t="shared" si="10"/>
        <v>0</v>
      </c>
      <c r="GJ18" s="40">
        <f t="shared" si="11"/>
        <v>1.6519517575078959E-7</v>
      </c>
      <c r="GK18" s="40">
        <f t="shared" si="12"/>
        <v>2.6631439055949433E-4</v>
      </c>
      <c r="GL18" s="40">
        <f t="shared" si="13"/>
        <v>5.7178128321681137E-7</v>
      </c>
      <c r="GM18" s="40">
        <f t="shared" si="14"/>
        <v>3.187776584065771E-4</v>
      </c>
      <c r="GN18" s="40">
        <f t="shared" si="15"/>
        <v>-4.7522248061983302E-7</v>
      </c>
      <c r="GO18" s="40">
        <f t="shared" si="16"/>
        <v>0</v>
      </c>
      <c r="GP18" s="40">
        <f t="shared" si="17"/>
        <v>-1.0893906322366182E-6</v>
      </c>
      <c r="GQ18" s="40">
        <f t="shared" si="18"/>
        <v>0</v>
      </c>
      <c r="GR18" s="40">
        <f t="shared" si="19"/>
        <v>3.442839890467014E-7</v>
      </c>
      <c r="GS18" s="40">
        <f t="shared" si="20"/>
        <v>0</v>
      </c>
      <c r="GT18" s="40">
        <f t="shared" si="21"/>
        <v>0</v>
      </c>
      <c r="GU18" s="40">
        <f t="shared" si="22"/>
        <v>-1.449833399842348E-5</v>
      </c>
      <c r="GV18" s="40">
        <f t="shared" si="23"/>
        <v>0</v>
      </c>
      <c r="GW18" s="40">
        <f t="shared" si="24"/>
        <v>-2.9148887630570424E-6</v>
      </c>
      <c r="GX18" s="40">
        <f t="shared" si="25"/>
        <v>3.751316167039632E-5</v>
      </c>
      <c r="GY18" s="40">
        <f t="shared" si="26"/>
        <v>2.1359036584153806E-7</v>
      </c>
      <c r="GZ18" s="40">
        <f t="shared" si="27"/>
        <v>1.3979169347627112E-6</v>
      </c>
      <c r="HA18" s="40">
        <f t="shared" si="28"/>
        <v>7.1886645696826399E-9</v>
      </c>
      <c r="HB18" s="40">
        <f t="shared" si="29"/>
        <v>1.0692195998701773E-7</v>
      </c>
      <c r="HC18" s="40">
        <f t="shared" si="30"/>
        <v>-4.6552850447526541E-7</v>
      </c>
      <c r="HD18" s="40">
        <f t="shared" si="31"/>
        <v>0</v>
      </c>
      <c r="HE18" s="40">
        <f t="shared" si="32"/>
        <v>7.1038651131310402E-5</v>
      </c>
      <c r="HF18" s="40">
        <f t="shared" si="33"/>
        <v>5.1259411967603121E-7</v>
      </c>
      <c r="HG18" s="40">
        <f t="shared" si="34"/>
        <v>2.559874255761321E-7</v>
      </c>
      <c r="HH18" s="40">
        <f t="shared" si="35"/>
        <v>0</v>
      </c>
      <c r="HI18" s="40">
        <f t="shared" si="36"/>
        <v>0</v>
      </c>
      <c r="HJ18" s="40">
        <f t="shared" si="37"/>
        <v>3.245498520066519E-4</v>
      </c>
      <c r="HK18" s="40">
        <f t="shared" si="38"/>
        <v>0</v>
      </c>
      <c r="HL18" s="40">
        <f t="shared" si="39"/>
        <v>-9.4785002087720291E-7</v>
      </c>
      <c r="HM18" s="40">
        <f t="shared" si="40"/>
        <v>3.3470285901727965E-4</v>
      </c>
      <c r="HN18" s="40">
        <f t="shared" si="41"/>
        <v>1.6103598175789524E-6</v>
      </c>
      <c r="HO18" s="40">
        <f t="shared" si="42"/>
        <v>0</v>
      </c>
      <c r="HP18" s="40">
        <f t="shared" si="43"/>
        <v>0</v>
      </c>
      <c r="HQ18" s="40">
        <f t="shared" si="44"/>
        <v>0</v>
      </c>
      <c r="HR18" s="40">
        <f t="shared" si="45"/>
        <v>0</v>
      </c>
      <c r="HS18" s="40">
        <f t="shared" si="46"/>
        <v>0</v>
      </c>
      <c r="HT18" s="40">
        <f t="shared" si="47"/>
        <v>0</v>
      </c>
      <c r="HU18" s="40">
        <f t="shared" si="48"/>
        <v>-1.1284553893314977E-5</v>
      </c>
      <c r="HV18" s="40">
        <f t="shared" si="49"/>
        <v>3.4862137923445132E-4</v>
      </c>
      <c r="HW18" s="40">
        <f t="shared" si="50"/>
        <v>6.4439117434730679E-7</v>
      </c>
      <c r="HX18" s="40">
        <f t="shared" si="51"/>
        <v>-2.0728111115964649E-7</v>
      </c>
      <c r="HY18" s="40">
        <f t="shared" si="52"/>
        <v>-1.2997665139686821E-6</v>
      </c>
      <c r="HZ18" s="40">
        <f t="shared" si="53"/>
        <v>0</v>
      </c>
      <c r="IA18" s="40">
        <f t="shared" si="54"/>
        <v>0</v>
      </c>
      <c r="IB18" s="40">
        <f t="shared" si="55"/>
        <v>0</v>
      </c>
      <c r="IC18" s="40">
        <f t="shared" si="56"/>
        <v>0</v>
      </c>
    </row>
    <row r="19" spans="1:237" x14ac:dyDescent="0.25">
      <c r="A19" s="17" t="s">
        <v>188</v>
      </c>
      <c r="B19" s="15">
        <v>10691.929754999999</v>
      </c>
      <c r="C19" s="15">
        <v>1646.0177154999999</v>
      </c>
      <c r="D19" s="15">
        <v>31292.940064999999</v>
      </c>
      <c r="E19" s="15">
        <v>2806.1794970000001</v>
      </c>
      <c r="F19" s="15">
        <v>2357.6484150000001</v>
      </c>
      <c r="G19" s="15">
        <v>17620.748959</v>
      </c>
      <c r="H19" s="15">
        <v>1146.5692839999999</v>
      </c>
      <c r="I19" s="17">
        <v>10.34909908</v>
      </c>
      <c r="J19" s="17">
        <v>1.7057162299999999</v>
      </c>
      <c r="L19" s="17">
        <v>0.10100175</v>
      </c>
      <c r="M19" s="17">
        <v>3.1742665099999998</v>
      </c>
      <c r="N19" s="17">
        <v>2.211343E-2</v>
      </c>
      <c r="O19" s="17">
        <v>6.7727800000000005E-2</v>
      </c>
      <c r="P19" s="17">
        <v>5.5036210000000002E-2</v>
      </c>
      <c r="S19" s="17">
        <v>18.210789500000001</v>
      </c>
      <c r="T19" s="17">
        <v>6.9415500000000003E-3</v>
      </c>
      <c r="W19" s="17">
        <v>2.42E-4</v>
      </c>
      <c r="Z19" s="17">
        <v>179.52912771000001</v>
      </c>
      <c r="AA19" s="17">
        <v>10.323881999999999</v>
      </c>
      <c r="AB19" s="17">
        <v>2.8310109999999999E-2</v>
      </c>
      <c r="AC19" s="17">
        <v>0.41342584999999998</v>
      </c>
      <c r="AD19" s="17">
        <v>5.1509199999999998E-2</v>
      </c>
      <c r="AG19" s="17">
        <v>0.35866491</v>
      </c>
      <c r="AH19" s="17">
        <v>0.4741359</v>
      </c>
      <c r="AL19" s="17">
        <v>33.249519069999998</v>
      </c>
      <c r="AO19" s="17">
        <v>17.057208630000002</v>
      </c>
      <c r="AP19" s="17">
        <v>1.7203100000000001E-3</v>
      </c>
      <c r="AQ19" s="17">
        <v>7.135E-5</v>
      </c>
      <c r="AR19" s="17">
        <v>6.355E-4</v>
      </c>
      <c r="AT19" s="17">
        <v>4.7649999999999999E-5</v>
      </c>
      <c r="AU19" s="17">
        <v>2.1405E-4</v>
      </c>
      <c r="AV19" s="17">
        <v>1.427E-4</v>
      </c>
      <c r="AW19" s="17">
        <v>6.38443E-3</v>
      </c>
      <c r="AX19" s="17">
        <v>8.5286034700000002</v>
      </c>
      <c r="AY19" s="17">
        <v>99.170192189999995</v>
      </c>
      <c r="BB19" s="17">
        <v>8.4000000000000003E-4</v>
      </c>
      <c r="BD19" s="17">
        <v>1.09406626</v>
      </c>
      <c r="BE19" s="17">
        <v>4.7649999999999999E-5</v>
      </c>
      <c r="BG19" s="17" t="s">
        <v>188</v>
      </c>
      <c r="BH19" s="17">
        <v>3.4485007541350402E-3</v>
      </c>
      <c r="BI19" s="17">
        <v>6.9441020279215303E-3</v>
      </c>
      <c r="BJ19" s="17">
        <v>0</v>
      </c>
      <c r="BK19" s="17">
        <v>1.70695176533348</v>
      </c>
      <c r="BL19" s="17">
        <v>0</v>
      </c>
      <c r="BM19" s="17">
        <v>10.356822670309599</v>
      </c>
      <c r="BN19" s="17">
        <v>10.356822670309599</v>
      </c>
      <c r="BO19" s="17">
        <v>7.2084846144942804E-3</v>
      </c>
      <c r="BP19" s="17">
        <v>2.78705103481649E-3</v>
      </c>
      <c r="BQ19" s="17">
        <v>4.1417877829483501E-2</v>
      </c>
      <c r="BR19" s="17">
        <v>5.9601335118636203E-2</v>
      </c>
      <c r="BS19" s="17">
        <v>3.17664921986285</v>
      </c>
      <c r="BT19" s="5">
        <v>4.7649833606556203E-5</v>
      </c>
      <c r="BU19" s="17">
        <v>7.08797590613268E-3</v>
      </c>
      <c r="BV19" s="17">
        <v>1.5062156567786001E-2</v>
      </c>
      <c r="BW19" s="17">
        <v>0</v>
      </c>
      <c r="BX19" s="17">
        <v>6.7739678126047795E-2</v>
      </c>
      <c r="BY19" s="17">
        <v>1.32092972050904E-2</v>
      </c>
      <c r="BZ19" s="17">
        <v>4.1829470069721097E-2</v>
      </c>
      <c r="CA19" s="17">
        <v>0</v>
      </c>
      <c r="CB19" s="17">
        <v>1.09705170465483</v>
      </c>
      <c r="CC19" s="17">
        <v>1835.87777816587</v>
      </c>
      <c r="CD19" s="17">
        <v>0</v>
      </c>
      <c r="CE19" s="17">
        <v>2.0153418863958299E-3</v>
      </c>
      <c r="CF19" s="17">
        <v>4.9341180354172398E-3</v>
      </c>
      <c r="CG19" s="17">
        <v>18.2606107496233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10700.953384914999</v>
      </c>
      <c r="CO19" s="17">
        <v>2.42682676118321E-4</v>
      </c>
      <c r="CP19" s="17">
        <v>0</v>
      </c>
      <c r="CQ19" s="17">
        <v>26.879218241369799</v>
      </c>
      <c r="CR19" s="17">
        <v>36.084400012562099</v>
      </c>
      <c r="CS19" s="17">
        <v>1.6609357200624999</v>
      </c>
      <c r="CT19" s="17">
        <v>8.5347805449082905</v>
      </c>
      <c r="CU19" s="17">
        <v>6.4244999946427598E-3</v>
      </c>
      <c r="CV19" s="17">
        <v>8.4225476978124695E-4</v>
      </c>
      <c r="CW19" s="17">
        <v>1.98406594382623E-3</v>
      </c>
      <c r="CX19" s="17">
        <v>179.69963069441701</v>
      </c>
      <c r="CY19" s="17">
        <v>179.69963069441701</v>
      </c>
      <c r="CZ19" s="5">
        <v>9.4478949982638506E-5</v>
      </c>
      <c r="DA19" s="17">
        <v>0</v>
      </c>
      <c r="DB19" s="17">
        <v>10.3521988436757</v>
      </c>
      <c r="DC19" s="17">
        <v>99.217737365566506</v>
      </c>
      <c r="DD19" s="17">
        <v>7.4164284261753399E-3</v>
      </c>
      <c r="DE19" s="17">
        <v>1.91476354774331E-2</v>
      </c>
      <c r="DF19" s="17">
        <v>0</v>
      </c>
      <c r="DG19" s="17">
        <v>0.751177084315786</v>
      </c>
      <c r="DH19" s="17">
        <v>1.88953089772207E-3</v>
      </c>
      <c r="DI19" s="5">
        <v>4.7239781804813697E-5</v>
      </c>
      <c r="DJ19" s="17">
        <v>5.3483580774593899E-2</v>
      </c>
      <c r="DK19" s="17">
        <v>4.5108080380517699E-3</v>
      </c>
      <c r="DL19" s="17">
        <v>0.107510477966236</v>
      </c>
      <c r="DM19" s="17">
        <v>0.305990990287206</v>
      </c>
      <c r="DN19" s="17">
        <v>1.7016272797059001E-2</v>
      </c>
      <c r="DO19" s="17">
        <v>3.4548046495367399E-2</v>
      </c>
      <c r="DP19" s="17">
        <v>4.7239737978471799E-4</v>
      </c>
      <c r="DQ19" s="17">
        <v>0</v>
      </c>
      <c r="DR19" s="17">
        <v>0</v>
      </c>
      <c r="DS19" s="17">
        <v>0.358963876945042</v>
      </c>
      <c r="DT19" s="17">
        <v>1646.39861150964</v>
      </c>
      <c r="DU19" s="17">
        <v>0</v>
      </c>
      <c r="DV19" s="17">
        <v>0.19481062958371201</v>
      </c>
      <c r="DW19" s="17">
        <v>0.28033315224899003</v>
      </c>
      <c r="DX19" s="17">
        <v>770.03695854257603</v>
      </c>
      <c r="DY19" s="17">
        <v>28339.692505853302</v>
      </c>
      <c r="DZ19" s="17">
        <v>3148.85462272116</v>
      </c>
      <c r="EA19" s="17">
        <v>31488.547128574501</v>
      </c>
      <c r="EB19" s="5">
        <v>2.1137141088091101E-5</v>
      </c>
      <c r="EC19" s="17">
        <v>20.307831259893199</v>
      </c>
      <c r="ED19" s="17">
        <v>2.32263512405132E-3</v>
      </c>
      <c r="EE19" s="17">
        <v>1.72112971054185E-3</v>
      </c>
      <c r="EF19" s="5">
        <v>7.1350206927746801E-5</v>
      </c>
      <c r="EG19" s="17">
        <v>6.35500297370172E-4</v>
      </c>
      <c r="EH19" s="17">
        <v>0</v>
      </c>
      <c r="EI19" s="5">
        <v>4.7649942682773602E-5</v>
      </c>
      <c r="EJ19" s="17">
        <v>2.1405134832141101E-4</v>
      </c>
      <c r="EK19" s="17">
        <v>1.4269938889717001E-4</v>
      </c>
      <c r="EL19" s="17">
        <v>6.3971167105434899E-3</v>
      </c>
      <c r="EM19" s="17">
        <v>38.735072499894798</v>
      </c>
      <c r="EN19" s="17">
        <v>343.35561760667298</v>
      </c>
      <c r="EO19" s="17">
        <v>40.530327933456199</v>
      </c>
      <c r="EP19" s="17">
        <v>53.669248870025797</v>
      </c>
      <c r="EQ19" s="17">
        <v>147.13869208104501</v>
      </c>
      <c r="ER19" s="17">
        <v>42.080635747299702</v>
      </c>
      <c r="ES19" s="17">
        <v>1.6248144975942</v>
      </c>
      <c r="ET19" s="17">
        <v>1.75355439605262E-3</v>
      </c>
      <c r="EU19" s="17">
        <v>9.0014768821286797</v>
      </c>
      <c r="EV19" s="17">
        <v>2807.7747804912501</v>
      </c>
      <c r="EW19" s="17">
        <v>2359.0343204887099</v>
      </c>
      <c r="EX19" s="17">
        <v>448.74046000253497</v>
      </c>
      <c r="EY19" s="17">
        <v>0.30576097598615398</v>
      </c>
      <c r="EZ19" s="17">
        <v>0.114751556896333</v>
      </c>
      <c r="FA19" s="17">
        <v>325.148748713641</v>
      </c>
      <c r="FB19" s="17">
        <v>5.9938460843157598E-2</v>
      </c>
      <c r="FC19" s="17">
        <v>357.29477395239502</v>
      </c>
      <c r="FD19" s="17">
        <v>87.770007932556396</v>
      </c>
      <c r="FE19" s="17">
        <v>46.7819620256953</v>
      </c>
      <c r="FF19" s="17">
        <v>893.24326153266304</v>
      </c>
      <c r="FG19" s="17">
        <v>0</v>
      </c>
      <c r="FH19" s="17">
        <v>69.587814496233605</v>
      </c>
      <c r="FI19" s="17">
        <v>83.012572860761196</v>
      </c>
      <c r="FJ19" s="17">
        <v>230.68856116139801</v>
      </c>
      <c r="FK19" s="17">
        <v>1.8337128044373501</v>
      </c>
      <c r="FL19" s="17">
        <v>0</v>
      </c>
      <c r="FM19" s="17">
        <v>17677.900024270701</v>
      </c>
      <c r="FN19" s="17">
        <v>1.9850897138221799</v>
      </c>
      <c r="FO19" s="17">
        <v>0</v>
      </c>
      <c r="FP19" s="17">
        <v>293.66017192744499</v>
      </c>
      <c r="FQ19" s="17">
        <v>3.3066634906441298E-4</v>
      </c>
      <c r="FR19" s="17">
        <v>34.759389318658599</v>
      </c>
      <c r="FS19" s="17">
        <v>33.274618727897</v>
      </c>
      <c r="FT19" s="17">
        <v>1.7401063966004701E-2</v>
      </c>
      <c r="FU19" s="17">
        <v>1147.6618175517499</v>
      </c>
      <c r="FV19" s="17">
        <v>17.069559653312002</v>
      </c>
      <c r="FW19" s="17">
        <v>42.642920975149799</v>
      </c>
      <c r="FY19" s="26">
        <f t="shared" si="0"/>
        <v>0.67096155571791849</v>
      </c>
      <c r="FZ19" s="40">
        <f t="shared" si="1"/>
        <v>8.4396644214579668E-4</v>
      </c>
      <c r="GA19" s="40">
        <f t="shared" si="2"/>
        <v>2.3140456269292347E-4</v>
      </c>
      <c r="GB19" s="40">
        <f t="shared" si="3"/>
        <v>6.2508368714539898E-3</v>
      </c>
      <c r="GC19" s="40">
        <f t="shared" si="4"/>
        <v>5.6848946867279788E-4</v>
      </c>
      <c r="GD19" s="40">
        <f t="shared" si="5"/>
        <v>5.8783382623646852E-4</v>
      </c>
      <c r="GE19" s="40">
        <f t="shared" si="6"/>
        <v>3.243395919417468E-3</v>
      </c>
      <c r="GF19" s="40">
        <f t="shared" si="7"/>
        <v>9.5287181245469878E-4</v>
      </c>
      <c r="GG19" s="40">
        <f t="shared" si="8"/>
        <v>7.4630557209805985E-4</v>
      </c>
      <c r="GH19" s="40">
        <f t="shared" si="9"/>
        <v>7.243498723583622E-4</v>
      </c>
      <c r="GI19" s="40">
        <f t="shared" si="10"/>
        <v>0</v>
      </c>
      <c r="GJ19" s="40">
        <f t="shared" si="11"/>
        <v>1.7289748068428134E-4</v>
      </c>
      <c r="GK19" s="40">
        <f t="shared" si="12"/>
        <v>7.5063321096191233E-4</v>
      </c>
      <c r="GL19" s="40">
        <f t="shared" si="13"/>
        <v>1.6597368168882732E-3</v>
      </c>
      <c r="GM19" s="40">
        <f t="shared" si="14"/>
        <v>1.7538036150281197E-4</v>
      </c>
      <c r="GN19" s="40">
        <f t="shared" si="15"/>
        <v>4.6465314590035537E-5</v>
      </c>
      <c r="GO19" s="40">
        <f t="shared" si="16"/>
        <v>0</v>
      </c>
      <c r="GP19" s="40">
        <f t="shared" si="17"/>
        <v>0</v>
      </c>
      <c r="GQ19" s="40">
        <f t="shared" si="18"/>
        <v>2.7358094289816198E-3</v>
      </c>
      <c r="GR19" s="40">
        <f t="shared" si="19"/>
        <v>1.1395036862184729E-3</v>
      </c>
      <c r="GS19" s="40">
        <f t="shared" si="20"/>
        <v>0</v>
      </c>
      <c r="GT19" s="40">
        <f t="shared" si="21"/>
        <v>0</v>
      </c>
      <c r="GU19" s="40">
        <f t="shared" si="22"/>
        <v>2.820975695541334E-3</v>
      </c>
      <c r="GV19" s="40">
        <f t="shared" si="23"/>
        <v>0</v>
      </c>
      <c r="GW19" s="40">
        <f t="shared" si="24"/>
        <v>0</v>
      </c>
      <c r="GX19" s="40">
        <f t="shared" si="25"/>
        <v>9.4972323762647717E-4</v>
      </c>
      <c r="GY19" s="40">
        <f t="shared" si="26"/>
        <v>2.7428484436087318E-3</v>
      </c>
      <c r="GZ19" s="40">
        <f t="shared" si="27"/>
        <v>2.652161952411939E-4</v>
      </c>
      <c r="HA19" s="40">
        <f t="shared" si="28"/>
        <v>1.8290644729168398E-4</v>
      </c>
      <c r="HB19" s="40">
        <f t="shared" si="29"/>
        <v>1.0700863617839503E-3</v>
      </c>
      <c r="HC19" s="40">
        <f t="shared" si="30"/>
        <v>0</v>
      </c>
      <c r="HD19" s="40">
        <f t="shared" si="31"/>
        <v>4.7239737978471797E+46</v>
      </c>
      <c r="HE19" s="40">
        <f t="shared" si="32"/>
        <v>8.3355504457350096E-4</v>
      </c>
      <c r="HF19" s="40">
        <f t="shared" si="33"/>
        <v>2.1257235166162419E-3</v>
      </c>
      <c r="HG19" s="40">
        <f t="shared" si="34"/>
        <v>0</v>
      </c>
      <c r="HH19" s="40">
        <f t="shared" si="35"/>
        <v>0</v>
      </c>
      <c r="HI19" s="40">
        <f t="shared" si="36"/>
        <v>0</v>
      </c>
      <c r="HJ19" s="40">
        <f t="shared" si="37"/>
        <v>7.5488784797637519E-4</v>
      </c>
      <c r="HK19" s="40">
        <f t="shared" si="38"/>
        <v>0</v>
      </c>
      <c r="HL19" s="40">
        <f t="shared" si="39"/>
        <v>0</v>
      </c>
      <c r="HM19" s="40">
        <f t="shared" si="40"/>
        <v>7.2409405195861221E-4</v>
      </c>
      <c r="HN19" s="40">
        <f t="shared" si="41"/>
        <v>4.7649001740962982E-4</v>
      </c>
      <c r="HO19" s="40">
        <f t="shared" si="42"/>
        <v>2.9001786517404639E-6</v>
      </c>
      <c r="HP19" s="40">
        <f t="shared" si="43"/>
        <v>4.6793103382830269E-7</v>
      </c>
      <c r="HQ19" s="40">
        <f t="shared" si="44"/>
        <v>0</v>
      </c>
      <c r="HR19" s="40">
        <f t="shared" si="45"/>
        <v>-1.2028798824301227E-6</v>
      </c>
      <c r="HS19" s="40">
        <f t="shared" si="46"/>
        <v>6.2990955898610627E-6</v>
      </c>
      <c r="HT19" s="40">
        <f t="shared" si="47"/>
        <v>-4.2824304834446495E-6</v>
      </c>
      <c r="HU19" s="40">
        <f t="shared" si="48"/>
        <v>1.9871328440424539E-3</v>
      </c>
      <c r="HV19" s="40">
        <f t="shared" si="49"/>
        <v>7.2427741892546165E-4</v>
      </c>
      <c r="HW19" s="40">
        <f t="shared" si="50"/>
        <v>4.7943010411253645E-4</v>
      </c>
      <c r="HX19" s="40">
        <f t="shared" si="51"/>
        <v>0</v>
      </c>
      <c r="HY19" s="40">
        <f t="shared" si="52"/>
        <v>0</v>
      </c>
      <c r="HZ19" s="40">
        <f t="shared" si="53"/>
        <v>2.6842497395796663E-3</v>
      </c>
      <c r="IA19" s="40">
        <f t="shared" si="54"/>
        <v>0</v>
      </c>
      <c r="IB19" s="40">
        <f t="shared" si="55"/>
        <v>2.7287603721826525E-3</v>
      </c>
      <c r="IC19" s="40">
        <f t="shared" si="56"/>
        <v>-3.4919925245773171E-6</v>
      </c>
    </row>
    <row r="20" spans="1:237" x14ac:dyDescent="0.25">
      <c r="A20" s="17" t="s">
        <v>189</v>
      </c>
      <c r="B20" s="15">
        <v>4222.2704199999998</v>
      </c>
      <c r="C20" s="15">
        <v>87.362662</v>
      </c>
      <c r="D20" s="15">
        <v>4152.11816</v>
      </c>
      <c r="E20" s="15">
        <v>600.64897811000003</v>
      </c>
      <c r="F20" s="15">
        <v>535.53028581000001</v>
      </c>
      <c r="G20" s="15">
        <v>1205.340807</v>
      </c>
      <c r="H20" s="15">
        <v>153.8699</v>
      </c>
      <c r="I20" s="17">
        <v>9.9809424100000008</v>
      </c>
      <c r="J20" s="17">
        <v>0.87615164999999995</v>
      </c>
      <c r="L20" s="17">
        <v>2.83389E-2</v>
      </c>
      <c r="M20" s="17">
        <v>8.0438062800000001</v>
      </c>
      <c r="N20" s="17">
        <v>5.0467000000000003E-4</v>
      </c>
      <c r="O20" s="17">
        <v>3.0665000000000002E-3</v>
      </c>
      <c r="P20" s="17">
        <v>3.138991E-2</v>
      </c>
      <c r="Q20" s="17">
        <v>8.5399279999999994E-2</v>
      </c>
      <c r="R20" s="17">
        <v>0.21505896999999999</v>
      </c>
      <c r="T20" s="17">
        <v>1.339974E-2</v>
      </c>
      <c r="U20" s="17">
        <v>1.41107352</v>
      </c>
      <c r="V20" s="17">
        <v>7.0309869999999997E-2</v>
      </c>
      <c r="Z20" s="17">
        <v>15.1348577</v>
      </c>
      <c r="AA20" s="17">
        <v>68.929631999999998</v>
      </c>
      <c r="AB20" s="17">
        <v>2.4298070000000001E-2</v>
      </c>
      <c r="AC20" s="17">
        <v>0.12573097999999999</v>
      </c>
      <c r="AD20" s="17">
        <v>0.62202544000000004</v>
      </c>
      <c r="AE20" s="17">
        <v>0.67965516000000004</v>
      </c>
      <c r="AF20" s="17">
        <v>9.4180170000000007</v>
      </c>
      <c r="AG20" s="17">
        <v>0.27343334000000002</v>
      </c>
      <c r="AH20" s="17">
        <v>0.33461932999999999</v>
      </c>
      <c r="AI20" s="17">
        <v>8.9056469999999999E-2</v>
      </c>
      <c r="AJ20" s="17">
        <v>7.7338770000000001E-2</v>
      </c>
      <c r="AL20" s="17">
        <v>2.7802292799999999</v>
      </c>
      <c r="AN20" s="17">
        <v>4.2185880000000002E-2</v>
      </c>
      <c r="AO20" s="17">
        <v>0.51503363999999996</v>
      </c>
      <c r="AT20" s="5"/>
      <c r="AV20" s="5"/>
      <c r="AW20" s="17">
        <v>0.41326243000000001</v>
      </c>
      <c r="AX20" s="17">
        <v>0.30087492999999998</v>
      </c>
      <c r="AY20" s="17">
        <v>4.3911068999999996</v>
      </c>
      <c r="AZ20" s="17">
        <v>5.3903560000000003E-2</v>
      </c>
      <c r="BA20" s="17">
        <v>4.4528999999999996</v>
      </c>
      <c r="BG20" s="17" t="s">
        <v>189</v>
      </c>
      <c r="BH20" s="17">
        <v>9.12513171236295E-4</v>
      </c>
      <c r="BI20" s="17">
        <v>1.1288827353134601</v>
      </c>
      <c r="BJ20" s="17">
        <v>0</v>
      </c>
      <c r="BK20" s="17">
        <v>0.87843287601334297</v>
      </c>
      <c r="BL20" s="17">
        <v>0</v>
      </c>
      <c r="BM20" s="17">
        <v>10.0096926755322</v>
      </c>
      <c r="BN20" s="17">
        <v>10.0096926755322</v>
      </c>
      <c r="BO20" s="17">
        <v>4.6391579908187701E-2</v>
      </c>
      <c r="BP20" s="17">
        <v>1.0488935741732299</v>
      </c>
      <c r="BQ20" s="17">
        <v>1.1650049901618701E-2</v>
      </c>
      <c r="BR20" s="17">
        <v>1.6764717736735001E-2</v>
      </c>
      <c r="BS20" s="17">
        <v>8.06749659961398</v>
      </c>
      <c r="BT20" s="17">
        <v>0</v>
      </c>
      <c r="BU20" s="17">
        <v>1.6195858286898501E-4</v>
      </c>
      <c r="BV20" s="17">
        <v>3.44124367135698E-4</v>
      </c>
      <c r="BW20" s="17">
        <v>0</v>
      </c>
      <c r="BX20" s="17">
        <v>3.0664742913682299E-3</v>
      </c>
      <c r="BY20" s="17">
        <v>7.5459728721264099E-3</v>
      </c>
      <c r="BZ20" s="17">
        <v>2.3895650060351398E-2</v>
      </c>
      <c r="CA20" s="17">
        <v>8.5673625683933996E-2</v>
      </c>
      <c r="CB20" s="17">
        <v>0</v>
      </c>
      <c r="CC20" s="17">
        <v>161.71444830339601</v>
      </c>
      <c r="CD20" s="17">
        <v>0.215673360069146</v>
      </c>
      <c r="CE20" s="17">
        <v>3.8958512982467698E-3</v>
      </c>
      <c r="CF20" s="17">
        <v>9.5381468057783095E-3</v>
      </c>
      <c r="CG20" s="17">
        <v>0</v>
      </c>
      <c r="CH20" s="17">
        <v>1.4149568007544699</v>
      </c>
      <c r="CI20" s="17">
        <v>0.68177699918318702</v>
      </c>
      <c r="CJ20" s="17">
        <v>7.05292885376302E-2</v>
      </c>
      <c r="CK20" s="17">
        <v>0</v>
      </c>
      <c r="CL20" s="17">
        <v>8.9334385623428506E-2</v>
      </c>
      <c r="CM20" s="17">
        <v>4.23175606408836E-2</v>
      </c>
      <c r="CN20" s="17">
        <v>4233.8096855657795</v>
      </c>
      <c r="CO20" s="17">
        <v>0</v>
      </c>
      <c r="CP20" s="17">
        <v>0</v>
      </c>
      <c r="CQ20" s="17">
        <v>31.251829640579</v>
      </c>
      <c r="CR20" s="17">
        <v>10.378267490411099</v>
      </c>
      <c r="CS20" s="17">
        <v>0.428371565497002</v>
      </c>
      <c r="CT20" s="17">
        <v>0.30110165582833598</v>
      </c>
      <c r="CU20" s="17">
        <v>25.838920034474601</v>
      </c>
      <c r="CV20" s="17">
        <v>0</v>
      </c>
      <c r="CW20" s="17">
        <v>5.2491558540981105E-4</v>
      </c>
      <c r="CX20" s="17">
        <v>15.1634649847561</v>
      </c>
      <c r="CY20" s="17">
        <v>15.1634649847561</v>
      </c>
      <c r="CZ20" s="5">
        <v>7.2637816912713395E-5</v>
      </c>
      <c r="DA20" s="17">
        <v>0</v>
      </c>
      <c r="DB20" s="17">
        <v>69.118632657991498</v>
      </c>
      <c r="DC20" s="17">
        <v>4.39335385710742</v>
      </c>
      <c r="DD20" s="17">
        <v>1.21764815470994E-2</v>
      </c>
      <c r="DE20" s="17">
        <v>8.5313522220257006E-3</v>
      </c>
      <c r="DF20" s="17">
        <v>0</v>
      </c>
      <c r="DG20" s="17">
        <v>9.4387357046799101E-4</v>
      </c>
      <c r="DH20" s="17">
        <v>4.9988883433919103E-4</v>
      </c>
      <c r="DI20" s="5">
        <v>1.2498558418558499E-5</v>
      </c>
      <c r="DJ20" s="17">
        <v>9.5675698753153799</v>
      </c>
      <c r="DK20" s="17">
        <v>8.5662452401660205E-2</v>
      </c>
      <c r="DL20" s="17">
        <v>3.2786192243037499E-2</v>
      </c>
      <c r="DM20" s="17">
        <v>9.3314713096005794E-2</v>
      </c>
      <c r="DN20" s="17">
        <v>0.20571758417522301</v>
      </c>
      <c r="DO20" s="17">
        <v>0.41766971281491599</v>
      </c>
      <c r="DP20" s="17">
        <v>9.4439697887859904</v>
      </c>
      <c r="DQ20" s="17">
        <v>5.4071838579176197E-2</v>
      </c>
      <c r="DR20" s="5">
        <v>3.9428889098404298E-5</v>
      </c>
      <c r="DS20" s="17">
        <v>0.274271490555899</v>
      </c>
      <c r="DT20" s="17">
        <v>87.585278167407907</v>
      </c>
      <c r="DU20" s="17">
        <v>0</v>
      </c>
      <c r="DV20" s="17">
        <v>0.137323273532962</v>
      </c>
      <c r="DW20" s="17">
        <v>0.19761154461328201</v>
      </c>
      <c r="DX20" s="17">
        <v>146.498858186588</v>
      </c>
      <c r="DY20" s="17">
        <v>3753.88540399146</v>
      </c>
      <c r="DZ20" s="17">
        <v>417.09893539906301</v>
      </c>
      <c r="EA20" s="17">
        <v>4170.9843393905203</v>
      </c>
      <c r="EB20" s="5">
        <v>5.5927217850824303E-6</v>
      </c>
      <c r="EC20" s="17">
        <v>2.7501793198989199</v>
      </c>
      <c r="ED20" s="17">
        <v>6.1452770888737796E-4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0.41448935351444199</v>
      </c>
      <c r="EM20" s="17">
        <v>1.1859410820284699</v>
      </c>
      <c r="EN20" s="17">
        <v>10.217342273573299</v>
      </c>
      <c r="EO20" s="17">
        <v>3.8348028969835299</v>
      </c>
      <c r="EP20" s="17">
        <v>13.583079337731499</v>
      </c>
      <c r="EQ20" s="17">
        <v>14.424737020563599</v>
      </c>
      <c r="ER20" s="17">
        <v>1.1348461774610401</v>
      </c>
      <c r="ES20" s="17">
        <v>0</v>
      </c>
      <c r="ET20" s="17">
        <v>3.6539182359717E-3</v>
      </c>
      <c r="EU20" s="17">
        <v>22.1071501716849</v>
      </c>
      <c r="EV20" s="17">
        <v>602.244816214916</v>
      </c>
      <c r="EW20" s="17">
        <v>536.94920347881498</v>
      </c>
      <c r="EX20" s="17">
        <v>65.295612736101205</v>
      </c>
      <c r="EY20" s="17">
        <v>0.274435409095168</v>
      </c>
      <c r="EZ20" s="17">
        <v>2.0139232791547401E-2</v>
      </c>
      <c r="FA20" s="17">
        <v>45.808916718199598</v>
      </c>
      <c r="FB20" s="17">
        <v>86.841921155001401</v>
      </c>
      <c r="FC20" s="17">
        <v>33.403657155927299</v>
      </c>
      <c r="FD20" s="17">
        <v>5.7693904528844904</v>
      </c>
      <c r="FE20" s="17">
        <v>1.9596839192667299</v>
      </c>
      <c r="FF20" s="17">
        <v>83.622835430479995</v>
      </c>
      <c r="FG20" s="17">
        <v>7.7518505350948202E-2</v>
      </c>
      <c r="FH20" s="17">
        <v>2.7472758325342701</v>
      </c>
      <c r="FI20" s="17">
        <v>23.5872331615932</v>
      </c>
      <c r="FJ20" s="17">
        <v>199.31257350705701</v>
      </c>
      <c r="FK20" s="17">
        <v>7.7860650064234205E-2</v>
      </c>
      <c r="FL20" s="17">
        <v>0</v>
      </c>
      <c r="FM20" s="17">
        <v>1208.32108501265</v>
      </c>
      <c r="FN20" s="17">
        <v>0.67285542501877504</v>
      </c>
      <c r="FO20" s="17">
        <v>4.4668020557714199</v>
      </c>
      <c r="FP20" s="17">
        <v>6.4697157845422497</v>
      </c>
      <c r="FQ20" s="5">
        <v>8.7479171933398095E-5</v>
      </c>
      <c r="FR20" s="17">
        <v>7.0922322021382902</v>
      </c>
      <c r="FS20" s="17">
        <v>2.7861316757766601</v>
      </c>
      <c r="FT20" s="17">
        <v>0.19224541066089099</v>
      </c>
      <c r="FU20" s="17">
        <v>154.26551132359899</v>
      </c>
      <c r="FV20" s="17">
        <v>0.51521660586626705</v>
      </c>
      <c r="FW20" s="17">
        <v>0.51121135502633697</v>
      </c>
      <c r="FY20" s="26">
        <f t="shared" si="0"/>
        <v>0.94965398895467257</v>
      </c>
      <c r="FZ20" s="40">
        <f t="shared" si="1"/>
        <v>2.7329527524150659E-3</v>
      </c>
      <c r="GA20" s="40">
        <f t="shared" si="2"/>
        <v>2.5481843422754972E-3</v>
      </c>
      <c r="GB20" s="40">
        <f t="shared" si="3"/>
        <v>4.5437481939387533E-3</v>
      </c>
      <c r="GC20" s="40">
        <f t="shared" si="4"/>
        <v>2.6568564387430215E-3</v>
      </c>
      <c r="GD20" s="40">
        <f t="shared" si="5"/>
        <v>2.6495563489352045E-3</v>
      </c>
      <c r="GE20" s="40">
        <f t="shared" si="6"/>
        <v>2.4725604537256265E-3</v>
      </c>
      <c r="GF20" s="40">
        <f t="shared" si="7"/>
        <v>2.5710767576958499E-3</v>
      </c>
      <c r="GG20" s="40">
        <f t="shared" si="8"/>
        <v>2.8805161227455065E-3</v>
      </c>
      <c r="GH20" s="40">
        <f t="shared" si="9"/>
        <v>2.6036885433509353E-3</v>
      </c>
      <c r="GI20" s="40">
        <f t="shared" si="10"/>
        <v>0</v>
      </c>
      <c r="GJ20" s="40">
        <f t="shared" si="11"/>
        <v>2.6771553713695142E-3</v>
      </c>
      <c r="GK20" s="40">
        <f t="shared" si="12"/>
        <v>2.9451628730646079E-3</v>
      </c>
      <c r="GL20" s="40">
        <f t="shared" si="13"/>
        <v>2.7997503411793831E-3</v>
      </c>
      <c r="GM20" s="40">
        <f t="shared" si="14"/>
        <v>-8.3837051264640547E-6</v>
      </c>
      <c r="GN20" s="40">
        <f t="shared" si="15"/>
        <v>1.6474380613963426E-3</v>
      </c>
      <c r="GO20" s="40">
        <f t="shared" si="16"/>
        <v>3.2125058189483792E-3</v>
      </c>
      <c r="GP20" s="40">
        <f t="shared" si="17"/>
        <v>2.856844655891427E-3</v>
      </c>
      <c r="GQ20" s="40">
        <f t="shared" si="18"/>
        <v>0</v>
      </c>
      <c r="GR20" s="40">
        <f t="shared" si="19"/>
        <v>2.5566245333923667E-3</v>
      </c>
      <c r="GS20" s="40">
        <f t="shared" si="20"/>
        <v>2.7520045549929784E-3</v>
      </c>
      <c r="GT20" s="40">
        <f t="shared" si="21"/>
        <v>3.1207359312455459E-3</v>
      </c>
      <c r="GU20" s="40">
        <f t="shared" si="22"/>
        <v>0</v>
      </c>
      <c r="GV20" s="40">
        <f t="shared" si="23"/>
        <v>0</v>
      </c>
      <c r="GW20" s="40">
        <f t="shared" si="24"/>
        <v>0</v>
      </c>
      <c r="GX20" s="40">
        <f t="shared" si="25"/>
        <v>1.890158819008951E-3</v>
      </c>
      <c r="GY20" s="40">
        <f t="shared" si="26"/>
        <v>2.7419362690272245E-3</v>
      </c>
      <c r="GZ20" s="40">
        <f t="shared" si="27"/>
        <v>2.6208668053387331E-3</v>
      </c>
      <c r="HA20" s="40">
        <f t="shared" si="28"/>
        <v>2.9421972137915939E-3</v>
      </c>
      <c r="HB20" s="40">
        <f t="shared" si="29"/>
        <v>2.18939114474003E-3</v>
      </c>
      <c r="HC20" s="40">
        <f t="shared" si="30"/>
        <v>3.1219349282759507E-3</v>
      </c>
      <c r="HD20" s="40">
        <f t="shared" si="31"/>
        <v>2.7556532108605888E-3</v>
      </c>
      <c r="HE20" s="40">
        <f t="shared" si="32"/>
        <v>3.0652829530553056E-3</v>
      </c>
      <c r="HF20" s="40">
        <f t="shared" si="33"/>
        <v>9.4282702151142115E-4</v>
      </c>
      <c r="HG20" s="40">
        <f t="shared" si="34"/>
        <v>3.12066740831415E-3</v>
      </c>
      <c r="HH20" s="40">
        <f t="shared" si="35"/>
        <v>2.3240006396300504E-3</v>
      </c>
      <c r="HI20" s="40">
        <f t="shared" si="36"/>
        <v>0</v>
      </c>
      <c r="HJ20" s="40">
        <f t="shared" si="37"/>
        <v>2.1229888553149063E-3</v>
      </c>
      <c r="HK20" s="40">
        <f t="shared" si="38"/>
        <v>0</v>
      </c>
      <c r="HL20" s="40">
        <f t="shared" si="39"/>
        <v>3.121438758266943E-3</v>
      </c>
      <c r="HM20" s="40">
        <f t="shared" si="40"/>
        <v>3.5525032164324843E-4</v>
      </c>
      <c r="HN20" s="40">
        <f t="shared" si="41"/>
        <v>0</v>
      </c>
      <c r="HO20" s="40">
        <f t="shared" si="42"/>
        <v>0</v>
      </c>
      <c r="HP20" s="40">
        <f t="shared" si="43"/>
        <v>0</v>
      </c>
      <c r="HQ20" s="40">
        <f t="shared" si="44"/>
        <v>0</v>
      </c>
      <c r="HR20" s="40">
        <f t="shared" si="45"/>
        <v>0</v>
      </c>
      <c r="HS20" s="40">
        <f t="shared" si="46"/>
        <v>0</v>
      </c>
      <c r="HT20" s="40">
        <f t="shared" si="47"/>
        <v>0</v>
      </c>
      <c r="HU20" s="40">
        <f t="shared" si="48"/>
        <v>2.9688726227592955E-3</v>
      </c>
      <c r="HV20" s="40">
        <f t="shared" si="49"/>
        <v>7.5355506800115944E-4</v>
      </c>
      <c r="HW20" s="40">
        <f t="shared" si="50"/>
        <v>5.1170630972805517E-4</v>
      </c>
      <c r="HX20" s="40">
        <f t="shared" si="51"/>
        <v>3.1218453693261441E-3</v>
      </c>
      <c r="HY20" s="40">
        <f t="shared" si="52"/>
        <v>3.1220229000022974E-3</v>
      </c>
      <c r="HZ20" s="40">
        <f t="shared" si="53"/>
        <v>0</v>
      </c>
      <c r="IA20" s="40">
        <f t="shared" si="54"/>
        <v>0</v>
      </c>
      <c r="IB20" s="40">
        <f t="shared" si="55"/>
        <v>0</v>
      </c>
      <c r="IC20" s="40">
        <f t="shared" si="56"/>
        <v>0</v>
      </c>
    </row>
    <row r="21" spans="1:237" x14ac:dyDescent="0.25">
      <c r="A21" s="17" t="s">
        <v>190</v>
      </c>
      <c r="B21" s="15">
        <v>2617.6615201</v>
      </c>
      <c r="C21" s="15">
        <v>132.68181999999999</v>
      </c>
      <c r="D21" s="15">
        <v>3871.0460950000002</v>
      </c>
      <c r="E21" s="15">
        <v>596.95770071000004</v>
      </c>
      <c r="F21" s="15">
        <v>532.37281270999995</v>
      </c>
      <c r="G21" s="15">
        <v>3639.4812605000002</v>
      </c>
      <c r="H21" s="15">
        <v>271.81448913999998</v>
      </c>
      <c r="I21" s="17">
        <v>5.5914915699999996</v>
      </c>
      <c r="J21" s="17">
        <v>1.05445937</v>
      </c>
      <c r="K21" s="17">
        <v>8.7515999999999997E-2</v>
      </c>
      <c r="L21" s="17">
        <v>0.10538801</v>
      </c>
      <c r="M21" s="17">
        <v>2.64053892</v>
      </c>
      <c r="N21" s="17">
        <v>8.4682000000000004E-3</v>
      </c>
      <c r="O21" s="17">
        <v>1.4999119999999999E-2</v>
      </c>
      <c r="P21" s="17">
        <v>2.9082779999999999E-2</v>
      </c>
      <c r="R21" s="17">
        <v>5.1892000000000001E-2</v>
      </c>
      <c r="T21" s="17">
        <v>4.9708820000000001E-2</v>
      </c>
      <c r="V21" s="17">
        <v>3.6600000000000001E-2</v>
      </c>
      <c r="Z21" s="17">
        <v>34.62921085</v>
      </c>
      <c r="AA21" s="17">
        <v>146.41262499999999</v>
      </c>
      <c r="AB21" s="17">
        <v>5.0105259999999999E-2</v>
      </c>
      <c r="AC21" s="17">
        <v>0.30695759</v>
      </c>
      <c r="AD21" s="17">
        <v>9.943755E-2</v>
      </c>
      <c r="AG21" s="17">
        <v>0.14986679999999999</v>
      </c>
      <c r="AH21" s="17">
        <v>7.6410649999999997E-2</v>
      </c>
      <c r="AL21" s="17">
        <v>12.34930273</v>
      </c>
      <c r="AN21" s="17">
        <v>5.5185999999999999E-2</v>
      </c>
      <c r="AO21" s="17">
        <v>6.0767297600000001</v>
      </c>
      <c r="AP21" s="17">
        <v>1.7253E-4</v>
      </c>
      <c r="AT21" s="5">
        <v>1.9000000000000001E-7</v>
      </c>
      <c r="AU21" s="5">
        <v>9.5000000000000001E-7</v>
      </c>
      <c r="AV21" s="5">
        <v>1.08E-6</v>
      </c>
      <c r="AW21" s="17">
        <v>0.1177372</v>
      </c>
      <c r="AX21" s="17">
        <v>3.0373756699999999</v>
      </c>
      <c r="AY21" s="17">
        <v>7.3552166000000003</v>
      </c>
      <c r="AZ21" s="17">
        <v>0.444629</v>
      </c>
      <c r="BD21" s="17">
        <v>3.2940000000000001E-3</v>
      </c>
      <c r="BE21" s="17">
        <v>2.1047000000000001E-4</v>
      </c>
      <c r="BG21" s="17" t="s">
        <v>190</v>
      </c>
      <c r="BH21" s="17">
        <v>6.49303127366525E-3</v>
      </c>
      <c r="BI21" s="17">
        <v>0.195530820511291</v>
      </c>
      <c r="BJ21" s="17">
        <v>0</v>
      </c>
      <c r="BK21" s="17">
        <v>1.05447474040595</v>
      </c>
      <c r="BL21" s="17">
        <v>8.7797092355142603E-2</v>
      </c>
      <c r="BM21" s="17">
        <v>5.5915942593204901</v>
      </c>
      <c r="BN21" s="17">
        <v>5.5915942593204901</v>
      </c>
      <c r="BO21" s="17">
        <v>3.02066676254567E-2</v>
      </c>
      <c r="BP21" s="17">
        <v>5.2478709073893104E-3</v>
      </c>
      <c r="BQ21" s="17">
        <v>4.3217125301944902E-2</v>
      </c>
      <c r="BR21" s="17">
        <v>6.2190430556279597E-2</v>
      </c>
      <c r="BS21" s="17">
        <v>2.6405760073607798</v>
      </c>
      <c r="BT21" s="17">
        <v>2.1108737334771599E-4</v>
      </c>
      <c r="BU21" s="17">
        <v>2.70992445876028E-3</v>
      </c>
      <c r="BV21" s="17">
        <v>5.7585890836362999E-3</v>
      </c>
      <c r="BW21" s="17">
        <v>0</v>
      </c>
      <c r="BX21" s="17">
        <v>1.50001264642745E-2</v>
      </c>
      <c r="BY21" s="17">
        <v>6.9952430650947897E-3</v>
      </c>
      <c r="BZ21" s="17">
        <v>2.21511423018898E-2</v>
      </c>
      <c r="CA21" s="17">
        <v>0</v>
      </c>
      <c r="CB21" s="17">
        <v>3.3046032049692101E-3</v>
      </c>
      <c r="CC21" s="17">
        <v>608.55650625725696</v>
      </c>
      <c r="CD21" s="17">
        <v>5.1892200157994797E-2</v>
      </c>
      <c r="CE21" s="17">
        <v>1.4417918050376099E-2</v>
      </c>
      <c r="CF21" s="17">
        <v>3.5299019349872902E-2</v>
      </c>
      <c r="CG21" s="17">
        <v>0</v>
      </c>
      <c r="CH21" s="17">
        <v>0</v>
      </c>
      <c r="CI21" s="17">
        <v>0</v>
      </c>
      <c r="CJ21" s="17">
        <v>3.6717481745366098E-2</v>
      </c>
      <c r="CK21" s="17">
        <v>0</v>
      </c>
      <c r="CL21" s="17">
        <v>0</v>
      </c>
      <c r="CM21" s="17">
        <v>5.5363190804521699E-2</v>
      </c>
      <c r="CN21" s="17">
        <v>2619.0180103378002</v>
      </c>
      <c r="CO21" s="17">
        <v>0</v>
      </c>
      <c r="CP21" s="17">
        <v>0</v>
      </c>
      <c r="CQ21" s="17">
        <v>3.3526921654617898</v>
      </c>
      <c r="CR21" s="17">
        <v>20.5458926837352</v>
      </c>
      <c r="CS21" s="17">
        <v>0.79182878260713596</v>
      </c>
      <c r="CT21" s="17">
        <v>3.0374563639637899</v>
      </c>
      <c r="CU21" s="17">
        <v>1.2095836226921701E-2</v>
      </c>
      <c r="CV21" s="17">
        <v>0</v>
      </c>
      <c r="CW21" s="17">
        <v>3.7360011243572099E-3</v>
      </c>
      <c r="CX21" s="17">
        <v>34.704954428258297</v>
      </c>
      <c r="CY21" s="17">
        <v>34.704954428258297</v>
      </c>
      <c r="CZ21" s="17">
        <v>1.7790247330809101E-4</v>
      </c>
      <c r="DA21" s="17">
        <v>0</v>
      </c>
      <c r="DB21" s="17">
        <v>146.75548480790101</v>
      </c>
      <c r="DC21" s="17">
        <v>7.3629419918153296</v>
      </c>
      <c r="DD21" s="17">
        <v>2.7851383206245299E-2</v>
      </c>
      <c r="DE21" s="17">
        <v>1.3299252123458E-2</v>
      </c>
      <c r="DF21" s="17">
        <v>0</v>
      </c>
      <c r="DG21" s="17">
        <v>0.31860365590871698</v>
      </c>
      <c r="DH21" s="17">
        <v>3.5588567370492198E-3</v>
      </c>
      <c r="DI21" s="5">
        <v>8.8934062368755396E-5</v>
      </c>
      <c r="DJ21" s="17">
        <v>0.113595232279862</v>
      </c>
      <c r="DK21" s="17">
        <v>8.49374897071716E-3</v>
      </c>
      <c r="DL21" s="17">
        <v>7.9975974119818397E-2</v>
      </c>
      <c r="DM21" s="17">
        <v>0.22762214619292701</v>
      </c>
      <c r="DN21" s="17">
        <v>3.2815318044643597E-2</v>
      </c>
      <c r="DO21" s="17">
        <v>6.6625197309809994E-2</v>
      </c>
      <c r="DP21" s="17">
        <v>8.8952139565798901E-4</v>
      </c>
      <c r="DQ21" s="17">
        <v>0.444628970257606</v>
      </c>
      <c r="DR21" s="17">
        <v>0</v>
      </c>
      <c r="DS21" s="17">
        <v>0.16369957228579901</v>
      </c>
      <c r="DT21" s="17">
        <v>132.74297610863201</v>
      </c>
      <c r="DU21" s="17">
        <v>0</v>
      </c>
      <c r="DV21" s="17">
        <v>3.13835649740681E-2</v>
      </c>
      <c r="DW21" s="17">
        <v>4.5161968231397003E-2</v>
      </c>
      <c r="DX21" s="17">
        <v>127.80583195666</v>
      </c>
      <c r="DY21" s="17">
        <v>3478.6192743581601</v>
      </c>
      <c r="DZ21" s="17">
        <v>386.51358058854402</v>
      </c>
      <c r="EA21" s="17">
        <v>3865.1328549467098</v>
      </c>
      <c r="EB21" s="5">
        <v>3.9799875685775197E-5</v>
      </c>
      <c r="EC21" s="17">
        <v>3.8195315522978701</v>
      </c>
      <c r="ED21" s="17">
        <v>4.3729351574926601E-3</v>
      </c>
      <c r="EE21" s="17">
        <v>1.7269265000319201E-4</v>
      </c>
      <c r="EF21" s="17">
        <v>0</v>
      </c>
      <c r="EG21" s="17">
        <v>0</v>
      </c>
      <c r="EH21" s="17">
        <v>0</v>
      </c>
      <c r="EI21" s="5">
        <v>1.9000550053186501E-7</v>
      </c>
      <c r="EJ21" s="5">
        <v>9.5007403910778904E-7</v>
      </c>
      <c r="EK21" s="5">
        <v>1.0804971311906601E-6</v>
      </c>
      <c r="EL21" s="17">
        <v>0.117737177255089</v>
      </c>
      <c r="EM21" s="17">
        <v>10.2671909725017</v>
      </c>
      <c r="EN21" s="17">
        <v>26.205949105023802</v>
      </c>
      <c r="EO21" s="17">
        <v>8.5751708543148109</v>
      </c>
      <c r="EP21" s="17">
        <v>15.1554515992886</v>
      </c>
      <c r="EQ21" s="17">
        <v>32.857550735401801</v>
      </c>
      <c r="ER21" s="17">
        <v>9.95507215640413</v>
      </c>
      <c r="ES21" s="17">
        <v>0</v>
      </c>
      <c r="ET21" s="17">
        <v>9.0734482391136208E-3</v>
      </c>
      <c r="EU21" s="17">
        <v>2.6448824419027601</v>
      </c>
      <c r="EV21" s="17">
        <v>597.16982053945401</v>
      </c>
      <c r="EW21" s="17">
        <v>532.57693284166203</v>
      </c>
      <c r="EX21" s="17">
        <v>64.592887697792605</v>
      </c>
      <c r="EY21" s="17">
        <v>0</v>
      </c>
      <c r="EZ21" s="17">
        <v>5.20557411422587E-2</v>
      </c>
      <c r="FA21" s="17">
        <v>96.424921117903494</v>
      </c>
      <c r="FB21" s="17">
        <v>0.27534370607979503</v>
      </c>
      <c r="FC21" s="17">
        <v>71.824069697654195</v>
      </c>
      <c r="FD21" s="17">
        <v>19.9571695691948</v>
      </c>
      <c r="FE21" s="17">
        <v>9.5390693259314698</v>
      </c>
      <c r="FF21" s="17">
        <v>179.61509129447401</v>
      </c>
      <c r="FG21" s="17">
        <v>0</v>
      </c>
      <c r="FH21" s="17">
        <v>6.3058758228456098</v>
      </c>
      <c r="FI21" s="17">
        <v>21.687153125174699</v>
      </c>
      <c r="FJ21" s="17">
        <v>53.183468583837701</v>
      </c>
      <c r="FK21" s="17">
        <v>0.56327192045458996</v>
      </c>
      <c r="FL21" s="17">
        <v>0</v>
      </c>
      <c r="FM21" s="17">
        <v>3659.4407159275502</v>
      </c>
      <c r="FN21" s="17">
        <v>0.113085096502881</v>
      </c>
      <c r="FO21" s="17">
        <v>0</v>
      </c>
      <c r="FP21" s="17">
        <v>73.020256314329501</v>
      </c>
      <c r="FQ21" s="17">
        <v>6.2273122518560395E-4</v>
      </c>
      <c r="FR21" s="17">
        <v>6.24696915690593</v>
      </c>
      <c r="FS21" s="17">
        <v>12.3496759124828</v>
      </c>
      <c r="FT21" s="17">
        <v>3.2764658410357098E-2</v>
      </c>
      <c r="FU21" s="17">
        <v>271.88185196528701</v>
      </c>
      <c r="FV21" s="17">
        <v>6.0769081076102101</v>
      </c>
      <c r="FW21" s="17">
        <v>16.687577979587299</v>
      </c>
      <c r="FY21" s="26">
        <f t="shared" si="0"/>
        <v>0.47007856917562058</v>
      </c>
      <c r="FZ21" s="40">
        <f t="shared" si="1"/>
        <v>5.1820689091553124E-4</v>
      </c>
      <c r="GA21" s="40">
        <f t="shared" si="2"/>
        <v>4.6092304606629132E-4</v>
      </c>
      <c r="GB21" s="40">
        <f t="shared" si="3"/>
        <v>-1.5275560941855272E-3</v>
      </c>
      <c r="GC21" s="40">
        <f t="shared" si="4"/>
        <v>3.5533477363920495E-4</v>
      </c>
      <c r="GD21" s="40">
        <f t="shared" si="5"/>
        <v>3.8341576953004658E-4</v>
      </c>
      <c r="GE21" s="40">
        <f t="shared" si="6"/>
        <v>5.4841484263633512E-3</v>
      </c>
      <c r="GF21" s="40">
        <f t="shared" si="7"/>
        <v>2.478264698109552E-4</v>
      </c>
      <c r="GG21" s="40">
        <f t="shared" si="8"/>
        <v>1.8365282180066339E-5</v>
      </c>
      <c r="GH21" s="40">
        <f t="shared" si="9"/>
        <v>1.4576574866047593E-5</v>
      </c>
      <c r="GI21" s="40">
        <f t="shared" si="10"/>
        <v>3.2118967405115229E-3</v>
      </c>
      <c r="GJ21" s="40">
        <f t="shared" si="11"/>
        <v>1.8546567322507717E-4</v>
      </c>
      <c r="GK21" s="40">
        <f t="shared" si="12"/>
        <v>1.4045375547725742E-5</v>
      </c>
      <c r="GL21" s="40">
        <f t="shared" si="13"/>
        <v>3.7025861054189672E-5</v>
      </c>
      <c r="GM21" s="40">
        <f t="shared" si="14"/>
        <v>6.7101554924579941E-5</v>
      </c>
      <c r="GN21" s="40">
        <f t="shared" si="15"/>
        <v>2.1870456326592526E-3</v>
      </c>
      <c r="GO21" s="40">
        <f t="shared" si="16"/>
        <v>0</v>
      </c>
      <c r="GP21" s="40">
        <f t="shared" si="17"/>
        <v>3.8572033222194663E-6</v>
      </c>
      <c r="GQ21" s="40">
        <f t="shared" si="18"/>
        <v>0</v>
      </c>
      <c r="GR21" s="40">
        <f t="shared" si="19"/>
        <v>1.6329899299566029E-4</v>
      </c>
      <c r="GS21" s="40">
        <f t="shared" si="20"/>
        <v>0</v>
      </c>
      <c r="GT21" s="40">
        <f t="shared" si="21"/>
        <v>3.2098837531720722E-3</v>
      </c>
      <c r="GU21" s="40">
        <f t="shared" si="22"/>
        <v>0</v>
      </c>
      <c r="GV21" s="40">
        <f t="shared" si="23"/>
        <v>0</v>
      </c>
      <c r="GW21" s="40">
        <f t="shared" si="24"/>
        <v>0</v>
      </c>
      <c r="GX21" s="40">
        <f t="shared" si="25"/>
        <v>2.1872741653394439E-3</v>
      </c>
      <c r="GY21" s="40">
        <f t="shared" si="26"/>
        <v>2.3417366357649928E-3</v>
      </c>
      <c r="GZ21" s="40">
        <f t="shared" si="27"/>
        <v>2.3714789388763016E-3</v>
      </c>
      <c r="HA21" s="40">
        <f t="shared" si="28"/>
        <v>2.0867062213558987E-3</v>
      </c>
      <c r="HB21" s="40">
        <f t="shared" si="29"/>
        <v>2.9821274293113065E-5</v>
      </c>
      <c r="HC21" s="40">
        <f t="shared" si="30"/>
        <v>0</v>
      </c>
      <c r="HD21" s="40">
        <f t="shared" si="31"/>
        <v>8.8952139565798905E+46</v>
      </c>
      <c r="HE21" s="40">
        <f t="shared" si="32"/>
        <v>9.2300444700220571E-2</v>
      </c>
      <c r="HF21" s="40">
        <f t="shared" si="33"/>
        <v>1.7652409116413166E-3</v>
      </c>
      <c r="HG21" s="40">
        <f t="shared" si="34"/>
        <v>0</v>
      </c>
      <c r="HH21" s="40">
        <f t="shared" si="35"/>
        <v>0</v>
      </c>
      <c r="HI21" s="40">
        <f t="shared" si="36"/>
        <v>0</v>
      </c>
      <c r="HJ21" s="40">
        <f t="shared" si="37"/>
        <v>3.0218911217844981E-5</v>
      </c>
      <c r="HK21" s="40">
        <f t="shared" si="38"/>
        <v>0</v>
      </c>
      <c r="HL21" s="40">
        <f t="shared" si="39"/>
        <v>3.2107926742597748E-3</v>
      </c>
      <c r="HM21" s="40">
        <f t="shared" si="40"/>
        <v>2.9349274569346862E-5</v>
      </c>
      <c r="HN21" s="40">
        <f t="shared" si="41"/>
        <v>9.4273461538287419E-4</v>
      </c>
      <c r="HO21" s="40">
        <f t="shared" si="42"/>
        <v>0</v>
      </c>
      <c r="HP21" s="40">
        <f t="shared" si="43"/>
        <v>0</v>
      </c>
      <c r="HQ21" s="40">
        <f t="shared" si="44"/>
        <v>0</v>
      </c>
      <c r="HR21" s="40">
        <f t="shared" si="45"/>
        <v>2.8950167710545862E-5</v>
      </c>
      <c r="HS21" s="40">
        <f t="shared" si="46"/>
        <v>7.793590293582369E-5</v>
      </c>
      <c r="HT21" s="40">
        <f t="shared" si="47"/>
        <v>4.6030665801854531E-4</v>
      </c>
      <c r="HU21" s="40">
        <f t="shared" si="48"/>
        <v>-1.931837260975918E-7</v>
      </c>
      <c r="HV21" s="40">
        <f t="shared" si="49"/>
        <v>2.6567001437154572E-5</v>
      </c>
      <c r="HW21" s="40">
        <f t="shared" si="50"/>
        <v>1.0503282548238312E-3</v>
      </c>
      <c r="HX21" s="40">
        <f t="shared" si="51"/>
        <v>-6.6892609326238234E-8</v>
      </c>
      <c r="HY21" s="40">
        <f t="shared" si="52"/>
        <v>0</v>
      </c>
      <c r="HZ21" s="40">
        <f t="shared" si="53"/>
        <v>0</v>
      </c>
      <c r="IA21" s="40">
        <f t="shared" si="54"/>
        <v>0</v>
      </c>
      <c r="IB21" s="40">
        <f t="shared" si="55"/>
        <v>3.2189450422617171E-3</v>
      </c>
      <c r="IC21" s="40">
        <f t="shared" si="56"/>
        <v>2.9333080615573763E-3</v>
      </c>
    </row>
    <row r="22" spans="1:237" x14ac:dyDescent="0.25">
      <c r="A22" s="17" t="s">
        <v>191</v>
      </c>
      <c r="B22" s="15">
        <v>1372.8411000000001</v>
      </c>
      <c r="C22" s="15">
        <v>124.012</v>
      </c>
      <c r="D22" s="15">
        <v>5661.3113999999996</v>
      </c>
      <c r="E22" s="15">
        <v>310.40386219999999</v>
      </c>
      <c r="F22" s="15">
        <v>306.70921290000001</v>
      </c>
      <c r="G22" s="15">
        <v>811.85850000000005</v>
      </c>
      <c r="H22" s="15">
        <v>201.04759999999999</v>
      </c>
      <c r="I22" s="17">
        <v>1.61907468</v>
      </c>
      <c r="J22" s="17">
        <v>0.25685402000000002</v>
      </c>
      <c r="L22" s="17">
        <v>5.5184199999999996E-3</v>
      </c>
      <c r="M22" s="17">
        <v>0.54499810999999998</v>
      </c>
      <c r="N22" s="17">
        <v>1.8652E-4</v>
      </c>
      <c r="O22" s="17">
        <v>1.2832949999999999E-2</v>
      </c>
      <c r="P22" s="17">
        <v>2.6897919999999999E-2</v>
      </c>
      <c r="T22" s="17">
        <v>1.0690400000000001E-3</v>
      </c>
      <c r="Z22" s="17">
        <v>49.065063909999999</v>
      </c>
      <c r="AA22" s="17">
        <v>5.7643750000000001E-2</v>
      </c>
      <c r="AB22" s="17">
        <v>1.205314E-2</v>
      </c>
      <c r="AC22" s="17">
        <v>0.38616187000000002</v>
      </c>
      <c r="AD22" s="17">
        <v>0.35211946</v>
      </c>
      <c r="AG22" s="17">
        <v>8.2373370000000001E-2</v>
      </c>
      <c r="AH22" s="17">
        <v>2.8713260000000001E-2</v>
      </c>
      <c r="AL22" s="17">
        <v>5.2298995899999996</v>
      </c>
      <c r="AO22" s="17">
        <v>2.5736453300000002</v>
      </c>
      <c r="AP22" s="17">
        <v>9.9069999999999998E-5</v>
      </c>
      <c r="AT22" s="5">
        <v>6.9999999999999997E-7</v>
      </c>
      <c r="AU22" s="17">
        <v>4.5600000000000004E-6</v>
      </c>
      <c r="AV22" s="5">
        <v>4.0300000000000004E-6</v>
      </c>
      <c r="AW22" s="17">
        <v>4.3242999999999998E-4</v>
      </c>
      <c r="AX22" s="17">
        <v>1.28405887</v>
      </c>
      <c r="AY22" s="17">
        <v>1.67874682</v>
      </c>
      <c r="BE22" s="17">
        <v>4.9804000000000005E-4</v>
      </c>
      <c r="BG22" s="17" t="s">
        <v>191</v>
      </c>
      <c r="BH22" s="17">
        <v>1.2614893744671699E-3</v>
      </c>
      <c r="BI22" s="17">
        <v>0.15984460529393599</v>
      </c>
      <c r="BJ22" s="17">
        <v>0</v>
      </c>
      <c r="BK22" s="17">
        <v>0.256957637003975</v>
      </c>
      <c r="BL22" s="17">
        <v>0</v>
      </c>
      <c r="BM22" s="17">
        <v>1.6197349699381201</v>
      </c>
      <c r="BN22" s="17">
        <v>1.6197349699381201</v>
      </c>
      <c r="BO22" s="17">
        <v>6.6033677128755394E-2</v>
      </c>
      <c r="BP22" s="17">
        <v>1.0197842146596201E-3</v>
      </c>
      <c r="BQ22" s="17">
        <v>2.2630131777101599E-3</v>
      </c>
      <c r="BR22" s="17">
        <v>3.2565105223190398E-3</v>
      </c>
      <c r="BS22" s="17">
        <v>0.54522544375743098</v>
      </c>
      <c r="BT22" s="17">
        <v>4.9943891303262699E-4</v>
      </c>
      <c r="BU22" s="5">
        <v>5.9716793896503999E-5</v>
      </c>
      <c r="BV22" s="17">
        <v>1.26903987400585E-4</v>
      </c>
      <c r="BW22" s="17">
        <v>0</v>
      </c>
      <c r="BX22" s="17">
        <v>1.2832900162535301E-2</v>
      </c>
      <c r="BY22" s="17">
        <v>6.4715216985631397E-3</v>
      </c>
      <c r="BZ22" s="17">
        <v>2.0493214258778501E-2</v>
      </c>
      <c r="CA22" s="17">
        <v>0</v>
      </c>
      <c r="CB22" s="17">
        <v>0</v>
      </c>
      <c r="CC22" s="17">
        <v>806.10814992948303</v>
      </c>
      <c r="CD22" s="17">
        <v>0</v>
      </c>
      <c r="CE22" s="17">
        <v>3.1010590313905001E-4</v>
      </c>
      <c r="CF22" s="17">
        <v>7.5922261250240995E-4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1376.1201852408301</v>
      </c>
      <c r="CO22" s="17">
        <v>0</v>
      </c>
      <c r="CP22" s="17">
        <v>0</v>
      </c>
      <c r="CQ22" s="17">
        <v>28.920172581857599</v>
      </c>
      <c r="CR22" s="17">
        <v>79.830573491606799</v>
      </c>
      <c r="CS22" s="17">
        <v>3.33884764128213</v>
      </c>
      <c r="CT22" s="17">
        <v>1.2845762431718399</v>
      </c>
      <c r="CU22" s="17">
        <v>1.5142951334350501</v>
      </c>
      <c r="CV22" s="17">
        <v>0</v>
      </c>
      <c r="CW22" s="17">
        <v>7.2580920451727497E-4</v>
      </c>
      <c r="CX22" s="17">
        <v>49.141759365884198</v>
      </c>
      <c r="CY22" s="17">
        <v>49.141759365884198</v>
      </c>
      <c r="CZ22" s="17">
        <v>2.72767031290861E-4</v>
      </c>
      <c r="DA22" s="17">
        <v>0</v>
      </c>
      <c r="DB22" s="17">
        <v>5.7643835323555798E-2</v>
      </c>
      <c r="DC22" s="17">
        <v>1.68161257758014</v>
      </c>
      <c r="DD22" s="17">
        <v>7.2260617641627103E-3</v>
      </c>
      <c r="DE22" s="17">
        <v>2.4551833398408001E-3</v>
      </c>
      <c r="DF22" s="17">
        <v>0</v>
      </c>
      <c r="DG22" s="17">
        <v>8.4534032702491699E-2</v>
      </c>
      <c r="DH22" s="17">
        <v>6.9132509712131296E-4</v>
      </c>
      <c r="DI22" s="5">
        <v>1.7280354903949999E-5</v>
      </c>
      <c r="DJ22" s="17">
        <v>6.9669491553636401E-2</v>
      </c>
      <c r="DK22" s="17">
        <v>1.6497639427900401E-3</v>
      </c>
      <c r="DL22" s="17">
        <v>0.10067600502774</v>
      </c>
      <c r="DM22" s="17">
        <v>0.28654024561014502</v>
      </c>
      <c r="DN22" s="17">
        <v>0.11620061794339601</v>
      </c>
      <c r="DO22" s="17">
        <v>0.23592144478867</v>
      </c>
      <c r="DP22" s="17">
        <v>1.7276959088344699E-4</v>
      </c>
      <c r="DQ22" s="17">
        <v>0</v>
      </c>
      <c r="DR22" s="17">
        <v>1.97151804427983E-4</v>
      </c>
      <c r="DS22" s="17">
        <v>0.13447671702022501</v>
      </c>
      <c r="DT22" s="17">
        <v>124.067832004971</v>
      </c>
      <c r="DU22" s="17">
        <v>0</v>
      </c>
      <c r="DV22" s="17">
        <v>1.1776638131986299E-2</v>
      </c>
      <c r="DW22" s="17">
        <v>1.69469047979816E-2</v>
      </c>
      <c r="DX22" s="17">
        <v>214.856698154632</v>
      </c>
      <c r="DY22" s="17">
        <v>5117.9756044447304</v>
      </c>
      <c r="DZ22" s="17">
        <v>568.66392392956095</v>
      </c>
      <c r="EA22" s="17">
        <v>5686.6395283742904</v>
      </c>
      <c r="EB22" s="5">
        <v>7.7324089379784302E-6</v>
      </c>
      <c r="EC22" s="17">
        <v>11.653930286477999</v>
      </c>
      <c r="ED22" s="17">
        <v>8.4961343219629604E-4</v>
      </c>
      <c r="EE22" s="5">
        <v>9.9309185893694895E-5</v>
      </c>
      <c r="EF22" s="17">
        <v>0</v>
      </c>
      <c r="EG22" s="17">
        <v>0</v>
      </c>
      <c r="EH22" s="17">
        <v>0</v>
      </c>
      <c r="EI22" s="5">
        <v>6.9999813929904E-7</v>
      </c>
      <c r="EJ22" s="5">
        <v>4.5653458451195497E-6</v>
      </c>
      <c r="EK22" s="5">
        <v>4.03574516124407E-6</v>
      </c>
      <c r="EL22" s="17">
        <v>4.3347884060856501E-4</v>
      </c>
      <c r="EM22" s="17">
        <v>3.2539975424317999</v>
      </c>
      <c r="EN22" s="17">
        <v>21.059839368464001</v>
      </c>
      <c r="EO22" s="17">
        <v>4.0504174626873102</v>
      </c>
      <c r="EP22" s="17">
        <v>16.554944637353898</v>
      </c>
      <c r="EQ22" s="17">
        <v>21.005420858259299</v>
      </c>
      <c r="ER22" s="17">
        <v>5.3235893798949503</v>
      </c>
      <c r="ES22" s="17">
        <v>0</v>
      </c>
      <c r="ET22" s="17">
        <v>2.4044728686177601E-3</v>
      </c>
      <c r="EU22" s="17">
        <v>2.6751076465319699</v>
      </c>
      <c r="EV22" s="17">
        <v>310.77786847464199</v>
      </c>
      <c r="EW22" s="17">
        <v>307.07328916382198</v>
      </c>
      <c r="EX22" s="17">
        <v>3.7045793108197298</v>
      </c>
      <c r="EY22" s="17">
        <v>3.7152151986639898E-3</v>
      </c>
      <c r="EZ22" s="17">
        <v>4.45748712001411E-2</v>
      </c>
      <c r="FA22" s="17">
        <v>37.674841873961803</v>
      </c>
      <c r="FB22" s="17">
        <v>0.60421530228123399</v>
      </c>
      <c r="FC22" s="17">
        <v>43.995494169105498</v>
      </c>
      <c r="FD22" s="17">
        <v>16.240994900003798</v>
      </c>
      <c r="FE22" s="17">
        <v>6.4970604613061198</v>
      </c>
      <c r="FF22" s="17">
        <v>110.37090034006199</v>
      </c>
      <c r="FG22" s="17">
        <v>0</v>
      </c>
      <c r="FH22" s="17">
        <v>15.727052175795199</v>
      </c>
      <c r="FI22" s="17">
        <v>11.000509566251599</v>
      </c>
      <c r="FJ22" s="17">
        <v>27.5984528964213</v>
      </c>
      <c r="FK22" s="17">
        <v>0.17905204086982099</v>
      </c>
      <c r="FL22" s="17">
        <v>0</v>
      </c>
      <c r="FM22" s="17">
        <v>813.66857701394895</v>
      </c>
      <c r="FN22" s="17">
        <v>0.35252606337380099</v>
      </c>
      <c r="FO22" s="17">
        <v>0</v>
      </c>
      <c r="FP22" s="17">
        <v>0.41841174742871501</v>
      </c>
      <c r="FQ22" s="17">
        <v>1.20973647540467E-4</v>
      </c>
      <c r="FR22" s="17">
        <v>0.49687359407902498</v>
      </c>
      <c r="FS22" s="17">
        <v>5.2320170956341601</v>
      </c>
      <c r="FT22" s="17">
        <v>6.3664036693728103E-3</v>
      </c>
      <c r="FU22" s="17">
        <v>201.37886738260599</v>
      </c>
      <c r="FV22" s="17">
        <v>2.5746870340546701</v>
      </c>
      <c r="FW22" s="17">
        <v>0.48854268416844399</v>
      </c>
      <c r="FY22" s="26">
        <f t="shared" si="0"/>
        <v>1.0669277315301364</v>
      </c>
      <c r="FZ22" s="40">
        <f t="shared" si="1"/>
        <v>2.3885395336940302E-3</v>
      </c>
      <c r="GA22" s="40">
        <f t="shared" si="2"/>
        <v>4.5021453545620449E-4</v>
      </c>
      <c r="GB22" s="40">
        <f t="shared" si="3"/>
        <v>4.4738977570269014E-3</v>
      </c>
      <c r="GC22" s="40">
        <f t="shared" si="4"/>
        <v>1.2049021297325837E-3</v>
      </c>
      <c r="GD22" s="40">
        <f t="shared" si="5"/>
        <v>1.1870405208228136E-3</v>
      </c>
      <c r="GE22" s="40">
        <f t="shared" si="6"/>
        <v>2.2295474075210132E-3</v>
      </c>
      <c r="GF22" s="40">
        <f t="shared" si="7"/>
        <v>1.6477062278087411E-3</v>
      </c>
      <c r="GG22" s="40">
        <f t="shared" si="8"/>
        <v>4.0781932191050148E-4</v>
      </c>
      <c r="GH22" s="40">
        <f t="shared" si="9"/>
        <v>4.0340814589932171E-4</v>
      </c>
      <c r="GI22" s="40">
        <f t="shared" si="10"/>
        <v>0</v>
      </c>
      <c r="GJ22" s="40">
        <f t="shared" si="11"/>
        <v>2.0000290467200754E-4</v>
      </c>
      <c r="GK22" s="40">
        <f t="shared" si="12"/>
        <v>4.1712760697647748E-4</v>
      </c>
      <c r="GL22" s="40">
        <f t="shared" si="13"/>
        <v>5.4032434639187396E-4</v>
      </c>
      <c r="GM22" s="40">
        <f t="shared" si="14"/>
        <v>-3.8835548099628539E-6</v>
      </c>
      <c r="GN22" s="40">
        <f t="shared" si="15"/>
        <v>2.4840566609478096E-3</v>
      </c>
      <c r="GO22" s="40">
        <f t="shared" si="16"/>
        <v>0</v>
      </c>
      <c r="GP22" s="40">
        <f t="shared" si="17"/>
        <v>0</v>
      </c>
      <c r="GQ22" s="40">
        <f t="shared" si="18"/>
        <v>0</v>
      </c>
      <c r="GR22" s="40">
        <f t="shared" si="19"/>
        <v>2.6988292436190423E-4</v>
      </c>
      <c r="GS22" s="40">
        <f t="shared" si="20"/>
        <v>0</v>
      </c>
      <c r="GT22" s="40">
        <f t="shared" si="21"/>
        <v>0</v>
      </c>
      <c r="GU22" s="40">
        <f t="shared" si="22"/>
        <v>0</v>
      </c>
      <c r="GV22" s="40">
        <f t="shared" si="23"/>
        <v>0</v>
      </c>
      <c r="GW22" s="40">
        <f t="shared" si="24"/>
        <v>0</v>
      </c>
      <c r="GX22" s="40">
        <f t="shared" si="25"/>
        <v>1.5631377964753332E-3</v>
      </c>
      <c r="GY22" s="40">
        <f t="shared" si="26"/>
        <v>1.480187458260454E-6</v>
      </c>
      <c r="GZ22" s="40">
        <f t="shared" si="27"/>
        <v>2.7028618784209449E-3</v>
      </c>
      <c r="HA22" s="40">
        <f t="shared" si="28"/>
        <v>2.7304110524557705E-3</v>
      </c>
      <c r="HB22" s="40">
        <f t="shared" si="29"/>
        <v>7.391616657702238E-6</v>
      </c>
      <c r="HC22" s="40">
        <f t="shared" si="30"/>
        <v>0</v>
      </c>
      <c r="HD22" s="40">
        <f t="shared" si="31"/>
        <v>1.7276959088344699E+46</v>
      </c>
      <c r="HE22" s="40">
        <f t="shared" si="32"/>
        <v>0.63252659227399599</v>
      </c>
      <c r="HF22" s="40">
        <f t="shared" si="33"/>
        <v>3.5812478164785796E-4</v>
      </c>
      <c r="HG22" s="40">
        <f t="shared" si="34"/>
        <v>0</v>
      </c>
      <c r="HH22" s="40">
        <f t="shared" si="35"/>
        <v>0</v>
      </c>
      <c r="HI22" s="40">
        <f t="shared" si="36"/>
        <v>0</v>
      </c>
      <c r="HJ22" s="40">
        <f t="shared" si="37"/>
        <v>4.0488456761374761E-4</v>
      </c>
      <c r="HK22" s="40">
        <f t="shared" si="38"/>
        <v>0</v>
      </c>
      <c r="HL22" s="40">
        <f t="shared" si="39"/>
        <v>0</v>
      </c>
      <c r="HM22" s="40">
        <f t="shared" si="40"/>
        <v>4.047582013446924E-4</v>
      </c>
      <c r="HN22" s="40">
        <f t="shared" si="41"/>
        <v>2.4143120389108334E-3</v>
      </c>
      <c r="HO22" s="40">
        <f t="shared" si="42"/>
        <v>0</v>
      </c>
      <c r="HP22" s="40">
        <f t="shared" si="43"/>
        <v>0</v>
      </c>
      <c r="HQ22" s="40">
        <f t="shared" si="44"/>
        <v>0</v>
      </c>
      <c r="HR22" s="40">
        <f t="shared" si="45"/>
        <v>-2.6581442285268468E-6</v>
      </c>
      <c r="HS22" s="40">
        <f t="shared" si="46"/>
        <v>1.1723344560415183E-3</v>
      </c>
      <c r="HT22" s="40">
        <f t="shared" si="47"/>
        <v>1.4255983235904738E-3</v>
      </c>
      <c r="HU22" s="40">
        <f t="shared" si="48"/>
        <v>2.4254575505053676E-3</v>
      </c>
      <c r="HV22" s="40">
        <f t="shared" si="49"/>
        <v>4.0292013390318652E-4</v>
      </c>
      <c r="HW22" s="40">
        <f t="shared" si="50"/>
        <v>1.7070814645772918E-3</v>
      </c>
      <c r="HX22" s="40">
        <f t="shared" si="51"/>
        <v>0</v>
      </c>
      <c r="HY22" s="40">
        <f t="shared" si="52"/>
        <v>0</v>
      </c>
      <c r="HZ22" s="40">
        <f t="shared" si="53"/>
        <v>0</v>
      </c>
      <c r="IA22" s="40">
        <f t="shared" si="54"/>
        <v>0</v>
      </c>
      <c r="IB22" s="40">
        <f t="shared" si="55"/>
        <v>0</v>
      </c>
      <c r="IC22" s="40">
        <f t="shared" si="56"/>
        <v>2.8088367051380138E-3</v>
      </c>
    </row>
    <row r="23" spans="1:237" x14ac:dyDescent="0.25">
      <c r="A23" s="17" t="s">
        <v>192</v>
      </c>
      <c r="B23" s="15">
        <v>8580.8102749999998</v>
      </c>
      <c r="C23" s="15">
        <v>217.08338999</v>
      </c>
      <c r="D23" s="15">
        <v>26546.523164999999</v>
      </c>
      <c r="E23" s="15">
        <v>1683.8924645</v>
      </c>
      <c r="F23" s="15">
        <v>1570.5095601999999</v>
      </c>
      <c r="G23" s="15">
        <v>35212.942444</v>
      </c>
      <c r="H23" s="15">
        <v>715.52398498000002</v>
      </c>
      <c r="I23" s="17">
        <v>14.328410119999999</v>
      </c>
      <c r="J23" s="17">
        <v>19.318323599999999</v>
      </c>
      <c r="L23" s="17">
        <v>0.10826215</v>
      </c>
      <c r="M23" s="17">
        <v>18.144155990000002</v>
      </c>
      <c r="N23" s="17">
        <v>2.6327610000000001E-2</v>
      </c>
      <c r="O23" s="17">
        <v>0.23126272</v>
      </c>
      <c r="P23" s="17">
        <v>1.0048979300000001</v>
      </c>
      <c r="Q23" s="17">
        <v>0.18702156</v>
      </c>
      <c r="R23" s="17">
        <v>0.29382016</v>
      </c>
      <c r="S23" s="17">
        <v>2.8149804999999999</v>
      </c>
      <c r="T23" s="17">
        <v>0.22530720000000001</v>
      </c>
      <c r="U23" s="17">
        <v>0.44711226999999998</v>
      </c>
      <c r="V23" s="17">
        <v>6.8173399999999995E-2</v>
      </c>
      <c r="X23" s="17">
        <v>1.7139999999999999E-2</v>
      </c>
      <c r="Y23" s="17">
        <v>3.855836E-2</v>
      </c>
      <c r="Z23" s="17">
        <v>80.216317979999999</v>
      </c>
      <c r="AA23" s="17">
        <v>175.32968</v>
      </c>
      <c r="AB23" s="17">
        <v>0.11141598</v>
      </c>
      <c r="AC23" s="17">
        <v>0.18534015000000001</v>
      </c>
      <c r="AD23" s="17">
        <v>10.73963917</v>
      </c>
      <c r="AE23" s="17">
        <v>3.4326518099999999</v>
      </c>
      <c r="AF23" s="17">
        <v>1.623</v>
      </c>
      <c r="AG23" s="17">
        <v>0.54562694</v>
      </c>
      <c r="AH23" s="17">
        <v>15.07536429</v>
      </c>
      <c r="AI23" s="17">
        <v>0.23764732999999999</v>
      </c>
      <c r="AJ23" s="17">
        <v>0.13715073</v>
      </c>
      <c r="AL23" s="17">
        <v>18.952211139999999</v>
      </c>
      <c r="AM23" s="17">
        <v>2.596499E-2</v>
      </c>
      <c r="AN23" s="17">
        <v>3.0742539999999999E-2</v>
      </c>
      <c r="AO23" s="17">
        <v>9.1005152000000002</v>
      </c>
      <c r="AP23" s="17">
        <v>6.6148250000000006E-2</v>
      </c>
      <c r="AQ23" s="17">
        <v>3.7320000000000002E-5</v>
      </c>
      <c r="AR23" s="17">
        <v>7.4750000000000001E-5</v>
      </c>
      <c r="AT23" s="17">
        <v>5.1600000000000001E-5</v>
      </c>
      <c r="AU23" s="17">
        <v>0.38572174999999997</v>
      </c>
      <c r="AV23" s="17">
        <v>6.2165700000000003E-3</v>
      </c>
      <c r="AW23" s="17">
        <v>0.23071201</v>
      </c>
      <c r="AX23" s="17">
        <v>4.508076</v>
      </c>
      <c r="AY23" s="17">
        <v>38.584429249999999</v>
      </c>
      <c r="AZ23" s="17">
        <v>4.41087936</v>
      </c>
      <c r="BA23" s="17">
        <v>7.1107166199999998</v>
      </c>
      <c r="BE23" s="17">
        <v>1.0011296700000001</v>
      </c>
      <c r="BG23" s="17" t="s">
        <v>192</v>
      </c>
      <c r="BH23" s="17">
        <v>1.5924778131075801E-3</v>
      </c>
      <c r="BI23" s="17">
        <v>0.13450945762785399</v>
      </c>
      <c r="BJ23" s="17">
        <v>0</v>
      </c>
      <c r="BK23" s="17">
        <v>19.3445834782734</v>
      </c>
      <c r="BL23" s="17">
        <v>0</v>
      </c>
      <c r="BM23" s="17">
        <v>14.3466270926408</v>
      </c>
      <c r="BN23" s="17">
        <v>14.3466270926408</v>
      </c>
      <c r="BO23" s="17">
        <v>0.170484443202844</v>
      </c>
      <c r="BP23" s="17">
        <v>1.2870255150340801E-3</v>
      </c>
      <c r="BQ23" s="17">
        <v>4.4406778209844698E-2</v>
      </c>
      <c r="BR23" s="17">
        <v>6.3902439889096302E-2</v>
      </c>
      <c r="BS23" s="17">
        <v>18.167879227334598</v>
      </c>
      <c r="BT23" s="17">
        <v>1.0018324646780401</v>
      </c>
      <c r="BU23" s="17">
        <v>8.4249610237306701E-3</v>
      </c>
      <c r="BV23" s="17">
        <v>1.7903047277108598E-2</v>
      </c>
      <c r="BW23" s="17">
        <v>3.8613929539126901E-2</v>
      </c>
      <c r="BX23" s="17">
        <v>0.23163834633958399</v>
      </c>
      <c r="BY23" s="17">
        <v>0.241332284688698</v>
      </c>
      <c r="BZ23" s="17">
        <v>0.76421911087172101</v>
      </c>
      <c r="CA23" s="17">
        <v>0.187283531588886</v>
      </c>
      <c r="CB23" s="17">
        <v>0</v>
      </c>
      <c r="CC23" s="17">
        <v>1604.73567462814</v>
      </c>
      <c r="CD23" s="17">
        <v>0.29399018233637098</v>
      </c>
      <c r="CE23" s="17">
        <v>6.5358898380292699E-2</v>
      </c>
      <c r="CF23" s="17">
        <v>0.160016693528476</v>
      </c>
      <c r="CG23" s="17">
        <v>2.8185999420265402</v>
      </c>
      <c r="CH23" s="17">
        <v>0.44728044909856401</v>
      </c>
      <c r="CI23" s="17">
        <v>3.4340662631393402</v>
      </c>
      <c r="CJ23" s="17">
        <v>6.83168311554046E-2</v>
      </c>
      <c r="CK23" s="17">
        <v>2.6015200433208201E-2</v>
      </c>
      <c r="CL23" s="17">
        <v>0.237832652981076</v>
      </c>
      <c r="CM23" s="17">
        <v>3.0775246295477201E-2</v>
      </c>
      <c r="CN23" s="17">
        <v>8586.3182474514997</v>
      </c>
      <c r="CO23" s="17">
        <v>0</v>
      </c>
      <c r="CP23" s="17">
        <v>1.71729281403462E-2</v>
      </c>
      <c r="CQ23" s="17">
        <v>17.7799949648678</v>
      </c>
      <c r="CR23" s="17">
        <v>202.88683685923201</v>
      </c>
      <c r="CS23" s="17">
        <v>4.6561510785013196</v>
      </c>
      <c r="CT23" s="17">
        <v>4.5112866086869801</v>
      </c>
      <c r="CU23" s="17">
        <v>5.9592176907424896</v>
      </c>
      <c r="CV23" s="17">
        <v>0</v>
      </c>
      <c r="CW23" s="17">
        <v>9.1621751906446804E-4</v>
      </c>
      <c r="CX23" s="17">
        <v>80.338738650949693</v>
      </c>
      <c r="CY23" s="17">
        <v>80.338738650949693</v>
      </c>
      <c r="CZ23" s="5">
        <v>4.3629229366270401E-5</v>
      </c>
      <c r="DA23" s="17">
        <v>0</v>
      </c>
      <c r="DB23" s="17">
        <v>175.507314340428</v>
      </c>
      <c r="DC23" s="17">
        <v>38.658148620783102</v>
      </c>
      <c r="DD23" s="17">
        <v>3.3883491414677697E-2</v>
      </c>
      <c r="DE23" s="17">
        <v>7.0062249397238305E-2</v>
      </c>
      <c r="DF23" s="17">
        <v>0</v>
      </c>
      <c r="DG23" s="17">
        <v>2.95062521866268</v>
      </c>
      <c r="DH23" s="17">
        <v>8.7256263774753698E-4</v>
      </c>
      <c r="DI23" s="5">
        <v>2.1814659236615399E-5</v>
      </c>
      <c r="DJ23" s="17">
        <v>0.154246941708889</v>
      </c>
      <c r="DK23" s="17">
        <v>2.08300419812937E-3</v>
      </c>
      <c r="DL23" s="17">
        <v>4.8233327863929497E-2</v>
      </c>
      <c r="DM23" s="17">
        <v>0.13727964269793899</v>
      </c>
      <c r="DN23" s="17">
        <v>3.5465281026406101</v>
      </c>
      <c r="DO23" s="17">
        <v>7.2005251843045102</v>
      </c>
      <c r="DP23" s="17">
        <v>1.62636035575495</v>
      </c>
      <c r="DQ23" s="17">
        <v>4.41098784107849</v>
      </c>
      <c r="DR23" s="17">
        <v>0</v>
      </c>
      <c r="DS23" s="17">
        <v>0.684393711180588</v>
      </c>
      <c r="DT23" s="17">
        <v>217.10361717279901</v>
      </c>
      <c r="DU23" s="17">
        <v>0</v>
      </c>
      <c r="DV23" s="17">
        <v>6.1851757480743403</v>
      </c>
      <c r="DW23" s="17">
        <v>8.9006167700500995</v>
      </c>
      <c r="DX23" s="17">
        <v>808.50292210397504</v>
      </c>
      <c r="DY23" s="17">
        <v>27962.108170435102</v>
      </c>
      <c r="DZ23" s="17">
        <v>3106.9002713764698</v>
      </c>
      <c r="EA23" s="17">
        <v>31069.008441811598</v>
      </c>
      <c r="EB23" s="5">
        <v>9.7608381973467306E-6</v>
      </c>
      <c r="EC23" s="17">
        <v>29.865074816757101</v>
      </c>
      <c r="ED23" s="17">
        <v>1.0725575373582499E-3</v>
      </c>
      <c r="EE23" s="17">
        <v>6.6227123628276999E-2</v>
      </c>
      <c r="EF23" s="5">
        <v>3.7392087504409701E-5</v>
      </c>
      <c r="EG23" s="5">
        <v>7.4750079432089298E-5</v>
      </c>
      <c r="EH23" s="17">
        <v>0</v>
      </c>
      <c r="EI23" s="5">
        <v>5.1696816800268902E-5</v>
      </c>
      <c r="EJ23" s="17">
        <v>0.38599150514661201</v>
      </c>
      <c r="EK23" s="17">
        <v>6.2264697965114498E-3</v>
      </c>
      <c r="EL23" s="17">
        <v>0.230931844943637</v>
      </c>
      <c r="EM23" s="17">
        <v>48.130545468674399</v>
      </c>
      <c r="EN23" s="17">
        <v>168.43272827352899</v>
      </c>
      <c r="EO23" s="17">
        <v>33.299742624605003</v>
      </c>
      <c r="EP23" s="17">
        <v>25.329323420980302</v>
      </c>
      <c r="EQ23" s="17">
        <v>88.6566354849096</v>
      </c>
      <c r="ER23" s="17">
        <v>33.479713872178799</v>
      </c>
      <c r="ES23" s="17">
        <v>7.1906647265993107E-2</v>
      </c>
      <c r="ET23" s="17">
        <v>7.5442033878851096E-3</v>
      </c>
      <c r="EU23" s="17">
        <v>10.7556538571997</v>
      </c>
      <c r="EV23" s="17">
        <v>1685.20561334626</v>
      </c>
      <c r="EW23" s="17">
        <v>1571.7809717873899</v>
      </c>
      <c r="EX23" s="17">
        <v>113.42464155886999</v>
      </c>
      <c r="EY23" s="17">
        <v>6.7479101079713597E-2</v>
      </c>
      <c r="EZ23" s="17">
        <v>0.20454276144043301</v>
      </c>
      <c r="FA23" s="17">
        <v>447.44302583868102</v>
      </c>
      <c r="FB23" s="17">
        <v>0.176583079515203</v>
      </c>
      <c r="FC23" s="17">
        <v>164.59895924401201</v>
      </c>
      <c r="FD23" s="17">
        <v>40.396279966675003</v>
      </c>
      <c r="FE23" s="17">
        <v>20.381731132503099</v>
      </c>
      <c r="FF23" s="17">
        <v>411.622007430179</v>
      </c>
      <c r="FG23" s="17">
        <v>0.13723333769568</v>
      </c>
      <c r="FH23" s="17">
        <v>51.447112276855698</v>
      </c>
      <c r="FI23" s="17">
        <v>90.007687978822503</v>
      </c>
      <c r="FJ23" s="17">
        <v>154.13324462870199</v>
      </c>
      <c r="FK23" s="17">
        <v>3.0259092499695601</v>
      </c>
      <c r="FL23" s="17">
        <v>0</v>
      </c>
      <c r="FM23" s="17">
        <v>35534.132207480601</v>
      </c>
      <c r="FN23" s="17">
        <v>0.97631571737880296</v>
      </c>
      <c r="FO23" s="17">
        <v>7.1198709611578197</v>
      </c>
      <c r="FP23" s="17">
        <v>814.70335703246803</v>
      </c>
      <c r="FQ23" s="17">
        <v>1.5269922185276401E-4</v>
      </c>
      <c r="FR23" s="17">
        <v>53.042968347280798</v>
      </c>
      <c r="FS23" s="17">
        <v>18.969346433431099</v>
      </c>
      <c r="FT23" s="17">
        <v>8.0356552085186495E-3</v>
      </c>
      <c r="FU23" s="17">
        <v>716.117602963433</v>
      </c>
      <c r="FV23" s="17">
        <v>9.1069021377716801</v>
      </c>
      <c r="FW23" s="17">
        <v>156.81438213027101</v>
      </c>
      <c r="FY23" s="26">
        <f t="shared" si="0"/>
        <v>1.1290085856823429</v>
      </c>
      <c r="FZ23" s="40">
        <f t="shared" si="1"/>
        <v>6.418942121989618E-4</v>
      </c>
      <c r="GA23" s="40">
        <f t="shared" si="2"/>
        <v>9.3177017366166819E-5</v>
      </c>
      <c r="GB23" s="40">
        <f t="shared" si="3"/>
        <v>0.17036073796564916</v>
      </c>
      <c r="GC23" s="40">
        <f t="shared" si="4"/>
        <v>7.7982939762718552E-4</v>
      </c>
      <c r="GD23" s="40">
        <f t="shared" si="5"/>
        <v>8.095535484853321E-4</v>
      </c>
      <c r="GE23" s="40">
        <f t="shared" si="6"/>
        <v>9.1213554218423209E-3</v>
      </c>
      <c r="GF23" s="40">
        <f t="shared" si="7"/>
        <v>8.2962695296590278E-4</v>
      </c>
      <c r="GG23" s="40">
        <f t="shared" si="8"/>
        <v>1.2713882760357908E-3</v>
      </c>
      <c r="GH23" s="40">
        <f t="shared" si="9"/>
        <v>1.3593248988437207E-3</v>
      </c>
      <c r="GI23" s="40">
        <f t="shared" si="10"/>
        <v>0</v>
      </c>
      <c r="GJ23" s="40">
        <f t="shared" si="11"/>
        <v>4.3476043050138483E-4</v>
      </c>
      <c r="GK23" s="40">
        <f t="shared" si="12"/>
        <v>1.3074864076164064E-3</v>
      </c>
      <c r="GL23" s="40">
        <f t="shared" si="13"/>
        <v>1.5128636411312655E-5</v>
      </c>
      <c r="GM23" s="40">
        <f t="shared" si="14"/>
        <v>1.6242407750976457E-3</v>
      </c>
      <c r="GN23" s="40">
        <f t="shared" si="15"/>
        <v>6.5028053189332142E-4</v>
      </c>
      <c r="GO23" s="40">
        <f t="shared" si="16"/>
        <v>1.4007560886883589E-3</v>
      </c>
      <c r="GP23" s="40">
        <f t="shared" si="17"/>
        <v>5.7866123403846261E-4</v>
      </c>
      <c r="GQ23" s="40">
        <f t="shared" si="18"/>
        <v>1.2857787208615827E-3</v>
      </c>
      <c r="GR23" s="40">
        <f t="shared" si="19"/>
        <v>3.0354959259491109E-4</v>
      </c>
      <c r="GS23" s="40">
        <f t="shared" si="20"/>
        <v>3.7614512024918565E-4</v>
      </c>
      <c r="GT23" s="40">
        <f t="shared" si="21"/>
        <v>2.1039167095172791E-3</v>
      </c>
      <c r="GU23" s="40">
        <f t="shared" si="22"/>
        <v>0</v>
      </c>
      <c r="GV23" s="40">
        <f t="shared" si="23"/>
        <v>1.9211283749242388E-3</v>
      </c>
      <c r="GW23" s="40">
        <f t="shared" si="24"/>
        <v>1.4411800482930605E-3</v>
      </c>
      <c r="GX23" s="40">
        <f t="shared" si="25"/>
        <v>1.5261317651131361E-3</v>
      </c>
      <c r="GY23" s="40">
        <f t="shared" si="26"/>
        <v>1.0131447250003528E-3</v>
      </c>
      <c r="GZ23" s="40">
        <f t="shared" si="27"/>
        <v>6.6385629602787593E-4</v>
      </c>
      <c r="HA23" s="40">
        <f t="shared" si="28"/>
        <v>9.324507499777375E-4</v>
      </c>
      <c r="HB23" s="40">
        <f t="shared" si="29"/>
        <v>6.9035065589833516E-4</v>
      </c>
      <c r="HC23" s="40">
        <f t="shared" si="30"/>
        <v>4.1205843692614406E-4</v>
      </c>
      <c r="HD23" s="40">
        <f t="shared" si="31"/>
        <v>2.0704594916512464E-3</v>
      </c>
      <c r="HE23" s="40">
        <f t="shared" si="32"/>
        <v>0.2543253659370045</v>
      </c>
      <c r="HF23" s="40">
        <f t="shared" si="33"/>
        <v>6.9173971015458913E-4</v>
      </c>
      <c r="HG23" s="40">
        <f t="shared" si="34"/>
        <v>7.7982353547171668E-4</v>
      </c>
      <c r="HH23" s="40">
        <f t="shared" si="35"/>
        <v>6.0231320445759315E-4</v>
      </c>
      <c r="HI23" s="40">
        <f t="shared" si="36"/>
        <v>0</v>
      </c>
      <c r="HJ23" s="40">
        <f t="shared" si="37"/>
        <v>9.0413162372037295E-4</v>
      </c>
      <c r="HK23" s="40">
        <f t="shared" si="38"/>
        <v>1.9337744096262083E-3</v>
      </c>
      <c r="HL23" s="40">
        <f t="shared" si="39"/>
        <v>1.0638774635147953E-3</v>
      </c>
      <c r="HM23" s="40">
        <f t="shared" si="40"/>
        <v>7.0182155969366082E-4</v>
      </c>
      <c r="HN23" s="40">
        <f t="shared" si="41"/>
        <v>1.1923766430252207E-3</v>
      </c>
      <c r="HO23" s="40">
        <f t="shared" si="42"/>
        <v>1.9316051556725331E-3</v>
      </c>
      <c r="HP23" s="40">
        <f t="shared" si="43"/>
        <v>1.062636646112405E-6</v>
      </c>
      <c r="HQ23" s="40">
        <f t="shared" si="44"/>
        <v>0</v>
      </c>
      <c r="HR23" s="40">
        <f t="shared" si="45"/>
        <v>1.8762945788546748E-3</v>
      </c>
      <c r="HS23" s="40">
        <f t="shared" si="46"/>
        <v>6.9935166117036051E-4</v>
      </c>
      <c r="HT23" s="40">
        <f t="shared" si="47"/>
        <v>1.592485327350858E-3</v>
      </c>
      <c r="HU23" s="40">
        <f t="shared" si="48"/>
        <v>9.528543556835379E-4</v>
      </c>
      <c r="HV23" s="40">
        <f t="shared" si="49"/>
        <v>7.1219045264101302E-4</v>
      </c>
      <c r="HW23" s="40">
        <f t="shared" si="50"/>
        <v>1.91059897000038E-3</v>
      </c>
      <c r="HX23" s="40">
        <f t="shared" si="51"/>
        <v>2.4593979938261196E-5</v>
      </c>
      <c r="HY23" s="40">
        <f t="shared" si="52"/>
        <v>1.287400644271474E-3</v>
      </c>
      <c r="HZ23" s="40">
        <f t="shared" si="53"/>
        <v>0</v>
      </c>
      <c r="IA23" s="40">
        <f t="shared" si="54"/>
        <v>0</v>
      </c>
      <c r="IB23" s="40">
        <f t="shared" si="55"/>
        <v>0</v>
      </c>
      <c r="IC23" s="40">
        <f t="shared" si="56"/>
        <v>7.0200164783850577E-4</v>
      </c>
    </row>
    <row r="24" spans="1:237" x14ac:dyDescent="0.25">
      <c r="A24" s="17" t="s">
        <v>193</v>
      </c>
      <c r="B24" s="15">
        <v>5060.9779595</v>
      </c>
      <c r="C24" s="15">
        <v>545.04647193999995</v>
      </c>
      <c r="D24" s="15">
        <v>12588.657058999999</v>
      </c>
      <c r="E24" s="15">
        <v>1019.1884301</v>
      </c>
      <c r="F24" s="15">
        <v>659.89542932999996</v>
      </c>
      <c r="G24" s="15">
        <v>6124.3530548999997</v>
      </c>
      <c r="H24" s="15">
        <v>310.80509432999997</v>
      </c>
      <c r="I24" s="17">
        <v>4.7825965000000004</v>
      </c>
      <c r="J24" s="17">
        <v>9.4661977000000004</v>
      </c>
      <c r="L24" s="17">
        <v>0.57507975</v>
      </c>
      <c r="M24" s="17">
        <v>11.12969867</v>
      </c>
      <c r="N24" s="17">
        <v>3.1878509999999999E-2</v>
      </c>
      <c r="O24" s="17">
        <v>3.410552E-2</v>
      </c>
      <c r="P24" s="17">
        <v>8.464294E-2</v>
      </c>
      <c r="Q24" s="17">
        <v>0.13157131</v>
      </c>
      <c r="R24" s="17">
        <v>0.20029833999999999</v>
      </c>
      <c r="S24" s="17">
        <v>1.7941285</v>
      </c>
      <c r="T24" s="17">
        <v>6.9001300000000002E-2</v>
      </c>
      <c r="U24" s="17">
        <v>0.24387457000000001</v>
      </c>
      <c r="V24" s="17">
        <v>8.6278469999999996E-2</v>
      </c>
      <c r="W24" s="17">
        <v>8.0900840000000002E-2</v>
      </c>
      <c r="X24" s="5">
        <v>1.5365999999999999E-3</v>
      </c>
      <c r="Y24" s="17">
        <v>0.29667274999999999</v>
      </c>
      <c r="Z24" s="17">
        <v>38.733260080000001</v>
      </c>
      <c r="AA24" s="17">
        <v>163.42449999999999</v>
      </c>
      <c r="AB24" s="17">
        <v>5.3520320000000003E-2</v>
      </c>
      <c r="AC24" s="17">
        <v>0.54145816999999996</v>
      </c>
      <c r="AD24" s="17">
        <v>1.1443815500000001</v>
      </c>
      <c r="AE24" s="17">
        <v>1.97469731</v>
      </c>
      <c r="AF24" s="17">
        <v>0.14551</v>
      </c>
      <c r="AG24" s="17">
        <v>0.37941490999999999</v>
      </c>
      <c r="AH24" s="17">
        <v>0.51622825000000006</v>
      </c>
      <c r="AI24" s="17">
        <v>0.27826177000000002</v>
      </c>
      <c r="AJ24" s="17">
        <v>9.6473420000000004E-2</v>
      </c>
      <c r="AL24" s="17">
        <v>7.4188528500000004</v>
      </c>
      <c r="AM24" s="5">
        <v>2.3281999999999999E-3</v>
      </c>
      <c r="AN24" s="17">
        <v>0.10719558999999999</v>
      </c>
      <c r="AO24" s="17">
        <v>2.7022318400000001</v>
      </c>
      <c r="AP24" s="17">
        <v>5.0371609999999997E-2</v>
      </c>
      <c r="AQ24" s="5">
        <v>2.12E-6</v>
      </c>
      <c r="AR24" s="5">
        <v>1.906E-5</v>
      </c>
      <c r="AT24" s="17">
        <v>1.593E-4</v>
      </c>
      <c r="AU24" s="17">
        <v>1.6302999999999999E-3</v>
      </c>
      <c r="AV24" s="17">
        <v>6.2923999999999999E-4</v>
      </c>
      <c r="AW24" s="17">
        <v>6.0608090000000003E-2</v>
      </c>
      <c r="AX24" s="17">
        <v>1.48367475</v>
      </c>
      <c r="AY24" s="17">
        <v>5.3837890699999997</v>
      </c>
      <c r="AZ24" s="17">
        <v>2.1418755599999999</v>
      </c>
      <c r="BA24" s="17">
        <v>4.0861834999999997</v>
      </c>
      <c r="BC24" s="17">
        <v>5.313E-3</v>
      </c>
      <c r="BE24" s="17">
        <v>3.5613000000000002E-4</v>
      </c>
      <c r="BG24" s="17" t="s">
        <v>193</v>
      </c>
      <c r="BH24" s="17">
        <v>0</v>
      </c>
      <c r="BI24" s="17">
        <v>3.1829292595987499E-4</v>
      </c>
      <c r="BJ24" s="17">
        <v>5.3129827439882702E-3</v>
      </c>
      <c r="BK24" s="17">
        <v>9.4808114977599391</v>
      </c>
      <c r="BL24" s="17">
        <v>0</v>
      </c>
      <c r="BM24" s="17">
        <v>4.78674283473653</v>
      </c>
      <c r="BN24" s="17">
        <v>4.78674283473653</v>
      </c>
      <c r="BO24" s="17">
        <v>2.2458796739364E-2</v>
      </c>
      <c r="BP24" s="17">
        <v>0</v>
      </c>
      <c r="BQ24" s="17">
        <v>0.235804371436664</v>
      </c>
      <c r="BR24" s="17">
        <v>0.33932890891624101</v>
      </c>
      <c r="BS24" s="17">
        <v>11.1442174751701</v>
      </c>
      <c r="BT24" s="17">
        <v>3.5659566782222701E-4</v>
      </c>
      <c r="BU24" s="17">
        <v>1.02016162752745E-2</v>
      </c>
      <c r="BV24" s="17">
        <v>2.1678448227267801E-2</v>
      </c>
      <c r="BW24" s="17">
        <v>0.29698640324869002</v>
      </c>
      <c r="BX24" s="17">
        <v>3.41355964789338E-2</v>
      </c>
      <c r="BY24" s="17">
        <v>2.03221384092424E-2</v>
      </c>
      <c r="BZ24" s="17">
        <v>6.43533327728677E-2</v>
      </c>
      <c r="CA24" s="17">
        <v>0.13182631804127401</v>
      </c>
      <c r="CB24" s="17">
        <v>0</v>
      </c>
      <c r="CC24" s="17">
        <v>317.42845709333398</v>
      </c>
      <c r="CD24" s="17">
        <v>0.200459358462067</v>
      </c>
      <c r="CE24" s="17">
        <v>2.00178901158275E-2</v>
      </c>
      <c r="CF24" s="17">
        <v>4.9009459162331702E-2</v>
      </c>
      <c r="CG24" s="17">
        <v>1.7972337182871201</v>
      </c>
      <c r="CH24" s="17">
        <v>0.244039069866759</v>
      </c>
      <c r="CI24" s="17">
        <v>1.97633411918289</v>
      </c>
      <c r="CJ24" s="17">
        <v>8.6445555897184903E-2</v>
      </c>
      <c r="CK24" s="17">
        <v>2.3327132227715301E-3</v>
      </c>
      <c r="CL24" s="17">
        <v>0.27847593152400102</v>
      </c>
      <c r="CM24" s="17">
        <v>0.10729992333220301</v>
      </c>
      <c r="CN24" s="17">
        <v>5063.5578610232196</v>
      </c>
      <c r="CO24" s="17">
        <v>8.0899801939927296E-2</v>
      </c>
      <c r="CP24" s="17">
        <v>1.53956417897121E-3</v>
      </c>
      <c r="CQ24" s="17">
        <v>15.0329379575437</v>
      </c>
      <c r="CR24" s="17">
        <v>34.530927273357797</v>
      </c>
      <c r="CS24" s="17">
        <v>0.639167614399901</v>
      </c>
      <c r="CT24" s="17">
        <v>1.48385400160549</v>
      </c>
      <c r="CU24" s="17">
        <v>9.6752976480316004</v>
      </c>
      <c r="CV24" s="17">
        <v>0</v>
      </c>
      <c r="CW24" s="17">
        <v>0</v>
      </c>
      <c r="CX24" s="17">
        <v>38.7547416611093</v>
      </c>
      <c r="CY24" s="17">
        <v>38.7547416611093</v>
      </c>
      <c r="CZ24" s="17">
        <v>0</v>
      </c>
      <c r="DA24" s="17">
        <v>0</v>
      </c>
      <c r="DB24" s="17">
        <v>163.761773745575</v>
      </c>
      <c r="DC24" s="17">
        <v>5.3939452848332499</v>
      </c>
      <c r="DD24" s="17">
        <v>7.7083665219381198E-3</v>
      </c>
      <c r="DE24" s="17">
        <v>4.4282086222874502E-2</v>
      </c>
      <c r="DF24" s="17">
        <v>0</v>
      </c>
      <c r="DG24" s="17">
        <v>1.72145610133809</v>
      </c>
      <c r="DH24" s="17">
        <v>0</v>
      </c>
      <c r="DI24" s="17">
        <v>0</v>
      </c>
      <c r="DJ24" s="17">
        <v>1.74060352681977E-2</v>
      </c>
      <c r="DK24" s="17">
        <v>0</v>
      </c>
      <c r="DL24" s="17">
        <v>0.14085635772859301</v>
      </c>
      <c r="DM24" s="17">
        <v>0.400899314776203</v>
      </c>
      <c r="DN24" s="17">
        <v>0.377741308074176</v>
      </c>
      <c r="DO24" s="17">
        <v>0.76692773883491805</v>
      </c>
      <c r="DP24" s="17">
        <v>0.14579125364308201</v>
      </c>
      <c r="DQ24" s="17">
        <v>2.1420217059143698</v>
      </c>
      <c r="DR24" s="17">
        <v>0</v>
      </c>
      <c r="DS24" s="17">
        <v>0.39852018610480699</v>
      </c>
      <c r="DT24" s="17">
        <v>545.08552038277401</v>
      </c>
      <c r="DU24" s="17">
        <v>0</v>
      </c>
      <c r="DV24" s="17">
        <v>0.21170771981857001</v>
      </c>
      <c r="DW24" s="17">
        <v>0.30465227766955</v>
      </c>
      <c r="DX24" s="17">
        <v>338.51334825677202</v>
      </c>
      <c r="DY24" s="17">
        <v>11354.193305721499</v>
      </c>
      <c r="DZ24" s="17">
        <v>1261.5778090967799</v>
      </c>
      <c r="EA24" s="17">
        <v>12615.771114818301</v>
      </c>
      <c r="EB24" s="17">
        <v>0</v>
      </c>
      <c r="EC24" s="17">
        <v>10.0176977306333</v>
      </c>
      <c r="ED24" s="17">
        <v>0</v>
      </c>
      <c r="EE24" s="17">
        <v>5.0429603379074102E-2</v>
      </c>
      <c r="EF24" s="5">
        <v>2.1250471059375902E-6</v>
      </c>
      <c r="EG24" s="5">
        <v>1.91044131779074E-5</v>
      </c>
      <c r="EH24" s="17">
        <v>0</v>
      </c>
      <c r="EI24" s="17">
        <v>1.5940893748176999E-4</v>
      </c>
      <c r="EJ24" s="17">
        <v>1.63061422138672E-3</v>
      </c>
      <c r="EK24" s="17">
        <v>6.2954115697825695E-4</v>
      </c>
      <c r="EL24" s="17">
        <v>6.0685312869383903E-2</v>
      </c>
      <c r="EM24" s="17">
        <v>33.883687941387102</v>
      </c>
      <c r="EN24" s="17">
        <v>73.044292537445799</v>
      </c>
      <c r="EO24" s="17">
        <v>20.428972701956798</v>
      </c>
      <c r="EP24" s="17">
        <v>6.4782853621233798</v>
      </c>
      <c r="EQ24" s="17">
        <v>28.449202809350801</v>
      </c>
      <c r="ER24" s="17">
        <v>17.556298156777299</v>
      </c>
      <c r="ES24" s="17">
        <v>0</v>
      </c>
      <c r="ET24" s="17">
        <v>1.54945063278427E-3</v>
      </c>
      <c r="EU24" s="17">
        <v>6.24942773492642</v>
      </c>
      <c r="EV24" s="17">
        <v>1019.43111722078</v>
      </c>
      <c r="EW24" s="17">
        <v>660.11020899683001</v>
      </c>
      <c r="EX24" s="17">
        <v>359.320908223956</v>
      </c>
      <c r="EY24" s="17">
        <v>4.4686220230713503E-2</v>
      </c>
      <c r="EZ24" s="17">
        <v>0.176740730677866</v>
      </c>
      <c r="FA24" s="17">
        <v>341.94190813595998</v>
      </c>
      <c r="FB24" s="17">
        <v>0.32582969570704901</v>
      </c>
      <c r="FC24" s="17">
        <v>20.450026966905298</v>
      </c>
      <c r="FD24" s="17">
        <v>6.6876005169155004</v>
      </c>
      <c r="FE24" s="17">
        <v>1.8453985689994801</v>
      </c>
      <c r="FF24" s="17">
        <v>51.143692005963501</v>
      </c>
      <c r="FG24" s="17">
        <v>9.6587897818548499E-2</v>
      </c>
      <c r="FH24" s="17">
        <v>10.952549312175099</v>
      </c>
      <c r="FI24" s="17">
        <v>57.304861695939302</v>
      </c>
      <c r="FJ24" s="17">
        <v>64.685280219366504</v>
      </c>
      <c r="FK24" s="17">
        <v>2.4583095336426499</v>
      </c>
      <c r="FL24" s="17">
        <v>0</v>
      </c>
      <c r="FM24" s="17">
        <v>6121.8071240557101</v>
      </c>
      <c r="FN24" s="17">
        <v>0.37076842576907698</v>
      </c>
      <c r="FO24" s="17">
        <v>4.09284727422434</v>
      </c>
      <c r="FP24" s="17">
        <v>142.89636889124</v>
      </c>
      <c r="FQ24" s="17">
        <v>0</v>
      </c>
      <c r="FR24" s="17">
        <v>31.652756636610299</v>
      </c>
      <c r="FS24" s="17">
        <v>7.4222628743295997</v>
      </c>
      <c r="FT24" s="17">
        <v>0</v>
      </c>
      <c r="FU24" s="17">
        <v>310.949601774565</v>
      </c>
      <c r="FV24" s="17">
        <v>2.70239235133959</v>
      </c>
      <c r="FW24" s="17">
        <v>96.617544903042898</v>
      </c>
      <c r="FY24" s="26">
        <f t="shared" si="0"/>
        <v>1.0886437748268623</v>
      </c>
      <c r="FZ24" s="40">
        <f t="shared" si="1"/>
        <v>5.0976343779108538E-4</v>
      </c>
      <c r="GA24" s="40">
        <f t="shared" si="2"/>
        <v>7.1642409930797291E-5</v>
      </c>
      <c r="GB24" s="40">
        <f t="shared" si="3"/>
        <v>2.1538481580064064E-3</v>
      </c>
      <c r="GC24" s="40">
        <f t="shared" si="4"/>
        <v>2.3811800998979293E-4</v>
      </c>
      <c r="GD24" s="40">
        <f t="shared" si="5"/>
        <v>3.2547530606193592E-4</v>
      </c>
      <c r="GE24" s="40">
        <f t="shared" si="6"/>
        <v>-4.1570608707031592E-4</v>
      </c>
      <c r="GF24" s="40">
        <f t="shared" si="7"/>
        <v>4.6494554690789606E-4</v>
      </c>
      <c r="GG24" s="40">
        <f t="shared" si="8"/>
        <v>8.6696311021211775E-4</v>
      </c>
      <c r="GH24" s="40">
        <f t="shared" si="9"/>
        <v>1.5437875082556919E-3</v>
      </c>
      <c r="GI24" s="40">
        <f t="shared" si="10"/>
        <v>0</v>
      </c>
      <c r="GJ24" s="40">
        <f t="shared" si="11"/>
        <v>9.3083355665030552E-5</v>
      </c>
      <c r="GK24" s="40">
        <f t="shared" si="12"/>
        <v>1.3045101759345458E-3</v>
      </c>
      <c r="GL24" s="40">
        <f t="shared" si="13"/>
        <v>4.8763337505431508E-5</v>
      </c>
      <c r="GM24" s="40">
        <f t="shared" si="14"/>
        <v>8.8186542629460792E-4</v>
      </c>
      <c r="GN24" s="40">
        <f t="shared" si="15"/>
        <v>3.8433426473734349E-4</v>
      </c>
      <c r="GO24" s="40">
        <f t="shared" si="16"/>
        <v>1.9381736130316936E-3</v>
      </c>
      <c r="GP24" s="40">
        <f t="shared" si="17"/>
        <v>8.0389314293372852E-4</v>
      </c>
      <c r="GQ24" s="40">
        <f t="shared" si="18"/>
        <v>1.7307669362144743E-3</v>
      </c>
      <c r="GR24" s="40">
        <f t="shared" si="19"/>
        <v>3.7751865775288604E-4</v>
      </c>
      <c r="GS24" s="40">
        <f t="shared" si="20"/>
        <v>6.745265271363986E-4</v>
      </c>
      <c r="GT24" s="40">
        <f t="shared" si="21"/>
        <v>1.9365885508274205E-3</v>
      </c>
      <c r="GU24" s="40">
        <f t="shared" si="22"/>
        <v>-1.2831264455419389E-5</v>
      </c>
      <c r="GV24" s="40">
        <f t="shared" si="23"/>
        <v>1.9290504823702194E-3</v>
      </c>
      <c r="GW24" s="40">
        <f t="shared" si="24"/>
        <v>1.0572364623648038E-3</v>
      </c>
      <c r="GX24" s="40">
        <f t="shared" si="25"/>
        <v>5.5460297080418093E-4</v>
      </c>
      <c r="GY24" s="40">
        <f t="shared" si="26"/>
        <v>2.0637893680262392E-3</v>
      </c>
      <c r="GZ24" s="40">
        <f t="shared" si="27"/>
        <v>3.6590546538002545E-4</v>
      </c>
      <c r="HA24" s="40">
        <f t="shared" si="28"/>
        <v>5.4944688487404089E-4</v>
      </c>
      <c r="HB24" s="40">
        <f t="shared" si="29"/>
        <v>2.5122469782392113E-4</v>
      </c>
      <c r="HC24" s="40">
        <f t="shared" si="30"/>
        <v>8.2889117972718453E-4</v>
      </c>
      <c r="HD24" s="40">
        <f t="shared" si="31"/>
        <v>1.9328818849701972E-3</v>
      </c>
      <c r="HE24" s="40">
        <f t="shared" si="32"/>
        <v>5.0354573848473694E-2</v>
      </c>
      <c r="HF24" s="40">
        <f t="shared" si="33"/>
        <v>2.5521169777118695E-4</v>
      </c>
      <c r="HG24" s="40">
        <f t="shared" si="34"/>
        <v>7.696404863700814E-4</v>
      </c>
      <c r="HH24" s="40">
        <f t="shared" si="35"/>
        <v>1.186625482422978E-3</v>
      </c>
      <c r="HI24" s="40">
        <f t="shared" si="36"/>
        <v>0</v>
      </c>
      <c r="HJ24" s="40">
        <f t="shared" si="37"/>
        <v>4.5964307400966431E-4</v>
      </c>
      <c r="HK24" s="40">
        <f t="shared" si="38"/>
        <v>1.9385030373379503E-3</v>
      </c>
      <c r="HL24" s="40">
        <f t="shared" si="39"/>
        <v>9.7329873554512106E-4</v>
      </c>
      <c r="HM24" s="40">
        <f t="shared" si="40"/>
        <v>5.9399544189347412E-5</v>
      </c>
      <c r="HN24" s="40">
        <f t="shared" si="41"/>
        <v>1.1513108092853232E-3</v>
      </c>
      <c r="HO24" s="40">
        <f t="shared" si="42"/>
        <v>2.380710347919872E-3</v>
      </c>
      <c r="HP24" s="40">
        <f t="shared" si="43"/>
        <v>2.3301772249422832E-3</v>
      </c>
      <c r="HQ24" s="40">
        <f t="shared" si="44"/>
        <v>0</v>
      </c>
      <c r="HR24" s="40">
        <f t="shared" si="45"/>
        <v>6.8385110966726385E-4</v>
      </c>
      <c r="HS24" s="40">
        <f t="shared" si="46"/>
        <v>1.9273838356137566E-4</v>
      </c>
      <c r="HT24" s="40">
        <f t="shared" si="47"/>
        <v>4.7860431354803887E-4</v>
      </c>
      <c r="HU24" s="40">
        <f t="shared" si="48"/>
        <v>1.2741346804345756E-3</v>
      </c>
      <c r="HV24" s="40">
        <f t="shared" si="49"/>
        <v>1.2081597094641352E-4</v>
      </c>
      <c r="HW24" s="40">
        <f t="shared" si="50"/>
        <v>1.8864436739996823E-3</v>
      </c>
      <c r="HX24" s="40">
        <f t="shared" si="51"/>
        <v>6.8232682187147951E-5</v>
      </c>
      <c r="HY24" s="40">
        <f t="shared" si="52"/>
        <v>1.63080640513092E-3</v>
      </c>
      <c r="HZ24" s="40">
        <f t="shared" si="53"/>
        <v>0</v>
      </c>
      <c r="IA24" s="40">
        <f t="shared" si="54"/>
        <v>-3.247884759979324E-6</v>
      </c>
      <c r="IB24" s="40">
        <f t="shared" si="55"/>
        <v>0</v>
      </c>
      <c r="IC24" s="40">
        <f t="shared" si="56"/>
        <v>1.307578193993744E-3</v>
      </c>
    </row>
    <row r="25" spans="1:237" x14ac:dyDescent="0.25">
      <c r="A25" s="17" t="s">
        <v>194</v>
      </c>
      <c r="B25" s="15">
        <v>4911.57</v>
      </c>
      <c r="C25" s="15">
        <v>735.64340000000004</v>
      </c>
      <c r="D25" s="15">
        <v>16319.25</v>
      </c>
      <c r="E25" s="15">
        <v>2194.7884100000001</v>
      </c>
      <c r="F25" s="15">
        <v>2023.2284099999999</v>
      </c>
      <c r="G25" s="15">
        <v>2774.64</v>
      </c>
      <c r="H25" s="15">
        <v>490.49</v>
      </c>
      <c r="I25" s="17">
        <v>12.116256699999999</v>
      </c>
      <c r="J25" s="17">
        <v>1.7883244</v>
      </c>
      <c r="L25" s="17">
        <v>7.1958999999999995E-2</v>
      </c>
      <c r="M25" s="17">
        <v>5.4300285800000001</v>
      </c>
      <c r="N25" s="17">
        <v>3.5009500000000001E-3</v>
      </c>
      <c r="O25" s="17">
        <v>0.1058804</v>
      </c>
      <c r="P25" s="17">
        <v>3.5130500000000002E-2</v>
      </c>
      <c r="Q25" s="17">
        <v>3.8899999999999997E-2</v>
      </c>
      <c r="R25" s="17">
        <v>0.1137</v>
      </c>
      <c r="T25" s="17">
        <v>6.9182209999999994E-2</v>
      </c>
      <c r="U25" s="17">
        <v>0.13220000000000001</v>
      </c>
      <c r="V25" s="17">
        <v>8.5099999999999995E-2</v>
      </c>
      <c r="W25" s="17">
        <v>0.58919999999999995</v>
      </c>
      <c r="Y25" s="17">
        <v>1.1000000000000001E-3</v>
      </c>
      <c r="Z25" s="17">
        <v>42.875700000000002</v>
      </c>
      <c r="AA25" s="17">
        <v>76.682000000000002</v>
      </c>
      <c r="AB25" s="17">
        <v>5.4899999999999997E-2</v>
      </c>
      <c r="AC25" s="17">
        <v>0.13126318000000001</v>
      </c>
      <c r="AD25" s="17">
        <v>0.60403015000000004</v>
      </c>
      <c r="AE25" s="17">
        <v>0.62139999999999995</v>
      </c>
      <c r="AF25" s="17">
        <v>22.703299999999999</v>
      </c>
      <c r="AG25" s="17">
        <v>0.42608808999999997</v>
      </c>
      <c r="AH25" s="17">
        <v>0.50925500000000001</v>
      </c>
      <c r="AI25" s="17">
        <v>0.19259999999999999</v>
      </c>
      <c r="AJ25" s="17">
        <v>7.6999999999999999E-2</v>
      </c>
      <c r="AL25" s="17">
        <v>18.801100000000002</v>
      </c>
      <c r="AN25" s="17">
        <v>7.5700000000000003E-2</v>
      </c>
      <c r="AO25" s="17">
        <v>9.9568095299999992</v>
      </c>
      <c r="AP25" s="17">
        <v>3.553945E-2</v>
      </c>
      <c r="AQ25" s="5">
        <v>1.4999999999999999E-7</v>
      </c>
      <c r="AR25" s="17">
        <v>1.2500000000000001E-6</v>
      </c>
      <c r="AT25" s="5">
        <v>4.2E-7</v>
      </c>
      <c r="AU25" s="17">
        <v>1.00399E-3</v>
      </c>
      <c r="AV25" s="17">
        <v>7.6002999999999999E-3</v>
      </c>
      <c r="AW25" s="17">
        <v>0.42560186999999999</v>
      </c>
      <c r="AX25" s="17">
        <v>4.40631811</v>
      </c>
      <c r="AY25" s="17">
        <v>38.147109999999998</v>
      </c>
      <c r="AZ25" s="17">
        <v>0.62690000000000001</v>
      </c>
      <c r="BA25" s="17">
        <v>1.0535000000000001</v>
      </c>
      <c r="BE25" s="17">
        <v>1.0009999999999999E-4</v>
      </c>
      <c r="BG25" s="17" t="s">
        <v>194</v>
      </c>
      <c r="BH25" s="17">
        <v>0.34295927661303899</v>
      </c>
      <c r="BI25" s="17">
        <v>3.3825117358369901</v>
      </c>
      <c r="BJ25" s="17">
        <v>0</v>
      </c>
      <c r="BK25" s="17">
        <v>1.7898747176427801</v>
      </c>
      <c r="BL25" s="17">
        <v>0</v>
      </c>
      <c r="BM25" s="17">
        <v>12.1305462856372</v>
      </c>
      <c r="BN25" s="17">
        <v>12.1305462856372</v>
      </c>
      <c r="BO25" s="17">
        <v>0.84860855514178302</v>
      </c>
      <c r="BP25" s="17">
        <v>9.2227970303678504</v>
      </c>
      <c r="BQ25" s="17">
        <v>2.95066661881534E-2</v>
      </c>
      <c r="BR25" s="17">
        <v>4.2460824978367097E-2</v>
      </c>
      <c r="BS25" s="17">
        <v>5.4341219904610698</v>
      </c>
      <c r="BT25" s="17">
        <v>1.0036890081622399E-4</v>
      </c>
      <c r="BU25" s="17">
        <v>1.12083953049267E-3</v>
      </c>
      <c r="BV25" s="17">
        <v>2.38175406140974E-3</v>
      </c>
      <c r="BW25" s="17">
        <v>1.10000033751087E-3</v>
      </c>
      <c r="BX25" s="17">
        <v>0.106027826534908</v>
      </c>
      <c r="BY25" s="17">
        <v>8.4370295557135398E-3</v>
      </c>
      <c r="BZ25" s="17">
        <v>2.6717279811725201E-2</v>
      </c>
      <c r="CA25" s="17">
        <v>3.9004160676928898E-2</v>
      </c>
      <c r="CB25" s="17">
        <v>0</v>
      </c>
      <c r="CC25" s="17">
        <v>629.92619005159895</v>
      </c>
      <c r="CD25" s="17">
        <v>0.11385696658450301</v>
      </c>
      <c r="CE25" s="17">
        <v>2.0070030031018999E-2</v>
      </c>
      <c r="CF25" s="17">
        <v>4.9136998541532299E-2</v>
      </c>
      <c r="CG25" s="17">
        <v>0</v>
      </c>
      <c r="CH25" s="17">
        <v>0.132469570029777</v>
      </c>
      <c r="CI25" s="17">
        <v>0.62243221118437797</v>
      </c>
      <c r="CJ25" s="17">
        <v>8.5332376565353502E-2</v>
      </c>
      <c r="CK25" s="17">
        <v>0</v>
      </c>
      <c r="CL25" s="17">
        <v>0.19300609478243</v>
      </c>
      <c r="CM25" s="17">
        <v>7.5879781136151694E-2</v>
      </c>
      <c r="CN25" s="17">
        <v>4915.7307138080696</v>
      </c>
      <c r="CO25" s="17">
        <v>0.59080658632040295</v>
      </c>
      <c r="CP25" s="17">
        <v>0</v>
      </c>
      <c r="CQ25" s="17">
        <v>9.4496163519750098</v>
      </c>
      <c r="CR25" s="17">
        <v>13.107767056744001</v>
      </c>
      <c r="CS25" s="17">
        <v>0.60749103053086095</v>
      </c>
      <c r="CT25" s="17">
        <v>4.4067396910878198</v>
      </c>
      <c r="CU25" s="17">
        <v>8.4138867292622006</v>
      </c>
      <c r="CV25" s="17">
        <v>0</v>
      </c>
      <c r="CW25" s="17">
        <v>0.19731885679684899</v>
      </c>
      <c r="CX25" s="17">
        <v>42.904753108020699</v>
      </c>
      <c r="CY25" s="17">
        <v>42.904753108020699</v>
      </c>
      <c r="CZ25" s="17">
        <v>9.3961604033757206E-3</v>
      </c>
      <c r="DA25" s="17">
        <v>0</v>
      </c>
      <c r="DB25" s="17">
        <v>76.856439404721399</v>
      </c>
      <c r="DC25" s="17">
        <v>38.152048425459597</v>
      </c>
      <c r="DD25" s="17">
        <v>3.1286444027990398E-2</v>
      </c>
      <c r="DE25" s="17">
        <v>2.14249665045959E-2</v>
      </c>
      <c r="DF25" s="17">
        <v>0</v>
      </c>
      <c r="DG25" s="17">
        <v>0.801336167840903</v>
      </c>
      <c r="DH25" s="17">
        <v>0.18791704550851199</v>
      </c>
      <c r="DI25" s="17">
        <v>4.69814211953008E-3</v>
      </c>
      <c r="DJ25" s="17">
        <v>17.235158506232299</v>
      </c>
      <c r="DK25" s="17">
        <v>0.94607079492495705</v>
      </c>
      <c r="DL25" s="17">
        <v>3.4144218248097102E-2</v>
      </c>
      <c r="DM25" s="17">
        <v>9.7179716552853096E-2</v>
      </c>
      <c r="DN25" s="17">
        <v>0.19947176514051701</v>
      </c>
      <c r="DO25" s="17">
        <v>0.404986016116889</v>
      </c>
      <c r="DP25" s="17">
        <v>22.812575083370199</v>
      </c>
      <c r="DQ25" s="17">
        <v>0.62739303327931895</v>
      </c>
      <c r="DR25" s="17">
        <v>0</v>
      </c>
      <c r="DS25" s="17">
        <v>0.437772802403605</v>
      </c>
      <c r="DT25" s="17">
        <v>735.64327601944399</v>
      </c>
      <c r="DU25" s="17">
        <v>0</v>
      </c>
      <c r="DV25" s="17">
        <v>0.20883306641258301</v>
      </c>
      <c r="DW25" s="17">
        <v>0.30051564105138401</v>
      </c>
      <c r="DX25" s="17">
        <v>341.76643072000297</v>
      </c>
      <c r="DY25" s="17">
        <v>14690.3164091445</v>
      </c>
      <c r="DZ25" s="17">
        <v>1632.2580724602301</v>
      </c>
      <c r="EA25" s="17">
        <v>16322.574481604701</v>
      </c>
      <c r="EB25" s="17">
        <v>2.1080481322359799E-3</v>
      </c>
      <c r="EC25" s="17">
        <v>5.8696238968016399</v>
      </c>
      <c r="ED25" s="17">
        <v>0.23098842648781301</v>
      </c>
      <c r="EE25" s="17">
        <v>3.5628408530221103E-2</v>
      </c>
      <c r="EF25" s="5">
        <v>1.49997253041E-7</v>
      </c>
      <c r="EG25" s="5">
        <v>1.25000574039473E-6</v>
      </c>
      <c r="EH25" s="17">
        <v>0</v>
      </c>
      <c r="EI25" s="5">
        <v>4.2091936136510201E-7</v>
      </c>
      <c r="EJ25" s="17">
        <v>1.0061883851527501E-3</v>
      </c>
      <c r="EK25" s="17">
        <v>7.6207826388545096E-3</v>
      </c>
      <c r="EL25" s="17">
        <v>0.42575518035223198</v>
      </c>
      <c r="EM25" s="17">
        <v>15.7448015252047</v>
      </c>
      <c r="EN25" s="17">
        <v>99.224091583901796</v>
      </c>
      <c r="EO25" s="17">
        <v>20.269966023459201</v>
      </c>
      <c r="EP25" s="17">
        <v>50.401808516961999</v>
      </c>
      <c r="EQ25" s="17">
        <v>116.83045286365601</v>
      </c>
      <c r="ER25" s="17">
        <v>25.618422429252899</v>
      </c>
      <c r="ES25" s="17">
        <v>1.87321551293286</v>
      </c>
      <c r="ET25" s="17">
        <v>2.20759952192772E-3</v>
      </c>
      <c r="EU25" s="17">
        <v>19.209506870720201</v>
      </c>
      <c r="EV25" s="17">
        <v>2196.0104447558101</v>
      </c>
      <c r="EW25" s="17">
        <v>2024.2445202681899</v>
      </c>
      <c r="EX25" s="17">
        <v>171.76592448761801</v>
      </c>
      <c r="EY25" s="17">
        <v>0.155141057226475</v>
      </c>
      <c r="EZ25" s="17">
        <v>2.55442058676013E-2</v>
      </c>
      <c r="FA25" s="17">
        <v>207.00712221228699</v>
      </c>
      <c r="FB25" s="17">
        <v>69.703294697332595</v>
      </c>
      <c r="FC25" s="17">
        <v>293.11371722584198</v>
      </c>
      <c r="FD25" s="17">
        <v>70.520955995727803</v>
      </c>
      <c r="FE25" s="17">
        <v>37.370834710038999</v>
      </c>
      <c r="FF25" s="17">
        <v>732.78450743758401</v>
      </c>
      <c r="FG25" s="17">
        <v>7.7150953025016705E-2</v>
      </c>
      <c r="FH25" s="17">
        <v>14.636105467578</v>
      </c>
      <c r="FI25" s="17">
        <v>53.383352626885298</v>
      </c>
      <c r="FJ25" s="17">
        <v>309.95531413142697</v>
      </c>
      <c r="FK25" s="17">
        <v>0.27656222578636103</v>
      </c>
      <c r="FL25" s="17">
        <v>0</v>
      </c>
      <c r="FM25" s="17">
        <v>2775.5016157209302</v>
      </c>
      <c r="FN25" s="17">
        <v>1.97995808871649</v>
      </c>
      <c r="FO25" s="17">
        <v>1.0562974027559999</v>
      </c>
      <c r="FP25" s="17">
        <v>69.628700755854595</v>
      </c>
      <c r="FQ25" s="17">
        <v>3.2885591238171898E-2</v>
      </c>
      <c r="FR25" s="17">
        <v>15.4349104368279</v>
      </c>
      <c r="FS25" s="17">
        <v>18.802808426762098</v>
      </c>
      <c r="FT25" s="17">
        <v>8.8004777560872096</v>
      </c>
      <c r="FU25" s="17">
        <v>490.79562245020003</v>
      </c>
      <c r="FV25" s="17">
        <v>9.9580529237892108</v>
      </c>
      <c r="FW25" s="17">
        <v>26.670776330164902</v>
      </c>
      <c r="FY25" s="26">
        <f t="shared" si="0"/>
        <v>0.69635183177429683</v>
      </c>
      <c r="FZ25" s="40">
        <f t="shared" si="1"/>
        <v>8.4712501462259242E-4</v>
      </c>
      <c r="GA25" s="40">
        <f t="shared" si="2"/>
        <v>-1.685334987773264E-7</v>
      </c>
      <c r="GB25" s="40">
        <f t="shared" si="3"/>
        <v>2.0371534259851708E-4</v>
      </c>
      <c r="GC25" s="40">
        <f t="shared" si="4"/>
        <v>5.5678932431122146E-4</v>
      </c>
      <c r="GD25" s="40">
        <f t="shared" si="5"/>
        <v>5.0222222225023263E-4</v>
      </c>
      <c r="GE25" s="40">
        <f t="shared" si="6"/>
        <v>3.1053243697572695E-4</v>
      </c>
      <c r="GF25" s="40">
        <f t="shared" si="7"/>
        <v>6.2309618993255543E-4</v>
      </c>
      <c r="GG25" s="40">
        <f t="shared" si="8"/>
        <v>1.1793729689798277E-3</v>
      </c>
      <c r="GH25" s="40">
        <f t="shared" si="9"/>
        <v>8.6691074772564706E-4</v>
      </c>
      <c r="GI25" s="40">
        <f t="shared" si="10"/>
        <v>0</v>
      </c>
      <c r="GJ25" s="40">
        <f t="shared" si="11"/>
        <v>1.1800006282056558E-4</v>
      </c>
      <c r="GK25" s="40">
        <f t="shared" si="12"/>
        <v>7.5384694587918755E-4</v>
      </c>
      <c r="GL25" s="40">
        <f t="shared" si="13"/>
        <v>4.6947025876115198E-4</v>
      </c>
      <c r="GM25" s="40">
        <f t="shared" si="14"/>
        <v>1.3923874003875973E-3</v>
      </c>
      <c r="GN25" s="40">
        <f t="shared" si="15"/>
        <v>6.777406367327192E-4</v>
      </c>
      <c r="GO25" s="40">
        <f t="shared" si="16"/>
        <v>2.6776523632108177E-3</v>
      </c>
      <c r="GP25" s="40">
        <f t="shared" si="17"/>
        <v>1.380532845233157E-3</v>
      </c>
      <c r="GQ25" s="40">
        <f t="shared" si="18"/>
        <v>0</v>
      </c>
      <c r="GR25" s="40">
        <f t="shared" si="19"/>
        <v>3.5874211811544928E-4</v>
      </c>
      <c r="GS25" s="40">
        <f t="shared" si="20"/>
        <v>2.0391076382525204E-3</v>
      </c>
      <c r="GT25" s="40">
        <f t="shared" si="21"/>
        <v>2.7306294401117097E-3</v>
      </c>
      <c r="GU25" s="40">
        <f t="shared" si="22"/>
        <v>2.726724915823155E-3</v>
      </c>
      <c r="GV25" s="40">
        <f t="shared" si="23"/>
        <v>0</v>
      </c>
      <c r="GW25" s="40">
        <f t="shared" si="24"/>
        <v>3.0682806358781822E-7</v>
      </c>
      <c r="GX25" s="40">
        <f t="shared" si="25"/>
        <v>6.7761244762645258E-4</v>
      </c>
      <c r="GY25" s="40">
        <f t="shared" si="26"/>
        <v>2.2748416149995735E-3</v>
      </c>
      <c r="GZ25" s="40">
        <f t="shared" si="27"/>
        <v>3.4626693103858214E-4</v>
      </c>
      <c r="HA25" s="40">
        <f t="shared" si="28"/>
        <v>4.6284724284594697E-4</v>
      </c>
      <c r="HB25" s="40">
        <f t="shared" si="29"/>
        <v>7.0796343097437981E-4</v>
      </c>
      <c r="HC25" s="40">
        <f t="shared" si="30"/>
        <v>1.6611058647859962E-3</v>
      </c>
      <c r="HD25" s="40">
        <f t="shared" si="31"/>
        <v>4.8131806111974852E-3</v>
      </c>
      <c r="HE25" s="40">
        <f t="shared" si="32"/>
        <v>2.7423231669312851E-2</v>
      </c>
      <c r="HF25" s="40">
        <f t="shared" si="33"/>
        <v>1.8400892277341287E-4</v>
      </c>
      <c r="HG25" s="40">
        <f t="shared" si="34"/>
        <v>2.1084879669263003E-3</v>
      </c>
      <c r="HH25" s="40">
        <f t="shared" si="35"/>
        <v>1.9604288963208606E-3</v>
      </c>
      <c r="HI25" s="40">
        <f t="shared" si="36"/>
        <v>0</v>
      </c>
      <c r="HJ25" s="40">
        <f t="shared" si="37"/>
        <v>9.0868447170463064E-5</v>
      </c>
      <c r="HK25" s="40">
        <f t="shared" si="38"/>
        <v>0</v>
      </c>
      <c r="HL25" s="40">
        <f t="shared" si="39"/>
        <v>2.3749159333116381E-3</v>
      </c>
      <c r="HM25" s="40">
        <f t="shared" si="40"/>
        <v>1.2487873605146352E-4</v>
      </c>
      <c r="HN25" s="40">
        <f t="shared" si="41"/>
        <v>2.5030924851426575E-3</v>
      </c>
      <c r="HO25" s="40">
        <f t="shared" si="42"/>
        <v>-1.8313059999940541E-5</v>
      </c>
      <c r="HP25" s="40">
        <f t="shared" si="43"/>
        <v>4.5923157839333306E-6</v>
      </c>
      <c r="HQ25" s="40">
        <f t="shared" si="44"/>
        <v>0</v>
      </c>
      <c r="HR25" s="40">
        <f t="shared" si="45"/>
        <v>2.1889556311952543E-3</v>
      </c>
      <c r="HS25" s="40">
        <f t="shared" si="46"/>
        <v>2.1896484554130035E-3</v>
      </c>
      <c r="HT25" s="40">
        <f t="shared" si="47"/>
        <v>2.6949776791060499E-3</v>
      </c>
      <c r="HU25" s="40">
        <f t="shared" si="48"/>
        <v>3.6022010954036318E-4</v>
      </c>
      <c r="HV25" s="40">
        <f t="shared" si="49"/>
        <v>9.5676498449601659E-5</v>
      </c>
      <c r="HW25" s="40">
        <f t="shared" si="50"/>
        <v>1.2945739427178669E-4</v>
      </c>
      <c r="HX25" s="40">
        <f t="shared" si="51"/>
        <v>7.864624012106124E-4</v>
      </c>
      <c r="HY25" s="40">
        <f t="shared" si="52"/>
        <v>2.6553419610819387E-3</v>
      </c>
      <c r="HZ25" s="40">
        <f t="shared" si="53"/>
        <v>0</v>
      </c>
      <c r="IA25" s="40">
        <f t="shared" si="54"/>
        <v>0</v>
      </c>
      <c r="IB25" s="40">
        <f t="shared" si="55"/>
        <v>0</v>
      </c>
      <c r="IC25" s="40">
        <f t="shared" si="56"/>
        <v>2.6863218403996095E-3</v>
      </c>
    </row>
    <row r="26" spans="1:237" x14ac:dyDescent="0.25">
      <c r="A26" s="17" t="s">
        <v>195</v>
      </c>
      <c r="B26" s="15">
        <v>15206.6648</v>
      </c>
      <c r="C26" s="15">
        <v>214.37569999999999</v>
      </c>
      <c r="D26" s="15">
        <v>51594.000500000002</v>
      </c>
      <c r="E26" s="15">
        <v>4937.5717999999997</v>
      </c>
      <c r="F26" s="15">
        <v>3452.3362000000002</v>
      </c>
      <c r="G26" s="15">
        <v>92130.717600000004</v>
      </c>
      <c r="H26" s="15">
        <v>1052.1632</v>
      </c>
      <c r="I26" s="17">
        <v>1.54453237</v>
      </c>
      <c r="J26" s="17">
        <v>0.34829434999999997</v>
      </c>
      <c r="K26" s="17">
        <v>0.49249999999999999</v>
      </c>
      <c r="L26" s="17">
        <v>0.17267030999999999</v>
      </c>
      <c r="M26" s="17">
        <v>1.3200199500000001</v>
      </c>
      <c r="N26" s="17">
        <v>2.5860939999999999E-2</v>
      </c>
      <c r="O26" s="17">
        <v>1.21023E-2</v>
      </c>
      <c r="P26" s="17">
        <v>0.17524698999999999</v>
      </c>
      <c r="Q26" s="17">
        <v>6.4999999999999997E-3</v>
      </c>
      <c r="R26" s="17">
        <v>6.5799999999999999E-3</v>
      </c>
      <c r="T26" s="17">
        <v>7.5114799999999995E-2</v>
      </c>
      <c r="U26" s="17">
        <v>1.4500000000000001E-2</v>
      </c>
      <c r="V26" s="17">
        <v>1.2E-2</v>
      </c>
      <c r="W26" s="17">
        <v>1.75E-4</v>
      </c>
      <c r="Y26" s="17">
        <v>2.1999999999999999E-2</v>
      </c>
      <c r="Z26" s="17">
        <v>28.25356979</v>
      </c>
      <c r="AA26" s="17">
        <v>149.67632</v>
      </c>
      <c r="AB26" s="17">
        <v>0.20424999999999999</v>
      </c>
      <c r="AC26" s="17">
        <v>0.35872040999999999</v>
      </c>
      <c r="AD26" s="17">
        <v>0.91726909000000001</v>
      </c>
      <c r="AE26" s="17">
        <v>1.0948100000000001</v>
      </c>
      <c r="AG26" s="17">
        <v>5.9980899999999997E-2</v>
      </c>
      <c r="AH26" s="17">
        <v>0.67572577</v>
      </c>
      <c r="AI26" s="17">
        <v>2.0600000000000002E-3</v>
      </c>
      <c r="AL26" s="17">
        <v>4.01942734</v>
      </c>
      <c r="AN26" s="17">
        <v>4.8794999999999998E-2</v>
      </c>
      <c r="AO26" s="17">
        <v>1.93388907</v>
      </c>
      <c r="AP26" s="17">
        <v>1.3766000000000001E-4</v>
      </c>
      <c r="AU26" s="5">
        <v>2.2400000000000002E-6</v>
      </c>
      <c r="AV26" s="5">
        <v>1.9300000000000002E-6</v>
      </c>
      <c r="AW26" s="17">
        <v>5.295619E-2</v>
      </c>
      <c r="AX26" s="17">
        <v>0.96031801999999999</v>
      </c>
      <c r="AY26" s="17">
        <v>2.2629636</v>
      </c>
      <c r="BA26" s="17">
        <v>6.0000000000000001E-3</v>
      </c>
      <c r="BE26" s="5">
        <v>4.4000000000000002E-7</v>
      </c>
      <c r="BG26" s="17" t="s">
        <v>195</v>
      </c>
      <c r="BH26" s="17">
        <v>0</v>
      </c>
      <c r="BI26" s="17">
        <v>0</v>
      </c>
      <c r="BJ26" s="17">
        <v>0</v>
      </c>
      <c r="BK26" s="17">
        <v>0.34830272940833401</v>
      </c>
      <c r="BL26" s="17">
        <v>0.49251327457987898</v>
      </c>
      <c r="BM26" s="17">
        <v>1.5445605271184699</v>
      </c>
      <c r="BN26" s="17">
        <v>1.5445605271184699</v>
      </c>
      <c r="BO26" s="17">
        <v>9.5373968914829899E-3</v>
      </c>
      <c r="BP26" s="17">
        <v>0</v>
      </c>
      <c r="BQ26" s="17">
        <v>7.0803189631828106E-2</v>
      </c>
      <c r="BR26" s="17">
        <v>0.101887534702624</v>
      </c>
      <c r="BS26" s="17">
        <v>1.32002960422913</v>
      </c>
      <c r="BT26" s="5">
        <v>4.3999830842847498E-7</v>
      </c>
      <c r="BU26" s="17">
        <v>8.2759495191168202E-3</v>
      </c>
      <c r="BV26" s="17">
        <v>1.7586348897303199E-2</v>
      </c>
      <c r="BW26" s="17">
        <v>2.2000380283036899E-2</v>
      </c>
      <c r="BX26" s="17">
        <v>1.21023286711597E-2</v>
      </c>
      <c r="BY26" s="17">
        <v>4.2059624925279801E-2</v>
      </c>
      <c r="BZ26" s="17">
        <v>0.13318863310080001</v>
      </c>
      <c r="CA26" s="17">
        <v>6.4999240579669201E-3</v>
      </c>
      <c r="CB26" s="17">
        <v>0</v>
      </c>
      <c r="CC26" s="17">
        <v>345.95903708738598</v>
      </c>
      <c r="CD26" s="17">
        <v>6.5803129535722399E-3</v>
      </c>
      <c r="CE26" s="17">
        <v>2.17844127006167E-2</v>
      </c>
      <c r="CF26" s="17">
        <v>5.33342831194299E-2</v>
      </c>
      <c r="CG26" s="17">
        <v>0</v>
      </c>
      <c r="CH26" s="17">
        <v>1.4499946847647599E-2</v>
      </c>
      <c r="CI26" s="17">
        <v>1.0948431570191299</v>
      </c>
      <c r="CJ26" s="17">
        <v>1.2000081589657499E-2</v>
      </c>
      <c r="CK26" s="17">
        <v>0</v>
      </c>
      <c r="CL26" s="17">
        <v>2.0601721114291999E-3</v>
      </c>
      <c r="CM26" s="17">
        <v>4.87950259594239E-2</v>
      </c>
      <c r="CN26" s="17">
        <v>15207.220992583099</v>
      </c>
      <c r="CO26" s="17">
        <v>1.74996957943947E-4</v>
      </c>
      <c r="CP26" s="17">
        <v>0</v>
      </c>
      <c r="CQ26" s="17">
        <v>0.87484936121182499</v>
      </c>
      <c r="CR26" s="17">
        <v>30.550373389959798</v>
      </c>
      <c r="CS26" s="17">
        <v>0.40112976007524898</v>
      </c>
      <c r="CT26" s="17">
        <v>0.96033870411803701</v>
      </c>
      <c r="CU26" s="17">
        <v>0</v>
      </c>
      <c r="CV26" s="17">
        <v>0</v>
      </c>
      <c r="CW26" s="17">
        <v>0</v>
      </c>
      <c r="CX26" s="17">
        <v>28.2830842525386</v>
      </c>
      <c r="CY26" s="17">
        <v>28.2830842525386</v>
      </c>
      <c r="CZ26" s="17">
        <v>0</v>
      </c>
      <c r="DA26" s="17">
        <v>0</v>
      </c>
      <c r="DB26" s="17">
        <v>149.68380206688701</v>
      </c>
      <c r="DC26" s="17">
        <v>2.2629682651916498</v>
      </c>
      <c r="DD26" s="17">
        <v>5.4648424488197601E-2</v>
      </c>
      <c r="DE26" s="17">
        <v>0.14884115736050799</v>
      </c>
      <c r="DF26" s="17">
        <v>0</v>
      </c>
      <c r="DG26" s="17">
        <v>7.8445009738365297</v>
      </c>
      <c r="DH26" s="17">
        <v>0</v>
      </c>
      <c r="DI26" s="17">
        <v>0</v>
      </c>
      <c r="DJ26" s="17">
        <v>7.39161696230917E-3</v>
      </c>
      <c r="DK26" s="17">
        <v>0</v>
      </c>
      <c r="DL26" s="17">
        <v>9.3273352742648905E-2</v>
      </c>
      <c r="DM26" s="17">
        <v>0.265470377888534</v>
      </c>
      <c r="DN26" s="17">
        <v>0.30272191708736301</v>
      </c>
      <c r="DO26" s="17">
        <v>0.61461753237101502</v>
      </c>
      <c r="DP26" s="17">
        <v>0</v>
      </c>
      <c r="DQ26" s="17">
        <v>0</v>
      </c>
      <c r="DR26" s="17">
        <v>0</v>
      </c>
      <c r="DS26" s="17">
        <v>6.7860254861169395E-2</v>
      </c>
      <c r="DT26" s="17">
        <v>214.43857352155899</v>
      </c>
      <c r="DU26" s="17">
        <v>0</v>
      </c>
      <c r="DV26" s="17">
        <v>0.27705650075882399</v>
      </c>
      <c r="DW26" s="17">
        <v>0.398690962456345</v>
      </c>
      <c r="DX26" s="17">
        <v>995.35849165981404</v>
      </c>
      <c r="DY26" s="17">
        <v>46438.959066640302</v>
      </c>
      <c r="DZ26" s="17">
        <v>5159.88515819654</v>
      </c>
      <c r="EA26" s="17">
        <v>51598.844224836801</v>
      </c>
      <c r="EB26" s="17">
        <v>0</v>
      </c>
      <c r="EC26" s="17">
        <v>30.7399827091538</v>
      </c>
      <c r="ED26" s="17">
        <v>0</v>
      </c>
      <c r="EE26" s="17">
        <v>1.3762912053194901E-4</v>
      </c>
      <c r="EF26" s="17">
        <v>0</v>
      </c>
      <c r="EG26" s="17">
        <v>0</v>
      </c>
      <c r="EH26" s="17">
        <v>0</v>
      </c>
      <c r="EI26" s="17">
        <v>0</v>
      </c>
      <c r="EJ26" s="5">
        <v>2.23881165684353E-6</v>
      </c>
      <c r="EK26" s="5">
        <v>1.9291882740905098E-6</v>
      </c>
      <c r="EL26" s="17">
        <v>5.2957592708972302E-2</v>
      </c>
      <c r="EM26" s="17">
        <v>195.26568111159301</v>
      </c>
      <c r="EN26" s="17">
        <v>285.36274548420198</v>
      </c>
      <c r="EO26" s="17">
        <v>114.253853048423</v>
      </c>
      <c r="EP26" s="17">
        <v>7.7698263060224804</v>
      </c>
      <c r="EQ26" s="17">
        <v>155.45294683723</v>
      </c>
      <c r="ER26" s="17">
        <v>97.863748973299295</v>
      </c>
      <c r="ES26" s="17">
        <v>0</v>
      </c>
      <c r="ET26" s="17">
        <v>7.6776964451793096E-4</v>
      </c>
      <c r="EU26" s="17">
        <v>15.834195440862301</v>
      </c>
      <c r="EV26" s="17">
        <v>4937.6462093503596</v>
      </c>
      <c r="EW26" s="17">
        <v>3452.4015700942</v>
      </c>
      <c r="EX26" s="17">
        <v>1485.2446392561501</v>
      </c>
      <c r="EY26" s="17">
        <v>0</v>
      </c>
      <c r="EZ26" s="17">
        <v>0.91986639724576502</v>
      </c>
      <c r="FA26" s="17">
        <v>1900.9637152949001</v>
      </c>
      <c r="FB26" s="17">
        <v>0</v>
      </c>
      <c r="FC26" s="17">
        <v>78.571053983840798</v>
      </c>
      <c r="FD26" s="17">
        <v>20.538275268440199</v>
      </c>
      <c r="FE26" s="17">
        <v>6.8191012591631397</v>
      </c>
      <c r="FF26" s="17">
        <v>196.65729123110901</v>
      </c>
      <c r="FG26" s="17">
        <v>0</v>
      </c>
      <c r="FH26" s="17">
        <v>20.501262666222999</v>
      </c>
      <c r="FI26" s="17">
        <v>297.45311372686899</v>
      </c>
      <c r="FJ26" s="17">
        <v>350.03808672626599</v>
      </c>
      <c r="FK26" s="17">
        <v>14.0008144889351</v>
      </c>
      <c r="FL26" s="17">
        <v>0</v>
      </c>
      <c r="FM26" s="17">
        <v>92128.122529623201</v>
      </c>
      <c r="FN26" s="17">
        <v>4.6030904848267301E-2</v>
      </c>
      <c r="FO26" s="17">
        <v>5.9998962552786899E-3</v>
      </c>
      <c r="FP26" s="17">
        <v>2255.98995311716</v>
      </c>
      <c r="FQ26" s="17">
        <v>0</v>
      </c>
      <c r="FR26" s="17">
        <v>144.26433001285901</v>
      </c>
      <c r="FS26" s="17">
        <v>4.0195126470390896</v>
      </c>
      <c r="FT26" s="17">
        <v>0</v>
      </c>
      <c r="FU26" s="17">
        <v>1052.2183293409701</v>
      </c>
      <c r="FV26" s="17">
        <v>1.9339292730484501</v>
      </c>
      <c r="FW26" s="17">
        <v>446.55602867831101</v>
      </c>
      <c r="FY26" s="26">
        <f t="shared" si="0"/>
        <v>0.94596193955605323</v>
      </c>
      <c r="FZ26" s="40">
        <f t="shared" si="1"/>
        <v>3.657557987987551E-5</v>
      </c>
      <c r="GA26" s="40">
        <f t="shared" si="2"/>
        <v>2.9328660645305598E-4</v>
      </c>
      <c r="GB26" s="40">
        <f t="shared" si="3"/>
        <v>9.3881551921896089E-5</v>
      </c>
      <c r="GC26" s="40">
        <f t="shared" si="4"/>
        <v>1.507002902923433E-5</v>
      </c>
      <c r="GD26" s="40">
        <f t="shared" si="5"/>
        <v>1.8935031356391873E-5</v>
      </c>
      <c r="GE26" s="40">
        <f t="shared" si="6"/>
        <v>-2.8167265428995755E-5</v>
      </c>
      <c r="GF26" s="40">
        <f t="shared" si="7"/>
        <v>5.239618812946269E-5</v>
      </c>
      <c r="GG26" s="40">
        <f t="shared" si="8"/>
        <v>1.8230189937637362E-5</v>
      </c>
      <c r="GH26" s="40">
        <f t="shared" si="9"/>
        <v>2.4058410175290108E-5</v>
      </c>
      <c r="GI26" s="40">
        <f t="shared" si="10"/>
        <v>2.6953461683219749E-5</v>
      </c>
      <c r="GJ26" s="40">
        <f t="shared" si="11"/>
        <v>1.1822724156863608E-4</v>
      </c>
      <c r="GK26" s="40">
        <f t="shared" si="12"/>
        <v>7.3136994103061255E-6</v>
      </c>
      <c r="GL26" s="40">
        <f t="shared" si="13"/>
        <v>5.2527727917852521E-5</v>
      </c>
      <c r="GM26" s="40">
        <f t="shared" si="14"/>
        <v>2.3690670120450102E-6</v>
      </c>
      <c r="GN26" s="40">
        <f t="shared" si="15"/>
        <v>7.2356511219034175E-6</v>
      </c>
      <c r="GO26" s="40">
        <f t="shared" si="16"/>
        <v>-1.1683389704549126E-5</v>
      </c>
      <c r="GP26" s="40">
        <f t="shared" si="17"/>
        <v>4.7561333167169513E-5</v>
      </c>
      <c r="GQ26" s="40">
        <f t="shared" si="18"/>
        <v>0</v>
      </c>
      <c r="GR26" s="40">
        <f t="shared" si="19"/>
        <v>5.1864879445912473E-5</v>
      </c>
      <c r="GS26" s="40">
        <f t="shared" si="20"/>
        <v>-3.6656794759576966E-6</v>
      </c>
      <c r="GT26" s="40">
        <f t="shared" si="21"/>
        <v>6.799138124909121E-6</v>
      </c>
      <c r="GU26" s="40">
        <f t="shared" si="22"/>
        <v>-1.7383177445692596E-5</v>
      </c>
      <c r="GV26" s="40">
        <f t="shared" si="23"/>
        <v>0</v>
      </c>
      <c r="GW26" s="40">
        <f t="shared" si="24"/>
        <v>1.7285592586394818E-5</v>
      </c>
      <c r="GX26" s="40">
        <f t="shared" si="25"/>
        <v>1.0446277322820427E-3</v>
      </c>
      <c r="GY26" s="40">
        <f t="shared" si="26"/>
        <v>4.9988314029951277E-5</v>
      </c>
      <c r="GZ26" s="40">
        <f t="shared" si="27"/>
        <v>3.5992622881440014E-5</v>
      </c>
      <c r="HA26" s="40">
        <f t="shared" si="28"/>
        <v>6.5010605844625894E-5</v>
      </c>
      <c r="HB26" s="40">
        <f t="shared" si="29"/>
        <v>7.6705362848285372E-5</v>
      </c>
      <c r="HC26" s="40">
        <f t="shared" si="30"/>
        <v>3.0285637809181716E-5</v>
      </c>
      <c r="HD26" s="40">
        <f t="shared" si="31"/>
        <v>0</v>
      </c>
      <c r="HE26" s="40">
        <f t="shared" si="32"/>
        <v>0.13136439868640515</v>
      </c>
      <c r="HF26" s="40">
        <f t="shared" si="33"/>
        <v>3.2103578303640897E-5</v>
      </c>
      <c r="HG26" s="40">
        <f t="shared" si="34"/>
        <v>8.3549237475602329E-5</v>
      </c>
      <c r="HH26" s="40">
        <f t="shared" si="35"/>
        <v>0</v>
      </c>
      <c r="HI26" s="40">
        <f t="shared" si="36"/>
        <v>0</v>
      </c>
      <c r="HJ26" s="40">
        <f t="shared" si="37"/>
        <v>2.1223679861221065E-5</v>
      </c>
      <c r="HK26" s="40">
        <f t="shared" si="38"/>
        <v>0</v>
      </c>
      <c r="HL26" s="40">
        <f t="shared" si="39"/>
        <v>5.3200991704386606E-7</v>
      </c>
      <c r="HM26" s="40">
        <f t="shared" si="40"/>
        <v>2.0788704519692901E-5</v>
      </c>
      <c r="HN26" s="40">
        <f t="shared" si="41"/>
        <v>-2.243169261295601E-4</v>
      </c>
      <c r="HO26" s="40">
        <f t="shared" si="42"/>
        <v>0</v>
      </c>
      <c r="HP26" s="40">
        <f t="shared" si="43"/>
        <v>0</v>
      </c>
      <c r="HQ26" s="40">
        <f t="shared" si="44"/>
        <v>0</v>
      </c>
      <c r="HR26" s="40">
        <f t="shared" si="45"/>
        <v>0</v>
      </c>
      <c r="HS26" s="40">
        <f t="shared" si="46"/>
        <v>-5.3051033770987373E-4</v>
      </c>
      <c r="HT26" s="40">
        <f t="shared" si="47"/>
        <v>-4.2058337279291555E-4</v>
      </c>
      <c r="HU26" s="40">
        <f t="shared" si="48"/>
        <v>2.6488102189792108E-5</v>
      </c>
      <c r="HV26" s="40">
        <f t="shared" si="49"/>
        <v>2.1538821105343457E-5</v>
      </c>
      <c r="HW26" s="40">
        <f t="shared" si="50"/>
        <v>2.061540737940921E-6</v>
      </c>
      <c r="HX26" s="40">
        <f t="shared" si="51"/>
        <v>0</v>
      </c>
      <c r="HY26" s="40">
        <f t="shared" si="52"/>
        <v>-1.7290786885037119E-5</v>
      </c>
      <c r="HZ26" s="40">
        <f t="shared" si="53"/>
        <v>0</v>
      </c>
      <c r="IA26" s="40">
        <f t="shared" si="54"/>
        <v>0</v>
      </c>
      <c r="IB26" s="40">
        <f t="shared" si="55"/>
        <v>0</v>
      </c>
      <c r="IC26" s="40">
        <f t="shared" si="56"/>
        <v>-3.8444807387390214E-6</v>
      </c>
    </row>
    <row r="27" spans="1:237" x14ac:dyDescent="0.25">
      <c r="A27" s="17" t="s">
        <v>196</v>
      </c>
      <c r="B27" s="15">
        <v>1417.3054</v>
      </c>
      <c r="C27" s="15">
        <v>0.252</v>
      </c>
      <c r="D27" s="15">
        <v>7820.5092999999997</v>
      </c>
      <c r="E27" s="15">
        <v>1229.797262</v>
      </c>
      <c r="F27" s="15">
        <v>1017.865498</v>
      </c>
      <c r="G27" s="15">
        <v>5953.7397000000001</v>
      </c>
      <c r="H27" s="15">
        <v>205.30680000000001</v>
      </c>
      <c r="I27" s="17">
        <v>9.5989930000000001E-2</v>
      </c>
      <c r="J27" s="17">
        <v>1.535832E-2</v>
      </c>
      <c r="L27" s="17">
        <v>3.7686320000000002E-2</v>
      </c>
      <c r="M27" s="17">
        <v>2.8889089999999999E-2</v>
      </c>
      <c r="N27" s="17">
        <v>3.55164E-3</v>
      </c>
      <c r="O27" s="5">
        <v>2.2000000000000001E-6</v>
      </c>
      <c r="P27" s="17">
        <v>1.33432E-3</v>
      </c>
      <c r="T27" s="17">
        <v>5.4980899999999997E-3</v>
      </c>
      <c r="Z27" s="17">
        <v>1.7056277500000001</v>
      </c>
      <c r="AA27" s="17">
        <v>0.45129999999999998</v>
      </c>
      <c r="AB27" s="17">
        <v>3.1754919999999999E-2</v>
      </c>
      <c r="AC27" s="17">
        <v>0.29160000000000003</v>
      </c>
      <c r="AG27" s="17">
        <v>3.1808299999999999E-3</v>
      </c>
      <c r="AH27" s="17">
        <v>2.831527E-2</v>
      </c>
      <c r="AL27" s="17">
        <v>0.31198728999999997</v>
      </c>
      <c r="AO27" s="17">
        <v>0.153584</v>
      </c>
      <c r="AP27" s="17">
        <v>1.1999999999999999E-7</v>
      </c>
      <c r="AU27" s="5"/>
      <c r="AV27" s="5"/>
      <c r="AW27" s="17">
        <v>9.2345999999999997E-4</v>
      </c>
      <c r="AX27" s="17">
        <v>7.6792029999999997E-2</v>
      </c>
      <c r="AY27" s="17">
        <v>9.8836400000000008E-3</v>
      </c>
      <c r="BE27" s="5"/>
      <c r="BG27" s="17" t="s">
        <v>196</v>
      </c>
      <c r="BH27" s="17">
        <v>0</v>
      </c>
      <c r="BI27" s="17">
        <v>0</v>
      </c>
      <c r="BJ27" s="17">
        <v>0</v>
      </c>
      <c r="BK27" s="17">
        <v>1.5358544606375301E-2</v>
      </c>
      <c r="BL27" s="17">
        <v>0</v>
      </c>
      <c r="BM27" s="17">
        <v>9.5990990232056705E-2</v>
      </c>
      <c r="BN27" s="17">
        <v>9.5990990232056705E-2</v>
      </c>
      <c r="BO27" s="17">
        <v>1.09827448469716E-3</v>
      </c>
      <c r="BP27" s="17">
        <v>0</v>
      </c>
      <c r="BQ27" s="17">
        <v>1.5451329534328701E-2</v>
      </c>
      <c r="BR27" s="17">
        <v>2.2234853569999501E-2</v>
      </c>
      <c r="BS27" s="17">
        <v>2.8889629635599601E-2</v>
      </c>
      <c r="BT27" s="17">
        <v>0</v>
      </c>
      <c r="BU27" s="17">
        <v>1.1365223191521E-3</v>
      </c>
      <c r="BV27" s="17">
        <v>2.41510858590034E-3</v>
      </c>
      <c r="BW27" s="17">
        <v>0</v>
      </c>
      <c r="BX27" s="5">
        <v>2.20007944714782E-6</v>
      </c>
      <c r="BY27" s="17">
        <v>3.20236580410831E-4</v>
      </c>
      <c r="BZ27" s="17">
        <v>1.0140812732794299E-3</v>
      </c>
      <c r="CA27" s="17">
        <v>0</v>
      </c>
      <c r="CB27" s="17">
        <v>0</v>
      </c>
      <c r="CC27" s="17">
        <v>73.070921351721694</v>
      </c>
      <c r="CD27" s="17">
        <v>0</v>
      </c>
      <c r="CE27" s="17">
        <v>1.5944413432761699E-3</v>
      </c>
      <c r="CF27" s="17">
        <v>3.9036304612620298E-3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1417.42209549275</v>
      </c>
      <c r="CO27" s="17">
        <v>0</v>
      </c>
      <c r="CP27" s="17">
        <v>0</v>
      </c>
      <c r="CQ27" s="17">
        <v>7.4753164307350897</v>
      </c>
      <c r="CR27" s="17">
        <v>6.8924699419606599</v>
      </c>
      <c r="CS27" s="17">
        <v>0.53687473478537295</v>
      </c>
      <c r="CT27" s="17">
        <v>7.6792955151590306E-2</v>
      </c>
      <c r="CU27" s="17">
        <v>0</v>
      </c>
      <c r="CV27" s="17">
        <v>0</v>
      </c>
      <c r="CW27" s="17">
        <v>0</v>
      </c>
      <c r="CX27" s="17">
        <v>1.7056503135710099</v>
      </c>
      <c r="CY27" s="17">
        <v>1.7056503135710099</v>
      </c>
      <c r="CZ27" s="17">
        <v>0</v>
      </c>
      <c r="DA27" s="17">
        <v>0</v>
      </c>
      <c r="DB27" s="17">
        <v>0.45130031539322102</v>
      </c>
      <c r="DC27" s="17">
        <v>9.88366574083566E-3</v>
      </c>
      <c r="DD27" s="17">
        <v>1.2174772300557701E-2</v>
      </c>
      <c r="DE27" s="17">
        <v>1.65869884517327E-2</v>
      </c>
      <c r="DF27" s="17">
        <v>0</v>
      </c>
      <c r="DG27" s="17">
        <v>1.6243477972558</v>
      </c>
      <c r="DH27" s="17">
        <v>0</v>
      </c>
      <c r="DI27" s="17">
        <v>0</v>
      </c>
      <c r="DJ27" s="17">
        <v>8.5118081061646696E-4</v>
      </c>
      <c r="DK27" s="17">
        <v>0</v>
      </c>
      <c r="DL27" s="17">
        <v>7.5842240888021703E-2</v>
      </c>
      <c r="DM27" s="17">
        <v>0.21585890981442599</v>
      </c>
      <c r="DN27" s="17">
        <v>0</v>
      </c>
      <c r="DO27" s="17">
        <v>0</v>
      </c>
      <c r="DP27" s="17">
        <v>0</v>
      </c>
      <c r="DQ27" s="17">
        <v>0</v>
      </c>
      <c r="DR27" s="17">
        <v>0</v>
      </c>
      <c r="DS27" s="17">
        <v>4.0880590008279902E-3</v>
      </c>
      <c r="DT27" s="17">
        <v>0.25199949985945502</v>
      </c>
      <c r="DU27" s="17">
        <v>0</v>
      </c>
      <c r="DV27" s="17">
        <v>1.1609220802261899E-2</v>
      </c>
      <c r="DW27" s="17">
        <v>1.6705955247386099E-2</v>
      </c>
      <c r="DX27" s="17">
        <v>206.87018477620299</v>
      </c>
      <c r="DY27" s="17">
        <v>7359.1085297660302</v>
      </c>
      <c r="DZ27" s="17">
        <v>817.67876959621196</v>
      </c>
      <c r="EA27" s="17">
        <v>8176.7872993622505</v>
      </c>
      <c r="EB27" s="17">
        <v>0</v>
      </c>
      <c r="EC27" s="17">
        <v>6.3297056857101799</v>
      </c>
      <c r="ED27" s="17">
        <v>0</v>
      </c>
      <c r="EE27" s="5">
        <v>1.1999870063327699E-7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9.2347649001074705E-4</v>
      </c>
      <c r="EM27" s="17">
        <v>58.880409149623198</v>
      </c>
      <c r="EN27" s="17">
        <v>56.831395125830397</v>
      </c>
      <c r="EO27" s="17">
        <v>39.516059797249703</v>
      </c>
      <c r="EP27" s="17">
        <v>1.1414690579540001</v>
      </c>
      <c r="EQ27" s="17">
        <v>42.769437828447302</v>
      </c>
      <c r="ER27" s="17">
        <v>29.379984879754399</v>
      </c>
      <c r="ES27" s="17">
        <v>0</v>
      </c>
      <c r="ET27" s="17">
        <v>2.9932647666131998E-3</v>
      </c>
      <c r="EU27" s="17">
        <v>4.6950722506776401</v>
      </c>
      <c r="EV27" s="17">
        <v>1229.82434188192</v>
      </c>
      <c r="EW27" s="17">
        <v>1017.88128833055</v>
      </c>
      <c r="EX27" s="17">
        <v>211.94305355137001</v>
      </c>
      <c r="EY27" s="17">
        <v>0.43011412776886698</v>
      </c>
      <c r="EZ27" s="17">
        <v>0.28275815958156297</v>
      </c>
      <c r="FA27" s="17">
        <v>568.05347918059704</v>
      </c>
      <c r="FB27" s="17">
        <v>8.4315427613992702E-2</v>
      </c>
      <c r="FC27" s="17">
        <v>20.287595451313599</v>
      </c>
      <c r="FD27" s="17">
        <v>4.3111838636000304</v>
      </c>
      <c r="FE27" s="17">
        <v>1.14779027093701</v>
      </c>
      <c r="FF27" s="17">
        <v>50.720081439397603</v>
      </c>
      <c r="FG27" s="17">
        <v>0</v>
      </c>
      <c r="FH27" s="17">
        <v>3.7078880992630099</v>
      </c>
      <c r="FI27" s="17">
        <v>89.424208212723997</v>
      </c>
      <c r="FJ27" s="17">
        <v>102.332324977529</v>
      </c>
      <c r="FK27" s="17">
        <v>4.4250042557886697</v>
      </c>
      <c r="FL27" s="17">
        <v>0</v>
      </c>
      <c r="FM27" s="17">
        <v>6236.0303176036396</v>
      </c>
      <c r="FN27" s="17">
        <v>5.30066498864729E-3</v>
      </c>
      <c r="FO27" s="17">
        <v>0</v>
      </c>
      <c r="FP27" s="17">
        <v>108.58146787125</v>
      </c>
      <c r="FQ27" s="17">
        <v>0</v>
      </c>
      <c r="FR27" s="17">
        <v>29.725462990413401</v>
      </c>
      <c r="FS27" s="17">
        <v>0.31199083795006499</v>
      </c>
      <c r="FT27" s="17">
        <v>0</v>
      </c>
      <c r="FU27" s="17">
        <v>205.347251330213</v>
      </c>
      <c r="FV27" s="17">
        <v>0.15358561046869601</v>
      </c>
      <c r="FW27" s="17">
        <v>92.527000814109897</v>
      </c>
      <c r="FY27" s="26">
        <f t="shared" si="0"/>
        <v>1.0074163809650465</v>
      </c>
      <c r="FZ27" s="40">
        <f t="shared" si="1"/>
        <v>8.233616604443072E-5</v>
      </c>
      <c r="GA27" s="40">
        <f t="shared" si="2"/>
        <v>-1.9846847022973535E-6</v>
      </c>
      <c r="GB27" s="40">
        <f t="shared" si="3"/>
        <v>4.5556879442909266E-2</v>
      </c>
      <c r="GC27" s="40">
        <f t="shared" si="4"/>
        <v>2.2019793633202258E-5</v>
      </c>
      <c r="GD27" s="40">
        <f t="shared" si="5"/>
        <v>1.5513179866104279E-5</v>
      </c>
      <c r="GE27" s="40">
        <f t="shared" si="6"/>
        <v>4.7414000582464075E-2</v>
      </c>
      <c r="GF27" s="40">
        <f t="shared" si="7"/>
        <v>1.9702869175784008E-4</v>
      </c>
      <c r="GG27" s="40">
        <f t="shared" si="8"/>
        <v>1.1045242523922642E-5</v>
      </c>
      <c r="GH27" s="40">
        <f t="shared" si="9"/>
        <v>1.4624410436865702E-5</v>
      </c>
      <c r="GI27" s="40">
        <f t="shared" si="10"/>
        <v>0</v>
      </c>
      <c r="GJ27" s="40">
        <f t="shared" si="11"/>
        <v>-3.6325030355423514E-6</v>
      </c>
      <c r="GK27" s="40">
        <f t="shared" si="12"/>
        <v>1.8679563793858437E-5</v>
      </c>
      <c r="GL27" s="40">
        <f t="shared" si="13"/>
        <v>-2.5607740536288499E-6</v>
      </c>
      <c r="GM27" s="40">
        <f t="shared" si="14"/>
        <v>3.6112339918108834E-5</v>
      </c>
      <c r="GN27" s="40">
        <f t="shared" si="15"/>
        <v>-1.6085419832538135E-6</v>
      </c>
      <c r="GO27" s="40">
        <f t="shared" si="16"/>
        <v>0</v>
      </c>
      <c r="GP27" s="40">
        <f t="shared" si="17"/>
        <v>0</v>
      </c>
      <c r="GQ27" s="40">
        <f t="shared" si="18"/>
        <v>0</v>
      </c>
      <c r="GR27" s="40">
        <f t="shared" si="19"/>
        <v>-3.3094150513342363E-6</v>
      </c>
      <c r="GS27" s="40">
        <f t="shared" si="20"/>
        <v>0</v>
      </c>
      <c r="GT27" s="40">
        <f t="shared" si="21"/>
        <v>0</v>
      </c>
      <c r="GU27" s="40">
        <f t="shared" si="22"/>
        <v>0</v>
      </c>
      <c r="GV27" s="40">
        <f t="shared" si="23"/>
        <v>0</v>
      </c>
      <c r="GW27" s="40">
        <f t="shared" si="24"/>
        <v>0</v>
      </c>
      <c r="GX27" s="40">
        <f t="shared" si="25"/>
        <v>1.3228895349425439E-5</v>
      </c>
      <c r="GY27" s="40">
        <f t="shared" si="26"/>
        <v>6.988549103474291E-7</v>
      </c>
      <c r="GZ27" s="40">
        <f t="shared" si="27"/>
        <v>3.3229151136544338E-6</v>
      </c>
      <c r="HA27" s="40">
        <f t="shared" si="28"/>
        <v>3.4688169563665944E-4</v>
      </c>
      <c r="HB27" s="40">
        <f t="shared" si="29"/>
        <v>0</v>
      </c>
      <c r="HC27" s="40">
        <f t="shared" si="30"/>
        <v>0</v>
      </c>
      <c r="HD27" s="40">
        <f t="shared" si="31"/>
        <v>0</v>
      </c>
      <c r="HE27" s="40">
        <f t="shared" si="32"/>
        <v>0.28521769501293381</v>
      </c>
      <c r="HF27" s="40">
        <f t="shared" si="33"/>
        <v>-3.3180101055570402E-6</v>
      </c>
      <c r="HG27" s="40">
        <f t="shared" si="34"/>
        <v>0</v>
      </c>
      <c r="HH27" s="40">
        <f t="shared" si="35"/>
        <v>0</v>
      </c>
      <c r="HI27" s="40">
        <f t="shared" si="36"/>
        <v>0</v>
      </c>
      <c r="HJ27" s="40">
        <f t="shared" si="37"/>
        <v>1.1372098090980854E-5</v>
      </c>
      <c r="HK27" s="40">
        <f t="shared" si="38"/>
        <v>0</v>
      </c>
      <c r="HL27" s="40">
        <f t="shared" si="39"/>
        <v>0</v>
      </c>
      <c r="HM27" s="40">
        <f t="shared" si="40"/>
        <v>1.0485914522422053E-5</v>
      </c>
      <c r="HN27" s="40">
        <f t="shared" si="41"/>
        <v>-1.0828056024953474E-5</v>
      </c>
      <c r="HO27" s="40">
        <f t="shared" si="42"/>
        <v>0</v>
      </c>
      <c r="HP27" s="40">
        <f t="shared" si="43"/>
        <v>0</v>
      </c>
      <c r="HQ27" s="40">
        <f t="shared" si="44"/>
        <v>0</v>
      </c>
      <c r="HR27" s="40">
        <f t="shared" si="45"/>
        <v>0</v>
      </c>
      <c r="HS27" s="40">
        <f t="shared" si="46"/>
        <v>0</v>
      </c>
      <c r="HT27" s="40">
        <f t="shared" si="47"/>
        <v>0</v>
      </c>
      <c r="HU27" s="40">
        <f t="shared" si="48"/>
        <v>1.7856767750713966E-5</v>
      </c>
      <c r="HV27" s="40">
        <f t="shared" si="49"/>
        <v>1.2047494906809897E-5</v>
      </c>
      <c r="HW27" s="40">
        <f t="shared" si="50"/>
        <v>2.6043882273295248E-6</v>
      </c>
      <c r="HX27" s="40">
        <f t="shared" si="51"/>
        <v>0</v>
      </c>
      <c r="HY27" s="40">
        <f t="shared" si="52"/>
        <v>0</v>
      </c>
      <c r="HZ27" s="40">
        <f t="shared" si="53"/>
        <v>0</v>
      </c>
      <c r="IA27" s="40">
        <f t="shared" si="54"/>
        <v>0</v>
      </c>
      <c r="IB27" s="40">
        <f t="shared" si="55"/>
        <v>0</v>
      </c>
      <c r="IC27" s="40">
        <f t="shared" si="56"/>
        <v>0</v>
      </c>
    </row>
    <row r="28" spans="1:237" x14ac:dyDescent="0.25">
      <c r="A28" s="17" t="s">
        <v>197</v>
      </c>
      <c r="B28" s="15">
        <v>10178.504851</v>
      </c>
      <c r="C28" s="15">
        <v>372.83891036</v>
      </c>
      <c r="D28" s="15">
        <v>18262.270755000001</v>
      </c>
      <c r="E28" s="15">
        <v>818.30416709999997</v>
      </c>
      <c r="F28" s="15">
        <v>564.61017678999997</v>
      </c>
      <c r="G28" s="15">
        <v>39864.505708999997</v>
      </c>
      <c r="H28" s="15">
        <v>320.01723320000002</v>
      </c>
      <c r="I28" s="17">
        <v>1.3997134099999999</v>
      </c>
      <c r="J28" s="17">
        <v>0.65315049000000003</v>
      </c>
      <c r="L28" s="17">
        <v>0.14641128</v>
      </c>
      <c r="M28" s="17">
        <v>3.0833192999999999</v>
      </c>
      <c r="N28" s="17">
        <v>1.9710729999999999E-2</v>
      </c>
      <c r="O28" s="17">
        <v>1.12035E-3</v>
      </c>
      <c r="P28" s="17">
        <v>3.3745400000000002E-2</v>
      </c>
      <c r="Q28" s="5">
        <v>4.3000000000000001E-7</v>
      </c>
      <c r="R28" s="17">
        <v>0.12736694000000001</v>
      </c>
      <c r="T28" s="17">
        <v>3.8985569999999997E-2</v>
      </c>
      <c r="U28" s="17">
        <v>8.6350259999999998E-2</v>
      </c>
      <c r="X28" s="5">
        <v>3.1E-7</v>
      </c>
      <c r="Y28" s="17">
        <v>2.5910199999999999E-3</v>
      </c>
      <c r="Z28" s="17">
        <v>3.6124560200000002</v>
      </c>
      <c r="AA28" s="17">
        <v>41.233409999999999</v>
      </c>
      <c r="AB28" s="17">
        <v>5.674158E-2</v>
      </c>
      <c r="AC28" s="17">
        <v>0.13400743000000001</v>
      </c>
      <c r="AD28" s="17">
        <v>0.24194793000000001</v>
      </c>
      <c r="AE28" s="17">
        <v>0.67504043999999996</v>
      </c>
      <c r="AF28" s="17">
        <v>1.7479999999999999E-5</v>
      </c>
      <c r="AG28" s="17">
        <v>4.1223932100000003</v>
      </c>
      <c r="AH28" s="17">
        <v>0.30845756000000002</v>
      </c>
      <c r="AI28" s="17">
        <v>9.2826549999999994E-2</v>
      </c>
      <c r="AL28" s="17">
        <v>1.0689790299999999</v>
      </c>
      <c r="AM28" s="5">
        <v>4.7E-7</v>
      </c>
      <c r="AN28" s="5">
        <v>1.6999999999999999E-7</v>
      </c>
      <c r="AO28" s="17">
        <v>0.35944946</v>
      </c>
      <c r="AP28" s="17">
        <v>6.9286E-4</v>
      </c>
      <c r="AQ28" s="5">
        <v>2.7000000000000001E-7</v>
      </c>
      <c r="AT28" s="5">
        <v>2.2000000000000001E-7</v>
      </c>
      <c r="AU28" s="5">
        <v>1.1599999999999999E-6</v>
      </c>
      <c r="AV28" s="5">
        <v>1.0100000000000001E-6</v>
      </c>
      <c r="AW28" s="17">
        <v>1.2401519999999999E-2</v>
      </c>
      <c r="AX28" s="17">
        <v>0.31573080999999997</v>
      </c>
      <c r="AY28" s="17">
        <v>0.73435686</v>
      </c>
      <c r="AZ28" s="17">
        <v>1.1441414000000001</v>
      </c>
      <c r="BA28" s="17">
        <v>5.3969000000000003E-2</v>
      </c>
      <c r="BG28" s="17" t="s">
        <v>197</v>
      </c>
      <c r="BH28" s="17">
        <v>0</v>
      </c>
      <c r="BI28" s="17">
        <v>0</v>
      </c>
      <c r="BJ28" s="17">
        <v>0</v>
      </c>
      <c r="BK28" s="17">
        <v>0.65315081150420595</v>
      </c>
      <c r="BL28" s="17">
        <v>0</v>
      </c>
      <c r="BM28" s="17">
        <v>1.3997195066761099</v>
      </c>
      <c r="BN28" s="17">
        <v>1.3997195066761099</v>
      </c>
      <c r="BO28" s="5">
        <v>5.9105928580168296E-7</v>
      </c>
      <c r="BP28" s="17">
        <v>0</v>
      </c>
      <c r="BQ28" s="17">
        <v>6.0028432523189797E-2</v>
      </c>
      <c r="BR28" s="17">
        <v>8.6382289915507796E-2</v>
      </c>
      <c r="BS28" s="17">
        <v>3.08332221811383</v>
      </c>
      <c r="BT28" s="17">
        <v>0</v>
      </c>
      <c r="BU28" s="17">
        <v>6.3074286653317596E-3</v>
      </c>
      <c r="BV28" s="17">
        <v>1.3403291402525301E-2</v>
      </c>
      <c r="BW28" s="17">
        <v>2.5910239446537602E-3</v>
      </c>
      <c r="BX28" s="17">
        <v>1.1197516834684799E-3</v>
      </c>
      <c r="BY28" s="17">
        <v>8.0988581156324103E-3</v>
      </c>
      <c r="BZ28" s="17">
        <v>2.5646375955841402E-2</v>
      </c>
      <c r="CA28" s="5">
        <v>4.29544144617934E-7</v>
      </c>
      <c r="CB28" s="17">
        <v>0</v>
      </c>
      <c r="CC28" s="17">
        <v>20.493679265396</v>
      </c>
      <c r="CD28" s="17">
        <v>0.12736687429952701</v>
      </c>
      <c r="CE28" s="17">
        <v>1.13057992140743E-2</v>
      </c>
      <c r="CF28" s="17">
        <v>2.76796965096975E-2</v>
      </c>
      <c r="CG28" s="17">
        <v>0</v>
      </c>
      <c r="CH28" s="17">
        <v>8.6350335116959595E-2</v>
      </c>
      <c r="CI28" s="17">
        <v>0.67503967717057001</v>
      </c>
      <c r="CJ28" s="17">
        <v>0</v>
      </c>
      <c r="CK28" s="5">
        <v>4.6953061822946802E-7</v>
      </c>
      <c r="CL28" s="17">
        <v>9.2826741001851801E-2</v>
      </c>
      <c r="CM28" s="5">
        <v>1.6982570396335901E-7</v>
      </c>
      <c r="CN28" s="17">
        <v>10178.5768087494</v>
      </c>
      <c r="CO28" s="17">
        <v>0</v>
      </c>
      <c r="CP28" s="5">
        <v>3.0969053804461E-7</v>
      </c>
      <c r="CQ28" s="17">
        <v>0.75559277428918004</v>
      </c>
      <c r="CR28" s="17">
        <v>6.6508047971427802</v>
      </c>
      <c r="CS28" s="17">
        <v>0.29750071816844698</v>
      </c>
      <c r="CT28" s="17">
        <v>0.31573524024502603</v>
      </c>
      <c r="CU28" s="17">
        <v>0</v>
      </c>
      <c r="CV28" s="17">
        <v>0</v>
      </c>
      <c r="CW28" s="17">
        <v>0</v>
      </c>
      <c r="CX28" s="17">
        <v>3.6125472212523801</v>
      </c>
      <c r="CY28" s="17">
        <v>3.6125472212523801</v>
      </c>
      <c r="CZ28" s="17">
        <v>0</v>
      </c>
      <c r="DA28" s="17">
        <v>0</v>
      </c>
      <c r="DB28" s="17">
        <v>41.234828744500803</v>
      </c>
      <c r="DC28" s="17">
        <v>0.73435690934866404</v>
      </c>
      <c r="DD28" s="17">
        <v>2.1087298615667601E-2</v>
      </c>
      <c r="DE28" s="17">
        <v>3.1716031628543598E-2</v>
      </c>
      <c r="DF28" s="17">
        <v>0</v>
      </c>
      <c r="DG28" s="17">
        <v>2.6433310363203901</v>
      </c>
      <c r="DH28" s="17">
        <v>0</v>
      </c>
      <c r="DI28" s="17">
        <v>0</v>
      </c>
      <c r="DJ28" s="5">
        <v>4.5807943508196198E-7</v>
      </c>
      <c r="DK28" s="17">
        <v>0</v>
      </c>
      <c r="DL28" s="17">
        <v>3.4852484395134303E-2</v>
      </c>
      <c r="DM28" s="17">
        <v>9.9195459663905403E-2</v>
      </c>
      <c r="DN28" s="17">
        <v>7.9836371959633404E-2</v>
      </c>
      <c r="DO28" s="17">
        <v>0.162092161863677</v>
      </c>
      <c r="DP28" s="5">
        <v>1.7462328408042398E-5</v>
      </c>
      <c r="DQ28" s="17">
        <v>1.14414099819606</v>
      </c>
      <c r="DR28" s="17">
        <v>0</v>
      </c>
      <c r="DS28" s="17">
        <v>4.1223901331941804</v>
      </c>
      <c r="DT28" s="17">
        <v>372.83908229018698</v>
      </c>
      <c r="DU28" s="17">
        <v>0</v>
      </c>
      <c r="DV28" s="17">
        <v>0.12646748139365099</v>
      </c>
      <c r="DW28" s="17">
        <v>0.18198999488902401</v>
      </c>
      <c r="DX28" s="17">
        <v>330.65109549852502</v>
      </c>
      <c r="DY28" s="17">
        <v>16492.738036740499</v>
      </c>
      <c r="DZ28" s="17">
        <v>1832.5265831008601</v>
      </c>
      <c r="EA28" s="17">
        <v>18325.2646198414</v>
      </c>
      <c r="EB28" s="17">
        <v>0</v>
      </c>
      <c r="EC28" s="17">
        <v>10.565232767179999</v>
      </c>
      <c r="ED28" s="17">
        <v>0</v>
      </c>
      <c r="EE28" s="17">
        <v>6.9289092019875198E-4</v>
      </c>
      <c r="EF28" s="5">
        <v>2.7000118690233999E-7</v>
      </c>
      <c r="EG28" s="17">
        <v>0</v>
      </c>
      <c r="EH28" s="17">
        <v>0</v>
      </c>
      <c r="EI28" s="5">
        <v>2.19999098291969E-7</v>
      </c>
      <c r="EJ28" s="5">
        <v>1.1611010768564201E-6</v>
      </c>
      <c r="EK28" s="5">
        <v>1.0109624061905701E-6</v>
      </c>
      <c r="EL28" s="17">
        <v>1.24004458193973E-2</v>
      </c>
      <c r="EM28" s="17">
        <v>31.607089124385599</v>
      </c>
      <c r="EN28" s="17">
        <v>93.524278213742207</v>
      </c>
      <c r="EO28" s="17">
        <v>18.537221721097499</v>
      </c>
      <c r="EP28" s="17">
        <v>1.45514257949765</v>
      </c>
      <c r="EQ28" s="17">
        <v>25.461095294556198</v>
      </c>
      <c r="ER28" s="17">
        <v>15.9253798902058</v>
      </c>
      <c r="ES28" s="5">
        <v>1.29315630218753E-6</v>
      </c>
      <c r="ET28" s="17">
        <v>3.93822809664291E-3</v>
      </c>
      <c r="EU28" s="17">
        <v>2.5849418526155898</v>
      </c>
      <c r="EV28" s="17">
        <v>818.32963806875</v>
      </c>
      <c r="EW28" s="17">
        <v>564.63274650726203</v>
      </c>
      <c r="EX28" s="17">
        <v>253.696891561488</v>
      </c>
      <c r="EY28" s="17">
        <v>0</v>
      </c>
      <c r="EZ28" s="17">
        <v>0.14863443197298401</v>
      </c>
      <c r="FA28" s="17">
        <v>307.34933295536001</v>
      </c>
      <c r="FB28" s="17">
        <v>0</v>
      </c>
      <c r="FC28" s="17">
        <v>13.9629178481424</v>
      </c>
      <c r="FD28" s="17">
        <v>3.6408428325869502</v>
      </c>
      <c r="FE28" s="17">
        <v>1.27442636684882</v>
      </c>
      <c r="FF28" s="17">
        <v>34.9342786359584</v>
      </c>
      <c r="FG28" s="17">
        <v>0</v>
      </c>
      <c r="FH28" s="17">
        <v>5.8061161282345299</v>
      </c>
      <c r="FI28" s="17">
        <v>48.236157242456102</v>
      </c>
      <c r="FJ28" s="17">
        <v>57.252988043519103</v>
      </c>
      <c r="FK28" s="17">
        <v>2.2622963949020201</v>
      </c>
      <c r="FL28" s="17">
        <v>0</v>
      </c>
      <c r="FM28" s="17">
        <v>39839.143426825103</v>
      </c>
      <c r="FN28" s="5">
        <v>2.8525180754443698E-6</v>
      </c>
      <c r="FO28" s="17">
        <v>5.3968980937109598E-2</v>
      </c>
      <c r="FP28" s="17">
        <v>973.12971539430202</v>
      </c>
      <c r="FQ28" s="17">
        <v>0</v>
      </c>
      <c r="FR28" s="17">
        <v>48.508731686874803</v>
      </c>
      <c r="FS28" s="17">
        <v>1.0689968987029601</v>
      </c>
      <c r="FT28" s="17">
        <v>0</v>
      </c>
      <c r="FU28" s="17">
        <v>320.02883621813601</v>
      </c>
      <c r="FV28" s="17">
        <v>0.35945829196693602</v>
      </c>
      <c r="FW28" s="17">
        <v>150.691573856373</v>
      </c>
      <c r="FY28" s="26">
        <f t="shared" si="0"/>
        <v>1.0331915692533056</v>
      </c>
      <c r="FZ28" s="40">
        <f t="shared" si="1"/>
        <v>7.0695795161928049E-6</v>
      </c>
      <c r="GA28" s="40">
        <f t="shared" si="2"/>
        <v>4.6113799338646724E-7</v>
      </c>
      <c r="GB28" s="40">
        <f t="shared" si="3"/>
        <v>3.4493993483341629E-3</v>
      </c>
      <c r="GC28" s="40">
        <f t="shared" si="4"/>
        <v>3.1126529442340507E-5</v>
      </c>
      <c r="GD28" s="40">
        <f t="shared" si="5"/>
        <v>3.997398238617476E-5</v>
      </c>
      <c r="GE28" s="40">
        <f t="shared" si="6"/>
        <v>-6.3621213216668974E-4</v>
      </c>
      <c r="GF28" s="40">
        <f t="shared" si="7"/>
        <v>3.6257479073742816E-5</v>
      </c>
      <c r="GG28" s="40">
        <f t="shared" si="8"/>
        <v>4.3556602847412809E-6</v>
      </c>
      <c r="GH28" s="40">
        <f t="shared" si="9"/>
        <v>4.9223603265548065E-7</v>
      </c>
      <c r="GI28" s="40">
        <f t="shared" si="10"/>
        <v>0</v>
      </c>
      <c r="GJ28" s="40">
        <f t="shared" si="11"/>
        <v>-3.808185424002746E-6</v>
      </c>
      <c r="GK28" s="40">
        <f t="shared" si="12"/>
        <v>9.4641960374665342E-7</v>
      </c>
      <c r="GL28" s="40">
        <f t="shared" si="13"/>
        <v>-5.038952356385228E-7</v>
      </c>
      <c r="GM28" s="40">
        <f t="shared" si="14"/>
        <v>-5.3404430001343641E-4</v>
      </c>
      <c r="GN28" s="40">
        <f t="shared" si="15"/>
        <v>-4.9170709545553269E-6</v>
      </c>
      <c r="GO28" s="40">
        <f t="shared" si="16"/>
        <v>-1.0601287955023428E-3</v>
      </c>
      <c r="GP28" s="40">
        <f t="shared" si="17"/>
        <v>-5.1583615816215099E-7</v>
      </c>
      <c r="GQ28" s="40">
        <f t="shared" si="18"/>
        <v>0</v>
      </c>
      <c r="GR28" s="40">
        <f t="shared" si="19"/>
        <v>-1.905223604420298E-6</v>
      </c>
      <c r="GS28" s="40">
        <f t="shared" si="20"/>
        <v>8.699100569812256E-7</v>
      </c>
      <c r="GT28" s="40">
        <f t="shared" si="21"/>
        <v>0</v>
      </c>
      <c r="GU28" s="40">
        <f t="shared" si="22"/>
        <v>0</v>
      </c>
      <c r="GV28" s="40">
        <f t="shared" si="23"/>
        <v>-9.9826437222578102E-4</v>
      </c>
      <c r="GW28" s="40">
        <f t="shared" si="24"/>
        <v>1.5224327717728799E-6</v>
      </c>
      <c r="GX28" s="40">
        <f t="shared" si="25"/>
        <v>2.5246328778816657E-5</v>
      </c>
      <c r="GY28" s="40">
        <f t="shared" si="26"/>
        <v>3.4407644208989035E-5</v>
      </c>
      <c r="GZ28" s="40">
        <f t="shared" si="27"/>
        <v>-3.8171559351241688E-7</v>
      </c>
      <c r="HA28" s="40">
        <f t="shared" si="28"/>
        <v>3.0232696082359989E-4</v>
      </c>
      <c r="HB28" s="40">
        <f t="shared" si="29"/>
        <v>-8.0166739552533001E-5</v>
      </c>
      <c r="HC28" s="40">
        <f t="shared" si="30"/>
        <v>-1.1300499714604451E-6</v>
      </c>
      <c r="HD28" s="40">
        <f t="shared" si="31"/>
        <v>-1.0109606383066482E-3</v>
      </c>
      <c r="HE28" s="40">
        <f t="shared" si="32"/>
        <v>-7.4636398401732063E-7</v>
      </c>
      <c r="HF28" s="40">
        <f t="shared" si="33"/>
        <v>-2.7140629983837785E-7</v>
      </c>
      <c r="HG28" s="40">
        <f t="shared" si="34"/>
        <v>2.0576209264157965E-6</v>
      </c>
      <c r="HH28" s="40">
        <f t="shared" si="35"/>
        <v>0</v>
      </c>
      <c r="HI28" s="40">
        <f t="shared" si="36"/>
        <v>0</v>
      </c>
      <c r="HJ28" s="40">
        <f t="shared" si="37"/>
        <v>1.671567211207737E-5</v>
      </c>
      <c r="HK28" s="40">
        <f t="shared" si="38"/>
        <v>-9.9868461815315638E-4</v>
      </c>
      <c r="HL28" s="40">
        <f t="shared" si="39"/>
        <v>-1.0252708037704601E-3</v>
      </c>
      <c r="HM28" s="40">
        <f t="shared" si="40"/>
        <v>2.4570817093502315E-5</v>
      </c>
      <c r="HN28" s="40">
        <f t="shared" si="41"/>
        <v>4.4626906953756226E-5</v>
      </c>
      <c r="HO28" s="40">
        <f t="shared" si="42"/>
        <v>4.3959345925098095E-6</v>
      </c>
      <c r="HP28" s="40">
        <f t="shared" si="43"/>
        <v>0</v>
      </c>
      <c r="HQ28" s="40">
        <f t="shared" si="44"/>
        <v>0</v>
      </c>
      <c r="HR28" s="40">
        <f t="shared" si="45"/>
        <v>-4.0986728682503673E-6</v>
      </c>
      <c r="HS28" s="40">
        <f t="shared" si="46"/>
        <v>9.4920418656909691E-4</v>
      </c>
      <c r="HT28" s="40">
        <f t="shared" si="47"/>
        <v>9.5287741640593543E-4</v>
      </c>
      <c r="HU28" s="40">
        <f t="shared" si="48"/>
        <v>-8.6616850410246155E-5</v>
      </c>
      <c r="HV28" s="40">
        <f t="shared" si="49"/>
        <v>1.4031715897649374E-5</v>
      </c>
      <c r="HW28" s="40">
        <f t="shared" si="50"/>
        <v>6.7199840747789281E-8</v>
      </c>
      <c r="HX28" s="40">
        <f t="shared" si="51"/>
        <v>-3.5118381357400814E-7</v>
      </c>
      <c r="HY28" s="40">
        <f t="shared" si="52"/>
        <v>-3.532192630046345E-7</v>
      </c>
      <c r="HZ28" s="40">
        <f t="shared" si="53"/>
        <v>0</v>
      </c>
      <c r="IA28" s="40">
        <f t="shared" si="54"/>
        <v>0</v>
      </c>
      <c r="IB28" s="40">
        <f t="shared" si="55"/>
        <v>0</v>
      </c>
      <c r="IC28" s="40">
        <f t="shared" si="56"/>
        <v>0</v>
      </c>
    </row>
    <row r="29" spans="1:237" x14ac:dyDescent="0.25">
      <c r="A29" s="17" t="s">
        <v>198</v>
      </c>
      <c r="B29" s="15">
        <v>1075.5633929999999</v>
      </c>
      <c r="C29" s="15">
        <v>439.16500000000002</v>
      </c>
      <c r="D29" s="15">
        <v>4088.3379880000002</v>
      </c>
      <c r="E29" s="15">
        <v>956.8148443</v>
      </c>
      <c r="F29" s="15">
        <v>931.87384659999998</v>
      </c>
      <c r="G29" s="15">
        <v>2131.0318723999999</v>
      </c>
      <c r="H29" s="15">
        <v>397.30086868000001</v>
      </c>
      <c r="I29" s="17">
        <v>5.0429330500000003</v>
      </c>
      <c r="J29" s="17">
        <v>0.95464846000000003</v>
      </c>
      <c r="L29" s="17">
        <v>3.8072439999999999E-2</v>
      </c>
      <c r="M29" s="17">
        <v>1.4338338100000001</v>
      </c>
      <c r="N29" s="17">
        <v>4.4488699999999997E-3</v>
      </c>
      <c r="O29" s="17">
        <v>2.7067299999999999E-2</v>
      </c>
      <c r="P29" s="17">
        <v>7.9983999999999993E-3</v>
      </c>
      <c r="T29" s="17">
        <v>9.4517500000000001E-3</v>
      </c>
      <c r="Z29" s="17">
        <v>76.519669780000001</v>
      </c>
      <c r="AA29" s="17">
        <v>0.230819</v>
      </c>
      <c r="AB29" s="17">
        <v>4.3899999999999998E-3</v>
      </c>
      <c r="AC29" s="17">
        <v>7.4608399999999998E-3</v>
      </c>
      <c r="AD29" s="17">
        <v>1.9311E-3</v>
      </c>
      <c r="AE29" s="17">
        <v>4.4305000000000001E-4</v>
      </c>
      <c r="AF29" s="17">
        <v>5.5378360000000001E-2</v>
      </c>
      <c r="AG29" s="17">
        <v>0.16283832000000001</v>
      </c>
      <c r="AH29" s="17">
        <v>7.3507169999999997E-2</v>
      </c>
      <c r="AL29" s="17">
        <v>14.92860797</v>
      </c>
      <c r="AN29" s="17">
        <v>3.3012999999999999E-4</v>
      </c>
      <c r="AO29" s="17">
        <v>7.9460068499999998</v>
      </c>
      <c r="AP29" s="17">
        <v>4.5793E-4</v>
      </c>
      <c r="AQ29" s="5">
        <v>9.0999999999999993E-6</v>
      </c>
      <c r="AR29" s="17">
        <v>8.0699999999999996E-5</v>
      </c>
      <c r="AT29" s="5">
        <v>6.0000000000000002E-6</v>
      </c>
      <c r="AU29" s="17">
        <v>3.099E-5</v>
      </c>
      <c r="AV29" s="17">
        <v>3.3540000000000001E-5</v>
      </c>
      <c r="AW29" s="17">
        <v>2.2341409999999999E-2</v>
      </c>
      <c r="AX29" s="17">
        <v>3.6709446400000001</v>
      </c>
      <c r="AY29" s="17">
        <v>10.49172871</v>
      </c>
      <c r="BE29" s="5">
        <v>6.0000000000000002E-6</v>
      </c>
      <c r="BG29" s="17" t="s">
        <v>198</v>
      </c>
      <c r="BH29" s="17">
        <v>0</v>
      </c>
      <c r="BI29" s="17">
        <v>0</v>
      </c>
      <c r="BJ29" s="17">
        <v>0</v>
      </c>
      <c r="BK29" s="17">
        <v>0.95526954490178895</v>
      </c>
      <c r="BL29" s="17">
        <v>0</v>
      </c>
      <c r="BM29" s="17">
        <v>5.0458923675434901</v>
      </c>
      <c r="BN29" s="17">
        <v>5.0458923675434901</v>
      </c>
      <c r="BO29" s="17">
        <v>3.4050945501744399E-3</v>
      </c>
      <c r="BP29" s="17">
        <v>0</v>
      </c>
      <c r="BQ29" s="17">
        <v>1.5609680783963501E-2</v>
      </c>
      <c r="BR29" s="17">
        <v>2.2462697496100501E-2</v>
      </c>
      <c r="BS29" s="17">
        <v>1.4346381366548799</v>
      </c>
      <c r="BT29" s="5">
        <v>5.9999963948056897E-6</v>
      </c>
      <c r="BU29" s="17">
        <v>1.4236362080611901E-3</v>
      </c>
      <c r="BV29" s="17">
        <v>3.0252247247253799E-3</v>
      </c>
      <c r="BW29" s="17">
        <v>0</v>
      </c>
      <c r="BX29" s="17">
        <v>2.7077701283685199E-2</v>
      </c>
      <c r="BY29" s="17">
        <v>1.9196279660488201E-3</v>
      </c>
      <c r="BZ29" s="17">
        <v>6.0788267889129496E-3</v>
      </c>
      <c r="CA29" s="17">
        <v>0</v>
      </c>
      <c r="CB29" s="17">
        <v>0</v>
      </c>
      <c r="CC29" s="17">
        <v>906.14138125267596</v>
      </c>
      <c r="CD29" s="17">
        <v>0</v>
      </c>
      <c r="CE29" s="17">
        <v>2.7410027442032201E-3</v>
      </c>
      <c r="CF29" s="17">
        <v>6.7107383225031196E-3</v>
      </c>
      <c r="CG29" s="17">
        <v>0</v>
      </c>
      <c r="CH29" s="17">
        <v>0</v>
      </c>
      <c r="CI29" s="17">
        <v>4.4382603564873698E-4</v>
      </c>
      <c r="CJ29" s="17">
        <v>0</v>
      </c>
      <c r="CK29" s="17">
        <v>0</v>
      </c>
      <c r="CL29" s="17">
        <v>0</v>
      </c>
      <c r="CM29" s="17">
        <v>3.3071568919239199E-4</v>
      </c>
      <c r="CN29" s="17">
        <v>1075.87410245451</v>
      </c>
      <c r="CO29" s="17">
        <v>0</v>
      </c>
      <c r="CP29" s="17">
        <v>0</v>
      </c>
      <c r="CQ29" s="17">
        <v>0.17718283891400299</v>
      </c>
      <c r="CR29" s="17">
        <v>4.0611216408394997</v>
      </c>
      <c r="CS29" s="17">
        <v>8.9997319506274903E-2</v>
      </c>
      <c r="CT29" s="17">
        <v>3.6730445949255999</v>
      </c>
      <c r="CU29" s="17">
        <v>0</v>
      </c>
      <c r="CV29" s="17">
        <v>0</v>
      </c>
      <c r="CW29" s="17">
        <v>0</v>
      </c>
      <c r="CX29" s="17">
        <v>76.568373499704904</v>
      </c>
      <c r="CY29" s="17">
        <v>76.568373499704904</v>
      </c>
      <c r="CZ29" s="17">
        <v>0</v>
      </c>
      <c r="DA29" s="17">
        <v>0</v>
      </c>
      <c r="DB29" s="17">
        <v>0.230818122610051</v>
      </c>
      <c r="DC29" s="17">
        <v>10.491790087170701</v>
      </c>
      <c r="DD29" s="17">
        <v>1.78032333343373E-3</v>
      </c>
      <c r="DE29" s="17">
        <v>2.1964291471894201E-3</v>
      </c>
      <c r="DF29" s="17">
        <v>0</v>
      </c>
      <c r="DG29" s="17">
        <v>5.4227232739899697E-2</v>
      </c>
      <c r="DH29" s="17">
        <v>0</v>
      </c>
      <c r="DI29" s="17">
        <v>0</v>
      </c>
      <c r="DJ29" s="17">
        <v>2.6390638228409799E-3</v>
      </c>
      <c r="DK29" s="17">
        <v>0</v>
      </c>
      <c r="DL29" s="17">
        <v>1.93982057904396E-3</v>
      </c>
      <c r="DM29" s="17">
        <v>5.5210276735175199E-3</v>
      </c>
      <c r="DN29" s="17">
        <v>6.3726945441117296E-4</v>
      </c>
      <c r="DO29" s="17">
        <v>1.29385031388305E-3</v>
      </c>
      <c r="DP29" s="17">
        <v>5.5475893750668297E-2</v>
      </c>
      <c r="DQ29" s="17">
        <v>0</v>
      </c>
      <c r="DR29" s="17">
        <v>0</v>
      </c>
      <c r="DS29" s="17">
        <v>0.16573914223953701</v>
      </c>
      <c r="DT29" s="17">
        <v>439.55627408654198</v>
      </c>
      <c r="DU29" s="17">
        <v>0</v>
      </c>
      <c r="DV29" s="17">
        <v>3.0137935725348099E-2</v>
      </c>
      <c r="DW29" s="17">
        <v>4.3369235988249301E-2</v>
      </c>
      <c r="DX29" s="17">
        <v>111.31982461372201</v>
      </c>
      <c r="DY29" s="17">
        <v>3828.09646537147</v>
      </c>
      <c r="DZ29" s="17">
        <v>425.34396821778302</v>
      </c>
      <c r="EA29" s="17">
        <v>4253.4404335892496</v>
      </c>
      <c r="EB29" s="17">
        <v>0</v>
      </c>
      <c r="EC29" s="17">
        <v>0.56658980657969904</v>
      </c>
      <c r="ED29" s="17">
        <v>0</v>
      </c>
      <c r="EE29" s="17">
        <v>4.5839033613981599E-4</v>
      </c>
      <c r="EF29" s="5">
        <v>9.1000145328240605E-6</v>
      </c>
      <c r="EG29" s="5">
        <v>8.07001104824264E-5</v>
      </c>
      <c r="EH29" s="17">
        <v>0</v>
      </c>
      <c r="EI29" s="5">
        <v>5.9999793869166698E-6</v>
      </c>
      <c r="EJ29" s="5">
        <v>3.0996267089954103E-5</v>
      </c>
      <c r="EK29" s="5">
        <v>3.3566978647133699E-5</v>
      </c>
      <c r="EL29" s="17">
        <v>2.2343190819501198E-2</v>
      </c>
      <c r="EM29" s="17">
        <v>11.5373927429355</v>
      </c>
      <c r="EN29" s="17">
        <v>15.4188593239283</v>
      </c>
      <c r="EO29" s="17">
        <v>11.965464982555901</v>
      </c>
      <c r="EP29" s="17">
        <v>24.159283873613401</v>
      </c>
      <c r="EQ29" s="17">
        <v>61.771239745586499</v>
      </c>
      <c r="ER29" s="17">
        <v>15.961708080821399</v>
      </c>
      <c r="ES29" s="17">
        <v>0</v>
      </c>
      <c r="ET29" s="17">
        <v>4.1324277713332999E-4</v>
      </c>
      <c r="EU29" s="17">
        <v>3.5808815038277699</v>
      </c>
      <c r="EV29" s="17">
        <v>957.16857114258801</v>
      </c>
      <c r="EW29" s="17">
        <v>932.22763412941003</v>
      </c>
      <c r="EX29" s="17">
        <v>24.9409370131781</v>
      </c>
      <c r="EY29" s="17">
        <v>0</v>
      </c>
      <c r="EZ29" s="17">
        <v>2.2356402763493599E-2</v>
      </c>
      <c r="FA29" s="17">
        <v>71.479688465197299</v>
      </c>
      <c r="FB29" s="17">
        <v>0</v>
      </c>
      <c r="FC29" s="17">
        <v>157.71906953832999</v>
      </c>
      <c r="FD29" s="17">
        <v>39.251425502593101</v>
      </c>
      <c r="FE29" s="17">
        <v>20.9400432698997</v>
      </c>
      <c r="FF29" s="17">
        <v>394.29801173222597</v>
      </c>
      <c r="FG29" s="17">
        <v>0</v>
      </c>
      <c r="FH29" s="17">
        <v>2.9042432951128401</v>
      </c>
      <c r="FI29" s="17">
        <v>28.402995273290401</v>
      </c>
      <c r="FJ29" s="17">
        <v>90.797798894822904</v>
      </c>
      <c r="FK29" s="17">
        <v>0.34027412094556198</v>
      </c>
      <c r="FL29" s="17">
        <v>0</v>
      </c>
      <c r="FM29" s="17">
        <v>2126.2295314318399</v>
      </c>
      <c r="FN29" s="17">
        <v>1.6434259347145201E-2</v>
      </c>
      <c r="FO29" s="17">
        <v>0</v>
      </c>
      <c r="FP29" s="17">
        <v>46.018993688189198</v>
      </c>
      <c r="FQ29" s="17">
        <v>0</v>
      </c>
      <c r="FR29" s="17">
        <v>1.91454115895235</v>
      </c>
      <c r="FS29" s="17">
        <v>14.9371617820421</v>
      </c>
      <c r="FT29" s="17">
        <v>0</v>
      </c>
      <c r="FU29" s="17">
        <v>397.44348551794798</v>
      </c>
      <c r="FV29" s="17">
        <v>7.9502083916441997</v>
      </c>
      <c r="FW29" s="17">
        <v>2.86101157498089</v>
      </c>
      <c r="FY29" s="26">
        <f t="shared" si="0"/>
        <v>0.28008969493775981</v>
      </c>
      <c r="FZ29" s="40">
        <f t="shared" si="1"/>
        <v>2.888806522537169E-4</v>
      </c>
      <c r="GA29" s="40">
        <f t="shared" si="2"/>
        <v>8.9095006783772627E-4</v>
      </c>
      <c r="GB29" s="40">
        <f t="shared" si="3"/>
        <v>4.0383756449162082E-2</v>
      </c>
      <c r="GC29" s="40">
        <f t="shared" si="4"/>
        <v>3.6969205138825717E-4</v>
      </c>
      <c r="GD29" s="40">
        <f t="shared" si="5"/>
        <v>3.796517422405101E-4</v>
      </c>
      <c r="GE29" s="40">
        <f t="shared" si="6"/>
        <v>-2.2535284574376432E-3</v>
      </c>
      <c r="GF29" s="40">
        <f t="shared" si="7"/>
        <v>3.5896432449745704E-4</v>
      </c>
      <c r="GG29" s="40">
        <f t="shared" si="8"/>
        <v>5.8682467408324626E-4</v>
      </c>
      <c r="GH29" s="40">
        <f t="shared" si="9"/>
        <v>6.505901678078601E-4</v>
      </c>
      <c r="GI29" s="40">
        <f t="shared" si="10"/>
        <v>0</v>
      </c>
      <c r="GJ29" s="40">
        <f t="shared" si="11"/>
        <v>-1.6211184782312984E-6</v>
      </c>
      <c r="GK29" s="40">
        <f t="shared" si="12"/>
        <v>5.6096226024956043E-4</v>
      </c>
      <c r="GL29" s="40">
        <f t="shared" si="13"/>
        <v>-2.038093589997845E-6</v>
      </c>
      <c r="GM29" s="40">
        <f t="shared" si="14"/>
        <v>3.8427488834130079E-4</v>
      </c>
      <c r="GN29" s="40">
        <f t="shared" si="15"/>
        <v>6.8457393690632297E-6</v>
      </c>
      <c r="GO29" s="40">
        <f t="shared" si="16"/>
        <v>0</v>
      </c>
      <c r="GP29" s="40">
        <f t="shared" si="17"/>
        <v>0</v>
      </c>
      <c r="GQ29" s="40">
        <f t="shared" si="18"/>
        <v>0</v>
      </c>
      <c r="GR29" s="40">
        <f t="shared" si="19"/>
        <v>-9.4514705322956612E-7</v>
      </c>
      <c r="GS29" s="40">
        <f t="shared" si="20"/>
        <v>0</v>
      </c>
      <c r="GT29" s="40">
        <f t="shared" si="21"/>
        <v>0</v>
      </c>
      <c r="GU29" s="40">
        <f t="shared" si="22"/>
        <v>0</v>
      </c>
      <c r="GV29" s="40">
        <f t="shared" si="23"/>
        <v>0</v>
      </c>
      <c r="GW29" s="40">
        <f t="shared" si="24"/>
        <v>0</v>
      </c>
      <c r="GX29" s="40">
        <f t="shared" si="25"/>
        <v>6.3648627659960337E-4</v>
      </c>
      <c r="GY29" s="40">
        <f t="shared" si="26"/>
        <v>-3.8012033194840802E-6</v>
      </c>
      <c r="GZ29" s="40">
        <f t="shared" si="27"/>
        <v>-1.0802377038150472E-6</v>
      </c>
      <c r="HA29" s="40">
        <f t="shared" si="28"/>
        <v>1.1061169358501958E-6</v>
      </c>
      <c r="HB29" s="40">
        <f t="shared" si="29"/>
        <v>1.0236805045269641E-5</v>
      </c>
      <c r="HC29" s="40">
        <f t="shared" si="30"/>
        <v>1.751575778663734E-3</v>
      </c>
      <c r="HD29" s="40">
        <f t="shared" si="31"/>
        <v>1.7612249743093732E-3</v>
      </c>
      <c r="HE29" s="40">
        <f t="shared" si="32"/>
        <v>1.7814125320974809E-2</v>
      </c>
      <c r="HF29" s="40">
        <f t="shared" si="33"/>
        <v>2.3311976272024865E-8</v>
      </c>
      <c r="HG29" s="40">
        <f t="shared" si="34"/>
        <v>0</v>
      </c>
      <c r="HH29" s="40">
        <f t="shared" si="35"/>
        <v>0</v>
      </c>
      <c r="HI29" s="40">
        <f t="shared" si="36"/>
        <v>0</v>
      </c>
      <c r="HJ29" s="40">
        <f t="shared" si="37"/>
        <v>5.729812223142103E-4</v>
      </c>
      <c r="HK29" s="40">
        <f t="shared" si="38"/>
        <v>0</v>
      </c>
      <c r="HL29" s="40">
        <f t="shared" si="39"/>
        <v>1.7741168400085047E-3</v>
      </c>
      <c r="HM29" s="40">
        <f t="shared" si="40"/>
        <v>5.2876139217018618E-4</v>
      </c>
      <c r="HN29" s="40">
        <f t="shared" si="41"/>
        <v>1.0052543834559713E-3</v>
      </c>
      <c r="HO29" s="40">
        <f t="shared" si="42"/>
        <v>1.5970136330976819E-6</v>
      </c>
      <c r="HP29" s="40">
        <f t="shared" si="43"/>
        <v>1.3690511326279597E-6</v>
      </c>
      <c r="HQ29" s="40">
        <f t="shared" si="44"/>
        <v>0</v>
      </c>
      <c r="HR29" s="40">
        <f t="shared" si="45"/>
        <v>-3.4355138883971779E-6</v>
      </c>
      <c r="HS29" s="40">
        <f t="shared" si="46"/>
        <v>2.0222942736698203E-4</v>
      </c>
      <c r="HT29" s="40">
        <f t="shared" si="47"/>
        <v>8.0437230571551229E-4</v>
      </c>
      <c r="HU29" s="40">
        <f t="shared" si="48"/>
        <v>7.970936038501494E-5</v>
      </c>
      <c r="HV29" s="40">
        <f t="shared" si="49"/>
        <v>5.7204756037938461E-4</v>
      </c>
      <c r="HW29" s="40">
        <f t="shared" si="50"/>
        <v>5.8500531606424258E-6</v>
      </c>
      <c r="HX29" s="40">
        <f t="shared" si="51"/>
        <v>0</v>
      </c>
      <c r="HY29" s="40">
        <f t="shared" si="52"/>
        <v>0</v>
      </c>
      <c r="HZ29" s="40">
        <f t="shared" si="53"/>
        <v>0</v>
      </c>
      <c r="IA29" s="40">
        <f t="shared" si="54"/>
        <v>0</v>
      </c>
      <c r="IB29" s="40">
        <f t="shared" si="55"/>
        <v>0</v>
      </c>
      <c r="IC29" s="40">
        <f t="shared" si="56"/>
        <v>-6.0086571841181247E-7</v>
      </c>
    </row>
    <row r="30" spans="1:237" x14ac:dyDescent="0.25">
      <c r="A30" s="17" t="s">
        <v>199</v>
      </c>
      <c r="B30" s="15">
        <v>1050.0211537</v>
      </c>
      <c r="C30" s="15">
        <v>105.32860948</v>
      </c>
      <c r="D30" s="15">
        <v>971.02458300000001</v>
      </c>
      <c r="E30" s="15">
        <v>157.31609868000001</v>
      </c>
      <c r="F30" s="15">
        <v>150.78871573000001</v>
      </c>
      <c r="G30" s="15">
        <v>203.86908728</v>
      </c>
      <c r="H30" s="15">
        <v>26.40913596</v>
      </c>
      <c r="I30" s="17">
        <v>0.65054836000000005</v>
      </c>
      <c r="J30" s="17">
        <v>0.39917132</v>
      </c>
      <c r="L30" s="17">
        <v>4.7426830000000003E-2</v>
      </c>
      <c r="M30" s="17">
        <v>1.7375815299999999</v>
      </c>
      <c r="N30" s="17">
        <v>3.2932399999999998E-3</v>
      </c>
      <c r="O30" s="17">
        <v>1.5340690000000001E-2</v>
      </c>
      <c r="P30" s="17">
        <v>1.7389470000000001E-2</v>
      </c>
      <c r="Q30" s="17">
        <v>3.043999E-2</v>
      </c>
      <c r="R30" s="17">
        <v>2.2285570000000001E-2</v>
      </c>
      <c r="S30" s="17">
        <v>0.16605344999999999</v>
      </c>
      <c r="T30" s="17">
        <v>2.3866419999999999E-2</v>
      </c>
      <c r="U30" s="17">
        <v>2.1147280000000001E-2</v>
      </c>
      <c r="V30" s="17">
        <v>2.1617190000000001E-2</v>
      </c>
      <c r="Y30" s="17">
        <v>3.4260000000000001E-5</v>
      </c>
      <c r="Z30" s="17">
        <v>8.7165182600000009</v>
      </c>
      <c r="AA30" s="17">
        <v>14.421140940000001</v>
      </c>
      <c r="AB30" s="17">
        <v>1.5920810000000001E-2</v>
      </c>
      <c r="AC30" s="17">
        <v>0.12181612999999999</v>
      </c>
      <c r="AD30" s="17">
        <v>1.8714076500000001</v>
      </c>
      <c r="AE30" s="17">
        <v>0.23191608</v>
      </c>
      <c r="AG30" s="17">
        <v>9.2676030000000006E-2</v>
      </c>
      <c r="AH30" s="17">
        <v>9.596934E-2</v>
      </c>
      <c r="AI30" s="17">
        <v>2.9514430000000001E-2</v>
      </c>
      <c r="AJ30" s="17">
        <v>2.9056510000000001E-2</v>
      </c>
      <c r="AL30" s="17">
        <v>1.14033103</v>
      </c>
      <c r="AN30" s="17">
        <v>1.312587E-2</v>
      </c>
      <c r="AO30" s="17">
        <v>0.27909350999999999</v>
      </c>
      <c r="AP30" s="17">
        <v>4.9786400000000003E-3</v>
      </c>
      <c r="AT30" s="17">
        <v>7.1400000000000002E-6</v>
      </c>
      <c r="AU30" s="17">
        <v>1.9327999999999999E-4</v>
      </c>
      <c r="AV30" s="17">
        <v>5.7689999999999998E-5</v>
      </c>
      <c r="AW30" s="17">
        <v>3.5364400000000001E-3</v>
      </c>
      <c r="AX30" s="17">
        <v>0.21322442</v>
      </c>
      <c r="AY30" s="17">
        <v>0.203627</v>
      </c>
      <c r="AZ30" s="17">
        <v>3.2896269999999998E-2</v>
      </c>
      <c r="BA30" s="17">
        <v>0.45548251000000001</v>
      </c>
      <c r="BE30" s="17">
        <v>1.8971599999999999E-3</v>
      </c>
      <c r="BG30" s="17" t="s">
        <v>199</v>
      </c>
      <c r="BH30" s="17">
        <v>1.73543220198745E-4</v>
      </c>
      <c r="BI30" s="17">
        <v>8.9725653336119995E-2</v>
      </c>
      <c r="BJ30" s="17">
        <v>0</v>
      </c>
      <c r="BK30" s="17">
        <v>0.39941973796829899</v>
      </c>
      <c r="BL30" s="17">
        <v>0</v>
      </c>
      <c r="BM30" s="17">
        <v>0.65098117143146805</v>
      </c>
      <c r="BN30" s="17">
        <v>0.65098117143146805</v>
      </c>
      <c r="BO30" s="17">
        <v>6.0689832933745501E-4</v>
      </c>
      <c r="BP30" s="17">
        <v>1.4026567402238699E-4</v>
      </c>
      <c r="BQ30" s="17">
        <v>1.9492201980960501E-2</v>
      </c>
      <c r="BR30" s="17">
        <v>2.8049743434470201E-2</v>
      </c>
      <c r="BS30" s="17">
        <v>1.74206920326531</v>
      </c>
      <c r="BT30" s="17">
        <v>1.89938143442621E-3</v>
      </c>
      <c r="BU30" s="17">
        <v>1.0556901791326601E-3</v>
      </c>
      <c r="BV30" s="17">
        <v>2.2433494858409E-3</v>
      </c>
      <c r="BW30" s="5">
        <v>3.4260651832206199E-5</v>
      </c>
      <c r="BX30" s="17">
        <v>1.5340706724368601E-2</v>
      </c>
      <c r="BY30" s="17">
        <v>4.1800971681597498E-3</v>
      </c>
      <c r="BZ30" s="17">
        <v>1.3236991679183401E-2</v>
      </c>
      <c r="CA30" s="17">
        <v>3.0478815706070101E-2</v>
      </c>
      <c r="CB30" s="17">
        <v>0</v>
      </c>
      <c r="CC30" s="17">
        <v>35.362020654907198</v>
      </c>
      <c r="CD30" s="17">
        <v>2.2309699347679301E-2</v>
      </c>
      <c r="CE30" s="17">
        <v>6.9394688166677099E-3</v>
      </c>
      <c r="CF30" s="17">
        <v>1.6989775490300701E-2</v>
      </c>
      <c r="CG30" s="17">
        <v>0.16605273635256301</v>
      </c>
      <c r="CH30" s="17">
        <v>2.1172338167963801E-2</v>
      </c>
      <c r="CI30" s="17">
        <v>0.232164342857342</v>
      </c>
      <c r="CJ30" s="17">
        <v>2.1642749071804201E-2</v>
      </c>
      <c r="CK30" s="17">
        <v>0</v>
      </c>
      <c r="CL30" s="17">
        <v>2.9546963319248401E-2</v>
      </c>
      <c r="CM30" s="17">
        <v>1.31414497111945E-2</v>
      </c>
      <c r="CN30" s="17">
        <v>1051.6644193473201</v>
      </c>
      <c r="CO30" s="17">
        <v>0</v>
      </c>
      <c r="CP30" s="17">
        <v>0</v>
      </c>
      <c r="CQ30" s="17">
        <v>4.3932703366673698</v>
      </c>
      <c r="CR30" s="17">
        <v>1.5250500436731</v>
      </c>
      <c r="CS30" s="17">
        <v>4.8406395013617397E-2</v>
      </c>
      <c r="CT30" s="17">
        <v>0.21327942510411699</v>
      </c>
      <c r="CU30" s="17">
        <v>3.6246442837192401</v>
      </c>
      <c r="CV30" s="17">
        <v>0</v>
      </c>
      <c r="CW30" s="5">
        <v>9.9843330246862096E-5</v>
      </c>
      <c r="CX30" s="17">
        <v>8.7347756853110603</v>
      </c>
      <c r="CY30" s="17">
        <v>8.7347756853110603</v>
      </c>
      <c r="CZ30" s="5">
        <v>8.8136467344588102E-5</v>
      </c>
      <c r="DA30" s="17">
        <v>0</v>
      </c>
      <c r="DB30" s="17">
        <v>14.4590417291666</v>
      </c>
      <c r="DC30" s="17">
        <v>0.20363865021917399</v>
      </c>
      <c r="DD30" s="17">
        <v>7.8022916086015401E-3</v>
      </c>
      <c r="DE30" s="17">
        <v>5.8420497797780696E-3</v>
      </c>
      <c r="DF30" s="17">
        <v>0</v>
      </c>
      <c r="DG30" s="17">
        <v>2.7446746348109601E-2</v>
      </c>
      <c r="DH30" s="5">
        <v>9.5086056449346395E-5</v>
      </c>
      <c r="DI30" s="5">
        <v>2.37732484049007E-6</v>
      </c>
      <c r="DJ30" s="17">
        <v>3.22018993699168E-3</v>
      </c>
      <c r="DK30" s="17">
        <v>2.26965064898559E-4</v>
      </c>
      <c r="DL30" s="17">
        <v>3.1748975953085602E-2</v>
      </c>
      <c r="DM30" s="17">
        <v>9.03619344973738E-2</v>
      </c>
      <c r="DN30" s="17">
        <v>0.61886707188357803</v>
      </c>
      <c r="DO30" s="17">
        <v>1.2564880908599301</v>
      </c>
      <c r="DP30" s="5">
        <v>2.3773141209345399E-5</v>
      </c>
      <c r="DQ30" s="17">
        <v>3.2915921893281901E-2</v>
      </c>
      <c r="DR30" s="5">
        <v>6.9006865034144002E-5</v>
      </c>
      <c r="DS30" s="17">
        <v>9.2857465094970199E-2</v>
      </c>
      <c r="DT30" s="17">
        <v>105.34894426525599</v>
      </c>
      <c r="DU30" s="17">
        <v>0</v>
      </c>
      <c r="DV30" s="17">
        <v>3.9420189560735702E-2</v>
      </c>
      <c r="DW30" s="17">
        <v>5.6726499049712997E-2</v>
      </c>
      <c r="DX30" s="17">
        <v>25.8606341632632</v>
      </c>
      <c r="DY30" s="17">
        <v>925.8034361558</v>
      </c>
      <c r="DZ30" s="17">
        <v>102.867544078484</v>
      </c>
      <c r="EA30" s="17">
        <v>1028.67098023428</v>
      </c>
      <c r="EB30" s="5">
        <v>1.0635895408323501E-6</v>
      </c>
      <c r="EC30" s="17">
        <v>0.581914328649343</v>
      </c>
      <c r="ED30" s="17">
        <v>1.1689552415549099E-4</v>
      </c>
      <c r="EE30" s="17">
        <v>4.9842220290035703E-3</v>
      </c>
      <c r="EF30" s="17">
        <v>0</v>
      </c>
      <c r="EG30" s="17">
        <v>0</v>
      </c>
      <c r="EH30" s="17">
        <v>0</v>
      </c>
      <c r="EI30" s="5">
        <v>7.1478254204936397E-6</v>
      </c>
      <c r="EJ30" s="17">
        <v>1.9349760651441101E-4</v>
      </c>
      <c r="EK30" s="5">
        <v>5.7753828325645502E-5</v>
      </c>
      <c r="EL30" s="17">
        <v>3.5403986656619801E-3</v>
      </c>
      <c r="EM30" s="17">
        <v>1.44545251676339</v>
      </c>
      <c r="EN30" s="17">
        <v>1.8443413104936499</v>
      </c>
      <c r="EO30" s="17">
        <v>1.7304096260299699</v>
      </c>
      <c r="EP30" s="17">
        <v>3.22217703632665</v>
      </c>
      <c r="EQ30" s="17">
        <v>8.0445680925059406</v>
      </c>
      <c r="ER30" s="17">
        <v>1.3245813388869401</v>
      </c>
      <c r="ES30" s="17">
        <v>0</v>
      </c>
      <c r="ET30" s="17">
        <v>2.3158542092920399E-3</v>
      </c>
      <c r="EU30" s="17">
        <v>7.9626224173349396</v>
      </c>
      <c r="EV30" s="17">
        <v>157.59636951693099</v>
      </c>
      <c r="EW30" s="17">
        <v>151.05426673084</v>
      </c>
      <c r="EX30" s="17">
        <v>6.5421027860910401</v>
      </c>
      <c r="EY30" s="17">
        <v>0.120028631723408</v>
      </c>
      <c r="EZ30" s="17">
        <v>1.1806239305433799E-2</v>
      </c>
      <c r="FA30" s="17">
        <v>29.258196450999399</v>
      </c>
      <c r="FB30" s="17">
        <v>0.22814012636893199</v>
      </c>
      <c r="FC30" s="17">
        <v>19.268054568583</v>
      </c>
      <c r="FD30" s="17">
        <v>2.7472427457464601</v>
      </c>
      <c r="FE30" s="17">
        <v>1.08242597082182</v>
      </c>
      <c r="FF30" s="17">
        <v>48.3038926864972</v>
      </c>
      <c r="FG30" s="17">
        <v>2.90615484352254E-2</v>
      </c>
      <c r="FH30" s="17">
        <v>0.43487341654523798</v>
      </c>
      <c r="FI30" s="17">
        <v>14.5738185630163</v>
      </c>
      <c r="FJ30" s="17">
        <v>11.6352040500008</v>
      </c>
      <c r="FK30" s="17">
        <v>9.5645669929946595E-2</v>
      </c>
      <c r="FL30" s="17">
        <v>0</v>
      </c>
      <c r="FM30" s="17">
        <v>203.420999177542</v>
      </c>
      <c r="FN30" s="17">
        <v>0.10005289091271601</v>
      </c>
      <c r="FO30" s="17">
        <v>0.456787256593923</v>
      </c>
      <c r="FP30" s="17">
        <v>2.78430035121833</v>
      </c>
      <c r="FQ30" s="5">
        <v>1.6642808030556102E-5</v>
      </c>
      <c r="FR30" s="17">
        <v>0.52631806249907598</v>
      </c>
      <c r="FS30" s="17">
        <v>1.1411813231799901</v>
      </c>
      <c r="FT30" s="17">
        <v>8.7570361017873298E-4</v>
      </c>
      <c r="FU30" s="17">
        <v>26.428798298141999</v>
      </c>
      <c r="FV30" s="17">
        <v>0.27916630461411202</v>
      </c>
      <c r="FW30" s="17">
        <v>1.5482143404084301</v>
      </c>
      <c r="FY30" s="26">
        <f t="shared" si="0"/>
        <v>0.97850208214276835</v>
      </c>
      <c r="FZ30" s="40">
        <f t="shared" si="1"/>
        <v>1.5649833734583452E-3</v>
      </c>
      <c r="GA30" s="40">
        <f t="shared" si="2"/>
        <v>1.9306041688377552E-4</v>
      </c>
      <c r="GB30" s="40">
        <f t="shared" si="3"/>
        <v>5.9366568306829383E-2</v>
      </c>
      <c r="GC30" s="40">
        <f t="shared" si="4"/>
        <v>1.7815775962070227E-3</v>
      </c>
      <c r="GD30" s="40">
        <f t="shared" si="5"/>
        <v>1.7610800619555849E-3</v>
      </c>
      <c r="GE30" s="40">
        <f t="shared" si="6"/>
        <v>-2.1979207757112469E-3</v>
      </c>
      <c r="GF30" s="40">
        <f t="shared" si="7"/>
        <v>7.4452788503869883E-4</v>
      </c>
      <c r="GG30" s="40">
        <f t="shared" si="8"/>
        <v>6.6530247108455602E-4</v>
      </c>
      <c r="GH30" s="40">
        <f t="shared" si="9"/>
        <v>6.2233421053145132E-4</v>
      </c>
      <c r="GI30" s="40">
        <f t="shared" si="10"/>
        <v>0</v>
      </c>
      <c r="GJ30" s="40">
        <f t="shared" si="11"/>
        <v>2.4272213730224578E-3</v>
      </c>
      <c r="GK30" s="40">
        <f t="shared" si="12"/>
        <v>2.5827123434663105E-3</v>
      </c>
      <c r="GL30" s="40">
        <f t="shared" si="13"/>
        <v>1.7610817837631226E-3</v>
      </c>
      <c r="GM30" s="40">
        <f t="shared" si="14"/>
        <v>1.0901966339243382E-6</v>
      </c>
      <c r="GN30" s="40">
        <f t="shared" si="15"/>
        <v>1.5882512430310178E-3</v>
      </c>
      <c r="GO30" s="40">
        <f t="shared" si="16"/>
        <v>1.2754835356417978E-3</v>
      </c>
      <c r="GP30" s="40">
        <f t="shared" si="17"/>
        <v>1.0827341494653155E-3</v>
      </c>
      <c r="GQ30" s="40">
        <f t="shared" si="18"/>
        <v>-4.2976971389539776E-6</v>
      </c>
      <c r="GR30" s="40">
        <f t="shared" si="19"/>
        <v>2.6323305702494137E-3</v>
      </c>
      <c r="GS30" s="40">
        <f t="shared" si="20"/>
        <v>1.184935744161922E-3</v>
      </c>
      <c r="GT30" s="40">
        <f t="shared" si="21"/>
        <v>1.1823494082348071E-3</v>
      </c>
      <c r="GU30" s="40">
        <f t="shared" si="22"/>
        <v>0</v>
      </c>
      <c r="GV30" s="40">
        <f t="shared" si="23"/>
        <v>0</v>
      </c>
      <c r="GW30" s="40">
        <f t="shared" si="24"/>
        <v>1.9026042212456512E-5</v>
      </c>
      <c r="GX30" s="40">
        <f t="shared" si="25"/>
        <v>2.0945777621831597E-3</v>
      </c>
      <c r="GY30" s="40">
        <f t="shared" si="26"/>
        <v>2.6281408193906206E-3</v>
      </c>
      <c r="GZ30" s="40">
        <f t="shared" si="27"/>
        <v>2.4738438353105888E-3</v>
      </c>
      <c r="HA30" s="40">
        <f t="shared" si="28"/>
        <v>2.4198802774264318E-3</v>
      </c>
      <c r="HB30" s="40">
        <f t="shared" si="29"/>
        <v>2.109381536143672E-3</v>
      </c>
      <c r="HC30" s="40">
        <f t="shared" si="30"/>
        <v>1.0704857435586271E-3</v>
      </c>
      <c r="HD30" s="40">
        <f t="shared" si="31"/>
        <v>2.3773141209345398E+45</v>
      </c>
      <c r="HE30" s="40">
        <f t="shared" si="32"/>
        <v>1.9577348638066612E-3</v>
      </c>
      <c r="HF30" s="40">
        <f t="shared" si="33"/>
        <v>1.847971554755918E-3</v>
      </c>
      <c r="HG30" s="40">
        <f t="shared" si="34"/>
        <v>1.1022851956957937E-3</v>
      </c>
      <c r="HH30" s="40">
        <f t="shared" si="35"/>
        <v>1.7340125243533151E-4</v>
      </c>
      <c r="HI30" s="40">
        <f t="shared" si="36"/>
        <v>0</v>
      </c>
      <c r="HJ30" s="40">
        <f t="shared" si="37"/>
        <v>7.456546894019716E-4</v>
      </c>
      <c r="HK30" s="40">
        <f t="shared" si="38"/>
        <v>0</v>
      </c>
      <c r="HL30" s="40">
        <f t="shared" si="39"/>
        <v>1.1869469371935575E-3</v>
      </c>
      <c r="HM30" s="40">
        <f t="shared" si="40"/>
        <v>2.6082517688077431E-4</v>
      </c>
      <c r="HN30" s="40">
        <f t="shared" si="41"/>
        <v>1.1211955480954668E-3</v>
      </c>
      <c r="HO30" s="40">
        <f t="shared" si="42"/>
        <v>0</v>
      </c>
      <c r="HP30" s="40">
        <f t="shared" si="43"/>
        <v>0</v>
      </c>
      <c r="HQ30" s="40">
        <f t="shared" si="44"/>
        <v>0</v>
      </c>
      <c r="HR30" s="40">
        <f t="shared" si="45"/>
        <v>1.0959972680167245E-3</v>
      </c>
      <c r="HS30" s="40">
        <f t="shared" si="46"/>
        <v>1.1258615190967297E-3</v>
      </c>
      <c r="HT30" s="40">
        <f t="shared" si="47"/>
        <v>1.1064019005980893E-3</v>
      </c>
      <c r="HU30" s="40">
        <f t="shared" si="48"/>
        <v>1.1193928532592242E-3</v>
      </c>
      <c r="HV30" s="40">
        <f t="shared" si="49"/>
        <v>2.5796812633838877E-4</v>
      </c>
      <c r="HW30" s="40">
        <f t="shared" si="50"/>
        <v>5.7213528530039995E-5</v>
      </c>
      <c r="HX30" s="40">
        <f t="shared" si="51"/>
        <v>5.9738971263010405E-4</v>
      </c>
      <c r="HY30" s="40">
        <f t="shared" si="52"/>
        <v>2.8645372001726028E-3</v>
      </c>
      <c r="HZ30" s="40">
        <f t="shared" si="53"/>
        <v>0</v>
      </c>
      <c r="IA30" s="40">
        <f t="shared" si="54"/>
        <v>0</v>
      </c>
      <c r="IB30" s="40">
        <f t="shared" si="55"/>
        <v>0</v>
      </c>
      <c r="IC30" s="40">
        <f t="shared" si="56"/>
        <v>1.1709262403856377E-3</v>
      </c>
    </row>
    <row r="31" spans="1:237" x14ac:dyDescent="0.25">
      <c r="A31" s="17" t="s">
        <v>200</v>
      </c>
      <c r="B31" s="15">
        <v>1698.1618000000001</v>
      </c>
      <c r="C31" s="15">
        <v>247.78649999000001</v>
      </c>
      <c r="D31" s="15">
        <v>5012.5129999999999</v>
      </c>
      <c r="E31" s="15">
        <v>552.64839998000002</v>
      </c>
      <c r="F31" s="15">
        <v>527.79259997999998</v>
      </c>
      <c r="G31" s="15">
        <v>1292.5546999999999</v>
      </c>
      <c r="H31" s="15">
        <v>150.76889997999999</v>
      </c>
      <c r="I31" s="17">
        <v>1.3407964800000001</v>
      </c>
      <c r="J31" s="17">
        <v>0.76559999000000001</v>
      </c>
      <c r="L31" s="17">
        <v>7.5584600000000004E-3</v>
      </c>
      <c r="M31" s="17">
        <v>0.45981024999999998</v>
      </c>
      <c r="N31" s="17">
        <v>4.8484999999999999E-4</v>
      </c>
      <c r="O31" s="17">
        <v>1.524855E-2</v>
      </c>
      <c r="P31" s="17">
        <v>3.224627E-2</v>
      </c>
      <c r="Q31" s="17">
        <v>1.6115000000000001E-2</v>
      </c>
      <c r="T31" s="17">
        <v>7.7252600000000003E-3</v>
      </c>
      <c r="V31" s="17">
        <v>1.4055E-2</v>
      </c>
      <c r="Y31" s="5"/>
      <c r="Z31" s="17">
        <v>9.9807777299999998</v>
      </c>
      <c r="AA31" s="17">
        <v>68.926416799999998</v>
      </c>
      <c r="AB31" s="17">
        <v>2.9051150000000001E-2</v>
      </c>
      <c r="AC31" s="17">
        <v>0.2009</v>
      </c>
      <c r="AD31" s="17">
        <v>3.9195130000000002E-2</v>
      </c>
      <c r="AG31" s="17">
        <v>0.10100728</v>
      </c>
      <c r="AH31" s="17">
        <v>6.5690070000000003E-2</v>
      </c>
      <c r="AL31" s="17">
        <v>8.90682756</v>
      </c>
      <c r="AN31" s="17">
        <v>6.5550000000000001E-3</v>
      </c>
      <c r="AO31" s="17">
        <v>4.3851101400000001</v>
      </c>
      <c r="AP31" s="17">
        <v>3.2706E-4</v>
      </c>
      <c r="AU31" s="17">
        <v>1.403E-5</v>
      </c>
      <c r="AV31" s="17">
        <v>6.2069999999999994E-5</v>
      </c>
      <c r="AW31" s="17">
        <v>5.3227999999999999E-4</v>
      </c>
      <c r="AX31" s="17">
        <v>2.1919291400000001</v>
      </c>
      <c r="AY31" s="17">
        <v>0.17083525999999999</v>
      </c>
      <c r="BE31" s="17">
        <v>5.1440000000000002E-5</v>
      </c>
      <c r="BG31" s="17" t="s">
        <v>200</v>
      </c>
      <c r="BH31" s="17">
        <v>9.00840105949723E-2</v>
      </c>
      <c r="BI31" s="17">
        <v>0.18139885706432499</v>
      </c>
      <c r="BJ31" s="17">
        <v>0</v>
      </c>
      <c r="BK31" s="17">
        <v>0.76745205670222605</v>
      </c>
      <c r="BL31" s="17">
        <v>0</v>
      </c>
      <c r="BM31" s="17">
        <v>1.34136921092297</v>
      </c>
      <c r="BN31" s="17">
        <v>1.34136921092297</v>
      </c>
      <c r="BO31" s="17">
        <v>0.194842747945567</v>
      </c>
      <c r="BP31" s="17">
        <v>7.2805512365834907E-2</v>
      </c>
      <c r="BQ31" s="17">
        <v>3.1065131451500998E-3</v>
      </c>
      <c r="BR31" s="17">
        <v>4.4703485415003401E-3</v>
      </c>
      <c r="BS31" s="17">
        <v>0.46000612116568801</v>
      </c>
      <c r="BT31" s="5">
        <v>5.1440141750927303E-5</v>
      </c>
      <c r="BU31" s="17">
        <v>1.5554746575099999E-4</v>
      </c>
      <c r="BV31" s="17">
        <v>3.3057117241764401E-4</v>
      </c>
      <c r="BW31" s="17">
        <v>0</v>
      </c>
      <c r="BX31" s="17">
        <v>1.52549466901009E-2</v>
      </c>
      <c r="BY31" s="17">
        <v>7.7588874546862001E-3</v>
      </c>
      <c r="BZ31" s="17">
        <v>2.4569985919658002E-2</v>
      </c>
      <c r="CA31" s="17">
        <v>1.6160196404570198E-2</v>
      </c>
      <c r="CB31" s="17">
        <v>0</v>
      </c>
      <c r="CC31" s="17">
        <v>322.02986156597098</v>
      </c>
      <c r="CD31" s="17">
        <v>0</v>
      </c>
      <c r="CE31" s="17">
        <v>2.2464481923029898E-3</v>
      </c>
      <c r="CF31" s="17">
        <v>5.4999581197256496E-3</v>
      </c>
      <c r="CG31" s="17">
        <v>0</v>
      </c>
      <c r="CH31" s="17">
        <v>0</v>
      </c>
      <c r="CI31" s="17">
        <v>0</v>
      </c>
      <c r="CJ31" s="17">
        <v>1.4094843414540601E-2</v>
      </c>
      <c r="CK31" s="17">
        <v>0</v>
      </c>
      <c r="CL31" s="17">
        <v>0</v>
      </c>
      <c r="CM31" s="17">
        <v>6.5736453975760098E-3</v>
      </c>
      <c r="CN31" s="17">
        <v>1700.07235764656</v>
      </c>
      <c r="CO31" s="17">
        <v>0</v>
      </c>
      <c r="CP31" s="17">
        <v>0</v>
      </c>
      <c r="CQ31" s="17">
        <v>6.8962515970316298</v>
      </c>
      <c r="CR31" s="17">
        <v>12.116873742399999</v>
      </c>
      <c r="CS31" s="17">
        <v>0.94113484459924701</v>
      </c>
      <c r="CT31" s="17">
        <v>2.19356488529752</v>
      </c>
      <c r="CU31" s="17">
        <v>0.16782536042200799</v>
      </c>
      <c r="CV31" s="17">
        <v>0</v>
      </c>
      <c r="CW31" s="17">
        <v>5.1829156924993201E-2</v>
      </c>
      <c r="CX31" s="17">
        <v>10.0003563181019</v>
      </c>
      <c r="CY31" s="17">
        <v>10.0003563181019</v>
      </c>
      <c r="CZ31" s="17">
        <v>2.4680223469744299E-3</v>
      </c>
      <c r="DA31" s="17">
        <v>0</v>
      </c>
      <c r="DB31" s="17">
        <v>69.114662620010193</v>
      </c>
      <c r="DC31" s="17">
        <v>0.17118519623919001</v>
      </c>
      <c r="DD31" s="17">
        <v>1.71261250118084E-2</v>
      </c>
      <c r="DE31" s="17">
        <v>6.3591951048218298E-3</v>
      </c>
      <c r="DF31" s="17">
        <v>0</v>
      </c>
      <c r="DG31" s="17">
        <v>0.19223326141084701</v>
      </c>
      <c r="DH31" s="17">
        <v>4.9359624221630601E-2</v>
      </c>
      <c r="DI31" s="17">
        <v>1.23402530524644E-3</v>
      </c>
      <c r="DJ31" s="17">
        <v>1.4022080724004899</v>
      </c>
      <c r="DK31" s="17">
        <v>0.11783455783329699</v>
      </c>
      <c r="DL31" s="17">
        <v>5.2370644239000501E-2</v>
      </c>
      <c r="DM31" s="17">
        <v>0.14905392698136399</v>
      </c>
      <c r="DN31" s="17">
        <v>1.29369195761614E-2</v>
      </c>
      <c r="DO31" s="17">
        <v>2.6265843250163901E-2</v>
      </c>
      <c r="DP31" s="17">
        <v>1.2340259201816599E-2</v>
      </c>
      <c r="DQ31" s="17">
        <v>0</v>
      </c>
      <c r="DR31" s="17">
        <v>0</v>
      </c>
      <c r="DS31" s="17">
        <v>0.107766606521164</v>
      </c>
      <c r="DT31" s="17">
        <v>248.108224929248</v>
      </c>
      <c r="DU31" s="17">
        <v>0</v>
      </c>
      <c r="DV31" s="17">
        <v>2.7002615754462399E-2</v>
      </c>
      <c r="DW31" s="17">
        <v>3.8857128280129098E-2</v>
      </c>
      <c r="DX31" s="17">
        <v>67.669751210778898</v>
      </c>
      <c r="DY31" s="17">
        <v>4969.9355999600903</v>
      </c>
      <c r="DZ31" s="17">
        <v>552.21525467879201</v>
      </c>
      <c r="EA31" s="17">
        <v>5522.1508546388804</v>
      </c>
      <c r="EB31" s="17">
        <v>5.5216200256838401E-4</v>
      </c>
      <c r="EC31" s="17">
        <v>4.8633355569747598</v>
      </c>
      <c r="ED31" s="17">
        <v>6.0673047565187897E-2</v>
      </c>
      <c r="EE31" s="17">
        <v>3.2712977963061598E-4</v>
      </c>
      <c r="EF31" s="17">
        <v>0</v>
      </c>
      <c r="EG31" s="17">
        <v>0</v>
      </c>
      <c r="EH31" s="17">
        <v>0</v>
      </c>
      <c r="EI31" s="17">
        <v>0</v>
      </c>
      <c r="EJ31" s="5">
        <v>1.40299170537325E-5</v>
      </c>
      <c r="EK31" s="5">
        <v>6.2070066519882898E-5</v>
      </c>
      <c r="EL31" s="17">
        <v>5.3238372024272797E-4</v>
      </c>
      <c r="EM31" s="17">
        <v>8.1424779334125894</v>
      </c>
      <c r="EN31" s="17">
        <v>13.8737793877277</v>
      </c>
      <c r="EO31" s="17">
        <v>7.8807401860733997</v>
      </c>
      <c r="EP31" s="17">
        <v>21.9376161538076</v>
      </c>
      <c r="EQ31" s="17">
        <v>36.772210318556802</v>
      </c>
      <c r="ER31" s="17">
        <v>9.6465362013888996</v>
      </c>
      <c r="ES31" s="17">
        <v>0.113293297397994</v>
      </c>
      <c r="ET31" s="17">
        <v>5.6484239237560296E-3</v>
      </c>
      <c r="EU31" s="17">
        <v>3.45833997890584</v>
      </c>
      <c r="EV31" s="17">
        <v>553.23540904704805</v>
      </c>
      <c r="EW31" s="17">
        <v>528.359339462766</v>
      </c>
      <c r="EX31" s="17">
        <v>24.8760695842827</v>
      </c>
      <c r="EY31" s="17">
        <v>0</v>
      </c>
      <c r="EZ31" s="17">
        <v>6.6070773105816202E-2</v>
      </c>
      <c r="FA31" s="17">
        <v>81.9499816528933</v>
      </c>
      <c r="FB31" s="17">
        <v>0.66516960267200098</v>
      </c>
      <c r="FC31" s="17">
        <v>72.511589830640901</v>
      </c>
      <c r="FD31" s="17">
        <v>23.982942897466302</v>
      </c>
      <c r="FE31" s="17">
        <v>10.3501121583447</v>
      </c>
      <c r="FF31" s="17">
        <v>181.91513255482599</v>
      </c>
      <c r="FG31" s="17">
        <v>0</v>
      </c>
      <c r="FH31" s="17">
        <v>4.4765463728448696</v>
      </c>
      <c r="FI31" s="17">
        <v>20.2682026193797</v>
      </c>
      <c r="FJ31" s="17">
        <v>48.246795222402199</v>
      </c>
      <c r="FK31" s="17">
        <v>0.45212808149148498</v>
      </c>
      <c r="FL31" s="17">
        <v>0</v>
      </c>
      <c r="FM31" s="17">
        <v>1327.1943605730901</v>
      </c>
      <c r="FN31" s="17">
        <v>0.48667088722499402</v>
      </c>
      <c r="FO31" s="17">
        <v>0</v>
      </c>
      <c r="FP31" s="17">
        <v>16.229891596752498</v>
      </c>
      <c r="FQ31" s="17">
        <v>8.6377973943352199E-3</v>
      </c>
      <c r="FR31" s="17">
        <v>2.27433498848966</v>
      </c>
      <c r="FS31" s="17">
        <v>8.9134678370889802</v>
      </c>
      <c r="FT31" s="17">
        <v>0.454564636386183</v>
      </c>
      <c r="FU31" s="17">
        <v>150.975852882048</v>
      </c>
      <c r="FV31" s="17">
        <v>4.3883784756870501</v>
      </c>
      <c r="FW31" s="17">
        <v>5.6609122623410304</v>
      </c>
      <c r="FY31" s="26">
        <f t="shared" si="0"/>
        <v>0.44821572403135779</v>
      </c>
      <c r="FZ31" s="40">
        <f t="shared" si="1"/>
        <v>1.1250739750240154E-3</v>
      </c>
      <c r="GA31" s="40">
        <f t="shared" si="2"/>
        <v>1.2983957530413063E-3</v>
      </c>
      <c r="GB31" s="40">
        <f t="shared" si="3"/>
        <v>0.10167312376823373</v>
      </c>
      <c r="GC31" s="40">
        <f t="shared" si="4"/>
        <v>1.0621745526980136E-3</v>
      </c>
      <c r="GD31" s="40">
        <f t="shared" si="5"/>
        <v>1.0737920213119707E-3</v>
      </c>
      <c r="GE31" s="40">
        <f t="shared" si="6"/>
        <v>2.6799376903035646E-2</v>
      </c>
      <c r="GF31" s="40">
        <f t="shared" si="7"/>
        <v>1.3726498109057578E-3</v>
      </c>
      <c r="GG31" s="40">
        <f t="shared" si="8"/>
        <v>4.2715723938203059E-4</v>
      </c>
      <c r="GH31" s="40">
        <f t="shared" si="9"/>
        <v>2.419104919562552E-3</v>
      </c>
      <c r="GI31" s="40">
        <f t="shared" si="10"/>
        <v>0</v>
      </c>
      <c r="GJ31" s="40">
        <f t="shared" si="11"/>
        <v>2.4345814690346955E-3</v>
      </c>
      <c r="GK31" s="40">
        <f t="shared" si="12"/>
        <v>4.2598259975290455E-4</v>
      </c>
      <c r="GL31" s="40">
        <f t="shared" si="13"/>
        <v>2.6165580460844181E-3</v>
      </c>
      <c r="GM31" s="40">
        <f t="shared" si="14"/>
        <v>4.194949749911016E-4</v>
      </c>
      <c r="GN31" s="40">
        <f t="shared" si="15"/>
        <v>2.5616412175486344E-3</v>
      </c>
      <c r="GO31" s="40">
        <f t="shared" si="16"/>
        <v>2.8046171002294512E-3</v>
      </c>
      <c r="GP31" s="40">
        <f t="shared" si="17"/>
        <v>0</v>
      </c>
      <c r="GQ31" s="40">
        <f t="shared" si="18"/>
        <v>0</v>
      </c>
      <c r="GR31" s="40">
        <f t="shared" si="19"/>
        <v>2.7372945413668367E-3</v>
      </c>
      <c r="GS31" s="40">
        <f t="shared" si="20"/>
        <v>0</v>
      </c>
      <c r="GT31" s="40">
        <f t="shared" si="21"/>
        <v>2.8348213831804322E-3</v>
      </c>
      <c r="GU31" s="40">
        <f t="shared" si="22"/>
        <v>0</v>
      </c>
      <c r="GV31" s="40">
        <f t="shared" si="23"/>
        <v>0</v>
      </c>
      <c r="GW31" s="40">
        <f t="shared" si="24"/>
        <v>0</v>
      </c>
      <c r="GX31" s="40">
        <f t="shared" si="25"/>
        <v>1.9616295073931686E-3</v>
      </c>
      <c r="GY31" s="40">
        <f t="shared" si="26"/>
        <v>2.7311128120357342E-3</v>
      </c>
      <c r="GZ31" s="40">
        <f t="shared" si="27"/>
        <v>2.8430557959412497E-3</v>
      </c>
      <c r="HA31" s="40">
        <f t="shared" si="28"/>
        <v>2.6111061242633446E-3</v>
      </c>
      <c r="HB31" s="40">
        <f t="shared" si="29"/>
        <v>1.9473915063683483E-4</v>
      </c>
      <c r="HC31" s="40">
        <f t="shared" si="30"/>
        <v>0</v>
      </c>
      <c r="HD31" s="40">
        <f t="shared" si="31"/>
        <v>1.2340259201816599E+48</v>
      </c>
      <c r="HE31" s="40">
        <f t="shared" si="32"/>
        <v>6.6919201478982476E-2</v>
      </c>
      <c r="HF31" s="40">
        <f t="shared" si="33"/>
        <v>2.5829479949022885E-3</v>
      </c>
      <c r="HG31" s="40">
        <f t="shared" si="34"/>
        <v>0</v>
      </c>
      <c r="HH31" s="40">
        <f t="shared" si="35"/>
        <v>0</v>
      </c>
      <c r="HI31" s="40">
        <f t="shared" si="36"/>
        <v>0</v>
      </c>
      <c r="HJ31" s="40">
        <f t="shared" si="37"/>
        <v>7.4552662485588572E-4</v>
      </c>
      <c r="HK31" s="40">
        <f t="shared" si="38"/>
        <v>0</v>
      </c>
      <c r="HL31" s="40">
        <f t="shared" si="39"/>
        <v>2.8444542450052988E-3</v>
      </c>
      <c r="HM31" s="40">
        <f t="shared" si="40"/>
        <v>7.4532579175992685E-4</v>
      </c>
      <c r="HN31" s="40">
        <f t="shared" si="41"/>
        <v>2.1335421823512991E-4</v>
      </c>
      <c r="HO31" s="40">
        <f t="shared" si="42"/>
        <v>0</v>
      </c>
      <c r="HP31" s="40">
        <f t="shared" si="43"/>
        <v>0</v>
      </c>
      <c r="HQ31" s="40">
        <f t="shared" si="44"/>
        <v>0</v>
      </c>
      <c r="HR31" s="40">
        <f t="shared" si="45"/>
        <v>0</v>
      </c>
      <c r="HS31" s="40">
        <f t="shared" si="46"/>
        <v>-5.9120646828053209E-6</v>
      </c>
      <c r="HT31" s="40">
        <f t="shared" si="47"/>
        <v>1.0716913630476528E-6</v>
      </c>
      <c r="HU31" s="40">
        <f t="shared" si="48"/>
        <v>1.948603042157804E-4</v>
      </c>
      <c r="HV31" s="40">
        <f t="shared" si="49"/>
        <v>7.4625829260154593E-4</v>
      </c>
      <c r="HW31" s="40">
        <f t="shared" si="50"/>
        <v>2.0483841520188752E-3</v>
      </c>
      <c r="HX31" s="40">
        <f t="shared" si="51"/>
        <v>0</v>
      </c>
      <c r="HY31" s="40">
        <f t="shared" si="52"/>
        <v>0</v>
      </c>
      <c r="HZ31" s="40">
        <f t="shared" si="53"/>
        <v>0</v>
      </c>
      <c r="IA31" s="40">
        <f t="shared" si="54"/>
        <v>0</v>
      </c>
      <c r="IB31" s="40">
        <f t="shared" si="55"/>
        <v>0</v>
      </c>
      <c r="IC31" s="40">
        <f t="shared" si="56"/>
        <v>2.7556556629197207E-6</v>
      </c>
    </row>
    <row r="32" spans="1:237" x14ac:dyDescent="0.25">
      <c r="A32" s="17" t="s">
        <v>201</v>
      </c>
      <c r="B32" s="15">
        <v>6896.9830000000002</v>
      </c>
      <c r="C32" s="15">
        <v>316.91039999999998</v>
      </c>
      <c r="D32" s="15">
        <v>10824.094999999999</v>
      </c>
      <c r="E32" s="15">
        <v>474.79183</v>
      </c>
      <c r="F32" s="15">
        <v>411.22982999999999</v>
      </c>
      <c r="G32" s="15">
        <v>1778.877</v>
      </c>
      <c r="H32" s="15">
        <v>224.85880800000001</v>
      </c>
      <c r="I32" s="17">
        <v>1.9929644399999999</v>
      </c>
      <c r="J32" s="17">
        <v>0.77301441999999998</v>
      </c>
      <c r="L32" s="17">
        <v>0.10811564999999999</v>
      </c>
      <c r="M32" s="17">
        <v>0.63370906999999999</v>
      </c>
      <c r="N32" s="17">
        <v>1.6066190000000001E-2</v>
      </c>
      <c r="O32" s="17">
        <v>7.9009500000000003E-3</v>
      </c>
      <c r="P32" s="17">
        <v>2.4428149999999999E-2</v>
      </c>
      <c r="T32" s="17">
        <v>6.7420000000000002E-4</v>
      </c>
      <c r="Z32" s="17">
        <v>19.651927700000002</v>
      </c>
      <c r="AA32" s="17">
        <v>8.14</v>
      </c>
      <c r="AB32" s="17">
        <v>3.2499999999999999E-3</v>
      </c>
      <c r="AC32" s="17">
        <v>0.20789292000000001</v>
      </c>
      <c r="AD32" s="17">
        <v>4.5783000000000004E-3</v>
      </c>
      <c r="AF32" s="17">
        <v>0.33500000000000002</v>
      </c>
      <c r="AG32" s="17">
        <v>0.17150783999999999</v>
      </c>
      <c r="AH32" s="17">
        <v>2.5350299999999999E-2</v>
      </c>
      <c r="AL32" s="17">
        <v>4.6004259300000001</v>
      </c>
      <c r="AO32" s="17">
        <v>2.4101525100000001</v>
      </c>
      <c r="AP32" s="17">
        <v>3.5615000000000001E-4</v>
      </c>
      <c r="AQ32" s="17">
        <v>2.1699999999999999E-5</v>
      </c>
      <c r="AR32" s="17">
        <v>1.9225000000000001E-4</v>
      </c>
      <c r="AT32" s="17">
        <v>1.4399999999999999E-5</v>
      </c>
      <c r="AU32" s="17">
        <v>6.5099999999999997E-5</v>
      </c>
      <c r="AV32" s="17">
        <v>4.3399999999999998E-5</v>
      </c>
      <c r="AW32" s="17">
        <v>4.2799E-4</v>
      </c>
      <c r="AX32" s="17">
        <v>1.2050760599999999</v>
      </c>
      <c r="AY32" s="17">
        <v>23.723508899999999</v>
      </c>
      <c r="BE32" s="17">
        <v>1.4399999999999999E-5</v>
      </c>
      <c r="BG32" s="17" t="s">
        <v>201</v>
      </c>
      <c r="BH32" s="17">
        <v>0</v>
      </c>
      <c r="BI32" s="17">
        <v>0</v>
      </c>
      <c r="BJ32" s="17">
        <v>0</v>
      </c>
      <c r="BK32" s="17">
        <v>0.77456371245489597</v>
      </c>
      <c r="BL32" s="17">
        <v>0</v>
      </c>
      <c r="BM32" s="17">
        <v>1.99464475535467</v>
      </c>
      <c r="BN32" s="17">
        <v>1.99464475535467</v>
      </c>
      <c r="BO32" s="17">
        <v>6.2902424938738998E-3</v>
      </c>
      <c r="BP32" s="17">
        <v>0</v>
      </c>
      <c r="BQ32" s="17">
        <v>4.4327329385141903E-2</v>
      </c>
      <c r="BR32" s="17">
        <v>6.3788216489911106E-2</v>
      </c>
      <c r="BS32" s="17">
        <v>0.63373498795766903</v>
      </c>
      <c r="BT32" s="5">
        <v>1.44000979700504E-5</v>
      </c>
      <c r="BU32" s="17">
        <v>5.1411804242431202E-3</v>
      </c>
      <c r="BV32" s="17">
        <v>1.0925020340750701E-2</v>
      </c>
      <c r="BW32" s="17">
        <v>0</v>
      </c>
      <c r="BX32" s="17">
        <v>7.9009631177766292E-3</v>
      </c>
      <c r="BY32" s="17">
        <v>5.8627539200934702E-3</v>
      </c>
      <c r="BZ32" s="17">
        <v>1.8565378614835999E-2</v>
      </c>
      <c r="CA32" s="17">
        <v>0</v>
      </c>
      <c r="CB32" s="17">
        <v>0</v>
      </c>
      <c r="CC32" s="17">
        <v>261.53123175193798</v>
      </c>
      <c r="CD32" s="17">
        <v>0</v>
      </c>
      <c r="CE32" s="17">
        <v>1.9551895960581299E-4</v>
      </c>
      <c r="CF32" s="17">
        <v>4.7868305743591397E-4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6897.0003178441202</v>
      </c>
      <c r="CO32" s="17">
        <v>0</v>
      </c>
      <c r="CP32" s="17">
        <v>0</v>
      </c>
      <c r="CQ32" s="17">
        <v>0.80010265815526005</v>
      </c>
      <c r="CR32" s="17">
        <v>9.3882567349105308</v>
      </c>
      <c r="CS32" s="17">
        <v>0.35240334554532898</v>
      </c>
      <c r="CT32" s="17">
        <v>1.2051950776784099</v>
      </c>
      <c r="CU32" s="17">
        <v>0</v>
      </c>
      <c r="CV32" s="17">
        <v>0</v>
      </c>
      <c r="CW32" s="17">
        <v>0</v>
      </c>
      <c r="CX32" s="17">
        <v>19.655748916094801</v>
      </c>
      <c r="CY32" s="17">
        <v>19.655748916094801</v>
      </c>
      <c r="CZ32" s="17">
        <v>0</v>
      </c>
      <c r="DA32" s="17">
        <v>0</v>
      </c>
      <c r="DB32" s="17">
        <v>8.1400049171337692</v>
      </c>
      <c r="DC32" s="17">
        <v>23.723498327920399</v>
      </c>
      <c r="DD32" s="17">
        <v>7.0147200529426695E-4</v>
      </c>
      <c r="DE32" s="17">
        <v>2.3780936886347299E-3</v>
      </c>
      <c r="DF32" s="17">
        <v>0</v>
      </c>
      <c r="DG32" s="17">
        <v>0.83976331031885398</v>
      </c>
      <c r="DH32" s="17">
        <v>0</v>
      </c>
      <c r="DI32" s="17">
        <v>0</v>
      </c>
      <c r="DJ32" s="17">
        <v>4.8750837772967796E-3</v>
      </c>
      <c r="DK32" s="17">
        <v>0</v>
      </c>
      <c r="DL32" s="17">
        <v>5.4115850493339203E-2</v>
      </c>
      <c r="DM32" s="17">
        <v>0.15402216589714299</v>
      </c>
      <c r="DN32" s="17">
        <v>1.5108387509714101E-3</v>
      </c>
      <c r="DO32" s="17">
        <v>3.0674606506941801E-3</v>
      </c>
      <c r="DP32" s="17">
        <v>0.33594780570445898</v>
      </c>
      <c r="DQ32" s="17">
        <v>0</v>
      </c>
      <c r="DR32" s="17">
        <v>0</v>
      </c>
      <c r="DS32" s="17">
        <v>0.17672023825193101</v>
      </c>
      <c r="DT32" s="17">
        <v>316.91557193421397</v>
      </c>
      <c r="DU32" s="17">
        <v>0</v>
      </c>
      <c r="DV32" s="17">
        <v>1.0393621552935699E-2</v>
      </c>
      <c r="DW32" s="17">
        <v>1.4956664203001501E-2</v>
      </c>
      <c r="DX32" s="17">
        <v>177.57604904710701</v>
      </c>
      <c r="DY32" s="17">
        <v>9728.7505427836604</v>
      </c>
      <c r="DZ32" s="17">
        <v>1080.97232932048</v>
      </c>
      <c r="EA32" s="17">
        <v>10809.722872104099</v>
      </c>
      <c r="EB32" s="17">
        <v>0</v>
      </c>
      <c r="EC32" s="17">
        <v>4.2315947627589701</v>
      </c>
      <c r="ED32" s="17">
        <v>0</v>
      </c>
      <c r="EE32" s="17">
        <v>3.5614919341538901E-4</v>
      </c>
      <c r="EF32" s="5">
        <v>2.1699962941490401E-5</v>
      </c>
      <c r="EG32" s="17">
        <v>1.9224951139324399E-4</v>
      </c>
      <c r="EH32" s="17">
        <v>0</v>
      </c>
      <c r="EI32" s="5">
        <v>1.4399940430619901E-5</v>
      </c>
      <c r="EJ32" s="5">
        <v>6.5099804551882996E-5</v>
      </c>
      <c r="EK32" s="5">
        <v>4.3399921986540698E-5</v>
      </c>
      <c r="EL32" s="17">
        <v>4.2798837461686397E-4</v>
      </c>
      <c r="EM32" s="17">
        <v>10.8304859983608</v>
      </c>
      <c r="EN32" s="17">
        <v>65.427187742668394</v>
      </c>
      <c r="EO32" s="17">
        <v>7.8845006545015499</v>
      </c>
      <c r="EP32" s="17">
        <v>7.4536313411420902</v>
      </c>
      <c r="EQ32" s="17">
        <v>27.337417195004299</v>
      </c>
      <c r="ER32" s="17">
        <v>8.4449963077586094</v>
      </c>
      <c r="ES32" s="17">
        <v>0</v>
      </c>
      <c r="ET32" s="17">
        <v>1.7044448218389799E-4</v>
      </c>
      <c r="EU32" s="17">
        <v>1.6621318809828201</v>
      </c>
      <c r="EV32" s="17">
        <v>474.82655761607498</v>
      </c>
      <c r="EW32" s="17">
        <v>411.26464209509601</v>
      </c>
      <c r="EX32" s="17">
        <v>63.561915520979703</v>
      </c>
      <c r="EY32" s="17">
        <v>0</v>
      </c>
      <c r="EZ32" s="17">
        <v>4.1541264857774297E-2</v>
      </c>
      <c r="FA32" s="17">
        <v>93.333050078876894</v>
      </c>
      <c r="FB32" s="17">
        <v>0</v>
      </c>
      <c r="FC32" s="17">
        <v>49.884821612427402</v>
      </c>
      <c r="FD32" s="17">
        <v>12.4089766317542</v>
      </c>
      <c r="FE32" s="17">
        <v>6.4675819529974596</v>
      </c>
      <c r="FF32" s="17">
        <v>124.988912658917</v>
      </c>
      <c r="FG32" s="17">
        <v>0</v>
      </c>
      <c r="FH32" s="17">
        <v>8.6313301839775498</v>
      </c>
      <c r="FI32" s="17">
        <v>19.705976659325199</v>
      </c>
      <c r="FJ32" s="17">
        <v>40.188324341694297</v>
      </c>
      <c r="FK32" s="17">
        <v>0.63229351649481602</v>
      </c>
      <c r="FL32" s="17">
        <v>0</v>
      </c>
      <c r="FM32" s="17">
        <v>1800.33898456673</v>
      </c>
      <c r="FN32" s="17">
        <v>3.0358962792199101E-2</v>
      </c>
      <c r="FO32" s="17">
        <v>0</v>
      </c>
      <c r="FP32" s="17">
        <v>42.659211688244397</v>
      </c>
      <c r="FQ32" s="17">
        <v>0</v>
      </c>
      <c r="FR32" s="17">
        <v>17.9301135318366</v>
      </c>
      <c r="FS32" s="17">
        <v>4.6004223025903697</v>
      </c>
      <c r="FT32" s="17">
        <v>0</v>
      </c>
      <c r="FU32" s="17">
        <v>224.87978049162999</v>
      </c>
      <c r="FV32" s="17">
        <v>2.4103901475745499</v>
      </c>
      <c r="FW32" s="17">
        <v>47.447786868566403</v>
      </c>
      <c r="FY32" s="26">
        <f t="shared" si="0"/>
        <v>0.78964880105668889</v>
      </c>
      <c r="FZ32" s="40">
        <f t="shared" si="1"/>
        <v>2.5109303763752132E-6</v>
      </c>
      <c r="GA32" s="40">
        <f t="shared" si="2"/>
        <v>1.6319862693021201E-5</v>
      </c>
      <c r="GB32" s="40">
        <f t="shared" si="3"/>
        <v>-1.3277902582987421E-3</v>
      </c>
      <c r="GC32" s="40">
        <f t="shared" si="4"/>
        <v>7.3142825720009375E-5</v>
      </c>
      <c r="GD32" s="40">
        <f t="shared" si="5"/>
        <v>8.4653623245218202E-5</v>
      </c>
      <c r="GE32" s="40">
        <f t="shared" si="6"/>
        <v>1.2064906436324744E-2</v>
      </c>
      <c r="GF32" s="40">
        <f t="shared" si="7"/>
        <v>9.3269602451936297E-5</v>
      </c>
      <c r="GG32" s="40">
        <f t="shared" si="8"/>
        <v>8.4312360067501199E-4</v>
      </c>
      <c r="GH32" s="40">
        <f t="shared" si="9"/>
        <v>2.0042219327499606E-3</v>
      </c>
      <c r="GI32" s="40">
        <f t="shared" si="10"/>
        <v>0</v>
      </c>
      <c r="GJ32" s="40">
        <f t="shared" si="11"/>
        <v>-9.63088572136277E-7</v>
      </c>
      <c r="GK32" s="40">
        <f t="shared" si="12"/>
        <v>4.0898827073820469E-5</v>
      </c>
      <c r="GL32" s="40">
        <f t="shared" si="13"/>
        <v>6.7004024102585643E-7</v>
      </c>
      <c r="GM32" s="40">
        <f t="shared" si="14"/>
        <v>1.6602784005497744E-6</v>
      </c>
      <c r="GN32" s="40">
        <f t="shared" si="15"/>
        <v>-7.1495674179820142E-7</v>
      </c>
      <c r="GO32" s="40">
        <f t="shared" si="16"/>
        <v>0</v>
      </c>
      <c r="GP32" s="40">
        <f t="shared" si="17"/>
        <v>0</v>
      </c>
      <c r="GQ32" s="40">
        <f t="shared" si="18"/>
        <v>0</v>
      </c>
      <c r="GR32" s="40">
        <f t="shared" si="19"/>
        <v>2.991755750522179E-6</v>
      </c>
      <c r="GS32" s="40">
        <f t="shared" si="20"/>
        <v>0</v>
      </c>
      <c r="GT32" s="40">
        <f t="shared" si="21"/>
        <v>0</v>
      </c>
      <c r="GU32" s="40">
        <f t="shared" si="22"/>
        <v>0</v>
      </c>
      <c r="GV32" s="40">
        <f t="shared" si="23"/>
        <v>0</v>
      </c>
      <c r="GW32" s="40">
        <f t="shared" si="24"/>
        <v>0</v>
      </c>
      <c r="GX32" s="40">
        <f t="shared" si="25"/>
        <v>1.9444484801352287E-4</v>
      </c>
      <c r="GY32" s="40">
        <f t="shared" si="26"/>
        <v>6.0407048754305638E-7</v>
      </c>
      <c r="GZ32" s="40">
        <f t="shared" si="27"/>
        <v>3.1311116600126669E-6</v>
      </c>
      <c r="HA32" s="40">
        <f t="shared" si="28"/>
        <v>1.1789549662498105E-3</v>
      </c>
      <c r="HB32" s="40">
        <f t="shared" si="29"/>
        <v>-1.3068920992419741E-7</v>
      </c>
      <c r="HC32" s="40">
        <f t="shared" si="30"/>
        <v>0</v>
      </c>
      <c r="HD32" s="40">
        <f t="shared" si="31"/>
        <v>2.8292707595789831E-3</v>
      </c>
      <c r="HE32" s="40">
        <f t="shared" si="32"/>
        <v>3.0391603392189017E-2</v>
      </c>
      <c r="HF32" s="40">
        <f t="shared" si="33"/>
        <v>-5.6188931875833777E-7</v>
      </c>
      <c r="HG32" s="40">
        <f t="shared" si="34"/>
        <v>0</v>
      </c>
      <c r="HH32" s="40">
        <f t="shared" si="35"/>
        <v>0</v>
      </c>
      <c r="HI32" s="40">
        <f t="shared" si="36"/>
        <v>0</v>
      </c>
      <c r="HJ32" s="40">
        <f t="shared" si="37"/>
        <v>-7.8849430153671028E-7</v>
      </c>
      <c r="HK32" s="40">
        <f t="shared" si="38"/>
        <v>0</v>
      </c>
      <c r="HL32" s="40">
        <f t="shared" si="39"/>
        <v>0</v>
      </c>
      <c r="HM32" s="40">
        <f t="shared" si="40"/>
        <v>9.8598563187963936E-5</v>
      </c>
      <c r="HN32" s="40">
        <f t="shared" si="41"/>
        <v>-2.2647328681872861E-6</v>
      </c>
      <c r="HO32" s="40">
        <f t="shared" si="42"/>
        <v>-1.7077654192753759E-6</v>
      </c>
      <c r="HP32" s="40">
        <f t="shared" si="43"/>
        <v>-2.5415175865838134E-6</v>
      </c>
      <c r="HQ32" s="40">
        <f t="shared" si="44"/>
        <v>0</v>
      </c>
      <c r="HR32" s="40">
        <f t="shared" si="45"/>
        <v>-4.1367625068626523E-6</v>
      </c>
      <c r="HS32" s="40">
        <f t="shared" si="46"/>
        <v>-3.0022752227447132E-6</v>
      </c>
      <c r="HT32" s="40">
        <f t="shared" si="47"/>
        <v>-1.7975451451464809E-6</v>
      </c>
      <c r="HU32" s="40">
        <f t="shared" si="48"/>
        <v>-3.7977128812034574E-6</v>
      </c>
      <c r="HV32" s="40">
        <f t="shared" si="49"/>
        <v>9.8763623608993955E-5</v>
      </c>
      <c r="HW32" s="40">
        <f t="shared" si="50"/>
        <v>-4.4563726402689154E-7</v>
      </c>
      <c r="HX32" s="40">
        <f t="shared" si="51"/>
        <v>0</v>
      </c>
      <c r="HY32" s="40">
        <f t="shared" si="52"/>
        <v>0</v>
      </c>
      <c r="HZ32" s="40">
        <f t="shared" si="53"/>
        <v>0</v>
      </c>
      <c r="IA32" s="40">
        <f t="shared" si="54"/>
        <v>0</v>
      </c>
      <c r="IB32" s="40">
        <f t="shared" si="55"/>
        <v>0</v>
      </c>
      <c r="IC32" s="40">
        <f t="shared" si="56"/>
        <v>6.8034757222514883E-6</v>
      </c>
    </row>
    <row r="33" spans="1:237" x14ac:dyDescent="0.25">
      <c r="A33" s="17" t="s">
        <v>202</v>
      </c>
      <c r="B33" s="15">
        <v>6734.5860891000002</v>
      </c>
      <c r="C33" s="15">
        <v>430.56255776</v>
      </c>
      <c r="D33" s="15">
        <v>13105.370958</v>
      </c>
      <c r="E33" s="15">
        <v>1283.5661359999999</v>
      </c>
      <c r="F33" s="15">
        <v>1152.5383598999999</v>
      </c>
      <c r="G33" s="15">
        <v>1565.0196811000001</v>
      </c>
      <c r="H33" s="15">
        <v>992.84364836999998</v>
      </c>
      <c r="I33" s="17">
        <v>5.7459101500000003</v>
      </c>
      <c r="J33" s="17">
        <v>1.7156733500000001</v>
      </c>
      <c r="K33" s="17">
        <v>0.24229044999999999</v>
      </c>
      <c r="L33" s="17">
        <v>4.7120200000000001E-2</v>
      </c>
      <c r="M33" s="17">
        <v>5.6909747499999996</v>
      </c>
      <c r="N33" s="17">
        <v>2.6220100000000001E-3</v>
      </c>
      <c r="O33" s="17">
        <v>6.9721530000000004E-2</v>
      </c>
      <c r="P33" s="17">
        <v>0.21636322999999999</v>
      </c>
      <c r="Q33" s="17">
        <v>7.2159119999999993E-2</v>
      </c>
      <c r="R33" s="17">
        <v>4.596956E-2</v>
      </c>
      <c r="S33" s="17">
        <v>3.9440000000000002E-5</v>
      </c>
      <c r="T33" s="17">
        <v>2.5088100000000002E-3</v>
      </c>
      <c r="U33" s="17">
        <v>6.1006310000000001E-2</v>
      </c>
      <c r="V33" s="17">
        <v>0.18240755</v>
      </c>
      <c r="W33" s="17">
        <v>1.053102E-2</v>
      </c>
      <c r="Y33" s="17">
        <v>1.1908000000000001E-4</v>
      </c>
      <c r="Z33" s="17">
        <v>176.00582410000001</v>
      </c>
      <c r="AA33" s="17">
        <v>178.43294</v>
      </c>
      <c r="AB33" s="17">
        <v>0.16736092999999999</v>
      </c>
      <c r="AC33" s="17">
        <v>0.18941505</v>
      </c>
      <c r="AD33" s="17">
        <v>1.7751940799999999</v>
      </c>
      <c r="AE33" s="17">
        <v>0.90390139999999997</v>
      </c>
      <c r="AG33" s="17">
        <v>0.25270472999999999</v>
      </c>
      <c r="AH33" s="17">
        <v>2.4310063199999998</v>
      </c>
      <c r="AI33" s="17">
        <v>0.28532774999999999</v>
      </c>
      <c r="AJ33" s="17">
        <v>6.0036569999999997E-2</v>
      </c>
      <c r="AL33" s="17">
        <v>20.61485098</v>
      </c>
      <c r="AM33" s="17">
        <v>2.0815E-2</v>
      </c>
      <c r="AN33" s="17">
        <v>0.19536909999999999</v>
      </c>
      <c r="AO33" s="17">
        <v>9.7639896499999992</v>
      </c>
      <c r="AP33" s="17">
        <v>3.62547E-3</v>
      </c>
      <c r="AQ33" s="17">
        <v>1.177E-4</v>
      </c>
      <c r="AR33" s="17">
        <v>1.04615E-3</v>
      </c>
      <c r="AT33" s="17">
        <v>9.2600000000000001E-5</v>
      </c>
      <c r="AU33" s="17">
        <v>4.7663110000000002E-2</v>
      </c>
      <c r="AV33" s="17">
        <v>1.1572E-4</v>
      </c>
      <c r="AW33" s="17">
        <v>4.5751439999999997E-2</v>
      </c>
      <c r="AX33" s="17">
        <v>4.8116196200000001</v>
      </c>
      <c r="AY33" s="17">
        <v>48.747496959999999</v>
      </c>
      <c r="AZ33" s="17">
        <v>5.371132E-2</v>
      </c>
      <c r="BA33" s="17">
        <v>3.0311287199999999</v>
      </c>
      <c r="BD33" s="17">
        <v>2.123328E-2</v>
      </c>
      <c r="BE33" s="17">
        <v>0.11713828</v>
      </c>
      <c r="BG33" s="17" t="s">
        <v>202</v>
      </c>
      <c r="BH33" s="17">
        <v>4.0374780552112199E-3</v>
      </c>
      <c r="BI33" s="17">
        <v>1.3751868437456201</v>
      </c>
      <c r="BJ33" s="17">
        <v>0</v>
      </c>
      <c r="BK33" s="17">
        <v>1.71831400613716</v>
      </c>
      <c r="BL33" s="17">
        <v>0.242961288760285</v>
      </c>
      <c r="BM33" s="17">
        <v>5.7476934079604796</v>
      </c>
      <c r="BN33" s="17">
        <v>5.7476934079604796</v>
      </c>
      <c r="BO33" s="17">
        <v>0.21135314397801999</v>
      </c>
      <c r="BP33" s="17">
        <v>3.2628806100217802E-3</v>
      </c>
      <c r="BQ33" s="17">
        <v>1.9330688898188401E-2</v>
      </c>
      <c r="BR33" s="17">
        <v>2.7817392576510901E-2</v>
      </c>
      <c r="BS33" s="17">
        <v>5.7023238292106901</v>
      </c>
      <c r="BT33" s="17">
        <v>0.117455054541237</v>
      </c>
      <c r="BU33" s="17">
        <v>8.3964525083733699E-4</v>
      </c>
      <c r="BV33" s="17">
        <v>1.78423364307346E-3</v>
      </c>
      <c r="BW33" s="17">
        <v>1.1940322664991101E-4</v>
      </c>
      <c r="BX33" s="17">
        <v>6.9739665263329795E-2</v>
      </c>
      <c r="BY33" s="17">
        <v>5.1989538155780501E-2</v>
      </c>
      <c r="BZ33" s="17">
        <v>0.164633563363622</v>
      </c>
      <c r="CA33" s="17">
        <v>7.2187488678094006E-2</v>
      </c>
      <c r="CB33" s="17">
        <v>2.1292013905212199E-2</v>
      </c>
      <c r="CC33" s="17">
        <v>2488.74178253739</v>
      </c>
      <c r="CD33" s="17">
        <v>4.5990211076760497E-2</v>
      </c>
      <c r="CE33" s="17">
        <v>7.2788184904071305E-4</v>
      </c>
      <c r="CF33" s="17">
        <v>1.78206481709905E-3</v>
      </c>
      <c r="CG33" s="5">
        <v>3.95367305676349E-5</v>
      </c>
      <c r="CH33" s="17">
        <v>6.1064851746703702E-2</v>
      </c>
      <c r="CI33" s="17">
        <v>0.90530090361295601</v>
      </c>
      <c r="CJ33" s="17">
        <v>0.18279854754274399</v>
      </c>
      <c r="CK33" s="17">
        <v>2.0881865874105E-2</v>
      </c>
      <c r="CL33" s="17">
        <v>0.285972936209205</v>
      </c>
      <c r="CM33" s="17">
        <v>0.195841553769352</v>
      </c>
      <c r="CN33" s="17">
        <v>6740.3746935927202</v>
      </c>
      <c r="CO33" s="17">
        <v>1.0559760262270601E-2</v>
      </c>
      <c r="CP33" s="17">
        <v>0</v>
      </c>
      <c r="CQ33" s="17">
        <v>63.3438192221927</v>
      </c>
      <c r="CR33" s="17">
        <v>176.024105673549</v>
      </c>
      <c r="CS33" s="17">
        <v>6.2019058784725303</v>
      </c>
      <c r="CT33" s="17">
        <v>4.8136131848072603</v>
      </c>
      <c r="CU33" s="17">
        <v>8.0594755751937406</v>
      </c>
      <c r="CV33" s="17">
        <v>0</v>
      </c>
      <c r="CW33" s="17">
        <v>2.32303993564983E-3</v>
      </c>
      <c r="CX33" s="17">
        <v>176.29516191666599</v>
      </c>
      <c r="CY33" s="17">
        <v>176.29516191666599</v>
      </c>
      <c r="CZ33" s="17">
        <v>3.3569924661149997E-2</v>
      </c>
      <c r="DA33" s="17">
        <v>0</v>
      </c>
      <c r="DB33" s="17">
        <v>178.91864909382599</v>
      </c>
      <c r="DC33" s="17">
        <v>48.773640201481399</v>
      </c>
      <c r="DD33" s="17">
        <v>7.3175980216065598E-2</v>
      </c>
      <c r="DE33" s="17">
        <v>7.4651045637750504E-2</v>
      </c>
      <c r="DF33" s="17">
        <v>0</v>
      </c>
      <c r="DG33" s="17">
        <v>0.798909737057789</v>
      </c>
      <c r="DH33" s="17">
        <v>2.2122751432383601E-3</v>
      </c>
      <c r="DI33" s="5">
        <v>5.53062507637844E-5</v>
      </c>
      <c r="DJ33" s="17">
        <v>0.35612222605952998</v>
      </c>
      <c r="DK33" s="17">
        <v>5.2807464013844797E-3</v>
      </c>
      <c r="DL33" s="17">
        <v>4.9334475872269599E-2</v>
      </c>
      <c r="DM33" s="17">
        <v>0.140414205877083</v>
      </c>
      <c r="DN33" s="17">
        <v>0.586665530012212</v>
      </c>
      <c r="DO33" s="17">
        <v>1.1911092702664401</v>
      </c>
      <c r="DP33" s="17">
        <v>5.5308712275260296E-4</v>
      </c>
      <c r="DQ33" s="17">
        <v>5.3770235189341702E-2</v>
      </c>
      <c r="DR33" s="17">
        <v>2.76923358154261E-2</v>
      </c>
      <c r="DS33" s="17">
        <v>0.37814616353702102</v>
      </c>
      <c r="DT33" s="17">
        <v>430.73728106714901</v>
      </c>
      <c r="DU33" s="17">
        <v>0</v>
      </c>
      <c r="DV33" s="17">
        <v>0.99825275388020596</v>
      </c>
      <c r="DW33" s="17">
        <v>1.43650836760798</v>
      </c>
      <c r="DX33" s="17">
        <v>876.71634575979499</v>
      </c>
      <c r="DY33" s="17">
        <v>11535.8925496585</v>
      </c>
      <c r="DZ33" s="17">
        <v>1281.76528715468</v>
      </c>
      <c r="EA33" s="17">
        <v>12817.6578368132</v>
      </c>
      <c r="EB33" s="5">
        <v>2.4748008485281499E-5</v>
      </c>
      <c r="EC33" s="17">
        <v>25.623631063249601</v>
      </c>
      <c r="ED33" s="17">
        <v>2.7194928946899601E-3</v>
      </c>
      <c r="EE33" s="17">
        <v>3.6269082278725601E-3</v>
      </c>
      <c r="EF33" s="17">
        <v>1.1771990620239E-4</v>
      </c>
      <c r="EG33" s="17">
        <v>1.0463317317839799E-3</v>
      </c>
      <c r="EH33" s="17">
        <v>0</v>
      </c>
      <c r="EI33" s="5">
        <v>9.26280739630924E-5</v>
      </c>
      <c r="EJ33" s="17">
        <v>4.7704177024127999E-2</v>
      </c>
      <c r="EK33" s="17">
        <v>1.15777986989266E-4</v>
      </c>
      <c r="EL33" s="17">
        <v>4.5797604930901001E-2</v>
      </c>
      <c r="EM33" s="17">
        <v>9.2108737430218692</v>
      </c>
      <c r="EN33" s="17">
        <v>274.97669376512698</v>
      </c>
      <c r="EO33" s="17">
        <v>12.237004052726</v>
      </c>
      <c r="EP33" s="17">
        <v>32.144300746438802</v>
      </c>
      <c r="EQ33" s="17">
        <v>96.928899494980598</v>
      </c>
      <c r="ER33" s="17">
        <v>17.7197914564372</v>
      </c>
      <c r="ES33" s="17">
        <v>5.3289212949949497E-2</v>
      </c>
      <c r="ET33" s="17">
        <v>1.98235156311856E-2</v>
      </c>
      <c r="EU33" s="17">
        <v>5.5048167983656704</v>
      </c>
      <c r="EV33" s="17">
        <v>1284.0372764199899</v>
      </c>
      <c r="EW33" s="17">
        <v>1152.9440552426099</v>
      </c>
      <c r="EX33" s="17">
        <v>131.093221177375</v>
      </c>
      <c r="EY33" s="17">
        <v>1.8771702144546001E-2</v>
      </c>
      <c r="EZ33" s="17">
        <v>8.8770724358096607E-3</v>
      </c>
      <c r="FA33" s="17">
        <v>51.060495985085701</v>
      </c>
      <c r="FB33" s="17">
        <v>0.110435146712081</v>
      </c>
      <c r="FC33" s="17">
        <v>201.788584424996</v>
      </c>
      <c r="FD33" s="17">
        <v>50.208871705879098</v>
      </c>
      <c r="FE33" s="17">
        <v>26.6134060402754</v>
      </c>
      <c r="FF33" s="17">
        <v>506.35300115318199</v>
      </c>
      <c r="FG33" s="17">
        <v>6.0029360077459397E-2</v>
      </c>
      <c r="FH33" s="17">
        <v>67.957834048967499</v>
      </c>
      <c r="FI33" s="17">
        <v>30.0122556019444</v>
      </c>
      <c r="FJ33" s="17">
        <v>112.909480855507</v>
      </c>
      <c r="FK33" s="17">
        <v>6.09000495355577E-2</v>
      </c>
      <c r="FL33" s="17">
        <v>0</v>
      </c>
      <c r="FM33" s="17">
        <v>1603.7756132204099</v>
      </c>
      <c r="FN33" s="17">
        <v>1.11216607391509</v>
      </c>
      <c r="FO33" s="17">
        <v>3.0322897152214501</v>
      </c>
      <c r="FP33" s="17">
        <v>16.192101392092699</v>
      </c>
      <c r="FQ33" s="17">
        <v>3.8714815588588799E-4</v>
      </c>
      <c r="FR33" s="17">
        <v>28.125989815379999</v>
      </c>
      <c r="FS33" s="17">
        <v>20.6267643501272</v>
      </c>
      <c r="FT33" s="17">
        <v>2.0385742154800501E-2</v>
      </c>
      <c r="FU33" s="17">
        <v>993.86892043882995</v>
      </c>
      <c r="FV33" s="17">
        <v>9.7685710000209607</v>
      </c>
      <c r="FW33" s="17">
        <v>35.372177669687701</v>
      </c>
      <c r="FY33" s="26">
        <f t="shared" si="0"/>
        <v>0.88212472261703512</v>
      </c>
      <c r="FZ33" s="40">
        <f t="shared" si="1"/>
        <v>8.5953381783757837E-4</v>
      </c>
      <c r="GA33" s="40">
        <f t="shared" si="2"/>
        <v>4.0580237180400905E-4</v>
      </c>
      <c r="GB33" s="40">
        <f t="shared" si="3"/>
        <v>-2.1953832677370291E-2</v>
      </c>
      <c r="GC33" s="40">
        <f t="shared" si="4"/>
        <v>3.6705581954522593E-4</v>
      </c>
      <c r="GD33" s="40">
        <f t="shared" si="5"/>
        <v>3.5200159641123638E-4</v>
      </c>
      <c r="GE33" s="40">
        <f t="shared" si="6"/>
        <v>2.4763862453901924E-2</v>
      </c>
      <c r="GF33" s="40">
        <f t="shared" si="7"/>
        <v>1.0326621623789431E-3</v>
      </c>
      <c r="GG33" s="40">
        <f t="shared" si="8"/>
        <v>3.1035256624736634E-4</v>
      </c>
      <c r="GH33" s="40">
        <f t="shared" si="9"/>
        <v>1.5391368859112449E-3</v>
      </c>
      <c r="GI33" s="40">
        <f t="shared" si="10"/>
        <v>2.7687379353375612E-3</v>
      </c>
      <c r="GJ33" s="40">
        <f t="shared" si="11"/>
        <v>5.9170960011420014E-4</v>
      </c>
      <c r="GK33" s="40">
        <f t="shared" si="12"/>
        <v>1.9942241372078668E-3</v>
      </c>
      <c r="GL33" s="40">
        <f t="shared" si="13"/>
        <v>7.1277146570641165E-4</v>
      </c>
      <c r="GM33" s="40">
        <f t="shared" si="14"/>
        <v>2.6010994494514081E-4</v>
      </c>
      <c r="GN33" s="40">
        <f t="shared" si="15"/>
        <v>1.2010891102084021E-3</v>
      </c>
      <c r="GO33" s="40">
        <f t="shared" si="16"/>
        <v>3.9314057729656813E-4</v>
      </c>
      <c r="GP33" s="40">
        <f t="shared" si="17"/>
        <v>4.4923372685092629E-4</v>
      </c>
      <c r="GQ33" s="40">
        <f t="shared" si="18"/>
        <v>2.4526005992621326E-3</v>
      </c>
      <c r="GR33" s="40">
        <f t="shared" si="19"/>
        <v>4.5306983779672984E-4</v>
      </c>
      <c r="GS33" s="40">
        <f t="shared" si="20"/>
        <v>9.5960150193809626E-4</v>
      </c>
      <c r="GT33" s="40">
        <f t="shared" si="21"/>
        <v>2.1435381525819115E-3</v>
      </c>
      <c r="GU33" s="40">
        <f t="shared" si="22"/>
        <v>2.7291052785580494E-3</v>
      </c>
      <c r="GV33" s="40">
        <f t="shared" si="23"/>
        <v>0</v>
      </c>
      <c r="GW33" s="40">
        <f t="shared" si="24"/>
        <v>2.7143655518223129E-3</v>
      </c>
      <c r="GX33" s="40">
        <f t="shared" si="25"/>
        <v>1.643910467994435E-3</v>
      </c>
      <c r="GY33" s="40">
        <f t="shared" si="26"/>
        <v>2.7220819980099454E-3</v>
      </c>
      <c r="GZ33" s="40">
        <f t="shared" si="27"/>
        <v>1.7304605382014826E-3</v>
      </c>
      <c r="HA33" s="40">
        <f t="shared" si="28"/>
        <v>1.7613793061987874E-3</v>
      </c>
      <c r="HB33" s="40">
        <f t="shared" si="29"/>
        <v>1.4537679613331655E-3</v>
      </c>
      <c r="HC33" s="40">
        <f t="shared" si="30"/>
        <v>1.548292339137923E-3</v>
      </c>
      <c r="HD33" s="40">
        <f t="shared" si="31"/>
        <v>5.53087122752603E+46</v>
      </c>
      <c r="HE33" s="40">
        <f t="shared" si="32"/>
        <v>0.49639527339682576</v>
      </c>
      <c r="HF33" s="40">
        <f t="shared" si="33"/>
        <v>1.5445461648104046E-3</v>
      </c>
      <c r="HG33" s="40">
        <f t="shared" si="34"/>
        <v>2.2612108678703928E-3</v>
      </c>
      <c r="HH33" s="40">
        <f t="shared" si="35"/>
        <v>-1.2009217949327459E-4</v>
      </c>
      <c r="HI33" s="40">
        <f t="shared" si="36"/>
        <v>0</v>
      </c>
      <c r="HJ33" s="40">
        <f t="shared" si="37"/>
        <v>5.7790231609037028E-4</v>
      </c>
      <c r="HK33" s="40">
        <f t="shared" si="38"/>
        <v>3.2123888592361025E-3</v>
      </c>
      <c r="HL33" s="40">
        <f t="shared" si="39"/>
        <v>2.4182625059541675E-3</v>
      </c>
      <c r="HM33" s="40">
        <f t="shared" si="40"/>
        <v>4.692088157796741E-4</v>
      </c>
      <c r="HN33" s="40">
        <f t="shared" si="41"/>
        <v>3.9670108222109252E-4</v>
      </c>
      <c r="HO33" s="40">
        <f t="shared" si="42"/>
        <v>1.6912661333897652E-4</v>
      </c>
      <c r="HP33" s="40">
        <f t="shared" si="43"/>
        <v>1.7371484393242484E-4</v>
      </c>
      <c r="HQ33" s="40">
        <f t="shared" si="44"/>
        <v>0</v>
      </c>
      <c r="HR33" s="40">
        <f t="shared" si="45"/>
        <v>3.0317454743411336E-4</v>
      </c>
      <c r="HS33" s="40">
        <f t="shared" si="46"/>
        <v>8.6161025010741033E-4</v>
      </c>
      <c r="HT33" s="40">
        <f t="shared" si="47"/>
        <v>5.0109738390950926E-4</v>
      </c>
      <c r="HU33" s="40">
        <f t="shared" si="48"/>
        <v>1.0090377680134972E-3</v>
      </c>
      <c r="HV33" s="40">
        <f t="shared" si="49"/>
        <v>4.1432302731781741E-4</v>
      </c>
      <c r="HW33" s="40">
        <f t="shared" si="50"/>
        <v>5.3629915609516399E-4</v>
      </c>
      <c r="HX33" s="40">
        <f t="shared" si="51"/>
        <v>1.0968858955933628E-3</v>
      </c>
      <c r="HY33" s="40">
        <f t="shared" si="52"/>
        <v>3.8302405760260474E-4</v>
      </c>
      <c r="HZ33" s="40">
        <f t="shared" si="53"/>
        <v>0</v>
      </c>
      <c r="IA33" s="40">
        <f t="shared" si="54"/>
        <v>0</v>
      </c>
      <c r="IB33" s="40">
        <f t="shared" si="55"/>
        <v>2.7661249327564394E-3</v>
      </c>
      <c r="IC33" s="40">
        <f t="shared" si="56"/>
        <v>2.704278577737401E-3</v>
      </c>
    </row>
    <row r="34" spans="1:237" x14ac:dyDescent="0.25">
      <c r="A34" s="17" t="s">
        <v>203</v>
      </c>
      <c r="B34" s="15">
        <v>12714.899896999999</v>
      </c>
      <c r="C34" s="15">
        <v>253.71963782</v>
      </c>
      <c r="D34" s="15">
        <v>24664.297399999999</v>
      </c>
      <c r="E34" s="15">
        <v>2504.5263568999999</v>
      </c>
      <c r="F34" s="15">
        <v>2299.8595369</v>
      </c>
      <c r="G34" s="15">
        <v>16046.8408</v>
      </c>
      <c r="H34" s="15">
        <v>610.23371817999998</v>
      </c>
      <c r="I34" s="17">
        <v>9.8096823999999998</v>
      </c>
      <c r="J34" s="17">
        <v>14.35207789</v>
      </c>
      <c r="K34" s="17">
        <v>1.19563719</v>
      </c>
      <c r="L34" s="17">
        <v>0.23049823</v>
      </c>
      <c r="M34" s="17">
        <v>16.01085526</v>
      </c>
      <c r="N34" s="17">
        <v>1.293421E-2</v>
      </c>
      <c r="O34" s="17">
        <v>7.6106060000000003E-2</v>
      </c>
      <c r="P34" s="17">
        <v>0.17789099999999999</v>
      </c>
      <c r="Q34" s="17">
        <v>0.33271611000000001</v>
      </c>
      <c r="R34" s="17">
        <v>0.20132385999999999</v>
      </c>
      <c r="S34" s="17">
        <v>4.2488000000000001</v>
      </c>
      <c r="T34" s="17">
        <v>0.13699427</v>
      </c>
      <c r="U34" s="17">
        <v>0.28700839</v>
      </c>
      <c r="V34" s="17">
        <v>0.20628351</v>
      </c>
      <c r="W34" s="17">
        <v>0.76829292000000005</v>
      </c>
      <c r="Y34" s="17">
        <v>5.3681369999999999E-2</v>
      </c>
      <c r="Z34" s="17">
        <v>76.212445070000001</v>
      </c>
      <c r="AA34" s="17">
        <v>115.79232626</v>
      </c>
      <c r="AB34" s="17">
        <v>0.11064868</v>
      </c>
      <c r="AC34" s="17">
        <v>0.47799333999999999</v>
      </c>
      <c r="AD34" s="17">
        <v>7.1009750599999997</v>
      </c>
      <c r="AE34" s="17">
        <v>4.1107144599999996</v>
      </c>
      <c r="AF34" s="17">
        <v>15.0075</v>
      </c>
      <c r="AG34" s="17">
        <v>0.83280825000000003</v>
      </c>
      <c r="AH34" s="17">
        <v>0.77078778000000003</v>
      </c>
      <c r="AI34" s="17">
        <v>0.33618795000000001</v>
      </c>
      <c r="AJ34" s="17">
        <v>0.23471686</v>
      </c>
      <c r="AL34" s="17">
        <v>15.047004380000001</v>
      </c>
      <c r="AN34" s="17">
        <v>0.16467311000000001</v>
      </c>
      <c r="AO34" s="17">
        <v>5.2644187100000002</v>
      </c>
      <c r="AP34" s="17">
        <v>4.4382440000000002E-2</v>
      </c>
      <c r="AT34" s="17">
        <v>8.7589000000000005E-4</v>
      </c>
      <c r="AU34" s="17">
        <v>3.7694899999999999E-3</v>
      </c>
      <c r="AV34" s="17">
        <v>1.5623E-2</v>
      </c>
      <c r="AW34" s="17">
        <v>1.04524781</v>
      </c>
      <c r="AX34" s="17">
        <v>2.6947386099999999</v>
      </c>
      <c r="AY34" s="17">
        <v>29.271638119999999</v>
      </c>
      <c r="AZ34" s="17">
        <v>0.92909595</v>
      </c>
      <c r="BA34" s="17">
        <v>7.4327627700000001</v>
      </c>
      <c r="BE34" s="17">
        <v>1.3562000000000001E-4</v>
      </c>
      <c r="BG34" s="17" t="s">
        <v>203</v>
      </c>
      <c r="BH34" s="17">
        <v>0</v>
      </c>
      <c r="BI34" s="17">
        <v>0.64336501121381395</v>
      </c>
      <c r="BJ34" s="17">
        <v>0</v>
      </c>
      <c r="BK34" s="17">
        <v>14.3889631839437</v>
      </c>
      <c r="BL34" s="17">
        <v>1.1956362564060401</v>
      </c>
      <c r="BM34" s="17">
        <v>9.8240375911450997</v>
      </c>
      <c r="BN34" s="17">
        <v>9.8240375911450997</v>
      </c>
      <c r="BO34" s="17">
        <v>6.5399705680649595E-2</v>
      </c>
      <c r="BP34" s="17">
        <v>1.46443519539675</v>
      </c>
      <c r="BQ34" s="17">
        <v>9.4621393729955205E-2</v>
      </c>
      <c r="BR34" s="17">
        <v>0.13616251776801699</v>
      </c>
      <c r="BS34" s="17">
        <v>16.0510185749689</v>
      </c>
      <c r="BT34" s="17">
        <v>1.3599022622464099E-4</v>
      </c>
      <c r="BU34" s="17">
        <v>4.1434737182982498E-3</v>
      </c>
      <c r="BV34" s="17">
        <v>8.8048656802403001E-3</v>
      </c>
      <c r="BW34" s="17">
        <v>5.3681825032145303E-2</v>
      </c>
      <c r="BX34" s="17">
        <v>7.6227913141558801E-2</v>
      </c>
      <c r="BY34" s="17">
        <v>4.2729120388244501E-2</v>
      </c>
      <c r="BZ34" s="17">
        <v>0.135308727874658</v>
      </c>
      <c r="CA34" s="17">
        <v>0.333354120325137</v>
      </c>
      <c r="CB34" s="17">
        <v>0</v>
      </c>
      <c r="CC34" s="17">
        <v>547.68624072857097</v>
      </c>
      <c r="CD34" s="17">
        <v>0.20175411890029901</v>
      </c>
      <c r="CE34" s="17">
        <v>2.78514338307214E-2</v>
      </c>
      <c r="CF34" s="17">
        <v>6.8188235318061299E-2</v>
      </c>
      <c r="CG34" s="17">
        <v>4.2584749912798001</v>
      </c>
      <c r="CH34" s="17">
        <v>0.28754069310637798</v>
      </c>
      <c r="CI34" s="17">
        <v>4.1148290352917396</v>
      </c>
      <c r="CJ34" s="17">
        <v>0.206717718002767</v>
      </c>
      <c r="CK34" s="17">
        <v>0</v>
      </c>
      <c r="CL34" s="17">
        <v>0.33689464834608401</v>
      </c>
      <c r="CM34" s="17">
        <v>0.16501764064115201</v>
      </c>
      <c r="CN34" s="17">
        <v>12731.907359571</v>
      </c>
      <c r="CO34" s="17">
        <v>0.77039530164155001</v>
      </c>
      <c r="CP34" s="17">
        <v>0</v>
      </c>
      <c r="CQ34" s="17">
        <v>27.760787712228101</v>
      </c>
      <c r="CR34" s="17">
        <v>18.021789996388598</v>
      </c>
      <c r="CS34" s="17">
        <v>0.168733824274648</v>
      </c>
      <c r="CT34" s="17">
        <v>2.6956461384710502</v>
      </c>
      <c r="CU34" s="17">
        <v>29.218782568682201</v>
      </c>
      <c r="CV34" s="17">
        <v>0</v>
      </c>
      <c r="CW34" s="17">
        <v>0</v>
      </c>
      <c r="CX34" s="17">
        <v>76.275709641482706</v>
      </c>
      <c r="CY34" s="17">
        <v>76.275709641482706</v>
      </c>
      <c r="CZ34" s="17">
        <v>0</v>
      </c>
      <c r="DA34" s="17">
        <v>0</v>
      </c>
      <c r="DB34" s="17">
        <v>115.954521028019</v>
      </c>
      <c r="DC34" s="17">
        <v>29.274863178666699</v>
      </c>
      <c r="DD34" s="17">
        <v>3.13463697801796E-2</v>
      </c>
      <c r="DE34" s="17">
        <v>7.2228074655961996E-2</v>
      </c>
      <c r="DF34" s="17">
        <v>0</v>
      </c>
      <c r="DG34" s="17">
        <v>2.16793152825776</v>
      </c>
      <c r="DH34" s="17">
        <v>0</v>
      </c>
      <c r="DI34" s="17">
        <v>0</v>
      </c>
      <c r="DJ34" s="17">
        <v>13.349689909162199</v>
      </c>
      <c r="DK34" s="17">
        <v>0.11801718282379001</v>
      </c>
      <c r="DL34" s="17">
        <v>0.12450308344341</v>
      </c>
      <c r="DM34" s="17">
        <v>0.354356170398821</v>
      </c>
      <c r="DN34" s="17">
        <v>2.34866501964478</v>
      </c>
      <c r="DO34" s="17">
        <v>4.7685106557534001</v>
      </c>
      <c r="DP34" s="17">
        <v>15.048566439259799</v>
      </c>
      <c r="DQ34" s="17">
        <v>0.92980854784324596</v>
      </c>
      <c r="DR34" s="17">
        <v>0</v>
      </c>
      <c r="DS34" s="17">
        <v>0.83698652384515204</v>
      </c>
      <c r="DT34" s="17">
        <v>253.90218070551299</v>
      </c>
      <c r="DU34" s="17">
        <v>0</v>
      </c>
      <c r="DV34" s="17">
        <v>0.31629157318879197</v>
      </c>
      <c r="DW34" s="17">
        <v>0.45515133805096297</v>
      </c>
      <c r="DX34" s="17">
        <v>512.68629281303697</v>
      </c>
      <c r="DY34" s="17">
        <v>22224.7781729161</v>
      </c>
      <c r="DZ34" s="17">
        <v>2469.4208292900098</v>
      </c>
      <c r="EA34" s="17">
        <v>24694.1990022061</v>
      </c>
      <c r="EB34" s="17">
        <v>0</v>
      </c>
      <c r="EC34" s="17">
        <v>11.3453169026679</v>
      </c>
      <c r="ED34" s="17">
        <v>0</v>
      </c>
      <c r="EE34" s="17">
        <v>4.44968017609704E-2</v>
      </c>
      <c r="EF34" s="17">
        <v>0</v>
      </c>
      <c r="EG34" s="17">
        <v>0</v>
      </c>
      <c r="EH34" s="17">
        <v>0</v>
      </c>
      <c r="EI34" s="17">
        <v>8.7828864895253501E-4</v>
      </c>
      <c r="EJ34" s="17">
        <v>3.7800614428148398E-3</v>
      </c>
      <c r="EK34" s="17">
        <v>1.56651558392168E-2</v>
      </c>
      <c r="EL34" s="17">
        <v>1.04645399308561</v>
      </c>
      <c r="EM34" s="17">
        <v>82.958645340195005</v>
      </c>
      <c r="EN34" s="17">
        <v>105.496551804145</v>
      </c>
      <c r="EO34" s="17">
        <v>54.206775583383298</v>
      </c>
      <c r="EP34" s="17">
        <v>27.2176099240227</v>
      </c>
      <c r="EQ34" s="17">
        <v>127.702117235507</v>
      </c>
      <c r="ER34" s="17">
        <v>50.524835109800598</v>
      </c>
      <c r="ES34" s="17">
        <v>0</v>
      </c>
      <c r="ET34" s="17">
        <v>7.1075487085546698E-3</v>
      </c>
      <c r="EU34" s="17">
        <v>19.517200545395401</v>
      </c>
      <c r="EV34" s="17">
        <v>2505.7604385097402</v>
      </c>
      <c r="EW34" s="17">
        <v>2300.87770062751</v>
      </c>
      <c r="EX34" s="17">
        <v>204.88273788222699</v>
      </c>
      <c r="EY34" s="17">
        <v>0.149063862006096</v>
      </c>
      <c r="EZ34" s="17">
        <v>0.36497367416822302</v>
      </c>
      <c r="FA34" s="17">
        <v>790.06477138328398</v>
      </c>
      <c r="FB34" s="17">
        <v>22.435909381401601</v>
      </c>
      <c r="FC34" s="17">
        <v>183.46359373284201</v>
      </c>
      <c r="FD34" s="17">
        <v>42.975090043106398</v>
      </c>
      <c r="FE34" s="17">
        <v>21.2145288887323</v>
      </c>
      <c r="FF34" s="17">
        <v>459.63923794150702</v>
      </c>
      <c r="FG34" s="17">
        <v>0.23499327173951401</v>
      </c>
      <c r="FH34" s="17">
        <v>11.1536273027093</v>
      </c>
      <c r="FI34" s="17">
        <v>148.756990080061</v>
      </c>
      <c r="FJ34" s="17">
        <v>264.16718747636997</v>
      </c>
      <c r="FK34" s="17">
        <v>5.5191704257356102</v>
      </c>
      <c r="FL34" s="17">
        <v>0</v>
      </c>
      <c r="FM34" s="17">
        <v>16075.997661563501</v>
      </c>
      <c r="FN34" s="17">
        <v>0.76302237478117196</v>
      </c>
      <c r="FO34" s="17">
        <v>7.4530901707780099</v>
      </c>
      <c r="FP34" s="17">
        <v>319.83257329952301</v>
      </c>
      <c r="FQ34" s="17">
        <v>0</v>
      </c>
      <c r="FR34" s="17">
        <v>50.364994790661797</v>
      </c>
      <c r="FS34" s="17">
        <v>15.057976533270599</v>
      </c>
      <c r="FT34" s="17">
        <v>0.26216384106879798</v>
      </c>
      <c r="FU34" s="17">
        <v>610.7419956343</v>
      </c>
      <c r="FV34" s="17">
        <v>5.2660493105244699</v>
      </c>
      <c r="FW34" s="17">
        <v>123.517684200671</v>
      </c>
      <c r="FY34" s="26">
        <f t="shared" si="0"/>
        <v>0.83944823915469402</v>
      </c>
      <c r="FZ34" s="40">
        <f t="shared" si="1"/>
        <v>1.3376009806426526E-3</v>
      </c>
      <c r="GA34" s="40">
        <f t="shared" si="2"/>
        <v>7.1946691663847941E-4</v>
      </c>
      <c r="GB34" s="40">
        <f t="shared" si="3"/>
        <v>1.2123435637011297E-3</v>
      </c>
      <c r="GC34" s="40">
        <f t="shared" si="4"/>
        <v>4.927405161221025E-4</v>
      </c>
      <c r="GD34" s="40">
        <f t="shared" si="5"/>
        <v>4.4270691804178253E-4</v>
      </c>
      <c r="GE34" s="40">
        <f t="shared" si="6"/>
        <v>1.8169845346443874E-3</v>
      </c>
      <c r="GF34" s="40">
        <f t="shared" si="7"/>
        <v>8.3292259860030891E-4</v>
      </c>
      <c r="GG34" s="40">
        <f t="shared" si="8"/>
        <v>1.4633696137909486E-3</v>
      </c>
      <c r="GH34" s="40">
        <f t="shared" si="9"/>
        <v>2.5700316167737462E-3</v>
      </c>
      <c r="GI34" s="40">
        <f t="shared" si="10"/>
        <v>-7.808338246132547E-7</v>
      </c>
      <c r="GJ34" s="40">
        <f t="shared" si="11"/>
        <v>1.2394086408915206E-3</v>
      </c>
      <c r="GK34" s="40">
        <f t="shared" si="12"/>
        <v>2.508505280741665E-3</v>
      </c>
      <c r="GL34" s="40">
        <f t="shared" si="13"/>
        <v>1.0924052213895756E-3</v>
      </c>
      <c r="GM34" s="40">
        <f t="shared" si="14"/>
        <v>1.601096437771152E-3</v>
      </c>
      <c r="GN34" s="40">
        <f t="shared" si="15"/>
        <v>8.254957412264269E-4</v>
      </c>
      <c r="GO34" s="40">
        <f t="shared" si="16"/>
        <v>1.9175817039246913E-3</v>
      </c>
      <c r="GP34" s="40">
        <f t="shared" si="17"/>
        <v>2.1371480772275015E-3</v>
      </c>
      <c r="GQ34" s="40">
        <f t="shared" si="18"/>
        <v>2.2771114855488568E-3</v>
      </c>
      <c r="GR34" s="50">
        <f t="shared" si="19"/>
        <v>-0.29895119592386821</v>
      </c>
      <c r="GS34" s="40">
        <f t="shared" si="20"/>
        <v>1.8546604382470274E-3</v>
      </c>
      <c r="GT34" s="40">
        <f t="shared" si="21"/>
        <v>2.1049089322117912E-3</v>
      </c>
      <c r="GU34" s="40">
        <f t="shared" si="22"/>
        <v>2.736432403346846E-3</v>
      </c>
      <c r="GV34" s="40">
        <f t="shared" si="23"/>
        <v>0</v>
      </c>
      <c r="GW34" s="40">
        <f t="shared" si="24"/>
        <v>8.4765374897041537E-6</v>
      </c>
      <c r="GX34" s="40">
        <f t="shared" si="25"/>
        <v>8.3010814604619172E-4</v>
      </c>
      <c r="GY34" s="40">
        <f t="shared" si="26"/>
        <v>1.4007384880999291E-3</v>
      </c>
      <c r="GZ34" s="40">
        <f t="shared" si="27"/>
        <v>3.010713249924175E-4</v>
      </c>
      <c r="HA34" s="40">
        <f t="shared" si="28"/>
        <v>1.8115604753635335E-3</v>
      </c>
      <c r="HB34" s="40">
        <f t="shared" si="29"/>
        <v>2.2814634978002533E-3</v>
      </c>
      <c r="HC34" s="40">
        <f t="shared" si="30"/>
        <v>1.000939211851746E-3</v>
      </c>
      <c r="HD34" s="40">
        <f t="shared" si="31"/>
        <v>2.7363944201098801E-3</v>
      </c>
      <c r="HE34" s="40">
        <f t="shared" si="32"/>
        <v>5.0170898825173905E-3</v>
      </c>
      <c r="HF34" s="40">
        <f t="shared" si="33"/>
        <v>8.499502155507883E-4</v>
      </c>
      <c r="HG34" s="40">
        <f t="shared" si="34"/>
        <v>2.1020930288667408E-3</v>
      </c>
      <c r="HH34" s="40">
        <f t="shared" si="35"/>
        <v>1.1776390478042769E-3</v>
      </c>
      <c r="HI34" s="40">
        <f t="shared" si="36"/>
        <v>0</v>
      </c>
      <c r="HJ34" s="40">
        <f t="shared" si="37"/>
        <v>7.2919187058804048E-4</v>
      </c>
      <c r="HK34" s="40">
        <f t="shared" si="38"/>
        <v>0</v>
      </c>
      <c r="HL34" s="40">
        <f t="shared" si="39"/>
        <v>2.092209475803318E-3</v>
      </c>
      <c r="HM34" s="40">
        <f t="shared" si="40"/>
        <v>3.0973989993849244E-4</v>
      </c>
      <c r="HN34" s="40">
        <f t="shared" si="41"/>
        <v>2.5767344240289207E-3</v>
      </c>
      <c r="HO34" s="40">
        <f t="shared" si="42"/>
        <v>0</v>
      </c>
      <c r="HP34" s="40">
        <f t="shared" si="43"/>
        <v>0</v>
      </c>
      <c r="HQ34" s="40">
        <f t="shared" si="44"/>
        <v>0</v>
      </c>
      <c r="HR34" s="40">
        <f t="shared" si="45"/>
        <v>2.738527614808898E-3</v>
      </c>
      <c r="HS34" s="40">
        <f t="shared" si="46"/>
        <v>2.8044756226545064E-3</v>
      </c>
      <c r="HT34" s="40">
        <f t="shared" si="47"/>
        <v>2.6983190947193585E-3</v>
      </c>
      <c r="HU34" s="40">
        <f t="shared" si="48"/>
        <v>1.153968536523455E-3</v>
      </c>
      <c r="HV34" s="40">
        <f t="shared" si="49"/>
        <v>3.3677792260906712E-4</v>
      </c>
      <c r="HW34" s="40">
        <f t="shared" si="50"/>
        <v>1.1017691095657821E-4</v>
      </c>
      <c r="HX34" s="40">
        <f t="shared" si="51"/>
        <v>7.6697981865700155E-4</v>
      </c>
      <c r="HY34" s="40">
        <f t="shared" si="52"/>
        <v>2.7348378263941115E-3</v>
      </c>
      <c r="HZ34" s="40">
        <f t="shared" si="53"/>
        <v>0</v>
      </c>
      <c r="IA34" s="40">
        <f t="shared" si="54"/>
        <v>0</v>
      </c>
      <c r="IB34" s="40">
        <f t="shared" si="55"/>
        <v>0</v>
      </c>
      <c r="IC34" s="40">
        <f t="shared" si="56"/>
        <v>2.729879255574308E-3</v>
      </c>
    </row>
    <row r="35" spans="1:237" x14ac:dyDescent="0.25">
      <c r="A35" s="17" t="s">
        <v>204</v>
      </c>
      <c r="B35" s="15">
        <v>5450.2148399999996</v>
      </c>
      <c r="C35" s="15">
        <v>131.71894</v>
      </c>
      <c r="D35" s="15">
        <v>30138.96283</v>
      </c>
      <c r="E35" s="15">
        <v>3090.4708799999999</v>
      </c>
      <c r="F35" s="15">
        <v>2655.6277</v>
      </c>
      <c r="G35" s="15">
        <v>35250.117749999998</v>
      </c>
      <c r="H35" s="15">
        <v>625.982303</v>
      </c>
      <c r="I35" s="17">
        <v>0.1966791</v>
      </c>
      <c r="J35" s="17">
        <v>3.146848E-2</v>
      </c>
      <c r="L35" s="17">
        <v>2.7444178099999998</v>
      </c>
      <c r="M35" s="17">
        <v>6.454828E-2</v>
      </c>
      <c r="N35" s="17">
        <v>8.2305619999999996E-2</v>
      </c>
      <c r="P35" s="17">
        <v>2.726584E-2</v>
      </c>
      <c r="T35" s="17">
        <v>0.17999625999999999</v>
      </c>
      <c r="Z35" s="17">
        <v>4.5856064999999999</v>
      </c>
      <c r="AA35" s="17">
        <v>98.016319999999993</v>
      </c>
      <c r="AB35" s="17">
        <v>0.41801500000000003</v>
      </c>
      <c r="AC35" s="17">
        <v>1.568916</v>
      </c>
      <c r="AD35" s="17">
        <v>6.27536</v>
      </c>
      <c r="AG35" s="17">
        <v>8.0020500000000001E-3</v>
      </c>
      <c r="AH35" s="17">
        <v>1.85242544</v>
      </c>
      <c r="AL35" s="17">
        <v>0.47857720999999998</v>
      </c>
      <c r="AO35" s="17">
        <v>0.3146871</v>
      </c>
      <c r="AP35" s="17">
        <v>3.7329999999999997E-5</v>
      </c>
      <c r="AW35" s="17">
        <v>5.096E-5</v>
      </c>
      <c r="AX35" s="17">
        <v>0.38498439000000001</v>
      </c>
      <c r="AY35" s="17">
        <v>3.4957780000000001</v>
      </c>
      <c r="BG35" s="17" t="s">
        <v>204</v>
      </c>
      <c r="BH35" s="17">
        <v>8.1681319154665893E-2</v>
      </c>
      <c r="BI35" s="17">
        <v>0.16447877395726501</v>
      </c>
      <c r="BJ35" s="17">
        <v>0</v>
      </c>
      <c r="BK35" s="17">
        <v>3.1468466625197401E-2</v>
      </c>
      <c r="BL35" s="17">
        <v>0</v>
      </c>
      <c r="BM35" s="17">
        <v>0.19667886286352099</v>
      </c>
      <c r="BN35" s="17">
        <v>0.19667886286352099</v>
      </c>
      <c r="BO35" s="17">
        <v>0.21779501305325799</v>
      </c>
      <c r="BP35" s="17">
        <v>6.6014305957920905E-2</v>
      </c>
      <c r="BQ35" s="17">
        <v>1.1252123817964299</v>
      </c>
      <c r="BR35" s="17">
        <v>1.6192063576778699</v>
      </c>
      <c r="BS35" s="17">
        <v>6.4548376794315507E-2</v>
      </c>
      <c r="BT35" s="17">
        <v>0</v>
      </c>
      <c r="BU35" s="17">
        <v>2.6337830321268501E-2</v>
      </c>
      <c r="BV35" s="17">
        <v>5.5967810645017303E-2</v>
      </c>
      <c r="BW35" s="17">
        <v>0</v>
      </c>
      <c r="BX35" s="17">
        <v>0</v>
      </c>
      <c r="BY35" s="17">
        <v>6.5438008675187502E-3</v>
      </c>
      <c r="BZ35" s="17">
        <v>2.0722047101748801E-2</v>
      </c>
      <c r="CA35" s="17">
        <v>0</v>
      </c>
      <c r="CB35" s="17">
        <v>0</v>
      </c>
      <c r="CC35" s="17">
        <v>341.43513024492597</v>
      </c>
      <c r="CD35" s="17">
        <v>0</v>
      </c>
      <c r="CE35" s="17">
        <v>5.2198951507134599E-2</v>
      </c>
      <c r="CF35" s="17">
        <v>0.12779744032363799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5450.6538438342704</v>
      </c>
      <c r="CO35" s="17">
        <v>0</v>
      </c>
      <c r="CP35" s="17">
        <v>0</v>
      </c>
      <c r="CQ35" s="17">
        <v>2.7684227487150301</v>
      </c>
      <c r="CR35" s="17">
        <v>66.638175562038995</v>
      </c>
      <c r="CS35" s="17">
        <v>1.5472931991527601</v>
      </c>
      <c r="CT35" s="17">
        <v>0.38498472634231101</v>
      </c>
      <c r="CU35" s="17">
        <v>0.152171394853476</v>
      </c>
      <c r="CV35" s="17">
        <v>0</v>
      </c>
      <c r="CW35" s="17">
        <v>4.6994717108740203E-2</v>
      </c>
      <c r="CX35" s="17">
        <v>4.5856123638909301</v>
      </c>
      <c r="CY35" s="17">
        <v>4.5856123638909301</v>
      </c>
      <c r="CZ35" s="17">
        <v>2.2378391767697101E-3</v>
      </c>
      <c r="DA35" s="17">
        <v>0</v>
      </c>
      <c r="DB35" s="17">
        <v>98.020915886748497</v>
      </c>
      <c r="DC35" s="17">
        <v>3.4957853527943499</v>
      </c>
      <c r="DD35" s="17">
        <v>0.167206600259933</v>
      </c>
      <c r="DE35" s="17">
        <v>0.20900767963339301</v>
      </c>
      <c r="DF35" s="17">
        <v>0</v>
      </c>
      <c r="DG35" s="17">
        <v>4.9015635729506197</v>
      </c>
      <c r="DH35" s="17">
        <v>4.47556099571687E-2</v>
      </c>
      <c r="DI35" s="17">
        <v>1.1189154346780499E-3</v>
      </c>
      <c r="DJ35" s="17">
        <v>1.3032903002651599</v>
      </c>
      <c r="DK35" s="17">
        <v>0.10684330631226201</v>
      </c>
      <c r="DL35" s="17">
        <v>0.40791821072879197</v>
      </c>
      <c r="DM35" s="17">
        <v>1.16099923389385</v>
      </c>
      <c r="DN35" s="17">
        <v>2.0708698776985899</v>
      </c>
      <c r="DO35" s="17">
        <v>4.2044938243026397</v>
      </c>
      <c r="DP35" s="17">
        <v>1.11892290306732E-2</v>
      </c>
      <c r="DQ35" s="17">
        <v>0</v>
      </c>
      <c r="DR35" s="17">
        <v>0</v>
      </c>
      <c r="DS35" s="17">
        <v>4.7985155689681001E-2</v>
      </c>
      <c r="DT35" s="17">
        <v>131.71902658222899</v>
      </c>
      <c r="DU35" s="17">
        <v>0</v>
      </c>
      <c r="DV35" s="17">
        <v>0.75949439353604797</v>
      </c>
      <c r="DW35" s="17">
        <v>1.09293175361144</v>
      </c>
      <c r="DX35" s="17">
        <v>679.44316595402199</v>
      </c>
      <c r="DY35" s="17">
        <v>27121.606585547299</v>
      </c>
      <c r="DZ35" s="17">
        <v>3013.5119313853202</v>
      </c>
      <c r="EA35" s="17">
        <v>30135.1185169327</v>
      </c>
      <c r="EB35" s="17">
        <v>5.0065866822307102E-4</v>
      </c>
      <c r="EC35" s="17">
        <v>23.7411900754146</v>
      </c>
      <c r="ED35" s="17">
        <v>5.5013676711022898E-2</v>
      </c>
      <c r="EE35" s="5">
        <v>3.7330199672613598E-5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5">
        <v>5.09601814844822E-5</v>
      </c>
      <c r="EM35" s="17">
        <v>89.047730392036797</v>
      </c>
      <c r="EN35" s="17">
        <v>188.90352627483901</v>
      </c>
      <c r="EO35" s="17">
        <v>340.03823890959302</v>
      </c>
      <c r="EP35" s="17">
        <v>4.2255046251866997</v>
      </c>
      <c r="EQ35" s="17">
        <v>49.283997051318103</v>
      </c>
      <c r="ER35" s="17">
        <v>65.798593933982502</v>
      </c>
      <c r="ES35" s="17">
        <v>3.2401032909494698</v>
      </c>
      <c r="ET35" s="17">
        <v>4.1801536963243402E-2</v>
      </c>
      <c r="EU35" s="17">
        <v>10.2481561818151</v>
      </c>
      <c r="EV35" s="17">
        <v>3090.5375738565999</v>
      </c>
      <c r="EW35" s="17">
        <v>2655.6910336967599</v>
      </c>
      <c r="EX35" s="17">
        <v>434.846540159835</v>
      </c>
      <c r="EY35" s="17">
        <v>23.2281212762556</v>
      </c>
      <c r="EZ35" s="17">
        <v>0.62172877637968005</v>
      </c>
      <c r="FA35" s="17">
        <v>668.95929764391997</v>
      </c>
      <c r="FB35" s="17">
        <v>4.5534228409861202</v>
      </c>
      <c r="FC35" s="17">
        <v>287.882535892899</v>
      </c>
      <c r="FD35" s="17">
        <v>12.933306558199201</v>
      </c>
      <c r="FE35" s="17">
        <v>11.312743892701</v>
      </c>
      <c r="FF35" s="17">
        <v>719.70635650942199</v>
      </c>
      <c r="FG35" s="17">
        <v>0</v>
      </c>
      <c r="FH35" s="17">
        <v>23.046662527395299</v>
      </c>
      <c r="FI35" s="17">
        <v>151.150062842419</v>
      </c>
      <c r="FJ35" s="17">
        <v>197.44760188054201</v>
      </c>
      <c r="FK35" s="17">
        <v>16.013531198156901</v>
      </c>
      <c r="FL35" s="17">
        <v>0</v>
      </c>
      <c r="FM35" s="17">
        <v>35346.4761187732</v>
      </c>
      <c r="FN35" s="17">
        <v>0.639766917256821</v>
      </c>
      <c r="FO35" s="17">
        <v>0</v>
      </c>
      <c r="FP35" s="17">
        <v>1010.8249788852301</v>
      </c>
      <c r="FQ35" s="17">
        <v>7.83224696617741E-3</v>
      </c>
      <c r="FR35" s="17">
        <v>88.618030104386605</v>
      </c>
      <c r="FS35" s="17">
        <v>0.478577005304616</v>
      </c>
      <c r="FT35" s="17">
        <v>0.41216474262153802</v>
      </c>
      <c r="FU35" s="17">
        <v>626.05095113234904</v>
      </c>
      <c r="FV35" s="17">
        <v>0.31468739075657598</v>
      </c>
      <c r="FW35" s="17">
        <v>272.03623982044502</v>
      </c>
      <c r="FY35" s="26">
        <f t="shared" ref="FY35:FY51" si="57">DX35/FU35</f>
        <v>1.0852841365788224</v>
      </c>
      <c r="FZ35" s="40">
        <f t="shared" ref="FZ35:FZ51" si="58">(CN35-B35)/(B35+1E-50)</f>
        <v>8.05479870350958E-5</v>
      </c>
      <c r="GA35" s="40">
        <f t="shared" ref="GA35:GA51" si="59">(DT35-C35)/(C35+1E-50)</f>
        <v>6.5732558270028193E-7</v>
      </c>
      <c r="GB35" s="40">
        <f t="shared" ref="GB35:GB51" si="60">(EA35-D35)/(D35+1E-50)</f>
        <v>-1.2755293169789515E-4</v>
      </c>
      <c r="GC35" s="40">
        <f t="shared" ref="GC35:GC51" si="61">(EV35-E35)/(E35+1E-50)</f>
        <v>2.1580483748181476E-5</v>
      </c>
      <c r="GD35" s="40">
        <f t="shared" ref="GD35:GD51" si="62">(EW35-F35)/(F35+1E-50)</f>
        <v>2.3848861329415726E-5</v>
      </c>
      <c r="GE35" s="40">
        <f t="shared" ref="GE35:GE51" si="63">(FM35-G35)/(G35+1E-50)</f>
        <v>2.7335616140800705E-3</v>
      </c>
      <c r="GF35" s="40">
        <f t="shared" ref="GF35:GF51" si="64">(FU35-H35)/(H35+1E-50)</f>
        <v>1.0966465348947695E-4</v>
      </c>
      <c r="GG35" s="40">
        <f t="shared" ref="GG35:GG51" si="65">(BN35-I35)/(I35+1E-50)</f>
        <v>-1.2057024819048071E-6</v>
      </c>
      <c r="GH35" s="40">
        <f t="shared" ref="GH35:GH51" si="66">(BK35-J35)/(J35+1E-50)</f>
        <v>-4.2502219995295798E-7</v>
      </c>
      <c r="GI35" s="40">
        <f t="shared" ref="GI35:GI51" si="67">(BL35-K35)/(K35+1E-50)</f>
        <v>0</v>
      </c>
      <c r="GJ35" s="40">
        <f t="shared" ref="GJ35:GJ51" si="68">(BR35+BQ35-L35)/(L35+1E-50)</f>
        <v>3.3867813304748897E-7</v>
      </c>
      <c r="GK35" s="40">
        <f t="shared" ref="GK35:GK51" si="69">(BS35-M35)/(M35+1E-50)</f>
        <v>1.4995645973408215E-6</v>
      </c>
      <c r="GL35" s="40">
        <f t="shared" ref="GL35:GL51" si="70">(BU35+BV35-N35)/(N35+1E-50)</f>
        <v>2.5473698885597814E-7</v>
      </c>
      <c r="GM35" s="40">
        <f t="shared" ref="GM35:GM51" si="71">(BX35-O35)/(O35+1E-50)</f>
        <v>0</v>
      </c>
      <c r="GN35" s="40">
        <f t="shared" ref="GN35:GN51" si="72">(BY35+BZ35-P35)/(P35+1E-50)</f>
        <v>2.9228028740071906E-7</v>
      </c>
      <c r="GO35" s="40">
        <f t="shared" ref="GO35:GO51" si="73">(CA35-Q35)/(Q35+1E-50)</f>
        <v>0</v>
      </c>
      <c r="GP35" s="40">
        <f t="shared" ref="GP35:GP51" si="74">(CD35-R35)/(R35+1E-50)</f>
        <v>0</v>
      </c>
      <c r="GQ35" s="40">
        <f t="shared" ref="GQ35:GQ51" si="75">(CG35-S35)/(S35+1E-50)</f>
        <v>0</v>
      </c>
      <c r="GR35" s="69">
        <f t="shared" ref="GR35:GR51" si="76">(CE35+CF35-T35)/(T35+1E-50)</f>
        <v>7.3240839895187121E-7</v>
      </c>
      <c r="GS35" s="40">
        <f t="shared" ref="GS35:GS51" si="77">(CH35-U35)/(U35+1E-50)</f>
        <v>0</v>
      </c>
      <c r="GT35" s="40">
        <f t="shared" ref="GT35:GT51" si="78">(CJ35-V35)/(V35+1E-50)</f>
        <v>0</v>
      </c>
      <c r="GU35" s="40">
        <f t="shared" ref="GU35:GU51" si="79">(CO35-W35)/(W35+1E-50)</f>
        <v>0</v>
      </c>
      <c r="GV35" s="40">
        <f t="shared" ref="GV35:GV51" si="80">(CP35-X35)/(X35+1E-50)</f>
        <v>0</v>
      </c>
      <c r="GW35" s="40">
        <f t="shared" ref="GW35:GW51" si="81">(BW35-Y35)/(Y35+1E-50)</f>
        <v>0</v>
      </c>
      <c r="GX35" s="40">
        <f t="shared" ref="GX35:GX51" si="82">(CY35-Z35)/(Z35+1E-50)</f>
        <v>1.2787601662196315E-6</v>
      </c>
      <c r="GY35" s="40">
        <f t="shared" ref="GY35:GY51" si="83">(DB35-AA35)/(AA35+1E-50)</f>
        <v>4.6888995103102074E-5</v>
      </c>
      <c r="GZ35" s="40">
        <f t="shared" ref="GZ35:GZ51" si="84">(DD35+DE35+ET35-AB35)/(AB35+1E-50)</f>
        <v>1.9541321947431818E-6</v>
      </c>
      <c r="HA35" s="40">
        <f t="shared" ref="HA35:HA51" si="85">(DL35+DM35-AC35)/(AC35+1E-50)</f>
        <v>9.2077755721473084E-7</v>
      </c>
      <c r="HB35" s="40">
        <f t="shared" ref="HB35:HB51" si="86">(DN35+DO35-AD35)/(AD35+1E-50)</f>
        <v>5.8992651084913558E-7</v>
      </c>
      <c r="HC35" s="40">
        <f t="shared" ref="HC35:HC51" si="87">(CI35-AE35)/(AE35+1E-50)</f>
        <v>0</v>
      </c>
      <c r="HD35" s="40">
        <f t="shared" ref="HD35:HD51" si="88">(DP35-AF35)/(AF35+1E-50)</f>
        <v>1.11892290306732E+48</v>
      </c>
      <c r="HE35" s="40">
        <f t="shared" ref="HE35:HE51" si="89">(DS35-AG35)/(AG35+1E-50)</f>
        <v>4.9966078304535708</v>
      </c>
      <c r="HF35" s="40">
        <f t="shared" ref="HF35:HF51" si="90">(DV35+DW35-AH35)/(AH35+1E-50)</f>
        <v>3.8174140379947605E-7</v>
      </c>
      <c r="HG35" s="40">
        <f t="shared" ref="HG35:HG51" si="91">(CL35-AI35)/(AI35+1E-50)</f>
        <v>0</v>
      </c>
      <c r="HH35" s="40">
        <f t="shared" ref="HH35:HH51" si="92">(FG35-AJ35)/(AJ35+1E-50)</f>
        <v>0</v>
      </c>
      <c r="HI35" s="40">
        <f t="shared" ref="HI35:HI51" si="93">(FL35-AK35)/(AK35+1E-50)</f>
        <v>0</v>
      </c>
      <c r="HJ35" s="40">
        <f t="shared" ref="HJ35:HJ51" si="94">(FS35-AL35)/(AL35+1E-50)</f>
        <v>-4.2771653078982215E-7</v>
      </c>
      <c r="HK35" s="40">
        <f t="shared" ref="HK35:HK51" si="95">(CK35-AM35)/(AM35+1E-50)</f>
        <v>0</v>
      </c>
      <c r="HL35" s="40">
        <f t="shared" ref="HL35:HL51" si="96">(CM35-AN35)/(AN35+1E-50)</f>
        <v>0</v>
      </c>
      <c r="HM35" s="40">
        <f t="shared" ref="HM35:HM51" si="97">(FV35-AO35)/(AO35+1E-50)</f>
        <v>9.2395454399761394E-7</v>
      </c>
      <c r="HN35" s="40">
        <f t="shared" ref="HN35:HN51" si="98">(EE35-AP35)/(AP35+1E-50)</f>
        <v>5.3488511545922092E-6</v>
      </c>
      <c r="HO35" s="40">
        <f t="shared" ref="HO35:HO51" si="99">(EF35-AQ35)/(AQ35+1E-50)</f>
        <v>0</v>
      </c>
      <c r="HP35" s="40">
        <f t="shared" ref="HP35:HP51" si="100">(EG35-AR35)/(AR35+1E-50)</f>
        <v>0</v>
      </c>
      <c r="HQ35" s="40">
        <f t="shared" ref="HQ35:HQ51" si="101">(EH35-AS35)/(AS35+1E-50)</f>
        <v>0</v>
      </c>
      <c r="HR35" s="40">
        <f t="shared" ref="HR35:HR51" si="102">(EI35-AT35)/(AT35+1E-50)</f>
        <v>0</v>
      </c>
      <c r="HS35" s="40">
        <f t="shared" ref="HS35:HS51" si="103">(EJ35-AU35)/(AU35+1E-50)</f>
        <v>0</v>
      </c>
      <c r="HT35" s="40">
        <f t="shared" ref="HT35:HT51" si="104">(EK35-AV35)/(AV35+1E-50)</f>
        <v>0</v>
      </c>
      <c r="HU35" s="40">
        <f t="shared" ref="HU35:HU51" si="105">(EL35-AW35)/(AW35+1E-50)</f>
        <v>3.5613124450622889E-6</v>
      </c>
      <c r="HV35" s="40">
        <f t="shared" ref="HV35:HV51" si="106">(CT35-AX35)/(AX35+1E-50)</f>
        <v>8.7365181482435301E-7</v>
      </c>
      <c r="HW35" s="40">
        <f t="shared" ref="HW35:HW51" si="107">(DC35-AY35)/(AY35+1E-50)</f>
        <v>2.1033356093619691E-6</v>
      </c>
      <c r="HX35" s="40">
        <f t="shared" ref="HX35:HX51" si="108">(DQ35-AZ35)/(AZ35+1E-50)</f>
        <v>0</v>
      </c>
      <c r="HY35" s="40">
        <f t="shared" ref="HY35:HY51" si="109">(FO35-BA35)/(BA35+1E-50)</f>
        <v>0</v>
      </c>
      <c r="HZ35" s="40">
        <f t="shared" ref="HZ35:HZ51" si="110">(CV35-BB35)/(BB35+1E-50)</f>
        <v>0</v>
      </c>
      <c r="IA35" s="40">
        <f t="shared" ref="IA35:IA51" si="111">(BJ35-BC35)/(BC35+1E-50)</f>
        <v>0</v>
      </c>
      <c r="IB35" s="40">
        <f t="shared" ref="IB35:IB51" si="112">(CB35-BD35)/(BD35+1E-50)</f>
        <v>0</v>
      </c>
      <c r="IC35" s="40">
        <f t="shared" ref="IC35:IC51" si="113">(BT35-BE35)/(BE35+1E-50)</f>
        <v>0</v>
      </c>
    </row>
    <row r="36" spans="1:237" x14ac:dyDescent="0.25">
      <c r="A36" s="17" t="s">
        <v>205</v>
      </c>
      <c r="B36" s="15">
        <v>5747.4078399999999</v>
      </c>
      <c r="C36" s="15">
        <v>884.42701499999998</v>
      </c>
      <c r="D36" s="15">
        <v>40665.137000000002</v>
      </c>
      <c r="E36" s="15">
        <v>5279.6574835000001</v>
      </c>
      <c r="F36" s="15">
        <v>4730.1035375000001</v>
      </c>
      <c r="G36" s="15">
        <v>75637.722678000006</v>
      </c>
      <c r="H36" s="15">
        <v>690.17605200000003</v>
      </c>
      <c r="I36" s="17">
        <v>8.9762594599999996</v>
      </c>
      <c r="J36" s="17">
        <v>2.6100603599999999</v>
      </c>
      <c r="L36" s="17">
        <v>0.37266722000000002</v>
      </c>
      <c r="M36" s="17">
        <v>6.6295910999999998</v>
      </c>
      <c r="N36" s="17">
        <v>2.6215229999999999E-2</v>
      </c>
      <c r="O36" s="17">
        <v>3.9398790000000003E-2</v>
      </c>
      <c r="P36" s="17">
        <v>1.50471007</v>
      </c>
      <c r="Q36" s="17">
        <v>1.6185000000000001E-2</v>
      </c>
      <c r="R36" s="17">
        <v>0.1674805</v>
      </c>
      <c r="S36" s="17">
        <v>7.221E-3</v>
      </c>
      <c r="T36" s="17">
        <v>0.24058338000000001</v>
      </c>
      <c r="U36" s="17">
        <v>1.304E-2</v>
      </c>
      <c r="V36" s="17">
        <v>1.0789999999999999E-2</v>
      </c>
      <c r="Y36" s="17">
        <v>7.8399999999999995E-5</v>
      </c>
      <c r="Z36" s="17">
        <v>50.838218439999999</v>
      </c>
      <c r="AA36" s="17">
        <v>124.7388139</v>
      </c>
      <c r="AB36" s="17">
        <v>0.99038258000000001</v>
      </c>
      <c r="AC36" s="17">
        <v>1.03837595</v>
      </c>
      <c r="AD36" s="17">
        <v>17.449694600000001</v>
      </c>
      <c r="AE36" s="17">
        <v>0.12330000000000001</v>
      </c>
      <c r="AG36" s="17">
        <v>0.33408257000000002</v>
      </c>
      <c r="AH36" s="17">
        <v>23.614628119999999</v>
      </c>
      <c r="AI36" s="17">
        <v>0.12837499999999999</v>
      </c>
      <c r="AJ36" s="17">
        <v>1.187E-2</v>
      </c>
      <c r="AL36" s="17">
        <v>24.198116290000002</v>
      </c>
      <c r="AN36" s="17">
        <v>6.4749999999999999E-3</v>
      </c>
      <c r="AO36" s="17">
        <v>11.540411199999999</v>
      </c>
      <c r="AP36" s="17">
        <v>3.452964E-2</v>
      </c>
      <c r="AQ36" s="5">
        <v>4.0999999999999999E-7</v>
      </c>
      <c r="AR36" s="5">
        <v>3.7400000000000002E-6</v>
      </c>
      <c r="AT36" s="17">
        <v>4.1300000000000003E-6</v>
      </c>
      <c r="AU36" s="17">
        <v>0.73481642999999996</v>
      </c>
      <c r="AV36" s="17">
        <v>0.24715042000000001</v>
      </c>
      <c r="AW36" s="17">
        <v>0.41540118999999998</v>
      </c>
      <c r="AX36" s="17">
        <v>5.9784380099999996</v>
      </c>
      <c r="AY36" s="17">
        <v>1.021911</v>
      </c>
      <c r="AZ36" s="17">
        <v>4.2873500000000002E-2</v>
      </c>
      <c r="BA36" s="17">
        <v>0.75015582000000003</v>
      </c>
      <c r="BE36" s="17">
        <v>0.20090415</v>
      </c>
      <c r="BG36" s="17" t="s">
        <v>205</v>
      </c>
      <c r="BH36" s="17">
        <v>0</v>
      </c>
      <c r="BI36" s="17">
        <v>0</v>
      </c>
      <c r="BJ36" s="17">
        <v>0</v>
      </c>
      <c r="BK36" s="17">
        <v>2.6140127086100202</v>
      </c>
      <c r="BL36" s="17">
        <v>0</v>
      </c>
      <c r="BM36" s="17">
        <v>8.9771018911267308</v>
      </c>
      <c r="BN36" s="17">
        <v>8.9771018911267308</v>
      </c>
      <c r="BO36" s="17">
        <v>0</v>
      </c>
      <c r="BP36" s="17">
        <v>0</v>
      </c>
      <c r="BQ36" s="17">
        <v>0.15279570391387101</v>
      </c>
      <c r="BR36" s="17">
        <v>0.219877092922283</v>
      </c>
      <c r="BS36" s="17">
        <v>6.6337281534111598</v>
      </c>
      <c r="BT36" s="17">
        <v>0.20090655131148</v>
      </c>
      <c r="BU36" s="17">
        <v>8.3888850632385797E-3</v>
      </c>
      <c r="BV36" s="17">
        <v>1.7826385898091698E-2</v>
      </c>
      <c r="BW36" s="5">
        <v>7.8397562246664104E-5</v>
      </c>
      <c r="BX36" s="17">
        <v>3.9399262623359799E-2</v>
      </c>
      <c r="BY36" s="17">
        <v>0.36113087860412302</v>
      </c>
      <c r="BZ36" s="17">
        <v>1.1435810159339801</v>
      </c>
      <c r="CA36" s="17">
        <v>1.6228461443145398E-2</v>
      </c>
      <c r="CB36" s="17">
        <v>0</v>
      </c>
      <c r="CC36" s="17">
        <v>297.31488517441397</v>
      </c>
      <c r="CD36" s="17">
        <v>0.16750967118923901</v>
      </c>
      <c r="CE36" s="17">
        <v>6.9769816528172102E-2</v>
      </c>
      <c r="CF36" s="17">
        <v>0.17081564410036701</v>
      </c>
      <c r="CG36" s="17">
        <v>7.2407717124952998E-3</v>
      </c>
      <c r="CH36" s="17">
        <v>1.3070274778128201E-2</v>
      </c>
      <c r="CI36" s="17">
        <v>0.123586054199705</v>
      </c>
      <c r="CJ36" s="17">
        <v>1.0818945245986099E-2</v>
      </c>
      <c r="CK36" s="17">
        <v>0</v>
      </c>
      <c r="CL36" s="17">
        <v>0.12841199239640499</v>
      </c>
      <c r="CM36" s="17">
        <v>6.4929562327418902E-3</v>
      </c>
      <c r="CN36" s="17">
        <v>5747.7765837602501</v>
      </c>
      <c r="CO36" s="17">
        <v>0</v>
      </c>
      <c r="CP36" s="17">
        <v>0</v>
      </c>
      <c r="CQ36" s="17">
        <v>5.9622628110303602</v>
      </c>
      <c r="CR36" s="17">
        <v>13.531815762017301</v>
      </c>
      <c r="CS36" s="5">
        <v>8.4485198624126803E-2</v>
      </c>
      <c r="CT36" s="17">
        <v>5.97847666123391</v>
      </c>
      <c r="CU36" s="17">
        <v>5.2238102795614703</v>
      </c>
      <c r="CV36" s="17">
        <v>0</v>
      </c>
      <c r="CW36" s="17">
        <v>0</v>
      </c>
      <c r="CX36" s="5">
        <v>50.842925176446997</v>
      </c>
      <c r="CY36" s="5">
        <v>50.842925176446997</v>
      </c>
      <c r="CZ36" s="17">
        <v>0</v>
      </c>
      <c r="DA36" s="17">
        <v>0</v>
      </c>
      <c r="DB36" s="17">
        <v>124.809310278837</v>
      </c>
      <c r="DC36" s="17">
        <v>1.0222180939699199</v>
      </c>
      <c r="DD36" s="17">
        <v>0.37542181394413399</v>
      </c>
      <c r="DE36" s="17">
        <v>0.52262946262792898</v>
      </c>
      <c r="DF36" s="17">
        <v>0</v>
      </c>
      <c r="DG36" s="17">
        <v>4.7135552255958997</v>
      </c>
      <c r="DH36" s="17">
        <v>0</v>
      </c>
      <c r="DI36" s="17">
        <v>0</v>
      </c>
      <c r="DJ36" s="17">
        <v>0</v>
      </c>
      <c r="DK36" s="17">
        <v>0</v>
      </c>
      <c r="DL36" s="17">
        <v>0.27013154897451003</v>
      </c>
      <c r="DM36" s="17">
        <v>0.76883606459498699</v>
      </c>
      <c r="DN36" s="17">
        <v>5.7584241261024101</v>
      </c>
      <c r="DO36" s="17">
        <v>11.6913405817044</v>
      </c>
      <c r="DP36" s="17">
        <v>0</v>
      </c>
      <c r="DQ36" s="17">
        <v>4.2896613334281297E-2</v>
      </c>
      <c r="DR36" s="17">
        <v>0</v>
      </c>
      <c r="DS36" s="17">
        <v>0.33418149731464403</v>
      </c>
      <c r="DT36" s="17">
        <v>884.43423549348199</v>
      </c>
      <c r="DU36" s="17">
        <v>0</v>
      </c>
      <c r="DV36" s="17">
        <v>9.6820055016347499</v>
      </c>
      <c r="DW36" s="17">
        <v>13.9326404726151</v>
      </c>
      <c r="DX36" s="17">
        <v>644.71997271576799</v>
      </c>
      <c r="DY36" s="17">
        <v>36688.912757406601</v>
      </c>
      <c r="DZ36" s="17">
        <v>4076.5460385211099</v>
      </c>
      <c r="EA36" s="17">
        <v>40765.458795927698</v>
      </c>
      <c r="EB36" s="17">
        <v>0</v>
      </c>
      <c r="EC36" s="17">
        <v>18.2509464029696</v>
      </c>
      <c r="ED36" s="17">
        <v>0</v>
      </c>
      <c r="EE36" s="17">
        <v>3.4543440846111897E-2</v>
      </c>
      <c r="EF36" s="5">
        <v>4.1014749767635001E-7</v>
      </c>
      <c r="EG36" s="5">
        <v>3.7413507928620802E-6</v>
      </c>
      <c r="EH36" s="17">
        <v>0</v>
      </c>
      <c r="EI36" s="5">
        <v>4.14243137829866E-6</v>
      </c>
      <c r="EJ36" s="17">
        <v>0.73513383325910298</v>
      </c>
      <c r="EK36" s="17">
        <v>0.247202824489511</v>
      </c>
      <c r="EL36" s="17">
        <v>0.41541145459742101</v>
      </c>
      <c r="EM36" s="17">
        <v>226.60793894166099</v>
      </c>
      <c r="EN36" s="17">
        <v>166.15201004477399</v>
      </c>
      <c r="EO36" s="17">
        <v>137.76540589196901</v>
      </c>
      <c r="EP36" s="17">
        <v>32.382834730560802</v>
      </c>
      <c r="EQ36" s="17">
        <v>231.350992101603</v>
      </c>
      <c r="ER36" s="17">
        <v>123.595617611298</v>
      </c>
      <c r="ES36" s="17">
        <v>0</v>
      </c>
      <c r="ET36" s="17">
        <v>9.2334481465577795E-2</v>
      </c>
      <c r="EU36" s="17">
        <v>21.5254548879685</v>
      </c>
      <c r="EV36" s="17">
        <v>5279.7347969110697</v>
      </c>
      <c r="EW36" s="17">
        <v>4730.1710256930201</v>
      </c>
      <c r="EX36" s="17">
        <v>549.56377121804201</v>
      </c>
      <c r="EY36" s="17">
        <v>8.7313745266951598E-3</v>
      </c>
      <c r="EZ36" s="17">
        <v>1.0360085761801601</v>
      </c>
      <c r="FA36" s="17">
        <v>2167.62918321705</v>
      </c>
      <c r="FB36" s="17">
        <v>9.2449610608640893E-3</v>
      </c>
      <c r="FC36" s="17">
        <v>242.914994276361</v>
      </c>
      <c r="FD36" s="17">
        <v>61.284866815613697</v>
      </c>
      <c r="FE36" s="17">
        <v>28.131424640854299</v>
      </c>
      <c r="FF36" s="17">
        <v>607.43092979149299</v>
      </c>
      <c r="FG36" s="17">
        <v>1.18928526596008E-2</v>
      </c>
      <c r="FH36" s="17">
        <v>10.662228062460301</v>
      </c>
      <c r="FI36" s="17">
        <v>356.70868222781797</v>
      </c>
      <c r="FJ36" s="17">
        <v>476.02018157824801</v>
      </c>
      <c r="FK36" s="17">
        <v>15.768534068754001</v>
      </c>
      <c r="FL36" s="17">
        <v>0</v>
      </c>
      <c r="FM36" s="17">
        <v>75507.593496775997</v>
      </c>
      <c r="FN36" s="17">
        <v>0.141663359430546</v>
      </c>
      <c r="FO36" s="17">
        <v>0.75203390037977502</v>
      </c>
      <c r="FP36" s="17">
        <v>1571.5439229148101</v>
      </c>
      <c r="FQ36" s="17">
        <v>0</v>
      </c>
      <c r="FR36" s="17">
        <v>86.434589047813404</v>
      </c>
      <c r="FS36" s="17">
        <v>24.1990536472155</v>
      </c>
      <c r="FT36" s="17">
        <v>0</v>
      </c>
      <c r="FU36" s="17">
        <v>690.22972013343497</v>
      </c>
      <c r="FV36" s="17">
        <v>11.5404434647067</v>
      </c>
      <c r="FW36" s="17">
        <v>268.71151535105201</v>
      </c>
      <c r="FY36" s="26">
        <f t="shared" si="57"/>
        <v>0.93406579564718095</v>
      </c>
      <c r="FZ36" s="40">
        <f t="shared" si="58"/>
        <v>6.4158272827608166E-5</v>
      </c>
      <c r="GA36" s="40">
        <f t="shared" si="59"/>
        <v>8.1640354258166348E-6</v>
      </c>
      <c r="GB36" s="40">
        <f t="shared" si="60"/>
        <v>2.4670222044916594E-3</v>
      </c>
      <c r="GC36" s="40">
        <f t="shared" si="61"/>
        <v>1.4643641431508347E-5</v>
      </c>
      <c r="GD36" s="40">
        <f t="shared" si="62"/>
        <v>1.4267804601925429E-5</v>
      </c>
      <c r="GE36" s="40">
        <f t="shared" si="63"/>
        <v>-1.720427012034541E-3</v>
      </c>
      <c r="GF36" s="40">
        <f t="shared" si="64"/>
        <v>7.7760063217811547E-5</v>
      </c>
      <c r="GG36" s="40">
        <f t="shared" si="65"/>
        <v>9.385102229779056E-5</v>
      </c>
      <c r="GH36" s="40">
        <f t="shared" si="66"/>
        <v>1.5142747924880796E-3</v>
      </c>
      <c r="GI36" s="40">
        <f t="shared" si="67"/>
        <v>0</v>
      </c>
      <c r="GJ36" s="40">
        <f t="shared" si="68"/>
        <v>1.4964654401281979E-5</v>
      </c>
      <c r="GK36" s="40">
        <f t="shared" si="69"/>
        <v>6.2402844289446394E-4</v>
      </c>
      <c r="GL36" s="40">
        <f t="shared" si="70"/>
        <v>1.562501274222365E-6</v>
      </c>
      <c r="GM36" s="40">
        <f t="shared" si="71"/>
        <v>1.1995885147632669E-5</v>
      </c>
      <c r="GN36" s="40">
        <f t="shared" si="72"/>
        <v>1.2125512677972077E-6</v>
      </c>
      <c r="GO36" s="40">
        <f t="shared" si="73"/>
        <v>2.6852915134628953E-3</v>
      </c>
      <c r="GP36" s="40">
        <f t="shared" si="74"/>
        <v>1.7417663094514201E-4</v>
      </c>
      <c r="GQ36" s="40">
        <f t="shared" si="75"/>
        <v>2.7380850983658445E-3</v>
      </c>
      <c r="GR36" s="40">
        <f t="shared" si="76"/>
        <v>8.6482638123102922E-6</v>
      </c>
      <c r="GS36" s="40">
        <f t="shared" si="77"/>
        <v>2.3216854392792206E-3</v>
      </c>
      <c r="GT36" s="40">
        <f t="shared" si="78"/>
        <v>2.682599257284546E-3</v>
      </c>
      <c r="GU36" s="40">
        <f t="shared" si="79"/>
        <v>0</v>
      </c>
      <c r="GV36" s="40">
        <f t="shared" si="80"/>
        <v>0</v>
      </c>
      <c r="GW36" s="40">
        <f t="shared" si="81"/>
        <v>-3.1093792549621121E-5</v>
      </c>
      <c r="GX36" s="40">
        <f t="shared" si="82"/>
        <v>9.2582639428112702E-5</v>
      </c>
      <c r="GY36" s="40">
        <f t="shared" si="83"/>
        <v>5.6515190928079319E-4</v>
      </c>
      <c r="GZ36" s="40">
        <f t="shared" si="84"/>
        <v>3.2088989698470328E-6</v>
      </c>
      <c r="HA36" s="40">
        <f t="shared" si="85"/>
        <v>5.6979706579000998E-4</v>
      </c>
      <c r="HB36" s="40">
        <f t="shared" si="86"/>
        <v>4.0177096743983162E-6</v>
      </c>
      <c r="HC36" s="40">
        <f t="shared" si="87"/>
        <v>2.3199853990672867E-3</v>
      </c>
      <c r="HD36" s="40">
        <f t="shared" si="88"/>
        <v>0</v>
      </c>
      <c r="HE36" s="40">
        <f t="shared" si="89"/>
        <v>2.9611636022796385E-4</v>
      </c>
      <c r="HF36" s="40">
        <f t="shared" si="90"/>
        <v>7.5606737316736468E-7</v>
      </c>
      <c r="HG36" s="40">
        <f t="shared" si="91"/>
        <v>2.8815888144113438E-4</v>
      </c>
      <c r="HH36" s="40">
        <f t="shared" si="92"/>
        <v>1.9252451222240619E-3</v>
      </c>
      <c r="HI36" s="40">
        <f t="shared" si="93"/>
        <v>0</v>
      </c>
      <c r="HJ36" s="40">
        <f t="shared" si="94"/>
        <v>3.8736784477965657E-5</v>
      </c>
      <c r="HK36" s="40">
        <f t="shared" si="95"/>
        <v>0</v>
      </c>
      <c r="HL36" s="40">
        <f t="shared" si="96"/>
        <v>2.77316335782091E-3</v>
      </c>
      <c r="HM36" s="40">
        <f t="shared" si="97"/>
        <v>2.7958021721225079E-6</v>
      </c>
      <c r="HN36" s="40">
        <f t="shared" si="98"/>
        <v>3.9968114674514808E-4</v>
      </c>
      <c r="HO36" s="40">
        <f t="shared" si="99"/>
        <v>3.597504301220056E-4</v>
      </c>
      <c r="HP36" s="40">
        <f t="shared" si="100"/>
        <v>3.6117456205346737E-4</v>
      </c>
      <c r="HQ36" s="40">
        <f t="shared" si="101"/>
        <v>0</v>
      </c>
      <c r="HR36" s="40">
        <f t="shared" si="102"/>
        <v>3.0100189585132628E-3</v>
      </c>
      <c r="HS36" s="40">
        <f t="shared" si="103"/>
        <v>4.3194905032677443E-4</v>
      </c>
      <c r="HT36" s="40">
        <f t="shared" si="104"/>
        <v>2.1203479852873884E-4</v>
      </c>
      <c r="HU36" s="40">
        <f t="shared" si="105"/>
        <v>2.4710081887437866E-5</v>
      </c>
      <c r="HV36" s="40">
        <f t="shared" si="106"/>
        <v>6.4651057426179122E-6</v>
      </c>
      <c r="HW36" s="40">
        <f t="shared" si="107"/>
        <v>3.0050950613106492E-4</v>
      </c>
      <c r="HX36" s="40">
        <f t="shared" si="108"/>
        <v>5.3910537467888797E-4</v>
      </c>
      <c r="HY36" s="40">
        <f t="shared" si="109"/>
        <v>2.5035870277924305E-3</v>
      </c>
      <c r="HZ36" s="40">
        <f t="shared" si="110"/>
        <v>0</v>
      </c>
      <c r="IA36" s="40">
        <f t="shared" si="111"/>
        <v>0</v>
      </c>
      <c r="IB36" s="40">
        <f t="shared" si="112"/>
        <v>0</v>
      </c>
      <c r="IC36" s="40">
        <f t="shared" si="113"/>
        <v>1.1952523031473829E-5</v>
      </c>
    </row>
    <row r="37" spans="1:237" x14ac:dyDescent="0.25">
      <c r="A37" s="17" t="s">
        <v>206</v>
      </c>
      <c r="B37" s="15">
        <v>6809.8051670000004</v>
      </c>
      <c r="C37" s="15">
        <v>640.23605099999997</v>
      </c>
      <c r="D37" s="15">
        <v>16502.745869999999</v>
      </c>
      <c r="E37" s="15">
        <v>1675.4626155999999</v>
      </c>
      <c r="F37" s="15">
        <v>1456.4333626</v>
      </c>
      <c r="G37" s="15">
        <v>7499.0357959000003</v>
      </c>
      <c r="H37" s="15">
        <v>479.59999329999999</v>
      </c>
      <c r="I37" s="17">
        <v>4.4800599700000001</v>
      </c>
      <c r="J37" s="17">
        <v>0.97460448</v>
      </c>
      <c r="K37" s="17">
        <v>0.30338100000000001</v>
      </c>
      <c r="L37" s="17">
        <v>3.0757130000000001E-2</v>
      </c>
      <c r="M37" s="17">
        <v>2.2326705100000002</v>
      </c>
      <c r="N37" s="17">
        <v>4.1034299999999999E-3</v>
      </c>
      <c r="O37" s="17">
        <v>4.1486479999999999E-2</v>
      </c>
      <c r="P37" s="17">
        <v>4.4372399999999999E-2</v>
      </c>
      <c r="Q37" s="17">
        <v>2.0950000000000001E-3</v>
      </c>
      <c r="R37" s="17">
        <v>3.2031530000000003E-2</v>
      </c>
      <c r="T37" s="17">
        <v>8.8085999999999998E-3</v>
      </c>
      <c r="U37" s="17">
        <v>7.0235000000000002E-3</v>
      </c>
      <c r="V37" s="17">
        <v>5.5360000000000001E-3</v>
      </c>
      <c r="Y37" s="17">
        <v>1.3502E-2</v>
      </c>
      <c r="Z37" s="17">
        <v>33.796629660000001</v>
      </c>
      <c r="AA37" s="17">
        <v>28.722821700000001</v>
      </c>
      <c r="AB37" s="17">
        <v>2.460352E-2</v>
      </c>
      <c r="AC37" s="17">
        <v>5.776419E-2</v>
      </c>
      <c r="AD37" s="17">
        <v>0.11670334</v>
      </c>
      <c r="AE37" s="17">
        <v>0.6638693</v>
      </c>
      <c r="AG37" s="17">
        <v>0.19844998</v>
      </c>
      <c r="AH37" s="17">
        <v>0.14245081000000001</v>
      </c>
      <c r="AI37" s="17">
        <v>1.1490000000000001E-3</v>
      </c>
      <c r="AL37" s="17">
        <v>14.85840945</v>
      </c>
      <c r="AO37" s="17">
        <v>7.2509231999999999</v>
      </c>
      <c r="AP37" s="17">
        <v>9.4247999999999999E-4</v>
      </c>
      <c r="AQ37" s="17">
        <v>4.3600000000000003E-5</v>
      </c>
      <c r="AR37" s="17">
        <v>3.8854999999999998E-4</v>
      </c>
      <c r="AT37" s="17">
        <v>2.9050000000000001E-5</v>
      </c>
      <c r="AU37" s="17">
        <v>1.3091000000000001E-4</v>
      </c>
      <c r="AV37" s="17">
        <v>8.7390000000000002E-5</v>
      </c>
      <c r="AW37" s="17">
        <v>1.3587119999999999E-2</v>
      </c>
      <c r="AX37" s="17">
        <v>3.9051339299999999</v>
      </c>
      <c r="AY37" s="17">
        <v>46.219551670000001</v>
      </c>
      <c r="AZ37" s="17">
        <v>0.25723459999999998</v>
      </c>
      <c r="BA37" s="17">
        <v>2.7629999999999998E-3</v>
      </c>
      <c r="BE37" s="17">
        <v>2.9220000000000001E-5</v>
      </c>
      <c r="BG37" s="17" t="s">
        <v>206</v>
      </c>
      <c r="BH37" s="17">
        <v>0</v>
      </c>
      <c r="BI37" s="17">
        <v>0</v>
      </c>
      <c r="BJ37" s="17">
        <v>0</v>
      </c>
      <c r="BK37" s="17">
        <v>0.97460428361768303</v>
      </c>
      <c r="BL37" s="17">
        <v>0.30338078483612402</v>
      </c>
      <c r="BM37" s="17">
        <v>4.4801700511754703</v>
      </c>
      <c r="BN37" s="17">
        <v>4.4801700511754703</v>
      </c>
      <c r="BO37" s="17">
        <v>0</v>
      </c>
      <c r="BP37" s="17">
        <v>0</v>
      </c>
      <c r="BQ37" s="17">
        <v>1.26125893080507E-2</v>
      </c>
      <c r="BR37" s="17">
        <v>1.8149821112302299E-2</v>
      </c>
      <c r="BS37" s="17">
        <v>2.2327239317030698</v>
      </c>
      <c r="BT37" s="5">
        <v>2.9252081094022699E-5</v>
      </c>
      <c r="BU37" s="17">
        <v>1.3131959949018101E-3</v>
      </c>
      <c r="BV37" s="17">
        <v>2.7905416957456301E-3</v>
      </c>
      <c r="BW37" s="17">
        <v>1.35019969111096E-2</v>
      </c>
      <c r="BX37" s="17">
        <v>4.1486417170484E-2</v>
      </c>
      <c r="BY37" s="17">
        <v>1.06563623204858E-2</v>
      </c>
      <c r="BZ37" s="17">
        <v>3.3745179985471503E-2</v>
      </c>
      <c r="CA37" s="17">
        <v>2.09501738169057E-3</v>
      </c>
      <c r="CB37" s="17">
        <v>0</v>
      </c>
      <c r="CC37" s="17">
        <v>647.53687661707397</v>
      </c>
      <c r="CD37" s="17">
        <v>3.2031495588519802E-2</v>
      </c>
      <c r="CE37" s="17">
        <v>2.5549222017891599E-3</v>
      </c>
      <c r="CF37" s="17">
        <v>6.2551476670789303E-3</v>
      </c>
      <c r="CG37" s="17">
        <v>0</v>
      </c>
      <c r="CH37" s="17">
        <v>7.0235534858348802E-3</v>
      </c>
      <c r="CI37" s="17">
        <v>0.66386868797451304</v>
      </c>
      <c r="CJ37" s="17">
        <v>5.5359673172883598E-3</v>
      </c>
      <c r="CK37" s="17">
        <v>0</v>
      </c>
      <c r="CL37" s="17">
        <v>1.1490075455619299E-3</v>
      </c>
      <c r="CM37" s="17">
        <v>0</v>
      </c>
      <c r="CN37" s="17">
        <v>6812.0600243694498</v>
      </c>
      <c r="CO37" s="17">
        <v>0</v>
      </c>
      <c r="CP37" s="17">
        <v>0</v>
      </c>
      <c r="CQ37" s="17">
        <v>0</v>
      </c>
      <c r="CR37" s="17">
        <v>2.3448354092622301</v>
      </c>
      <c r="CS37" s="17">
        <v>0</v>
      </c>
      <c r="CT37" s="17">
        <v>3.9051351535887999</v>
      </c>
      <c r="CU37" s="17">
        <v>0</v>
      </c>
      <c r="CV37" s="17">
        <v>0</v>
      </c>
      <c r="CW37" s="17">
        <v>0</v>
      </c>
      <c r="CX37" s="17">
        <v>33.798614538890902</v>
      </c>
      <c r="CY37" s="17">
        <v>33.798614538890902</v>
      </c>
      <c r="CZ37" s="17">
        <v>0</v>
      </c>
      <c r="DA37" s="17">
        <v>0</v>
      </c>
      <c r="DB37" s="17">
        <v>28.722852495481401</v>
      </c>
      <c r="DC37" s="17">
        <v>46.266717318970798</v>
      </c>
      <c r="DD37" s="17">
        <v>7.88251276477989E-3</v>
      </c>
      <c r="DE37" s="17">
        <v>1.6306932392429901E-2</v>
      </c>
      <c r="DF37" s="17">
        <v>0</v>
      </c>
      <c r="DG37" s="17">
        <v>0.94248639466460704</v>
      </c>
      <c r="DH37" s="17">
        <v>0</v>
      </c>
      <c r="DI37" s="17">
        <v>0</v>
      </c>
      <c r="DJ37" s="17">
        <v>0</v>
      </c>
      <c r="DK37" s="17">
        <v>0</v>
      </c>
      <c r="DL37" s="17">
        <v>1.5024116335116799E-2</v>
      </c>
      <c r="DM37" s="17">
        <v>4.2760936193929497E-2</v>
      </c>
      <c r="DN37" s="17">
        <v>3.85153700051147E-2</v>
      </c>
      <c r="DO37" s="17">
        <v>7.8197854287284194E-2</v>
      </c>
      <c r="DP37" s="17">
        <v>0</v>
      </c>
      <c r="DQ37" s="17">
        <v>0.25723405980746999</v>
      </c>
      <c r="DR37" s="17">
        <v>0</v>
      </c>
      <c r="DS37" s="17">
        <v>0.19846622803538799</v>
      </c>
      <c r="DT37" s="17">
        <v>640.32013936514602</v>
      </c>
      <c r="DU37" s="17">
        <v>0</v>
      </c>
      <c r="DV37" s="17">
        <v>5.8427479510022702E-2</v>
      </c>
      <c r="DW37" s="17">
        <v>8.4078547895787503E-2</v>
      </c>
      <c r="DX37" s="17">
        <v>300.46452915083398</v>
      </c>
      <c r="DY37" s="17">
        <v>14799.818922767799</v>
      </c>
      <c r="DZ37" s="17">
        <v>1644.42455854224</v>
      </c>
      <c r="EA37" s="17">
        <v>16444.243481310001</v>
      </c>
      <c r="EB37" s="17">
        <v>0</v>
      </c>
      <c r="EC37" s="17">
        <v>3.5311708141284801</v>
      </c>
      <c r="ED37" s="17">
        <v>0</v>
      </c>
      <c r="EE37" s="17">
        <v>9.4337884675125497E-4</v>
      </c>
      <c r="EF37" s="5">
        <v>4.3646761025038901E-5</v>
      </c>
      <c r="EG37" s="17">
        <v>3.8897308759417299E-4</v>
      </c>
      <c r="EH37" s="17">
        <v>0</v>
      </c>
      <c r="EI37" s="5">
        <v>2.9081906784292E-5</v>
      </c>
      <c r="EJ37" s="17">
        <v>1.31051301211135E-4</v>
      </c>
      <c r="EK37" s="5">
        <v>8.7482759619372002E-5</v>
      </c>
      <c r="EL37" s="17">
        <v>1.35880241507822E-2</v>
      </c>
      <c r="EM37" s="17">
        <v>43.443385452303502</v>
      </c>
      <c r="EN37" s="17">
        <v>152.52335686080301</v>
      </c>
      <c r="EO37" s="17">
        <v>30.346056718070699</v>
      </c>
      <c r="EP37" s="17">
        <v>24.119132815886498</v>
      </c>
      <c r="EQ37" s="17">
        <v>83.931836584412196</v>
      </c>
      <c r="ER37" s="17">
        <v>31.390859554037998</v>
      </c>
      <c r="ES37" s="17">
        <v>0</v>
      </c>
      <c r="ET37" s="17">
        <v>4.1392536250268601E-4</v>
      </c>
      <c r="EU37" s="17">
        <v>6.0224251200714303</v>
      </c>
      <c r="EV37" s="17">
        <v>1675.66673132402</v>
      </c>
      <c r="EW37" s="17">
        <v>1456.6377157105601</v>
      </c>
      <c r="EX37" s="17">
        <v>219.029015613463</v>
      </c>
      <c r="EY37" s="17">
        <v>0</v>
      </c>
      <c r="EZ37" s="17">
        <v>0.17442741538164699</v>
      </c>
      <c r="FA37" s="17">
        <v>384.73319577426798</v>
      </c>
      <c r="FB37" s="17">
        <v>0</v>
      </c>
      <c r="FC37" s="17">
        <v>162.18775673748999</v>
      </c>
      <c r="FD37" s="17">
        <v>40.505606334176598</v>
      </c>
      <c r="FE37" s="17">
        <v>20.918854341187298</v>
      </c>
      <c r="FF37" s="17">
        <v>405.46952651388602</v>
      </c>
      <c r="FG37" s="17">
        <v>0</v>
      </c>
      <c r="FH37" s="17">
        <v>20.430665141763701</v>
      </c>
      <c r="FI37" s="17">
        <v>76.417035022878395</v>
      </c>
      <c r="FJ37" s="17">
        <v>144.32275262423801</v>
      </c>
      <c r="FK37" s="17">
        <v>2.6548647022713099</v>
      </c>
      <c r="FL37" s="17">
        <v>0</v>
      </c>
      <c r="FM37" s="17">
        <v>7352.8820730170901</v>
      </c>
      <c r="FN37" s="17">
        <v>0</v>
      </c>
      <c r="FO37" s="17">
        <v>2.7629628686001201E-3</v>
      </c>
      <c r="FP37" s="17">
        <v>163.07888229601599</v>
      </c>
      <c r="FQ37" s="17">
        <v>0</v>
      </c>
      <c r="FR37" s="17">
        <v>26.474870143897402</v>
      </c>
      <c r="FS37" s="17">
        <v>14.8585010182149</v>
      </c>
      <c r="FT37" s="17">
        <v>0</v>
      </c>
      <c r="FU37" s="17">
        <v>479.74785641903202</v>
      </c>
      <c r="FV37" s="17">
        <v>7.2509225870769898</v>
      </c>
      <c r="FW37" s="17">
        <v>53.729525206587198</v>
      </c>
      <c r="FY37" s="26">
        <f t="shared" si="57"/>
        <v>0.62629676220667796</v>
      </c>
      <c r="FZ37" s="40">
        <f t="shared" si="58"/>
        <v>3.3111921914834167E-4</v>
      </c>
      <c r="GA37" s="40">
        <f t="shared" si="59"/>
        <v>1.3133962858652654E-4</v>
      </c>
      <c r="GB37" s="40">
        <f t="shared" si="60"/>
        <v>-3.5450093669774268E-3</v>
      </c>
      <c r="GC37" s="40">
        <f t="shared" si="61"/>
        <v>1.2182648667871871E-4</v>
      </c>
      <c r="GD37" s="40">
        <f t="shared" si="62"/>
        <v>1.403106491568348E-4</v>
      </c>
      <c r="GE37" s="40">
        <f t="shared" si="63"/>
        <v>-1.9489668653511139E-2</v>
      </c>
      <c r="GF37" s="40">
        <f t="shared" si="64"/>
        <v>3.0830508986169397E-4</v>
      </c>
      <c r="GG37" s="40">
        <f t="shared" si="65"/>
        <v>2.4571362036963545E-5</v>
      </c>
      <c r="GH37" s="40">
        <f t="shared" si="66"/>
        <v>-2.0149950158625169E-7</v>
      </c>
      <c r="GI37" s="40">
        <f t="shared" si="67"/>
        <v>-7.0922001046196772E-7</v>
      </c>
      <c r="GJ37" s="40">
        <f t="shared" si="68"/>
        <v>1.7168117938828507E-4</v>
      </c>
      <c r="GK37" s="40">
        <f t="shared" si="69"/>
        <v>2.3927266844965845E-5</v>
      </c>
      <c r="GL37" s="40">
        <f t="shared" si="70"/>
        <v>7.4983769051748808E-5</v>
      </c>
      <c r="GM37" s="40">
        <f t="shared" si="71"/>
        <v>-1.5144576257040459E-6</v>
      </c>
      <c r="GN37" s="40">
        <f t="shared" si="72"/>
        <v>6.5676650253995716E-4</v>
      </c>
      <c r="GO37" s="40">
        <f t="shared" si="73"/>
        <v>8.2967496753865913E-6</v>
      </c>
      <c r="GP37" s="40">
        <f t="shared" si="74"/>
        <v>-1.0743002348017203E-6</v>
      </c>
      <c r="GQ37" s="40">
        <f t="shared" si="75"/>
        <v>0</v>
      </c>
      <c r="GR37" s="40">
        <f t="shared" si="76"/>
        <v>1.6686747815666426E-4</v>
      </c>
      <c r="GS37" s="40">
        <f t="shared" si="77"/>
        <v>7.6152680116747226E-6</v>
      </c>
      <c r="GT37" s="40">
        <f t="shared" si="78"/>
        <v>-5.9036690101750639E-6</v>
      </c>
      <c r="GU37" s="40">
        <f t="shared" si="79"/>
        <v>0</v>
      </c>
      <c r="GV37" s="40">
        <f t="shared" si="80"/>
        <v>0</v>
      </c>
      <c r="GW37" s="40">
        <f t="shared" si="81"/>
        <v>-2.2877280405899112E-7</v>
      </c>
      <c r="GX37" s="40">
        <f t="shared" si="82"/>
        <v>5.8730083764855446E-5</v>
      </c>
      <c r="GY37" s="40">
        <f t="shared" si="83"/>
        <v>1.072160727178936E-6</v>
      </c>
      <c r="GZ37" s="40">
        <f t="shared" si="84"/>
        <v>-6.0755651029986575E-6</v>
      </c>
      <c r="HA37" s="40">
        <f t="shared" si="85"/>
        <v>3.6116717028831044E-4</v>
      </c>
      <c r="HB37" s="40">
        <f t="shared" si="86"/>
        <v>8.4695882730387607E-5</v>
      </c>
      <c r="HC37" s="40">
        <f t="shared" si="87"/>
        <v>-9.2190659660994156E-7</v>
      </c>
      <c r="HD37" s="40">
        <f t="shared" si="88"/>
        <v>0</v>
      </c>
      <c r="HE37" s="40">
        <f t="shared" si="89"/>
        <v>8.187471416220135E-5</v>
      </c>
      <c r="HF37" s="40">
        <f t="shared" si="90"/>
        <v>3.8762437230218137E-4</v>
      </c>
      <c r="HG37" s="40">
        <f t="shared" si="91"/>
        <v>6.5670686943737358E-6</v>
      </c>
      <c r="HH37" s="40">
        <f t="shared" si="92"/>
        <v>0</v>
      </c>
      <c r="HI37" s="40">
        <f t="shared" si="93"/>
        <v>0</v>
      </c>
      <c r="HJ37" s="40">
        <f t="shared" si="94"/>
        <v>6.1627198529184487E-6</v>
      </c>
      <c r="HK37" s="40">
        <f t="shared" si="95"/>
        <v>0</v>
      </c>
      <c r="HL37" s="40">
        <f t="shared" si="96"/>
        <v>0</v>
      </c>
      <c r="HM37" s="40">
        <f t="shared" si="97"/>
        <v>-8.4530340925928249E-8</v>
      </c>
      <c r="HN37" s="40">
        <f t="shared" si="98"/>
        <v>9.5370379345448839E-4</v>
      </c>
      <c r="HO37" s="40">
        <f t="shared" si="99"/>
        <v>1.0725005742866505E-3</v>
      </c>
      <c r="HP37" s="40">
        <f t="shared" si="100"/>
        <v>1.0888884163505592E-3</v>
      </c>
      <c r="HQ37" s="40">
        <f t="shared" si="101"/>
        <v>0</v>
      </c>
      <c r="HR37" s="40">
        <f t="shared" si="102"/>
        <v>1.0983402510154577E-3</v>
      </c>
      <c r="HS37" s="40">
        <f t="shared" si="103"/>
        <v>1.0793767560537595E-3</v>
      </c>
      <c r="HT37" s="40">
        <f t="shared" si="104"/>
        <v>1.0614443228287023E-3</v>
      </c>
      <c r="HU37" s="40">
        <f t="shared" si="105"/>
        <v>6.6544696904159942E-5</v>
      </c>
      <c r="HV37" s="40">
        <f t="shared" si="106"/>
        <v>3.1332825505907958E-7</v>
      </c>
      <c r="HW37" s="40">
        <f t="shared" si="107"/>
        <v>1.0204696338803059E-3</v>
      </c>
      <c r="HX37" s="40">
        <f t="shared" si="108"/>
        <v>-2.0999994945674992E-6</v>
      </c>
      <c r="HY37" s="40">
        <f t="shared" si="109"/>
        <v>-1.3438798364000278E-5</v>
      </c>
      <c r="HZ37" s="40">
        <f t="shared" si="110"/>
        <v>0</v>
      </c>
      <c r="IA37" s="40">
        <f t="shared" si="111"/>
        <v>0</v>
      </c>
      <c r="IB37" s="40">
        <f t="shared" si="112"/>
        <v>0</v>
      </c>
      <c r="IC37" s="40">
        <f t="shared" si="113"/>
        <v>1.0979156065262633E-3</v>
      </c>
    </row>
    <row r="38" spans="1:237" x14ac:dyDescent="0.25">
      <c r="A38" s="17" t="s">
        <v>207</v>
      </c>
      <c r="B38" s="15">
        <v>4570.0110000000004</v>
      </c>
      <c r="C38" s="15">
        <v>391.96393999999998</v>
      </c>
      <c r="D38" s="15">
        <v>3928.6529999999998</v>
      </c>
      <c r="E38" s="15">
        <v>961.02300000000002</v>
      </c>
      <c r="F38" s="15">
        <v>870.93981499999995</v>
      </c>
      <c r="G38" s="15">
        <v>2790.498</v>
      </c>
      <c r="H38" s="15">
        <v>275.07967100000002</v>
      </c>
      <c r="I38" s="17">
        <v>4.4926240000000002</v>
      </c>
      <c r="J38" s="17">
        <v>2.9230510000000001</v>
      </c>
      <c r="K38" s="17">
        <v>1.6860000000000001E-4</v>
      </c>
      <c r="L38" s="17">
        <v>0.10372787</v>
      </c>
      <c r="M38" s="17">
        <v>2.3864942</v>
      </c>
      <c r="N38" s="17">
        <v>1.0459609999999999E-2</v>
      </c>
      <c r="O38" s="17">
        <v>3.1873119999999998E-2</v>
      </c>
      <c r="P38" s="17">
        <v>1.0136040000000001E-2</v>
      </c>
      <c r="Q38" s="17">
        <v>8.6995320000000001E-2</v>
      </c>
      <c r="R38" s="17">
        <v>8.1840659999999996E-2</v>
      </c>
      <c r="S38" s="17">
        <v>0.13056000000000001</v>
      </c>
      <c r="T38" s="17">
        <v>4.8476500000000002E-3</v>
      </c>
      <c r="U38" s="17">
        <v>0.12272397</v>
      </c>
      <c r="V38" s="17">
        <v>0.12956438000000001</v>
      </c>
      <c r="W38" s="17">
        <v>7.9880000000000003E-3</v>
      </c>
      <c r="Y38" s="17">
        <v>6.6283739999999994E-2</v>
      </c>
      <c r="Z38" s="17">
        <v>24.500761000000001</v>
      </c>
      <c r="AA38" s="17">
        <v>10.895300000000001</v>
      </c>
      <c r="AB38" s="17">
        <v>6.9599700000000002E-3</v>
      </c>
      <c r="AC38" s="17">
        <v>0.11559839</v>
      </c>
      <c r="AD38" s="17">
        <v>2.3159323000000001</v>
      </c>
      <c r="AE38" s="17">
        <v>1.4287867000000001</v>
      </c>
      <c r="AF38" s="17">
        <v>1.446</v>
      </c>
      <c r="AG38" s="17">
        <v>0.42857297</v>
      </c>
      <c r="AH38" s="17">
        <v>0.41251065999999997</v>
      </c>
      <c r="AI38" s="17">
        <v>0.16858619999999999</v>
      </c>
      <c r="AJ38" s="17">
        <v>8.3232390000000003E-2</v>
      </c>
      <c r="AL38" s="17">
        <v>10.281459999999999</v>
      </c>
      <c r="AM38" s="17">
        <v>4.9129999999999996E-4</v>
      </c>
      <c r="AN38" s="17">
        <v>7.8969410000000004E-2</v>
      </c>
      <c r="AO38" s="17">
        <v>4.4927791499999996</v>
      </c>
      <c r="AP38" s="17">
        <v>4.1824800000000002E-2</v>
      </c>
      <c r="AQ38" s="5"/>
      <c r="AR38" s="5"/>
      <c r="AT38" s="17">
        <v>2.9099999999999999E-5</v>
      </c>
      <c r="AU38" s="17">
        <v>1.2587799999999999E-3</v>
      </c>
      <c r="AV38" s="17">
        <v>2.5180200000000002E-3</v>
      </c>
      <c r="AW38" s="17">
        <v>0.39664428000000002</v>
      </c>
      <c r="AX38" s="17">
        <v>2.2548873899999999</v>
      </c>
      <c r="AY38" s="17">
        <v>0.58880109999999997</v>
      </c>
      <c r="AZ38" s="17">
        <v>0.12184813999999999</v>
      </c>
      <c r="BA38" s="17">
        <v>1.5012760000000001</v>
      </c>
      <c r="BD38" s="17">
        <v>9.7099999999999997E-4</v>
      </c>
      <c r="BE38" s="17">
        <v>8.5751000000000004E-3</v>
      </c>
      <c r="BG38" s="17" t="s">
        <v>207</v>
      </c>
      <c r="BH38" s="17">
        <v>0</v>
      </c>
      <c r="BI38" s="17">
        <v>0.74374853240443795</v>
      </c>
      <c r="BJ38" s="17">
        <v>0</v>
      </c>
      <c r="BK38" s="17">
        <v>2.9286313728626401</v>
      </c>
      <c r="BL38" s="17">
        <v>1.68940054740764E-4</v>
      </c>
      <c r="BM38" s="17">
        <v>4.4980759155427101</v>
      </c>
      <c r="BN38" s="17">
        <v>4.4980759155427101</v>
      </c>
      <c r="BO38" s="17">
        <v>1.9428601970221001E-2</v>
      </c>
      <c r="BP38" s="17">
        <v>0</v>
      </c>
      <c r="BQ38" s="17">
        <v>4.25505734543229E-2</v>
      </c>
      <c r="BR38" s="17">
        <v>6.1231259008956297E-2</v>
      </c>
      <c r="BS38" s="17">
        <v>2.39029672947852</v>
      </c>
      <c r="BT38" s="17">
        <v>8.5958055829438405E-3</v>
      </c>
      <c r="BU38" s="17">
        <v>3.3479597895578E-3</v>
      </c>
      <c r="BV38" s="17">
        <v>7.1143942676410998E-3</v>
      </c>
      <c r="BW38" s="17">
        <v>6.64176858041923E-2</v>
      </c>
      <c r="BX38" s="17">
        <v>3.1894693541527998E-2</v>
      </c>
      <c r="BY38" s="17">
        <v>2.4351087418277399E-3</v>
      </c>
      <c r="BZ38" s="17">
        <v>7.7111821116751201E-3</v>
      </c>
      <c r="CA38" s="17">
        <v>8.7186625484982794E-2</v>
      </c>
      <c r="CB38" s="17">
        <v>9.7296526838021996E-4</v>
      </c>
      <c r="CC38" s="17">
        <v>7792.0994867653699</v>
      </c>
      <c r="CD38" s="17">
        <v>8.2034437239860494E-2</v>
      </c>
      <c r="CE38" s="17">
        <v>1.40836157795951E-3</v>
      </c>
      <c r="CF38" s="17">
        <v>3.4480616614692601E-3</v>
      </c>
      <c r="CG38" s="17">
        <v>0.13090948722343901</v>
      </c>
      <c r="CH38" s="17">
        <v>0.12302876761473799</v>
      </c>
      <c r="CI38" s="17">
        <v>1.4322330523626901</v>
      </c>
      <c r="CJ38" s="17">
        <v>0.12988687498701601</v>
      </c>
      <c r="CK38" s="17">
        <v>4.92292397331734E-4</v>
      </c>
      <c r="CL38" s="17">
        <v>0.168999137550046</v>
      </c>
      <c r="CM38" s="17">
        <v>7.9163811814156201E-2</v>
      </c>
      <c r="CN38" s="17">
        <v>4578.67527190902</v>
      </c>
      <c r="CO38" s="17">
        <v>8.00403375848888E-3</v>
      </c>
      <c r="CP38" s="17">
        <v>0</v>
      </c>
      <c r="CQ38" s="17">
        <v>16.877780622560302</v>
      </c>
      <c r="CR38" s="17">
        <v>75.0080444188699</v>
      </c>
      <c r="CS38" s="17">
        <v>0.51358537224770595</v>
      </c>
      <c r="CT38" s="17">
        <v>2.2562725485570598</v>
      </c>
      <c r="CU38" s="17">
        <v>18.185260377030001</v>
      </c>
      <c r="CV38" s="17">
        <v>0</v>
      </c>
      <c r="CW38" s="17">
        <v>0</v>
      </c>
      <c r="CX38" s="17">
        <v>24.513351972525999</v>
      </c>
      <c r="CY38" s="17">
        <v>24.513351972525999</v>
      </c>
      <c r="CZ38" s="17">
        <v>0</v>
      </c>
      <c r="DA38" s="17">
        <v>0</v>
      </c>
      <c r="DB38" s="17">
        <v>10.919042614702301</v>
      </c>
      <c r="DC38" s="17">
        <v>0.59040451949265604</v>
      </c>
      <c r="DD38" s="17">
        <v>2.7728169922926799E-3</v>
      </c>
      <c r="DE38" s="17">
        <v>3.50973285057001E-3</v>
      </c>
      <c r="DF38" s="17">
        <v>0</v>
      </c>
      <c r="DG38" s="17">
        <v>0.28306513668611799</v>
      </c>
      <c r="DH38" s="17">
        <v>0</v>
      </c>
      <c r="DI38" s="17">
        <v>0</v>
      </c>
      <c r="DJ38" s="17">
        <v>1.5057613218046099E-2</v>
      </c>
      <c r="DK38" s="17">
        <v>0.297269375722923</v>
      </c>
      <c r="DL38" s="17">
        <v>3.0086635721732601E-2</v>
      </c>
      <c r="DM38" s="17">
        <v>8.5631105063575699E-2</v>
      </c>
      <c r="DN38" s="17">
        <v>0.76558559296873296</v>
      </c>
      <c r="DO38" s="17">
        <v>1.55436855635094</v>
      </c>
      <c r="DP38" s="17">
        <v>1.4499159967592099</v>
      </c>
      <c r="DQ38" s="17">
        <v>0.12215687576036</v>
      </c>
      <c r="DR38" s="17">
        <v>0</v>
      </c>
      <c r="DS38" s="17">
        <v>0.445497179754412</v>
      </c>
      <c r="DT38" s="17">
        <v>391.98260486097098</v>
      </c>
      <c r="DU38" s="17">
        <v>0</v>
      </c>
      <c r="DV38" s="17">
        <v>0.16916397332473501</v>
      </c>
      <c r="DW38" s="17">
        <v>0.24343003065681201</v>
      </c>
      <c r="DX38" s="17">
        <v>243.30922092131101</v>
      </c>
      <c r="DY38" s="17">
        <v>3745.1503527037898</v>
      </c>
      <c r="DZ38" s="17">
        <v>416.12866956376001</v>
      </c>
      <c r="EA38" s="17">
        <v>4161.2790222675503</v>
      </c>
      <c r="EB38" s="17">
        <v>0</v>
      </c>
      <c r="EC38" s="17">
        <v>5.35777917959334</v>
      </c>
      <c r="ED38" s="17">
        <v>0</v>
      </c>
      <c r="EE38" s="17">
        <v>4.19264410877489E-2</v>
      </c>
      <c r="EF38" s="17">
        <v>0</v>
      </c>
      <c r="EG38" s="17">
        <v>0</v>
      </c>
      <c r="EH38" s="17">
        <v>0</v>
      </c>
      <c r="EI38" s="5">
        <v>2.9169507356355199E-5</v>
      </c>
      <c r="EJ38" s="17">
        <v>1.2620162141101399E-3</v>
      </c>
      <c r="EK38" s="17">
        <v>2.5232923647541899E-3</v>
      </c>
      <c r="EL38" s="17">
        <v>0.39677073014939102</v>
      </c>
      <c r="EM38" s="17">
        <v>18.1197886048821</v>
      </c>
      <c r="EN38" s="17">
        <v>23.025958769018001</v>
      </c>
      <c r="EO38" s="17">
        <v>14.4029958627622</v>
      </c>
      <c r="EP38" s="17">
        <v>12.6846160018298</v>
      </c>
      <c r="EQ38" s="17">
        <v>43.944448366650697</v>
      </c>
      <c r="ER38" s="17">
        <v>13.0443352526772</v>
      </c>
      <c r="ES38" s="17">
        <v>0</v>
      </c>
      <c r="ET38" s="17">
        <v>6.9278843629799801E-4</v>
      </c>
      <c r="EU38" s="17">
        <v>26.8577845937929</v>
      </c>
      <c r="EV38" s="17">
        <v>961.976628476374</v>
      </c>
      <c r="EW38" s="17">
        <v>871.85461098876101</v>
      </c>
      <c r="EX38" s="17">
        <v>90.122017487612695</v>
      </c>
      <c r="EY38" s="17">
        <v>0.38745725269928399</v>
      </c>
      <c r="EZ38" s="17">
        <v>7.9572377188776203E-2</v>
      </c>
      <c r="FA38" s="17">
        <v>209.16487317713501</v>
      </c>
      <c r="FB38" s="17">
        <v>0.50840646882389096</v>
      </c>
      <c r="FC38" s="17">
        <v>102.918605468344</v>
      </c>
      <c r="FD38" s="17">
        <v>17.060290327221001</v>
      </c>
      <c r="FE38" s="17">
        <v>8.4536697036436799</v>
      </c>
      <c r="FF38" s="17">
        <v>257.29748070592001</v>
      </c>
      <c r="FG38" s="17">
        <v>8.3357198490977294E-2</v>
      </c>
      <c r="FH38" s="17">
        <v>7.3167726648982203</v>
      </c>
      <c r="FI38" s="17">
        <v>69.026952001080005</v>
      </c>
      <c r="FJ38" s="17">
        <v>76.773888860706506</v>
      </c>
      <c r="FK38" s="17">
        <v>1.1294459634020499</v>
      </c>
      <c r="FL38" s="17">
        <v>0</v>
      </c>
      <c r="FM38" s="17">
        <v>2790.2569823054801</v>
      </c>
      <c r="FN38" s="17">
        <v>0.52640999815063505</v>
      </c>
      <c r="FO38" s="17">
        <v>1.5049778264675899</v>
      </c>
      <c r="FP38" s="17">
        <v>63.125935415598804</v>
      </c>
      <c r="FQ38" s="17">
        <v>0</v>
      </c>
      <c r="FR38" s="17">
        <v>32.226981711462997</v>
      </c>
      <c r="FS38" s="17">
        <v>10.2892710398924</v>
      </c>
      <c r="FT38" s="17">
        <v>2.4362577705649899</v>
      </c>
      <c r="FU38" s="17">
        <v>275.40005558314999</v>
      </c>
      <c r="FV38" s="17">
        <v>4.4954880193878104</v>
      </c>
      <c r="FW38" s="17">
        <v>17.053729604967401</v>
      </c>
      <c r="FY38" s="26">
        <f t="shared" si="57"/>
        <v>0.88347556940797356</v>
      </c>
      <c r="FZ38" s="40">
        <f t="shared" si="58"/>
        <v>1.8958973860280838E-3</v>
      </c>
      <c r="GA38" s="40">
        <f t="shared" si="59"/>
        <v>4.7618821698242214E-5</v>
      </c>
      <c r="GB38" s="40">
        <f t="shared" si="60"/>
        <v>5.9212667106906751E-2</v>
      </c>
      <c r="GC38" s="40">
        <f t="shared" si="61"/>
        <v>9.9230557059922452E-4</v>
      </c>
      <c r="GD38" s="40">
        <f t="shared" si="62"/>
        <v>1.050354999284373E-3</v>
      </c>
      <c r="GE38" s="40">
        <f t="shared" si="63"/>
        <v>-8.6370853704247934E-5</v>
      </c>
      <c r="GF38" s="40">
        <f t="shared" si="64"/>
        <v>1.1646974201520454E-3</v>
      </c>
      <c r="GG38" s="40">
        <f t="shared" si="65"/>
        <v>1.2135258910405059E-3</v>
      </c>
      <c r="GH38" s="40">
        <f t="shared" si="66"/>
        <v>1.9090918573230556E-3</v>
      </c>
      <c r="GI38" s="40">
        <f t="shared" si="67"/>
        <v>2.0169320330011365E-3</v>
      </c>
      <c r="GJ38" s="40">
        <f t="shared" si="68"/>
        <v>5.2023109391137988E-4</v>
      </c>
      <c r="GK38" s="40">
        <f t="shared" si="69"/>
        <v>1.5933537481549298E-3</v>
      </c>
      <c r="GL38" s="40">
        <f t="shared" si="70"/>
        <v>2.6234794594643919E-4</v>
      </c>
      <c r="GM38" s="40">
        <f t="shared" si="71"/>
        <v>6.7685691039973345E-4</v>
      </c>
      <c r="GN38" s="40">
        <f t="shared" si="72"/>
        <v>1.0113272543182785E-3</v>
      </c>
      <c r="GO38" s="40">
        <f t="shared" si="73"/>
        <v>2.199031913243066E-3</v>
      </c>
      <c r="GP38" s="40">
        <f t="shared" si="74"/>
        <v>2.367737990633246E-3</v>
      </c>
      <c r="GQ38" s="40">
        <f t="shared" si="75"/>
        <v>2.6768322873697834E-3</v>
      </c>
      <c r="GR38" s="40">
        <f t="shared" si="76"/>
        <v>1.8097922557879233E-3</v>
      </c>
      <c r="GS38" s="40">
        <f t="shared" si="77"/>
        <v>2.4836029566024645E-3</v>
      </c>
      <c r="GT38" s="40">
        <f t="shared" si="78"/>
        <v>2.489071356000802E-3</v>
      </c>
      <c r="GU38" s="40">
        <f t="shared" si="79"/>
        <v>2.0072306570956071E-3</v>
      </c>
      <c r="GV38" s="40">
        <f t="shared" si="80"/>
        <v>0</v>
      </c>
      <c r="GW38" s="40">
        <f t="shared" si="81"/>
        <v>2.0207943032832247E-3</v>
      </c>
      <c r="GX38" s="40">
        <f t="shared" si="82"/>
        <v>5.1390128355599735E-4</v>
      </c>
      <c r="GY38" s="40">
        <f t="shared" si="83"/>
        <v>2.1791611706240398E-3</v>
      </c>
      <c r="GZ38" s="40">
        <f t="shared" si="84"/>
        <v>2.208095603959155E-3</v>
      </c>
      <c r="HA38" s="40">
        <f t="shared" si="85"/>
        <v>1.0324606191168292E-3</v>
      </c>
      <c r="HB38" s="40">
        <f t="shared" si="86"/>
        <v>1.7366005559286371E-3</v>
      </c>
      <c r="HC38" s="40">
        <f t="shared" si="87"/>
        <v>2.4120831770690298E-3</v>
      </c>
      <c r="HD38" s="40">
        <f t="shared" si="88"/>
        <v>2.7081582013900067E-3</v>
      </c>
      <c r="HE38" s="40">
        <f t="shared" si="89"/>
        <v>3.9489680729076312E-2</v>
      </c>
      <c r="HF38" s="40">
        <f t="shared" si="90"/>
        <v>2.0204079464764335E-4</v>
      </c>
      <c r="HG38" s="40">
        <f t="shared" si="91"/>
        <v>2.4494148990012875E-3</v>
      </c>
      <c r="HH38" s="40">
        <f t="shared" si="92"/>
        <v>1.4995182882203747E-3</v>
      </c>
      <c r="HI38" s="40">
        <f t="shared" si="93"/>
        <v>0</v>
      </c>
      <c r="HJ38" s="40">
        <f t="shared" si="94"/>
        <v>7.5972088520509041E-4</v>
      </c>
      <c r="HK38" s="40">
        <f t="shared" si="95"/>
        <v>2.0199416481458091E-3</v>
      </c>
      <c r="HL38" s="40">
        <f t="shared" si="96"/>
        <v>2.4617356791217966E-3</v>
      </c>
      <c r="HM38" s="40">
        <f t="shared" si="97"/>
        <v>6.0293847023635389E-4</v>
      </c>
      <c r="HN38" s="40">
        <f t="shared" si="98"/>
        <v>2.4301631507836967E-3</v>
      </c>
      <c r="HO38" s="40">
        <f t="shared" si="99"/>
        <v>0</v>
      </c>
      <c r="HP38" s="40">
        <f t="shared" si="100"/>
        <v>0</v>
      </c>
      <c r="HQ38" s="40">
        <f t="shared" si="101"/>
        <v>0</v>
      </c>
      <c r="HR38" s="40">
        <f t="shared" si="102"/>
        <v>2.3885689469140829E-3</v>
      </c>
      <c r="HS38" s="40">
        <f t="shared" si="103"/>
        <v>2.5709131938384667E-3</v>
      </c>
      <c r="HT38" s="40">
        <f t="shared" si="104"/>
        <v>2.0938534063231038E-3</v>
      </c>
      <c r="HU38" s="40">
        <f t="shared" si="105"/>
        <v>3.1879988132187294E-4</v>
      </c>
      <c r="HV38" s="40">
        <f t="shared" si="106"/>
        <v>6.1429167735950474E-4</v>
      </c>
      <c r="HW38" s="40">
        <f t="shared" si="107"/>
        <v>2.7231937791150143E-3</v>
      </c>
      <c r="HX38" s="40">
        <f t="shared" si="108"/>
        <v>2.5337749132650004E-3</v>
      </c>
      <c r="HY38" s="40">
        <f t="shared" si="109"/>
        <v>2.4657867491319884E-3</v>
      </c>
      <c r="HZ38" s="40">
        <f t="shared" si="110"/>
        <v>0</v>
      </c>
      <c r="IA38" s="40">
        <f t="shared" si="111"/>
        <v>0</v>
      </c>
      <c r="IB38" s="40">
        <f t="shared" si="112"/>
        <v>2.0239633163954655E-3</v>
      </c>
      <c r="IC38" s="40">
        <f t="shared" si="113"/>
        <v>2.4146170824643565E-3</v>
      </c>
    </row>
    <row r="39" spans="1:237" x14ac:dyDescent="0.25">
      <c r="A39" s="17" t="s">
        <v>208</v>
      </c>
      <c r="B39" s="15">
        <v>16222.511</v>
      </c>
      <c r="C39" s="15">
        <v>798.06979999999999</v>
      </c>
      <c r="D39" s="15">
        <v>29328.073199999999</v>
      </c>
      <c r="E39" s="15">
        <v>5325.4173050999998</v>
      </c>
      <c r="F39" s="15">
        <v>5017.0022284999995</v>
      </c>
      <c r="G39" s="15">
        <v>34153.7327</v>
      </c>
      <c r="H39" s="15">
        <v>498.15359999999998</v>
      </c>
      <c r="I39" s="17">
        <v>10.86329471</v>
      </c>
      <c r="J39" s="17">
        <v>1.59021707</v>
      </c>
      <c r="L39" s="17">
        <v>0.65909139000000005</v>
      </c>
      <c r="M39" s="17">
        <v>4.1165903899999998</v>
      </c>
      <c r="N39" s="17">
        <v>0.20991461</v>
      </c>
      <c r="O39" s="17">
        <v>4.5489549999999997E-2</v>
      </c>
      <c r="P39" s="17">
        <v>0.14141656</v>
      </c>
      <c r="R39" s="17">
        <v>1.082515E-2</v>
      </c>
      <c r="S39" s="17">
        <v>0.10009999999999999</v>
      </c>
      <c r="T39" s="17">
        <v>7.2959040000000003E-2</v>
      </c>
      <c r="U39" s="17">
        <v>7.3865500000000004E-3</v>
      </c>
      <c r="Y39" s="17">
        <v>6.5599999999999995E-5</v>
      </c>
      <c r="Z39" s="17">
        <v>53.273483489999997</v>
      </c>
      <c r="AA39" s="17">
        <v>512.23170000000005</v>
      </c>
      <c r="AB39" s="17">
        <v>0.17990747000000001</v>
      </c>
      <c r="AC39" s="17">
        <v>0.36774432000000001</v>
      </c>
      <c r="AD39" s="17">
        <v>0.83599308000000006</v>
      </c>
      <c r="AE39" s="17">
        <v>0.27860000000000001</v>
      </c>
      <c r="AF39" s="17">
        <v>0.45029999999999998</v>
      </c>
      <c r="AG39" s="17">
        <v>0.28683034000000002</v>
      </c>
      <c r="AH39" s="17">
        <v>0.63030478000000001</v>
      </c>
      <c r="AI39" s="17">
        <v>2.3505499999999999E-3</v>
      </c>
      <c r="AL39" s="17">
        <v>25.930721550000001</v>
      </c>
      <c r="AO39" s="17">
        <v>11.60761364</v>
      </c>
      <c r="AP39" s="17">
        <v>0.27917736999999998</v>
      </c>
      <c r="AQ39" s="5">
        <v>2.0499999999999999E-6</v>
      </c>
      <c r="AR39" s="17">
        <v>1.8300000000000001E-5</v>
      </c>
      <c r="AT39" s="5">
        <v>2.6199999999999999E-6</v>
      </c>
      <c r="AU39" s="17">
        <v>2.2719999999999999E-5</v>
      </c>
      <c r="AV39" s="17">
        <v>4.8140000000000003E-5</v>
      </c>
      <c r="AW39" s="17">
        <v>0.29397171</v>
      </c>
      <c r="AX39" s="17">
        <v>6.3270318999999997</v>
      </c>
      <c r="AY39" s="17">
        <v>14.1109425</v>
      </c>
      <c r="AZ39" s="17">
        <v>0.44717184999999998</v>
      </c>
      <c r="BA39" s="17">
        <v>4.5665999999999997E-3</v>
      </c>
      <c r="BE39" s="17">
        <v>1.2501999999999999E-4</v>
      </c>
      <c r="BG39" s="17" t="s">
        <v>208</v>
      </c>
      <c r="BH39" s="17">
        <v>8.6420308034193902E-3</v>
      </c>
      <c r="BI39" s="17">
        <v>0.100159065191607</v>
      </c>
      <c r="BJ39" s="17">
        <v>0</v>
      </c>
      <c r="BK39" s="17">
        <v>1.5902976901388599</v>
      </c>
      <c r="BL39" s="17">
        <v>0</v>
      </c>
      <c r="BM39" s="17">
        <v>10.863621074993301</v>
      </c>
      <c r="BN39" s="17">
        <v>10.863621074993301</v>
      </c>
      <c r="BO39" s="17">
        <v>4.2900842172833603E-2</v>
      </c>
      <c r="BP39" s="17">
        <v>5.6076479642136703E-2</v>
      </c>
      <c r="BQ39" s="17">
        <v>0.27023260809951899</v>
      </c>
      <c r="BR39" s="17">
        <v>0.38887134573971499</v>
      </c>
      <c r="BS39" s="17">
        <v>4.1167535886713402</v>
      </c>
      <c r="BT39" s="17">
        <v>1.2526278798885901E-4</v>
      </c>
      <c r="BU39" s="17">
        <v>6.7172602548725105E-2</v>
      </c>
      <c r="BV39" s="17">
        <v>0.14274174081440999</v>
      </c>
      <c r="BW39" s="5">
        <v>6.5599588238185097E-5</v>
      </c>
      <c r="BX39" s="17">
        <v>4.5489583122081102E-2</v>
      </c>
      <c r="BY39" s="17">
        <v>3.3945713633334901E-2</v>
      </c>
      <c r="BZ39" s="17">
        <v>0.107494739606717</v>
      </c>
      <c r="CA39" s="17">
        <v>0</v>
      </c>
      <c r="CB39" s="17">
        <v>0</v>
      </c>
      <c r="CC39" s="17">
        <v>929.28593122167899</v>
      </c>
      <c r="CD39" s="17">
        <v>1.08251711215988E-2</v>
      </c>
      <c r="CE39" s="17">
        <v>2.1160890976680901E-2</v>
      </c>
      <c r="CF39" s="17">
        <v>5.1807687091746699E-2</v>
      </c>
      <c r="CG39" s="17">
        <v>0.100099708701973</v>
      </c>
      <c r="CH39" s="17">
        <v>7.38655345937926E-3</v>
      </c>
      <c r="CI39" s="17">
        <v>0.278627194473277</v>
      </c>
      <c r="CJ39" s="17">
        <v>0</v>
      </c>
      <c r="CK39" s="17">
        <v>0</v>
      </c>
      <c r="CL39" s="17">
        <v>2.3505586104607102E-3</v>
      </c>
      <c r="CM39" s="17">
        <v>0</v>
      </c>
      <c r="CN39" s="17">
        <v>16225.2190790646</v>
      </c>
      <c r="CO39" s="17">
        <v>0</v>
      </c>
      <c r="CP39" s="17">
        <v>0</v>
      </c>
      <c r="CQ39" s="17">
        <v>13.4199912117852</v>
      </c>
      <c r="CR39" s="17">
        <v>34.302074874684997</v>
      </c>
      <c r="CS39" s="17">
        <v>0.74224260135423004</v>
      </c>
      <c r="CT39" s="17">
        <v>6.3270718946382303</v>
      </c>
      <c r="CU39" s="17">
        <v>0.89076660908986804</v>
      </c>
      <c r="CV39" s="17">
        <v>0</v>
      </c>
      <c r="CW39" s="17">
        <v>4.9719267448204898E-3</v>
      </c>
      <c r="CX39" s="17">
        <v>53.304452476372497</v>
      </c>
      <c r="CY39" s="17">
        <v>53.304452476372497</v>
      </c>
      <c r="CZ39" s="17">
        <v>2.3677793647381901E-4</v>
      </c>
      <c r="DA39" s="17">
        <v>0</v>
      </c>
      <c r="DB39" s="17">
        <v>512.76028577517195</v>
      </c>
      <c r="DC39" s="17">
        <v>14.111429251805401</v>
      </c>
      <c r="DD39" s="17">
        <v>5.8619424391397702E-2</v>
      </c>
      <c r="DE39" s="17">
        <v>0.106507690678714</v>
      </c>
      <c r="DF39" s="17">
        <v>0</v>
      </c>
      <c r="DG39" s="17">
        <v>1.2020382276402299</v>
      </c>
      <c r="DH39" s="17">
        <v>4.7366596871377103E-3</v>
      </c>
      <c r="DI39" s="17">
        <v>1.18388345155177E-4</v>
      </c>
      <c r="DJ39" s="17">
        <v>0.59912937431855895</v>
      </c>
      <c r="DK39" s="17">
        <v>1.5262005337389899E-2</v>
      </c>
      <c r="DL39" s="17">
        <v>9.5667663443846501E-2</v>
      </c>
      <c r="DM39" s="17">
        <v>0.272284612883546</v>
      </c>
      <c r="DN39" s="17">
        <v>0.27587834619100798</v>
      </c>
      <c r="DO39" s="17">
        <v>0.56011740927767695</v>
      </c>
      <c r="DP39" s="17">
        <v>0.45255799481099601</v>
      </c>
      <c r="DQ39" s="17">
        <v>0.44717155976238998</v>
      </c>
      <c r="DR39" s="17">
        <v>0</v>
      </c>
      <c r="DS39" s="17">
        <v>0.30574812655002198</v>
      </c>
      <c r="DT39" s="17">
        <v>798.11524727736003</v>
      </c>
      <c r="DU39" s="17">
        <v>0</v>
      </c>
      <c r="DV39" s="17">
        <v>0.25846522350572898</v>
      </c>
      <c r="DW39" s="17">
        <v>0.37193794645268702</v>
      </c>
      <c r="DX39" s="17">
        <v>298.35357219835601</v>
      </c>
      <c r="DY39" s="17">
        <v>26500.882147766399</v>
      </c>
      <c r="DZ39" s="17">
        <v>2944.5411598232599</v>
      </c>
      <c r="EA39" s="17">
        <v>29445.423307589601</v>
      </c>
      <c r="EB39" s="5">
        <v>5.2988224597629098E-5</v>
      </c>
      <c r="EC39" s="17">
        <v>8.4351694606077903</v>
      </c>
      <c r="ED39" s="17">
        <v>5.8209269314969201E-3</v>
      </c>
      <c r="EE39" s="17">
        <v>0.27917588554980499</v>
      </c>
      <c r="EF39" s="5">
        <v>2.0500093806665599E-6</v>
      </c>
      <c r="EG39" s="5">
        <v>1.8300041557124499E-5</v>
      </c>
      <c r="EH39" s="17">
        <v>0</v>
      </c>
      <c r="EI39" s="5">
        <v>2.62000577119418E-6</v>
      </c>
      <c r="EJ39" s="5">
        <v>2.27350881777971E-5</v>
      </c>
      <c r="EK39" s="5">
        <v>4.8142630829147797E-5</v>
      </c>
      <c r="EL39" s="17">
        <v>0.293971623957962</v>
      </c>
      <c r="EM39" s="17">
        <v>156.538215898186</v>
      </c>
      <c r="EN39" s="17">
        <v>68.660968894429899</v>
      </c>
      <c r="EO39" s="17">
        <v>105.614971289473</v>
      </c>
      <c r="EP39" s="17">
        <v>81.938047891463597</v>
      </c>
      <c r="EQ39" s="17">
        <v>414.01383810452103</v>
      </c>
      <c r="ER39" s="17">
        <v>104.50689157081101</v>
      </c>
      <c r="ES39" s="17">
        <v>0</v>
      </c>
      <c r="ET39" s="17">
        <v>1.48517030755752E-2</v>
      </c>
      <c r="EU39" s="17">
        <v>22.7698820563886</v>
      </c>
      <c r="EV39" s="17">
        <v>5326.1696723048699</v>
      </c>
      <c r="EW39" s="17">
        <v>5017.6575266477703</v>
      </c>
      <c r="EX39" s="17">
        <v>308.51214565709699</v>
      </c>
      <c r="EY39" s="17">
        <v>0.226675272298373</v>
      </c>
      <c r="EZ39" s="17">
        <v>0.79922931956334098</v>
      </c>
      <c r="FA39" s="17">
        <v>1570.91651911802</v>
      </c>
      <c r="FB39" s="17">
        <v>3.2068167841947299</v>
      </c>
      <c r="FC39" s="17">
        <v>445.92520765282001</v>
      </c>
      <c r="FD39" s="17">
        <v>125.842299298686</v>
      </c>
      <c r="FE39" s="17">
        <v>55.848110394266797</v>
      </c>
      <c r="FF39" s="17">
        <v>1125.71238777345</v>
      </c>
      <c r="FG39" s="17">
        <v>0</v>
      </c>
      <c r="FH39" s="17">
        <v>11.5876425968258</v>
      </c>
      <c r="FI39" s="17">
        <v>270.59249564330599</v>
      </c>
      <c r="FJ39" s="17">
        <v>523.01328912148995</v>
      </c>
      <c r="FK39" s="17">
        <v>10.1926494588186</v>
      </c>
      <c r="FL39" s="17">
        <v>0</v>
      </c>
      <c r="FM39" s="17">
        <v>34570.168392953397</v>
      </c>
      <c r="FN39" s="17">
        <v>0.17567573718069901</v>
      </c>
      <c r="FO39" s="17">
        <v>4.56662081502317E-3</v>
      </c>
      <c r="FP39" s="17">
        <v>659.96668006067398</v>
      </c>
      <c r="FQ39" s="17">
        <v>8.2884811552703702E-4</v>
      </c>
      <c r="FR39" s="17">
        <v>22.882841211387799</v>
      </c>
      <c r="FS39" s="17">
        <v>25.9310164296427</v>
      </c>
      <c r="FT39" s="17">
        <v>5.2399002218951801E-2</v>
      </c>
      <c r="FU39" s="17">
        <v>498.28523536370699</v>
      </c>
      <c r="FV39" s="17">
        <v>11.607724210857199</v>
      </c>
      <c r="FW39" s="17">
        <v>66.546702875846293</v>
      </c>
      <c r="FY39" s="26">
        <f t="shared" si="57"/>
        <v>0.59876061144092019</v>
      </c>
      <c r="FZ39" s="40">
        <f t="shared" si="58"/>
        <v>1.6693340905113812E-4</v>
      </c>
      <c r="GA39" s="40">
        <f t="shared" si="59"/>
        <v>5.6946494354303424E-5</v>
      </c>
      <c r="GB39" s="40">
        <f t="shared" si="60"/>
        <v>4.0012893717682749E-3</v>
      </c>
      <c r="GC39" s="40">
        <f t="shared" si="61"/>
        <v>1.412785443404739E-4</v>
      </c>
      <c r="GD39" s="40">
        <f t="shared" si="62"/>
        <v>1.3061547871121029E-4</v>
      </c>
      <c r="GE39" s="40">
        <f t="shared" si="63"/>
        <v>1.2192977459046428E-2</v>
      </c>
      <c r="GF39" s="40">
        <f t="shared" si="64"/>
        <v>2.6424653702593966E-4</v>
      </c>
      <c r="GG39" s="40">
        <f t="shared" si="65"/>
        <v>3.004291073870193E-5</v>
      </c>
      <c r="GH39" s="40">
        <f t="shared" si="66"/>
        <v>5.0697568514906754E-5</v>
      </c>
      <c r="GI39" s="40">
        <f t="shared" si="67"/>
        <v>0</v>
      </c>
      <c r="GJ39" s="40">
        <f t="shared" si="68"/>
        <v>1.9062362859847216E-5</v>
      </c>
      <c r="GK39" s="40">
        <f t="shared" si="69"/>
        <v>3.9644136501130788E-5</v>
      </c>
      <c r="GL39" s="40">
        <f t="shared" si="70"/>
        <v>-1.2702158507246227E-6</v>
      </c>
      <c r="GM39" s="40">
        <f t="shared" si="71"/>
        <v>7.2812505521858893E-7</v>
      </c>
      <c r="GN39" s="40">
        <f t="shared" si="72"/>
        <v>1.6895645072891098E-4</v>
      </c>
      <c r="GO39" s="40">
        <f t="shared" si="73"/>
        <v>0</v>
      </c>
      <c r="GP39" s="40">
        <f t="shared" si="74"/>
        <v>1.9511599192462101E-6</v>
      </c>
      <c r="GQ39" s="40">
        <f t="shared" si="75"/>
        <v>-2.9100701997148855E-6</v>
      </c>
      <c r="GR39" s="40">
        <f t="shared" si="76"/>
        <v>1.3073182470054839E-4</v>
      </c>
      <c r="GS39" s="40">
        <f t="shared" si="77"/>
        <v>4.6833491408222953E-7</v>
      </c>
      <c r="GT39" s="40">
        <f t="shared" si="78"/>
        <v>0</v>
      </c>
      <c r="GU39" s="40">
        <f t="shared" si="79"/>
        <v>0</v>
      </c>
      <c r="GV39" s="40">
        <f t="shared" si="80"/>
        <v>0</v>
      </c>
      <c r="GW39" s="40">
        <f t="shared" si="81"/>
        <v>-6.276856934421087E-6</v>
      </c>
      <c r="GX39" s="40">
        <f t="shared" si="82"/>
        <v>5.8132084376109915E-4</v>
      </c>
      <c r="GY39" s="40">
        <f t="shared" si="83"/>
        <v>1.0319271048080487E-3</v>
      </c>
      <c r="GZ39" s="40">
        <f t="shared" si="84"/>
        <v>3.9658245256245244E-4</v>
      </c>
      <c r="HA39" s="40">
        <f t="shared" si="85"/>
        <v>5.6549160947599571E-4</v>
      </c>
      <c r="HB39" s="40">
        <f t="shared" si="86"/>
        <v>3.2003478843769095E-6</v>
      </c>
      <c r="HC39" s="40">
        <f t="shared" si="87"/>
        <v>9.7611174719961668E-5</v>
      </c>
      <c r="HD39" s="40">
        <f t="shared" si="88"/>
        <v>5.0144232977926573E-3</v>
      </c>
      <c r="HE39" s="40">
        <f t="shared" si="89"/>
        <v>6.5954621641566805E-2</v>
      </c>
      <c r="HF39" s="40">
        <f t="shared" si="90"/>
        <v>1.5609901993135012E-4</v>
      </c>
      <c r="HG39" s="40">
        <f t="shared" si="91"/>
        <v>3.6631684968708439E-6</v>
      </c>
      <c r="HH39" s="40">
        <f t="shared" si="92"/>
        <v>0</v>
      </c>
      <c r="HI39" s="40">
        <f t="shared" si="93"/>
        <v>0</v>
      </c>
      <c r="HJ39" s="40">
        <f t="shared" si="94"/>
        <v>1.1371825582635037E-5</v>
      </c>
      <c r="HK39" s="40">
        <f t="shared" si="95"/>
        <v>0</v>
      </c>
      <c r="HL39" s="40">
        <f t="shared" si="96"/>
        <v>0</v>
      </c>
      <c r="HM39" s="40">
        <f t="shared" si="97"/>
        <v>9.5257182594441963E-6</v>
      </c>
      <c r="HN39" s="40">
        <f t="shared" si="98"/>
        <v>-5.3172296701141656E-6</v>
      </c>
      <c r="HO39" s="40">
        <f t="shared" si="99"/>
        <v>4.5759349073253278E-6</v>
      </c>
      <c r="HP39" s="40">
        <f t="shared" si="100"/>
        <v>2.2708811201347903E-6</v>
      </c>
      <c r="HQ39" s="40">
        <f t="shared" si="101"/>
        <v>0</v>
      </c>
      <c r="HR39" s="40">
        <f t="shared" si="102"/>
        <v>2.2027458702480526E-6</v>
      </c>
      <c r="HS39" s="40">
        <f t="shared" si="103"/>
        <v>6.6409233261888472E-4</v>
      </c>
      <c r="HT39" s="40">
        <f t="shared" si="104"/>
        <v>5.4649546069659039E-5</v>
      </c>
      <c r="HU39" s="40">
        <f t="shared" si="105"/>
        <v>-2.9268815694697054E-7</v>
      </c>
      <c r="HV39" s="40">
        <f t="shared" si="106"/>
        <v>6.3212322717334725E-6</v>
      </c>
      <c r="HW39" s="40">
        <f t="shared" si="107"/>
        <v>3.4494634600104635E-5</v>
      </c>
      <c r="HX39" s="40">
        <f t="shared" si="108"/>
        <v>-6.4905161181575199E-7</v>
      </c>
      <c r="HY39" s="40">
        <f t="shared" si="109"/>
        <v>4.5581008124998642E-6</v>
      </c>
      <c r="HZ39" s="40">
        <f t="shared" si="110"/>
        <v>0</v>
      </c>
      <c r="IA39" s="40">
        <f t="shared" si="111"/>
        <v>0</v>
      </c>
      <c r="IB39" s="40">
        <f t="shared" si="112"/>
        <v>0</v>
      </c>
      <c r="IC39" s="40">
        <f t="shared" si="113"/>
        <v>1.9419931919614517E-3</v>
      </c>
    </row>
    <row r="40" spans="1:237" x14ac:dyDescent="0.25">
      <c r="A40" s="17" t="s">
        <v>209</v>
      </c>
      <c r="B40" s="15">
        <v>557.02269999999999</v>
      </c>
      <c r="C40" s="15">
        <v>46.504849999999998</v>
      </c>
      <c r="D40" s="15">
        <v>565.05224999999996</v>
      </c>
      <c r="E40" s="15">
        <v>121.53901999999999</v>
      </c>
      <c r="F40" s="15">
        <v>121.53901999999999</v>
      </c>
      <c r="G40" s="15">
        <v>29.851769999999998</v>
      </c>
      <c r="H40" s="15">
        <v>64.713070000000002</v>
      </c>
      <c r="I40" s="17">
        <v>1.0854135</v>
      </c>
      <c r="J40" s="17">
        <v>0.1736664</v>
      </c>
      <c r="L40" s="5">
        <v>5.0000000000000004E-6</v>
      </c>
      <c r="M40" s="17">
        <v>0.29455575000000001</v>
      </c>
      <c r="O40" s="17">
        <v>1.0189999999999999E-2</v>
      </c>
      <c r="P40" s="17">
        <v>2.0000000000000001E-4</v>
      </c>
      <c r="T40" s="5">
        <v>8.8999999999999995E-6</v>
      </c>
      <c r="Z40" s="17">
        <v>16.75667</v>
      </c>
      <c r="AA40" s="17">
        <v>0.48</v>
      </c>
      <c r="AC40" s="5">
        <v>1.05E-4</v>
      </c>
      <c r="AD40" s="17">
        <v>3.4499999999999998E-4</v>
      </c>
      <c r="AG40" s="17">
        <v>3.1962539999999998E-2</v>
      </c>
      <c r="AH40" s="17">
        <v>2.9999999999999997E-4</v>
      </c>
      <c r="AL40" s="17">
        <v>3.2380620000000002</v>
      </c>
      <c r="AO40" s="17">
        <v>1.5692355</v>
      </c>
      <c r="AX40" s="17">
        <v>0.77464025000000003</v>
      </c>
      <c r="AY40" s="17">
        <v>0.28270000000000001</v>
      </c>
      <c r="BG40" s="17" t="s">
        <v>209</v>
      </c>
      <c r="BH40" s="17">
        <v>0</v>
      </c>
      <c r="BI40" s="17">
        <v>0</v>
      </c>
      <c r="BJ40" s="17">
        <v>0</v>
      </c>
      <c r="BK40" s="17">
        <v>0.174071637765459</v>
      </c>
      <c r="BL40" s="17">
        <v>0</v>
      </c>
      <c r="BM40" s="17">
        <v>1.0879440429762399</v>
      </c>
      <c r="BN40" s="17">
        <v>1.0879440429762399</v>
      </c>
      <c r="BO40" s="17">
        <v>0</v>
      </c>
      <c r="BP40" s="17">
        <v>0</v>
      </c>
      <c r="BQ40" s="5">
        <v>2.0524210056383201E-6</v>
      </c>
      <c r="BR40" s="5">
        <v>2.9534919338392898E-6</v>
      </c>
      <c r="BS40" s="17">
        <v>0.29521525173541002</v>
      </c>
      <c r="BT40" s="17">
        <v>0</v>
      </c>
      <c r="BU40" s="17">
        <v>0</v>
      </c>
      <c r="BV40" s="17">
        <v>0</v>
      </c>
      <c r="BW40" s="17">
        <v>0</v>
      </c>
      <c r="BX40" s="17">
        <v>1.02135060389225E-2</v>
      </c>
      <c r="BY40" s="5">
        <v>4.8109679944002601E-5</v>
      </c>
      <c r="BZ40" s="17">
        <v>1.5235216631668199E-4</v>
      </c>
      <c r="CA40" s="17">
        <v>0</v>
      </c>
      <c r="CB40" s="17">
        <v>0</v>
      </c>
      <c r="CC40" s="17">
        <v>151.33630929828999</v>
      </c>
      <c r="CD40" s="17">
        <v>0</v>
      </c>
      <c r="CE40" s="5">
        <v>2.5866102283437198E-6</v>
      </c>
      <c r="CF40" s="5">
        <v>6.3330246862547301E-6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558.31583929848898</v>
      </c>
      <c r="CO40" s="17">
        <v>0</v>
      </c>
      <c r="CP40" s="17">
        <v>0</v>
      </c>
      <c r="CQ40" s="17">
        <v>4.9846936081317499E-4</v>
      </c>
      <c r="CR40" s="5">
        <v>4.8631214165115102E-5</v>
      </c>
      <c r="CS40" s="17">
        <v>1.9625388183157699E-4</v>
      </c>
      <c r="CT40" s="17">
        <v>0.77637347701098502</v>
      </c>
      <c r="CU40" s="17">
        <v>0</v>
      </c>
      <c r="CV40" s="17">
        <v>0</v>
      </c>
      <c r="CW40" s="17">
        <v>0</v>
      </c>
      <c r="CX40" s="17">
        <v>16.795785890054798</v>
      </c>
      <c r="CY40" s="17">
        <v>16.795785890054798</v>
      </c>
      <c r="CZ40" s="17">
        <v>0</v>
      </c>
      <c r="DA40" s="17">
        <v>0</v>
      </c>
      <c r="DB40" s="17">
        <v>0.48154199815914001</v>
      </c>
      <c r="DC40" s="17">
        <v>0.283354183452107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5">
        <v>2.7361376125046101E-5</v>
      </c>
      <c r="DM40" s="5">
        <v>7.7875923874402595E-5</v>
      </c>
      <c r="DN40" s="17">
        <v>1.14022630444727E-4</v>
      </c>
      <c r="DO40" s="17">
        <v>2.3150086255835299E-4</v>
      </c>
      <c r="DP40" s="17">
        <v>0</v>
      </c>
      <c r="DQ40" s="17">
        <v>0</v>
      </c>
      <c r="DR40" s="17">
        <v>0</v>
      </c>
      <c r="DS40" s="17">
        <v>3.2033963798831402E-2</v>
      </c>
      <c r="DT40" s="17">
        <v>46.608789265805797</v>
      </c>
      <c r="DU40" s="17">
        <v>0</v>
      </c>
      <c r="DV40" s="17">
        <v>1.23284335609605E-4</v>
      </c>
      <c r="DW40" s="17">
        <v>1.77408797544051E-4</v>
      </c>
      <c r="DX40" s="17">
        <v>18.212392851843799</v>
      </c>
      <c r="DY40" s="17">
        <v>510.248628118851</v>
      </c>
      <c r="DZ40" s="17">
        <v>56.694263465555501</v>
      </c>
      <c r="EA40" s="17">
        <v>566.94289158440597</v>
      </c>
      <c r="EB40" s="17">
        <v>0</v>
      </c>
      <c r="EC40" s="17">
        <v>4.3642320981938601E-4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0</v>
      </c>
      <c r="EM40" s="17">
        <v>0.97471394599778405</v>
      </c>
      <c r="EN40" s="17">
        <v>2.2275126304006299E-4</v>
      </c>
      <c r="EO40" s="17">
        <v>1.31873334975776</v>
      </c>
      <c r="EP40" s="17">
        <v>3.44016562156561</v>
      </c>
      <c r="EQ40" s="17">
        <v>8.3369391447168901</v>
      </c>
      <c r="ER40" s="17">
        <v>1.9494288048193</v>
      </c>
      <c r="ES40" s="17">
        <v>0</v>
      </c>
      <c r="ET40" s="17">
        <v>0</v>
      </c>
      <c r="EU40" s="17">
        <v>0.45868897799236102</v>
      </c>
      <c r="EV40" s="17">
        <v>121.77095887956099</v>
      </c>
      <c r="EW40" s="17">
        <v>121.77095887956099</v>
      </c>
      <c r="EX40" s="17">
        <v>0</v>
      </c>
      <c r="EY40" s="17">
        <v>0</v>
      </c>
      <c r="EZ40" s="17">
        <v>0</v>
      </c>
      <c r="FA40" s="17">
        <v>3.6299074575748</v>
      </c>
      <c r="FB40" s="17">
        <v>0</v>
      </c>
      <c r="FC40" s="17">
        <v>22.362530842110399</v>
      </c>
      <c r="FD40" s="17">
        <v>5.5616022549975996</v>
      </c>
      <c r="FE40" s="17">
        <v>2.9814837805960099</v>
      </c>
      <c r="FF40" s="17">
        <v>55.9066967829053</v>
      </c>
      <c r="FG40" s="17">
        <v>0</v>
      </c>
      <c r="FH40" s="17">
        <v>0</v>
      </c>
      <c r="FI40" s="17">
        <v>3.0388153062495502</v>
      </c>
      <c r="FJ40" s="17">
        <v>11.8112525890529</v>
      </c>
      <c r="FK40" s="5">
        <v>2.1225216907246001E-8</v>
      </c>
      <c r="FL40" s="17">
        <v>0</v>
      </c>
      <c r="FM40" s="17">
        <v>29.930343867678499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3.24531596416749</v>
      </c>
      <c r="FT40" s="17">
        <v>0</v>
      </c>
      <c r="FU40" s="17">
        <v>64.863858963717405</v>
      </c>
      <c r="FV40" s="17">
        <v>1.5727486562875801</v>
      </c>
      <c r="FW40" s="17">
        <v>0</v>
      </c>
      <c r="FY40" s="26">
        <f t="shared" si="57"/>
        <v>0.28077874401569569</v>
      </c>
      <c r="FZ40" s="40">
        <f t="shared" si="58"/>
        <v>2.321519928162704E-3</v>
      </c>
      <c r="GA40" s="40">
        <f t="shared" si="59"/>
        <v>2.2350199131015184E-3</v>
      </c>
      <c r="GB40" s="40">
        <f t="shared" si="60"/>
        <v>3.3459588638148283E-3</v>
      </c>
      <c r="GC40" s="40">
        <f t="shared" si="61"/>
        <v>1.908349101062355E-3</v>
      </c>
      <c r="GD40" s="40">
        <f t="shared" si="62"/>
        <v>1.908349101062355E-3</v>
      </c>
      <c r="GE40" s="40">
        <f t="shared" si="63"/>
        <v>2.6321342981839996E-3</v>
      </c>
      <c r="GF40" s="40">
        <f t="shared" si="64"/>
        <v>2.3301160602858606E-3</v>
      </c>
      <c r="GG40" s="40">
        <f t="shared" si="65"/>
        <v>2.3314091599559903E-3</v>
      </c>
      <c r="GH40" s="40">
        <f t="shared" si="66"/>
        <v>2.3334264167334871E-3</v>
      </c>
      <c r="GI40" s="40">
        <f t="shared" si="67"/>
        <v>0</v>
      </c>
      <c r="GJ40" s="40">
        <f t="shared" si="68"/>
        <v>1.1825878955219061E-3</v>
      </c>
      <c r="GK40" s="40">
        <f t="shared" si="69"/>
        <v>2.2389708413772858E-3</v>
      </c>
      <c r="GL40" s="40">
        <f t="shared" si="70"/>
        <v>0</v>
      </c>
      <c r="GM40" s="40">
        <f t="shared" si="71"/>
        <v>2.3067751641315179E-3</v>
      </c>
      <c r="GN40" s="40">
        <f t="shared" si="72"/>
        <v>2.3092313034229831E-3</v>
      </c>
      <c r="GO40" s="40">
        <f t="shared" si="73"/>
        <v>0</v>
      </c>
      <c r="GP40" s="40">
        <f t="shared" si="74"/>
        <v>0</v>
      </c>
      <c r="GQ40" s="40">
        <f t="shared" si="75"/>
        <v>0</v>
      </c>
      <c r="GR40" s="40">
        <f t="shared" si="76"/>
        <v>2.2061701796011195E-3</v>
      </c>
      <c r="GS40" s="40">
        <f t="shared" si="77"/>
        <v>0</v>
      </c>
      <c r="GT40" s="40">
        <f t="shared" si="78"/>
        <v>0</v>
      </c>
      <c r="GU40" s="40">
        <f t="shared" si="79"/>
        <v>0</v>
      </c>
      <c r="GV40" s="40">
        <f t="shared" si="80"/>
        <v>0</v>
      </c>
      <c r="GW40" s="40">
        <f t="shared" si="81"/>
        <v>0</v>
      </c>
      <c r="GX40" s="40">
        <f t="shared" si="82"/>
        <v>2.3343474601336986E-3</v>
      </c>
      <c r="GY40" s="40">
        <f t="shared" si="83"/>
        <v>3.212496164875049E-3</v>
      </c>
      <c r="GZ40" s="40">
        <f t="shared" si="84"/>
        <v>0</v>
      </c>
      <c r="HA40" s="40">
        <f t="shared" si="85"/>
        <v>2.2599999947494789E-3</v>
      </c>
      <c r="HB40" s="40">
        <f t="shared" si="86"/>
        <v>1.5173710234203833E-3</v>
      </c>
      <c r="HC40" s="40">
        <f t="shared" si="87"/>
        <v>0</v>
      </c>
      <c r="HD40" s="40">
        <f t="shared" si="88"/>
        <v>0</v>
      </c>
      <c r="HE40" s="40">
        <f t="shared" si="89"/>
        <v>2.2346096033483203E-3</v>
      </c>
      <c r="HF40" s="40">
        <f t="shared" si="90"/>
        <v>2.3104438455201033E-3</v>
      </c>
      <c r="HG40" s="40">
        <f t="shared" si="91"/>
        <v>0</v>
      </c>
      <c r="HH40" s="40">
        <f t="shared" si="92"/>
        <v>0</v>
      </c>
      <c r="HI40" s="40">
        <f t="shared" si="93"/>
        <v>0</v>
      </c>
      <c r="HJ40" s="40">
        <f t="shared" si="94"/>
        <v>2.2402178116076223E-3</v>
      </c>
      <c r="HK40" s="40">
        <f t="shared" si="95"/>
        <v>0</v>
      </c>
      <c r="HL40" s="40">
        <f t="shared" si="96"/>
        <v>0</v>
      </c>
      <c r="HM40" s="40">
        <f t="shared" si="97"/>
        <v>2.2387693163837346E-3</v>
      </c>
      <c r="HN40" s="40">
        <f t="shared" si="98"/>
        <v>0</v>
      </c>
      <c r="HO40" s="40">
        <f t="shared" si="99"/>
        <v>0</v>
      </c>
      <c r="HP40" s="40">
        <f t="shared" si="100"/>
        <v>0</v>
      </c>
      <c r="HQ40" s="40">
        <f t="shared" si="101"/>
        <v>0</v>
      </c>
      <c r="HR40" s="40">
        <f t="shared" si="102"/>
        <v>0</v>
      </c>
      <c r="HS40" s="40">
        <f t="shared" si="103"/>
        <v>0</v>
      </c>
      <c r="HT40" s="40">
        <f t="shared" si="104"/>
        <v>0</v>
      </c>
      <c r="HU40" s="40">
        <f t="shared" si="105"/>
        <v>0</v>
      </c>
      <c r="HV40" s="40">
        <f t="shared" si="106"/>
        <v>2.2374605644168303E-3</v>
      </c>
      <c r="HW40" s="40">
        <f t="shared" si="107"/>
        <v>2.3140553664909563E-3</v>
      </c>
      <c r="HX40" s="40">
        <f t="shared" si="108"/>
        <v>0</v>
      </c>
      <c r="HY40" s="40">
        <f t="shared" si="109"/>
        <v>0</v>
      </c>
      <c r="HZ40" s="40">
        <f t="shared" si="110"/>
        <v>0</v>
      </c>
      <c r="IA40" s="40">
        <f t="shared" si="111"/>
        <v>0</v>
      </c>
      <c r="IB40" s="40">
        <f t="shared" si="112"/>
        <v>0</v>
      </c>
      <c r="IC40" s="40">
        <f t="shared" si="113"/>
        <v>0</v>
      </c>
    </row>
    <row r="41" spans="1:237" x14ac:dyDescent="0.25">
      <c r="A41" s="17" t="s">
        <v>210</v>
      </c>
      <c r="B41" s="15">
        <v>6855.6758917999996</v>
      </c>
      <c r="C41" s="15">
        <v>955.92727265999997</v>
      </c>
      <c r="D41" s="15">
        <v>11482.491575</v>
      </c>
      <c r="E41" s="15">
        <v>1681.0624806000001</v>
      </c>
      <c r="F41" s="15">
        <v>1527.1687285999999</v>
      </c>
      <c r="G41" s="15">
        <v>6596.8093607999999</v>
      </c>
      <c r="H41" s="15">
        <v>495.36443586000001</v>
      </c>
      <c r="I41" s="17">
        <v>14.675976560000001</v>
      </c>
      <c r="J41" s="17">
        <v>23.24114565</v>
      </c>
      <c r="K41" s="17">
        <v>9.6500000000000006E-3</v>
      </c>
      <c r="L41" s="17">
        <v>0.41231815999999999</v>
      </c>
      <c r="M41" s="17">
        <v>24.857532020000001</v>
      </c>
      <c r="N41" s="17">
        <v>1.9309670000000001E-2</v>
      </c>
      <c r="O41" s="17">
        <v>5.199985E-2</v>
      </c>
      <c r="P41" s="17">
        <v>5.8867200000000001E-2</v>
      </c>
      <c r="Q41" s="17">
        <v>0.33594269999999998</v>
      </c>
      <c r="R41" s="17">
        <v>0.37322685999999999</v>
      </c>
      <c r="S41" s="17">
        <v>83.340951140000001</v>
      </c>
      <c r="T41" s="17">
        <v>8.9282630000000002E-2</v>
      </c>
      <c r="U41" s="17">
        <v>0.32243329999999998</v>
      </c>
      <c r="V41" s="17">
        <v>0.22385881999999999</v>
      </c>
      <c r="W41" s="17">
        <v>1.3438200000000001E-2</v>
      </c>
      <c r="X41" s="17">
        <v>2.264E-3</v>
      </c>
      <c r="Y41" s="17">
        <v>4.4247000000000002E-3</v>
      </c>
      <c r="Z41" s="17">
        <v>69.785088049999999</v>
      </c>
      <c r="AA41" s="17">
        <v>76.575011450000005</v>
      </c>
      <c r="AB41" s="17">
        <v>4.7717330000000002E-2</v>
      </c>
      <c r="AC41" s="17">
        <v>0.35565138000000002</v>
      </c>
      <c r="AD41" s="17">
        <v>6.5176423400000001</v>
      </c>
      <c r="AE41" s="17">
        <v>3.4790204400000002</v>
      </c>
      <c r="AF41" s="17">
        <v>28.343340000000001</v>
      </c>
      <c r="AG41" s="17">
        <v>0.85885736999999995</v>
      </c>
      <c r="AH41" s="17">
        <v>0.50783685999999995</v>
      </c>
      <c r="AI41" s="17">
        <v>0.43764701</v>
      </c>
      <c r="AJ41" s="17">
        <v>0.23837612999999999</v>
      </c>
      <c r="AL41" s="17">
        <v>11.179480760000001</v>
      </c>
      <c r="AM41" s="17">
        <v>6.5399999999999998E-3</v>
      </c>
      <c r="AN41" s="17">
        <v>0.13117814</v>
      </c>
      <c r="AO41" s="17">
        <v>3.5274226799999999</v>
      </c>
      <c r="AP41" s="17">
        <v>2.3838E-4</v>
      </c>
      <c r="AT41" s="5">
        <v>3.45E-6</v>
      </c>
      <c r="AU41" s="5">
        <v>5.2000000000000002E-6</v>
      </c>
      <c r="AV41" s="5">
        <v>3.2499999999999998E-6</v>
      </c>
      <c r="AW41" s="17">
        <v>0.58948349</v>
      </c>
      <c r="AX41" s="17">
        <v>2.0885452099999999</v>
      </c>
      <c r="AY41" s="17">
        <v>12.20962815</v>
      </c>
      <c r="AZ41" s="17">
        <v>1.6875765599999999</v>
      </c>
      <c r="BA41" s="17">
        <v>13.692625270000001</v>
      </c>
      <c r="BC41" s="17">
        <v>2.2899999999999999E-3</v>
      </c>
      <c r="BD41" s="17">
        <v>8.4999999999999995E-4</v>
      </c>
      <c r="BE41" s="5"/>
      <c r="BG41" s="17" t="s">
        <v>210</v>
      </c>
      <c r="BH41" s="17">
        <v>1.54790958236744E-2</v>
      </c>
      <c r="BI41" s="17">
        <v>3.07173250653172</v>
      </c>
      <c r="BJ41" s="17">
        <v>2.2938034930157498E-3</v>
      </c>
      <c r="BK41" s="17">
        <v>23.266390101227699</v>
      </c>
      <c r="BL41" s="17">
        <v>9.6660260101186606E-3</v>
      </c>
      <c r="BM41" s="17">
        <v>14.6942912521805</v>
      </c>
      <c r="BN41" s="17">
        <v>14.6942912521805</v>
      </c>
      <c r="BO41" s="17">
        <v>0.62268873250446399</v>
      </c>
      <c r="BP41" s="17">
        <v>7.1395667781702103</v>
      </c>
      <c r="BQ41" s="17">
        <v>0.169093725090251</v>
      </c>
      <c r="BR41" s="17">
        <v>0.24332996918269101</v>
      </c>
      <c r="BS41" s="17">
        <v>24.879795226829302</v>
      </c>
      <c r="BT41" s="17">
        <v>0</v>
      </c>
      <c r="BU41" s="17">
        <v>6.1819318275544597E-3</v>
      </c>
      <c r="BV41" s="17">
        <v>1.31365900635482E-2</v>
      </c>
      <c r="BW41" s="17">
        <v>4.4264873446074196E-3</v>
      </c>
      <c r="BX41" s="17">
        <v>5.2114696013629197E-2</v>
      </c>
      <c r="BY41" s="17">
        <v>1.4134643703290799E-2</v>
      </c>
      <c r="BZ41" s="17">
        <v>4.4759715346718E-2</v>
      </c>
      <c r="CA41" s="17">
        <v>0.33638037214287397</v>
      </c>
      <c r="CB41" s="17">
        <v>8.5141381136031495E-4</v>
      </c>
      <c r="CC41" s="17">
        <v>594.717256692506</v>
      </c>
      <c r="CD41" s="17">
        <v>0.37349802081695199</v>
      </c>
      <c r="CE41" s="17">
        <v>2.5904458691029201E-2</v>
      </c>
      <c r="CF41" s="17">
        <v>6.3421340354644196E-2</v>
      </c>
      <c r="CG41" s="17">
        <v>83.523740357503698</v>
      </c>
      <c r="CH41" s="17">
        <v>0.32269955178527499</v>
      </c>
      <c r="CI41" s="17">
        <v>3.4826421956382201</v>
      </c>
      <c r="CJ41" s="17">
        <v>0.224152806735164</v>
      </c>
      <c r="CK41" s="17">
        <v>6.55089847138411E-3</v>
      </c>
      <c r="CL41" s="17">
        <v>0.43811033790092402</v>
      </c>
      <c r="CM41" s="17">
        <v>0.131345305745382</v>
      </c>
      <c r="CN41" s="17">
        <v>6859.7108176470501</v>
      </c>
      <c r="CO41" s="17">
        <v>1.3442493986519E-2</v>
      </c>
      <c r="CP41" s="17">
        <v>2.2677667335493298E-3</v>
      </c>
      <c r="CQ41" s="17">
        <v>36.818940388424103</v>
      </c>
      <c r="CR41" s="17">
        <v>40.719327216919297</v>
      </c>
      <c r="CS41" s="17">
        <v>1.93015578842586</v>
      </c>
      <c r="CT41" s="17">
        <v>2.0908846888334902</v>
      </c>
      <c r="CU41" s="17">
        <v>37.354288558648697</v>
      </c>
      <c r="CV41" s="17">
        <v>0</v>
      </c>
      <c r="CW41" s="17">
        <v>8.9054977099489504E-3</v>
      </c>
      <c r="CX41" s="17">
        <v>69.843934493271306</v>
      </c>
      <c r="CY41" s="17">
        <v>69.843934493271306</v>
      </c>
      <c r="CZ41" s="17">
        <v>4.4381024224342399E-4</v>
      </c>
      <c r="DA41" s="17">
        <v>0</v>
      </c>
      <c r="DB41" s="17">
        <v>76.637461685327693</v>
      </c>
      <c r="DC41" s="17">
        <v>12.2126730406271</v>
      </c>
      <c r="DD41" s="17">
        <v>9.4231173615130105E-3</v>
      </c>
      <c r="DE41" s="17">
        <v>3.64719389318581E-2</v>
      </c>
      <c r="DF41" s="17">
        <v>0</v>
      </c>
      <c r="DG41" s="17">
        <v>0.83174303743669098</v>
      </c>
      <c r="DH41" s="17">
        <v>4.1150826857586899E-2</v>
      </c>
      <c r="DI41" s="17">
        <v>2.1205613154318001E-4</v>
      </c>
      <c r="DJ41" s="17">
        <v>14.5356184770609</v>
      </c>
      <c r="DK41" s="17">
        <v>0.35135866378743102</v>
      </c>
      <c r="DL41" s="17">
        <v>9.2535118226269697E-2</v>
      </c>
      <c r="DM41" s="17">
        <v>0.26336960777205398</v>
      </c>
      <c r="DN41" s="17">
        <v>2.1545999458580298</v>
      </c>
      <c r="DO41" s="17">
        <v>4.3744895036134404</v>
      </c>
      <c r="DP41" s="17">
        <v>28.423059489947502</v>
      </c>
      <c r="DQ41" s="17">
        <v>1.6878958243870901</v>
      </c>
      <c r="DR41" s="5">
        <v>1.1187489121182501E-5</v>
      </c>
      <c r="DS41" s="17">
        <v>0.87892812206381299</v>
      </c>
      <c r="DT41" s="17">
        <v>956.43928291063003</v>
      </c>
      <c r="DU41" s="17">
        <v>0</v>
      </c>
      <c r="DV41" s="17">
        <v>0.20828725685720101</v>
      </c>
      <c r="DW41" s="17">
        <v>0.29973044513963498</v>
      </c>
      <c r="DX41" s="17">
        <v>465.80912642350302</v>
      </c>
      <c r="DY41" s="17">
        <v>9601.3347737999702</v>
      </c>
      <c r="DZ41" s="17">
        <v>1066.8152581504401</v>
      </c>
      <c r="EA41" s="17">
        <v>10668.150031950399</v>
      </c>
      <c r="EB41" s="17">
        <v>6.6244359185833098E-4</v>
      </c>
      <c r="EC41" s="17">
        <v>9.3056006876847395</v>
      </c>
      <c r="ED41" s="17">
        <v>1.0425540772830101E-2</v>
      </c>
      <c r="EE41" s="17">
        <v>2.3840033607072401E-4</v>
      </c>
      <c r="EF41" s="17">
        <v>0</v>
      </c>
      <c r="EG41" s="17">
        <v>0</v>
      </c>
      <c r="EH41" s="17">
        <v>0</v>
      </c>
      <c r="EI41" s="5">
        <v>3.4521142705930902E-6</v>
      </c>
      <c r="EJ41" s="5">
        <v>5.2008327681520302E-6</v>
      </c>
      <c r="EK41" s="5">
        <v>3.25281896588237E-6</v>
      </c>
      <c r="EL41" s="17">
        <v>0.590452052781132</v>
      </c>
      <c r="EM41" s="17">
        <v>44.960649374491801</v>
      </c>
      <c r="EN41" s="17">
        <v>82.305736436440299</v>
      </c>
      <c r="EO41" s="17">
        <v>31.346840731820201</v>
      </c>
      <c r="EP41" s="17">
        <v>21.257615354557402</v>
      </c>
      <c r="EQ41" s="17">
        <v>80.581304197751294</v>
      </c>
      <c r="ER41" s="17">
        <v>29.875435163778601</v>
      </c>
      <c r="ES41" s="17">
        <v>2.4708084899992599E-2</v>
      </c>
      <c r="ET41" s="17">
        <v>1.8425480039906E-3</v>
      </c>
      <c r="EU41" s="17">
        <v>21.079998321344899</v>
      </c>
      <c r="EV41" s="17">
        <v>1681.79457750047</v>
      </c>
      <c r="EW41" s="17">
        <v>1527.8531325351</v>
      </c>
      <c r="EX41" s="17">
        <v>153.94144496536899</v>
      </c>
      <c r="EY41" s="17">
        <v>0.239210699176022</v>
      </c>
      <c r="EZ41" s="17">
        <v>0.19107956467534101</v>
      </c>
      <c r="FA41" s="17">
        <v>439.20911954300698</v>
      </c>
      <c r="FB41" s="17">
        <v>11.2248670430529</v>
      </c>
      <c r="FC41" s="17">
        <v>151.88484474416799</v>
      </c>
      <c r="FD41" s="17">
        <v>32.632517557720597</v>
      </c>
      <c r="FE41" s="17">
        <v>16.481715168189901</v>
      </c>
      <c r="FF41" s="17">
        <v>379.77278393084498</v>
      </c>
      <c r="FG41" s="17">
        <v>0.23848490175402501</v>
      </c>
      <c r="FH41" s="17">
        <v>15.3303885934993</v>
      </c>
      <c r="FI41" s="17">
        <v>98.484832717023195</v>
      </c>
      <c r="FJ41" s="17">
        <v>165.72930091369301</v>
      </c>
      <c r="FK41" s="17">
        <v>2.8763094249057599</v>
      </c>
      <c r="FL41" s="17">
        <v>0</v>
      </c>
      <c r="FM41" s="17">
        <v>6591.1105115021001</v>
      </c>
      <c r="FN41" s="17">
        <v>3.12532472779563</v>
      </c>
      <c r="FO41" s="17">
        <v>13.7097301687573</v>
      </c>
      <c r="FP41" s="17">
        <v>136.441166227373</v>
      </c>
      <c r="FQ41" s="17">
        <v>1.30702105339043E-2</v>
      </c>
      <c r="FR41" s="17">
        <v>23.137229537421199</v>
      </c>
      <c r="FS41" s="17">
        <v>11.193621920740499</v>
      </c>
      <c r="FT41" s="17">
        <v>0.48306796517138301</v>
      </c>
      <c r="FU41" s="17">
        <v>495.90721372893699</v>
      </c>
      <c r="FV41" s="17">
        <v>3.5318820495066001</v>
      </c>
      <c r="FW41" s="17">
        <v>44.388455817102802</v>
      </c>
      <c r="FY41" s="26">
        <f t="shared" si="57"/>
        <v>0.93930701858697785</v>
      </c>
      <c r="FZ41" s="40">
        <f t="shared" si="58"/>
        <v>5.8855259652468056E-4</v>
      </c>
      <c r="GA41" s="40">
        <f t="shared" si="59"/>
        <v>5.3561632278292055E-4</v>
      </c>
      <c r="GB41" s="40">
        <f t="shared" si="60"/>
        <v>-7.0920282216675665E-2</v>
      </c>
      <c r="GC41" s="40">
        <f t="shared" si="61"/>
        <v>4.3549654395276917E-4</v>
      </c>
      <c r="GD41" s="40">
        <f t="shared" si="62"/>
        <v>4.4815214080997371E-4</v>
      </c>
      <c r="GE41" s="40">
        <f t="shared" si="63"/>
        <v>-8.6387964032490488E-4</v>
      </c>
      <c r="GF41" s="40">
        <f t="shared" si="64"/>
        <v>1.0957142451994276E-3</v>
      </c>
      <c r="GG41" s="40">
        <f t="shared" si="65"/>
        <v>1.2479368650953847E-3</v>
      </c>
      <c r="GH41" s="40">
        <f t="shared" si="66"/>
        <v>1.086196507171731E-3</v>
      </c>
      <c r="GI41" s="40">
        <f t="shared" si="67"/>
        <v>1.6607264371668355E-3</v>
      </c>
      <c r="GJ41" s="40">
        <f t="shared" si="68"/>
        <v>2.5595349218191253E-4</v>
      </c>
      <c r="GK41" s="40">
        <f t="shared" si="69"/>
        <v>8.9563222975588635E-4</v>
      </c>
      <c r="GL41" s="40">
        <f t="shared" si="70"/>
        <v>4.584175235857284E-4</v>
      </c>
      <c r="GM41" s="40">
        <f t="shared" si="71"/>
        <v>2.208583556090965E-3</v>
      </c>
      <c r="GN41" s="40">
        <f t="shared" si="72"/>
        <v>4.6136133549403639E-4</v>
      </c>
      <c r="GO41" s="40">
        <f t="shared" si="73"/>
        <v>1.3028178402864252E-3</v>
      </c>
      <c r="GP41" s="40">
        <f t="shared" si="74"/>
        <v>7.2653082083105858E-4</v>
      </c>
      <c r="GQ41" s="40">
        <f t="shared" si="75"/>
        <v>2.1932701151518978E-3</v>
      </c>
      <c r="GR41" s="40">
        <f t="shared" si="76"/>
        <v>4.8351001391190319E-4</v>
      </c>
      <c r="GS41" s="40">
        <f t="shared" si="77"/>
        <v>8.2575771570432349E-4</v>
      </c>
      <c r="GT41" s="40">
        <f t="shared" si="78"/>
        <v>1.3132684929010575E-3</v>
      </c>
      <c r="GU41" s="40">
        <f t="shared" si="79"/>
        <v>3.1953583954689877E-4</v>
      </c>
      <c r="GV41" s="40">
        <f t="shared" si="80"/>
        <v>1.6637515677252143E-3</v>
      </c>
      <c r="GW41" s="40">
        <f t="shared" si="81"/>
        <v>4.0394707153467558E-4</v>
      </c>
      <c r="GX41" s="40">
        <f t="shared" si="82"/>
        <v>8.4325240414032446E-4</v>
      </c>
      <c r="GY41" s="40">
        <f t="shared" si="83"/>
        <v>8.1554327116836647E-4</v>
      </c>
      <c r="GZ41" s="40">
        <f t="shared" si="84"/>
        <v>4.2488331517512366E-4</v>
      </c>
      <c r="HA41" s="40">
        <f t="shared" si="85"/>
        <v>7.1234363922238091E-4</v>
      </c>
      <c r="HB41" s="40">
        <f t="shared" si="86"/>
        <v>1.7563267320174153E-3</v>
      </c>
      <c r="HC41" s="40">
        <f t="shared" si="87"/>
        <v>1.0410274100659982E-3</v>
      </c>
      <c r="HD41" s="40">
        <f t="shared" si="88"/>
        <v>2.8126357002209415E-3</v>
      </c>
      <c r="HE41" s="40">
        <f t="shared" si="89"/>
        <v>2.3369132949063516E-2</v>
      </c>
      <c r="HF41" s="40">
        <f t="shared" si="90"/>
        <v>3.5610254213526329E-4</v>
      </c>
      <c r="HG41" s="40">
        <f t="shared" si="91"/>
        <v>1.0586794616145451E-3</v>
      </c>
      <c r="HH41" s="40">
        <f t="shared" si="92"/>
        <v>4.5630304521269223E-4</v>
      </c>
      <c r="HI41" s="40">
        <f t="shared" si="93"/>
        <v>0</v>
      </c>
      <c r="HJ41" s="40">
        <f t="shared" si="94"/>
        <v>1.2649210678098298E-3</v>
      </c>
      <c r="HK41" s="40">
        <f t="shared" si="95"/>
        <v>1.6664329333501838E-3</v>
      </c>
      <c r="HL41" s="40">
        <f t="shared" si="96"/>
        <v>1.2743414823689603E-3</v>
      </c>
      <c r="HM41" s="40">
        <f t="shared" si="97"/>
        <v>1.2642004974011782E-3</v>
      </c>
      <c r="HN41" s="40">
        <f t="shared" si="98"/>
        <v>8.5309466918368979E-5</v>
      </c>
      <c r="HO41" s="40">
        <f t="shared" si="99"/>
        <v>0</v>
      </c>
      <c r="HP41" s="40">
        <f t="shared" si="100"/>
        <v>0</v>
      </c>
      <c r="HQ41" s="40">
        <f t="shared" si="101"/>
        <v>0</v>
      </c>
      <c r="HR41" s="40">
        <f t="shared" si="102"/>
        <v>6.1283205596816858E-4</v>
      </c>
      <c r="HS41" s="40">
        <f t="shared" si="103"/>
        <v>1.6014772154424034E-4</v>
      </c>
      <c r="HT41" s="40">
        <f t="shared" si="104"/>
        <v>8.6737411765236362E-4</v>
      </c>
      <c r="HU41" s="40">
        <f t="shared" si="105"/>
        <v>1.6430702429545542E-3</v>
      </c>
      <c r="HV41" s="40">
        <f t="shared" si="106"/>
        <v>1.1201475660133221E-3</v>
      </c>
      <c r="HW41" s="40">
        <f t="shared" si="107"/>
        <v>2.4938438662442937E-4</v>
      </c>
      <c r="HX41" s="40">
        <f t="shared" si="108"/>
        <v>1.8918512774921396E-4</v>
      </c>
      <c r="HY41" s="40">
        <f t="shared" si="109"/>
        <v>1.2492052049927662E-3</v>
      </c>
      <c r="HZ41" s="40">
        <f t="shared" si="110"/>
        <v>0</v>
      </c>
      <c r="IA41" s="40">
        <f t="shared" si="111"/>
        <v>1.660913980676809E-3</v>
      </c>
      <c r="IB41" s="40">
        <f t="shared" si="112"/>
        <v>1.6633074827235317E-3</v>
      </c>
      <c r="IC41" s="40">
        <f t="shared" si="113"/>
        <v>0</v>
      </c>
    </row>
    <row r="42" spans="1:237" x14ac:dyDescent="0.25">
      <c r="A42" s="17" t="s">
        <v>211</v>
      </c>
      <c r="B42" s="15">
        <v>315.49</v>
      </c>
      <c r="D42" s="15">
        <v>1005.697</v>
      </c>
      <c r="E42" s="15">
        <v>26.447420000000001</v>
      </c>
      <c r="F42" s="15">
        <v>23.357420000000001</v>
      </c>
      <c r="G42" s="15">
        <v>676.40800000000002</v>
      </c>
      <c r="H42" s="15">
        <v>71.069999999999993</v>
      </c>
      <c r="I42" s="17">
        <v>0.14631663</v>
      </c>
      <c r="J42" s="17">
        <v>2.316178E-2</v>
      </c>
      <c r="M42" s="17">
        <v>4.5322290000000001E-2</v>
      </c>
      <c r="Z42" s="17">
        <v>2.5719158000000002</v>
      </c>
      <c r="AB42" s="17">
        <v>1.58E-3</v>
      </c>
      <c r="AG42" s="17">
        <v>4.8764799999999999E-3</v>
      </c>
      <c r="AL42" s="17">
        <v>0.47130402999999998</v>
      </c>
      <c r="AO42" s="17">
        <v>0.23219811000000001</v>
      </c>
      <c r="AU42" s="5">
        <v>2.2999999999999999E-7</v>
      </c>
      <c r="AV42" s="5">
        <v>2.03E-6</v>
      </c>
      <c r="AW42" s="17">
        <v>2.124E-5</v>
      </c>
      <c r="AX42" s="17">
        <v>0.1158095</v>
      </c>
      <c r="BG42" s="17" t="s">
        <v>211</v>
      </c>
      <c r="BH42" s="17">
        <v>0</v>
      </c>
      <c r="BI42" s="17">
        <v>0</v>
      </c>
      <c r="BJ42" s="17">
        <v>0</v>
      </c>
      <c r="BK42" s="17">
        <v>2.3163110883568001E-2</v>
      </c>
      <c r="BL42" s="17">
        <v>0</v>
      </c>
      <c r="BM42" s="17">
        <v>0.146324717572554</v>
      </c>
      <c r="BN42" s="17">
        <v>0.146324717572554</v>
      </c>
      <c r="BO42" s="17">
        <v>0</v>
      </c>
      <c r="BP42" s="17">
        <v>0</v>
      </c>
      <c r="BQ42" s="17">
        <v>0</v>
      </c>
      <c r="BR42" s="17">
        <v>0</v>
      </c>
      <c r="BS42" s="17">
        <v>4.5324869711727098E-2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17.830809599856199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315.506830503282</v>
      </c>
      <c r="CO42" s="17">
        <v>0</v>
      </c>
      <c r="CP42" s="17">
        <v>0</v>
      </c>
      <c r="CQ42" s="17">
        <v>0.241393463900891</v>
      </c>
      <c r="CR42" s="17">
        <v>1.3629768868556</v>
      </c>
      <c r="CS42" s="17">
        <v>9.5042963691264595E-2</v>
      </c>
      <c r="CT42" s="17">
        <v>0.11581615702121</v>
      </c>
      <c r="CU42" s="17">
        <v>0</v>
      </c>
      <c r="CV42" s="17">
        <v>0</v>
      </c>
      <c r="CW42" s="17">
        <v>0</v>
      </c>
      <c r="CX42" s="17">
        <v>2.5720654099403002</v>
      </c>
      <c r="CY42" s="17">
        <v>2.5720654099403002</v>
      </c>
      <c r="CZ42" s="17">
        <v>0</v>
      </c>
      <c r="DA42" s="17">
        <v>0</v>
      </c>
      <c r="DB42" s="17">
        <v>0</v>
      </c>
      <c r="DC42" s="17">
        <v>0</v>
      </c>
      <c r="DD42" s="5">
        <v>6.8730109087903696E-5</v>
      </c>
      <c r="DE42" s="17">
        <v>1.49578442077238E-3</v>
      </c>
      <c r="DF42" s="17">
        <v>0</v>
      </c>
      <c r="DG42" s="17">
        <v>0.53837167432585398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4.8768524750443902E-3</v>
      </c>
      <c r="DT42" s="17">
        <v>0</v>
      </c>
      <c r="DU42" s="17">
        <v>0</v>
      </c>
      <c r="DV42" s="17">
        <v>0</v>
      </c>
      <c r="DW42" s="17">
        <v>0</v>
      </c>
      <c r="DX42" s="17">
        <v>67.535294980957502</v>
      </c>
      <c r="DY42" s="17">
        <v>874.01057769539796</v>
      </c>
      <c r="DZ42" s="17">
        <v>97.112275529533605</v>
      </c>
      <c r="EA42" s="17">
        <v>971.12285322493199</v>
      </c>
      <c r="EB42" s="17">
        <v>0</v>
      </c>
      <c r="EC42" s="17">
        <v>2.2284411370949702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5">
        <v>2.2999902066281899E-7</v>
      </c>
      <c r="EK42" s="5">
        <v>2.0300159001306198E-6</v>
      </c>
      <c r="EL42" s="5">
        <v>2.1239967174501299E-5</v>
      </c>
      <c r="EM42" s="17">
        <v>0.25881083615800499</v>
      </c>
      <c r="EN42" s="17">
        <v>18.8158916557902</v>
      </c>
      <c r="EO42" s="17">
        <v>0.26598587243175298</v>
      </c>
      <c r="EP42" s="17">
        <v>0.52346003555614296</v>
      </c>
      <c r="EQ42" s="17">
        <v>3.6960192057849199</v>
      </c>
      <c r="ER42" s="17">
        <v>0.350647575713884</v>
      </c>
      <c r="ES42" s="17">
        <v>0</v>
      </c>
      <c r="ET42" s="5">
        <v>1.56421084233094E-5</v>
      </c>
      <c r="EU42" s="17">
        <v>7.8309713848222703E-2</v>
      </c>
      <c r="EV42" s="17">
        <v>26.465243364553199</v>
      </c>
      <c r="EW42" s="17">
        <v>23.375236830053598</v>
      </c>
      <c r="EX42" s="17">
        <v>3.0900065344995702</v>
      </c>
      <c r="EY42" s="17">
        <v>0</v>
      </c>
      <c r="EZ42" s="17">
        <v>5.2731184047355298E-4</v>
      </c>
      <c r="FA42" s="17">
        <v>1.6488494116194501</v>
      </c>
      <c r="FB42" s="17">
        <v>0</v>
      </c>
      <c r="FC42" s="17">
        <v>3.5484518880162201</v>
      </c>
      <c r="FD42" s="17">
        <v>0.84982202450437305</v>
      </c>
      <c r="FE42" s="17">
        <v>0.45665090979017497</v>
      </c>
      <c r="FF42" s="17">
        <v>9.0720136683256403</v>
      </c>
      <c r="FG42" s="17">
        <v>0</v>
      </c>
      <c r="FH42" s="17">
        <v>1.1407698185605799</v>
      </c>
      <c r="FI42" s="17">
        <v>0.62841178414546095</v>
      </c>
      <c r="FJ42" s="17">
        <v>1.98923847700303</v>
      </c>
      <c r="FK42" s="17">
        <v>8.0381153158616998E-3</v>
      </c>
      <c r="FL42" s="17">
        <v>0</v>
      </c>
      <c r="FM42" s="17">
        <v>667.18294015601998</v>
      </c>
      <c r="FN42" s="17">
        <v>0</v>
      </c>
      <c r="FO42" s="17">
        <v>0</v>
      </c>
      <c r="FP42" s="17">
        <v>16.268081380666501</v>
      </c>
      <c r="FQ42" s="17">
        <v>0</v>
      </c>
      <c r="FR42" s="17">
        <v>9.8589903463330995</v>
      </c>
      <c r="FS42" s="17">
        <v>0.47133166465318299</v>
      </c>
      <c r="FT42" s="17">
        <v>0</v>
      </c>
      <c r="FU42" s="17">
        <v>71.070565996351405</v>
      </c>
      <c r="FV42" s="17">
        <v>0.23221156762696901</v>
      </c>
      <c r="FW42" s="17">
        <v>30.6915768463593</v>
      </c>
      <c r="FY42" s="26">
        <f t="shared" si="57"/>
        <v>0.95025688953180143</v>
      </c>
      <c r="FZ42" s="40">
        <f t="shared" si="58"/>
        <v>5.3347184639749036E-5</v>
      </c>
      <c r="GA42" s="40">
        <f t="shared" si="59"/>
        <v>0</v>
      </c>
      <c r="GB42" s="40">
        <f t="shared" si="60"/>
        <v>-3.4378293636222454E-2</v>
      </c>
      <c r="GC42" s="40">
        <f t="shared" si="61"/>
        <v>6.7391694740727892E-4</v>
      </c>
      <c r="GD42" s="40">
        <f t="shared" si="62"/>
        <v>7.6279101260315753E-4</v>
      </c>
      <c r="GE42" s="40">
        <f t="shared" si="63"/>
        <v>-1.3638306826619487E-2</v>
      </c>
      <c r="GF42" s="40">
        <f t="shared" si="64"/>
        <v>7.9639278375118639E-6</v>
      </c>
      <c r="GG42" s="40">
        <f t="shared" si="65"/>
        <v>5.5274458918266303E-5</v>
      </c>
      <c r="GH42" s="40">
        <f t="shared" si="66"/>
        <v>5.7460331977973637E-5</v>
      </c>
      <c r="GI42" s="40">
        <f t="shared" si="67"/>
        <v>0</v>
      </c>
      <c r="GJ42" s="40">
        <f t="shared" si="68"/>
        <v>0</v>
      </c>
      <c r="GK42" s="40">
        <f t="shared" si="69"/>
        <v>5.6919271446709303E-5</v>
      </c>
      <c r="GL42" s="40">
        <f t="shared" si="70"/>
        <v>0</v>
      </c>
      <c r="GM42" s="40">
        <f t="shared" si="71"/>
        <v>0</v>
      </c>
      <c r="GN42" s="40">
        <f t="shared" si="72"/>
        <v>0</v>
      </c>
      <c r="GO42" s="40">
        <f t="shared" si="73"/>
        <v>0</v>
      </c>
      <c r="GP42" s="40">
        <f t="shared" si="74"/>
        <v>0</v>
      </c>
      <c r="GQ42" s="40">
        <f t="shared" si="75"/>
        <v>0</v>
      </c>
      <c r="GR42" s="40">
        <f t="shared" si="76"/>
        <v>0</v>
      </c>
      <c r="GS42" s="40">
        <f t="shared" si="77"/>
        <v>0</v>
      </c>
      <c r="GT42" s="40">
        <f t="shared" si="78"/>
        <v>0</v>
      </c>
      <c r="GU42" s="40">
        <f t="shared" si="79"/>
        <v>0</v>
      </c>
      <c r="GV42" s="40">
        <f t="shared" si="80"/>
        <v>0</v>
      </c>
      <c r="GW42" s="40">
        <f t="shared" si="81"/>
        <v>0</v>
      </c>
      <c r="GX42" s="40">
        <f t="shared" si="82"/>
        <v>5.8170621409923105E-5</v>
      </c>
      <c r="GY42" s="40">
        <f t="shared" si="83"/>
        <v>0</v>
      </c>
      <c r="GZ42" s="40">
        <f t="shared" si="84"/>
        <v>9.9138154172880569E-5</v>
      </c>
      <c r="HA42" s="40">
        <f t="shared" si="85"/>
        <v>0</v>
      </c>
      <c r="HB42" s="40">
        <f t="shared" si="86"/>
        <v>0</v>
      </c>
      <c r="HC42" s="40">
        <f t="shared" si="87"/>
        <v>0</v>
      </c>
      <c r="HD42" s="40">
        <f t="shared" si="88"/>
        <v>0</v>
      </c>
      <c r="HE42" s="40">
        <f t="shared" si="89"/>
        <v>7.6381948534666149E-5</v>
      </c>
      <c r="HF42" s="40">
        <f t="shared" si="90"/>
        <v>0</v>
      </c>
      <c r="HG42" s="40">
        <f t="shared" si="91"/>
        <v>0</v>
      </c>
      <c r="HH42" s="40">
        <f t="shared" si="92"/>
        <v>0</v>
      </c>
      <c r="HI42" s="40">
        <f t="shared" si="93"/>
        <v>0</v>
      </c>
      <c r="HJ42" s="40">
        <f t="shared" si="94"/>
        <v>5.8634451275551976E-5</v>
      </c>
      <c r="HK42" s="40">
        <f t="shared" si="95"/>
        <v>0</v>
      </c>
      <c r="HL42" s="40">
        <f t="shared" si="96"/>
        <v>0</v>
      </c>
      <c r="HM42" s="40">
        <f t="shared" si="97"/>
        <v>5.7957521570692337E-5</v>
      </c>
      <c r="HN42" s="40">
        <f t="shared" si="98"/>
        <v>0</v>
      </c>
      <c r="HO42" s="40">
        <f t="shared" si="99"/>
        <v>0</v>
      </c>
      <c r="HP42" s="40">
        <f t="shared" si="100"/>
        <v>0</v>
      </c>
      <c r="HQ42" s="40">
        <f t="shared" si="101"/>
        <v>0</v>
      </c>
      <c r="HR42" s="40">
        <f t="shared" si="102"/>
        <v>0</v>
      </c>
      <c r="HS42" s="40">
        <f t="shared" si="103"/>
        <v>-4.2579877434944257E-6</v>
      </c>
      <c r="HT42" s="40">
        <f t="shared" si="104"/>
        <v>7.8325766599798794E-6</v>
      </c>
      <c r="HU42" s="40">
        <f t="shared" si="105"/>
        <v>-1.5454566243300642E-6</v>
      </c>
      <c r="HV42" s="40">
        <f t="shared" si="106"/>
        <v>5.7482514042450969E-5</v>
      </c>
      <c r="HW42" s="40">
        <f t="shared" si="107"/>
        <v>0</v>
      </c>
      <c r="HX42" s="40">
        <f t="shared" si="108"/>
        <v>0</v>
      </c>
      <c r="HY42" s="40">
        <f t="shared" si="109"/>
        <v>0</v>
      </c>
      <c r="HZ42" s="40">
        <f t="shared" si="110"/>
        <v>0</v>
      </c>
      <c r="IA42" s="40">
        <f t="shared" si="111"/>
        <v>0</v>
      </c>
      <c r="IB42" s="40">
        <f t="shared" si="112"/>
        <v>0</v>
      </c>
      <c r="IC42" s="40">
        <f t="shared" si="113"/>
        <v>0</v>
      </c>
    </row>
    <row r="43" spans="1:237" x14ac:dyDescent="0.25">
      <c r="A43" s="17" t="s">
        <v>212</v>
      </c>
      <c r="B43" s="15">
        <v>2161.1459897999998</v>
      </c>
      <c r="C43" s="15">
        <v>35.001528960000002</v>
      </c>
      <c r="D43" s="15">
        <v>6908.0277763000004</v>
      </c>
      <c r="E43" s="15">
        <v>1901.4579619000001</v>
      </c>
      <c r="F43" s="15">
        <v>1758.2576551</v>
      </c>
      <c r="G43" s="15">
        <v>9346.7131360999992</v>
      </c>
      <c r="H43" s="15">
        <v>351.1536476</v>
      </c>
      <c r="I43" s="17">
        <v>2.21619396</v>
      </c>
      <c r="J43" s="17">
        <v>0.58236529000000004</v>
      </c>
      <c r="K43" s="17">
        <v>0.82963854000000004</v>
      </c>
      <c r="L43" s="17">
        <v>0.12973668999999999</v>
      </c>
      <c r="M43" s="17">
        <v>0.74988617999999996</v>
      </c>
      <c r="N43" s="17">
        <v>9.1998300000000009E-3</v>
      </c>
      <c r="O43" s="17">
        <v>2.1859300000000002E-2</v>
      </c>
      <c r="P43" s="17">
        <v>1.8792130000000001E-2</v>
      </c>
      <c r="Q43" s="17">
        <v>1.206748E-2</v>
      </c>
      <c r="R43" s="17">
        <v>1.206748E-2</v>
      </c>
      <c r="T43" s="17">
        <v>2.455734E-2</v>
      </c>
      <c r="U43" s="17">
        <v>2.4889250000000002E-2</v>
      </c>
      <c r="V43" s="17">
        <v>1.9609729999999999E-2</v>
      </c>
      <c r="W43" s="17">
        <v>0.1888155</v>
      </c>
      <c r="X43" s="17">
        <v>2.8660330000000001E-2</v>
      </c>
      <c r="Y43" s="17">
        <v>3.695669E-2</v>
      </c>
      <c r="Z43" s="17">
        <v>7.2720073999999997</v>
      </c>
      <c r="AA43" s="17">
        <v>190.63918720999999</v>
      </c>
      <c r="AB43" s="17">
        <v>1.3622860000000001E-2</v>
      </c>
      <c r="AC43" s="17">
        <v>0.16054542999999999</v>
      </c>
      <c r="AD43" s="17">
        <v>0.25453640999999999</v>
      </c>
      <c r="AE43" s="17">
        <v>1.43301996</v>
      </c>
      <c r="AG43" s="17">
        <v>8.8456419999999994E-2</v>
      </c>
      <c r="AH43" s="17">
        <v>0.33917151000000001</v>
      </c>
      <c r="AI43" s="17">
        <v>4.0727799999999998E-3</v>
      </c>
      <c r="AJ43" s="17">
        <v>2.262658E-2</v>
      </c>
      <c r="AL43" s="17">
        <v>6.58868001</v>
      </c>
      <c r="AO43" s="17">
        <v>3.2125452499999998</v>
      </c>
      <c r="AW43" s="17">
        <v>0.51586750000000003</v>
      </c>
      <c r="AX43" s="17">
        <v>1.60250176</v>
      </c>
      <c r="AY43" s="17">
        <v>0.1660218</v>
      </c>
      <c r="BA43" s="17">
        <v>9.8048400000000004E-3</v>
      </c>
      <c r="BG43" s="17" t="s">
        <v>212</v>
      </c>
      <c r="BH43" s="17">
        <v>0</v>
      </c>
      <c r="BI43" s="17">
        <v>0</v>
      </c>
      <c r="BJ43" s="17">
        <v>0</v>
      </c>
      <c r="BK43" s="17">
        <v>0.58238527273094098</v>
      </c>
      <c r="BL43" s="17">
        <v>0.82963803728742402</v>
      </c>
      <c r="BM43" s="17">
        <v>2.2163193372215599</v>
      </c>
      <c r="BN43" s="17">
        <v>2.2163193372215599</v>
      </c>
      <c r="BO43" s="17">
        <v>0</v>
      </c>
      <c r="BP43" s="17">
        <v>0</v>
      </c>
      <c r="BQ43" s="17">
        <v>5.31925663238038E-2</v>
      </c>
      <c r="BR43" s="17">
        <v>7.6545341137827405E-2</v>
      </c>
      <c r="BS43" s="17">
        <v>0.74992604872554902</v>
      </c>
      <c r="BT43" s="17">
        <v>0</v>
      </c>
      <c r="BU43" s="17">
        <v>2.9439593994940402E-3</v>
      </c>
      <c r="BV43" s="17">
        <v>6.2559147453716702E-3</v>
      </c>
      <c r="BW43" s="17">
        <v>3.6956608299594802E-2</v>
      </c>
      <c r="BX43" s="17">
        <v>2.1861388585785801E-2</v>
      </c>
      <c r="BY43" s="17">
        <v>4.5101827040019398E-3</v>
      </c>
      <c r="BZ43" s="17">
        <v>1.42822672901337E-2</v>
      </c>
      <c r="CA43" s="17">
        <v>1.2067552538878E-2</v>
      </c>
      <c r="CB43" s="17">
        <v>0</v>
      </c>
      <c r="CC43" s="17">
        <v>332.11529469331498</v>
      </c>
      <c r="CD43" s="17">
        <v>1.20675194897772E-2</v>
      </c>
      <c r="CE43" s="17">
        <v>7.1216904784580804E-3</v>
      </c>
      <c r="CF43" s="17">
        <v>1.7435869832393602E-2</v>
      </c>
      <c r="CG43" s="17">
        <v>0</v>
      </c>
      <c r="CH43" s="17">
        <v>2.4889202738759299E-2</v>
      </c>
      <c r="CI43" s="17">
        <v>1.4330199258791301</v>
      </c>
      <c r="CJ43" s="17">
        <v>1.96098270477079E-2</v>
      </c>
      <c r="CK43" s="17">
        <v>0</v>
      </c>
      <c r="CL43" s="17">
        <v>4.0727911576529498E-3</v>
      </c>
      <c r="CM43" s="17">
        <v>0</v>
      </c>
      <c r="CN43" s="17">
        <v>2161.32757010047</v>
      </c>
      <c r="CO43" s="17">
        <v>0.188813175128837</v>
      </c>
      <c r="CP43" s="17">
        <v>2.86602765247603E-2</v>
      </c>
      <c r="CQ43" s="17">
        <v>5.6962519718252599E-2</v>
      </c>
      <c r="CR43" s="17">
        <v>4.4064531813478904</v>
      </c>
      <c r="CS43" s="17">
        <v>2.2427607489631102E-2</v>
      </c>
      <c r="CT43" s="17">
        <v>1.6026031424310001</v>
      </c>
      <c r="CU43" s="17">
        <v>0</v>
      </c>
      <c r="CV43" s="17">
        <v>0</v>
      </c>
      <c r="CW43" s="17">
        <v>0</v>
      </c>
      <c r="CX43" s="17">
        <v>7.2725663432822198</v>
      </c>
      <c r="CY43" s="17">
        <v>7.2725663432822198</v>
      </c>
      <c r="CZ43" s="17">
        <v>0</v>
      </c>
      <c r="DA43" s="17">
        <v>0</v>
      </c>
      <c r="DB43" s="17">
        <v>190.639167691388</v>
      </c>
      <c r="DC43" s="17">
        <v>0.166021703145315</v>
      </c>
      <c r="DD43" s="17">
        <v>9.7670600346247004E-4</v>
      </c>
      <c r="DE43" s="17">
        <v>1.25791980777186E-2</v>
      </c>
      <c r="DF43" s="17">
        <v>0</v>
      </c>
      <c r="DG43" s="17">
        <v>1.76890277170483</v>
      </c>
      <c r="DH43" s="17">
        <v>0</v>
      </c>
      <c r="DI43" s="17">
        <v>0</v>
      </c>
      <c r="DJ43" s="17">
        <v>0</v>
      </c>
      <c r="DK43" s="17">
        <v>0</v>
      </c>
      <c r="DL43" s="17">
        <v>4.17422914827736E-2</v>
      </c>
      <c r="DM43" s="17">
        <v>0.118805011816332</v>
      </c>
      <c r="DN43" s="17">
        <v>8.3998721601018497E-2</v>
      </c>
      <c r="DO43" s="17">
        <v>0.17054309090879999</v>
      </c>
      <c r="DP43" s="17">
        <v>0</v>
      </c>
      <c r="DQ43" s="17">
        <v>0</v>
      </c>
      <c r="DR43" s="17">
        <v>0</v>
      </c>
      <c r="DS43" s="17">
        <v>8.8461847172225605E-2</v>
      </c>
      <c r="DT43" s="17">
        <v>35.001465797409402</v>
      </c>
      <c r="DU43" s="17">
        <v>0</v>
      </c>
      <c r="DV43" s="17">
        <v>0.13906346793902</v>
      </c>
      <c r="DW43" s="17">
        <v>0.20011568492217099</v>
      </c>
      <c r="DX43" s="17">
        <v>224.28314240557299</v>
      </c>
      <c r="DY43" s="17">
        <v>6227.8044763032804</v>
      </c>
      <c r="DZ43" s="17">
        <v>691.97838629584896</v>
      </c>
      <c r="EA43" s="17">
        <v>6919.7828625991297</v>
      </c>
      <c r="EB43" s="17">
        <v>0</v>
      </c>
      <c r="EC43" s="17">
        <v>6.6773354099647202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0.51587542130980901</v>
      </c>
      <c r="EM43" s="17">
        <v>91.845581146403404</v>
      </c>
      <c r="EN43" s="17">
        <v>64.167193573357295</v>
      </c>
      <c r="EO43" s="17">
        <v>54.705425894465698</v>
      </c>
      <c r="EP43" s="17">
        <v>8.0406807610222799</v>
      </c>
      <c r="EQ43" s="17">
        <v>82.2452589271427</v>
      </c>
      <c r="ER43" s="17">
        <v>47.9156722525384</v>
      </c>
      <c r="ES43" s="17">
        <v>0</v>
      </c>
      <c r="ET43" s="5">
        <v>6.7316338194745202E-5</v>
      </c>
      <c r="EU43" s="17">
        <v>7.9375917474369997</v>
      </c>
      <c r="EV43" s="17">
        <v>1901.4955711871301</v>
      </c>
      <c r="EW43" s="17">
        <v>1758.2952420681499</v>
      </c>
      <c r="EX43" s="17">
        <v>143.20032911897701</v>
      </c>
      <c r="EY43" s="17">
        <v>0</v>
      </c>
      <c r="EZ43" s="17">
        <v>0.42674600275577701</v>
      </c>
      <c r="FA43" s="17">
        <v>886.73875347480305</v>
      </c>
      <c r="FB43" s="17">
        <v>0</v>
      </c>
      <c r="FC43" s="17">
        <v>65.306576557284302</v>
      </c>
      <c r="FD43" s="17">
        <v>16.700507351091499</v>
      </c>
      <c r="FE43" s="17">
        <v>7.0074895468443499</v>
      </c>
      <c r="FF43" s="17">
        <v>163.31548277080199</v>
      </c>
      <c r="FG43" s="17">
        <v>2.2608517219451299E-2</v>
      </c>
      <c r="FH43" s="17">
        <v>4.1135790619205501</v>
      </c>
      <c r="FI43" s="17">
        <v>141.91918538898801</v>
      </c>
      <c r="FJ43" s="17">
        <v>177.695015788653</v>
      </c>
      <c r="FK43" s="17">
        <v>6.4952744579199599</v>
      </c>
      <c r="FL43" s="17">
        <v>0</v>
      </c>
      <c r="FM43" s="17">
        <v>9359.0301907565499</v>
      </c>
      <c r="FN43" s="17">
        <v>0</v>
      </c>
      <c r="FO43" s="17">
        <v>9.8048345939405895E-3</v>
      </c>
      <c r="FP43" s="17">
        <v>212.221616035144</v>
      </c>
      <c r="FQ43" s="17">
        <v>0</v>
      </c>
      <c r="FR43" s="17">
        <v>32.571631957156399</v>
      </c>
      <c r="FS43" s="17">
        <v>6.5890869894423396</v>
      </c>
      <c r="FT43" s="17">
        <v>0</v>
      </c>
      <c r="FU43" s="17">
        <v>351.17496734855598</v>
      </c>
      <c r="FV43" s="17">
        <v>3.2127451710191699</v>
      </c>
      <c r="FW43" s="17">
        <v>100.842138313455</v>
      </c>
      <c r="FY43" s="26">
        <f t="shared" si="57"/>
        <v>0.6386649484129161</v>
      </c>
      <c r="FZ43" s="40">
        <f t="shared" si="58"/>
        <v>8.4020376840420372E-5</v>
      </c>
      <c r="GA43" s="40">
        <f t="shared" si="59"/>
        <v>-1.8045666139829893E-6</v>
      </c>
      <c r="GB43" s="40">
        <f t="shared" si="60"/>
        <v>1.7016559110341932E-3</v>
      </c>
      <c r="GC43" s="40">
        <f t="shared" si="61"/>
        <v>1.9779184122678643E-5</v>
      </c>
      <c r="GD43" s="40">
        <f t="shared" si="62"/>
        <v>2.1377394855046435E-5</v>
      </c>
      <c r="GE43" s="40">
        <f t="shared" si="63"/>
        <v>1.3177953016422716E-3</v>
      </c>
      <c r="GF43" s="40">
        <f t="shared" si="64"/>
        <v>6.0713447522741134E-5</v>
      </c>
      <c r="GG43" s="40">
        <f t="shared" si="65"/>
        <v>5.6573216885727431E-5</v>
      </c>
      <c r="GH43" s="40">
        <f t="shared" si="66"/>
        <v>3.4313052793631258E-5</v>
      </c>
      <c r="GI43" s="40">
        <f t="shared" si="67"/>
        <v>-6.0594168637769952E-7</v>
      </c>
      <c r="GJ43" s="40">
        <f t="shared" si="68"/>
        <v>9.3840965977399509E-6</v>
      </c>
      <c r="GK43" s="40">
        <f t="shared" si="69"/>
        <v>5.3166369260283923E-5</v>
      </c>
      <c r="GL43" s="40">
        <f t="shared" si="70"/>
        <v>4.7984436352734329E-6</v>
      </c>
      <c r="GM43" s="40">
        <f t="shared" si="71"/>
        <v>9.5546782641673064E-5</v>
      </c>
      <c r="GN43" s="40">
        <f t="shared" si="72"/>
        <v>1.7028092911076046E-5</v>
      </c>
      <c r="GO43" s="40">
        <f t="shared" si="73"/>
        <v>6.0111040581613547E-6</v>
      </c>
      <c r="GP43" s="40">
        <f t="shared" si="74"/>
        <v>3.2724128981352019E-6</v>
      </c>
      <c r="GQ43" s="40">
        <f t="shared" si="75"/>
        <v>0</v>
      </c>
      <c r="GR43" s="40">
        <f t="shared" si="76"/>
        <v>8.9712831961183123E-6</v>
      </c>
      <c r="GS43" s="40">
        <f t="shared" si="77"/>
        <v>-1.898861584910305E-6</v>
      </c>
      <c r="GT43" s="40">
        <f t="shared" si="78"/>
        <v>4.9489568648377933E-6</v>
      </c>
      <c r="GU43" s="40">
        <f t="shared" si="79"/>
        <v>-1.2312925384837799E-5</v>
      </c>
      <c r="GV43" s="40">
        <f t="shared" si="80"/>
        <v>-1.865827773149051E-6</v>
      </c>
      <c r="GW43" s="40">
        <f t="shared" si="81"/>
        <v>-2.2107067813193003E-6</v>
      </c>
      <c r="GX43" s="40">
        <f t="shared" si="82"/>
        <v>7.686230932880653E-5</v>
      </c>
      <c r="GY43" s="40">
        <f t="shared" si="83"/>
        <v>-1.0238509866784101E-7</v>
      </c>
      <c r="GZ43" s="40">
        <f t="shared" si="84"/>
        <v>2.645695366587165E-5</v>
      </c>
      <c r="HA43" s="40">
        <f t="shared" si="85"/>
        <v>1.1668342758898427E-5</v>
      </c>
      <c r="HB43" s="40">
        <f t="shared" si="86"/>
        <v>2.1224899881743549E-5</v>
      </c>
      <c r="HC43" s="40">
        <f t="shared" si="87"/>
        <v>-2.3810463817463988E-8</v>
      </c>
      <c r="HD43" s="40">
        <f t="shared" si="88"/>
        <v>0</v>
      </c>
      <c r="HE43" s="40">
        <f t="shared" si="89"/>
        <v>6.13541925573188E-5</v>
      </c>
      <c r="HF43" s="40">
        <f t="shared" si="90"/>
        <v>2.2533912683237416E-5</v>
      </c>
      <c r="HG43" s="40">
        <f t="shared" si="91"/>
        <v>2.7395668192252752E-6</v>
      </c>
      <c r="HH43" s="40">
        <f t="shared" si="92"/>
        <v>-7.9829919275035412E-4</v>
      </c>
      <c r="HI43" s="40">
        <f t="shared" si="93"/>
        <v>0</v>
      </c>
      <c r="HJ43" s="40">
        <f t="shared" si="94"/>
        <v>6.1769495820390182E-5</v>
      </c>
      <c r="HK43" s="40">
        <f t="shared" si="95"/>
        <v>0</v>
      </c>
      <c r="HL43" s="40">
        <f t="shared" si="96"/>
        <v>0</v>
      </c>
      <c r="HM43" s="40">
        <f t="shared" si="97"/>
        <v>6.2231347300120284E-5</v>
      </c>
      <c r="HN43" s="40">
        <f t="shared" si="98"/>
        <v>0</v>
      </c>
      <c r="HO43" s="40">
        <f t="shared" si="99"/>
        <v>0</v>
      </c>
      <c r="HP43" s="40">
        <f t="shared" si="100"/>
        <v>0</v>
      </c>
      <c r="HQ43" s="40">
        <f t="shared" si="101"/>
        <v>0</v>
      </c>
      <c r="HR43" s="40">
        <f t="shared" si="102"/>
        <v>0</v>
      </c>
      <c r="HS43" s="40">
        <f t="shared" si="103"/>
        <v>0</v>
      </c>
      <c r="HT43" s="40">
        <f t="shared" si="104"/>
        <v>0</v>
      </c>
      <c r="HU43" s="40">
        <f t="shared" si="105"/>
        <v>1.5355318582733149E-5</v>
      </c>
      <c r="HV43" s="40">
        <f t="shared" si="106"/>
        <v>6.3265098067728605E-5</v>
      </c>
      <c r="HW43" s="40">
        <f t="shared" si="107"/>
        <v>-5.833853445416784E-7</v>
      </c>
      <c r="HX43" s="40">
        <f t="shared" si="108"/>
        <v>0</v>
      </c>
      <c r="HY43" s="40">
        <f t="shared" si="109"/>
        <v>-5.5136640790592591E-7</v>
      </c>
      <c r="HZ43" s="40">
        <f t="shared" si="110"/>
        <v>0</v>
      </c>
      <c r="IA43" s="40">
        <f t="shared" si="111"/>
        <v>0</v>
      </c>
      <c r="IB43" s="40">
        <f t="shared" si="112"/>
        <v>0</v>
      </c>
      <c r="IC43" s="40">
        <f t="shared" si="113"/>
        <v>0</v>
      </c>
    </row>
    <row r="44" spans="1:237" x14ac:dyDescent="0.25">
      <c r="A44" s="17" t="s">
        <v>213</v>
      </c>
      <c r="B44" s="15">
        <v>103321.7751</v>
      </c>
      <c r="C44" s="15">
        <v>3657.0765999999999</v>
      </c>
      <c r="D44" s="15">
        <v>87199.612999999998</v>
      </c>
      <c r="E44" s="15">
        <v>12173.598099999999</v>
      </c>
      <c r="F44" s="15">
        <v>10485.050187000001</v>
      </c>
      <c r="G44" s="15">
        <v>132818.73560000001</v>
      </c>
      <c r="H44" s="15">
        <v>2612.2831000000001</v>
      </c>
      <c r="I44" s="17">
        <v>31.291086419999999</v>
      </c>
      <c r="J44" s="17">
        <v>9.61001218</v>
      </c>
      <c r="L44" s="17">
        <v>0.57437632000000005</v>
      </c>
      <c r="M44" s="17">
        <v>22.324431990000001</v>
      </c>
      <c r="N44" s="17">
        <v>0.30298900000000001</v>
      </c>
      <c r="O44" s="17">
        <v>1.5265312</v>
      </c>
      <c r="P44" s="17">
        <v>0.44448769999999999</v>
      </c>
      <c r="Q44" s="17">
        <v>2.2208490000000001E-2</v>
      </c>
      <c r="R44" s="17">
        <v>0.38881864999999999</v>
      </c>
      <c r="S44" s="17">
        <v>1.0157</v>
      </c>
      <c r="T44" s="17">
        <v>0.49124362999999999</v>
      </c>
      <c r="U44" s="17">
        <v>4.6012310000000001E-2</v>
      </c>
      <c r="V44" s="17">
        <v>1.480598E-2</v>
      </c>
      <c r="Y44" s="17">
        <v>1.6999999999999999E-3</v>
      </c>
      <c r="Z44" s="17">
        <v>302.07724393000001</v>
      </c>
      <c r="AA44" s="17">
        <v>233.4067</v>
      </c>
      <c r="AB44" s="17">
        <v>1.0539046700000001</v>
      </c>
      <c r="AC44" s="17">
        <v>1.0653217100000001</v>
      </c>
      <c r="AD44" s="17">
        <v>5.6006938100000001</v>
      </c>
      <c r="AE44" s="17">
        <v>6.2219231300000004</v>
      </c>
      <c r="AF44" s="17">
        <v>0.18</v>
      </c>
      <c r="AG44" s="17">
        <v>1.7972733599999999</v>
      </c>
      <c r="AH44" s="17">
        <v>4.4516692000000004</v>
      </c>
      <c r="AI44" s="17">
        <v>1.8753700000000002E-2</v>
      </c>
      <c r="AJ44" s="17">
        <v>1.6286120000000001E-2</v>
      </c>
      <c r="AL44" s="17">
        <v>73.893294659999995</v>
      </c>
      <c r="AN44" s="17">
        <v>8.8835800000000003E-3</v>
      </c>
      <c r="AO44" s="17">
        <v>38.758760520000003</v>
      </c>
      <c r="AP44" s="17">
        <v>2.02647E-2</v>
      </c>
      <c r="AQ44" s="17">
        <v>1.8210000000000001E-4</v>
      </c>
      <c r="AR44" s="17">
        <v>1.6142999999999999E-3</v>
      </c>
      <c r="AT44" s="17">
        <v>1.2169E-4</v>
      </c>
      <c r="AU44" s="17">
        <v>5.6577000000000005E-4</v>
      </c>
      <c r="AV44" s="17">
        <v>3.7254999999999998E-4</v>
      </c>
      <c r="AW44" s="17">
        <v>0.16917744000000001</v>
      </c>
      <c r="AX44" s="17">
        <v>19.564088890000001</v>
      </c>
      <c r="AY44" s="17">
        <v>199.79669615</v>
      </c>
      <c r="AZ44" s="17">
        <v>4.3200510799999998</v>
      </c>
      <c r="BA44" s="17">
        <v>0.82147559999999997</v>
      </c>
      <c r="BD44" s="17">
        <v>5.0057999999999998</v>
      </c>
      <c r="BE44" s="17">
        <v>3.1053999999999999E-4</v>
      </c>
      <c r="BG44" s="17" t="s">
        <v>213</v>
      </c>
      <c r="BH44" s="17">
        <v>0.46988115472852798</v>
      </c>
      <c r="BI44" s="17">
        <v>0.94623661256428904</v>
      </c>
      <c r="BJ44" s="17">
        <v>0</v>
      </c>
      <c r="BK44" s="17">
        <v>9.6167603056098496</v>
      </c>
      <c r="BL44" s="17">
        <v>0</v>
      </c>
      <c r="BM44" s="17">
        <v>31.298188789232</v>
      </c>
      <c r="BN44" s="17">
        <v>31.298188789232</v>
      </c>
      <c r="BO44" s="17">
        <v>1.1482396251017699</v>
      </c>
      <c r="BP44" s="17">
        <v>0.37975508509796801</v>
      </c>
      <c r="BQ44" s="17">
        <v>0.235497316644807</v>
      </c>
      <c r="BR44" s="17">
        <v>0.33888609541060499</v>
      </c>
      <c r="BS44" s="17">
        <v>22.332656907555801</v>
      </c>
      <c r="BT44" s="17">
        <v>3.1100936021581399E-4</v>
      </c>
      <c r="BU44" s="17">
        <v>9.6956389233983101E-2</v>
      </c>
      <c r="BV44" s="17">
        <v>0.206032529205777</v>
      </c>
      <c r="BW44" s="17">
        <v>1.70000766474313E-3</v>
      </c>
      <c r="BX44" s="17">
        <v>1.5300393286137299</v>
      </c>
      <c r="BY44" s="17">
        <v>0.10669673890998201</v>
      </c>
      <c r="BZ44" s="17">
        <v>0.337872872699994</v>
      </c>
      <c r="CA44" s="17">
        <v>2.22659643942139E-2</v>
      </c>
      <c r="CB44" s="17">
        <v>5.0195598731239999</v>
      </c>
      <c r="CC44" s="17">
        <v>4472.4067301392697</v>
      </c>
      <c r="CD44" s="17">
        <v>0.38885304072191801</v>
      </c>
      <c r="CE44" s="17">
        <v>0.14247412034984699</v>
      </c>
      <c r="CF44" s="17">
        <v>0.34881655759176999</v>
      </c>
      <c r="CG44" s="17">
        <v>1.01848866589284</v>
      </c>
      <c r="CH44" s="17">
        <v>4.6049529166519103E-2</v>
      </c>
      <c r="CI44" s="17">
        <v>6.2222888524134401</v>
      </c>
      <c r="CJ44" s="17">
        <v>1.4844912836143699E-2</v>
      </c>
      <c r="CK44" s="17">
        <v>0</v>
      </c>
      <c r="CL44" s="17">
        <v>1.87999508773843E-2</v>
      </c>
      <c r="CM44" s="17">
        <v>8.9061008779906508E-3</v>
      </c>
      <c r="CN44" s="17">
        <v>103328.463678428</v>
      </c>
      <c r="CO44" s="17">
        <v>0</v>
      </c>
      <c r="CP44" s="17">
        <v>0</v>
      </c>
      <c r="CQ44" s="17">
        <v>23.692593900905699</v>
      </c>
      <c r="CR44" s="17">
        <v>215.617845454649</v>
      </c>
      <c r="CS44" s="17">
        <v>8.5169869081404297</v>
      </c>
      <c r="CT44" s="17">
        <v>19.567353978835602</v>
      </c>
      <c r="CU44" s="17">
        <v>3.7567120171492001</v>
      </c>
      <c r="CV44" s="17">
        <v>0</v>
      </c>
      <c r="CW44" s="17">
        <v>0.2703418300264</v>
      </c>
      <c r="CX44" s="17">
        <v>302.165661512442</v>
      </c>
      <c r="CY44" s="17">
        <v>302.165661512442</v>
      </c>
      <c r="CZ44" s="17">
        <v>1.3147144702260199E-2</v>
      </c>
      <c r="DA44" s="17">
        <v>0</v>
      </c>
      <c r="DB44" s="17">
        <v>233.42445498096001</v>
      </c>
      <c r="DC44" s="17">
        <v>199.81076090515799</v>
      </c>
      <c r="DD44" s="17">
        <v>0.17921215899829501</v>
      </c>
      <c r="DE44" s="17">
        <v>0.85244961447162804</v>
      </c>
      <c r="DF44" s="17">
        <v>0</v>
      </c>
      <c r="DG44" s="17">
        <v>6.0192172992551702</v>
      </c>
      <c r="DH44" s="17">
        <v>0.25746115329221703</v>
      </c>
      <c r="DI44" s="17">
        <v>6.4366768389578699E-3</v>
      </c>
      <c r="DJ44" s="17">
        <v>7.41731603465385</v>
      </c>
      <c r="DK44" s="17">
        <v>0.61462722337781195</v>
      </c>
      <c r="DL44" s="17">
        <v>0.27700969143402898</v>
      </c>
      <c r="DM44" s="17">
        <v>0.78841128384438597</v>
      </c>
      <c r="DN44" s="17">
        <v>1.8490593189439399</v>
      </c>
      <c r="DO44" s="17">
        <v>3.75415220958878</v>
      </c>
      <c r="DP44" s="17">
        <v>0.244676492679442</v>
      </c>
      <c r="DQ44" s="17">
        <v>4.3200768517350596</v>
      </c>
      <c r="DR44" s="17">
        <v>2.2656991351708699E-4</v>
      </c>
      <c r="DS44" s="17">
        <v>1.9415736801260399</v>
      </c>
      <c r="DT44" s="17">
        <v>3657.5766633076</v>
      </c>
      <c r="DU44" s="17">
        <v>0</v>
      </c>
      <c r="DV44" s="17">
        <v>1.8259245356709599</v>
      </c>
      <c r="DW44" s="17">
        <v>2.6275499131214501</v>
      </c>
      <c r="DX44" s="17">
        <v>1881.97862254248</v>
      </c>
      <c r="DY44" s="17">
        <v>78996.7506167549</v>
      </c>
      <c r="DZ44" s="17">
        <v>8777.4171366055798</v>
      </c>
      <c r="EA44" s="17">
        <v>87774.167753360496</v>
      </c>
      <c r="EB44" s="17">
        <v>2.8800902256320301E-3</v>
      </c>
      <c r="EC44" s="17">
        <v>54.4729536171359</v>
      </c>
      <c r="ED44" s="17">
        <v>0.31647210469700199</v>
      </c>
      <c r="EE44" s="17">
        <v>2.02815390437401E-2</v>
      </c>
      <c r="EF44" s="17">
        <v>1.82100348420809E-4</v>
      </c>
      <c r="EG44" s="17">
        <v>1.6142950566916301E-3</v>
      </c>
      <c r="EH44" s="17">
        <v>0</v>
      </c>
      <c r="EI44" s="17">
        <v>1.21691693797781E-4</v>
      </c>
      <c r="EJ44" s="17">
        <v>5.65814968484972E-4</v>
      </c>
      <c r="EK44" s="17">
        <v>3.7256903208141598E-4</v>
      </c>
      <c r="EL44" s="17">
        <v>0.169237245076023</v>
      </c>
      <c r="EM44" s="17">
        <v>298.63452559795599</v>
      </c>
      <c r="EN44" s="17">
        <v>636.32457951694096</v>
      </c>
      <c r="EO44" s="17">
        <v>609.53491304628699</v>
      </c>
      <c r="EP44" s="17">
        <v>138.79049115046101</v>
      </c>
      <c r="EQ44" s="17">
        <v>545.41432958626103</v>
      </c>
      <c r="ER44" s="17">
        <v>234.38449869199201</v>
      </c>
      <c r="ES44" s="17">
        <v>0.14137548570578101</v>
      </c>
      <c r="ET44" s="17">
        <v>2.24277682647612E-2</v>
      </c>
      <c r="EU44" s="17">
        <v>44.024669169314699</v>
      </c>
      <c r="EV44" s="17">
        <v>12175.324518395</v>
      </c>
      <c r="EW44" s="17">
        <v>10486.667883952099</v>
      </c>
      <c r="EX44" s="17">
        <v>1688.65663444292</v>
      </c>
      <c r="EY44" s="17">
        <v>32.893621162997597</v>
      </c>
      <c r="EZ44" s="17">
        <v>1.53807301903872</v>
      </c>
      <c r="FA44" s="17">
        <v>2147.3237416155398</v>
      </c>
      <c r="FB44" s="17">
        <v>6.5073046979003104</v>
      </c>
      <c r="FC44" s="17">
        <v>1291.5542570073901</v>
      </c>
      <c r="FD44" s="17">
        <v>244.81207669979801</v>
      </c>
      <c r="FE44" s="17">
        <v>132.51839382142899</v>
      </c>
      <c r="FF44" s="17">
        <v>3234.3063015419498</v>
      </c>
      <c r="FG44" s="17">
        <v>1.6313634147279599E-2</v>
      </c>
      <c r="FH44" s="17">
        <v>117.923071203592</v>
      </c>
      <c r="FI44" s="17">
        <v>536.22187795852403</v>
      </c>
      <c r="FJ44" s="17">
        <v>955.74280373845397</v>
      </c>
      <c r="FK44" s="17">
        <v>32.324629961092803</v>
      </c>
      <c r="FL44" s="17">
        <v>0</v>
      </c>
      <c r="FM44" s="17">
        <v>132743.548498327</v>
      </c>
      <c r="FN44" s="17">
        <v>3.5235501222901102</v>
      </c>
      <c r="FO44" s="17">
        <v>0.82345064339137397</v>
      </c>
      <c r="FP44" s="17">
        <v>3248.3340667827501</v>
      </c>
      <c r="FQ44" s="17">
        <v>4.5055695443817899E-2</v>
      </c>
      <c r="FR44" s="17">
        <v>129.92447041730901</v>
      </c>
      <c r="FS44" s="17">
        <v>73.909576293777604</v>
      </c>
      <c r="FT44" s="17">
        <v>2.3710198739397099</v>
      </c>
      <c r="FU44" s="17">
        <v>2613.1587786354098</v>
      </c>
      <c r="FV44" s="17">
        <v>38.770968544589898</v>
      </c>
      <c r="FW44" s="17">
        <v>306.626232839843</v>
      </c>
      <c r="FY44" s="26">
        <f t="shared" si="57"/>
        <v>0.72019298556563349</v>
      </c>
      <c r="FZ44" s="40">
        <f t="shared" si="58"/>
        <v>6.4735419242734966E-5</v>
      </c>
      <c r="GA44" s="40">
        <f t="shared" si="59"/>
        <v>1.3673853798964938E-4</v>
      </c>
      <c r="GB44" s="40">
        <f t="shared" si="60"/>
        <v>6.5889599000915127E-3</v>
      </c>
      <c r="GC44" s="40">
        <f t="shared" si="61"/>
        <v>1.4181660843567845E-4</v>
      </c>
      <c r="GD44" s="40">
        <f t="shared" si="62"/>
        <v>1.5428604758650861E-4</v>
      </c>
      <c r="GE44" s="40">
        <f t="shared" si="63"/>
        <v>-5.6608806982962035E-4</v>
      </c>
      <c r="GF44" s="40">
        <f t="shared" si="64"/>
        <v>3.3521582534822242E-4</v>
      </c>
      <c r="GG44" s="40">
        <f t="shared" si="65"/>
        <v>2.2697739339154393E-4</v>
      </c>
      <c r="GH44" s="40">
        <f t="shared" si="66"/>
        <v>7.0219740448337377E-4</v>
      </c>
      <c r="GI44" s="40">
        <f t="shared" si="67"/>
        <v>0</v>
      </c>
      <c r="GJ44" s="40">
        <f t="shared" si="68"/>
        <v>1.2347402156027489E-5</v>
      </c>
      <c r="GK44" s="40">
        <f t="shared" si="69"/>
        <v>3.6842673352158417E-4</v>
      </c>
      <c r="GL44" s="40">
        <f t="shared" si="70"/>
        <v>-2.6918548163510828E-7</v>
      </c>
      <c r="GM44" s="40">
        <f t="shared" si="71"/>
        <v>2.2981047578522831E-3</v>
      </c>
      <c r="GN44" s="40">
        <f t="shared" si="72"/>
        <v>1.8428318708482646E-4</v>
      </c>
      <c r="GO44" s="40">
        <f t="shared" si="73"/>
        <v>2.5879469614503029E-3</v>
      </c>
      <c r="GP44" s="40">
        <f t="shared" si="74"/>
        <v>8.8449260131993711E-5</v>
      </c>
      <c r="GQ44" s="40">
        <f t="shared" si="75"/>
        <v>2.7455605915526161E-3</v>
      </c>
      <c r="GR44" s="40">
        <f t="shared" si="76"/>
        <v>9.5773133214925032E-5</v>
      </c>
      <c r="GS44" s="40">
        <f t="shared" si="77"/>
        <v>8.0889584806983432E-4</v>
      </c>
      <c r="GT44" s="40">
        <f t="shared" si="78"/>
        <v>2.6295345626361523E-3</v>
      </c>
      <c r="GU44" s="40">
        <f t="shared" si="79"/>
        <v>0</v>
      </c>
      <c r="GV44" s="40">
        <f t="shared" si="80"/>
        <v>0</v>
      </c>
      <c r="GW44" s="40">
        <f t="shared" si="81"/>
        <v>4.5086724294808508E-6</v>
      </c>
      <c r="GX44" s="40">
        <f t="shared" si="82"/>
        <v>2.9269858692990516E-4</v>
      </c>
      <c r="GY44" s="40">
        <f t="shared" si="83"/>
        <v>7.6068857320747886E-5</v>
      </c>
      <c r="GZ44" s="40">
        <f t="shared" si="84"/>
        <v>1.7541599344460222E-4</v>
      </c>
      <c r="HA44" s="40">
        <f t="shared" si="85"/>
        <v>9.317868722947715E-5</v>
      </c>
      <c r="HB44" s="40">
        <f t="shared" si="86"/>
        <v>4.4953689991484257E-4</v>
      </c>
      <c r="HC44" s="40">
        <f t="shared" si="87"/>
        <v>5.8779641888581825E-5</v>
      </c>
      <c r="HD44" s="40">
        <f t="shared" si="88"/>
        <v>0.35931384821912227</v>
      </c>
      <c r="HE44" s="40">
        <f t="shared" si="89"/>
        <v>8.0288465481978766E-2</v>
      </c>
      <c r="HF44" s="40">
        <f t="shared" si="90"/>
        <v>4.0552177426162784E-4</v>
      </c>
      <c r="HG44" s="40">
        <f t="shared" si="91"/>
        <v>2.4662267917423394E-3</v>
      </c>
      <c r="HH44" s="40">
        <f t="shared" si="92"/>
        <v>1.6894230964525348E-3</v>
      </c>
      <c r="HI44" s="40">
        <f t="shared" si="93"/>
        <v>0</v>
      </c>
      <c r="HJ44" s="40">
        <f t="shared" si="94"/>
        <v>2.2033980014729085E-4</v>
      </c>
      <c r="HK44" s="40">
        <f t="shared" si="95"/>
        <v>0</v>
      </c>
      <c r="HL44" s="40">
        <f t="shared" si="96"/>
        <v>2.5351128701098543E-3</v>
      </c>
      <c r="HM44" s="40">
        <f t="shared" si="97"/>
        <v>3.1497458706390209E-4</v>
      </c>
      <c r="HN44" s="40">
        <f t="shared" si="98"/>
        <v>8.309545041426461E-4</v>
      </c>
      <c r="HO44" s="40">
        <f t="shared" si="99"/>
        <v>1.9133487589004964E-6</v>
      </c>
      <c r="HP44" s="40">
        <f t="shared" si="100"/>
        <v>-3.0621993246901609E-6</v>
      </c>
      <c r="HQ44" s="40">
        <f t="shared" si="101"/>
        <v>0</v>
      </c>
      <c r="HR44" s="40">
        <f t="shared" si="102"/>
        <v>1.391895620840991E-5</v>
      </c>
      <c r="HS44" s="40">
        <f t="shared" si="103"/>
        <v>7.9481918397845668E-5</v>
      </c>
      <c r="HT44" s="40">
        <f t="shared" si="104"/>
        <v>5.1085978837746354E-5</v>
      </c>
      <c r="HU44" s="40">
        <f t="shared" si="105"/>
        <v>3.535050301209757E-4</v>
      </c>
      <c r="HV44" s="40">
        <f t="shared" si="106"/>
        <v>1.668919444170931E-4</v>
      </c>
      <c r="HW44" s="40">
        <f t="shared" si="107"/>
        <v>7.0395334002067695E-5</v>
      </c>
      <c r="HX44" s="40">
        <f t="shared" si="108"/>
        <v>5.9656088741891856E-6</v>
      </c>
      <c r="HY44" s="40">
        <f t="shared" si="109"/>
        <v>2.404263001084875E-3</v>
      </c>
      <c r="HZ44" s="40">
        <f t="shared" si="110"/>
        <v>0</v>
      </c>
      <c r="IA44" s="40">
        <f t="shared" si="111"/>
        <v>0</v>
      </c>
      <c r="IB44" s="40">
        <f t="shared" si="112"/>
        <v>2.7487860330017311E-3</v>
      </c>
      <c r="IC44" s="40">
        <f t="shared" si="113"/>
        <v>1.5114323945836388E-3</v>
      </c>
    </row>
    <row r="45" spans="1:237" x14ac:dyDescent="0.25">
      <c r="A45" s="17" t="s">
        <v>214</v>
      </c>
      <c r="B45" s="15">
        <v>7927.5244898999999</v>
      </c>
      <c r="C45" s="15">
        <v>260.95149676</v>
      </c>
      <c r="D45" s="15">
        <v>23213.369619000001</v>
      </c>
      <c r="E45" s="15">
        <v>1756.8240731999999</v>
      </c>
      <c r="F45" s="15">
        <v>1549.5275274000001</v>
      </c>
      <c r="G45" s="15">
        <v>7183.7452094999999</v>
      </c>
      <c r="H45" s="15">
        <v>339.26805903000002</v>
      </c>
      <c r="I45" s="17">
        <v>1.48191983</v>
      </c>
      <c r="J45" s="17">
        <v>0.45258852999999999</v>
      </c>
      <c r="L45" s="17">
        <v>0.11500339</v>
      </c>
      <c r="M45" s="17">
        <v>0.87017621999999994</v>
      </c>
      <c r="N45" s="17">
        <v>7.2439599999999998E-3</v>
      </c>
      <c r="O45" s="17">
        <v>7.2135999999999999E-4</v>
      </c>
      <c r="P45" s="17">
        <v>4.5139650000000003E-2</v>
      </c>
      <c r="R45" s="17">
        <v>0.100437</v>
      </c>
      <c r="T45" s="17">
        <v>4.671384E-2</v>
      </c>
      <c r="U45" s="17">
        <v>6.8051E-2</v>
      </c>
      <c r="Y45" s="17">
        <v>5.4092300000000001E-3</v>
      </c>
      <c r="Z45" s="17">
        <v>19.9112276</v>
      </c>
      <c r="AA45" s="17">
        <v>50.389780000000002</v>
      </c>
      <c r="AB45" s="17">
        <v>4.0512300000000003E-3</v>
      </c>
      <c r="AC45" s="17">
        <v>0.12218887</v>
      </c>
      <c r="AD45" s="17">
        <v>2.1831606300000002</v>
      </c>
      <c r="AE45" s="17">
        <v>1.2684899999999999</v>
      </c>
      <c r="AG45" s="17">
        <v>6.4934699999999998E-2</v>
      </c>
      <c r="AH45" s="17">
        <v>0.34505846000000001</v>
      </c>
      <c r="AI45" s="17">
        <v>6.1199999999999997E-2</v>
      </c>
      <c r="AL45" s="17">
        <v>4.2957662499999998</v>
      </c>
      <c r="AO45" s="17">
        <v>2.1644061099999998</v>
      </c>
      <c r="AP45" s="17">
        <v>2.6230000000000001E-5</v>
      </c>
      <c r="AQ45" s="5">
        <v>1.2500000000000001E-6</v>
      </c>
      <c r="AR45" s="17">
        <v>1.115E-5</v>
      </c>
      <c r="AT45" s="5">
        <v>7.9999999999999996E-7</v>
      </c>
      <c r="AU45" s="5">
        <v>4.5399999999999997E-6</v>
      </c>
      <c r="AV45" s="5">
        <v>3.49E-6</v>
      </c>
      <c r="AW45" s="17">
        <v>7.0669880000000004E-2</v>
      </c>
      <c r="AX45" s="17">
        <v>1.20157885</v>
      </c>
      <c r="AY45" s="17">
        <v>1.4179094800000001</v>
      </c>
      <c r="AZ45" s="17">
        <v>2.4040460000000001</v>
      </c>
      <c r="BA45" s="17">
        <v>4.1725999999999999E-2</v>
      </c>
      <c r="BE45" s="5">
        <v>1.4500000000000001E-6</v>
      </c>
      <c r="BG45" s="17" t="s">
        <v>214</v>
      </c>
      <c r="BH45" s="17">
        <v>0</v>
      </c>
      <c r="BI45" s="17">
        <v>0</v>
      </c>
      <c r="BJ45" s="17">
        <v>0</v>
      </c>
      <c r="BK45" s="17">
        <v>0.45258791657133801</v>
      </c>
      <c r="BL45" s="17">
        <v>0</v>
      </c>
      <c r="BM45" s="17">
        <v>1.4819193617327799</v>
      </c>
      <c r="BN45" s="17">
        <v>1.4819193617327799</v>
      </c>
      <c r="BO45" s="17">
        <v>2.6598946444220299E-3</v>
      </c>
      <c r="BP45" s="17">
        <v>0</v>
      </c>
      <c r="BQ45" s="17">
        <v>4.7151374150359901E-2</v>
      </c>
      <c r="BR45" s="17">
        <v>6.78520088439927E-2</v>
      </c>
      <c r="BS45" s="17">
        <v>0.87017636863006698</v>
      </c>
      <c r="BT45" s="5">
        <v>1.4499975852352E-6</v>
      </c>
      <c r="BU45" s="17">
        <v>2.3180659126859401E-3</v>
      </c>
      <c r="BV45" s="17">
        <v>4.9258885086283302E-3</v>
      </c>
      <c r="BW45" s="17">
        <v>5.4092198743779501E-3</v>
      </c>
      <c r="BX45" s="17">
        <v>7.2135358283799205E-4</v>
      </c>
      <c r="BY45" s="17">
        <v>1.0833513947454399E-2</v>
      </c>
      <c r="BZ45" s="17">
        <v>3.4306106312166698E-2</v>
      </c>
      <c r="CA45" s="17">
        <v>0</v>
      </c>
      <c r="CB45" s="17">
        <v>0</v>
      </c>
      <c r="CC45" s="17">
        <v>181.517254798522</v>
      </c>
      <c r="CD45" s="17">
        <v>0.10043680976800499</v>
      </c>
      <c r="CE45" s="17">
        <v>1.3547010906210801E-2</v>
      </c>
      <c r="CF45" s="17">
        <v>3.3166796282301597E-2</v>
      </c>
      <c r="CG45" s="17">
        <v>0</v>
      </c>
      <c r="CH45" s="17">
        <v>6.8050922474075196E-2</v>
      </c>
      <c r="CI45" s="17">
        <v>1.26848859801584</v>
      </c>
      <c r="CJ45" s="17">
        <v>0</v>
      </c>
      <c r="CK45" s="17">
        <v>0</v>
      </c>
      <c r="CL45" s="17">
        <v>6.1200225004624201E-2</v>
      </c>
      <c r="CM45" s="17">
        <v>0</v>
      </c>
      <c r="CN45" s="17">
        <v>7927.5159383871096</v>
      </c>
      <c r="CO45" s="17">
        <v>0</v>
      </c>
      <c r="CP45" s="17">
        <v>0</v>
      </c>
      <c r="CQ45" s="17">
        <v>0.33817153293755498</v>
      </c>
      <c r="CR45" s="17">
        <v>8.7339977234881196</v>
      </c>
      <c r="CS45" s="17">
        <v>0.14895405021438801</v>
      </c>
      <c r="CT45" s="17">
        <v>1.20157908341325</v>
      </c>
      <c r="CU45" s="17">
        <v>0</v>
      </c>
      <c r="CV45" s="17">
        <v>0</v>
      </c>
      <c r="CW45" s="17">
        <v>0</v>
      </c>
      <c r="CX45" s="17">
        <v>19.911208084115401</v>
      </c>
      <c r="CY45" s="17">
        <v>19.911208084115401</v>
      </c>
      <c r="CZ45" s="17">
        <v>0</v>
      </c>
      <c r="DA45" s="17">
        <v>0</v>
      </c>
      <c r="DB45" s="17">
        <v>50.3897738468184</v>
      </c>
      <c r="DC45" s="17">
        <v>1.4179089342395199</v>
      </c>
      <c r="DD45" s="17">
        <v>1.2667722593157401E-3</v>
      </c>
      <c r="DE45" s="17">
        <v>2.5315181524526902E-3</v>
      </c>
      <c r="DF45" s="17">
        <v>0</v>
      </c>
      <c r="DG45" s="17">
        <v>2.2699964723621902</v>
      </c>
      <c r="DH45" s="17">
        <v>0</v>
      </c>
      <c r="DI45" s="17">
        <v>0</v>
      </c>
      <c r="DJ45" s="17">
        <v>2.0614591981470099E-3</v>
      </c>
      <c r="DK45" s="17">
        <v>0</v>
      </c>
      <c r="DL45" s="17">
        <v>3.1769068358681998E-2</v>
      </c>
      <c r="DM45" s="17">
        <v>9.0419708973996399E-2</v>
      </c>
      <c r="DN45" s="17">
        <v>0.72044198500351597</v>
      </c>
      <c r="DO45" s="17">
        <v>1.4627176145016501</v>
      </c>
      <c r="DP45" s="17">
        <v>0</v>
      </c>
      <c r="DQ45" s="17">
        <v>2.40404334579573</v>
      </c>
      <c r="DR45" s="17">
        <v>0</v>
      </c>
      <c r="DS45" s="17">
        <v>6.7131517784862996E-2</v>
      </c>
      <c r="DT45" s="17">
        <v>260.95137951631102</v>
      </c>
      <c r="DU45" s="17">
        <v>0</v>
      </c>
      <c r="DV45" s="17">
        <v>0.14147380848785401</v>
      </c>
      <c r="DW45" s="17">
        <v>0.20358437742650901</v>
      </c>
      <c r="DX45" s="17">
        <v>300.56371313782398</v>
      </c>
      <c r="DY45" s="17">
        <v>21095.645570999</v>
      </c>
      <c r="DZ45" s="17">
        <v>2343.9608618881398</v>
      </c>
      <c r="EA45" s="17">
        <v>23439.6064328871</v>
      </c>
      <c r="EB45" s="17">
        <v>0</v>
      </c>
      <c r="EC45" s="17">
        <v>8.96367301569442</v>
      </c>
      <c r="ED45" s="17">
        <v>0</v>
      </c>
      <c r="EE45" s="5">
        <v>2.6255341193912999E-5</v>
      </c>
      <c r="EF45" s="5">
        <v>1.2499976009303499E-6</v>
      </c>
      <c r="EG45" s="5">
        <v>1.11498139850195E-5</v>
      </c>
      <c r="EH45" s="17">
        <v>0</v>
      </c>
      <c r="EI45" s="5">
        <v>7.99997808164817E-7</v>
      </c>
      <c r="EJ45" s="5">
        <v>4.5410671649112299E-6</v>
      </c>
      <c r="EK45" s="5">
        <v>3.49090474908645E-6</v>
      </c>
      <c r="EL45" s="17">
        <v>7.0669782252879607E-2</v>
      </c>
      <c r="EM45" s="17">
        <v>83.480679054470798</v>
      </c>
      <c r="EN45" s="17">
        <v>81.903705807905396</v>
      </c>
      <c r="EO45" s="17">
        <v>49.378048690280103</v>
      </c>
      <c r="EP45" s="17">
        <v>5.7419401379564201</v>
      </c>
      <c r="EQ45" s="17">
        <v>70.814447787647296</v>
      </c>
      <c r="ER45" s="17">
        <v>42.878608358168499</v>
      </c>
      <c r="ES45" s="17">
        <v>0</v>
      </c>
      <c r="ET45" s="17">
        <v>2.5293682558684199E-4</v>
      </c>
      <c r="EU45" s="17">
        <v>7.0397457110805099</v>
      </c>
      <c r="EV45" s="17">
        <v>1756.82409975003</v>
      </c>
      <c r="EW45" s="17">
        <v>1549.5277670150399</v>
      </c>
      <c r="EX45" s="17">
        <v>207.29633273498601</v>
      </c>
      <c r="EY45" s="17">
        <v>0</v>
      </c>
      <c r="EZ45" s="17">
        <v>0.390001128599194</v>
      </c>
      <c r="FA45" s="17">
        <v>808.744048499869</v>
      </c>
      <c r="FB45" s="17">
        <v>0</v>
      </c>
      <c r="FC45" s="17">
        <v>49.208332396011798</v>
      </c>
      <c r="FD45" s="17">
        <v>12.6648225411288</v>
      </c>
      <c r="FE45" s="17">
        <v>5.0108944476213804</v>
      </c>
      <c r="FF45" s="17">
        <v>123.02695033836299</v>
      </c>
      <c r="FG45" s="17">
        <v>0</v>
      </c>
      <c r="FH45" s="17">
        <v>5.8052834971386504</v>
      </c>
      <c r="FI45" s="17">
        <v>128.27757699383901</v>
      </c>
      <c r="FJ45" s="17">
        <v>156.935665222795</v>
      </c>
      <c r="FK45" s="17">
        <v>5.9360057072125496</v>
      </c>
      <c r="FL45" s="17">
        <v>0</v>
      </c>
      <c r="FM45" s="17">
        <v>7182.3765618765001</v>
      </c>
      <c r="FN45" s="17">
        <v>1.28375455606078E-2</v>
      </c>
      <c r="FO45" s="17">
        <v>4.1725840558144101E-2</v>
      </c>
      <c r="FP45" s="17">
        <v>137.52271038057199</v>
      </c>
      <c r="FQ45" s="17">
        <v>0</v>
      </c>
      <c r="FR45" s="17">
        <v>41.696969187220297</v>
      </c>
      <c r="FS45" s="17">
        <v>4.2957625990569097</v>
      </c>
      <c r="FT45" s="17">
        <v>0</v>
      </c>
      <c r="FU45" s="17">
        <v>339.27365247690301</v>
      </c>
      <c r="FV45" s="17">
        <v>2.1644053110019801</v>
      </c>
      <c r="FW45" s="17">
        <v>129.22862307674899</v>
      </c>
      <c r="FY45" s="26">
        <f t="shared" si="57"/>
        <v>0.88590349101242305</v>
      </c>
      <c r="FZ45" s="40">
        <f t="shared" si="58"/>
        <v>-1.0787116332759711E-6</v>
      </c>
      <c r="GA45" s="40">
        <f t="shared" si="59"/>
        <v>-4.4929303120212536E-7</v>
      </c>
      <c r="GB45" s="40">
        <f t="shared" si="60"/>
        <v>9.7459704299855451E-3</v>
      </c>
      <c r="GC45" s="40">
        <f t="shared" si="61"/>
        <v>1.5112514934159923E-8</v>
      </c>
      <c r="GD45" s="40">
        <f t="shared" si="62"/>
        <v>1.5463748504515633E-7</v>
      </c>
      <c r="GE45" s="40">
        <f t="shared" si="63"/>
        <v>-1.9052006767860335E-4</v>
      </c>
      <c r="GF45" s="40">
        <f t="shared" si="64"/>
        <v>1.6486806683141141E-5</v>
      </c>
      <c r="GG45" s="40">
        <f t="shared" si="65"/>
        <v>-3.1598687771835711E-7</v>
      </c>
      <c r="GH45" s="40">
        <f t="shared" si="66"/>
        <v>-1.3553782769913419E-6</v>
      </c>
      <c r="GI45" s="40">
        <f t="shared" si="67"/>
        <v>0</v>
      </c>
      <c r="GJ45" s="40">
        <f t="shared" si="68"/>
        <v>-6.0916877281012715E-8</v>
      </c>
      <c r="GK45" s="40">
        <f t="shared" si="69"/>
        <v>1.7080456074942666E-7</v>
      </c>
      <c r="GL45" s="40">
        <f t="shared" si="70"/>
        <v>-7.7011547958768096E-7</v>
      </c>
      <c r="GM45" s="40">
        <f t="shared" si="71"/>
        <v>-8.8959216035543004E-6</v>
      </c>
      <c r="GN45" s="40">
        <f t="shared" si="72"/>
        <v>-6.5885266965009048E-7</v>
      </c>
      <c r="GO45" s="40">
        <f t="shared" si="73"/>
        <v>0</v>
      </c>
      <c r="GP45" s="40">
        <f t="shared" si="74"/>
        <v>-1.8940429822045234E-6</v>
      </c>
      <c r="GQ45" s="40">
        <f t="shared" si="75"/>
        <v>0</v>
      </c>
      <c r="GR45" s="40">
        <f t="shared" si="76"/>
        <v>-7.0239328651450066E-7</v>
      </c>
      <c r="GS45" s="40">
        <f t="shared" si="77"/>
        <v>-1.1392327049537996E-6</v>
      </c>
      <c r="GT45" s="40">
        <f t="shared" si="78"/>
        <v>0</v>
      </c>
      <c r="GU45" s="40">
        <f t="shared" si="79"/>
        <v>0</v>
      </c>
      <c r="GV45" s="40">
        <f t="shared" si="80"/>
        <v>0</v>
      </c>
      <c r="GW45" s="40">
        <f t="shared" si="81"/>
        <v>-1.8719156053688341E-6</v>
      </c>
      <c r="GX45" s="40">
        <f t="shared" si="82"/>
        <v>-9.8014471990821102E-7</v>
      </c>
      <c r="GY45" s="40">
        <f t="shared" si="83"/>
        <v>-1.2211169807798033E-7</v>
      </c>
      <c r="GZ45" s="40">
        <f t="shared" si="84"/>
        <v>-6.8192739697171932E-7</v>
      </c>
      <c r="HA45" s="40">
        <f t="shared" si="85"/>
        <v>-7.5839412876019057E-7</v>
      </c>
      <c r="HB45" s="40">
        <f t="shared" si="86"/>
        <v>-4.7201970379478938E-7</v>
      </c>
      <c r="HC45" s="40">
        <f t="shared" si="87"/>
        <v>-1.1052386379685219E-6</v>
      </c>
      <c r="HD45" s="40">
        <f t="shared" si="88"/>
        <v>0</v>
      </c>
      <c r="HE45" s="40">
        <f t="shared" si="89"/>
        <v>3.3831184018144347E-2</v>
      </c>
      <c r="HF45" s="40">
        <f t="shared" si="90"/>
        <v>-7.9431652543689332E-7</v>
      </c>
      <c r="HG45" s="40">
        <f t="shared" si="91"/>
        <v>3.6765461471132158E-6</v>
      </c>
      <c r="HH45" s="40">
        <f t="shared" si="92"/>
        <v>0</v>
      </c>
      <c r="HI45" s="40">
        <f t="shared" si="93"/>
        <v>0</v>
      </c>
      <c r="HJ45" s="40">
        <f t="shared" si="94"/>
        <v>-8.4989333161975226E-7</v>
      </c>
      <c r="HK45" s="40">
        <f t="shared" si="95"/>
        <v>0</v>
      </c>
      <c r="HL45" s="40">
        <f t="shared" si="96"/>
        <v>0</v>
      </c>
      <c r="HM45" s="40">
        <f t="shared" si="97"/>
        <v>-3.6915346711273031E-7</v>
      </c>
      <c r="HN45" s="40">
        <f t="shared" si="98"/>
        <v>9.6611490327859581E-4</v>
      </c>
      <c r="HO45" s="40">
        <f t="shared" si="99"/>
        <v>-1.9192557201304751E-6</v>
      </c>
      <c r="HP45" s="40">
        <f t="shared" si="100"/>
        <v>-1.6682957892360528E-5</v>
      </c>
      <c r="HQ45" s="40">
        <f t="shared" si="101"/>
        <v>0</v>
      </c>
      <c r="HR45" s="40">
        <f t="shared" si="102"/>
        <v>-2.7397939787040339E-6</v>
      </c>
      <c r="HS45" s="40">
        <f t="shared" si="103"/>
        <v>2.3505835049123086E-4</v>
      </c>
      <c r="HT45" s="40">
        <f t="shared" si="104"/>
        <v>2.5924042591688048E-4</v>
      </c>
      <c r="HU45" s="40">
        <f t="shared" si="105"/>
        <v>-1.3831510736651062E-6</v>
      </c>
      <c r="HV45" s="40">
        <f t="shared" si="106"/>
        <v>1.9425545819272007E-7</v>
      </c>
      <c r="HW45" s="40">
        <f t="shared" si="107"/>
        <v>-3.8490502238673652E-7</v>
      </c>
      <c r="HX45" s="40">
        <f t="shared" si="108"/>
        <v>-1.1040571894827202E-6</v>
      </c>
      <c r="HY45" s="40">
        <f t="shared" si="109"/>
        <v>-3.8211632051638706E-6</v>
      </c>
      <c r="HZ45" s="40">
        <f t="shared" si="110"/>
        <v>0</v>
      </c>
      <c r="IA45" s="40">
        <f t="shared" si="111"/>
        <v>0</v>
      </c>
      <c r="IB45" s="40">
        <f t="shared" si="112"/>
        <v>0</v>
      </c>
      <c r="IC45" s="40">
        <f t="shared" si="113"/>
        <v>-1.6653550345508976E-6</v>
      </c>
    </row>
    <row r="46" spans="1:237" x14ac:dyDescent="0.25">
      <c r="A46" s="17" t="s">
        <v>215</v>
      </c>
      <c r="B46" s="15">
        <v>850.53</v>
      </c>
      <c r="C46" s="15">
        <v>13.1753</v>
      </c>
      <c r="D46" s="15">
        <v>187.25200000000001</v>
      </c>
      <c r="E46" s="15">
        <v>2.3527999999999998</v>
      </c>
      <c r="F46" s="15">
        <v>1.4228000000000001</v>
      </c>
      <c r="G46" s="15">
        <v>1.9205190000000001</v>
      </c>
      <c r="H46" s="15">
        <v>20.724</v>
      </c>
      <c r="I46" s="17">
        <v>1.7102790000000001</v>
      </c>
      <c r="J46" s="17">
        <v>8.2423059999999992</v>
      </c>
      <c r="L46" s="17">
        <v>4.046976E-2</v>
      </c>
      <c r="M46" s="17">
        <v>8.65442</v>
      </c>
      <c r="N46" s="17">
        <v>2.0234799999999998E-3</v>
      </c>
      <c r="P46" s="17">
        <v>7.5421200000000002E-3</v>
      </c>
      <c r="Q46" s="17">
        <v>9.27259E-2</v>
      </c>
      <c r="R46" s="17">
        <v>5.76961E-2</v>
      </c>
      <c r="S46" s="17">
        <v>1.4516685</v>
      </c>
      <c r="T46" s="17">
        <v>6.4383799999999996E-3</v>
      </c>
      <c r="U46" s="17">
        <v>5.9756740000000003E-2</v>
      </c>
      <c r="V46" s="17">
        <v>6.1817379999999998E-2</v>
      </c>
      <c r="Z46" s="17">
        <v>9.066535</v>
      </c>
      <c r="AA46" s="17">
        <v>34.961105000000003</v>
      </c>
      <c r="AB46" s="17">
        <v>1.2469999999999999E-5</v>
      </c>
      <c r="AC46" s="17">
        <v>1.8126000000000001E-4</v>
      </c>
      <c r="AD46" s="17">
        <v>2.9432559999999999</v>
      </c>
      <c r="AE46" s="17">
        <v>0.59756739999999997</v>
      </c>
      <c r="AG46" s="17">
        <v>0.19987584999999999</v>
      </c>
      <c r="AH46" s="17">
        <v>6.0704639999999997E-2</v>
      </c>
      <c r="AI46" s="17">
        <v>7.8301770000000007E-2</v>
      </c>
      <c r="AJ46" s="17">
        <v>6.7998909999999996E-2</v>
      </c>
      <c r="AL46" s="17">
        <v>1.8957305</v>
      </c>
      <c r="AN46" s="17">
        <v>3.7090440000000002E-2</v>
      </c>
      <c r="AO46" s="17">
        <v>1.542497E-2</v>
      </c>
      <c r="AP46" s="17">
        <v>2.5201629999999999E-2</v>
      </c>
      <c r="AT46" s="17">
        <v>1.6719999999999999E-5</v>
      </c>
      <c r="AU46" s="17">
        <v>4.6355000000000002E-4</v>
      </c>
      <c r="AV46" s="17">
        <v>1.362E-4</v>
      </c>
      <c r="AW46" s="17">
        <v>1.7895970000000001E-2</v>
      </c>
      <c r="AX46" s="17">
        <v>6.3878019999999994E-2</v>
      </c>
      <c r="AY46" s="17">
        <v>3.2727300000000001E-2</v>
      </c>
      <c r="AZ46" s="17">
        <v>4.7393249999999998E-2</v>
      </c>
      <c r="BA46" s="17">
        <v>3.9150955000000001</v>
      </c>
      <c r="BE46" s="17">
        <v>4.7828000000000002E-3</v>
      </c>
      <c r="BG46" s="17" t="s">
        <v>215</v>
      </c>
      <c r="BH46" s="17">
        <v>0</v>
      </c>
      <c r="BI46" s="17">
        <v>0</v>
      </c>
      <c r="BJ46" s="17">
        <v>0</v>
      </c>
      <c r="BK46" s="17">
        <v>8.2451711832928591</v>
      </c>
      <c r="BL46" s="17">
        <v>0</v>
      </c>
      <c r="BM46" s="17">
        <v>1.7108773946231299</v>
      </c>
      <c r="BN46" s="17">
        <v>1.7108773946231299</v>
      </c>
      <c r="BO46" s="17">
        <v>0</v>
      </c>
      <c r="BP46" s="17">
        <v>0</v>
      </c>
      <c r="BQ46" s="17">
        <v>1.6592656789960102E-2</v>
      </c>
      <c r="BR46" s="17">
        <v>2.3877242789508198E-2</v>
      </c>
      <c r="BS46" s="17">
        <v>8.6574286647391698</v>
      </c>
      <c r="BT46" s="17">
        <v>4.7827999997822699E-3</v>
      </c>
      <c r="BU46" s="17">
        <v>6.4751657589135598E-4</v>
      </c>
      <c r="BV46" s="17">
        <v>1.37597180398705E-3</v>
      </c>
      <c r="BW46" s="17">
        <v>0</v>
      </c>
      <c r="BX46" s="17">
        <v>0</v>
      </c>
      <c r="BY46" s="17">
        <v>1.81011542629121E-3</v>
      </c>
      <c r="BZ46" s="17">
        <v>5.7320289819606804E-3</v>
      </c>
      <c r="CA46" s="17">
        <v>9.2758222594543194E-2</v>
      </c>
      <c r="CB46" s="17">
        <v>0</v>
      </c>
      <c r="CC46" s="17">
        <v>14.175346301822399</v>
      </c>
      <c r="CD46" s="17">
        <v>5.7716265811745403E-2</v>
      </c>
      <c r="CE46" s="17">
        <v>1.86713698088041E-3</v>
      </c>
      <c r="CF46" s="17">
        <v>4.57126965062253E-3</v>
      </c>
      <c r="CG46" s="17">
        <v>1.45166814664318</v>
      </c>
      <c r="CH46" s="17">
        <v>5.9777564432615601E-2</v>
      </c>
      <c r="CI46" s="17">
        <v>0.59777511912134695</v>
      </c>
      <c r="CJ46" s="17">
        <v>6.1838833664745498E-2</v>
      </c>
      <c r="CK46" s="17">
        <v>0</v>
      </c>
      <c r="CL46" s="17">
        <v>7.8328760764170405E-2</v>
      </c>
      <c r="CM46" s="17">
        <v>3.7103290191636697E-2</v>
      </c>
      <c r="CN46" s="17">
        <v>851.20968509840804</v>
      </c>
      <c r="CO46" s="17">
        <v>0</v>
      </c>
      <c r="CP46" s="17">
        <v>0</v>
      </c>
      <c r="CQ46" s="17">
        <v>5.9919256781398502</v>
      </c>
      <c r="CR46" s="17">
        <v>1.9058610353944301</v>
      </c>
      <c r="CS46" s="17">
        <v>0</v>
      </c>
      <c r="CT46" s="17">
        <v>6.3900247557609494E-2</v>
      </c>
      <c r="CU46" s="17">
        <v>6.02498566476085</v>
      </c>
      <c r="CV46" s="17">
        <v>0</v>
      </c>
      <c r="CW46" s="17">
        <v>0</v>
      </c>
      <c r="CX46" s="17">
        <v>9.0696809518964692</v>
      </c>
      <c r="CY46" s="17">
        <v>9.0696809518964692</v>
      </c>
      <c r="CZ46" s="17">
        <v>0</v>
      </c>
      <c r="DA46" s="17">
        <v>0</v>
      </c>
      <c r="DB46" s="17">
        <v>34.961260506652998</v>
      </c>
      <c r="DC46" s="17">
        <v>3.2727346501140897E-2</v>
      </c>
      <c r="DD46" s="5">
        <v>4.9968991649276496E-6</v>
      </c>
      <c r="DE46" s="5">
        <v>6.2461158131366797E-6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5">
        <v>4.7207228558673199E-5</v>
      </c>
      <c r="DM46" s="17">
        <v>1.34358633685521E-4</v>
      </c>
      <c r="DN46" s="17">
        <v>0.97127844849727496</v>
      </c>
      <c r="DO46" s="17">
        <v>1.97199004370663</v>
      </c>
      <c r="DP46" s="17">
        <v>0</v>
      </c>
      <c r="DQ46" s="17">
        <v>4.7409724194811403E-2</v>
      </c>
      <c r="DR46" s="17">
        <v>0</v>
      </c>
      <c r="DS46" s="17">
        <v>0.19994546205376701</v>
      </c>
      <c r="DT46" s="17">
        <v>13.1752982038944</v>
      </c>
      <c r="DU46" s="17">
        <v>0</v>
      </c>
      <c r="DV46" s="17">
        <v>2.4889003896669301E-2</v>
      </c>
      <c r="DW46" s="17">
        <v>3.5815847054349398E-2</v>
      </c>
      <c r="DX46" s="17">
        <v>35.334120514558698</v>
      </c>
      <c r="DY46" s="17">
        <v>174.35997238073799</v>
      </c>
      <c r="DZ46" s="17">
        <v>19.373328261148401</v>
      </c>
      <c r="EA46" s="17">
        <v>193.73330064188599</v>
      </c>
      <c r="EB46" s="17">
        <v>0</v>
      </c>
      <c r="EC46" s="17">
        <v>0.569071767280102</v>
      </c>
      <c r="ED46" s="17">
        <v>0</v>
      </c>
      <c r="EE46" s="17">
        <v>2.52019913486775E-2</v>
      </c>
      <c r="EF46" s="17">
        <v>0</v>
      </c>
      <c r="EG46" s="17">
        <v>0</v>
      </c>
      <c r="EH46" s="17">
        <v>0</v>
      </c>
      <c r="EI46" s="5">
        <v>1.6719996563214699E-5</v>
      </c>
      <c r="EJ46" s="17">
        <v>4.6355076704310603E-4</v>
      </c>
      <c r="EK46" s="17">
        <v>1.36199591831875E-4</v>
      </c>
      <c r="EL46" s="17">
        <v>1.7895789954639901E-2</v>
      </c>
      <c r="EM46" s="17">
        <v>8.2296949685014599E-4</v>
      </c>
      <c r="EN46" s="17">
        <v>0.69316421309280796</v>
      </c>
      <c r="EO46" s="17">
        <v>9.5205778314235798E-3</v>
      </c>
      <c r="EP46" s="17">
        <v>9.9842990239036103E-3</v>
      </c>
      <c r="EQ46" s="17">
        <v>5.6072787998037797E-2</v>
      </c>
      <c r="ER46" s="17">
        <v>1.64593881622822E-3</v>
      </c>
      <c r="ES46" s="17">
        <v>0</v>
      </c>
      <c r="ET46" s="5">
        <v>1.2492424996004099E-6</v>
      </c>
      <c r="EU46" s="17">
        <v>0.11764479615513899</v>
      </c>
      <c r="EV46" s="17">
        <v>2.3568222414270501</v>
      </c>
      <c r="EW46" s="17">
        <v>1.4249934043100301</v>
      </c>
      <c r="EX46" s="17">
        <v>0.93182883711701503</v>
      </c>
      <c r="EY46" s="17">
        <v>1.8805456825234099E-3</v>
      </c>
      <c r="EZ46" s="17">
        <v>0</v>
      </c>
      <c r="FA46" s="17">
        <v>0.22416993590061501</v>
      </c>
      <c r="FB46" s="17">
        <v>1.9911652915337E-3</v>
      </c>
      <c r="FC46" s="17">
        <v>0.20457738388531499</v>
      </c>
      <c r="FD46" s="17">
        <v>4.69575236583497E-3</v>
      </c>
      <c r="FE46" s="17">
        <v>2.5173169540942501E-3</v>
      </c>
      <c r="FF46" s="17">
        <v>0.511442954524159</v>
      </c>
      <c r="FG46" s="17">
        <v>6.7968165065119004E-2</v>
      </c>
      <c r="FH46" s="17">
        <v>0.510618434454714</v>
      </c>
      <c r="FI46" s="17">
        <v>0.18177076417709701</v>
      </c>
      <c r="FJ46" s="17">
        <v>9.6256216207278505E-2</v>
      </c>
      <c r="FK46" s="17">
        <v>0</v>
      </c>
      <c r="FL46" s="17">
        <v>0</v>
      </c>
      <c r="FM46" s="17">
        <v>1.92986883336915</v>
      </c>
      <c r="FN46" s="17">
        <v>0.16338703618037401</v>
      </c>
      <c r="FO46" s="17">
        <v>3.9164626996263099</v>
      </c>
      <c r="FP46" s="17">
        <v>0</v>
      </c>
      <c r="FQ46" s="17">
        <v>0</v>
      </c>
      <c r="FR46" s="17">
        <v>4.72767054989158E-3</v>
      </c>
      <c r="FS46" s="17">
        <v>1.8963894896570299</v>
      </c>
      <c r="FT46" s="17">
        <v>0</v>
      </c>
      <c r="FU46" s="17">
        <v>20.7362874253873</v>
      </c>
      <c r="FV46" s="17">
        <v>1.54430030870594E-2</v>
      </c>
      <c r="FW46" s="17">
        <v>0</v>
      </c>
      <c r="FY46" s="26">
        <f t="shared" si="57"/>
        <v>1.7039752483030963</v>
      </c>
      <c r="FZ46" s="40">
        <f t="shared" si="58"/>
        <v>7.991312457033521E-4</v>
      </c>
      <c r="GA46" s="40">
        <f t="shared" si="59"/>
        <v>-1.3632369663302698E-7</v>
      </c>
      <c r="GB46" s="40">
        <f t="shared" si="60"/>
        <v>3.4612717844861363E-2</v>
      </c>
      <c r="GC46" s="40">
        <f t="shared" si="61"/>
        <v>1.7095551798071752E-3</v>
      </c>
      <c r="GD46" s="40">
        <f t="shared" si="62"/>
        <v>1.5416111259699266E-3</v>
      </c>
      <c r="GE46" s="40">
        <f t="shared" si="63"/>
        <v>4.8683888933928601E-3</v>
      </c>
      <c r="GF46" s="40">
        <f t="shared" si="64"/>
        <v>5.9290799977317705E-4</v>
      </c>
      <c r="GG46" s="40">
        <f t="shared" si="65"/>
        <v>3.4988129020459676E-4</v>
      </c>
      <c r="GH46" s="40">
        <f t="shared" si="66"/>
        <v>3.4761913630237663E-4</v>
      </c>
      <c r="GI46" s="40">
        <f t="shared" si="67"/>
        <v>0</v>
      </c>
      <c r="GJ46" s="40">
        <f t="shared" si="68"/>
        <v>3.4489818643836375E-6</v>
      </c>
      <c r="GK46" s="40">
        <f t="shared" si="69"/>
        <v>3.4764487269739979E-4</v>
      </c>
      <c r="GL46" s="40">
        <f t="shared" si="70"/>
        <v>4.1413201050671494E-6</v>
      </c>
      <c r="GM46" s="40">
        <f t="shared" si="71"/>
        <v>0</v>
      </c>
      <c r="GN46" s="40">
        <f t="shared" si="72"/>
        <v>3.2362587561769487E-6</v>
      </c>
      <c r="GO46" s="40">
        <f t="shared" si="73"/>
        <v>3.4858216035858102E-4</v>
      </c>
      <c r="GP46" s="40">
        <f t="shared" si="74"/>
        <v>3.4951776195275949E-4</v>
      </c>
      <c r="GQ46" s="40">
        <f t="shared" si="75"/>
        <v>-2.4341426436301576E-7</v>
      </c>
      <c r="GR46" s="40">
        <f t="shared" si="76"/>
        <v>4.1363670582368114E-6</v>
      </c>
      <c r="GS46" s="40">
        <f t="shared" si="77"/>
        <v>3.4848675840748244E-4</v>
      </c>
      <c r="GT46" s="40">
        <f t="shared" si="78"/>
        <v>3.4704907819612166E-4</v>
      </c>
      <c r="GU46" s="40">
        <f t="shared" si="79"/>
        <v>0</v>
      </c>
      <c r="GV46" s="40">
        <f t="shared" si="80"/>
        <v>0</v>
      </c>
      <c r="GW46" s="40">
        <f t="shared" si="81"/>
        <v>0</v>
      </c>
      <c r="GX46" s="40">
        <f t="shared" si="82"/>
        <v>3.4698502751813752E-4</v>
      </c>
      <c r="GY46" s="40">
        <f t="shared" si="83"/>
        <v>4.4479902164011909E-6</v>
      </c>
      <c r="GZ46" s="40">
        <f t="shared" si="84"/>
        <v>1.7848819298106793E-3</v>
      </c>
      <c r="HA46" s="40">
        <f t="shared" si="85"/>
        <v>1.6874227308517065E-3</v>
      </c>
      <c r="HB46" s="40">
        <f t="shared" si="86"/>
        <v>4.2443484036353261E-6</v>
      </c>
      <c r="HC46" s="40">
        <f t="shared" si="87"/>
        <v>3.4760785368643458E-4</v>
      </c>
      <c r="HD46" s="40">
        <f t="shared" si="88"/>
        <v>0</v>
      </c>
      <c r="HE46" s="40">
        <f t="shared" si="89"/>
        <v>3.4827646144852063E-4</v>
      </c>
      <c r="HF46" s="40">
        <f t="shared" si="90"/>
        <v>3.4750394484141103E-6</v>
      </c>
      <c r="HG46" s="40">
        <f t="shared" si="91"/>
        <v>3.4470183969529858E-4</v>
      </c>
      <c r="HH46" s="40">
        <f t="shared" si="92"/>
        <v>-4.5213864282517594E-4</v>
      </c>
      <c r="HI46" s="40">
        <f t="shared" si="93"/>
        <v>0</v>
      </c>
      <c r="HJ46" s="40">
        <f t="shared" si="94"/>
        <v>3.4761779537224787E-4</v>
      </c>
      <c r="HK46" s="40">
        <f t="shared" si="95"/>
        <v>0</v>
      </c>
      <c r="HL46" s="40">
        <f t="shared" si="96"/>
        <v>3.4645562675164745E-4</v>
      </c>
      <c r="HM46" s="40">
        <f t="shared" si="97"/>
        <v>1.1690840928313153E-3</v>
      </c>
      <c r="HN46" s="40">
        <f t="shared" si="98"/>
        <v>1.4338305796127961E-5</v>
      </c>
      <c r="HO46" s="40">
        <f t="shared" si="99"/>
        <v>0</v>
      </c>
      <c r="HP46" s="40">
        <f t="shared" si="100"/>
        <v>0</v>
      </c>
      <c r="HQ46" s="40">
        <f t="shared" si="101"/>
        <v>0</v>
      </c>
      <c r="HR46" s="40">
        <f t="shared" si="102"/>
        <v>-2.0554936007901414E-7</v>
      </c>
      <c r="HS46" s="40">
        <f t="shared" si="103"/>
        <v>1.6547149304416345E-6</v>
      </c>
      <c r="HT46" s="40">
        <f t="shared" si="104"/>
        <v>-2.9968291116320747E-6</v>
      </c>
      <c r="HU46" s="40">
        <f t="shared" si="105"/>
        <v>-1.0060665060347268E-5</v>
      </c>
      <c r="HV46" s="40">
        <f t="shared" si="106"/>
        <v>3.4796879442255577E-4</v>
      </c>
      <c r="HW46" s="40">
        <f t="shared" si="107"/>
        <v>1.4208670099951939E-6</v>
      </c>
      <c r="HX46" s="40">
        <f t="shared" si="108"/>
        <v>3.4760635346606428E-4</v>
      </c>
      <c r="HY46" s="40">
        <f t="shared" si="109"/>
        <v>3.4921233117042046E-4</v>
      </c>
      <c r="HZ46" s="40">
        <f t="shared" si="110"/>
        <v>0</v>
      </c>
      <c r="IA46" s="40">
        <f t="shared" si="111"/>
        <v>0</v>
      </c>
      <c r="IB46" s="40">
        <f t="shared" si="112"/>
        <v>0</v>
      </c>
      <c r="IC46" s="40">
        <f t="shared" si="113"/>
        <v>-4.5523615380169981E-11</v>
      </c>
    </row>
    <row r="47" spans="1:237" x14ac:dyDescent="0.25">
      <c r="A47" s="17" t="s">
        <v>216</v>
      </c>
      <c r="B47" s="15">
        <v>6910.1430799</v>
      </c>
      <c r="C47" s="15">
        <v>719.31660617</v>
      </c>
      <c r="D47" s="15">
        <v>15384.48078</v>
      </c>
      <c r="E47" s="15">
        <v>2285.7828631000002</v>
      </c>
      <c r="F47" s="15">
        <v>2031.8437153</v>
      </c>
      <c r="G47" s="15">
        <v>2478.7259524000001</v>
      </c>
      <c r="H47" s="15">
        <v>925.25701473000004</v>
      </c>
      <c r="I47" s="17">
        <v>9.8006433099999999</v>
      </c>
      <c r="J47" s="17">
        <v>6.7622533499999999</v>
      </c>
      <c r="L47" s="17">
        <v>2.1329089999999998E-2</v>
      </c>
      <c r="M47" s="17">
        <v>10.99205027</v>
      </c>
      <c r="N47" s="17">
        <v>1.75862E-3</v>
      </c>
      <c r="O47" s="17">
        <v>2.1168119999999999E-2</v>
      </c>
      <c r="P47" s="17">
        <v>0.10860549999999999</v>
      </c>
      <c r="Q47" s="17">
        <v>7.1610569999999998E-2</v>
      </c>
      <c r="R47" s="17">
        <v>6.6064650000000003E-2</v>
      </c>
      <c r="S47" s="17">
        <v>2.7694898999999999</v>
      </c>
      <c r="T47" s="17">
        <v>6.9693999999999997E-3</v>
      </c>
      <c r="U47" s="17">
        <v>7.6872120000000002E-2</v>
      </c>
      <c r="V47" s="17">
        <v>6.4990110000000004E-2</v>
      </c>
      <c r="W47" s="17">
        <v>1.0499999999999999E-5</v>
      </c>
      <c r="Y47" s="17">
        <v>1.317E-4</v>
      </c>
      <c r="Z47" s="17">
        <v>158.44247150000001</v>
      </c>
      <c r="AA47" s="17">
        <v>358.88072792000003</v>
      </c>
      <c r="AB47" s="17">
        <v>0.24908594000000001</v>
      </c>
      <c r="AC47" s="17">
        <v>0.60383918000000003</v>
      </c>
      <c r="AD47" s="17">
        <v>0.21085097999999999</v>
      </c>
      <c r="AE47" s="17">
        <v>0.40724310000000002</v>
      </c>
      <c r="AF47" s="17">
        <v>0.62055422000000005</v>
      </c>
      <c r="AG47" s="17">
        <v>1.7891101</v>
      </c>
      <c r="AH47" s="17">
        <v>0.32598748</v>
      </c>
      <c r="AI47" s="17">
        <v>0.17599703999999999</v>
      </c>
      <c r="AJ47" s="17">
        <v>6.4691799999999994E-2</v>
      </c>
      <c r="AL47" s="17">
        <v>26.44222903</v>
      </c>
      <c r="AM47" s="17">
        <v>4.3747620000000001E-2</v>
      </c>
      <c r="AN47" s="17">
        <v>4.701429E-2</v>
      </c>
      <c r="AO47" s="17">
        <v>13.22835439</v>
      </c>
      <c r="AP47" s="17">
        <v>4.0020500000000001E-3</v>
      </c>
      <c r="AT47" s="5">
        <v>3.3299999999999999E-6</v>
      </c>
      <c r="AU47" s="17">
        <v>4.6360000000000003E-5</v>
      </c>
      <c r="AV47" s="17">
        <v>2.3349999999999998E-5</v>
      </c>
      <c r="AW47" s="17">
        <v>3.8019999999999998E-3</v>
      </c>
      <c r="AX47" s="17">
        <v>6.6402968199999997</v>
      </c>
      <c r="AY47" s="17">
        <v>13.40870069</v>
      </c>
      <c r="AZ47" s="17">
        <v>0.26985450999999999</v>
      </c>
      <c r="BA47" s="17">
        <v>2.8924986600000002</v>
      </c>
      <c r="BE47" s="17">
        <v>3.2369000000000001E-4</v>
      </c>
      <c r="BG47" s="17" t="s">
        <v>216</v>
      </c>
      <c r="BH47" s="17">
        <v>1.1780977972960301E-3</v>
      </c>
      <c r="BI47" s="17">
        <v>3.8411927564137698</v>
      </c>
      <c r="BJ47" s="17">
        <v>0</v>
      </c>
      <c r="BK47" s="17">
        <v>6.7803538324583599</v>
      </c>
      <c r="BL47" s="17">
        <v>0</v>
      </c>
      <c r="BM47" s="17">
        <v>9.8172736449454607</v>
      </c>
      <c r="BN47" s="17">
        <v>9.8172736449454607</v>
      </c>
      <c r="BO47" s="17">
        <v>0.14896385992132799</v>
      </c>
      <c r="BP47" s="17">
        <v>5.8412463737601401</v>
      </c>
      <c r="BQ47" s="17">
        <v>8.7516078659810193E-3</v>
      </c>
      <c r="BR47" s="17">
        <v>1.25938394502775E-2</v>
      </c>
      <c r="BS47" s="17">
        <v>11.016069756264899</v>
      </c>
      <c r="BT47" s="17">
        <v>3.24436553809119E-4</v>
      </c>
      <c r="BU47" s="17">
        <v>5.6293669251585899E-4</v>
      </c>
      <c r="BV47" s="17">
        <v>1.19625114006514E-3</v>
      </c>
      <c r="BW47" s="17">
        <v>1.3169953167810301E-4</v>
      </c>
      <c r="BX47" s="17">
        <v>2.11685073687237E-2</v>
      </c>
      <c r="BY47" s="17">
        <v>2.6069899275340699E-2</v>
      </c>
      <c r="BZ47" s="17">
        <v>8.2554773415234997E-2</v>
      </c>
      <c r="CA47" s="17">
        <v>7.1820260080640699E-2</v>
      </c>
      <c r="CB47" s="17">
        <v>0</v>
      </c>
      <c r="CC47" s="17">
        <v>1804.5766681242201</v>
      </c>
      <c r="CD47" s="17">
        <v>6.6243879764629296E-2</v>
      </c>
      <c r="CE47" s="17">
        <v>2.0224792721660902E-3</v>
      </c>
      <c r="CF47" s="17">
        <v>4.95153854179688E-3</v>
      </c>
      <c r="CG47" s="17">
        <v>2.7724095766177701</v>
      </c>
      <c r="CH47" s="17">
        <v>7.7084946015956196E-2</v>
      </c>
      <c r="CI47" s="17">
        <v>0.40826374976771801</v>
      </c>
      <c r="CJ47" s="17">
        <v>6.5174853489164603E-2</v>
      </c>
      <c r="CK47" s="17">
        <v>4.38880240744721E-2</v>
      </c>
      <c r="CL47" s="17">
        <v>0.17647525599806901</v>
      </c>
      <c r="CM47" s="17">
        <v>4.7148842483892402E-2</v>
      </c>
      <c r="CN47" s="17">
        <v>6919.5972212748802</v>
      </c>
      <c r="CO47" s="5">
        <v>1.04997621756472E-5</v>
      </c>
      <c r="CP47" s="17">
        <v>0</v>
      </c>
      <c r="CQ47" s="17">
        <v>30.677163100414901</v>
      </c>
      <c r="CR47" s="17">
        <v>55.929245568375997</v>
      </c>
      <c r="CS47" s="17">
        <v>7.29447275860693</v>
      </c>
      <c r="CT47" s="17">
        <v>6.6508232184905696</v>
      </c>
      <c r="CU47" s="17">
        <v>18.8246903606369</v>
      </c>
      <c r="CV47" s="17">
        <v>0</v>
      </c>
      <c r="CW47" s="17">
        <v>1.8798646761685801E-3</v>
      </c>
      <c r="CX47" s="17">
        <v>158.709929953613</v>
      </c>
      <c r="CY47" s="17">
        <v>158.709929953613</v>
      </c>
      <c r="CZ47" s="5">
        <v>2.2928158798022401E-5</v>
      </c>
      <c r="DA47" s="17">
        <v>0</v>
      </c>
      <c r="DB47" s="17">
        <v>359.30725622905999</v>
      </c>
      <c r="DC47" s="17">
        <v>13.4143511549315</v>
      </c>
      <c r="DD47" s="17">
        <v>8.4839974777676103E-2</v>
      </c>
      <c r="DE47" s="17">
        <v>0.14664512707247701</v>
      </c>
      <c r="DF47" s="17">
        <v>0</v>
      </c>
      <c r="DG47" s="17">
        <v>0.47475422185292698</v>
      </c>
      <c r="DH47" s="17">
        <v>3.7881705607527599E-2</v>
      </c>
      <c r="DI47" s="17">
        <v>0</v>
      </c>
      <c r="DJ47" s="17">
        <v>15.254547290701399</v>
      </c>
      <c r="DK47" s="17">
        <v>0.40311919268927099</v>
      </c>
      <c r="DL47" s="17">
        <v>0.157129910436929</v>
      </c>
      <c r="DM47" s="17">
        <v>0.44721504778392401</v>
      </c>
      <c r="DN47" s="17">
        <v>6.9717712792870201E-2</v>
      </c>
      <c r="DO47" s="17">
        <v>0.141548075266897</v>
      </c>
      <c r="DP47" s="17">
        <v>0.63047781743049103</v>
      </c>
      <c r="DQ47" s="17">
        <v>0.27004855599331901</v>
      </c>
      <c r="DR47" s="5">
        <v>1.2968707178610699E-5</v>
      </c>
      <c r="DS47" s="17">
        <v>1.8228068136459299</v>
      </c>
      <c r="DT47" s="17">
        <v>719.41053239580594</v>
      </c>
      <c r="DU47" s="17">
        <v>0</v>
      </c>
      <c r="DV47" s="17">
        <v>0.13366887173376901</v>
      </c>
      <c r="DW47" s="17">
        <v>0.19235262141680001</v>
      </c>
      <c r="DX47" s="17">
        <v>492.34643701390797</v>
      </c>
      <c r="DY47" s="17">
        <v>13701.315561805301</v>
      </c>
      <c r="DZ47" s="17">
        <v>1522.36865949301</v>
      </c>
      <c r="EA47" s="17">
        <v>15223.684221298299</v>
      </c>
      <c r="EB47" s="17">
        <v>1.9887744843642599E-4</v>
      </c>
      <c r="EC47" s="17">
        <v>14.0829713373783</v>
      </c>
      <c r="ED47" s="17">
        <v>2.4919938430612199E-3</v>
      </c>
      <c r="EE47" s="17">
        <v>4.0098810353116398E-3</v>
      </c>
      <c r="EF47" s="17">
        <v>0</v>
      </c>
      <c r="EG47" s="17">
        <v>0</v>
      </c>
      <c r="EH47" s="17">
        <v>0</v>
      </c>
      <c r="EI47" s="5">
        <v>3.3325255258850101E-6</v>
      </c>
      <c r="EJ47" s="5">
        <v>4.6427933921183397E-5</v>
      </c>
      <c r="EK47" s="5">
        <v>2.3380145439164001E-5</v>
      </c>
      <c r="EL47" s="17">
        <v>3.80805668388757E-3</v>
      </c>
      <c r="EM47" s="17">
        <v>29.240531341860802</v>
      </c>
      <c r="EN47" s="17">
        <v>78.856187800967305</v>
      </c>
      <c r="EO47" s="17">
        <v>28.9848932299378</v>
      </c>
      <c r="EP47" s="17">
        <v>48.834363962565703</v>
      </c>
      <c r="EQ47" s="17">
        <v>150.510288500173</v>
      </c>
      <c r="ER47" s="17">
        <v>32.172970041994297</v>
      </c>
      <c r="ES47" s="17">
        <v>0.21046196920343599</v>
      </c>
      <c r="ET47" s="17">
        <v>1.76223024056394E-2</v>
      </c>
      <c r="EU47" s="17">
        <v>25.6109532191666</v>
      </c>
      <c r="EV47" s="17">
        <v>2286.97945583615</v>
      </c>
      <c r="EW47" s="17">
        <v>2032.9585463098899</v>
      </c>
      <c r="EX47" s="17">
        <v>254.020909526259</v>
      </c>
      <c r="EY47" s="17">
        <v>0.42354800399036602</v>
      </c>
      <c r="EZ47" s="17">
        <v>0.110487967829053</v>
      </c>
      <c r="FA47" s="17">
        <v>263.06383831593303</v>
      </c>
      <c r="FB47" s="17">
        <v>9.8688109568968301</v>
      </c>
      <c r="FC47" s="17">
        <v>296.68882972413201</v>
      </c>
      <c r="FD47" s="17">
        <v>69.946110626685794</v>
      </c>
      <c r="FE47" s="17">
        <v>35.737256448649397</v>
      </c>
      <c r="FF47" s="17">
        <v>744.53291501331398</v>
      </c>
      <c r="FG47" s="17">
        <v>6.4826093916896796E-2</v>
      </c>
      <c r="FH47" s="17">
        <v>17.860115850779</v>
      </c>
      <c r="FI47" s="17">
        <v>90.645325206104602</v>
      </c>
      <c r="FJ47" s="17">
        <v>204.98198168813599</v>
      </c>
      <c r="FK47" s="17">
        <v>1.3949800933188099</v>
      </c>
      <c r="FL47" s="17">
        <v>0</v>
      </c>
      <c r="FM47" s="17">
        <v>2381.9593459031598</v>
      </c>
      <c r="FN47" s="17">
        <v>3.5082249624342099</v>
      </c>
      <c r="FO47" s="17">
        <v>2.9014427405804701</v>
      </c>
      <c r="FP47" s="17">
        <v>20.248036195810101</v>
      </c>
      <c r="FQ47" s="17">
        <v>1.6703267372807001E-2</v>
      </c>
      <c r="FR47" s="17">
        <v>20.5875196572152</v>
      </c>
      <c r="FS47" s="17">
        <v>26.488096460132301</v>
      </c>
      <c r="FT47" s="17">
        <v>4.1578141049950998</v>
      </c>
      <c r="FU47" s="17">
        <v>926.47868942624405</v>
      </c>
      <c r="FV47" s="17">
        <v>13.2492906453054</v>
      </c>
      <c r="FW47" s="17">
        <v>26.836337129341899</v>
      </c>
      <c r="FY47" s="26">
        <f t="shared" si="57"/>
        <v>0.53141690427743304</v>
      </c>
      <c r="FZ47" s="40">
        <f t="shared" si="58"/>
        <v>1.3681542141117363E-3</v>
      </c>
      <c r="GA47" s="40">
        <f t="shared" si="59"/>
        <v>1.3057702964214098E-4</v>
      </c>
      <c r="GB47" s="40">
        <f t="shared" si="60"/>
        <v>-1.0451867762137152E-2</v>
      </c>
      <c r="GC47" s="40">
        <f t="shared" si="61"/>
        <v>5.2349361589270368E-4</v>
      </c>
      <c r="GD47" s="40">
        <f t="shared" si="62"/>
        <v>5.4867950792432689E-4</v>
      </c>
      <c r="GE47" s="40">
        <f t="shared" si="63"/>
        <v>-3.9038848325748568E-2</v>
      </c>
      <c r="GF47" s="40">
        <f t="shared" si="64"/>
        <v>1.3203625336474819E-3</v>
      </c>
      <c r="GG47" s="40">
        <f t="shared" si="65"/>
        <v>1.6968615650456568E-3</v>
      </c>
      <c r="GH47" s="40">
        <f t="shared" si="66"/>
        <v>2.6766939245717455E-3</v>
      </c>
      <c r="GI47" s="40">
        <f t="shared" si="67"/>
        <v>0</v>
      </c>
      <c r="GJ47" s="40">
        <f t="shared" si="68"/>
        <v>7.6690174116762311E-4</v>
      </c>
      <c r="GK47" s="40">
        <f t="shared" si="69"/>
        <v>2.1851688879602868E-3</v>
      </c>
      <c r="GL47" s="40">
        <f t="shared" si="70"/>
        <v>3.2288531973881862E-4</v>
      </c>
      <c r="GM47" s="40">
        <f t="shared" si="71"/>
        <v>1.8299628105938329E-5</v>
      </c>
      <c r="GN47" s="40">
        <f t="shared" si="72"/>
        <v>1.7653517156778972E-4</v>
      </c>
      <c r="GO47" s="40">
        <f t="shared" si="73"/>
        <v>2.9282001335934199E-3</v>
      </c>
      <c r="GP47" s="40">
        <f t="shared" si="74"/>
        <v>2.7129450413994989E-3</v>
      </c>
      <c r="GQ47" s="40">
        <f t="shared" si="75"/>
        <v>1.0542290180477461E-3</v>
      </c>
      <c r="GR47" s="40">
        <f t="shared" si="76"/>
        <v>6.625841482725877E-4</v>
      </c>
      <c r="GS47" s="40">
        <f t="shared" si="77"/>
        <v>2.7685722204122119E-3</v>
      </c>
      <c r="GT47" s="40">
        <f t="shared" si="78"/>
        <v>2.8426400442251721E-3</v>
      </c>
      <c r="GU47" s="40">
        <f t="shared" si="79"/>
        <v>-2.2649938361886901E-5</v>
      </c>
      <c r="GV47" s="40">
        <f t="shared" si="80"/>
        <v>0</v>
      </c>
      <c r="GW47" s="40">
        <f t="shared" si="81"/>
        <v>-3.5559749202432323E-6</v>
      </c>
      <c r="GX47" s="40">
        <f t="shared" si="82"/>
        <v>1.6880477253410457E-3</v>
      </c>
      <c r="GY47" s="40">
        <f t="shared" si="83"/>
        <v>1.1884959984673254E-3</v>
      </c>
      <c r="GZ47" s="40">
        <f t="shared" si="84"/>
        <v>8.6172089008705626E-5</v>
      </c>
      <c r="HA47" s="40">
        <f t="shared" si="85"/>
        <v>8.3760417939915605E-4</v>
      </c>
      <c r="HB47" s="40">
        <f t="shared" si="86"/>
        <v>1.9673043955840647E-3</v>
      </c>
      <c r="HC47" s="40">
        <f t="shared" si="87"/>
        <v>2.5062420154398804E-3</v>
      </c>
      <c r="HD47" s="40">
        <f t="shared" si="88"/>
        <v>1.5991507447151002E-2</v>
      </c>
      <c r="HE47" s="40">
        <f t="shared" si="89"/>
        <v>1.8834343199968438E-2</v>
      </c>
      <c r="HF47" s="40">
        <f t="shared" si="90"/>
        <v>1.0433882481945818E-4</v>
      </c>
      <c r="HG47" s="40">
        <f t="shared" si="91"/>
        <v>2.717182050726651E-3</v>
      </c>
      <c r="HH47" s="40">
        <f t="shared" si="92"/>
        <v>2.0759032349819012E-3</v>
      </c>
      <c r="HI47" s="40">
        <f t="shared" si="93"/>
        <v>0</v>
      </c>
      <c r="HJ47" s="40">
        <f t="shared" si="94"/>
        <v>1.7346279725609338E-3</v>
      </c>
      <c r="HK47" s="40">
        <f t="shared" si="95"/>
        <v>3.2094105798692327E-3</v>
      </c>
      <c r="HL47" s="40">
        <f t="shared" si="96"/>
        <v>2.8619486520460361E-3</v>
      </c>
      <c r="HM47" s="40">
        <f t="shared" si="97"/>
        <v>1.5826802554690753E-3</v>
      </c>
      <c r="HN47" s="40">
        <f t="shared" si="98"/>
        <v>1.9567559904648136E-3</v>
      </c>
      <c r="HO47" s="40">
        <f t="shared" si="99"/>
        <v>0</v>
      </c>
      <c r="HP47" s="40">
        <f t="shared" si="100"/>
        <v>0</v>
      </c>
      <c r="HQ47" s="40">
        <f t="shared" si="101"/>
        <v>0</v>
      </c>
      <c r="HR47" s="40">
        <f t="shared" si="102"/>
        <v>7.5841618168475333E-4</v>
      </c>
      <c r="HS47" s="40">
        <f t="shared" si="103"/>
        <v>1.4653563672000431E-3</v>
      </c>
      <c r="HT47" s="40">
        <f t="shared" si="104"/>
        <v>1.2910252318630681E-3</v>
      </c>
      <c r="HU47" s="40">
        <f t="shared" si="105"/>
        <v>1.5930257463361956E-3</v>
      </c>
      <c r="HV47" s="40">
        <f t="shared" si="106"/>
        <v>1.5852301148444612E-3</v>
      </c>
      <c r="HW47" s="40">
        <f t="shared" si="107"/>
        <v>4.2140286834164281E-4</v>
      </c>
      <c r="HX47" s="40">
        <f t="shared" si="108"/>
        <v>7.1907633976180042E-4</v>
      </c>
      <c r="HY47" s="40">
        <f t="shared" si="109"/>
        <v>3.092164122375052E-3</v>
      </c>
      <c r="HZ47" s="40">
        <f t="shared" si="110"/>
        <v>0</v>
      </c>
      <c r="IA47" s="40">
        <f t="shared" si="111"/>
        <v>0</v>
      </c>
      <c r="IB47" s="40">
        <f t="shared" si="112"/>
        <v>0</v>
      </c>
      <c r="IC47" s="40">
        <f t="shared" si="113"/>
        <v>2.3063851497389133E-3</v>
      </c>
    </row>
    <row r="48" spans="1:237" x14ac:dyDescent="0.25">
      <c r="A48" s="17" t="s">
        <v>217</v>
      </c>
      <c r="B48" s="15">
        <v>6297.4880000000003</v>
      </c>
      <c r="C48" s="15">
        <v>114.8905</v>
      </c>
      <c r="D48" s="15">
        <v>9237.5334999999995</v>
      </c>
      <c r="E48" s="15">
        <v>969.26300000000003</v>
      </c>
      <c r="F48" s="15">
        <v>907.73224000000005</v>
      </c>
      <c r="G48" s="15">
        <v>2139.2314999999999</v>
      </c>
      <c r="H48" s="15">
        <v>300.68700000000001</v>
      </c>
      <c r="I48" s="17">
        <v>4.31515761</v>
      </c>
      <c r="J48" s="17">
        <v>10.591919040000001</v>
      </c>
      <c r="L48" s="17">
        <v>7.5277819999999995E-2</v>
      </c>
      <c r="M48" s="17">
        <v>13.64932729</v>
      </c>
      <c r="N48" s="17">
        <v>6.0638699999999999E-3</v>
      </c>
      <c r="O48" s="17">
        <v>6.9550999999999997E-3</v>
      </c>
      <c r="P48" s="17">
        <v>3.1603979999999997E-2</v>
      </c>
      <c r="Q48" s="17">
        <v>0.25096429999999997</v>
      </c>
      <c r="R48" s="17">
        <v>0.24144552</v>
      </c>
      <c r="S48" s="17">
        <v>2.10425</v>
      </c>
      <c r="T48" s="17">
        <v>4.7211650000000001E-2</v>
      </c>
      <c r="U48" s="17">
        <v>0.18058980999999999</v>
      </c>
      <c r="V48" s="17">
        <v>0.12293882</v>
      </c>
      <c r="Y48" s="17">
        <v>2.085E-3</v>
      </c>
      <c r="Z48" s="17">
        <v>24.757526510000002</v>
      </c>
      <c r="AA48" s="17">
        <v>5.9882900000000001</v>
      </c>
      <c r="AB48" s="17">
        <v>3.6121180000000003E-2</v>
      </c>
      <c r="AC48" s="17">
        <v>0.19403017</v>
      </c>
      <c r="AD48" s="17">
        <v>4.2339870900000003</v>
      </c>
      <c r="AE48" s="17">
        <v>2.1128516500000001</v>
      </c>
      <c r="AG48" s="17">
        <v>0.67423290000000002</v>
      </c>
      <c r="AH48" s="17">
        <v>8.9154120000000003E-2</v>
      </c>
      <c r="AI48" s="17">
        <v>0.2306734</v>
      </c>
      <c r="AJ48" s="17">
        <v>0.12647958000000001</v>
      </c>
      <c r="AL48" s="17">
        <v>6.0009093</v>
      </c>
      <c r="AN48" s="17">
        <v>0.11660694000000001</v>
      </c>
      <c r="AO48" s="17">
        <v>1.5385648999999999</v>
      </c>
      <c r="AP48" s="17">
        <v>6.3458500000000001E-3</v>
      </c>
      <c r="AT48" s="5">
        <v>2.6599999999999999E-6</v>
      </c>
      <c r="AU48" s="17">
        <v>8.5402999999999998E-4</v>
      </c>
      <c r="AV48" s="17">
        <v>1.02283E-3</v>
      </c>
      <c r="AW48" s="17">
        <v>0.10567269999999999</v>
      </c>
      <c r="AX48" s="17">
        <v>0.99382362000000002</v>
      </c>
      <c r="AY48" s="17">
        <v>5.6657843999999997</v>
      </c>
      <c r="AZ48" s="17">
        <v>1.0149021</v>
      </c>
      <c r="BA48" s="17">
        <v>5.3763984999999996</v>
      </c>
      <c r="BE48" s="17">
        <v>1.1983300000000001E-3</v>
      </c>
      <c r="BG48" s="17" t="s">
        <v>217</v>
      </c>
      <c r="BH48" s="17">
        <v>0</v>
      </c>
      <c r="BI48" s="17">
        <v>0.62072996001256397</v>
      </c>
      <c r="BJ48" s="17">
        <v>0</v>
      </c>
      <c r="BK48" s="17">
        <v>10.618456876338399</v>
      </c>
      <c r="BL48" s="17">
        <v>0</v>
      </c>
      <c r="BM48" s="17">
        <v>4.3192389138287002</v>
      </c>
      <c r="BN48" s="17">
        <v>4.3192389138287002</v>
      </c>
      <c r="BO48" s="17">
        <v>5.2181406537806299E-2</v>
      </c>
      <c r="BP48" s="17">
        <v>1.5721627506803899</v>
      </c>
      <c r="BQ48" s="17">
        <v>3.0921630063327699E-2</v>
      </c>
      <c r="BR48" s="17">
        <v>4.4496818073490998E-2</v>
      </c>
      <c r="BS48" s="17">
        <v>13.682529916145</v>
      </c>
      <c r="BT48" s="17">
        <v>1.2009132203384999E-3</v>
      </c>
      <c r="BU48" s="17">
        <v>1.94489718326471E-3</v>
      </c>
      <c r="BV48" s="17">
        <v>4.1328470511527403E-3</v>
      </c>
      <c r="BW48" s="17">
        <v>2.0849945011656898E-3</v>
      </c>
      <c r="BX48" s="17">
        <v>6.9550885509965799E-3</v>
      </c>
      <c r="BY48" s="17">
        <v>7.5966772798271602E-3</v>
      </c>
      <c r="BZ48" s="17">
        <v>2.4055993267966199E-2</v>
      </c>
      <c r="CA48" s="17">
        <v>0.25159083418695899</v>
      </c>
      <c r="CB48" s="17">
        <v>0</v>
      </c>
      <c r="CC48" s="17">
        <v>161.53849021036399</v>
      </c>
      <c r="CD48" s="17">
        <v>0.241768843399326</v>
      </c>
      <c r="CE48" s="17">
        <v>1.3712651892392401E-2</v>
      </c>
      <c r="CF48" s="17">
        <v>3.3572362838891701E-2</v>
      </c>
      <c r="CG48" s="17">
        <v>2.1084999961866999</v>
      </c>
      <c r="CH48" s="17">
        <v>0.18086055952090699</v>
      </c>
      <c r="CI48" s="17">
        <v>2.1168978128819602</v>
      </c>
      <c r="CJ48" s="17">
        <v>0.123238265839779</v>
      </c>
      <c r="CK48" s="17">
        <v>0</v>
      </c>
      <c r="CL48" s="17">
        <v>0.23105650783055001</v>
      </c>
      <c r="CM48" s="17">
        <v>0.116892621471226</v>
      </c>
      <c r="CN48" s="17">
        <v>6305.5986681227296</v>
      </c>
      <c r="CO48" s="17">
        <v>0</v>
      </c>
      <c r="CP48" s="17">
        <v>0</v>
      </c>
      <c r="CQ48" s="17">
        <v>19.3233728193266</v>
      </c>
      <c r="CR48" s="17">
        <v>9.1363359594499105</v>
      </c>
      <c r="CS48" s="17">
        <v>0</v>
      </c>
      <c r="CT48" s="17">
        <v>0.99416896024840795</v>
      </c>
      <c r="CU48" s="17">
        <v>20.586420890517299</v>
      </c>
      <c r="CV48" s="17">
        <v>0</v>
      </c>
      <c r="CW48" s="17">
        <v>0</v>
      </c>
      <c r="CX48" s="17">
        <v>24.781237756833601</v>
      </c>
      <c r="CY48" s="17">
        <v>24.781237756833601</v>
      </c>
      <c r="CZ48" s="17">
        <v>0</v>
      </c>
      <c r="DA48" s="17">
        <v>0</v>
      </c>
      <c r="DB48" s="17">
        <v>6.0008757082145197</v>
      </c>
      <c r="DC48" s="17">
        <v>5.6668777687759997</v>
      </c>
      <c r="DD48" s="17">
        <v>4.7801361557262799E-3</v>
      </c>
      <c r="DE48" s="17">
        <v>3.0130419269787899E-2</v>
      </c>
      <c r="DF48" s="17">
        <v>0</v>
      </c>
      <c r="DG48" s="17">
        <v>1.2020970304938601</v>
      </c>
      <c r="DH48" s="17">
        <v>0</v>
      </c>
      <c r="DI48" s="17">
        <v>0</v>
      </c>
      <c r="DJ48" s="17">
        <v>10.395247292471</v>
      </c>
      <c r="DK48" s="17">
        <v>0.11406971153623501</v>
      </c>
      <c r="DL48" s="17">
        <v>5.05730351385879E-2</v>
      </c>
      <c r="DM48" s="17">
        <v>0.14393931869497301</v>
      </c>
      <c r="DN48" s="17">
        <v>1.3999869761128501</v>
      </c>
      <c r="DO48" s="17">
        <v>2.8423988569734902</v>
      </c>
      <c r="DP48" s="17">
        <v>0</v>
      </c>
      <c r="DQ48" s="17">
        <v>1.0151299402383001</v>
      </c>
      <c r="DR48" s="17">
        <v>0</v>
      </c>
      <c r="DS48" s="17">
        <v>0.67574383504693902</v>
      </c>
      <c r="DT48" s="17">
        <v>114.97505796728301</v>
      </c>
      <c r="DU48" s="17">
        <v>0</v>
      </c>
      <c r="DV48" s="17">
        <v>3.6573077116244197E-2</v>
      </c>
      <c r="DW48" s="17">
        <v>5.2629567829053599E-2</v>
      </c>
      <c r="DX48" s="17">
        <v>274.302413151672</v>
      </c>
      <c r="DY48" s="17">
        <v>8524.2235724783804</v>
      </c>
      <c r="DZ48" s="17">
        <v>947.13545714093505</v>
      </c>
      <c r="EA48" s="17">
        <v>9471.3590296193106</v>
      </c>
      <c r="EB48" s="5">
        <v>3.3396550187668101E-7</v>
      </c>
      <c r="EC48" s="17">
        <v>6.3979477102990003</v>
      </c>
      <c r="ED48" s="17">
        <v>0</v>
      </c>
      <c r="EE48" s="17">
        <v>6.3599412656311499E-3</v>
      </c>
      <c r="EF48" s="17">
        <v>0</v>
      </c>
      <c r="EG48" s="17">
        <v>0</v>
      </c>
      <c r="EH48" s="17">
        <v>0</v>
      </c>
      <c r="EI48" s="5">
        <v>2.6654411397454701E-6</v>
      </c>
      <c r="EJ48" s="17">
        <v>8.5576061934181005E-4</v>
      </c>
      <c r="EK48" s="17">
        <v>1.0248998534102701E-3</v>
      </c>
      <c r="EL48" s="17">
        <v>0.10580212206800101</v>
      </c>
      <c r="EM48" s="17">
        <v>22.521204096765199</v>
      </c>
      <c r="EN48" s="17">
        <v>56.488106970702603</v>
      </c>
      <c r="EO48" s="17">
        <v>16.546271892734101</v>
      </c>
      <c r="EP48" s="17">
        <v>14.6314960560304</v>
      </c>
      <c r="EQ48" s="17">
        <v>41.110745808076601</v>
      </c>
      <c r="ER48" s="17">
        <v>14.586507006702099</v>
      </c>
      <c r="ES48" s="17">
        <v>0</v>
      </c>
      <c r="ET48" s="17">
        <v>1.2333018905357901E-3</v>
      </c>
      <c r="EU48" s="17">
        <v>17.44270100932</v>
      </c>
      <c r="EV48" s="17">
        <v>970.11300891273299</v>
      </c>
      <c r="EW48" s="17">
        <v>908.50205999018704</v>
      </c>
      <c r="EX48" s="17">
        <v>61.6109489225461</v>
      </c>
      <c r="EY48" s="17">
        <v>0.200287683588242</v>
      </c>
      <c r="EZ48" s="17">
        <v>0.102935556915072</v>
      </c>
      <c r="FA48" s="17">
        <v>230.07238691843401</v>
      </c>
      <c r="FB48" s="17">
        <v>41.793959913563199</v>
      </c>
      <c r="FC48" s="17">
        <v>77.397305865066102</v>
      </c>
      <c r="FD48" s="17">
        <v>16.4179720254843</v>
      </c>
      <c r="FE48" s="17">
        <v>7.8568334593583398</v>
      </c>
      <c r="FF48" s="17">
        <v>193.50649352436301</v>
      </c>
      <c r="FG48" s="17">
        <v>0.12668786098665599</v>
      </c>
      <c r="FH48" s="17">
        <v>5.6680034984510197</v>
      </c>
      <c r="FI48" s="17">
        <v>54.496310925665597</v>
      </c>
      <c r="FJ48" s="17">
        <v>158.35541719968899</v>
      </c>
      <c r="FK48" s="17">
        <v>1.46323104842973</v>
      </c>
      <c r="FL48" s="17">
        <v>0</v>
      </c>
      <c r="FM48" s="17">
        <v>2059.0574439596699</v>
      </c>
      <c r="FN48" s="17">
        <v>0.52493962589761001</v>
      </c>
      <c r="FO48" s="17">
        <v>5.3902963908889303</v>
      </c>
      <c r="FP48" s="17">
        <v>37.297659116601103</v>
      </c>
      <c r="FQ48" s="17">
        <v>0</v>
      </c>
      <c r="FR48" s="17">
        <v>29.338475156560701</v>
      </c>
      <c r="FS48" s="17">
        <v>6.0076471298772098</v>
      </c>
      <c r="FT48" s="17">
        <v>0.590415884389624</v>
      </c>
      <c r="FU48" s="17">
        <v>300.95419867072297</v>
      </c>
      <c r="FV48" s="17">
        <v>1.5388508869901301</v>
      </c>
      <c r="FW48" s="17">
        <v>68.6428234605808</v>
      </c>
      <c r="FY48" s="26">
        <f t="shared" si="57"/>
        <v>0.91144238679251333</v>
      </c>
      <c r="FZ48" s="40">
        <f t="shared" si="58"/>
        <v>1.2879211715416199E-3</v>
      </c>
      <c r="GA48" s="40">
        <f t="shared" si="59"/>
        <v>7.3598746008594386E-4</v>
      </c>
      <c r="GB48" s="40">
        <f t="shared" si="60"/>
        <v>2.5312550110839768E-2</v>
      </c>
      <c r="GC48" s="40">
        <f t="shared" si="61"/>
        <v>8.769641601226501E-4</v>
      </c>
      <c r="GD48" s="40">
        <f t="shared" si="62"/>
        <v>8.4806945954347555E-4</v>
      </c>
      <c r="GE48" s="40">
        <f t="shared" si="63"/>
        <v>-3.7477970963091196E-2</v>
      </c>
      <c r="GF48" s="40">
        <f t="shared" si="64"/>
        <v>8.8862727927367029E-4</v>
      </c>
      <c r="GG48" s="40">
        <f t="shared" si="65"/>
        <v>9.4580643340631072E-4</v>
      </c>
      <c r="GH48" s="40">
        <f t="shared" si="66"/>
        <v>2.5054795300246922E-3</v>
      </c>
      <c r="GI48" s="40">
        <f t="shared" si="67"/>
        <v>0</v>
      </c>
      <c r="GJ48" s="40">
        <f t="shared" si="68"/>
        <v>1.8681218029254702E-3</v>
      </c>
      <c r="GK48" s="40">
        <f t="shared" si="69"/>
        <v>2.4325467064831461E-3</v>
      </c>
      <c r="GL48" s="40">
        <f t="shared" si="70"/>
        <v>2.2880164676106819E-3</v>
      </c>
      <c r="GM48" s="40">
        <f t="shared" si="71"/>
        <v>-1.6461306695512471E-6</v>
      </c>
      <c r="GN48" s="40">
        <f t="shared" si="72"/>
        <v>1.5406460766448813E-3</v>
      </c>
      <c r="GO48" s="40">
        <f t="shared" si="73"/>
        <v>2.4965072201863603E-3</v>
      </c>
      <c r="GP48" s="40">
        <f t="shared" si="74"/>
        <v>1.3391153388391849E-3</v>
      </c>
      <c r="GQ48" s="40">
        <f t="shared" si="75"/>
        <v>2.0197201790186372E-3</v>
      </c>
      <c r="GR48" s="40">
        <f t="shared" si="76"/>
        <v>1.5539539771243346E-3</v>
      </c>
      <c r="GS48" s="40">
        <f t="shared" si="77"/>
        <v>1.499251374742566E-3</v>
      </c>
      <c r="GT48" s="40">
        <f t="shared" si="78"/>
        <v>2.4357305510089634E-3</v>
      </c>
      <c r="GU48" s="40">
        <f t="shared" si="79"/>
        <v>0</v>
      </c>
      <c r="GV48" s="40">
        <f t="shared" si="80"/>
        <v>0</v>
      </c>
      <c r="GW48" s="40">
        <f t="shared" si="81"/>
        <v>-2.6373306044126624E-6</v>
      </c>
      <c r="GX48" s="40">
        <f t="shared" si="82"/>
        <v>9.5773892533335201E-4</v>
      </c>
      <c r="GY48" s="40">
        <f t="shared" si="83"/>
        <v>2.1017198924099438E-3</v>
      </c>
      <c r="GZ48" s="40">
        <f t="shared" si="84"/>
        <v>6.2781216034367372E-4</v>
      </c>
      <c r="HA48" s="40">
        <f t="shared" si="85"/>
        <v>2.4850972071039875E-3</v>
      </c>
      <c r="HB48" s="40">
        <f t="shared" si="86"/>
        <v>1.9836487234871796E-3</v>
      </c>
      <c r="HC48" s="40">
        <f t="shared" si="87"/>
        <v>1.9150245981350066E-3</v>
      </c>
      <c r="HD48" s="40">
        <f t="shared" si="88"/>
        <v>0</v>
      </c>
      <c r="HE48" s="40">
        <f t="shared" si="89"/>
        <v>2.2409690285641643E-3</v>
      </c>
      <c r="HF48" s="40">
        <f t="shared" si="90"/>
        <v>5.4428158000766102E-4</v>
      </c>
      <c r="HG48" s="40">
        <f t="shared" si="91"/>
        <v>1.6608236170707646E-3</v>
      </c>
      <c r="HH48" s="40">
        <f t="shared" si="92"/>
        <v>1.6467558372346292E-3</v>
      </c>
      <c r="HI48" s="40">
        <f t="shared" si="93"/>
        <v>0</v>
      </c>
      <c r="HJ48" s="40">
        <f t="shared" si="94"/>
        <v>1.1228014856364908E-3</v>
      </c>
      <c r="HK48" s="40">
        <f t="shared" si="95"/>
        <v>0</v>
      </c>
      <c r="HL48" s="40">
        <f t="shared" si="96"/>
        <v>2.4499525605079647E-3</v>
      </c>
      <c r="HM48" s="40">
        <f t="shared" si="97"/>
        <v>1.8587905530027392E-4</v>
      </c>
      <c r="HN48" s="40">
        <f t="shared" si="98"/>
        <v>2.2205481741846746E-3</v>
      </c>
      <c r="HO48" s="40">
        <f t="shared" si="99"/>
        <v>0</v>
      </c>
      <c r="HP48" s="40">
        <f t="shared" si="100"/>
        <v>0</v>
      </c>
      <c r="HQ48" s="40">
        <f t="shared" si="101"/>
        <v>0</v>
      </c>
      <c r="HR48" s="40">
        <f t="shared" si="102"/>
        <v>2.0455412576955365E-3</v>
      </c>
      <c r="HS48" s="40">
        <f t="shared" si="103"/>
        <v>2.0264151631793595E-3</v>
      </c>
      <c r="HT48" s="40">
        <f t="shared" si="104"/>
        <v>2.0236534030778613E-3</v>
      </c>
      <c r="HU48" s="40">
        <f t="shared" si="105"/>
        <v>1.2247445934570769E-3</v>
      </c>
      <c r="HV48" s="40">
        <f t="shared" si="106"/>
        <v>3.4748645681004507E-4</v>
      </c>
      <c r="HW48" s="40">
        <f t="shared" si="107"/>
        <v>1.9297747651675026E-4</v>
      </c>
      <c r="HX48" s="40">
        <f t="shared" si="108"/>
        <v>2.2449479442403905E-4</v>
      </c>
      <c r="HY48" s="40">
        <f t="shared" si="109"/>
        <v>2.5849815427429115E-3</v>
      </c>
      <c r="HZ48" s="40">
        <f t="shared" si="110"/>
        <v>0</v>
      </c>
      <c r="IA48" s="40">
        <f t="shared" si="111"/>
        <v>0</v>
      </c>
      <c r="IB48" s="40">
        <f t="shared" si="112"/>
        <v>0</v>
      </c>
      <c r="IC48" s="40">
        <f t="shared" si="113"/>
        <v>2.1556836084382809E-3</v>
      </c>
    </row>
    <row r="49" spans="1:237" x14ac:dyDescent="0.25">
      <c r="A49" s="17" t="s">
        <v>218</v>
      </c>
      <c r="B49" s="15">
        <v>6146.4963787999995</v>
      </c>
      <c r="C49" s="15">
        <v>17.942186499999998</v>
      </c>
      <c r="D49" s="15">
        <v>30158.897888</v>
      </c>
      <c r="E49" s="15">
        <v>4791.4464226</v>
      </c>
      <c r="F49" s="15">
        <v>4325.1744402000004</v>
      </c>
      <c r="G49" s="15">
        <v>33423.228542999997</v>
      </c>
      <c r="H49" s="15">
        <v>644.12294519</v>
      </c>
      <c r="I49" s="17">
        <v>3.8116174200000001</v>
      </c>
      <c r="J49" s="17">
        <v>1.55045871</v>
      </c>
      <c r="L49" s="17">
        <v>0.58224414999999996</v>
      </c>
      <c r="M49" s="17">
        <v>8.2889950799999994</v>
      </c>
      <c r="N49" s="17">
        <v>3.040928E-2</v>
      </c>
      <c r="O49" s="17">
        <v>2.2631800000000001E-3</v>
      </c>
      <c r="P49" s="17">
        <v>6.1110289999999998E-2</v>
      </c>
      <c r="R49" s="17">
        <v>0.18217172000000001</v>
      </c>
      <c r="T49" s="17">
        <v>0.10404296</v>
      </c>
      <c r="U49" s="17">
        <v>0.12351473</v>
      </c>
      <c r="W49" s="17">
        <v>3.7897000000000001E-4</v>
      </c>
      <c r="Y49" s="17">
        <v>2.4394500000000001E-3</v>
      </c>
      <c r="Z49" s="17">
        <v>5.0975424199999999</v>
      </c>
      <c r="AA49" s="17">
        <v>100.66279299999999</v>
      </c>
      <c r="AB49" s="17">
        <v>0.13624664</v>
      </c>
      <c r="AC49" s="17">
        <v>0.50142312</v>
      </c>
      <c r="AD49" s="17">
        <v>0.92864941999999995</v>
      </c>
      <c r="AE49" s="17">
        <v>1.51403632</v>
      </c>
      <c r="AG49" s="17">
        <v>0.12600101</v>
      </c>
      <c r="AH49" s="17">
        <v>1.31528326</v>
      </c>
      <c r="AI49" s="17">
        <v>0.13275820999999999</v>
      </c>
      <c r="AL49" s="17">
        <v>2.2290205599999999</v>
      </c>
      <c r="AO49" s="17">
        <v>0.40622448999999999</v>
      </c>
      <c r="AP49" s="17">
        <v>3.2747900000000001E-3</v>
      </c>
      <c r="AQ49" s="5">
        <v>8.9999999999999999E-8</v>
      </c>
      <c r="AR49" s="5">
        <v>7.6000000000000003E-7</v>
      </c>
      <c r="AT49" s="17">
        <v>2.2220000000000001E-5</v>
      </c>
      <c r="AU49" s="17">
        <v>1.4349999999999999E-4</v>
      </c>
      <c r="AV49" s="17">
        <v>1.0268E-4</v>
      </c>
      <c r="AW49" s="17">
        <v>0.25306084000000001</v>
      </c>
      <c r="AX49" s="17">
        <v>0.36355354000000001</v>
      </c>
      <c r="AY49" s="17">
        <v>1.83384908</v>
      </c>
      <c r="AZ49" s="17">
        <v>3.31747821</v>
      </c>
      <c r="BA49" s="17">
        <v>5.0815850000000003E-2</v>
      </c>
      <c r="BE49" s="17">
        <v>3.9910000000000002E-5</v>
      </c>
      <c r="BG49" s="17" t="s">
        <v>218</v>
      </c>
      <c r="BH49" s="17">
        <v>0</v>
      </c>
      <c r="BI49" s="17">
        <v>3.7686878756469301E-3</v>
      </c>
      <c r="BJ49" s="17">
        <v>0</v>
      </c>
      <c r="BK49" s="17">
        <v>1.5504665206496799</v>
      </c>
      <c r="BL49" s="17">
        <v>0</v>
      </c>
      <c r="BM49" s="17">
        <v>3.81163271752165</v>
      </c>
      <c r="BN49" s="17">
        <v>3.81163271752165</v>
      </c>
      <c r="BO49" s="5">
        <v>6.9768177433489297E-6</v>
      </c>
      <c r="BP49" s="17">
        <v>0</v>
      </c>
      <c r="BQ49" s="17">
        <v>0.23873665523126</v>
      </c>
      <c r="BR49" s="17">
        <v>0.34354775041852098</v>
      </c>
      <c r="BS49" s="17">
        <v>8.28902582005672</v>
      </c>
      <c r="BT49" s="5">
        <v>3.99097853733463E-5</v>
      </c>
      <c r="BU49" s="17">
        <v>9.7309675780959792E-3</v>
      </c>
      <c r="BV49" s="17">
        <v>2.0678309142989501E-2</v>
      </c>
      <c r="BW49" s="17">
        <v>2.4394994080095202E-3</v>
      </c>
      <c r="BX49" s="17">
        <v>2.2631692701435102E-3</v>
      </c>
      <c r="BY49" s="17">
        <v>1.46669915725899E-2</v>
      </c>
      <c r="BZ49" s="17">
        <v>4.6445478170240903E-2</v>
      </c>
      <c r="CA49" s="17">
        <v>0</v>
      </c>
      <c r="CB49" s="17">
        <v>0</v>
      </c>
      <c r="CC49" s="17">
        <v>57.467541684526303</v>
      </c>
      <c r="CD49" s="17">
        <v>0.182173449546675</v>
      </c>
      <c r="CE49" s="17">
        <v>3.0174684889267299E-2</v>
      </c>
      <c r="CF49" s="17">
        <v>7.3875926660251195E-2</v>
      </c>
      <c r="CG49" s="17">
        <v>0</v>
      </c>
      <c r="CH49" s="17">
        <v>0.123515759678056</v>
      </c>
      <c r="CI49" s="17">
        <v>1.5140442489014001</v>
      </c>
      <c r="CJ49" s="17">
        <v>0</v>
      </c>
      <c r="CK49" s="17">
        <v>0</v>
      </c>
      <c r="CL49" s="17">
        <v>0.13275931161896701</v>
      </c>
      <c r="CM49" s="17">
        <v>0</v>
      </c>
      <c r="CN49" s="17">
        <v>6147.2968956211498</v>
      </c>
      <c r="CO49" s="17">
        <v>3.7985547803568099E-4</v>
      </c>
      <c r="CP49" s="17">
        <v>0</v>
      </c>
      <c r="CQ49" s="17">
        <v>1.6743395718050801E-4</v>
      </c>
      <c r="CR49" s="17">
        <v>12.9673787910776</v>
      </c>
      <c r="CS49" s="5">
        <v>6.1731138037897406E-5</v>
      </c>
      <c r="CT49" s="17">
        <v>0.36355615122774898</v>
      </c>
      <c r="CU49" s="17">
        <v>0</v>
      </c>
      <c r="CV49" s="17">
        <v>0</v>
      </c>
      <c r="CW49" s="17">
        <v>0</v>
      </c>
      <c r="CX49" s="17">
        <v>5.0976950993015198</v>
      </c>
      <c r="CY49" s="17">
        <v>5.0976950993015198</v>
      </c>
      <c r="CZ49" s="5">
        <v>3.5432527923323201E-6</v>
      </c>
      <c r="DA49" s="17">
        <v>0</v>
      </c>
      <c r="DB49" s="17">
        <v>100.68819331250501</v>
      </c>
      <c r="DC49" s="17">
        <v>1.8373079435045201</v>
      </c>
      <c r="DD49" s="17">
        <v>1.2130429839450301E-2</v>
      </c>
      <c r="DE49" s="17">
        <v>0.12339780949083699</v>
      </c>
      <c r="DF49" s="17">
        <v>0</v>
      </c>
      <c r="DG49" s="17">
        <v>5.2121217834602298</v>
      </c>
      <c r="DH49" s="17">
        <v>0</v>
      </c>
      <c r="DI49" s="17">
        <v>0</v>
      </c>
      <c r="DJ49" s="5">
        <v>1.98341690111278E-5</v>
      </c>
      <c r="DK49" s="17">
        <v>0</v>
      </c>
      <c r="DL49" s="17">
        <v>0.13037733829141801</v>
      </c>
      <c r="DM49" s="17">
        <v>0.37107377539355202</v>
      </c>
      <c r="DN49" s="17">
        <v>0.30649453789822301</v>
      </c>
      <c r="DO49" s="17">
        <v>0.62227720202439396</v>
      </c>
      <c r="DP49" s="17">
        <v>0</v>
      </c>
      <c r="DQ49" s="17">
        <v>3.3174914553207899</v>
      </c>
      <c r="DR49" s="5">
        <v>2.9323758379073701E-6</v>
      </c>
      <c r="DS49" s="17">
        <v>0.126003173283421</v>
      </c>
      <c r="DT49" s="17">
        <v>17.942259320535499</v>
      </c>
      <c r="DU49" s="17">
        <v>0</v>
      </c>
      <c r="DV49" s="17">
        <v>0.53928854515622504</v>
      </c>
      <c r="DW49" s="17">
        <v>0.77604944087291905</v>
      </c>
      <c r="DX49" s="17">
        <v>655.73349910561706</v>
      </c>
      <c r="DY49" s="17">
        <v>27314.481694902501</v>
      </c>
      <c r="DZ49" s="17">
        <v>3034.9426425873198</v>
      </c>
      <c r="EA49" s="17">
        <v>30349.424337489902</v>
      </c>
      <c r="EB49" s="17">
        <v>0</v>
      </c>
      <c r="EC49" s="17">
        <v>19.528139420879899</v>
      </c>
      <c r="ED49" s="17">
        <v>0</v>
      </c>
      <c r="EE49" s="17">
        <v>3.2748251046897802E-3</v>
      </c>
      <c r="EF49" s="5">
        <v>9.00003817690988E-8</v>
      </c>
      <c r="EG49" s="5">
        <v>7.59996643119099E-7</v>
      </c>
      <c r="EH49" s="17">
        <v>0</v>
      </c>
      <c r="EI49" s="5">
        <v>2.2219836754796401E-5</v>
      </c>
      <c r="EJ49" s="17">
        <v>1.4350243033383399E-4</v>
      </c>
      <c r="EK49" s="17">
        <v>1.02680020878652E-4</v>
      </c>
      <c r="EL49" s="17">
        <v>0.25306095016514901</v>
      </c>
      <c r="EM49" s="17">
        <v>253.06555770762199</v>
      </c>
      <c r="EN49" s="17">
        <v>195.77739286879901</v>
      </c>
      <c r="EO49" s="17">
        <v>146.975890509838</v>
      </c>
      <c r="EP49" s="17">
        <v>5.0828086594624002</v>
      </c>
      <c r="EQ49" s="17">
        <v>187.80543339231801</v>
      </c>
      <c r="ER49" s="17">
        <v>124.697567573188</v>
      </c>
      <c r="ES49" s="17">
        <v>0</v>
      </c>
      <c r="ET49" s="17">
        <v>7.2165935762275599E-4</v>
      </c>
      <c r="EU49" s="17">
        <v>19.968167821219399</v>
      </c>
      <c r="EV49" s="17">
        <v>4791.7498859216303</v>
      </c>
      <c r="EW49" s="17">
        <v>4325.44216221445</v>
      </c>
      <c r="EX49" s="17">
        <v>466.30772370718199</v>
      </c>
      <c r="EY49" s="17">
        <v>0</v>
      </c>
      <c r="EZ49" s="17">
        <v>1.1988776488367801</v>
      </c>
      <c r="FA49" s="17">
        <v>2475.3042557415101</v>
      </c>
      <c r="FB49" s="17">
        <v>0</v>
      </c>
      <c r="FC49" s="17">
        <v>70.325367728963698</v>
      </c>
      <c r="FD49" s="17">
        <v>18.616101689875801</v>
      </c>
      <c r="FE49" s="17">
        <v>4.5122365426489601</v>
      </c>
      <c r="FF49" s="17">
        <v>175.815334164696</v>
      </c>
      <c r="FG49" s="17">
        <v>0</v>
      </c>
      <c r="FH49" s="17">
        <v>13.222871577761</v>
      </c>
      <c r="FI49" s="17">
        <v>383.29518626290098</v>
      </c>
      <c r="FJ49" s="17">
        <v>440.53190516063398</v>
      </c>
      <c r="FK49" s="17">
        <v>18.247471610726599</v>
      </c>
      <c r="FL49" s="17">
        <v>0</v>
      </c>
      <c r="FM49" s="17">
        <v>33336.603283484597</v>
      </c>
      <c r="FN49" s="5">
        <v>2.1459142843750699E-5</v>
      </c>
      <c r="FO49" s="17">
        <v>5.0816680212332599E-2</v>
      </c>
      <c r="FP49" s="17">
        <v>753.20953761819203</v>
      </c>
      <c r="FQ49" s="17">
        <v>0</v>
      </c>
      <c r="FR49" s="17">
        <v>96.529689088069802</v>
      </c>
      <c r="FS49" s="17">
        <v>2.2290320764453799</v>
      </c>
      <c r="FT49" s="17">
        <v>0</v>
      </c>
      <c r="FU49" s="17">
        <v>644.16810198334394</v>
      </c>
      <c r="FV49" s="17">
        <v>0.40622501974562902</v>
      </c>
      <c r="FW49" s="17">
        <v>297.13384864002398</v>
      </c>
      <c r="FY49" s="26">
        <f t="shared" si="57"/>
        <v>1.017954004687075</v>
      </c>
      <c r="FZ49" s="40">
        <f t="shared" si="58"/>
        <v>1.3023953351885896E-4</v>
      </c>
      <c r="GA49" s="40">
        <f t="shared" si="59"/>
        <v>4.0586210326307901E-6</v>
      </c>
      <c r="GB49" s="40">
        <f t="shared" si="60"/>
        <v>6.3174208221219866E-3</v>
      </c>
      <c r="GC49" s="40">
        <f t="shared" si="61"/>
        <v>6.3334386918927819E-5</v>
      </c>
      <c r="GD49" s="40">
        <f t="shared" si="62"/>
        <v>6.1898547249637908E-5</v>
      </c>
      <c r="GE49" s="40">
        <f t="shared" si="63"/>
        <v>-2.5917681591996439E-3</v>
      </c>
      <c r="GF49" s="40">
        <f t="shared" si="64"/>
        <v>7.0105860505604347E-5</v>
      </c>
      <c r="GG49" s="40">
        <f t="shared" si="65"/>
        <v>4.0133937812309729E-6</v>
      </c>
      <c r="GH49" s="40">
        <f t="shared" si="66"/>
        <v>5.0376379774202163E-6</v>
      </c>
      <c r="GI49" s="40">
        <f t="shared" si="67"/>
        <v>0</v>
      </c>
      <c r="GJ49" s="40">
        <f t="shared" si="68"/>
        <v>6.9138779292245942E-5</v>
      </c>
      <c r="GK49" s="40">
        <f t="shared" si="69"/>
        <v>3.7085384203830717E-6</v>
      </c>
      <c r="GL49" s="40">
        <f t="shared" si="70"/>
        <v>-1.0782611486931437E-7</v>
      </c>
      <c r="GM49" s="40">
        <f t="shared" si="71"/>
        <v>-4.7410530712783434E-6</v>
      </c>
      <c r="GN49" s="40">
        <f t="shared" si="72"/>
        <v>3.5668998311115867E-5</v>
      </c>
      <c r="GO49" s="40">
        <f t="shared" si="73"/>
        <v>0</v>
      </c>
      <c r="GP49" s="40">
        <f t="shared" si="74"/>
        <v>9.4940459199096552E-6</v>
      </c>
      <c r="GQ49" s="40">
        <f t="shared" si="75"/>
        <v>0</v>
      </c>
      <c r="GR49" s="40">
        <f t="shared" si="76"/>
        <v>7.3542212932980352E-5</v>
      </c>
      <c r="GS49" s="40">
        <f t="shared" si="77"/>
        <v>8.3364798352378675E-6</v>
      </c>
      <c r="GT49" s="40">
        <f t="shared" si="78"/>
        <v>0</v>
      </c>
      <c r="GU49" s="40">
        <f t="shared" si="79"/>
        <v>2.3365386064357996E-3</v>
      </c>
      <c r="GV49" s="40">
        <f t="shared" si="80"/>
        <v>0</v>
      </c>
      <c r="GW49" s="40">
        <f t="shared" si="81"/>
        <v>2.0253749623916293E-5</v>
      </c>
      <c r="GX49" s="40">
        <f t="shared" si="82"/>
        <v>2.9951550951458987E-5</v>
      </c>
      <c r="GY49" s="40">
        <f t="shared" si="83"/>
        <v>2.5233069486769842E-4</v>
      </c>
      <c r="GZ49" s="40">
        <f t="shared" si="84"/>
        <v>2.3917565306861657E-5</v>
      </c>
      <c r="HA49" s="40">
        <f t="shared" si="85"/>
        <v>5.5828468719139966E-5</v>
      </c>
      <c r="HB49" s="40">
        <f t="shared" si="86"/>
        <v>1.3171808433048952E-4</v>
      </c>
      <c r="HC49" s="40">
        <f t="shared" si="87"/>
        <v>5.2369294549760862E-6</v>
      </c>
      <c r="HD49" s="40">
        <f t="shared" si="88"/>
        <v>0</v>
      </c>
      <c r="HE49" s="40">
        <f t="shared" si="89"/>
        <v>1.7168778417001222E-5</v>
      </c>
      <c r="HF49" s="40">
        <f t="shared" si="90"/>
        <v>4.1607789598216655E-5</v>
      </c>
      <c r="HG49" s="40">
        <f t="shared" si="91"/>
        <v>8.2979347719427636E-6</v>
      </c>
      <c r="HH49" s="40">
        <f t="shared" si="92"/>
        <v>0</v>
      </c>
      <c r="HI49" s="40">
        <f t="shared" si="93"/>
        <v>0</v>
      </c>
      <c r="HJ49" s="40">
        <f t="shared" si="94"/>
        <v>5.1665945064229701E-6</v>
      </c>
      <c r="HK49" s="40">
        <f t="shared" si="95"/>
        <v>0</v>
      </c>
      <c r="HL49" s="40">
        <f t="shared" si="96"/>
        <v>0</v>
      </c>
      <c r="HM49" s="40">
        <f t="shared" si="97"/>
        <v>1.3040711283306777E-6</v>
      </c>
      <c r="HN49" s="40">
        <f t="shared" si="98"/>
        <v>1.071967661440105E-5</v>
      </c>
      <c r="HO49" s="40">
        <f t="shared" si="99"/>
        <v>4.2418788755709194E-6</v>
      </c>
      <c r="HP49" s="40">
        <f t="shared" si="100"/>
        <v>-4.4169485539842432E-6</v>
      </c>
      <c r="HQ49" s="40">
        <f t="shared" si="101"/>
        <v>0</v>
      </c>
      <c r="HR49" s="40">
        <f t="shared" si="102"/>
        <v>-7.346768838866056E-6</v>
      </c>
      <c r="HS49" s="40">
        <f t="shared" si="103"/>
        <v>1.6936124278754973E-5</v>
      </c>
      <c r="HT49" s="40">
        <f t="shared" si="104"/>
        <v>2.0333708606735027E-7</v>
      </c>
      <c r="HU49" s="40">
        <f t="shared" si="105"/>
        <v>4.3533068570859904E-7</v>
      </c>
      <c r="HV49" s="40">
        <f t="shared" si="106"/>
        <v>7.1825122345722304E-6</v>
      </c>
      <c r="HW49" s="40">
        <f t="shared" si="107"/>
        <v>1.886122223601994E-3</v>
      </c>
      <c r="HX49" s="40">
        <f t="shared" si="108"/>
        <v>3.9925871253711193E-6</v>
      </c>
      <c r="HY49" s="40">
        <f t="shared" si="109"/>
        <v>1.6337664972567126E-5</v>
      </c>
      <c r="HZ49" s="40">
        <f t="shared" si="110"/>
        <v>0</v>
      </c>
      <c r="IA49" s="40">
        <f t="shared" si="111"/>
        <v>0</v>
      </c>
      <c r="IB49" s="40">
        <f t="shared" si="112"/>
        <v>0</v>
      </c>
      <c r="IC49" s="40">
        <f t="shared" si="113"/>
        <v>-5.3777663167797207E-6</v>
      </c>
    </row>
    <row r="50" spans="1:237" x14ac:dyDescent="0.25">
      <c r="A50" s="17" t="s">
        <v>219</v>
      </c>
      <c r="B50" s="15">
        <v>5828.2338814000004</v>
      </c>
      <c r="C50" s="15">
        <v>180.92443673</v>
      </c>
      <c r="D50" s="15">
        <v>11057.471573000001</v>
      </c>
      <c r="E50" s="15">
        <v>903.95459334999998</v>
      </c>
      <c r="F50" s="15">
        <v>689.56376083999999</v>
      </c>
      <c r="G50" s="15">
        <v>4544.7702204999996</v>
      </c>
      <c r="H50" s="15">
        <v>691.50607359000003</v>
      </c>
      <c r="I50" s="17">
        <v>5.8378164400000001</v>
      </c>
      <c r="J50" s="17">
        <v>7.2313077400000001</v>
      </c>
      <c r="K50" s="17">
        <v>0.15266650000000001</v>
      </c>
      <c r="L50" s="17">
        <v>6.9623779999999996E-2</v>
      </c>
      <c r="M50" s="17">
        <v>11.08830706</v>
      </c>
      <c r="N50" s="17">
        <v>0.61249118000000002</v>
      </c>
      <c r="O50" s="17">
        <v>9.5039500000000006E-3</v>
      </c>
      <c r="P50" s="17">
        <v>3.076711E-2</v>
      </c>
      <c r="Q50" s="17">
        <v>6.4323290000000005E-2</v>
      </c>
      <c r="R50" s="17">
        <v>0.26828833000000002</v>
      </c>
      <c r="S50" s="17">
        <v>21.935040969999999</v>
      </c>
      <c r="T50" s="17">
        <v>3.5428710000000002E-2</v>
      </c>
      <c r="U50" s="17">
        <v>0.14517035</v>
      </c>
      <c r="V50" s="17">
        <v>3.3846250000000001E-2</v>
      </c>
      <c r="Y50" s="17">
        <v>1.0674299999999999E-2</v>
      </c>
      <c r="Z50" s="17">
        <v>27.637839320000001</v>
      </c>
      <c r="AA50" s="17">
        <v>35.695801709999998</v>
      </c>
      <c r="AB50" s="17">
        <v>0.17877675000000001</v>
      </c>
      <c r="AC50" s="17">
        <v>4.8839790000000001E-2</v>
      </c>
      <c r="AD50" s="17">
        <v>0.84887767000000003</v>
      </c>
      <c r="AE50" s="17">
        <v>1.60826465</v>
      </c>
      <c r="AG50" s="17">
        <v>0.20843939</v>
      </c>
      <c r="AH50" s="17">
        <v>0.56621547000000005</v>
      </c>
      <c r="AI50" s="17">
        <v>0.16376641</v>
      </c>
      <c r="AJ50" s="17">
        <v>3.7230869999999999E-2</v>
      </c>
      <c r="AL50" s="17">
        <v>7.9000404199999998</v>
      </c>
      <c r="AN50" s="17">
        <v>2.0307760000000001E-2</v>
      </c>
      <c r="AO50" s="17">
        <v>3.5693899899999999</v>
      </c>
      <c r="AP50" s="17">
        <v>1.986953E-2</v>
      </c>
      <c r="AT50" s="17">
        <v>8.0000000000000002E-8</v>
      </c>
      <c r="AU50" s="17">
        <v>1.2772E-4</v>
      </c>
      <c r="AV50" s="17">
        <v>1.1200000000000001E-6</v>
      </c>
      <c r="AW50" s="17">
        <v>0.24079179000000001</v>
      </c>
      <c r="AX50" s="17">
        <v>1.78844234</v>
      </c>
      <c r="AY50" s="17">
        <v>3.9063149300000002</v>
      </c>
      <c r="AZ50" s="17">
        <v>1.0567240499999999</v>
      </c>
      <c r="BA50" s="17">
        <v>2.2138828500000001</v>
      </c>
      <c r="BE50" s="17">
        <v>3.4650000000000002E-5</v>
      </c>
      <c r="BG50" s="17" t="s">
        <v>219</v>
      </c>
      <c r="BH50" s="17">
        <v>9.8137880982185496E-4</v>
      </c>
      <c r="BI50" s="17">
        <v>1.9762087743563799E-3</v>
      </c>
      <c r="BJ50" s="17">
        <v>0</v>
      </c>
      <c r="BK50" s="17">
        <v>7.2313017871951599</v>
      </c>
      <c r="BL50" s="17">
        <v>0.15266650252828201</v>
      </c>
      <c r="BM50" s="17">
        <v>5.8378168771681898</v>
      </c>
      <c r="BN50" s="17">
        <v>5.8378168771681898</v>
      </c>
      <c r="BO50" s="17">
        <v>2.0514144142760298E-3</v>
      </c>
      <c r="BP50" s="17">
        <v>7.9316016266898104E-4</v>
      </c>
      <c r="BQ50" s="17">
        <v>2.85462868200069E-2</v>
      </c>
      <c r="BR50" s="17">
        <v>4.1078784638463997E-2</v>
      </c>
      <c r="BS50" s="17">
        <v>11.089562077496501</v>
      </c>
      <c r="BT50" s="5">
        <v>3.4649900990161798E-5</v>
      </c>
      <c r="BU50" s="17">
        <v>0.195996910504776</v>
      </c>
      <c r="BV50" s="17">
        <v>0.416493028496975</v>
      </c>
      <c r="BW50" s="17">
        <v>1.0674336945277699E-2</v>
      </c>
      <c r="BX50" s="17">
        <v>9.5039519537010002E-3</v>
      </c>
      <c r="BY50" s="17">
        <v>7.3842054186500604E-3</v>
      </c>
      <c r="BZ50" s="17">
        <v>2.3383322668048701E-2</v>
      </c>
      <c r="CA50" s="17">
        <v>6.4323229409774196E-2</v>
      </c>
      <c r="CB50" s="17">
        <v>0</v>
      </c>
      <c r="CC50" s="17">
        <v>726.09804305727403</v>
      </c>
      <c r="CD50" s="17">
        <v>0.26828817048974701</v>
      </c>
      <c r="CE50" s="17">
        <v>1.02743185511091E-2</v>
      </c>
      <c r="CF50" s="17">
        <v>2.51543488752481E-2</v>
      </c>
      <c r="CG50" s="17">
        <v>21.936124852607801</v>
      </c>
      <c r="CH50" s="17">
        <v>0.14517040895313599</v>
      </c>
      <c r="CI50" s="17">
        <v>1.6082643516331301</v>
      </c>
      <c r="CJ50" s="17">
        <v>3.38463986073149E-2</v>
      </c>
      <c r="CK50" s="17">
        <v>0</v>
      </c>
      <c r="CL50" s="17">
        <v>0.16376652019038099</v>
      </c>
      <c r="CM50" s="17">
        <v>2.0307738360973802E-2</v>
      </c>
      <c r="CN50" s="17">
        <v>5828.41255071655</v>
      </c>
      <c r="CO50" s="17">
        <v>0</v>
      </c>
      <c r="CP50" s="17">
        <v>0</v>
      </c>
      <c r="CQ50" s="17">
        <v>70.983377536761395</v>
      </c>
      <c r="CR50" s="17">
        <v>28.745480109637899</v>
      </c>
      <c r="CS50" s="17">
        <v>0.10769479496213</v>
      </c>
      <c r="CT50" s="17">
        <v>1.7884443340584</v>
      </c>
      <c r="CU50" s="17">
        <v>46.663174526914503</v>
      </c>
      <c r="CV50" s="17">
        <v>0</v>
      </c>
      <c r="CW50" s="17">
        <v>5.6463255547958705E-4</v>
      </c>
      <c r="CX50" s="17">
        <v>27.649734537352899</v>
      </c>
      <c r="CY50" s="17">
        <v>27.649734537352899</v>
      </c>
      <c r="CZ50" s="5">
        <v>2.6889010993074099E-5</v>
      </c>
      <c r="DA50" s="17">
        <v>0</v>
      </c>
      <c r="DB50" s="17">
        <v>35.7053982291594</v>
      </c>
      <c r="DC50" s="17">
        <v>3.9063162161693099</v>
      </c>
      <c r="DD50" s="17">
        <v>2.0901169457883201E-2</v>
      </c>
      <c r="DE50" s="17">
        <v>0.15347823870191199</v>
      </c>
      <c r="DF50" s="17">
        <v>0</v>
      </c>
      <c r="DG50" s="17">
        <v>2.61064337264804</v>
      </c>
      <c r="DH50" s="17">
        <v>5.3774073533059902E-4</v>
      </c>
      <c r="DI50" s="5">
        <v>1.34438838021059E-5</v>
      </c>
      <c r="DJ50" s="17">
        <v>1.52206157623121E-2</v>
      </c>
      <c r="DK50" s="17">
        <v>1.2837033859025399E-3</v>
      </c>
      <c r="DL50" s="17">
        <v>1.2698924281719801E-2</v>
      </c>
      <c r="DM50" s="17">
        <v>3.6143087346283201E-2</v>
      </c>
      <c r="DN50" s="17">
        <v>0.28012968655508802</v>
      </c>
      <c r="DO50" s="17">
        <v>0.56874791668182301</v>
      </c>
      <c r="DP50" s="17">
        <v>1.34437592481423E-4</v>
      </c>
      <c r="DQ50" s="17">
        <v>1.0567238528391401</v>
      </c>
      <c r="DR50" s="17">
        <v>0</v>
      </c>
      <c r="DS50" s="17">
        <v>0.208452732015769</v>
      </c>
      <c r="DT50" s="17">
        <v>180.92440401407299</v>
      </c>
      <c r="DU50" s="17">
        <v>0</v>
      </c>
      <c r="DV50" s="17">
        <v>0.23215577009455901</v>
      </c>
      <c r="DW50" s="17">
        <v>0.33407769308406698</v>
      </c>
      <c r="DX50" s="17">
        <v>529.360568006638</v>
      </c>
      <c r="DY50" s="17">
        <v>9945.3361594473008</v>
      </c>
      <c r="DZ50" s="17">
        <v>1105.0374620671901</v>
      </c>
      <c r="EA50" s="17">
        <v>11050.3736215144</v>
      </c>
      <c r="EB50" s="5">
        <v>6.0153958929292197E-6</v>
      </c>
      <c r="EC50" s="17">
        <v>15.1290864380753</v>
      </c>
      <c r="ED50" s="17">
        <v>6.6098074043629195E-4</v>
      </c>
      <c r="EE50" s="17">
        <v>1.98700299718607E-2</v>
      </c>
      <c r="EF50" s="17">
        <v>0</v>
      </c>
      <c r="EG50" s="17">
        <v>0</v>
      </c>
      <c r="EH50" s="17">
        <v>0</v>
      </c>
      <c r="EI50" s="5">
        <v>7.9998823305059002E-8</v>
      </c>
      <c r="EJ50" s="17">
        <v>1.2771783351796999E-4</v>
      </c>
      <c r="EK50" s="5">
        <v>1.1199858079663999E-6</v>
      </c>
      <c r="EL50" s="17">
        <v>0.24079192177089401</v>
      </c>
      <c r="EM50" s="17">
        <v>25.2952441211946</v>
      </c>
      <c r="EN50" s="17">
        <v>111.714149986085</v>
      </c>
      <c r="EO50" s="17">
        <v>16.5215471067301</v>
      </c>
      <c r="EP50" s="17">
        <v>8.5455014906384008</v>
      </c>
      <c r="EQ50" s="17">
        <v>37.847361096369497</v>
      </c>
      <c r="ER50" s="17">
        <v>15.8639427303714</v>
      </c>
      <c r="ES50" s="17">
        <v>0</v>
      </c>
      <c r="ET50" s="17">
        <v>4.4096138581458701E-3</v>
      </c>
      <c r="EU50" s="17">
        <v>4.0937363000518001</v>
      </c>
      <c r="EV50" s="17">
        <v>903.96432653494105</v>
      </c>
      <c r="EW50" s="17">
        <v>689.56781030280194</v>
      </c>
      <c r="EX50" s="17">
        <v>214.39651623213899</v>
      </c>
      <c r="EY50" s="17">
        <v>1.9358907940497199E-2</v>
      </c>
      <c r="EZ50" s="17">
        <v>0.10939539213675201</v>
      </c>
      <c r="FA50" s="17">
        <v>235.83806659986899</v>
      </c>
      <c r="FB50" s="17">
        <v>2.4156437220633001E-2</v>
      </c>
      <c r="FC50" s="17">
        <v>59.959400389897297</v>
      </c>
      <c r="FD50" s="17">
        <v>14.5795527131128</v>
      </c>
      <c r="FE50" s="17">
        <v>7.3062674074576801</v>
      </c>
      <c r="FF50" s="17">
        <v>149.99101048532901</v>
      </c>
      <c r="FG50" s="17">
        <v>3.7201110340228202E-2</v>
      </c>
      <c r="FH50" s="17">
        <v>11.812245253494</v>
      </c>
      <c r="FI50" s="17">
        <v>43.777012372615303</v>
      </c>
      <c r="FJ50" s="17">
        <v>68.134246191526501</v>
      </c>
      <c r="FK50" s="17">
        <v>1.6620105603388899</v>
      </c>
      <c r="FL50" s="17">
        <v>0</v>
      </c>
      <c r="FM50" s="17">
        <v>4542.6008911381896</v>
      </c>
      <c r="FN50" s="17">
        <v>1.2703313988374201</v>
      </c>
      <c r="FO50" s="17">
        <v>2.2138817455093802</v>
      </c>
      <c r="FP50" s="17">
        <v>103.034682347878</v>
      </c>
      <c r="FQ50" s="5">
        <v>9.4108373171247295E-5</v>
      </c>
      <c r="FR50" s="17">
        <v>48.993732492830702</v>
      </c>
      <c r="FS50" s="17">
        <v>7.9000580256707602</v>
      </c>
      <c r="FT50" s="17">
        <v>4.95208228929049E-3</v>
      </c>
      <c r="FU50" s="17">
        <v>691.67205045238597</v>
      </c>
      <c r="FV50" s="17">
        <v>3.5693974939836499</v>
      </c>
      <c r="FW50" s="17">
        <v>148.77529472705501</v>
      </c>
      <c r="FY50" s="26">
        <f t="shared" si="57"/>
        <v>0.7653346230491912</v>
      </c>
      <c r="FZ50" s="40">
        <f t="shared" si="58"/>
        <v>3.0655824763609625E-5</v>
      </c>
      <c r="GA50" s="40">
        <f t="shared" si="59"/>
        <v>-1.8082646875686593E-7</v>
      </c>
      <c r="GB50" s="40">
        <f t="shared" si="60"/>
        <v>-6.419145135251787E-4</v>
      </c>
      <c r="GC50" s="40">
        <f t="shared" si="61"/>
        <v>1.0767338329460505E-5</v>
      </c>
      <c r="GD50" s="40">
        <f t="shared" si="62"/>
        <v>5.8724994437437168E-6</v>
      </c>
      <c r="GE50" s="40">
        <f t="shared" si="63"/>
        <v>-4.7732432148601614E-4</v>
      </c>
      <c r="GF50" s="40">
        <f t="shared" si="64"/>
        <v>2.400222770629712E-4</v>
      </c>
      <c r="GG50" s="40">
        <f t="shared" si="65"/>
        <v>7.4885566228710238E-8</v>
      </c>
      <c r="GH50" s="40">
        <f t="shared" si="66"/>
        <v>-8.2319893637526828E-7</v>
      </c>
      <c r="GI50" s="40">
        <f t="shared" si="67"/>
        <v>1.6560817208913893E-8</v>
      </c>
      <c r="GJ50" s="40">
        <f t="shared" si="68"/>
        <v>1.8549100191064309E-5</v>
      </c>
      <c r="GK50" s="40">
        <f t="shared" si="69"/>
        <v>1.1318386925160592E-4</v>
      </c>
      <c r="GL50" s="40">
        <f t="shared" si="70"/>
        <v>-2.0261487668319376E-6</v>
      </c>
      <c r="GM50" s="40">
        <f t="shared" si="71"/>
        <v>2.0556726409447552E-7</v>
      </c>
      <c r="GN50" s="40">
        <f t="shared" si="72"/>
        <v>1.3588754314633736E-5</v>
      </c>
      <c r="GO50" s="40">
        <f t="shared" si="73"/>
        <v>-9.4196403524824516E-7</v>
      </c>
      <c r="GP50" s="40">
        <f t="shared" si="74"/>
        <v>-5.9454786201878366E-7</v>
      </c>
      <c r="GQ50" s="40">
        <f t="shared" si="75"/>
        <v>4.941329306308819E-5</v>
      </c>
      <c r="GR50" s="40">
        <f t="shared" si="76"/>
        <v>-1.2016707016873247E-6</v>
      </c>
      <c r="GS50" s="40">
        <f t="shared" si="77"/>
        <v>4.0609625852682775E-7</v>
      </c>
      <c r="GT50" s="40">
        <f t="shared" si="78"/>
        <v>4.3906581939856232E-6</v>
      </c>
      <c r="GU50" s="40">
        <f t="shared" si="79"/>
        <v>0</v>
      </c>
      <c r="GV50" s="40">
        <f t="shared" si="80"/>
        <v>0</v>
      </c>
      <c r="GW50" s="40">
        <f t="shared" si="81"/>
        <v>3.461142903984191E-6</v>
      </c>
      <c r="GX50" s="40">
        <f t="shared" si="82"/>
        <v>4.3039606733256914E-4</v>
      </c>
      <c r="GY50" s="40">
        <f t="shared" si="83"/>
        <v>2.6884167604263205E-4</v>
      </c>
      <c r="GZ50" s="40">
        <f t="shared" si="84"/>
        <v>6.8644373169582477E-5</v>
      </c>
      <c r="HA50" s="40">
        <f t="shared" si="85"/>
        <v>4.5488074436857003E-5</v>
      </c>
      <c r="HB50" s="40">
        <f t="shared" si="86"/>
        <v>-7.8648657417476604E-8</v>
      </c>
      <c r="HC50" s="40">
        <f t="shared" si="87"/>
        <v>-1.8552100232850216E-7</v>
      </c>
      <c r="HD50" s="40">
        <f t="shared" si="88"/>
        <v>1.34437592481423E+46</v>
      </c>
      <c r="HE50" s="40">
        <f t="shared" si="89"/>
        <v>6.4009090455487993E-5</v>
      </c>
      <c r="HF50" s="40">
        <f t="shared" si="90"/>
        <v>3.1777970718357968E-5</v>
      </c>
      <c r="HG50" s="40">
        <f t="shared" si="91"/>
        <v>6.7285092826034089E-7</v>
      </c>
      <c r="HH50" s="40">
        <f t="shared" si="92"/>
        <v>-7.9932754114520976E-4</v>
      </c>
      <c r="HI50" s="40">
        <f t="shared" si="93"/>
        <v>0</v>
      </c>
      <c r="HJ50" s="40">
        <f t="shared" si="94"/>
        <v>2.2285545167334457E-6</v>
      </c>
      <c r="HK50" s="40">
        <f t="shared" si="95"/>
        <v>0</v>
      </c>
      <c r="HL50" s="40">
        <f t="shared" si="96"/>
        <v>-1.0655545564535907E-6</v>
      </c>
      <c r="HM50" s="40">
        <f t="shared" si="97"/>
        <v>2.1023154295377483E-6</v>
      </c>
      <c r="HN50" s="40">
        <f t="shared" si="98"/>
        <v>2.5162742183664238E-5</v>
      </c>
      <c r="HO50" s="40">
        <f t="shared" si="99"/>
        <v>0</v>
      </c>
      <c r="HP50" s="40">
        <f t="shared" si="100"/>
        <v>0</v>
      </c>
      <c r="HQ50" s="40">
        <f t="shared" si="101"/>
        <v>0</v>
      </c>
      <c r="HR50" s="40">
        <f t="shared" si="102"/>
        <v>-1.4708686762491597E-5</v>
      </c>
      <c r="HS50" s="40">
        <f t="shared" si="103"/>
        <v>-1.6962746868276095E-5</v>
      </c>
      <c r="HT50" s="40">
        <f t="shared" si="104"/>
        <v>-1.2671458571542045E-5</v>
      </c>
      <c r="HU50" s="40">
        <f t="shared" si="105"/>
        <v>5.4723997858003397E-7</v>
      </c>
      <c r="HV50" s="40">
        <f t="shared" si="106"/>
        <v>1.1149693536984255E-6</v>
      </c>
      <c r="HW50" s="40">
        <f t="shared" si="107"/>
        <v>3.2925387040469378E-7</v>
      </c>
      <c r="HX50" s="40">
        <f t="shared" si="108"/>
        <v>-1.8657743226393464E-7</v>
      </c>
      <c r="HY50" s="40">
        <f t="shared" si="109"/>
        <v>-4.9889298336272498E-7</v>
      </c>
      <c r="HZ50" s="40">
        <f t="shared" si="110"/>
        <v>0</v>
      </c>
      <c r="IA50" s="40">
        <f t="shared" si="111"/>
        <v>0</v>
      </c>
      <c r="IB50" s="40">
        <f t="shared" si="112"/>
        <v>0</v>
      </c>
      <c r="IC50" s="40">
        <f t="shared" si="113"/>
        <v>-2.8574267879886291E-6</v>
      </c>
    </row>
    <row r="51" spans="1:237" x14ac:dyDescent="0.25">
      <c r="A51" s="17" t="s">
        <v>220</v>
      </c>
      <c r="B51" s="15">
        <v>12475.8879</v>
      </c>
      <c r="C51" s="15">
        <v>157.11030099999999</v>
      </c>
      <c r="D51" s="15">
        <v>26831.069800000001</v>
      </c>
      <c r="E51" s="15">
        <v>2245.4794737000002</v>
      </c>
      <c r="F51" s="15">
        <v>1624.5879891</v>
      </c>
      <c r="G51" s="15">
        <v>26454.144</v>
      </c>
      <c r="H51" s="15">
        <v>530.85838160000003</v>
      </c>
      <c r="I51" s="17">
        <v>0.52594580000000002</v>
      </c>
      <c r="J51" s="17">
        <v>0.34511792000000002</v>
      </c>
      <c r="L51" s="17">
        <v>0.14189135999999999</v>
      </c>
      <c r="M51" s="17">
        <v>0.84045601000000003</v>
      </c>
      <c r="N51" s="17">
        <v>1.6441669999999999E-2</v>
      </c>
      <c r="O51" s="17">
        <v>1.1882E-4</v>
      </c>
      <c r="P51" s="17">
        <v>4.6058599999999998E-2</v>
      </c>
      <c r="R51" s="17">
        <v>3.7350000000000001E-2</v>
      </c>
      <c r="T51" s="17">
        <v>4.930441E-2</v>
      </c>
      <c r="U51" s="17">
        <v>2.2515250000000001E-2</v>
      </c>
      <c r="Y51" s="17">
        <v>9.1904599999999993E-3</v>
      </c>
      <c r="Z51" s="17">
        <v>1.0438609299999999</v>
      </c>
      <c r="AA51" s="17">
        <v>21.575744</v>
      </c>
      <c r="AB51" s="17">
        <v>0.15022780999999999</v>
      </c>
      <c r="AC51" s="17">
        <v>0.25740658</v>
      </c>
      <c r="AD51" s="17">
        <v>0.76277329999999999</v>
      </c>
      <c r="AE51" s="17">
        <v>5.0759730000000003</v>
      </c>
      <c r="AG51" s="17">
        <v>2.4575070000000001E-2</v>
      </c>
      <c r="AH51" s="17">
        <v>0.76787234999999998</v>
      </c>
      <c r="AI51" s="17">
        <v>4.4995750000000001E-2</v>
      </c>
      <c r="AL51" s="17">
        <v>0.86770336999999997</v>
      </c>
      <c r="AO51" s="17">
        <v>0.18624842999999999</v>
      </c>
      <c r="AP51" s="17">
        <v>3.02397E-3</v>
      </c>
      <c r="AR51" s="5"/>
      <c r="AT51" s="5">
        <v>1.399E-5</v>
      </c>
      <c r="AU51" s="17">
        <v>1.7352100000000001E-3</v>
      </c>
      <c r="AV51" s="17">
        <v>1.3889999999999999E-4</v>
      </c>
      <c r="AW51" s="17">
        <v>2.7569500000000002E-3</v>
      </c>
      <c r="AX51" s="17">
        <v>0.30365714999999999</v>
      </c>
      <c r="AY51" s="17">
        <v>0.39539324999999997</v>
      </c>
      <c r="AZ51" s="17">
        <v>1.8185775</v>
      </c>
      <c r="BA51" s="17">
        <v>3.0022050000000002E-2</v>
      </c>
      <c r="BE51" s="17">
        <v>2.9309999999999999E-5</v>
      </c>
      <c r="BG51" s="17" t="s">
        <v>220</v>
      </c>
      <c r="BH51" s="17">
        <v>0</v>
      </c>
      <c r="BI51" s="17">
        <v>4.8687203448701203E-3</v>
      </c>
      <c r="BJ51" s="17">
        <v>0</v>
      </c>
      <c r="BK51" s="17">
        <v>0.34511789712448898</v>
      </c>
      <c r="BL51" s="17">
        <v>0</v>
      </c>
      <c r="BM51" s="17">
        <v>0.525946137980006</v>
      </c>
      <c r="BN51" s="17">
        <v>0.525946137980006</v>
      </c>
      <c r="BO51" s="17">
        <v>0</v>
      </c>
      <c r="BP51" s="17">
        <v>0</v>
      </c>
      <c r="BQ51" s="17">
        <v>5.8175464100486601E-2</v>
      </c>
      <c r="BR51" s="17">
        <v>8.3715889041375197E-2</v>
      </c>
      <c r="BS51" s="17">
        <v>0.84045700380850896</v>
      </c>
      <c r="BT51" s="5">
        <v>2.9309958130969899E-5</v>
      </c>
      <c r="BU51" s="17">
        <v>5.2613351521464697E-3</v>
      </c>
      <c r="BV51" s="17">
        <v>1.11803373402338E-2</v>
      </c>
      <c r="BW51" s="17">
        <v>9.1904680197952993E-3</v>
      </c>
      <c r="BX51" s="17">
        <v>1.1881944799104E-4</v>
      </c>
      <c r="BY51" s="17">
        <v>1.1054057816211601E-2</v>
      </c>
      <c r="BZ51" s="17">
        <v>3.5004526662147199E-2</v>
      </c>
      <c r="CA51" s="17">
        <v>0</v>
      </c>
      <c r="CB51" s="17">
        <v>0</v>
      </c>
      <c r="CC51" s="17">
        <v>29.8736680074669</v>
      </c>
      <c r="CD51" s="17">
        <v>3.7350097258521703E-2</v>
      </c>
      <c r="CE51" s="17">
        <v>1.42982737556286E-2</v>
      </c>
      <c r="CF51" s="17">
        <v>3.5006099637890802E-2</v>
      </c>
      <c r="CG51" s="17">
        <v>0</v>
      </c>
      <c r="CH51" s="17">
        <v>2.2515291956017699E-2</v>
      </c>
      <c r="CI51" s="17">
        <v>5.07597455554159</v>
      </c>
      <c r="CJ51" s="17">
        <v>0</v>
      </c>
      <c r="CK51" s="17">
        <v>0</v>
      </c>
      <c r="CL51" s="17">
        <v>4.4995819034044801E-2</v>
      </c>
      <c r="CM51" s="17">
        <v>0</v>
      </c>
      <c r="CN51" s="17">
        <v>12475.881745033201</v>
      </c>
      <c r="CO51" s="17">
        <v>0</v>
      </c>
      <c r="CP51" s="17">
        <v>0</v>
      </c>
      <c r="CQ51" s="17">
        <v>0</v>
      </c>
      <c r="CR51" s="17">
        <v>11.0002706967826</v>
      </c>
      <c r="CS51" s="17">
        <v>0</v>
      </c>
      <c r="CT51" s="17">
        <v>0.30365676094927702</v>
      </c>
      <c r="CU51" s="17">
        <v>0</v>
      </c>
      <c r="CV51" s="17">
        <v>0</v>
      </c>
      <c r="CW51" s="17">
        <v>0</v>
      </c>
      <c r="CX51" s="17">
        <v>1.0438604713698001</v>
      </c>
      <c r="CY51" s="17">
        <v>1.0438604713698001</v>
      </c>
      <c r="CZ51" s="17">
        <v>0</v>
      </c>
      <c r="DA51" s="17">
        <v>0</v>
      </c>
      <c r="DB51" s="17">
        <v>21.5757280742097</v>
      </c>
      <c r="DC51" s="17">
        <v>0.39539321448850001</v>
      </c>
      <c r="DD51" s="17">
        <v>2.5505628845850701E-2</v>
      </c>
      <c r="DE51" s="17">
        <v>0.12263941878253</v>
      </c>
      <c r="DF51" s="17">
        <v>0</v>
      </c>
      <c r="DG51" s="17">
        <v>4.4214692370133903</v>
      </c>
      <c r="DH51" s="17">
        <v>0</v>
      </c>
      <c r="DI51" s="17">
        <v>0</v>
      </c>
      <c r="DJ51" s="17">
        <v>0</v>
      </c>
      <c r="DK51" s="17">
        <v>0</v>
      </c>
      <c r="DL51" s="17">
        <v>6.6925677331525504E-2</v>
      </c>
      <c r="DM51" s="17">
        <v>0.190480809647425</v>
      </c>
      <c r="DN51" s="17">
        <v>0.25171525400000999</v>
      </c>
      <c r="DO51" s="17">
        <v>0.511058021792688</v>
      </c>
      <c r="DP51" s="17">
        <v>0</v>
      </c>
      <c r="DQ51" s="17">
        <v>1.8185785718580001</v>
      </c>
      <c r="DR51" s="17">
        <v>0</v>
      </c>
      <c r="DS51" s="17">
        <v>2.4575109281093299E-2</v>
      </c>
      <c r="DT51" s="17">
        <v>157.11027559483401</v>
      </c>
      <c r="DU51" s="17">
        <v>0</v>
      </c>
      <c r="DV51" s="17">
        <v>0.31482756505012699</v>
      </c>
      <c r="DW51" s="17">
        <v>0.45304455100117302</v>
      </c>
      <c r="DX51" s="17">
        <v>532.83700662378601</v>
      </c>
      <c r="DY51" s="17">
        <v>24115.906614727901</v>
      </c>
      <c r="DZ51" s="17">
        <v>2679.5454607840702</v>
      </c>
      <c r="EA51" s="17">
        <v>26795.452075511999</v>
      </c>
      <c r="EB51" s="17">
        <v>0</v>
      </c>
      <c r="EC51" s="17">
        <v>16.565696558728298</v>
      </c>
      <c r="ED51" s="17">
        <v>0</v>
      </c>
      <c r="EE51" s="17">
        <v>3.02395459726626E-3</v>
      </c>
      <c r="EF51" s="17">
        <v>0</v>
      </c>
      <c r="EG51" s="17">
        <v>0</v>
      </c>
      <c r="EH51" s="17">
        <v>0</v>
      </c>
      <c r="EI51" s="5">
        <v>1.39900473248565E-5</v>
      </c>
      <c r="EJ51" s="17">
        <v>1.7352270531210199E-3</v>
      </c>
      <c r="EK51" s="17">
        <v>1.3890046208568199E-4</v>
      </c>
      <c r="EL51" s="17">
        <v>2.7569430424621202E-3</v>
      </c>
      <c r="EM51" s="17">
        <v>95.814014486460906</v>
      </c>
      <c r="EN51" s="17">
        <v>156.95211262375301</v>
      </c>
      <c r="EO51" s="17">
        <v>55.577582315624703</v>
      </c>
      <c r="EP51" s="17">
        <v>1.61236884516388</v>
      </c>
      <c r="EQ51" s="17">
        <v>70.037470732430506</v>
      </c>
      <c r="ER51" s="17">
        <v>47.074645116045701</v>
      </c>
      <c r="ES51" s="17">
        <v>0</v>
      </c>
      <c r="ET51" s="17">
        <v>2.0878046047939501E-3</v>
      </c>
      <c r="EU51" s="17">
        <v>7.52385348148393</v>
      </c>
      <c r="EV51" s="17">
        <v>2245.47946352794</v>
      </c>
      <c r="EW51" s="17">
        <v>1624.588028308</v>
      </c>
      <c r="EX51" s="17">
        <v>620.89143521993799</v>
      </c>
      <c r="EY51" s="17">
        <v>0</v>
      </c>
      <c r="EZ51" s="17">
        <v>0.45434066722884497</v>
      </c>
      <c r="FA51" s="17">
        <v>936.54467985041697</v>
      </c>
      <c r="FB51" s="17">
        <v>0</v>
      </c>
      <c r="FC51" s="17">
        <v>24.240943702662602</v>
      </c>
      <c r="FD51" s="17">
        <v>6.5464868191162697</v>
      </c>
      <c r="FE51" s="17">
        <v>1.43744152526772</v>
      </c>
      <c r="FF51" s="17">
        <v>60.602361681685601</v>
      </c>
      <c r="FG51" s="17">
        <v>0</v>
      </c>
      <c r="FH51" s="17">
        <v>9.8617327552532199</v>
      </c>
      <c r="FI51" s="17">
        <v>144.94857770432699</v>
      </c>
      <c r="FJ51" s="17">
        <v>165.257974910299</v>
      </c>
      <c r="FK51" s="17">
        <v>6.9152864697939203</v>
      </c>
      <c r="FL51" s="17">
        <v>0</v>
      </c>
      <c r="FM51" s="17">
        <v>26934.968483269</v>
      </c>
      <c r="FN51" s="17">
        <v>0</v>
      </c>
      <c r="FO51" s="17">
        <v>3.0021988759734702E-2</v>
      </c>
      <c r="FP51" s="17">
        <v>659.82068540176397</v>
      </c>
      <c r="FQ51" s="17">
        <v>0</v>
      </c>
      <c r="FR51" s="17">
        <v>81.213619214499104</v>
      </c>
      <c r="FS51" s="17">
        <v>0.86770339738191404</v>
      </c>
      <c r="FT51" s="17">
        <v>0</v>
      </c>
      <c r="FU51" s="17">
        <v>530.85822522748902</v>
      </c>
      <c r="FV51" s="17">
        <v>0.186248479318148</v>
      </c>
      <c r="FW51" s="17">
        <v>252.06004127406499</v>
      </c>
      <c r="FY51" s="26">
        <f t="shared" si="57"/>
        <v>1.0037275138676602</v>
      </c>
      <c r="FZ51" s="40">
        <f t="shared" si="58"/>
        <v>-4.9334899834513001E-7</v>
      </c>
      <c r="GA51" s="40">
        <f t="shared" si="59"/>
        <v>-1.6170273892574629E-7</v>
      </c>
      <c r="GB51" s="40">
        <f t="shared" si="60"/>
        <v>-1.3274805944562761E-3</v>
      </c>
      <c r="GC51" s="40">
        <f t="shared" si="61"/>
        <v>-4.5300170177177549E-9</v>
      </c>
      <c r="GD51" s="40">
        <f t="shared" si="62"/>
        <v>2.4134119144260955E-8</v>
      </c>
      <c r="GE51" s="40">
        <f t="shared" si="63"/>
        <v>1.8175771753151406E-2</v>
      </c>
      <c r="GF51" s="40">
        <f t="shared" si="64"/>
        <v>-2.9456539904902617E-7</v>
      </c>
      <c r="GG51" s="40">
        <f t="shared" si="65"/>
        <v>6.4261375598431372E-7</v>
      </c>
      <c r="GH51" s="40">
        <f t="shared" si="66"/>
        <v>-6.628317370759849E-8</v>
      </c>
      <c r="GI51" s="40">
        <f t="shared" si="67"/>
        <v>0</v>
      </c>
      <c r="GJ51" s="40">
        <f t="shared" si="68"/>
        <v>-4.8333726565385744E-8</v>
      </c>
      <c r="GK51" s="40">
        <f t="shared" si="69"/>
        <v>1.1824634449709747E-6</v>
      </c>
      <c r="GL51" s="40">
        <f t="shared" si="70"/>
        <v>1.5158924068654174E-7</v>
      </c>
      <c r="GM51" s="40">
        <f t="shared" si="71"/>
        <v>-4.6457579531998819E-6</v>
      </c>
      <c r="GN51" s="40">
        <f t="shared" si="72"/>
        <v>-3.3699767690505412E-7</v>
      </c>
      <c r="GO51" s="40">
        <f t="shared" si="73"/>
        <v>0</v>
      </c>
      <c r="GP51" s="40">
        <f t="shared" si="74"/>
        <v>2.6039764846468484E-6</v>
      </c>
      <c r="GQ51" s="40">
        <f t="shared" si="75"/>
        <v>0</v>
      </c>
      <c r="GR51" s="40">
        <f t="shared" si="76"/>
        <v>-7.424585467462075E-7</v>
      </c>
      <c r="GS51" s="40">
        <f t="shared" si="77"/>
        <v>1.8634488934508467E-6</v>
      </c>
      <c r="GT51" s="40">
        <f t="shared" si="78"/>
        <v>0</v>
      </c>
      <c r="GU51" s="40">
        <f t="shared" si="79"/>
        <v>0</v>
      </c>
      <c r="GV51" s="40">
        <f t="shared" si="80"/>
        <v>0</v>
      </c>
      <c r="GW51" s="40">
        <f t="shared" si="81"/>
        <v>8.7262175125878311E-7</v>
      </c>
      <c r="GX51" s="40">
        <f t="shared" si="82"/>
        <v>-4.3935948423487156E-7</v>
      </c>
      <c r="GY51" s="40">
        <f t="shared" si="83"/>
        <v>-7.381340036636272E-7</v>
      </c>
      <c r="GZ51" s="40">
        <f t="shared" si="84"/>
        <v>3.3563913197460999E-5</v>
      </c>
      <c r="HA51" s="40">
        <f t="shared" si="85"/>
        <v>-3.6137790057381001E-7</v>
      </c>
      <c r="HB51" s="40">
        <f t="shared" si="86"/>
        <v>-3.173590639810124E-8</v>
      </c>
      <c r="HC51" s="40">
        <f t="shared" si="87"/>
        <v>3.0645190385359752E-7</v>
      </c>
      <c r="HD51" s="40">
        <f t="shared" si="88"/>
        <v>0</v>
      </c>
      <c r="HE51" s="40">
        <f t="shared" si="89"/>
        <v>1.5984122648778771E-6</v>
      </c>
      <c r="HF51" s="40">
        <f t="shared" si="90"/>
        <v>-3.0467134279293601E-7</v>
      </c>
      <c r="HG51" s="40">
        <f t="shared" si="91"/>
        <v>1.5342347843979912E-6</v>
      </c>
      <c r="HH51" s="40">
        <f t="shared" si="92"/>
        <v>0</v>
      </c>
      <c r="HI51" s="40">
        <f t="shared" si="93"/>
        <v>0</v>
      </c>
      <c r="HJ51" s="40">
        <f t="shared" si="94"/>
        <v>3.1556768149327073E-8</v>
      </c>
      <c r="HK51" s="40">
        <f t="shared" si="95"/>
        <v>0</v>
      </c>
      <c r="HL51" s="40">
        <f t="shared" si="96"/>
        <v>0</v>
      </c>
      <c r="HM51" s="40">
        <f t="shared" si="97"/>
        <v>2.6479765767637631E-7</v>
      </c>
      <c r="HN51" s="40">
        <f t="shared" si="98"/>
        <v>-5.0935471383416805E-6</v>
      </c>
      <c r="HO51" s="40">
        <f t="shared" si="99"/>
        <v>0</v>
      </c>
      <c r="HP51" s="40">
        <f t="shared" si="100"/>
        <v>0</v>
      </c>
      <c r="HQ51" s="40">
        <f t="shared" si="101"/>
        <v>0</v>
      </c>
      <c r="HR51" s="40">
        <f t="shared" si="102"/>
        <v>3.3827631522786169E-6</v>
      </c>
      <c r="HS51" s="40">
        <f t="shared" si="103"/>
        <v>9.8276986761804085E-6</v>
      </c>
      <c r="HT51" s="40">
        <f t="shared" si="104"/>
        <v>3.3267507703463598E-6</v>
      </c>
      <c r="HU51" s="40">
        <f t="shared" si="105"/>
        <v>-2.5236358584766209E-6</v>
      </c>
      <c r="HV51" s="40">
        <f t="shared" si="106"/>
        <v>-1.2812170665861392E-6</v>
      </c>
      <c r="HW51" s="40">
        <f t="shared" si="107"/>
        <v>-8.9813116341356311E-8</v>
      </c>
      <c r="HX51" s="40">
        <f t="shared" si="108"/>
        <v>5.8939363328455353E-7</v>
      </c>
      <c r="HY51" s="40">
        <f t="shared" si="109"/>
        <v>-2.0398428921352086E-6</v>
      </c>
      <c r="HZ51" s="40">
        <f t="shared" si="110"/>
        <v>0</v>
      </c>
      <c r="IA51" s="40">
        <f t="shared" si="111"/>
        <v>0</v>
      </c>
      <c r="IB51" s="40">
        <f t="shared" si="112"/>
        <v>0</v>
      </c>
      <c r="IC51" s="40">
        <f t="shared" si="113"/>
        <v>-1.4284895974178634E-6</v>
      </c>
    </row>
    <row r="52" spans="1:237" x14ac:dyDescent="0.25">
      <c r="AR52" s="5"/>
      <c r="AT52" s="5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</row>
    <row r="53" spans="1:237" x14ac:dyDescent="0.25">
      <c r="AR53" s="5"/>
      <c r="AT53" s="5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</row>
    <row r="54" spans="1:237" x14ac:dyDescent="0.25">
      <c r="A54" s="17" t="s">
        <v>339</v>
      </c>
      <c r="B54" s="15">
        <v>1449.8963000000001</v>
      </c>
      <c r="D54" s="15">
        <v>6678.7539999999999</v>
      </c>
      <c r="E54" s="15">
        <v>2232.2161999999998</v>
      </c>
      <c r="F54" s="15">
        <v>1512.2071000000001</v>
      </c>
      <c r="G54" s="15">
        <v>2145.7660000000001</v>
      </c>
      <c r="H54" s="15">
        <v>185.6525</v>
      </c>
      <c r="I54" s="17">
        <v>0.4</v>
      </c>
      <c r="J54" s="17">
        <v>2</v>
      </c>
      <c r="L54" s="17">
        <v>2.17636E-3</v>
      </c>
      <c r="M54" s="17">
        <v>2.1</v>
      </c>
      <c r="N54" s="17">
        <v>1.0882000000000001E-4</v>
      </c>
      <c r="P54" s="17">
        <v>4.0559999999999999E-4</v>
      </c>
      <c r="Q54" s="17">
        <v>2.99501E-2</v>
      </c>
      <c r="R54" s="17">
        <v>1.8635599999999999E-2</v>
      </c>
      <c r="S54" s="17">
        <v>0.4</v>
      </c>
      <c r="T54" s="17">
        <v>3.4623999999999999E-4</v>
      </c>
      <c r="U54" s="17">
        <v>1.93013E-2</v>
      </c>
      <c r="V54" s="17">
        <v>1.9967100000000002E-2</v>
      </c>
      <c r="Z54" s="17">
        <v>2.2000000000000002</v>
      </c>
      <c r="AA54" s="17">
        <v>2.1</v>
      </c>
      <c r="AB54" s="17">
        <v>1.015624E-2</v>
      </c>
      <c r="AD54" s="17">
        <v>0.8</v>
      </c>
      <c r="AE54" s="17">
        <v>0.1</v>
      </c>
      <c r="AG54" s="17">
        <v>6.45593E-2</v>
      </c>
      <c r="AH54" s="17">
        <v>3.2645399999999998E-3</v>
      </c>
      <c r="AI54" s="17">
        <v>2.5290900000000002E-2</v>
      </c>
      <c r="AJ54" s="17">
        <v>2.1963199999999999E-2</v>
      </c>
      <c r="AL54" s="17">
        <v>0.5</v>
      </c>
      <c r="AN54" s="17">
        <v>1.1980299999999999E-2</v>
      </c>
      <c r="AO54" s="17">
        <v>1.6639399999999999E-2</v>
      </c>
      <c r="AP54" s="17">
        <v>1.3552799999999999E-3</v>
      </c>
      <c r="AT54" s="5">
        <v>8.8999999999999995E-7</v>
      </c>
      <c r="AU54" s="17">
        <v>2.4729999999999999E-5</v>
      </c>
      <c r="AV54" s="17">
        <v>9.9000000000000001E-6</v>
      </c>
      <c r="AW54" s="17">
        <v>9.5984E-4</v>
      </c>
      <c r="AX54" s="17">
        <v>2.0632899999999999E-2</v>
      </c>
      <c r="AZ54" s="17">
        <v>1.5307899999999999E-2</v>
      </c>
      <c r="BA54" s="17">
        <v>0.9</v>
      </c>
      <c r="BE54" s="17">
        <v>2.5721000000000001E-4</v>
      </c>
      <c r="BG54" s="17" t="s">
        <v>339</v>
      </c>
      <c r="BH54" s="17">
        <v>0</v>
      </c>
      <c r="BI54" s="17">
        <v>0</v>
      </c>
      <c r="BJ54" s="17">
        <v>0</v>
      </c>
      <c r="BK54" s="17">
        <v>2.00546968147292</v>
      </c>
      <c r="BL54" s="17">
        <v>0</v>
      </c>
      <c r="BM54" s="17">
        <v>0.40109739701251901</v>
      </c>
      <c r="BN54" s="17">
        <v>0.40109739701251901</v>
      </c>
      <c r="BO54" s="17">
        <v>0</v>
      </c>
      <c r="BP54" s="17">
        <v>0</v>
      </c>
      <c r="BQ54" s="17">
        <v>8.9476214884505695E-4</v>
      </c>
      <c r="BR54" s="17">
        <v>1.2875570032573301E-3</v>
      </c>
      <c r="BS54" s="17">
        <v>2.1057574300897701</v>
      </c>
      <c r="BT54" s="17">
        <v>2.5795064987185702E-4</v>
      </c>
      <c r="BU54" s="5">
        <v>3.4918236081945598E-5</v>
      </c>
      <c r="BV54" s="5">
        <v>7.4193687064931803E-5</v>
      </c>
      <c r="BW54" s="17">
        <v>0</v>
      </c>
      <c r="BX54" s="17">
        <v>0</v>
      </c>
      <c r="BY54" s="5">
        <v>9.75935448668136E-5</v>
      </c>
      <c r="BZ54" s="17">
        <v>3.0912019047934001E-4</v>
      </c>
      <c r="CA54" s="17">
        <v>3.00304110605666E-2</v>
      </c>
      <c r="CB54" s="17">
        <v>0</v>
      </c>
      <c r="CC54" s="17">
        <v>7.7807320650143499</v>
      </c>
      <c r="CD54" s="17">
        <v>1.8687008957158802E-2</v>
      </c>
      <c r="CE54" s="17">
        <v>1.00700077712925E-4</v>
      </c>
      <c r="CF54" s="17">
        <v>2.4650539856809601E-4</v>
      </c>
      <c r="CG54" s="17">
        <v>0.40108897435473601</v>
      </c>
      <c r="CH54" s="17">
        <v>1.9355482926371299E-2</v>
      </c>
      <c r="CI54" s="17">
        <v>0.10027550948263</v>
      </c>
      <c r="CJ54" s="17">
        <v>2.00211446320872E-2</v>
      </c>
      <c r="CK54" s="17">
        <v>0</v>
      </c>
      <c r="CL54" s="17">
        <v>2.5363086909505499E-2</v>
      </c>
      <c r="CM54" s="17">
        <v>1.2012599414672901E-2</v>
      </c>
      <c r="CN54" s="17">
        <v>1449.89623549772</v>
      </c>
      <c r="CO54" s="17">
        <v>0</v>
      </c>
      <c r="CP54" s="17">
        <v>0</v>
      </c>
      <c r="CQ54" s="17">
        <v>3.3197563687230498</v>
      </c>
      <c r="CR54" s="17">
        <v>4.7754258658612097</v>
      </c>
      <c r="CS54" s="17">
        <v>0</v>
      </c>
      <c r="CT54" s="17">
        <v>2.0687771920832099E-2</v>
      </c>
      <c r="CU54" s="17">
        <v>3.3380642076753699</v>
      </c>
      <c r="CV54" s="17">
        <v>0</v>
      </c>
      <c r="CW54" s="17">
        <v>0</v>
      </c>
      <c r="CX54" s="17">
        <v>2.2060558306850302</v>
      </c>
      <c r="CY54" s="17">
        <v>2.2060558306850302</v>
      </c>
      <c r="CZ54" s="17">
        <v>0</v>
      </c>
      <c r="DA54" s="17">
        <v>0</v>
      </c>
      <c r="DB54" s="17">
        <v>2.1056842143554002</v>
      </c>
      <c r="DC54" s="17">
        <v>0</v>
      </c>
      <c r="DD54" s="17">
        <v>5.65605426283504E-4</v>
      </c>
      <c r="DE54" s="17">
        <v>9.4607407789039696E-3</v>
      </c>
      <c r="DF54" s="17">
        <v>0</v>
      </c>
      <c r="DG54" s="17">
        <v>1.49501788927065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0.26472501198763299</v>
      </c>
      <c r="DO54" s="17">
        <v>0.53747052695977404</v>
      </c>
      <c r="DP54" s="17">
        <v>0</v>
      </c>
      <c r="DQ54" s="17">
        <v>1.53508166735561E-2</v>
      </c>
      <c r="DR54" s="17">
        <v>0</v>
      </c>
      <c r="DS54" s="17">
        <v>6.4735564979248594E-2</v>
      </c>
      <c r="DT54" s="17">
        <v>0</v>
      </c>
      <c r="DU54" s="17">
        <v>0</v>
      </c>
      <c r="DV54" s="17">
        <v>1.3421432232675701E-3</v>
      </c>
      <c r="DW54" s="17">
        <v>1.93133550488599E-3</v>
      </c>
      <c r="DX54" s="17">
        <v>191.40422901613201</v>
      </c>
      <c r="DY54" s="17">
        <v>6003.88605973423</v>
      </c>
      <c r="DZ54" s="17">
        <v>667.09842499600404</v>
      </c>
      <c r="EA54" s="17">
        <v>6670.9844847302302</v>
      </c>
      <c r="EB54" s="17">
        <v>0</v>
      </c>
      <c r="EC54" s="17">
        <v>5.9166092927738001</v>
      </c>
      <c r="ED54" s="17">
        <v>0</v>
      </c>
      <c r="EE54" s="17">
        <v>1.3590282379007401E-3</v>
      </c>
      <c r="EF54" s="17">
        <v>0</v>
      </c>
      <c r="EG54" s="17">
        <v>0</v>
      </c>
      <c r="EH54" s="17">
        <v>0</v>
      </c>
      <c r="EI54" s="5">
        <v>8.9246412143057396E-7</v>
      </c>
      <c r="EJ54" s="5">
        <v>2.4793521056895901E-5</v>
      </c>
      <c r="EK54" s="5">
        <v>9.9252514095802293E-6</v>
      </c>
      <c r="EL54" s="17">
        <v>9.6234739331006898E-4</v>
      </c>
      <c r="EM54" s="17">
        <v>87.371362291043098</v>
      </c>
      <c r="EN54" s="17">
        <v>52.3007858507912</v>
      </c>
      <c r="EO54" s="17">
        <v>50.866920132056798</v>
      </c>
      <c r="EP54" s="17">
        <v>1.17976174650154</v>
      </c>
      <c r="EQ54" s="17">
        <v>64.397750844645799</v>
      </c>
      <c r="ER54" s="17">
        <v>42.6905374647949</v>
      </c>
      <c r="ES54" s="17">
        <v>0</v>
      </c>
      <c r="ET54" s="17">
        <v>1.3183945501744399E-4</v>
      </c>
      <c r="EU54" s="17">
        <v>11.0877455425299</v>
      </c>
      <c r="EV54" s="17">
        <v>2232.37055477989</v>
      </c>
      <c r="EW54" s="17">
        <v>1512.33913208221</v>
      </c>
      <c r="EX54" s="17">
        <v>720.031422697685</v>
      </c>
      <c r="EY54" s="17">
        <v>6.8775409646323796E-2</v>
      </c>
      <c r="EZ54" s="17">
        <v>0.41503986066789</v>
      </c>
      <c r="FA54" s="17">
        <v>862.811794507184</v>
      </c>
      <c r="FB54" s="17">
        <v>7.2817936804510403E-2</v>
      </c>
      <c r="FC54" s="17">
        <v>25.312039727288202</v>
      </c>
      <c r="FD54" s="17">
        <v>5.0888103804626299</v>
      </c>
      <c r="FE54" s="17">
        <v>0.83520331244453905</v>
      </c>
      <c r="FF54" s="17">
        <v>63.280115434007399</v>
      </c>
      <c r="FG54" s="17">
        <v>2.20047381074422E-2</v>
      </c>
      <c r="FH54" s="17">
        <v>3.4455012782689298</v>
      </c>
      <c r="FI54" s="17">
        <v>138.47640073413899</v>
      </c>
      <c r="FJ54" s="17">
        <v>152.066960873471</v>
      </c>
      <c r="FK54" s="17">
        <v>6.3170958845218896</v>
      </c>
      <c r="FL54" s="17">
        <v>0</v>
      </c>
      <c r="FM54" s="17">
        <v>2144.9569138233901</v>
      </c>
      <c r="FN54" s="17">
        <v>9.0523351146149497E-2</v>
      </c>
      <c r="FO54" s="17">
        <v>0.90248156021098402</v>
      </c>
      <c r="FP54" s="17">
        <v>50.089239830905498</v>
      </c>
      <c r="FQ54" s="17">
        <v>0</v>
      </c>
      <c r="FR54" s="17">
        <v>27.377701660497902</v>
      </c>
      <c r="FS54" s="17">
        <v>0.501387437564774</v>
      </c>
      <c r="FT54" s="17">
        <v>0</v>
      </c>
      <c r="FU54" s="17">
        <v>185.683724708852</v>
      </c>
      <c r="FV54" s="17">
        <v>1.6682996197027001E-2</v>
      </c>
      <c r="FW54" s="17">
        <v>85.228417066166202</v>
      </c>
      <c r="FY54" s="26">
        <f>DX54/FU54</f>
        <v>1.0308077852070754</v>
      </c>
      <c r="FZ54" s="40">
        <f>(CN54-B54)/(B54+1E-50)</f>
        <v>-4.4487512735152678E-8</v>
      </c>
      <c r="GA54" s="40">
        <f>(DT54-C54)/(C54+1E-50)</f>
        <v>0</v>
      </c>
      <c r="GB54" s="40">
        <f>(EA54-D54)/(D54+1E-50)</f>
        <v>-1.1633180784574079E-3</v>
      </c>
      <c r="GC54" s="40">
        <f>(EV54-E54)/(E54+1E-50)</f>
        <v>6.9148669331459584E-5</v>
      </c>
      <c r="GD54" s="40">
        <f>(EW54-F54)/(F54+1E-50)</f>
        <v>8.7310846649172106E-5</v>
      </c>
      <c r="GE54" s="40">
        <f>(FM54-G54)/(G54+1E-50)</f>
        <v>-3.7706170039509461E-4</v>
      </c>
      <c r="GF54" s="40">
        <f>(FU54-H54)/(H54+1E-50)</f>
        <v>1.6818900285206991E-4</v>
      </c>
      <c r="GG54" s="40">
        <f>(BN54-I54)/(I54+1E-50)</f>
        <v>2.7434925312974645E-3</v>
      </c>
      <c r="GH54" s="40">
        <f>(BK54-J54)/(J54+1E-50)</f>
        <v>2.7348407364600202E-3</v>
      </c>
      <c r="GI54" s="40">
        <f>(BL54-K54)/(K54+1E-50)</f>
        <v>0</v>
      </c>
      <c r="GJ54" s="40">
        <f>(BR54+BQ54-L54)/(L54+1E-50)</f>
        <v>2.7381279302996445E-3</v>
      </c>
      <c r="GK54" s="40">
        <f>(BS54-M54)/(M54+1E-50)</f>
        <v>2.7416333760809678E-3</v>
      </c>
      <c r="GL54" s="40">
        <f>(BU54+BV54-N54)/(N54+1E-50)</f>
        <v>2.6826240293824307E-3</v>
      </c>
      <c r="GM54" s="40">
        <f>(BX54-O54)/(O54+1E-50)</f>
        <v>0</v>
      </c>
      <c r="GN54" s="40">
        <f>(BY54+BZ54-P54)/(P54+1E-50)</f>
        <v>2.7458958238501287E-3</v>
      </c>
      <c r="GO54" s="40">
        <f>(CA54-Q54)/(Q54+1E-50)</f>
        <v>2.6814955731900704E-3</v>
      </c>
      <c r="GP54" s="40">
        <f>(CD54-R54)/(R54+1E-50)</f>
        <v>2.758642445577439E-3</v>
      </c>
      <c r="GQ54" s="40">
        <f>(CG54-S54)/(S54+1E-50)</f>
        <v>2.7224358868399579E-3</v>
      </c>
      <c r="GR54" s="40">
        <f>(CE54+CF54-T54)/(T54+1E-50)</f>
        <v>2.7884596840948052E-3</v>
      </c>
      <c r="GS54" s="40">
        <f>(CH54-U54)/(U54+1E-50)</f>
        <v>2.807216424349601E-3</v>
      </c>
      <c r="GT54" s="40">
        <f>(CJ54-V54)/(V54+1E-50)</f>
        <v>2.7066840997039213E-3</v>
      </c>
      <c r="GU54" s="40">
        <f>(CO54-W54)/(W54+1E-50)</f>
        <v>0</v>
      </c>
      <c r="GV54" s="40">
        <f>(CP54-X54)/(X54+1E-50)</f>
        <v>0</v>
      </c>
      <c r="GW54" s="40">
        <f>(BW54-Y54)/(Y54+1E-50)</f>
        <v>0</v>
      </c>
      <c r="GX54" s="40">
        <f>(CY54-Z54)/(Z54+1E-50)</f>
        <v>2.75265031137728E-3</v>
      </c>
      <c r="GY54" s="40">
        <f>(DB54-AA54)/(AA54+1E-50)</f>
        <v>2.7067687406667233E-3</v>
      </c>
      <c r="GZ54" s="40">
        <f>(DD54+DE54+ET54-AB54)/(AB54+1E-50)</f>
        <v>1.9157288572508154E-4</v>
      </c>
      <c r="HA54" s="40">
        <f>(DL54+DM54-AC54)/(AC54+1E-50)</f>
        <v>0</v>
      </c>
      <c r="HB54" s="40">
        <f>(DN54+DO54-AD54)/(AD54+1E-50)</f>
        <v>2.7444236842587288E-3</v>
      </c>
      <c r="HC54" s="40">
        <f>(CI54-AE54)/(AE54+1E-50)</f>
        <v>2.7550948262999864E-3</v>
      </c>
      <c r="HD54" s="40">
        <f>(DP54-AF54)/(AF54+1E-50)</f>
        <v>0</v>
      </c>
      <c r="HE54" s="40">
        <f>(DS54-AG54)/(AG54+1E-50)</f>
        <v>2.7302802113497869E-3</v>
      </c>
      <c r="HF54" s="40">
        <f>(DV54+DW54-AH54)/(AH54+1E-50)</f>
        <v>2.7381279302934008E-3</v>
      </c>
      <c r="HG54" s="40">
        <f>(CL54-AI54)/(AI54+1E-50)</f>
        <v>2.8542641624258952E-3</v>
      </c>
      <c r="HH54" s="40">
        <f>(FG54-AJ54)/(AJ54+1E-50)</f>
        <v>1.8912593539284648E-3</v>
      </c>
      <c r="HI54" s="40">
        <f>(FL54-AK54)/(AK54+1E-50)</f>
        <v>0</v>
      </c>
      <c r="HJ54" s="40">
        <f>(FS54-AL54)/(AL54+1E-50)</f>
        <v>2.7748751295479934E-3</v>
      </c>
      <c r="HK54" s="40">
        <f>(CK54-AM54)/(AM54+1E-50)</f>
        <v>0</v>
      </c>
      <c r="HL54" s="40">
        <f>(CM54-AN54)/(AN54+1E-50)</f>
        <v>2.6960438948024209E-3</v>
      </c>
      <c r="HM54" s="40">
        <f>(FV54-AO54)/(AO54+1E-50)</f>
        <v>2.6200582368956973E-3</v>
      </c>
      <c r="HN54" s="40">
        <f t="shared" ref="HN54:HU54" si="114">(EE54-AP54)/(AP54+1E-50)</f>
        <v>2.7656557322030548E-3</v>
      </c>
      <c r="HO54" s="40">
        <f t="shared" si="114"/>
        <v>0</v>
      </c>
      <c r="HP54" s="40">
        <f t="shared" si="114"/>
        <v>0</v>
      </c>
      <c r="HQ54" s="40">
        <f t="shared" si="114"/>
        <v>0</v>
      </c>
      <c r="HR54" s="40">
        <f t="shared" si="114"/>
        <v>2.7686757646898977E-3</v>
      </c>
      <c r="HS54" s="40">
        <f t="shared" si="114"/>
        <v>2.5685829719329614E-3</v>
      </c>
      <c r="HT54" s="40">
        <f t="shared" si="114"/>
        <v>2.5506474323463875E-3</v>
      </c>
      <c r="HU54" s="40">
        <f t="shared" si="114"/>
        <v>2.6123034152243955E-3</v>
      </c>
      <c r="HV54" s="40">
        <f>(CT54-AX54)/(AX54+1E-50)</f>
        <v>2.6594381222271009E-3</v>
      </c>
      <c r="HW54" s="40">
        <f>(DC54-AY54)/(AY54+1E-50)</f>
        <v>0</v>
      </c>
      <c r="HX54" s="40">
        <f>(DQ54-AZ54)/(AZ54+1E-50)</f>
        <v>2.8035637517948423E-3</v>
      </c>
      <c r="HY54" s="40">
        <f>(FO54-BA54)/(BA54+1E-50)</f>
        <v>2.7572891233155574E-3</v>
      </c>
      <c r="HZ54" s="40">
        <f>(CV54-BB54)/(BB54+1E-50)</f>
        <v>0</v>
      </c>
      <c r="IA54" s="40">
        <f>(BJ54-BC54)/(BC54+1E-50)</f>
        <v>0</v>
      </c>
      <c r="IB54" s="40">
        <f>(CB54-BD54)/(BD54+1E-50)</f>
        <v>0</v>
      </c>
      <c r="IC54" s="40">
        <f>(BT54-BE54)/(BE54+1E-50)</f>
        <v>2.8795531738929586E-3</v>
      </c>
    </row>
    <row r="55" spans="1:237" x14ac:dyDescent="0.25">
      <c r="A55" s="17" t="s">
        <v>340</v>
      </c>
      <c r="B55" s="15">
        <v>2150.7462999999998</v>
      </c>
      <c r="C55" s="15">
        <v>37.694299999999998</v>
      </c>
      <c r="D55" s="15">
        <v>6734.41</v>
      </c>
      <c r="E55" s="15">
        <v>493.30160000000001</v>
      </c>
      <c r="F55" s="15">
        <v>286.13064070000001</v>
      </c>
      <c r="G55" s="15">
        <v>1054.7528</v>
      </c>
      <c r="H55" s="15">
        <v>179.86279999999999</v>
      </c>
      <c r="I55" s="17">
        <v>0.48415433000000002</v>
      </c>
      <c r="J55" s="17">
        <v>3.97145E-2</v>
      </c>
      <c r="L55" s="17">
        <v>0.10105564</v>
      </c>
      <c r="M55" s="17">
        <v>0.78584047000000001</v>
      </c>
      <c r="N55" s="5">
        <v>4.0729999999999998E-5</v>
      </c>
      <c r="P55" s="17">
        <v>8.7674599999999995E-3</v>
      </c>
      <c r="T55" s="17">
        <v>1.18069E-2</v>
      </c>
      <c r="Z55" s="17">
        <v>6.9384509999999997</v>
      </c>
      <c r="AB55" s="5">
        <v>2.43E-6</v>
      </c>
      <c r="AC55" s="17">
        <v>0.14230000000000001</v>
      </c>
      <c r="AD55" s="17">
        <v>2.4570000000000001E-4</v>
      </c>
      <c r="AG55" s="17">
        <v>0.30400037000000002</v>
      </c>
      <c r="AH55" s="17">
        <v>1.3986000000000001E-3</v>
      </c>
      <c r="AL55" s="17">
        <v>0.93258700999999999</v>
      </c>
      <c r="AO55" s="17">
        <v>0.48496900999999998</v>
      </c>
      <c r="AP55" s="17">
        <v>2.836E-5</v>
      </c>
      <c r="AU55" s="5">
        <v>6.1099999999999999E-6</v>
      </c>
      <c r="AV55" s="17">
        <v>4.8850000000000002E-5</v>
      </c>
      <c r="AW55" s="17">
        <v>3.7762400000000002E-3</v>
      </c>
      <c r="AX55" s="17">
        <v>0.19857382000000001</v>
      </c>
      <c r="AY55" s="17">
        <v>0.14043258</v>
      </c>
      <c r="BE55" s="17">
        <v>1.3E-7</v>
      </c>
      <c r="BG55" s="17" t="s">
        <v>340</v>
      </c>
      <c r="BH55" s="28">
        <v>3.5983406502532599E-3</v>
      </c>
      <c r="BI55" s="28">
        <v>1.05883824291799E-2</v>
      </c>
      <c r="BK55" s="28">
        <v>3.9700386801020601E-2</v>
      </c>
      <c r="BM55" s="28">
        <v>0.48391274994171901</v>
      </c>
      <c r="BN55" s="28">
        <v>0.48391274994171901</v>
      </c>
      <c r="BO55" s="28">
        <v>9.6531173021918201E-2</v>
      </c>
      <c r="BP55" s="28">
        <v>2.9081078777757501E-3</v>
      </c>
      <c r="BQ55" s="28">
        <v>4.1398620245043601E-2</v>
      </c>
      <c r="BR55" s="28">
        <v>5.95734270275632E-2</v>
      </c>
      <c r="BS55" s="28">
        <v>0.78541254182744602</v>
      </c>
      <c r="BT55" s="5">
        <v>1.3005619646621099E-7</v>
      </c>
      <c r="BU55" s="5">
        <v>1.30396446149352E-5</v>
      </c>
      <c r="BV55" s="5">
        <v>2.7709408775497801E-5</v>
      </c>
      <c r="BY55" s="28">
        <v>2.1025354828397699E-3</v>
      </c>
      <c r="BZ55" s="28">
        <v>6.6580270176424799E-3</v>
      </c>
      <c r="CC55" s="28">
        <v>416.207684558756</v>
      </c>
      <c r="CE55" s="28">
        <v>3.4214005356129002E-3</v>
      </c>
      <c r="CF55" s="28">
        <v>8.3765309764822007E-3</v>
      </c>
      <c r="CN55" s="28">
        <v>2150.4881287102398</v>
      </c>
      <c r="CQ55" s="28">
        <v>40.989303439803102</v>
      </c>
      <c r="CR55" s="28">
        <v>71.376418815557102</v>
      </c>
      <c r="CS55" s="28">
        <v>16.465899522838001</v>
      </c>
      <c r="CT55" s="28">
        <v>0.19850266951283299</v>
      </c>
      <c r="CU55" s="28">
        <v>6.7036622551739497E-3</v>
      </c>
      <c r="CW55" s="28">
        <v>2.0703003210480698E-3</v>
      </c>
      <c r="CX55" s="28">
        <v>6.9355339023456999</v>
      </c>
      <c r="CY55" s="28">
        <v>6.9355339023456999</v>
      </c>
      <c r="CZ55" s="28">
        <v>1.56462568061994E-2</v>
      </c>
      <c r="DA55" s="28">
        <v>0</v>
      </c>
      <c r="DC55" s="28">
        <v>0.140377776939102</v>
      </c>
      <c r="DD55" s="5">
        <v>9.7150148969515606E-7</v>
      </c>
      <c r="DE55" s="5">
        <v>1.2144118902183099E-6</v>
      </c>
      <c r="DF55" s="28">
        <v>0</v>
      </c>
      <c r="DG55" s="28">
        <v>0.14913991788952299</v>
      </c>
      <c r="DH55" s="28">
        <v>1.97166009364132E-3</v>
      </c>
      <c r="DI55" s="5">
        <v>4.9293284270573298E-5</v>
      </c>
      <c r="DJ55" s="28">
        <v>0.18810101852201699</v>
      </c>
      <c r="DK55" s="28">
        <v>4.7068552632594197E-3</v>
      </c>
      <c r="DL55" s="28">
        <v>3.6977958784591897E-2</v>
      </c>
      <c r="DM55" s="28">
        <v>0.105244920550935</v>
      </c>
      <c r="DN55" s="5">
        <v>8.1049781466845095E-5</v>
      </c>
      <c r="DO55" s="28">
        <v>1.6456326107684699E-4</v>
      </c>
      <c r="DP55" s="28">
        <v>4.9291809119418801E-4</v>
      </c>
      <c r="DQ55" s="5"/>
      <c r="DR55" s="28">
        <v>1.28679295691833E-2</v>
      </c>
      <c r="DS55" s="28">
        <v>0.35773774995142499</v>
      </c>
      <c r="DT55" s="28">
        <v>37.691682508308602</v>
      </c>
      <c r="DU55" s="28">
        <v>0</v>
      </c>
      <c r="DV55" s="28">
        <v>5.7323236164619001E-4</v>
      </c>
      <c r="DW55" s="28">
        <v>8.2489187982605404E-4</v>
      </c>
      <c r="DX55" s="28">
        <v>231.315036431599</v>
      </c>
      <c r="DY55" s="28">
        <v>6056.2647143835102</v>
      </c>
      <c r="DZ55" s="28">
        <v>672.91853366402597</v>
      </c>
      <c r="EA55" s="28">
        <v>6729.1832480475296</v>
      </c>
      <c r="EB55" s="5">
        <v>2.2055446945220601E-5</v>
      </c>
      <c r="EC55" s="28">
        <v>39.961139552132103</v>
      </c>
      <c r="ED55" s="28">
        <v>2.4236240559615601E-3</v>
      </c>
      <c r="EE55" s="5">
        <v>2.83494252647474E-5</v>
      </c>
      <c r="EI55" s="28">
        <v>0</v>
      </c>
      <c r="EJ55" s="5">
        <v>6.1066305020475397E-6</v>
      </c>
      <c r="EK55" s="5">
        <v>4.8821043161427902E-5</v>
      </c>
      <c r="EL55" s="28">
        <v>3.77355175888843E-3</v>
      </c>
      <c r="EM55" s="28">
        <v>2.6310410955868901</v>
      </c>
      <c r="EN55" s="28">
        <v>34.016120871137701</v>
      </c>
      <c r="EO55" s="28">
        <v>2.6717574811300802</v>
      </c>
      <c r="EP55" s="28">
        <v>5.0346935175299503</v>
      </c>
      <c r="EQ55" s="28">
        <v>81.134860101522804</v>
      </c>
      <c r="ER55" s="28">
        <v>3.4516405375333501</v>
      </c>
      <c r="ES55" s="28">
        <v>0</v>
      </c>
      <c r="ET55" s="5">
        <v>2.4288013911164698E-7</v>
      </c>
      <c r="EU55" s="28">
        <v>0.76503197836780701</v>
      </c>
      <c r="EV55" s="28">
        <v>496.96751153910901</v>
      </c>
      <c r="EW55" s="28">
        <v>285.97950996633102</v>
      </c>
      <c r="EX55" s="28">
        <v>210.98800157277699</v>
      </c>
      <c r="EY55" s="28">
        <v>0</v>
      </c>
      <c r="EZ55" s="28">
        <v>5.7636035965100696E-3</v>
      </c>
      <c r="FA55" s="28">
        <v>17.583652460666698</v>
      </c>
      <c r="FB55" s="28">
        <v>0</v>
      </c>
      <c r="FC55" s="28">
        <v>36.681637635873599</v>
      </c>
      <c r="FD55" s="28">
        <v>8.1601381216620599</v>
      </c>
      <c r="FE55" s="28">
        <v>4.4490014821287698</v>
      </c>
      <c r="FF55" s="28">
        <v>97.520342882322694</v>
      </c>
      <c r="FH55" s="28">
        <v>14.2256794503995</v>
      </c>
      <c r="FI55" s="28">
        <v>6.2536334530443201</v>
      </c>
      <c r="FJ55" s="28">
        <v>19.5482376380297</v>
      </c>
      <c r="FK55" s="28">
        <v>8.8077977336342497E-2</v>
      </c>
      <c r="FM55" s="28">
        <v>1054.1625931716201</v>
      </c>
      <c r="FN55" s="28">
        <v>0.39417710451127302</v>
      </c>
      <c r="FP55" s="28">
        <v>13.6101507928594</v>
      </c>
      <c r="FQ55" s="28">
        <v>3.4503633033614999E-4</v>
      </c>
      <c r="FR55" s="28">
        <v>1.43698124462935</v>
      </c>
      <c r="FS55" s="28">
        <v>0.932219516920064</v>
      </c>
      <c r="FT55" s="28">
        <v>1.8157178564460301E-2</v>
      </c>
      <c r="FU55" s="28">
        <v>179.767204215568</v>
      </c>
      <c r="FV55" s="28">
        <v>0.484770023483167</v>
      </c>
      <c r="FW55" s="28">
        <v>4.0391750808686497</v>
      </c>
      <c r="FY55" s="26">
        <f>DX55/FU55</f>
        <v>1.2867476992867808</v>
      </c>
      <c r="FZ55" s="40">
        <f>(CN55-B55)/(B55+1E-50)</f>
        <v>-1.200380025110155E-4</v>
      </c>
      <c r="GA55" s="40">
        <f>(DT55-C55)/(C55+1E-50)</f>
        <v>-6.9439986719369037E-5</v>
      </c>
      <c r="GB55" s="40">
        <f>(EA55-D55)/(D55+1E-50)</f>
        <v>-7.7612618662515275E-4</v>
      </c>
      <c r="GC55" s="40">
        <f>(EV55-E55)/(E55+1E-50)</f>
        <v>7.43137978694779E-3</v>
      </c>
      <c r="GD55" s="40">
        <f>(EW55-F55)/(F55+1E-50)</f>
        <v>-5.2818787005565334E-4</v>
      </c>
      <c r="GE55" s="40">
        <f>(FM55-G55)/(G55+1E-50)</f>
        <v>-5.5956886616456984E-4</v>
      </c>
      <c r="GF55" s="40">
        <f>(FU55-H55)/(H55+1E-50)</f>
        <v>-5.3149280691723122E-4</v>
      </c>
      <c r="GG55" s="40">
        <f>(BN55-I55)/(I55+1E-50)</f>
        <v>-4.9897324739615596E-4</v>
      </c>
      <c r="GH55" s="40">
        <f>(BK55-J55)/(J55+1E-50)</f>
        <v>-3.5536640218052741E-4</v>
      </c>
      <c r="GI55" s="40">
        <f>(BL55-K55)/(K55+1E-50)</f>
        <v>0</v>
      </c>
      <c r="GJ55" s="40">
        <f>(BR55+BQ55-L55)/(L55+1E-50)</f>
        <v>-8.2719507187520335E-4</v>
      </c>
      <c r="GK55" s="40">
        <f>(BS55-M55)/(M55+1E-50)</f>
        <v>-5.4454840249445655E-4</v>
      </c>
      <c r="GL55" s="40">
        <f>(BU55+BV55-N55)/(N55+1E-50)</f>
        <v>4.6779745723051999E-4</v>
      </c>
      <c r="GM55" s="40">
        <f>(BX55-O55)/(O55+1E-50)</f>
        <v>0</v>
      </c>
      <c r="GN55" s="40">
        <f>(BY55+BZ55-P55)/(P55+1E-50)</f>
        <v>-7.8671582393881237E-4</v>
      </c>
      <c r="GO55" s="40">
        <f>(CA55-Q55)/(Q55+1E-50)</f>
        <v>0</v>
      </c>
      <c r="GP55" s="40">
        <f>(CD55-R55)/(R55+1E-50)</f>
        <v>0</v>
      </c>
      <c r="GQ55" s="40">
        <f>(CG55-S55)/(S55+1E-50)</f>
        <v>0</v>
      </c>
      <c r="GR55" s="40">
        <f>(CE55+CF55-T55)/(T55+1E-50)</f>
        <v>-7.5959717664249987E-4</v>
      </c>
      <c r="GS55" s="40">
        <f>(CH55-U55)/(U55+1E-50)</f>
        <v>0</v>
      </c>
      <c r="GT55" s="40">
        <f>(CJ55-V55)/(V55+1E-50)</f>
        <v>0</v>
      </c>
      <c r="GU55" s="40">
        <f>(CO55-W55)/(W55+1E-50)</f>
        <v>0</v>
      </c>
      <c r="GV55" s="40">
        <f>(CP55-X55)/(X55+1E-50)</f>
        <v>0</v>
      </c>
      <c r="GW55" s="40">
        <f>(BW55-Y55)/(Y55+1E-50)</f>
        <v>0</v>
      </c>
      <c r="GX55" s="40">
        <f>(CY55-Z55)/(Z55+1E-50)</f>
        <v>-4.2042491246242373E-4</v>
      </c>
      <c r="GY55" s="40">
        <f>(DB55-AA55)/(AA55+1E-50)</f>
        <v>0</v>
      </c>
      <c r="GZ55" s="40">
        <f>(DD55+DE55+ET55-AB55)/(AB55+1E-50)</f>
        <v>-4.9649422834871103E-4</v>
      </c>
      <c r="HA55" s="40">
        <f>(DL55+DM55-AC55)/(AC55+1E-50)</f>
        <v>-5.4195828863739636E-4</v>
      </c>
      <c r="HB55" s="40">
        <f>(DN55+DO55-AD55)/(AD55+1E-50)</f>
        <v>-3.539172010904398E-4</v>
      </c>
      <c r="HC55" s="40">
        <f>(CI55-AE55)/(AE55+1E-50)</f>
        <v>0</v>
      </c>
      <c r="HD55" s="40">
        <f>(DP55-AF55)/(AF55+1E-50)</f>
        <v>4.9291809119418801E+46</v>
      </c>
      <c r="HE55" s="40">
        <f>(DS55-AG55)/(AG55+1E-50)</f>
        <v>0.17676748206400197</v>
      </c>
      <c r="HF55" s="40">
        <f>(DV55+DW55-AH55)/(AH55+1E-50)</f>
        <v>-3.4016768751323623E-4</v>
      </c>
      <c r="HG55" s="40">
        <f>(CL55-AI55)/(AI55+1E-50)</f>
        <v>0</v>
      </c>
      <c r="HH55" s="40">
        <f>(FG55-AJ55)/(AJ55+1E-50)</f>
        <v>0</v>
      </c>
      <c r="HI55" s="40">
        <f>(FL55-AK55)/(AK55+1E-50)</f>
        <v>0</v>
      </c>
      <c r="HJ55" s="40">
        <f>(FS55-AL55)/(AL55+1E-50)</f>
        <v>-3.9405768683824878E-4</v>
      </c>
      <c r="HK55" s="40">
        <f>(CK55-AM55)/(AM55+1E-50)</f>
        <v>0</v>
      </c>
      <c r="HL55" s="40">
        <f>(CM55-AN55)/(AN55+1E-50)</f>
        <v>0</v>
      </c>
      <c r="HM55" s="40">
        <f>(FV55-AO55)/(AO55+1E-50)</f>
        <v>-4.1030769539888214E-4</v>
      </c>
      <c r="HN55" s="40">
        <f t="shared" ref="HN55" si="115">(EE55-AP55)/(AP55+1E-50)</f>
        <v>-3.7287500890689388E-4</v>
      </c>
      <c r="HO55" s="40">
        <f t="shared" ref="HO55" si="116">(EF55-AQ55)/(AQ55+1E-50)</f>
        <v>0</v>
      </c>
      <c r="HP55" s="40">
        <f t="shared" ref="HP55" si="117">(EG55-AR55)/(AR55+1E-50)</f>
        <v>0</v>
      </c>
      <c r="HQ55" s="40">
        <f t="shared" ref="HQ55" si="118">(EH55-AS55)/(AS55+1E-50)</f>
        <v>0</v>
      </c>
      <c r="HR55" s="40">
        <f t="shared" ref="HR55" si="119">(EI55-AT55)/(AT55+1E-50)</f>
        <v>0</v>
      </c>
      <c r="HS55" s="40">
        <f t="shared" ref="HS55" si="120">(EJ55-AU55)/(AU55+1E-50)</f>
        <v>-5.5147265997712136E-4</v>
      </c>
      <c r="HT55" s="40">
        <f t="shared" ref="HT55" si="121">(EK55-AV55)/(AV55+1E-50)</f>
        <v>-5.927704927758446E-4</v>
      </c>
      <c r="HU55" s="40">
        <f t="shared" ref="HU55" si="122">(EL55-AW55)/(AW55+1E-50)</f>
        <v>-7.1188301367767983E-4</v>
      </c>
      <c r="HV55" s="40">
        <f>(CT55-AX55)/(AX55+1E-50)</f>
        <v>-3.583074907206851E-4</v>
      </c>
      <c r="HW55" s="40">
        <f>(DC55-AY55)/(AY55+1E-50)</f>
        <v>-3.9024463481338175E-4</v>
      </c>
      <c r="HX55" s="40">
        <f>(DQ55-AZ55)/(AZ55+1E-50)</f>
        <v>0</v>
      </c>
      <c r="HY55" s="40">
        <f>(FO55-BA55)/(BA55+1E-50)</f>
        <v>0</v>
      </c>
      <c r="HZ55" s="40">
        <f>(CV55-BB55)/(BB55+1E-50)</f>
        <v>0</v>
      </c>
      <c r="IA55" s="40">
        <f>(BJ55-BC55)/(BC55+1E-50)</f>
        <v>0</v>
      </c>
      <c r="IB55" s="40">
        <f>(CB55-BD55)/(BD55+1E-50)</f>
        <v>0</v>
      </c>
      <c r="IC55" s="40">
        <f>(BT55-BE55)/(BE55+1E-50)</f>
        <v>4.322805093153147E-4</v>
      </c>
    </row>
    <row r="56" spans="1:237" x14ac:dyDescent="0.25">
      <c r="A56" s="17" t="s">
        <v>341</v>
      </c>
      <c r="B56" s="15">
        <v>1197.3994571000001</v>
      </c>
      <c r="C56" s="15">
        <v>159.03853691</v>
      </c>
      <c r="D56" s="15">
        <v>15419.39119</v>
      </c>
      <c r="E56" s="15">
        <v>1236.749513</v>
      </c>
      <c r="F56" s="15">
        <v>1097.2063846000001</v>
      </c>
      <c r="G56" s="15">
        <v>15967.145253000001</v>
      </c>
      <c r="H56" s="15">
        <v>159.74590216999999</v>
      </c>
      <c r="I56" s="17">
        <v>0.18895956999999999</v>
      </c>
      <c r="L56" s="17">
        <v>6.3649670000000005E-2</v>
      </c>
      <c r="M56" s="17">
        <v>1.7195797100000001</v>
      </c>
      <c r="N56" s="17">
        <v>1.50523E-3</v>
      </c>
      <c r="P56" s="17">
        <v>1.925487E-2</v>
      </c>
      <c r="T56" s="17">
        <v>1.19451E-2</v>
      </c>
      <c r="Z56" s="17">
        <v>7.8981470900000001</v>
      </c>
      <c r="AB56" s="17">
        <v>4.5779899999999997E-3</v>
      </c>
      <c r="AC56" s="17">
        <v>0.42183047000000001</v>
      </c>
      <c r="AD56" s="17">
        <v>0.14464532999999999</v>
      </c>
      <c r="AG56" s="17">
        <v>0.55846477000000005</v>
      </c>
      <c r="AH56" s="17">
        <v>2.5265854499999998</v>
      </c>
      <c r="AL56" s="17">
        <v>0.1005943</v>
      </c>
      <c r="AO56" s="17">
        <v>7.0328459999999995E-2</v>
      </c>
      <c r="AP56" s="17">
        <v>7.3063999999999996E-4</v>
      </c>
      <c r="AU56" s="5">
        <v>8.5000000000000001E-7</v>
      </c>
      <c r="AV56" s="17">
        <v>7.6699999999999994E-6</v>
      </c>
      <c r="AW56" s="17">
        <v>1.3462700000000001E-3</v>
      </c>
      <c r="BG56" s="17" t="s">
        <v>341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Y56" s="26" t="e">
        <f t="shared" ref="FY56:FY59" si="123">DX56/FU56</f>
        <v>#DIV/0!</v>
      </c>
      <c r="FZ56" s="40">
        <f t="shared" ref="FZ56:FZ59" si="124">(CN56-B56)/(B56+1E-50)</f>
        <v>-1</v>
      </c>
      <c r="GA56" s="40">
        <f t="shared" ref="GA56:GA59" si="125">(DT56-C56)/(C56+1E-50)</f>
        <v>-1</v>
      </c>
      <c r="GB56" s="40">
        <f t="shared" ref="GB56:GB59" si="126">(EA56-D56)/(D56+1E-50)</f>
        <v>-1</v>
      </c>
      <c r="GC56" s="40">
        <f t="shared" ref="GC56:GC59" si="127">(EV56-E56)/(E56+1E-50)</f>
        <v>-1</v>
      </c>
      <c r="GD56" s="40">
        <f t="shared" ref="GD56:GD59" si="128">(EW56-F56)/(F56+1E-50)</f>
        <v>-1</v>
      </c>
      <c r="GE56" s="40">
        <f t="shared" ref="GE56:GE59" si="129">(FM56-G56)/(G56+1E-50)</f>
        <v>-1</v>
      </c>
      <c r="GF56" s="40">
        <f t="shared" ref="GF56:GF59" si="130">(FU56-H56)/(H56+1E-50)</f>
        <v>-1</v>
      </c>
      <c r="GG56" s="40">
        <f t="shared" ref="GG56:GG59" si="131">(BN56-I56)/(I56+1E-50)</f>
        <v>-1</v>
      </c>
      <c r="GH56" s="40">
        <f t="shared" ref="GH56:GH59" si="132">(BK56-J56)/(J56+1E-50)</f>
        <v>0</v>
      </c>
      <c r="GI56" s="40">
        <f t="shared" ref="GI56:GI59" si="133">(BL56-K56)/(K56+1E-50)</f>
        <v>0</v>
      </c>
      <c r="GJ56" s="40">
        <f t="shared" ref="GJ56:GJ59" si="134">(BR56+BQ56-L56)/(L56+1E-50)</f>
        <v>-1</v>
      </c>
      <c r="GK56" s="40">
        <f t="shared" ref="GK56:GK59" si="135">(BS56-M56)/(M56+1E-50)</f>
        <v>-1</v>
      </c>
      <c r="GL56" s="40">
        <f t="shared" ref="GL56:GL59" si="136">(BU56+BV56-N56)/(N56+1E-50)</f>
        <v>-1</v>
      </c>
      <c r="GM56" s="40">
        <f t="shared" ref="GM56:GM59" si="137">(BX56-O56)/(O56+1E-50)</f>
        <v>0</v>
      </c>
      <c r="GN56" s="40">
        <f t="shared" ref="GN56:GN59" si="138">(BY56+BZ56-P56)/(P56+1E-50)</f>
        <v>-1</v>
      </c>
      <c r="GO56" s="40">
        <f t="shared" ref="GO56:GO59" si="139">(CA56-Q56)/(Q56+1E-50)</f>
        <v>0</v>
      </c>
      <c r="GP56" s="40">
        <f t="shared" ref="GP56:GP59" si="140">(CD56-R56)/(R56+1E-50)</f>
        <v>0</v>
      </c>
      <c r="GQ56" s="40">
        <f t="shared" ref="GQ56:GQ59" si="141">(CG56-S56)/(S56+1E-50)</f>
        <v>0</v>
      </c>
      <c r="GR56" s="40">
        <f t="shared" ref="GR56:GR59" si="142">(CE56+CF56-T56)/(T56+1E-50)</f>
        <v>-1</v>
      </c>
      <c r="GS56" s="40">
        <f t="shared" ref="GS56:GS59" si="143">(CH56-U56)/(U56+1E-50)</f>
        <v>0</v>
      </c>
      <c r="GT56" s="40">
        <f t="shared" ref="GT56:GT59" si="144">(CJ56-V56)/(V56+1E-50)</f>
        <v>0</v>
      </c>
      <c r="GU56" s="40">
        <f t="shared" ref="GU56:GU59" si="145">(CO56-W56)/(W56+1E-50)</f>
        <v>0</v>
      </c>
      <c r="GV56" s="40">
        <f t="shared" ref="GV56:GV59" si="146">(CP56-X56)/(X56+1E-50)</f>
        <v>0</v>
      </c>
      <c r="GW56" s="40">
        <f t="shared" ref="GW56:GW59" si="147">(BW56-Y56)/(Y56+1E-50)</f>
        <v>0</v>
      </c>
      <c r="GX56" s="40">
        <f t="shared" ref="GX56:GX59" si="148">(CY56-Z56)/(Z56+1E-50)</f>
        <v>-1</v>
      </c>
      <c r="GY56" s="40">
        <f t="shared" ref="GY56:GY59" si="149">(DB56-AA56)/(AA56+1E-50)</f>
        <v>0</v>
      </c>
      <c r="GZ56" s="40">
        <f t="shared" ref="GZ56:GZ59" si="150">(DD56+DE56+ET56-AB56)/(AB56+1E-50)</f>
        <v>-1</v>
      </c>
      <c r="HA56" s="40">
        <f t="shared" ref="HA56:HA59" si="151">(DL56+DM56-AC56)/(AC56+1E-50)</f>
        <v>-1</v>
      </c>
      <c r="HB56" s="40">
        <f t="shared" ref="HB56:HB59" si="152">(DN56+DO56-AD56)/(AD56+1E-50)</f>
        <v>-1</v>
      </c>
      <c r="HC56" s="40">
        <f t="shared" ref="HC56:HC59" si="153">(CI56-AE56)/(AE56+1E-50)</f>
        <v>0</v>
      </c>
      <c r="HD56" s="40">
        <f t="shared" ref="HD56:HD59" si="154">(DP56-AF56)/(AF56+1E-50)</f>
        <v>0</v>
      </c>
      <c r="HE56" s="40">
        <f t="shared" ref="HE56:HE59" si="155">(DS56-AG56)/(AG56+1E-50)</f>
        <v>-1</v>
      </c>
      <c r="HF56" s="40">
        <f t="shared" ref="HF56:HF59" si="156">(DV56+DW56-AH56)/(AH56+1E-50)</f>
        <v>-1</v>
      </c>
      <c r="HG56" s="40">
        <f t="shared" ref="HG56:HG59" si="157">(CL56-AI56)/(AI56+1E-50)</f>
        <v>0</v>
      </c>
      <c r="HH56" s="40">
        <f t="shared" ref="HH56:HH59" si="158">(FG56-AJ56)/(AJ56+1E-50)</f>
        <v>0</v>
      </c>
      <c r="HI56" s="40">
        <f t="shared" ref="HI56:HI59" si="159">(FL56-AK56)/(AK56+1E-50)</f>
        <v>0</v>
      </c>
      <c r="HJ56" s="40">
        <f t="shared" ref="HJ56:HJ59" si="160">(FS56-AL56)/(AL56+1E-50)</f>
        <v>-1</v>
      </c>
      <c r="HK56" s="40">
        <f t="shared" ref="HK56:HK59" si="161">(CK56-AM56)/(AM56+1E-50)</f>
        <v>0</v>
      </c>
      <c r="HL56" s="40">
        <f t="shared" ref="HL56:HL59" si="162">(CM56-AN56)/(AN56+1E-50)</f>
        <v>0</v>
      </c>
      <c r="HM56" s="40">
        <f t="shared" ref="HM56:HM59" si="163">(FV56-AO56)/(AO56+1E-50)</f>
        <v>-1</v>
      </c>
      <c r="HN56" s="40">
        <f t="shared" ref="HN56:HN59" si="164">(EE56-AP56)/(AP56+1E-50)</f>
        <v>-1</v>
      </c>
      <c r="HO56" s="40">
        <f t="shared" ref="HO56:HO59" si="165">(EF56-AQ56)/(AQ56+1E-50)</f>
        <v>0</v>
      </c>
      <c r="HP56" s="40">
        <f t="shared" ref="HP56:HP59" si="166">(EG56-AR56)/(AR56+1E-50)</f>
        <v>0</v>
      </c>
      <c r="HQ56" s="40">
        <f t="shared" ref="HQ56:HQ59" si="167">(EH56-AS56)/(AS56+1E-50)</f>
        <v>0</v>
      </c>
      <c r="HR56" s="40">
        <f t="shared" ref="HR56:HR59" si="168">(EI56-AT56)/(AT56+1E-50)</f>
        <v>0</v>
      </c>
      <c r="HS56" s="40">
        <f t="shared" ref="HS56:HS59" si="169">(EJ56-AU56)/(AU56+1E-50)</f>
        <v>-1</v>
      </c>
      <c r="HT56" s="40">
        <f t="shared" ref="HT56:HT59" si="170">(EK56-AV56)/(AV56+1E-50)</f>
        <v>-1</v>
      </c>
      <c r="HU56" s="40">
        <f t="shared" ref="HU56:HU59" si="171">(EL56-AW56)/(AW56+1E-50)</f>
        <v>-1</v>
      </c>
      <c r="HV56" s="40">
        <f t="shared" ref="HV56:HV59" si="172">(CT56-AX56)/(AX56+1E-50)</f>
        <v>0</v>
      </c>
      <c r="HW56" s="40">
        <f t="shared" ref="HW56:HW59" si="173">(DC56-AY56)/(AY56+1E-50)</f>
        <v>0</v>
      </c>
      <c r="HX56" s="40">
        <f t="shared" ref="HX56:HX59" si="174">(DQ56-AZ56)/(AZ56+1E-50)</f>
        <v>0</v>
      </c>
      <c r="HY56" s="40">
        <f t="shared" ref="HY56:HY59" si="175">(FO56-BA56)/(BA56+1E-50)</f>
        <v>0</v>
      </c>
      <c r="HZ56" s="40">
        <f t="shared" ref="HZ56:HZ59" si="176">(CV56-BB56)/(BB56+1E-50)</f>
        <v>0</v>
      </c>
      <c r="IA56" s="40">
        <f t="shared" ref="IA56:IA59" si="177">(BJ56-BC56)/(BC56+1E-50)</f>
        <v>0</v>
      </c>
      <c r="IB56" s="40">
        <f t="shared" ref="IB56:IB59" si="178">(CB56-BD56)/(BD56+1E-50)</f>
        <v>0</v>
      </c>
      <c r="IC56" s="40">
        <f t="shared" ref="IC56:IC59" si="179">(BT56-BE56)/(BE56+1E-50)</f>
        <v>0</v>
      </c>
    </row>
    <row r="57" spans="1:237" x14ac:dyDescent="0.25">
      <c r="A57" s="17" t="s">
        <v>342</v>
      </c>
      <c r="B57" s="15">
        <v>1783.6153200000001</v>
      </c>
      <c r="D57" s="15">
        <v>19924.903999999999</v>
      </c>
      <c r="E57" s="15">
        <v>1710.9430400000001</v>
      </c>
      <c r="F57" s="15">
        <v>792.62647000000004</v>
      </c>
      <c r="G57" s="15">
        <v>12098.85615</v>
      </c>
      <c r="H57" s="15">
        <v>226.84894220000001</v>
      </c>
      <c r="I57" s="17">
        <v>2.9999999999999999E-7</v>
      </c>
      <c r="J57" s="17">
        <v>8.9999999999999999E-8</v>
      </c>
      <c r="L57" s="17">
        <v>8.4560490000000002E-2</v>
      </c>
      <c r="M57" s="17">
        <v>16.20654867</v>
      </c>
      <c r="N57" s="17">
        <v>1.7495399999999999E-3</v>
      </c>
      <c r="P57" s="17">
        <v>2.5530089999999998E-2</v>
      </c>
      <c r="T57" s="17">
        <v>1.5875319999999998E-2</v>
      </c>
      <c r="Z57" s="17">
        <v>82.505979179999997</v>
      </c>
      <c r="AB57" s="17">
        <v>1.71765E-3</v>
      </c>
      <c r="AC57" s="17">
        <v>0.67102377999999996</v>
      </c>
      <c r="AD57" s="17">
        <v>0.19225350999999999</v>
      </c>
      <c r="AG57" s="17">
        <v>2.16474864</v>
      </c>
      <c r="AH57" s="17">
        <v>5.4143935499999998</v>
      </c>
      <c r="AL57" s="17">
        <v>3.3500000000000001E-6</v>
      </c>
      <c r="AO57" s="17">
        <v>2.3E-6</v>
      </c>
      <c r="AP57" s="17">
        <v>9.9303E-4</v>
      </c>
      <c r="AT57" s="17">
        <v>4.0000000000000001E-8</v>
      </c>
      <c r="AU57" s="17">
        <v>9.2999999999999999E-7</v>
      </c>
      <c r="AV57" s="17">
        <v>7.4000000000000001E-7</v>
      </c>
      <c r="AW57" s="17">
        <v>1.6341800000000001E-3</v>
      </c>
      <c r="BG57" s="17" t="s">
        <v>342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Y57" s="26" t="e">
        <f t="shared" si="123"/>
        <v>#DIV/0!</v>
      </c>
      <c r="FZ57" s="40">
        <f t="shared" si="124"/>
        <v>-1</v>
      </c>
      <c r="GA57" s="40">
        <f t="shared" si="125"/>
        <v>0</v>
      </c>
      <c r="GB57" s="40">
        <f t="shared" si="126"/>
        <v>-1</v>
      </c>
      <c r="GC57" s="40">
        <f t="shared" si="127"/>
        <v>-1</v>
      </c>
      <c r="GD57" s="40">
        <f t="shared" si="128"/>
        <v>-1</v>
      </c>
      <c r="GE57" s="40">
        <f t="shared" si="129"/>
        <v>-1</v>
      </c>
      <c r="GF57" s="40">
        <f t="shared" si="130"/>
        <v>-1</v>
      </c>
      <c r="GG57" s="40">
        <f t="shared" si="131"/>
        <v>-1</v>
      </c>
      <c r="GH57" s="40">
        <f t="shared" si="132"/>
        <v>-1</v>
      </c>
      <c r="GI57" s="40">
        <f t="shared" si="133"/>
        <v>0</v>
      </c>
      <c r="GJ57" s="40">
        <f t="shared" si="134"/>
        <v>-1</v>
      </c>
      <c r="GK57" s="40">
        <f t="shared" si="135"/>
        <v>-1</v>
      </c>
      <c r="GL57" s="40">
        <f t="shared" si="136"/>
        <v>-1</v>
      </c>
      <c r="GM57" s="40">
        <f t="shared" si="137"/>
        <v>0</v>
      </c>
      <c r="GN57" s="40">
        <f t="shared" si="138"/>
        <v>-1</v>
      </c>
      <c r="GO57" s="40">
        <f t="shared" si="139"/>
        <v>0</v>
      </c>
      <c r="GP57" s="40">
        <f t="shared" si="140"/>
        <v>0</v>
      </c>
      <c r="GQ57" s="40">
        <f t="shared" si="141"/>
        <v>0</v>
      </c>
      <c r="GR57" s="40">
        <f t="shared" si="142"/>
        <v>-1</v>
      </c>
      <c r="GS57" s="40">
        <f t="shared" si="143"/>
        <v>0</v>
      </c>
      <c r="GT57" s="40">
        <f t="shared" si="144"/>
        <v>0</v>
      </c>
      <c r="GU57" s="40">
        <f t="shared" si="145"/>
        <v>0</v>
      </c>
      <c r="GV57" s="40">
        <f t="shared" si="146"/>
        <v>0</v>
      </c>
      <c r="GW57" s="40">
        <f t="shared" si="147"/>
        <v>0</v>
      </c>
      <c r="GX57" s="40">
        <f t="shared" si="148"/>
        <v>-1</v>
      </c>
      <c r="GY57" s="40">
        <f t="shared" si="149"/>
        <v>0</v>
      </c>
      <c r="GZ57" s="40">
        <f t="shared" si="150"/>
        <v>-1</v>
      </c>
      <c r="HA57" s="40">
        <f t="shared" si="151"/>
        <v>-1</v>
      </c>
      <c r="HB57" s="40">
        <f t="shared" si="152"/>
        <v>-1</v>
      </c>
      <c r="HC57" s="40">
        <f t="shared" si="153"/>
        <v>0</v>
      </c>
      <c r="HD57" s="40">
        <f t="shared" si="154"/>
        <v>0</v>
      </c>
      <c r="HE57" s="40">
        <f t="shared" si="155"/>
        <v>-1</v>
      </c>
      <c r="HF57" s="40">
        <f t="shared" si="156"/>
        <v>-1</v>
      </c>
      <c r="HG57" s="40">
        <f t="shared" si="157"/>
        <v>0</v>
      </c>
      <c r="HH57" s="40">
        <f t="shared" si="158"/>
        <v>0</v>
      </c>
      <c r="HI57" s="40">
        <f t="shared" si="159"/>
        <v>0</v>
      </c>
      <c r="HJ57" s="40">
        <f t="shared" si="160"/>
        <v>-1</v>
      </c>
      <c r="HK57" s="40">
        <f t="shared" si="161"/>
        <v>0</v>
      </c>
      <c r="HL57" s="40">
        <f t="shared" si="162"/>
        <v>0</v>
      </c>
      <c r="HM57" s="40">
        <f t="shared" si="163"/>
        <v>-1</v>
      </c>
      <c r="HN57" s="40">
        <f t="shared" si="164"/>
        <v>-1</v>
      </c>
      <c r="HO57" s="40">
        <f t="shared" si="165"/>
        <v>0</v>
      </c>
      <c r="HP57" s="40">
        <f t="shared" si="166"/>
        <v>0</v>
      </c>
      <c r="HQ57" s="40">
        <f t="shared" si="167"/>
        <v>0</v>
      </c>
      <c r="HR57" s="40">
        <f t="shared" si="168"/>
        <v>-1</v>
      </c>
      <c r="HS57" s="40">
        <f t="shared" si="169"/>
        <v>-1</v>
      </c>
      <c r="HT57" s="40">
        <f t="shared" si="170"/>
        <v>-1</v>
      </c>
      <c r="HU57" s="40">
        <f t="shared" si="171"/>
        <v>-1</v>
      </c>
      <c r="HV57" s="40">
        <f t="shared" si="172"/>
        <v>0</v>
      </c>
      <c r="HW57" s="40">
        <f t="shared" si="173"/>
        <v>0</v>
      </c>
      <c r="HX57" s="40">
        <f t="shared" si="174"/>
        <v>0</v>
      </c>
      <c r="HY57" s="40">
        <f t="shared" si="175"/>
        <v>0</v>
      </c>
      <c r="HZ57" s="40">
        <f t="shared" si="176"/>
        <v>0</v>
      </c>
      <c r="IA57" s="40">
        <f t="shared" si="177"/>
        <v>0</v>
      </c>
      <c r="IB57" s="40">
        <f t="shared" si="178"/>
        <v>0</v>
      </c>
      <c r="IC57" s="40">
        <f t="shared" si="179"/>
        <v>0</v>
      </c>
    </row>
    <row r="58" spans="1:237" x14ac:dyDescent="0.25">
      <c r="A58" s="17" t="s">
        <v>416</v>
      </c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Y58" s="26" t="e">
        <f t="shared" si="123"/>
        <v>#DIV/0!</v>
      </c>
      <c r="FZ58" s="40">
        <f t="shared" si="124"/>
        <v>0</v>
      </c>
      <c r="GA58" s="40">
        <f t="shared" si="125"/>
        <v>0</v>
      </c>
      <c r="GB58" s="40">
        <f t="shared" si="126"/>
        <v>0</v>
      </c>
      <c r="GC58" s="40">
        <f t="shared" si="127"/>
        <v>0</v>
      </c>
      <c r="GD58" s="40">
        <f t="shared" si="128"/>
        <v>0</v>
      </c>
      <c r="GE58" s="40">
        <f t="shared" si="129"/>
        <v>0</v>
      </c>
      <c r="GF58" s="40">
        <f t="shared" si="130"/>
        <v>0</v>
      </c>
      <c r="GG58" s="40">
        <f t="shared" si="131"/>
        <v>0</v>
      </c>
      <c r="GH58" s="40">
        <f t="shared" si="132"/>
        <v>0</v>
      </c>
      <c r="GI58" s="40">
        <f t="shared" si="133"/>
        <v>0</v>
      </c>
      <c r="GJ58" s="40">
        <f t="shared" si="134"/>
        <v>0</v>
      </c>
      <c r="GK58" s="40">
        <f t="shared" si="135"/>
        <v>0</v>
      </c>
      <c r="GL58" s="40">
        <f t="shared" si="136"/>
        <v>0</v>
      </c>
      <c r="GM58" s="40">
        <f t="shared" si="137"/>
        <v>0</v>
      </c>
      <c r="GN58" s="40">
        <f t="shared" si="138"/>
        <v>0</v>
      </c>
      <c r="GO58" s="40">
        <f t="shared" si="139"/>
        <v>0</v>
      </c>
      <c r="GP58" s="40">
        <f t="shared" si="140"/>
        <v>0</v>
      </c>
      <c r="GQ58" s="40">
        <f t="shared" si="141"/>
        <v>0</v>
      </c>
      <c r="GR58" s="40">
        <f t="shared" si="142"/>
        <v>0</v>
      </c>
      <c r="GS58" s="40">
        <f t="shared" si="143"/>
        <v>0</v>
      </c>
      <c r="GT58" s="40">
        <f t="shared" si="144"/>
        <v>0</v>
      </c>
      <c r="GU58" s="40">
        <f t="shared" si="145"/>
        <v>0</v>
      </c>
      <c r="GV58" s="40">
        <f t="shared" si="146"/>
        <v>0</v>
      </c>
      <c r="GW58" s="40">
        <f t="shared" si="147"/>
        <v>0</v>
      </c>
      <c r="GX58" s="40">
        <f t="shared" si="148"/>
        <v>0</v>
      </c>
      <c r="GY58" s="40">
        <f t="shared" si="149"/>
        <v>0</v>
      </c>
      <c r="GZ58" s="40">
        <f t="shared" si="150"/>
        <v>0</v>
      </c>
      <c r="HA58" s="40">
        <f t="shared" si="151"/>
        <v>0</v>
      </c>
      <c r="HB58" s="40">
        <f t="shared" si="152"/>
        <v>0</v>
      </c>
      <c r="HC58" s="40">
        <f t="shared" si="153"/>
        <v>0</v>
      </c>
      <c r="HD58" s="40">
        <f t="shared" si="154"/>
        <v>0</v>
      </c>
      <c r="HE58" s="40">
        <f t="shared" si="155"/>
        <v>0</v>
      </c>
      <c r="HF58" s="40">
        <f t="shared" si="156"/>
        <v>0</v>
      </c>
      <c r="HG58" s="40">
        <f t="shared" si="157"/>
        <v>0</v>
      </c>
      <c r="HH58" s="40">
        <f t="shared" si="158"/>
        <v>0</v>
      </c>
      <c r="HI58" s="40">
        <f t="shared" si="159"/>
        <v>0</v>
      </c>
      <c r="HJ58" s="40">
        <f t="shared" si="160"/>
        <v>0</v>
      </c>
      <c r="HK58" s="40">
        <f t="shared" si="161"/>
        <v>0</v>
      </c>
      <c r="HL58" s="40">
        <f t="shared" si="162"/>
        <v>0</v>
      </c>
      <c r="HM58" s="40">
        <f t="shared" si="163"/>
        <v>0</v>
      </c>
      <c r="HN58" s="40">
        <f t="shared" si="164"/>
        <v>0</v>
      </c>
      <c r="HO58" s="40">
        <f t="shared" si="165"/>
        <v>0</v>
      </c>
      <c r="HP58" s="40">
        <f t="shared" si="166"/>
        <v>0</v>
      </c>
      <c r="HQ58" s="40">
        <f t="shared" si="167"/>
        <v>0</v>
      </c>
      <c r="HR58" s="40">
        <f t="shared" si="168"/>
        <v>0</v>
      </c>
      <c r="HS58" s="40">
        <f t="shared" si="169"/>
        <v>0</v>
      </c>
      <c r="HT58" s="40">
        <f t="shared" si="170"/>
        <v>0</v>
      </c>
      <c r="HU58" s="40">
        <f t="shared" si="171"/>
        <v>0</v>
      </c>
      <c r="HV58" s="40">
        <f t="shared" si="172"/>
        <v>0</v>
      </c>
      <c r="HW58" s="40">
        <f t="shared" si="173"/>
        <v>0</v>
      </c>
      <c r="HX58" s="40">
        <f t="shared" si="174"/>
        <v>0</v>
      </c>
      <c r="HY58" s="40">
        <f t="shared" si="175"/>
        <v>0</v>
      </c>
      <c r="HZ58" s="40">
        <f t="shared" si="176"/>
        <v>0</v>
      </c>
      <c r="IA58" s="40">
        <f t="shared" si="177"/>
        <v>0</v>
      </c>
      <c r="IB58" s="40">
        <f t="shared" si="178"/>
        <v>0</v>
      </c>
      <c r="IC58" s="40">
        <f t="shared" si="179"/>
        <v>0</v>
      </c>
    </row>
    <row r="59" spans="1:237" x14ac:dyDescent="0.25">
      <c r="A59" s="17" t="s">
        <v>372</v>
      </c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Y59" s="26" t="e">
        <f t="shared" si="123"/>
        <v>#DIV/0!</v>
      </c>
      <c r="FZ59" s="40">
        <f t="shared" si="124"/>
        <v>0</v>
      </c>
      <c r="GA59" s="40">
        <f t="shared" si="125"/>
        <v>0</v>
      </c>
      <c r="GB59" s="40">
        <f t="shared" si="126"/>
        <v>0</v>
      </c>
      <c r="GC59" s="40">
        <f t="shared" si="127"/>
        <v>0</v>
      </c>
      <c r="GD59" s="40">
        <f t="shared" si="128"/>
        <v>0</v>
      </c>
      <c r="GE59" s="40">
        <f t="shared" si="129"/>
        <v>0</v>
      </c>
      <c r="GF59" s="40">
        <f t="shared" si="130"/>
        <v>0</v>
      </c>
      <c r="GG59" s="40">
        <f t="shared" si="131"/>
        <v>0</v>
      </c>
      <c r="GH59" s="40">
        <f t="shared" si="132"/>
        <v>0</v>
      </c>
      <c r="GI59" s="40">
        <f t="shared" si="133"/>
        <v>0</v>
      </c>
      <c r="GJ59" s="40">
        <f t="shared" si="134"/>
        <v>0</v>
      </c>
      <c r="GK59" s="40">
        <f t="shared" si="135"/>
        <v>0</v>
      </c>
      <c r="GL59" s="40">
        <f t="shared" si="136"/>
        <v>0</v>
      </c>
      <c r="GM59" s="40">
        <f t="shared" si="137"/>
        <v>0</v>
      </c>
      <c r="GN59" s="40">
        <f t="shared" si="138"/>
        <v>0</v>
      </c>
      <c r="GO59" s="40">
        <f t="shared" si="139"/>
        <v>0</v>
      </c>
      <c r="GP59" s="40">
        <f t="shared" si="140"/>
        <v>0</v>
      </c>
      <c r="GQ59" s="40">
        <f t="shared" si="141"/>
        <v>0</v>
      </c>
      <c r="GR59" s="40">
        <f t="shared" si="142"/>
        <v>0</v>
      </c>
      <c r="GS59" s="40">
        <f t="shared" si="143"/>
        <v>0</v>
      </c>
      <c r="GT59" s="40">
        <f t="shared" si="144"/>
        <v>0</v>
      </c>
      <c r="GU59" s="40">
        <f t="shared" si="145"/>
        <v>0</v>
      </c>
      <c r="GV59" s="40">
        <f t="shared" si="146"/>
        <v>0</v>
      </c>
      <c r="GW59" s="40">
        <f t="shared" si="147"/>
        <v>0</v>
      </c>
      <c r="GX59" s="40">
        <f t="shared" si="148"/>
        <v>0</v>
      </c>
      <c r="GY59" s="40">
        <f t="shared" si="149"/>
        <v>0</v>
      </c>
      <c r="GZ59" s="40">
        <f t="shared" si="150"/>
        <v>0</v>
      </c>
      <c r="HA59" s="40">
        <f t="shared" si="151"/>
        <v>0</v>
      </c>
      <c r="HB59" s="40">
        <f t="shared" si="152"/>
        <v>0</v>
      </c>
      <c r="HC59" s="40">
        <f t="shared" si="153"/>
        <v>0</v>
      </c>
      <c r="HD59" s="40">
        <f t="shared" si="154"/>
        <v>0</v>
      </c>
      <c r="HE59" s="40">
        <f t="shared" si="155"/>
        <v>0</v>
      </c>
      <c r="HF59" s="40">
        <f t="shared" si="156"/>
        <v>0</v>
      </c>
      <c r="HG59" s="40">
        <f t="shared" si="157"/>
        <v>0</v>
      </c>
      <c r="HH59" s="40">
        <f t="shared" si="158"/>
        <v>0</v>
      </c>
      <c r="HI59" s="40">
        <f t="shared" si="159"/>
        <v>0</v>
      </c>
      <c r="HJ59" s="40">
        <f t="shared" si="160"/>
        <v>0</v>
      </c>
      <c r="HK59" s="40">
        <f t="shared" si="161"/>
        <v>0</v>
      </c>
      <c r="HL59" s="40">
        <f t="shared" si="162"/>
        <v>0</v>
      </c>
      <c r="HM59" s="40">
        <f t="shared" si="163"/>
        <v>0</v>
      </c>
      <c r="HN59" s="40">
        <f t="shared" si="164"/>
        <v>0</v>
      </c>
      <c r="HO59" s="40">
        <f t="shared" si="165"/>
        <v>0</v>
      </c>
      <c r="HP59" s="40">
        <f t="shared" si="166"/>
        <v>0</v>
      </c>
      <c r="HQ59" s="40">
        <f t="shared" si="167"/>
        <v>0</v>
      </c>
      <c r="HR59" s="40">
        <f t="shared" si="168"/>
        <v>0</v>
      </c>
      <c r="HS59" s="40">
        <f t="shared" si="169"/>
        <v>0</v>
      </c>
      <c r="HT59" s="40">
        <f t="shared" si="170"/>
        <v>0</v>
      </c>
      <c r="HU59" s="40">
        <f t="shared" si="171"/>
        <v>0</v>
      </c>
      <c r="HV59" s="40">
        <f t="shared" si="172"/>
        <v>0</v>
      </c>
      <c r="HW59" s="40">
        <f t="shared" si="173"/>
        <v>0</v>
      </c>
      <c r="HX59" s="40">
        <f t="shared" si="174"/>
        <v>0</v>
      </c>
      <c r="HY59" s="40">
        <f t="shared" si="175"/>
        <v>0</v>
      </c>
      <c r="HZ59" s="40">
        <f t="shared" si="176"/>
        <v>0</v>
      </c>
      <c r="IA59" s="40">
        <f t="shared" si="177"/>
        <v>0</v>
      </c>
      <c r="IB59" s="40">
        <f t="shared" si="178"/>
        <v>0</v>
      </c>
      <c r="IC59" s="40">
        <f t="shared" si="179"/>
        <v>0</v>
      </c>
    </row>
    <row r="60" spans="1:237" x14ac:dyDescent="0.25"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</row>
    <row r="61" spans="1:237" x14ac:dyDescent="0.25">
      <c r="A61" s="1" t="s">
        <v>348</v>
      </c>
      <c r="B61" s="1">
        <f>SUM(B3:B54)</f>
        <v>400899.75069560006</v>
      </c>
      <c r="C61" s="1">
        <f t="shared" ref="C61:AW61" si="180">SUM(C3:C54)</f>
        <v>21491.255337600007</v>
      </c>
      <c r="D61" s="1">
        <f t="shared" si="180"/>
        <v>837906.5314655999</v>
      </c>
      <c r="E61" s="1">
        <f t="shared" si="180"/>
        <v>101118.44260913001</v>
      </c>
      <c r="F61" s="1">
        <f t="shared" si="180"/>
        <v>86781.440364239985</v>
      </c>
      <c r="G61" s="1">
        <f t="shared" si="180"/>
        <v>819884.87011225987</v>
      </c>
      <c r="H61" s="1">
        <f t="shared" si="180"/>
        <v>25466.109828120003</v>
      </c>
      <c r="I61" s="39">
        <f t="shared" si="180"/>
        <v>272.67173250999997</v>
      </c>
      <c r="J61" s="39">
        <f t="shared" si="180"/>
        <v>175.81764687000003</v>
      </c>
      <c r="K61" s="39">
        <f t="shared" si="180"/>
        <v>5.3578311100000002</v>
      </c>
      <c r="L61" s="39"/>
      <c r="M61" s="39">
        <f t="shared" si="180"/>
        <v>267.51291273999999</v>
      </c>
      <c r="N61" s="39">
        <f t="shared" si="180"/>
        <v>1.7859631899999997</v>
      </c>
      <c r="O61" s="39">
        <f t="shared" si="180"/>
        <v>3.78497226</v>
      </c>
      <c r="P61" s="39">
        <f t="shared" si="180"/>
        <v>5.5384789099999994</v>
      </c>
      <c r="Q61" s="39">
        <f t="shared" si="180"/>
        <v>2.4040723399999999</v>
      </c>
      <c r="R61" s="39">
        <f t="shared" si="180"/>
        <v>4.2100247599999987</v>
      </c>
      <c r="S61" s="39">
        <f t="shared" si="180"/>
        <v>176.15252110000003</v>
      </c>
      <c r="T61" s="39">
        <f t="shared" si="180"/>
        <v>4.0867324500000013</v>
      </c>
      <c r="U61" s="39">
        <f t="shared" si="180"/>
        <v>4.6437183700000002</v>
      </c>
      <c r="V61" s="39">
        <f t="shared" si="180"/>
        <v>1.8591826</v>
      </c>
      <c r="W61" s="39">
        <f t="shared" si="180"/>
        <v>3.2309203100000001</v>
      </c>
      <c r="X61" s="39">
        <f t="shared" si="180"/>
        <v>0.14526467000000001</v>
      </c>
      <c r="Y61" s="39">
        <f t="shared" si="180"/>
        <v>0.75341036000000006</v>
      </c>
      <c r="Z61" s="39">
        <f t="shared" si="180"/>
        <v>2406.3074942399994</v>
      </c>
      <c r="AA61" s="39">
        <f t="shared" si="180"/>
        <v>5055.5513056400023</v>
      </c>
      <c r="AB61" s="39">
        <f t="shared" si="180"/>
        <v>5.7106577299999985</v>
      </c>
      <c r="AC61" s="39">
        <f t="shared" si="180"/>
        <v>18.747596550000001</v>
      </c>
      <c r="AD61" s="39">
        <f t="shared" si="180"/>
        <v>98.925412080000001</v>
      </c>
      <c r="AE61" s="39">
        <f t="shared" si="180"/>
        <v>49.456923180000018</v>
      </c>
      <c r="AF61" s="39">
        <f t="shared" si="180"/>
        <v>104.93350056999999</v>
      </c>
      <c r="AG61" s="39">
        <f t="shared" si="180"/>
        <v>20.016358239999992</v>
      </c>
      <c r="AH61" s="39">
        <f t="shared" si="180"/>
        <v>66.451462920000012</v>
      </c>
      <c r="AI61" s="39">
        <f t="shared" si="180"/>
        <v>4.1884937100000004</v>
      </c>
      <c r="AJ61" s="39">
        <f t="shared" si="180"/>
        <v>1.6951704200000002</v>
      </c>
      <c r="AK61" s="39">
        <f t="shared" si="180"/>
        <v>1.0787699999999999E-3</v>
      </c>
      <c r="AL61" s="39">
        <f t="shared" si="180"/>
        <v>596.15141412000003</v>
      </c>
      <c r="AM61" s="39">
        <f t="shared" si="180"/>
        <v>9.9887580000000004E-2</v>
      </c>
      <c r="AN61" s="39">
        <f t="shared" si="180"/>
        <v>1.41290352</v>
      </c>
      <c r="AO61" s="39">
        <f t="shared" si="180"/>
        <v>279.42508643999992</v>
      </c>
      <c r="AP61" s="39">
        <f t="shared" si="180"/>
        <v>0.71451953999999995</v>
      </c>
      <c r="AQ61" s="39">
        <f t="shared" si="180"/>
        <v>5.0894999999999998E-4</v>
      </c>
      <c r="AR61" s="39">
        <f t="shared" si="180"/>
        <v>4.262049999999999E-3</v>
      </c>
      <c r="AS61" s="39">
        <f t="shared" si="180"/>
        <v>9.344E-5</v>
      </c>
      <c r="AT61" s="39">
        <f t="shared" si="180"/>
        <v>1.7696200000000002E-3</v>
      </c>
      <c r="AU61" s="39">
        <f t="shared" si="180"/>
        <v>1.6880314599999999</v>
      </c>
      <c r="AV61" s="39">
        <f t="shared" si="180"/>
        <v>0.29040780999999999</v>
      </c>
      <c r="AW61" s="39">
        <f t="shared" si="180"/>
        <v>7.7531734700000019</v>
      </c>
      <c r="AX61" s="39"/>
      <c r="AY61" s="39"/>
      <c r="AZ61" s="39"/>
      <c r="BA61" s="39"/>
      <c r="BB61" s="39"/>
      <c r="BC61" s="39"/>
      <c r="BD61" s="39"/>
      <c r="BE61" s="39"/>
      <c r="BF61" s="1"/>
      <c r="BH61" s="39">
        <f t="shared" ref="BH61:EK61" si="181">SUM(BH3:BH54)</f>
        <v>1.2593843922630419</v>
      </c>
      <c r="BI61" s="39">
        <f t="shared" si="181"/>
        <v>22.605997632987727</v>
      </c>
      <c r="BJ61" s="39">
        <f t="shared" si="181"/>
        <v>2.805613751044872E-2</v>
      </c>
      <c r="BK61" s="39">
        <f t="shared" si="181"/>
        <v>176.07269885336532</v>
      </c>
      <c r="BL61" s="39">
        <f t="shared" si="181"/>
        <v>5.3588925648619217</v>
      </c>
      <c r="BM61" s="39">
        <f t="shared" si="181"/>
        <v>272.86572478890986</v>
      </c>
      <c r="BN61" s="39">
        <f t="shared" si="181"/>
        <v>272.86572478890986</v>
      </c>
      <c r="BO61" s="39">
        <f t="shared" si="181"/>
        <v>4.8448977772136717</v>
      </c>
      <c r="BP61" s="39">
        <f t="shared" si="181"/>
        <v>34.407794515757068</v>
      </c>
      <c r="BQ61" s="39">
        <f t="shared" si="181"/>
        <v>5.1833031438572643</v>
      </c>
      <c r="BR61" s="39">
        <f t="shared" si="181"/>
        <v>7.4588974282827207</v>
      </c>
      <c r="BS61" s="39">
        <f t="shared" si="181"/>
        <v>267.81699335173772</v>
      </c>
      <c r="BT61" s="39">
        <f t="shared" si="181"/>
        <v>1.6701170618077841</v>
      </c>
      <c r="BU61" s="39">
        <f t="shared" si="181"/>
        <v>0.57154588321829458</v>
      </c>
      <c r="BV61" s="39">
        <f t="shared" si="181"/>
        <v>1.2145347115434886</v>
      </c>
      <c r="BW61" s="39">
        <f t="shared" si="181"/>
        <v>0.75392021367544115</v>
      </c>
      <c r="BX61" s="39">
        <f t="shared" si="181"/>
        <v>3.7908951700502769</v>
      </c>
      <c r="BY61" s="39">
        <f t="shared" si="181"/>
        <v>1.3297727238701831</v>
      </c>
      <c r="BZ61" s="39">
        <f t="shared" si="181"/>
        <v>4.2109456334236386</v>
      </c>
      <c r="CA61" s="39">
        <f t="shared" si="181"/>
        <v>2.4086750117780826</v>
      </c>
      <c r="CB61" s="39">
        <f t="shared" si="181"/>
        <v>6.1430325739687515</v>
      </c>
      <c r="CC61" s="39">
        <f t="shared" si="181"/>
        <v>40050.053927452143</v>
      </c>
      <c r="CD61" s="39">
        <f t="shared" si="181"/>
        <v>4.2132631677039507</v>
      </c>
      <c r="CE61" s="39">
        <f t="shared" si="181"/>
        <v>1.1734566901373502</v>
      </c>
      <c r="CF61" s="39">
        <f t="shared" si="181"/>
        <v>2.8729460459415832</v>
      </c>
      <c r="CG61" s="39">
        <f t="shared" si="181"/>
        <v>176.45382839146984</v>
      </c>
      <c r="CH61" s="39">
        <f t="shared" si="181"/>
        <v>4.6507265705189909</v>
      </c>
      <c r="CI61" s="39">
        <f t="shared" si="181"/>
        <v>49.490883493020824</v>
      </c>
      <c r="CJ61" s="39">
        <f t="shared" si="181"/>
        <v>1.8630087340956469</v>
      </c>
      <c r="CK61" s="39">
        <f t="shared" si="181"/>
        <v>0.10016146400389091</v>
      </c>
      <c r="CL61" s="39">
        <f t="shared" si="181"/>
        <v>4.1943005944763936</v>
      </c>
      <c r="CM61" s="39">
        <f t="shared" si="181"/>
        <v>1.4157150356646484</v>
      </c>
      <c r="CN61" s="39">
        <f t="shared" si="181"/>
        <v>401073.4757458723</v>
      </c>
      <c r="CO61" s="39">
        <f t="shared" si="181"/>
        <v>3.2363905388089269</v>
      </c>
      <c r="CP61" s="39">
        <f t="shared" si="181"/>
        <v>0.14530421315100889</v>
      </c>
      <c r="CQ61" s="39">
        <f t="shared" si="181"/>
        <v>705.12040281830298</v>
      </c>
      <c r="CR61" s="39">
        <f t="shared" si="181"/>
        <v>1556.1987457259768</v>
      </c>
      <c r="CS61" s="39">
        <f t="shared" si="181"/>
        <v>52.139774851866342</v>
      </c>
      <c r="CT61" s="39">
        <f t="shared" si="181"/>
        <v>140.33150888914727</v>
      </c>
      <c r="CU61" s="39">
        <f t="shared" si="181"/>
        <v>386.12155872619365</v>
      </c>
      <c r="CV61" s="39">
        <f t="shared" si="181"/>
        <v>8.4225476978124695E-4</v>
      </c>
      <c r="CW61" s="39">
        <f t="shared" si="181"/>
        <v>0.72577814305375876</v>
      </c>
      <c r="CX61" s="39">
        <f t="shared" si="181"/>
        <v>2408.2178143168276</v>
      </c>
      <c r="CY61" s="39">
        <f t="shared" si="181"/>
        <v>2408.2178143168276</v>
      </c>
      <c r="CZ61" s="39"/>
      <c r="DA61" s="39"/>
      <c r="DB61" s="39">
        <f t="shared" si="181"/>
        <v>5060.9861094945663</v>
      </c>
      <c r="DC61" s="39">
        <f t="shared" si="181"/>
        <v>960.01788134782862</v>
      </c>
      <c r="DD61" s="39">
        <f t="shared" si="181"/>
        <v>1.6602630625495771</v>
      </c>
      <c r="DE61" s="39">
        <f t="shared" si="181"/>
        <v>3.6958919514907822</v>
      </c>
      <c r="DF61" s="39">
        <f t="shared" si="181"/>
        <v>0</v>
      </c>
      <c r="DG61" s="39">
        <f t="shared" si="181"/>
        <v>94.783686931395124</v>
      </c>
      <c r="DH61" s="39">
        <f t="shared" si="181"/>
        <v>0.84130705302878339</v>
      </c>
      <c r="DI61" s="39"/>
      <c r="DJ61" s="39">
        <f t="shared" si="181"/>
        <v>152.72114764783197</v>
      </c>
      <c r="DK61" s="39">
        <f t="shared" si="181"/>
        <v>4.4321792684518995</v>
      </c>
      <c r="DL61" s="39">
        <f t="shared" si="181"/>
        <v>4.8771462002981938</v>
      </c>
      <c r="DM61" s="39">
        <f t="shared" si="181"/>
        <v>13.881113385150305</v>
      </c>
      <c r="DN61" s="39">
        <f t="shared" si="181"/>
        <v>32.669424346346617</v>
      </c>
      <c r="DO61" s="39">
        <f t="shared" si="181"/>
        <v>66.328830935982978</v>
      </c>
      <c r="DP61" s="39">
        <f t="shared" si="181"/>
        <v>105.39885590396118</v>
      </c>
      <c r="DQ61" s="39">
        <f t="shared" si="181"/>
        <v>33.397507356796048</v>
      </c>
      <c r="DR61" s="39"/>
      <c r="DS61" s="39">
        <f t="shared" si="181"/>
        <v>20.792955230129646</v>
      </c>
      <c r="DT61" s="39">
        <f t="shared" si="181"/>
        <v>21497.800386032264</v>
      </c>
      <c r="DU61" s="39">
        <f t="shared" si="181"/>
        <v>0</v>
      </c>
      <c r="DV61" s="39">
        <f t="shared" si="181"/>
        <v>27.253556420696157</v>
      </c>
      <c r="DW61" s="39">
        <f t="shared" si="181"/>
        <v>39.218521825247002</v>
      </c>
      <c r="DX61" s="39">
        <f t="shared" si="181"/>
        <v>20290.567313999338</v>
      </c>
      <c r="DY61" s="39">
        <f t="shared" si="181"/>
        <v>762913.82016403251</v>
      </c>
      <c r="DZ61" s="39">
        <f t="shared" si="181"/>
        <v>84768.207994724406</v>
      </c>
      <c r="EA61" s="39">
        <f t="shared" si="181"/>
        <v>847682.0281587569</v>
      </c>
      <c r="EB61" s="39">
        <f t="shared" si="181"/>
        <v>8.6797285976933508E-3</v>
      </c>
      <c r="EC61" s="39">
        <f t="shared" si="181"/>
        <v>560.96315418949382</v>
      </c>
      <c r="ED61" s="39"/>
      <c r="EE61" s="39">
        <f t="shared" si="181"/>
        <v>0.71517061115422809</v>
      </c>
      <c r="EF61" s="39">
        <f t="shared" si="181"/>
        <v>5.0909551807163788E-4</v>
      </c>
      <c r="EG61" s="39">
        <f t="shared" si="181"/>
        <v>4.2627060630397928E-3</v>
      </c>
      <c r="EH61" s="39">
        <f t="shared" si="181"/>
        <v>9.3440188517226298E-5</v>
      </c>
      <c r="EI61" s="39">
        <f t="shared" si="181"/>
        <v>1.7724776372165475E-3</v>
      </c>
      <c r="EJ61" s="39">
        <f t="shared" si="181"/>
        <v>1.6887725519886601</v>
      </c>
      <c r="EK61" s="39">
        <f t="shared" si="181"/>
        <v>0.29055715032122204</v>
      </c>
      <c r="EL61" s="39">
        <f t="shared" ref="EL61:FW61" si="182">SUM(EL3:EL54)</f>
        <v>7.7619145986242843</v>
      </c>
      <c r="EM61" s="39">
        <f t="shared" si="182"/>
        <v>3061.1235218909883</v>
      </c>
      <c r="EN61" s="39">
        <f t="shared" si="182"/>
        <v>5557.4440731530585</v>
      </c>
      <c r="EO61" s="39">
        <f t="shared" si="182"/>
        <v>2712.1140540857755</v>
      </c>
      <c r="EP61" s="39">
        <f t="shared" si="182"/>
        <v>1113.9300955107035</v>
      </c>
      <c r="EQ61" s="39">
        <f t="shared" si="182"/>
        <v>4624.3844342579587</v>
      </c>
      <c r="ER61" s="39">
        <f t="shared" si="182"/>
        <v>1951.5531863648384</v>
      </c>
      <c r="ES61" s="39">
        <f t="shared" si="182"/>
        <v>8.3810012348239908</v>
      </c>
      <c r="ET61" s="39">
        <f t="shared" si="182"/>
        <v>0.35629195904850497</v>
      </c>
      <c r="EU61" s="39">
        <f t="shared" si="182"/>
        <v>597.84415944851582</v>
      </c>
      <c r="EV61" s="39">
        <f t="shared" si="182"/>
        <v>101144.74990377935</v>
      </c>
      <c r="EW61" s="39">
        <f t="shared" si="182"/>
        <v>86804.45921436706</v>
      </c>
      <c r="EX61" s="39">
        <f t="shared" si="182"/>
        <v>14340.290689412257</v>
      </c>
      <c r="EY61" s="39">
        <f t="shared" si="182"/>
        <v>60.947578294981632</v>
      </c>
      <c r="EZ61" s="39">
        <f t="shared" si="182"/>
        <v>14.397477115942348</v>
      </c>
      <c r="FA61" s="39">
        <f t="shared" si="182"/>
        <v>28594.984835072366</v>
      </c>
      <c r="FB61" s="39">
        <f t="shared" si="182"/>
        <v>363.25399915201473</v>
      </c>
      <c r="FC61" s="39">
        <f t="shared" si="182"/>
        <v>7549.303232588788</v>
      </c>
      <c r="FD61" s="39">
        <f t="shared" si="182"/>
        <v>1743.785856277429</v>
      </c>
      <c r="FE61" s="39">
        <f t="shared" si="182"/>
        <v>855.89072579761159</v>
      </c>
      <c r="FF61" s="39">
        <f t="shared" si="182"/>
        <v>18899.039388038651</v>
      </c>
      <c r="FG61" s="39">
        <f t="shared" si="182"/>
        <v>1.6970342765842739</v>
      </c>
      <c r="FH61" s="39">
        <f t="shared" si="182"/>
        <v>773.48028445874309</v>
      </c>
      <c r="FI61" s="39">
        <f t="shared" si="182"/>
        <v>5418.8286066438086</v>
      </c>
      <c r="FJ61" s="39">
        <f t="shared" si="182"/>
        <v>9007.2590797459616</v>
      </c>
      <c r="FK61" s="39">
        <f t="shared" si="182"/>
        <v>227.43798284589442</v>
      </c>
      <c r="FL61" s="39">
        <f t="shared" si="182"/>
        <v>1.0787711226698199E-3</v>
      </c>
      <c r="FM61" s="39">
        <f t="shared" si="182"/>
        <v>820839.10614337539</v>
      </c>
      <c r="FN61" s="39">
        <f t="shared" si="182"/>
        <v>42.546714592574119</v>
      </c>
      <c r="FO61" s="39">
        <f t="shared" si="182"/>
        <v>76.427790877611073</v>
      </c>
      <c r="FP61" s="39">
        <f t="shared" si="182"/>
        <v>18616.479491315593</v>
      </c>
      <c r="FQ61" s="39">
        <f t="shared" si="182"/>
        <v>8.1773274470650286</v>
      </c>
      <c r="FR61" s="39">
        <f t="shared" si="182"/>
        <v>1954.5323216575457</v>
      </c>
      <c r="FS61" s="39">
        <f t="shared" si="182"/>
        <v>596.39553016408399</v>
      </c>
      <c r="FT61" s="39">
        <f t="shared" si="182"/>
        <v>23.062613870038572</v>
      </c>
      <c r="FU61" s="39">
        <f t="shared" si="182"/>
        <v>25479.02953803659</v>
      </c>
      <c r="FV61" s="39">
        <f t="shared" si="182"/>
        <v>279.5230670928616</v>
      </c>
      <c r="FW61" s="39">
        <f t="shared" si="182"/>
        <v>5280.5448412500864</v>
      </c>
      <c r="FZ61" s="40">
        <f>(CN61-B61)/(B61+1E-50)</f>
        <v>4.3333788552079558E-4</v>
      </c>
      <c r="GA61" s="40">
        <f>(DT61-C61)/(C61+1E-50)</f>
        <v>3.0454472432824497E-4</v>
      </c>
      <c r="GB61" s="40">
        <f>(EA61-D61)/(D61+1E-50)</f>
        <v>1.1666571778666628E-2</v>
      </c>
      <c r="GC61" s="40">
        <f>(EV61-E61)/(E61+1E-50)</f>
        <v>2.6016317073853583E-4</v>
      </c>
      <c r="GD61" s="40">
        <f>(EW61-F61)/(F61+1E-50)</f>
        <v>2.6525084200561803E-4</v>
      </c>
      <c r="GE61" s="40">
        <f>(FM61-G61)/(G61+1E-50)</f>
        <v>1.163865886419962E-3</v>
      </c>
      <c r="GF61" s="40">
        <f>(FU61-H61)/(H61+1E-50)</f>
        <v>5.0732954517931971E-4</v>
      </c>
      <c r="GG61" s="40">
        <f>(BN61-I61)/(I61+1E-50)</f>
        <v>7.1144990763857125E-4</v>
      </c>
      <c r="GH61" s="40">
        <f>(BK61-J61)/(J61+1E-50)</f>
        <v>1.4506620234422619E-3</v>
      </c>
      <c r="GI61" s="40">
        <f>(BL61-K61)/(K61+1E-50)</f>
        <v>1.9811278857601771E-4</v>
      </c>
      <c r="GJ61" s="40">
        <f>(BR61+BQ61-L61)/(L61+1E-50)</f>
        <v>1.2642200572139984E+51</v>
      </c>
      <c r="GK61" s="40">
        <f>(BS61-M61)/(M61+1E-50)</f>
        <v>1.1366950799615127E-3</v>
      </c>
      <c r="GL61" s="40">
        <f>(BU61+BV61-N61)/(N61+1E-50)</f>
        <v>6.5737503684690308E-5</v>
      </c>
      <c r="GM61" s="40">
        <f>(BX61-O61)/(O61+1E-50)</f>
        <v>1.5648489984644953E-3</v>
      </c>
      <c r="GN61" s="40">
        <f>(BY61+BZ61-P61)/(P61+1E-50)</f>
        <v>4.0434338203914212E-4</v>
      </c>
      <c r="GO61" s="40">
        <f>(CA61-Q61)/(Q61+1E-50)</f>
        <v>1.9145313148450068E-3</v>
      </c>
      <c r="GP61" s="40">
        <f>(CD61-R61)/(R61+1E-50)</f>
        <v>7.6921345801111334E-4</v>
      </c>
      <c r="GQ61" s="40">
        <f>(CG61-S61)/(S61+1E-50)</f>
        <v>1.7104909403979649E-3</v>
      </c>
      <c r="GR61" s="40">
        <f>(CE61+CF61-T61)/(T61+1E-50)</f>
        <v>-9.8684497736248582E-3</v>
      </c>
      <c r="GS61" s="40">
        <f>(CH61-U61)/(U61+1E-50)</f>
        <v>1.5091786281153498E-3</v>
      </c>
      <c r="GT61" s="40">
        <f>(CJ61-V61)/(V61+1E-50)</f>
        <v>2.0579657402381647E-3</v>
      </c>
      <c r="GU61" s="40">
        <f>(CO61-W61)/(W61+1E-50)</f>
        <v>1.6930868867288094E-3</v>
      </c>
      <c r="GV61" s="40">
        <f>(CP61-X61)/(X61+1E-50)</f>
        <v>2.7221451030642939E-4</v>
      </c>
      <c r="GW61" s="40">
        <f>(BW61-Y61)/(Y61+1E-50)</f>
        <v>6.7672772039011574E-4</v>
      </c>
      <c r="GX61" s="40">
        <f>(CY61-Z61)/(Z61+1E-50)</f>
        <v>7.9388028396242276E-4</v>
      </c>
      <c r="GY61" s="40">
        <f>(DB61-AA61)/(AA61+1E-50)</f>
        <v>1.075017050761794E-3</v>
      </c>
      <c r="GZ61" s="40">
        <f>(DD61+DE61+ET61-AB61)/(AB61+1E-50)</f>
        <v>3.1331646431311628E-4</v>
      </c>
      <c r="HA61" s="40">
        <f>(DL61+DM61-AC61)/(AC61+1E-50)</f>
        <v>5.6876813089400775E-4</v>
      </c>
      <c r="HB61" s="40">
        <f>(DN61+DO61-AD61)/(AD61+1E-50)</f>
        <v>7.3634469443186303E-4</v>
      </c>
      <c r="HC61" s="40">
        <f>(CI61-AE61)/(AE61+1E-50)</f>
        <v>6.8666449178826866E-4</v>
      </c>
      <c r="HD61" s="40">
        <f>(DP61-AF61)/(AF61+1E-50)</f>
        <v>4.4347642214675872E-3</v>
      </c>
      <c r="HE61" s="40">
        <f>(DS61-AG61)/(AG61+1E-50)</f>
        <v>3.8798116061778409E-2</v>
      </c>
      <c r="HF61" s="40">
        <f>(DV61+DW61-AH61)/(AH61+1E-50)</f>
        <v>3.1023133332608207E-4</v>
      </c>
      <c r="HG61" s="40">
        <f>(CL61-AI61)/(AI61+1E-50)</f>
        <v>1.3863896852773867E-3</v>
      </c>
      <c r="HH61" s="40">
        <f>(FG61-AJ61)/(AJ61+1E-50)</f>
        <v>1.0995098559315835E-3</v>
      </c>
      <c r="HI61" s="40">
        <f>(FL61-AK61)/(AK61+1E-50)</f>
        <v>1.0406943277581685E-6</v>
      </c>
      <c r="HJ61" s="40">
        <f>(FS61-AL61)/(AL61+1E-50)</f>
        <v>4.094866476905283E-4</v>
      </c>
      <c r="HK61" s="40">
        <f>(CK61-AM61)/(AM61+1E-50)</f>
        <v>2.7419225081927452E-3</v>
      </c>
      <c r="HL61" s="40">
        <f>(CM61-AN61)/(AN61+1E-50)</f>
        <v>1.9898851017431354E-3</v>
      </c>
      <c r="HM61" s="40">
        <f>(FV61-AO61)/(AO61+1E-50)</f>
        <v>3.5065088145805475E-4</v>
      </c>
      <c r="HN61" s="40">
        <f t="shared" ref="HN61" si="183">(EE61-AP61)/(AP61+1E-50)</f>
        <v>9.1120132869722975E-4</v>
      </c>
      <c r="HO61" s="40">
        <f t="shared" ref="HO61" si="184">(EF61-AQ61)/(AQ61+1E-50)</f>
        <v>2.8591820736397682E-4</v>
      </c>
      <c r="HP61" s="40">
        <f t="shared" ref="HP61" si="185">(EG61-AR61)/(AR61+1E-50)</f>
        <v>1.5393133346483309E-4</v>
      </c>
      <c r="HQ61" s="40">
        <f t="shared" ref="HQ61" si="186">(EH61-AS61)/(AS61+1E-50)</f>
        <v>2.0175216855494448E-6</v>
      </c>
      <c r="HR61" s="40">
        <f t="shared" ref="HR61" si="187">(EI61-AT61)/(AT61+1E-50)</f>
        <v>1.6148309900132867E-3</v>
      </c>
      <c r="HS61" s="40">
        <f t="shared" ref="HS61" si="188">(EJ61-AU61)/(AU61+1E-50)</f>
        <v>4.3902735595942349E-4</v>
      </c>
      <c r="HT61" s="40">
        <f t="shared" ref="HT61" si="189">(EK61-AV61)/(AV61+1E-50)</f>
        <v>5.1424347445079652E-4</v>
      </c>
      <c r="HU61" s="40">
        <f t="shared" ref="HU61" si="190">(EL61-AW61)/(AW61+1E-50)</f>
        <v>1.1274259060635263E-3</v>
      </c>
      <c r="HV61" s="40">
        <f>(CT61-AX61)/(AX61+1E-50)</f>
        <v>1.4033150888914728E+52</v>
      </c>
      <c r="HW61" s="40">
        <f>(DC61-AY61)/(AY61+1E-50)</f>
        <v>9.6001788134782871E+52</v>
      </c>
      <c r="HX61" s="40">
        <f>(DQ61-AZ61)/(AZ61+1E-50)</f>
        <v>3.3397507356796046E+51</v>
      </c>
      <c r="HY61" s="40">
        <f>(FO61-BA61)/(BA61+1E-50)</f>
        <v>7.6427790877611067E+51</v>
      </c>
      <c r="HZ61" s="40">
        <f>(CV61-BB61)/(BB61+1E-50)</f>
        <v>8.4225476978124694E+46</v>
      </c>
      <c r="IA61" s="40">
        <f>(BJ61-BC61)/(BC61+1E-50)</f>
        <v>2.8056137510448719E+48</v>
      </c>
      <c r="IB61" s="40">
        <f>(CB61-BD61)/(BD61+1E-50)</f>
        <v>6.1430325739687516E+50</v>
      </c>
      <c r="IC61" s="40">
        <f t="shared" ref="IC61" si="191">(BT61-BE61)/(BE61+1E-50)</f>
        <v>1.670117061807784E+50</v>
      </c>
    </row>
    <row r="62" spans="1:237" x14ac:dyDescent="0.25">
      <c r="A62" s="17" t="s">
        <v>222</v>
      </c>
      <c r="B62" s="1">
        <f>SUM(B2:B54)</f>
        <v>400899.75069560006</v>
      </c>
      <c r="C62" s="1">
        <f t="shared" ref="C62:BD62" si="192">SUM(C2:C54)</f>
        <v>21491.255337600007</v>
      </c>
      <c r="D62" s="1">
        <f t="shared" si="192"/>
        <v>837906.5314655999</v>
      </c>
      <c r="E62" s="1">
        <f t="shared" si="192"/>
        <v>101118.44260913001</v>
      </c>
      <c r="F62" s="1">
        <f t="shared" si="192"/>
        <v>86781.440364239985</v>
      </c>
      <c r="G62" s="1">
        <f t="shared" si="192"/>
        <v>819884.87011225987</v>
      </c>
      <c r="H62" s="1">
        <f t="shared" si="192"/>
        <v>25466.109828120003</v>
      </c>
      <c r="I62" s="1">
        <f t="shared" si="192"/>
        <v>272.67173250999997</v>
      </c>
      <c r="J62" s="1">
        <f t="shared" si="192"/>
        <v>175.81764687000003</v>
      </c>
      <c r="K62" s="1">
        <f t="shared" si="192"/>
        <v>5.3578311100000002</v>
      </c>
      <c r="L62" s="1">
        <f t="shared" si="192"/>
        <v>12.64086019</v>
      </c>
      <c r="M62" s="1">
        <f t="shared" si="192"/>
        <v>267.51291273999999</v>
      </c>
      <c r="N62" s="1">
        <f t="shared" si="192"/>
        <v>1.7859631899999997</v>
      </c>
      <c r="O62" s="1">
        <f t="shared" si="192"/>
        <v>3.78497226</v>
      </c>
      <c r="P62" s="1">
        <f t="shared" si="192"/>
        <v>5.5384789099999994</v>
      </c>
      <c r="Q62" s="1">
        <f t="shared" si="192"/>
        <v>2.4040723399999999</v>
      </c>
      <c r="R62" s="1">
        <f t="shared" si="192"/>
        <v>4.2100247599999987</v>
      </c>
      <c r="S62" s="1">
        <f t="shared" si="192"/>
        <v>176.15252110000003</v>
      </c>
      <c r="T62" s="1">
        <f t="shared" si="192"/>
        <v>4.0867324500000013</v>
      </c>
      <c r="U62" s="1">
        <f t="shared" si="192"/>
        <v>4.6437183700000002</v>
      </c>
      <c r="V62" s="1">
        <f t="shared" si="192"/>
        <v>1.8591826</v>
      </c>
      <c r="W62" s="1">
        <f t="shared" si="192"/>
        <v>3.2309203100000001</v>
      </c>
      <c r="X62" s="1">
        <f t="shared" si="192"/>
        <v>0.14526467000000001</v>
      </c>
      <c r="Y62" s="1">
        <f t="shared" si="192"/>
        <v>0.75341036000000006</v>
      </c>
      <c r="Z62" s="1">
        <f t="shared" si="192"/>
        <v>2406.3074942399994</v>
      </c>
      <c r="AA62" s="1">
        <f t="shared" si="192"/>
        <v>5055.5513056400023</v>
      </c>
      <c r="AB62" s="1">
        <f t="shared" si="192"/>
        <v>5.7106577299999985</v>
      </c>
      <c r="AC62" s="1">
        <f t="shared" si="192"/>
        <v>18.747596550000001</v>
      </c>
      <c r="AD62" s="1">
        <f t="shared" si="192"/>
        <v>98.925412080000001</v>
      </c>
      <c r="AE62" s="1">
        <f t="shared" si="192"/>
        <v>49.456923180000018</v>
      </c>
      <c r="AF62" s="1">
        <f t="shared" si="192"/>
        <v>104.93350056999999</v>
      </c>
      <c r="AG62" s="1">
        <f t="shared" si="192"/>
        <v>20.016358239999992</v>
      </c>
      <c r="AH62" s="1">
        <f t="shared" si="192"/>
        <v>66.451462920000012</v>
      </c>
      <c r="AI62" s="1">
        <f t="shared" si="192"/>
        <v>4.1884937100000004</v>
      </c>
      <c r="AJ62" s="1">
        <f t="shared" si="192"/>
        <v>1.6951704200000002</v>
      </c>
      <c r="AK62" s="1">
        <f t="shared" si="192"/>
        <v>1.0787699999999999E-3</v>
      </c>
      <c r="AL62" s="1">
        <f t="shared" si="192"/>
        <v>596.15141412000003</v>
      </c>
      <c r="AM62" s="1">
        <f t="shared" si="192"/>
        <v>9.9887580000000004E-2</v>
      </c>
      <c r="AN62" s="1">
        <f t="shared" si="192"/>
        <v>1.41290352</v>
      </c>
      <c r="AO62" s="1">
        <f t="shared" si="192"/>
        <v>279.42508643999992</v>
      </c>
      <c r="AP62" s="1">
        <f t="shared" si="192"/>
        <v>0.71451953999999995</v>
      </c>
      <c r="AQ62" s="1">
        <f t="shared" si="192"/>
        <v>5.0894999999999998E-4</v>
      </c>
      <c r="AR62" s="1">
        <f t="shared" si="192"/>
        <v>4.262049999999999E-3</v>
      </c>
      <c r="AS62" s="1">
        <f t="shared" si="192"/>
        <v>9.344E-5</v>
      </c>
      <c r="AT62" s="1">
        <f t="shared" si="192"/>
        <v>1.7696200000000002E-3</v>
      </c>
      <c r="AU62" s="1">
        <f t="shared" si="192"/>
        <v>1.6880314599999999</v>
      </c>
      <c r="AV62" s="1">
        <f t="shared" si="192"/>
        <v>0.29040780999999999</v>
      </c>
      <c r="AW62" s="1">
        <f t="shared" si="192"/>
        <v>7.7531734700000019</v>
      </c>
      <c r="AX62" s="1">
        <f t="shared" si="192"/>
        <v>140.28530025000001</v>
      </c>
      <c r="AY62" s="1">
        <f t="shared" si="192"/>
        <v>959.29071456000008</v>
      </c>
      <c r="AZ62" s="1">
        <f t="shared" si="192"/>
        <v>33.392689789999999</v>
      </c>
      <c r="BA62" s="1">
        <f t="shared" si="192"/>
        <v>76.282265420000002</v>
      </c>
      <c r="BB62" s="1">
        <f t="shared" si="192"/>
        <v>8.4000000000000003E-4</v>
      </c>
      <c r="BC62" s="1">
        <f t="shared" si="192"/>
        <v>2.8002980000000004E-2</v>
      </c>
      <c r="BD62" s="1">
        <f t="shared" si="192"/>
        <v>6.1262145399999994</v>
      </c>
      <c r="BE62" s="1"/>
    </row>
    <row r="63" spans="1:237" x14ac:dyDescent="0.25">
      <c r="A63" s="17" t="s">
        <v>223</v>
      </c>
      <c r="B63" s="15">
        <f>+B3+B5+B8+B9+B11+B12+B14+B15+B16+B17+B18+B19+B20+B21+B22+B23+B24+B25+B26+B28+B30+B31+B33+B34+B35+B36+B37+B39+B40+B41+B42+B43+B44+B46+B47+B49+B50</f>
        <v>336671.04047140008</v>
      </c>
      <c r="C63" s="15">
        <f t="shared" ref="C63:AW63" si="193">+C3+C5+C8+C9+C11+C12+C14+C15+C16+C17+C18+C19+C20+C21+C22+C23+C24+C25+C26+C28+C30+C31+C33+C34+C35+C36+C37+C39+C40+C41+C42+C43+C44+C46+C47+C49+C50</f>
        <v>18027.953660089999</v>
      </c>
      <c r="D63" s="15">
        <f t="shared" si="193"/>
        <v>702894.66192839993</v>
      </c>
      <c r="E63" s="15">
        <f t="shared" si="193"/>
        <v>86511.031655529994</v>
      </c>
      <c r="F63" s="15">
        <f t="shared" si="193"/>
        <v>74516.92857294</v>
      </c>
      <c r="G63" s="15">
        <f t="shared" si="193"/>
        <v>750490.52898097993</v>
      </c>
      <c r="H63" s="15">
        <f t="shared" si="193"/>
        <v>21366.706192839996</v>
      </c>
      <c r="I63" s="28">
        <f t="shared" si="193"/>
        <v>233.28974108</v>
      </c>
      <c r="J63" s="28">
        <f t="shared" si="193"/>
        <v>135.55790131000001</v>
      </c>
      <c r="K63" s="28">
        <f t="shared" si="193"/>
        <v>5.2167816799999995</v>
      </c>
      <c r="L63" s="28"/>
      <c r="M63" s="28">
        <f t="shared" si="193"/>
        <v>220.63695440999999</v>
      </c>
      <c r="N63" s="28">
        <f t="shared" si="193"/>
        <v>1.6951254900000001</v>
      </c>
      <c r="O63" s="28">
        <f t="shared" si="193"/>
        <v>2.8892401500000005</v>
      </c>
      <c r="P63" s="28">
        <f t="shared" si="193"/>
        <v>5.2240179300000005</v>
      </c>
      <c r="Q63" s="28">
        <f t="shared" si="193"/>
        <v>1.7551065499999996</v>
      </c>
      <c r="R63" s="28">
        <f t="shared" si="193"/>
        <v>3.4387609899999991</v>
      </c>
      <c r="S63" s="28">
        <f t="shared" si="193"/>
        <v>156.14274090000001</v>
      </c>
      <c r="T63" s="28">
        <f t="shared" si="193"/>
        <v>3.498546450000001</v>
      </c>
      <c r="U63" s="28">
        <f t="shared" si="193"/>
        <v>3.9256531100000007</v>
      </c>
      <c r="V63" s="28">
        <f t="shared" si="193"/>
        <v>1.3854971999999999</v>
      </c>
      <c r="W63" s="28">
        <f t="shared" si="193"/>
        <v>3.1327449400000003</v>
      </c>
      <c r="X63" s="28">
        <f t="shared" si="193"/>
        <v>4.9601239999999998E-2</v>
      </c>
      <c r="Y63" s="28">
        <f t="shared" si="193"/>
        <v>0.65530328000000004</v>
      </c>
      <c r="Z63" s="28">
        <f t="shared" si="193"/>
        <v>2077.1529146199996</v>
      </c>
      <c r="AA63" s="28">
        <f t="shared" si="193"/>
        <v>4861.5026612300016</v>
      </c>
      <c r="AB63" s="28">
        <f t="shared" si="193"/>
        <v>5.2675337899999999</v>
      </c>
      <c r="AC63" s="28">
        <f t="shared" si="193"/>
        <v>17.317131749999998</v>
      </c>
      <c r="AD63" s="28">
        <f t="shared" si="193"/>
        <v>81.470765319999984</v>
      </c>
      <c r="AE63" s="28">
        <f t="shared" si="193"/>
        <v>35.937356750000014</v>
      </c>
      <c r="AF63" s="28">
        <f t="shared" si="193"/>
        <v>103.09712220999999</v>
      </c>
      <c r="AG63" s="28">
        <f t="shared" si="193"/>
        <v>16.244778719999999</v>
      </c>
      <c r="AH63" s="28">
        <f t="shared" si="193"/>
        <v>62.291469500000005</v>
      </c>
      <c r="AI63" s="28">
        <f t="shared" si="193"/>
        <v>3.2782091800000002</v>
      </c>
      <c r="AJ63" s="28">
        <f t="shared" si="193"/>
        <v>1.2646966800000001</v>
      </c>
      <c r="AK63" s="28">
        <f t="shared" si="193"/>
        <v>0</v>
      </c>
      <c r="AL63" s="28">
        <f t="shared" si="193"/>
        <v>509.24816361000001</v>
      </c>
      <c r="AM63" s="28">
        <f t="shared" si="193"/>
        <v>9.9396280000000004E-2</v>
      </c>
      <c r="AN63" s="28">
        <f t="shared" si="193"/>
        <v>1.0913804199999999</v>
      </c>
      <c r="AO63" s="28">
        <f t="shared" si="193"/>
        <v>239.35423615000002</v>
      </c>
      <c r="AP63" s="28">
        <f t="shared" si="193"/>
        <v>0.62936585999999994</v>
      </c>
      <c r="AQ63" s="28">
        <f t="shared" si="193"/>
        <v>4.6620000000000006E-4</v>
      </c>
      <c r="AR63" s="28">
        <f t="shared" si="193"/>
        <v>3.88281E-3</v>
      </c>
      <c r="AS63" s="28">
        <f t="shared" si="193"/>
        <v>0</v>
      </c>
      <c r="AT63" s="28">
        <f t="shared" si="193"/>
        <v>1.4931900000000001E-3</v>
      </c>
      <c r="AU63" s="28">
        <f t="shared" si="193"/>
        <v>1.3244260099999998</v>
      </c>
      <c r="AV63" s="28">
        <f t="shared" si="193"/>
        <v>0.28363818000000002</v>
      </c>
      <c r="AW63" s="28">
        <f t="shared" si="193"/>
        <v>6.9482349600000015</v>
      </c>
      <c r="AX63" s="28"/>
      <c r="AY63" s="28"/>
      <c r="AZ63" s="28"/>
      <c r="BA63" s="28"/>
      <c r="BB63" s="28"/>
      <c r="BC63" s="28"/>
      <c r="BD63" s="28"/>
      <c r="BE63" s="28"/>
      <c r="BF63" s="15"/>
    </row>
    <row r="77" spans="63:63" x14ac:dyDescent="0.25">
      <c r="BK77" s="5"/>
    </row>
    <row r="123" spans="63:69" x14ac:dyDescent="0.25">
      <c r="BN123" s="5"/>
      <c r="BQ123" s="5"/>
    </row>
    <row r="124" spans="63:69" x14ac:dyDescent="0.25">
      <c r="BN124" s="5"/>
      <c r="BQ124" s="5"/>
    </row>
    <row r="125" spans="63:69" x14ac:dyDescent="0.25">
      <c r="BN125" s="5"/>
      <c r="BQ125" s="5"/>
    </row>
    <row r="127" spans="63:69" x14ac:dyDescent="0.25">
      <c r="BK127" s="5"/>
    </row>
    <row r="131" spans="63:69" x14ac:dyDescent="0.25">
      <c r="BN131" s="5"/>
      <c r="BQ131" s="5"/>
    </row>
    <row r="132" spans="63:69" x14ac:dyDescent="0.25">
      <c r="BN132" s="5"/>
      <c r="BQ132" s="5"/>
    </row>
    <row r="141" spans="63:69" x14ac:dyDescent="0.25">
      <c r="BK141" s="5"/>
    </row>
    <row r="144" spans="63:69" x14ac:dyDescent="0.25">
      <c r="BK144" s="5"/>
    </row>
    <row r="145" spans="63:63" x14ac:dyDescent="0.25">
      <c r="BK145" s="5"/>
    </row>
    <row r="146" spans="63:63" x14ac:dyDescent="0.25">
      <c r="BK146" s="5"/>
    </row>
    <row r="178" spans="66:173" x14ac:dyDescent="0.25">
      <c r="BN178" s="5"/>
      <c r="BQ178" s="5"/>
    </row>
    <row r="187" spans="66:173" x14ac:dyDescent="0.25">
      <c r="DN187" s="5"/>
      <c r="DO187" s="5"/>
      <c r="DP187" s="5"/>
      <c r="DV187" s="5"/>
      <c r="DW187" s="5"/>
      <c r="FQ187" s="5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L63"/>
  <sheetViews>
    <sheetView zoomScale="85" zoomScaleNormal="85" workbookViewId="0">
      <pane xSplit="1" ySplit="2" topLeftCell="IG49" activePane="bottomRight" state="frozen"/>
      <selection pane="topRight" activeCell="AY55" sqref="AY55"/>
      <selection pane="bottomLeft" activeCell="AY55" sqref="AY55"/>
      <selection pane="bottomRight" activeCell="GY55" sqref="GY55"/>
    </sheetView>
  </sheetViews>
  <sheetFormatPr defaultRowHeight="15" x14ac:dyDescent="0.25"/>
  <cols>
    <col min="1" max="1" width="19.140625" style="17" customWidth="1"/>
    <col min="2" max="8" width="9.140625" style="59" customWidth="1"/>
    <col min="9" max="67" width="9.140625" style="17" customWidth="1"/>
    <col min="68" max="68" width="11.140625" style="17" customWidth="1"/>
    <col min="69" max="69" width="15.140625" style="17" bestFit="1" customWidth="1"/>
    <col min="70" max="203" width="9.140625" style="28" customWidth="1"/>
    <col min="204" max="205" width="9.140625" style="17"/>
    <col min="206" max="207" width="9.140625" style="17" customWidth="1"/>
    <col min="208" max="16384" width="9.140625" style="17"/>
  </cols>
  <sheetData>
    <row r="1" spans="1:272" x14ac:dyDescent="0.25">
      <c r="B1" s="59" t="s">
        <v>328</v>
      </c>
      <c r="BQ1" s="17" t="s">
        <v>347</v>
      </c>
      <c r="GY1" s="17" t="s">
        <v>349</v>
      </c>
      <c r="HQ1" s="43" t="s">
        <v>603</v>
      </c>
      <c r="HS1" s="17" t="s">
        <v>604</v>
      </c>
    </row>
    <row r="2" spans="1:272" x14ac:dyDescent="0.25">
      <c r="A2" s="17" t="s">
        <v>350</v>
      </c>
      <c r="B2" s="59" t="s">
        <v>50</v>
      </c>
      <c r="C2" s="59" t="s">
        <v>76</v>
      </c>
      <c r="D2" s="59" t="s">
        <v>158</v>
      </c>
      <c r="E2" s="59" t="s">
        <v>159</v>
      </c>
      <c r="F2" s="59" t="s">
        <v>160</v>
      </c>
      <c r="G2" s="59" t="s">
        <v>136</v>
      </c>
      <c r="H2" s="59" t="s">
        <v>161</v>
      </c>
      <c r="I2" s="17" t="s">
        <v>351</v>
      </c>
      <c r="J2" s="17" t="s">
        <v>402</v>
      </c>
      <c r="K2" s="17" t="s">
        <v>462</v>
      </c>
      <c r="L2" s="17" t="s">
        <v>403</v>
      </c>
      <c r="M2" s="17" t="s">
        <v>42</v>
      </c>
      <c r="N2" s="17" t="s">
        <v>442</v>
      </c>
      <c r="O2" s="17" t="s">
        <v>405</v>
      </c>
      <c r="P2" s="17" t="s">
        <v>406</v>
      </c>
      <c r="Q2" s="17" t="s">
        <v>463</v>
      </c>
      <c r="R2" s="17" t="s">
        <v>352</v>
      </c>
      <c r="S2" s="17" t="s">
        <v>532</v>
      </c>
      <c r="T2" s="17" t="s">
        <v>407</v>
      </c>
      <c r="U2" s="17" t="s">
        <v>283</v>
      </c>
      <c r="V2" s="17" t="s">
        <v>464</v>
      </c>
      <c r="W2" s="17" t="s">
        <v>353</v>
      </c>
      <c r="X2" s="17" t="s">
        <v>488</v>
      </c>
      <c r="Y2" s="17" t="s">
        <v>465</v>
      </c>
      <c r="Z2" s="17" t="s">
        <v>169</v>
      </c>
      <c r="AA2" s="17" t="s">
        <v>408</v>
      </c>
      <c r="AB2" s="17" t="s">
        <v>62</v>
      </c>
      <c r="AC2" s="17" t="s">
        <v>605</v>
      </c>
      <c r="AD2" s="17" t="s">
        <v>409</v>
      </c>
      <c r="AE2" s="17" t="s">
        <v>606</v>
      </c>
      <c r="AF2" s="17" t="s">
        <v>410</v>
      </c>
      <c r="AG2" s="17" t="s">
        <v>466</v>
      </c>
      <c r="AH2" s="17" t="s">
        <v>411</v>
      </c>
      <c r="AI2" s="17" t="s">
        <v>354</v>
      </c>
      <c r="AJ2" s="17" t="s">
        <v>355</v>
      </c>
      <c r="AK2" s="17" t="s">
        <v>412</v>
      </c>
      <c r="AL2" s="17" t="s">
        <v>413</v>
      </c>
      <c r="AM2" s="17" t="s">
        <v>467</v>
      </c>
      <c r="AN2" s="17" t="s">
        <v>468</v>
      </c>
      <c r="AO2" s="17" t="s">
        <v>599</v>
      </c>
      <c r="AP2" s="17" t="s">
        <v>489</v>
      </c>
      <c r="AQ2" s="17" t="s">
        <v>356</v>
      </c>
      <c r="AR2" s="17" t="s">
        <v>487</v>
      </c>
      <c r="AS2" s="17" t="s">
        <v>469</v>
      </c>
      <c r="AT2" s="17" t="s">
        <v>470</v>
      </c>
      <c r="AU2" s="17" t="s">
        <v>291</v>
      </c>
      <c r="AV2" s="17" t="s">
        <v>397</v>
      </c>
      <c r="AW2" s="17" t="s">
        <v>600</v>
      </c>
      <c r="AX2" s="17" t="s">
        <v>601</v>
      </c>
      <c r="AY2" s="17" t="s">
        <v>602</v>
      </c>
      <c r="AZ2" s="17" t="s">
        <v>398</v>
      </c>
      <c r="BA2" s="17" t="s">
        <v>399</v>
      </c>
      <c r="BB2" s="17" t="s">
        <v>400</v>
      </c>
      <c r="BC2" s="17" t="s">
        <v>607</v>
      </c>
      <c r="BD2" s="17" t="s">
        <v>288</v>
      </c>
      <c r="BE2" s="17" t="s">
        <v>357</v>
      </c>
      <c r="BF2" s="17" t="s">
        <v>472</v>
      </c>
      <c r="BG2" s="17" t="s">
        <v>473</v>
      </c>
      <c r="BH2" s="17" t="s">
        <v>471</v>
      </c>
      <c r="BI2" s="17" t="s">
        <v>414</v>
      </c>
      <c r="BJ2" s="17" t="s">
        <v>415</v>
      </c>
      <c r="BK2" s="17" t="s">
        <v>389</v>
      </c>
      <c r="BL2" s="17" t="s">
        <v>286</v>
      </c>
      <c r="BM2" s="17" t="s">
        <v>474</v>
      </c>
      <c r="BN2" s="17" t="s">
        <v>443</v>
      </c>
      <c r="BO2" s="17" t="s">
        <v>404</v>
      </c>
      <c r="BQ2" s="17" t="s">
        <v>335</v>
      </c>
      <c r="BR2" s="17" t="s">
        <v>358</v>
      </c>
      <c r="BS2" s="17" t="s">
        <v>32</v>
      </c>
      <c r="BT2" s="17" t="s">
        <v>359</v>
      </c>
      <c r="BU2" s="17" t="s">
        <v>34</v>
      </c>
      <c r="BV2" s="17" t="s">
        <v>475</v>
      </c>
      <c r="BW2" s="17" t="s">
        <v>476</v>
      </c>
      <c r="BX2" s="17" t="s">
        <v>36</v>
      </c>
      <c r="BY2" s="17" t="s">
        <v>38</v>
      </c>
      <c r="BZ2" s="17" t="s">
        <v>40</v>
      </c>
      <c r="CA2" s="17" t="s">
        <v>360</v>
      </c>
      <c r="CB2" s="17" t="s">
        <v>377</v>
      </c>
      <c r="CC2" s="17" t="s">
        <v>378</v>
      </c>
      <c r="CD2" s="17" t="s">
        <v>279</v>
      </c>
      <c r="CE2" s="17" t="s">
        <v>280</v>
      </c>
      <c r="CF2" s="17" t="s">
        <v>444</v>
      </c>
      <c r="CG2" s="17" t="s">
        <v>445</v>
      </c>
      <c r="CH2" s="17" t="s">
        <v>477</v>
      </c>
      <c r="CI2" s="17" t="s">
        <v>44</v>
      </c>
      <c r="CJ2" s="17" t="s">
        <v>379</v>
      </c>
      <c r="CK2" s="17" t="s">
        <v>380</v>
      </c>
      <c r="CL2" s="17" t="s">
        <v>463</v>
      </c>
      <c r="CM2" s="17" t="s">
        <v>478</v>
      </c>
      <c r="CN2" s="17" t="s">
        <v>46</v>
      </c>
      <c r="CO2" s="17" t="s">
        <v>352</v>
      </c>
      <c r="CP2" s="17" t="s">
        <v>471</v>
      </c>
      <c r="CQ2" s="17" t="s">
        <v>381</v>
      </c>
      <c r="CR2" s="17" t="s">
        <v>382</v>
      </c>
      <c r="CS2" s="17" t="s">
        <v>48</v>
      </c>
      <c r="CT2" s="17" t="s">
        <v>283</v>
      </c>
      <c r="CU2" s="17" t="s">
        <v>361</v>
      </c>
      <c r="CV2" s="17" t="s">
        <v>464</v>
      </c>
      <c r="CW2" s="17" t="s">
        <v>479</v>
      </c>
      <c r="CX2" s="17" t="s">
        <v>480</v>
      </c>
      <c r="CY2" s="17" t="s">
        <v>481</v>
      </c>
      <c r="CZ2" s="17" t="s">
        <v>50</v>
      </c>
      <c r="DA2" s="17" t="s">
        <v>362</v>
      </c>
      <c r="DB2" s="17" t="s">
        <v>490</v>
      </c>
      <c r="DC2" s="17" t="s">
        <v>383</v>
      </c>
      <c r="DD2" s="17" t="s">
        <v>384</v>
      </c>
      <c r="DE2" s="17" t="s">
        <v>385</v>
      </c>
      <c r="DF2" s="17" t="s">
        <v>386</v>
      </c>
      <c r="DG2" s="17" t="s">
        <v>387</v>
      </c>
      <c r="DH2" s="17" t="s">
        <v>388</v>
      </c>
      <c r="DI2" s="17" t="s">
        <v>52</v>
      </c>
      <c r="DJ2" s="17" t="s">
        <v>54</v>
      </c>
      <c r="DK2" s="17" t="s">
        <v>363</v>
      </c>
      <c r="DL2" s="17" t="s">
        <v>389</v>
      </c>
      <c r="DM2" s="17" t="s">
        <v>56</v>
      </c>
      <c r="DN2" s="17" t="s">
        <v>169</v>
      </c>
      <c r="DO2" s="17" t="s">
        <v>364</v>
      </c>
      <c r="DP2" s="17" t="s">
        <v>58</v>
      </c>
      <c r="DQ2" s="17" t="s">
        <v>60</v>
      </c>
      <c r="DR2" s="17" t="s">
        <v>365</v>
      </c>
      <c r="DS2" s="17" t="s">
        <v>366</v>
      </c>
      <c r="DT2" s="17" t="s">
        <v>62</v>
      </c>
      <c r="DU2" s="17" t="s">
        <v>608</v>
      </c>
      <c r="DV2" s="17" t="s">
        <v>286</v>
      </c>
      <c r="DW2" s="17" t="s">
        <v>390</v>
      </c>
      <c r="DX2" s="17" t="s">
        <v>287</v>
      </c>
      <c r="DY2" s="17" t="s">
        <v>64</v>
      </c>
      <c r="DZ2" s="17" t="s">
        <v>606</v>
      </c>
      <c r="EA2" s="17" t="s">
        <v>66</v>
      </c>
      <c r="EB2" s="17" t="s">
        <v>68</v>
      </c>
      <c r="EC2" s="17" t="s">
        <v>367</v>
      </c>
      <c r="ED2" s="17" t="s">
        <v>368</v>
      </c>
      <c r="EE2" s="17" t="s">
        <v>70</v>
      </c>
      <c r="EF2" s="17" t="s">
        <v>391</v>
      </c>
      <c r="EG2" s="17" t="s">
        <v>392</v>
      </c>
      <c r="EH2" s="17" t="s">
        <v>482</v>
      </c>
      <c r="EI2" s="17" t="s">
        <v>393</v>
      </c>
      <c r="EJ2" s="17" t="s">
        <v>394</v>
      </c>
      <c r="EK2" s="17" t="s">
        <v>72</v>
      </c>
      <c r="EL2" s="17" t="s">
        <v>483</v>
      </c>
      <c r="EM2" s="17" t="s">
        <v>369</v>
      </c>
      <c r="EN2" s="17" t="s">
        <v>74</v>
      </c>
      <c r="EO2" s="17" t="s">
        <v>76</v>
      </c>
      <c r="EP2" s="17" t="s">
        <v>78</v>
      </c>
      <c r="EQ2" s="17" t="s">
        <v>395</v>
      </c>
      <c r="ER2" s="17" t="s">
        <v>396</v>
      </c>
      <c r="ES2" s="17" t="s">
        <v>370</v>
      </c>
      <c r="ET2" s="17" t="s">
        <v>80</v>
      </c>
      <c r="EU2" s="17" t="s">
        <v>82</v>
      </c>
      <c r="EV2" s="17" t="s">
        <v>158</v>
      </c>
      <c r="EW2" s="17" t="s">
        <v>86</v>
      </c>
      <c r="EX2" s="17" t="s">
        <v>88</v>
      </c>
      <c r="EY2" s="17" t="s">
        <v>371</v>
      </c>
      <c r="EZ2" s="17" t="s">
        <v>397</v>
      </c>
      <c r="FA2" s="17" t="s">
        <v>600</v>
      </c>
      <c r="FB2" s="17" t="s">
        <v>601</v>
      </c>
      <c r="FC2" s="17" t="s">
        <v>602</v>
      </c>
      <c r="FD2" s="17" t="s">
        <v>398</v>
      </c>
      <c r="FE2" s="17" t="s">
        <v>399</v>
      </c>
      <c r="FF2" s="17" t="s">
        <v>400</v>
      </c>
      <c r="FG2" s="17" t="s">
        <v>607</v>
      </c>
      <c r="FH2" s="17" t="s">
        <v>288</v>
      </c>
      <c r="FI2" s="17" t="s">
        <v>90</v>
      </c>
      <c r="FJ2" s="17" t="s">
        <v>92</v>
      </c>
      <c r="FK2" s="17" t="s">
        <v>94</v>
      </c>
      <c r="FL2" s="17" t="s">
        <v>96</v>
      </c>
      <c r="FM2" s="17" t="s">
        <v>98</v>
      </c>
      <c r="FN2" s="17" t="s">
        <v>100</v>
      </c>
      <c r="FO2" s="17" t="s">
        <v>102</v>
      </c>
      <c r="FP2" s="17" t="s">
        <v>401</v>
      </c>
      <c r="FQ2" s="17" t="s">
        <v>104</v>
      </c>
      <c r="FR2" s="17" t="s">
        <v>159</v>
      </c>
      <c r="FS2" s="17" t="s">
        <v>160</v>
      </c>
      <c r="FT2" s="17" t="s">
        <v>106</v>
      </c>
      <c r="FU2" s="17" t="s">
        <v>110</v>
      </c>
      <c r="FV2" s="17" t="s">
        <v>112</v>
      </c>
      <c r="FW2" s="17" t="s">
        <v>114</v>
      </c>
      <c r="FX2" s="17" t="s">
        <v>116</v>
      </c>
      <c r="FY2" s="17" t="s">
        <v>118</v>
      </c>
      <c r="FZ2" s="17" t="s">
        <v>120</v>
      </c>
      <c r="GA2" s="17" t="s">
        <v>122</v>
      </c>
      <c r="GB2" s="17" t="s">
        <v>124</v>
      </c>
      <c r="GC2" s="17" t="s">
        <v>484</v>
      </c>
      <c r="GD2" s="17" t="s">
        <v>126</v>
      </c>
      <c r="GE2" s="17" t="s">
        <v>128</v>
      </c>
      <c r="GF2" s="17" t="s">
        <v>130</v>
      </c>
      <c r="GG2" s="17" t="s">
        <v>132</v>
      </c>
      <c r="GH2" s="17" t="s">
        <v>599</v>
      </c>
      <c r="GI2" s="17" t="s">
        <v>136</v>
      </c>
      <c r="GJ2" s="17" t="s">
        <v>138</v>
      </c>
      <c r="GK2" s="17" t="s">
        <v>443</v>
      </c>
      <c r="GL2" s="17" t="s">
        <v>140</v>
      </c>
      <c r="GM2" s="17" t="s">
        <v>142</v>
      </c>
      <c r="GN2" s="17" t="s">
        <v>144</v>
      </c>
      <c r="GO2" s="17" t="s">
        <v>290</v>
      </c>
      <c r="GP2" s="17" t="s">
        <v>489</v>
      </c>
      <c r="GQ2" s="17" t="s">
        <v>491</v>
      </c>
      <c r="GR2" s="17" t="s">
        <v>148</v>
      </c>
      <c r="GS2" s="17" t="s">
        <v>150</v>
      </c>
      <c r="GT2" s="17" t="s">
        <v>291</v>
      </c>
      <c r="GU2" s="17" t="s">
        <v>152</v>
      </c>
      <c r="GW2" s="17" t="s">
        <v>370</v>
      </c>
      <c r="GX2" s="17" t="s">
        <v>64</v>
      </c>
      <c r="GY2" s="17" t="s">
        <v>50</v>
      </c>
      <c r="GZ2" s="17" t="s">
        <v>76</v>
      </c>
      <c r="HA2" s="17" t="s">
        <v>158</v>
      </c>
      <c r="HB2" s="17" t="s">
        <v>159</v>
      </c>
      <c r="HC2" s="17" t="s">
        <v>160</v>
      </c>
      <c r="HD2" s="17" t="s">
        <v>136</v>
      </c>
      <c r="HE2" s="17" t="s">
        <v>161</v>
      </c>
      <c r="HF2" s="17" t="s">
        <v>351</v>
      </c>
      <c r="HG2" s="17" t="s">
        <v>402</v>
      </c>
      <c r="HH2" s="17" t="s">
        <v>609</v>
      </c>
      <c r="HI2" s="17" t="s">
        <v>403</v>
      </c>
      <c r="HJ2" s="17" t="s">
        <v>42</v>
      </c>
      <c r="HK2" s="17" t="s">
        <v>442</v>
      </c>
      <c r="HL2" s="17" t="s">
        <v>405</v>
      </c>
      <c r="HM2" s="17" t="s">
        <v>406</v>
      </c>
      <c r="HN2" s="17" t="s">
        <v>463</v>
      </c>
      <c r="HO2" s="17" t="s">
        <v>352</v>
      </c>
      <c r="HP2" s="17" t="s">
        <v>532</v>
      </c>
      <c r="HQ2" s="17" t="s">
        <v>407</v>
      </c>
      <c r="HR2" s="17" t="s">
        <v>283</v>
      </c>
      <c r="HS2" s="17" t="s">
        <v>464</v>
      </c>
      <c r="HT2" s="17" t="s">
        <v>353</v>
      </c>
      <c r="HU2" s="17" t="s">
        <v>488</v>
      </c>
      <c r="HV2" s="17" t="s">
        <v>465</v>
      </c>
      <c r="HW2" s="17" t="s">
        <v>169</v>
      </c>
      <c r="HX2" s="17" t="s">
        <v>408</v>
      </c>
      <c r="HY2" s="17" t="s">
        <v>62</v>
      </c>
      <c r="HZ2" s="17" t="s">
        <v>610</v>
      </c>
      <c r="IA2" s="17" t="s">
        <v>409</v>
      </c>
      <c r="IB2" s="17" t="s">
        <v>606</v>
      </c>
      <c r="IC2" s="17" t="s">
        <v>410</v>
      </c>
      <c r="ID2" s="17" t="s">
        <v>466</v>
      </c>
      <c r="IE2" s="17" t="s">
        <v>411</v>
      </c>
      <c r="IF2" s="17" t="s">
        <v>354</v>
      </c>
      <c r="IG2" s="17" t="s">
        <v>355</v>
      </c>
      <c r="IH2" s="17" t="s">
        <v>412</v>
      </c>
      <c r="II2" s="17" t="s">
        <v>413</v>
      </c>
      <c r="IJ2" s="17" t="s">
        <v>467</v>
      </c>
      <c r="IK2" s="17" t="s">
        <v>468</v>
      </c>
      <c r="IL2" s="17" t="s">
        <v>599</v>
      </c>
      <c r="IM2" s="17" t="s">
        <v>489</v>
      </c>
      <c r="IN2" s="17" t="s">
        <v>356</v>
      </c>
      <c r="IO2" s="17" t="s">
        <v>487</v>
      </c>
      <c r="IP2" s="17" t="s">
        <v>469</v>
      </c>
      <c r="IQ2" s="17" t="s">
        <v>470</v>
      </c>
      <c r="IR2" s="17" t="s">
        <v>291</v>
      </c>
      <c r="IS2" s="17" t="s">
        <v>397</v>
      </c>
      <c r="IT2" s="17" t="s">
        <v>600</v>
      </c>
      <c r="IU2" s="17" t="s">
        <v>601</v>
      </c>
      <c r="IV2" s="17" t="s">
        <v>602</v>
      </c>
      <c r="IW2" s="17" t="s">
        <v>398</v>
      </c>
      <c r="IX2" s="17" t="s">
        <v>399</v>
      </c>
      <c r="IY2" s="17" t="s">
        <v>400</v>
      </c>
      <c r="IZ2" s="17" t="s">
        <v>607</v>
      </c>
      <c r="JA2" s="17" t="s">
        <v>288</v>
      </c>
      <c r="JB2" s="17" t="s">
        <v>357</v>
      </c>
      <c r="JC2" s="17" t="s">
        <v>472</v>
      </c>
      <c r="JD2" s="17" t="s">
        <v>473</v>
      </c>
      <c r="JE2" s="17" t="s">
        <v>471</v>
      </c>
      <c r="JF2" s="17" t="s">
        <v>414</v>
      </c>
      <c r="JG2" s="17" t="s">
        <v>415</v>
      </c>
      <c r="JH2" s="17" t="s">
        <v>389</v>
      </c>
      <c r="JI2" s="17" t="s">
        <v>286</v>
      </c>
      <c r="JJ2" s="17" t="s">
        <v>474</v>
      </c>
      <c r="JK2" s="17" t="s">
        <v>443</v>
      </c>
      <c r="JL2" s="17" t="s">
        <v>404</v>
      </c>
    </row>
    <row r="3" spans="1:272" x14ac:dyDescent="0.25">
      <c r="A3" s="17" t="s">
        <v>171</v>
      </c>
      <c r="B3" s="59">
        <v>48225.737884000002</v>
      </c>
      <c r="C3" s="59">
        <v>2032.2548892</v>
      </c>
      <c r="D3" s="59">
        <v>37030.260672999997</v>
      </c>
      <c r="E3" s="59">
        <v>13708.434432</v>
      </c>
      <c r="F3" s="59">
        <v>10772.679429</v>
      </c>
      <c r="G3" s="59">
        <v>19323.708068</v>
      </c>
      <c r="H3" s="59">
        <v>25459.636910000001</v>
      </c>
      <c r="I3" s="17">
        <v>366.48470429000002</v>
      </c>
      <c r="J3" s="17">
        <v>45.011058331000001</v>
      </c>
      <c r="K3" s="17">
        <v>58.885722450000003</v>
      </c>
      <c r="L3" s="17">
        <v>0.3760592706</v>
      </c>
      <c r="M3" s="17">
        <v>103.39096072</v>
      </c>
      <c r="N3" s="17">
        <v>9.7410333599999996E-2</v>
      </c>
      <c r="O3" s="17">
        <v>3.440812626</v>
      </c>
      <c r="P3" s="17">
        <v>0.47476224610000001</v>
      </c>
      <c r="Q3" s="17">
        <v>2.6198525454000001</v>
      </c>
      <c r="R3" s="17">
        <v>13.953800362999999</v>
      </c>
      <c r="S3" s="17">
        <v>31.255818001000002</v>
      </c>
      <c r="T3" s="17">
        <v>0.50587996160000004</v>
      </c>
      <c r="U3" s="17">
        <v>1.36464268</v>
      </c>
      <c r="V3" s="17">
        <v>61.676937484</v>
      </c>
      <c r="W3" s="17">
        <v>2.2524377250000001</v>
      </c>
      <c r="X3" s="17">
        <v>0.02</v>
      </c>
      <c r="Y3" s="17">
        <v>9.7182413600000003E-2</v>
      </c>
      <c r="Z3" s="17">
        <v>6.0224500000000004E-3</v>
      </c>
      <c r="AA3" s="17">
        <v>260.16519886999998</v>
      </c>
      <c r="AB3" s="17">
        <v>764.23581794999996</v>
      </c>
      <c r="AC3" s="17">
        <v>0.55188000000000004</v>
      </c>
      <c r="AD3" s="17">
        <v>0.94707514510000002</v>
      </c>
      <c r="AF3" s="17">
        <v>4.1172511502000004</v>
      </c>
      <c r="AG3" s="17">
        <v>0.66090000000000004</v>
      </c>
      <c r="AH3" s="17">
        <v>29.517988045999999</v>
      </c>
      <c r="AI3" s="17">
        <v>96.867899041000001</v>
      </c>
      <c r="AJ3" s="17">
        <v>6031.8314241999997</v>
      </c>
      <c r="AK3" s="17">
        <v>21.782251876</v>
      </c>
      <c r="AL3" s="17">
        <v>4.6538333173000002</v>
      </c>
      <c r="AM3" s="17">
        <v>50.589882017000001</v>
      </c>
      <c r="AN3" s="17">
        <v>0.84300812899999999</v>
      </c>
      <c r="AO3" s="17">
        <v>0.14099999999999999</v>
      </c>
      <c r="AP3" s="17">
        <v>0.25523099999999999</v>
      </c>
      <c r="AQ3" s="17">
        <v>312.84703330000002</v>
      </c>
      <c r="AR3" s="17">
        <v>2.7350400000000001</v>
      </c>
      <c r="AS3" s="17">
        <v>2.7484495299999998</v>
      </c>
      <c r="AT3" s="17">
        <v>9.1863815639999995</v>
      </c>
      <c r="AU3" s="17">
        <v>627.87516011000002</v>
      </c>
      <c r="AV3" s="17">
        <v>0.1038076312</v>
      </c>
      <c r="AZ3" s="17">
        <v>3.0654899999999997E-5</v>
      </c>
      <c r="BA3" s="17">
        <v>7.0484560000000005E-4</v>
      </c>
      <c r="BB3" s="17">
        <v>6.0898729999999996E-4</v>
      </c>
      <c r="BD3" s="17">
        <v>23.235105138000002</v>
      </c>
      <c r="BE3" s="17">
        <v>9.4540070000000007</v>
      </c>
      <c r="BF3" s="17">
        <v>3.6409370000000001</v>
      </c>
      <c r="BG3" s="17">
        <v>16.239074479999999</v>
      </c>
      <c r="BH3" s="17">
        <v>5.3E-3</v>
      </c>
      <c r="BI3" s="17">
        <v>28.362908999999998</v>
      </c>
      <c r="BJ3" s="17">
        <v>27.512039999999999</v>
      </c>
      <c r="BK3" s="17">
        <v>106.7988211</v>
      </c>
      <c r="BL3" s="17">
        <v>689.45041739999999</v>
      </c>
      <c r="BM3" s="17">
        <v>25.703560161999999</v>
      </c>
      <c r="BN3" s="17">
        <v>578.57525579000003</v>
      </c>
      <c r="BO3" s="17">
        <v>1.8796018999999999E-3</v>
      </c>
      <c r="BQ3" s="17" t="s">
        <v>171</v>
      </c>
      <c r="BR3" s="17">
        <v>16.5604658561512</v>
      </c>
      <c r="BS3" s="17">
        <v>368.84898357609302</v>
      </c>
      <c r="BT3" s="17">
        <v>9.4784545807542102</v>
      </c>
      <c r="BU3" s="17">
        <v>45.125450153738498</v>
      </c>
      <c r="BV3" s="17">
        <v>3.65091184752723</v>
      </c>
      <c r="BW3" s="17">
        <v>59.046342354426102</v>
      </c>
      <c r="BX3" s="17">
        <v>367.46961484559898</v>
      </c>
      <c r="BY3" s="17">
        <v>367.46961484559898</v>
      </c>
      <c r="BZ3" s="17">
        <v>101.455998322475</v>
      </c>
      <c r="CA3" s="17">
        <v>973.89490630042599</v>
      </c>
      <c r="CB3" s="17">
        <v>0.15458476737931001</v>
      </c>
      <c r="CC3" s="17">
        <v>0.22245236440086599</v>
      </c>
      <c r="CD3" s="17">
        <v>103.67348127444799</v>
      </c>
      <c r="CE3" s="17">
        <v>1.8847087822039599E-3</v>
      </c>
      <c r="CF3" s="17">
        <v>3.12573477747096E-2</v>
      </c>
      <c r="CG3" s="17">
        <v>6.6421889167038506E-2</v>
      </c>
      <c r="CH3" s="17">
        <v>9.7445039771952693E-2</v>
      </c>
      <c r="CI3" s="17">
        <v>3.4502649863828601</v>
      </c>
      <c r="CJ3" s="17">
        <v>0.114253599832448</v>
      </c>
      <c r="CK3" s="17">
        <v>0.36180400320772599</v>
      </c>
      <c r="CL3" s="17">
        <v>2.6270723834492302</v>
      </c>
      <c r="CM3" s="17">
        <v>16.283281332000701</v>
      </c>
      <c r="CN3" s="17">
        <v>24058.286311587199</v>
      </c>
      <c r="CO3" s="17">
        <v>13.992090425969399</v>
      </c>
      <c r="CP3" s="17">
        <v>5.3152986788802996E-3</v>
      </c>
      <c r="CQ3" s="17">
        <v>0.147099233880851</v>
      </c>
      <c r="CR3" s="17">
        <v>0.36013960594255801</v>
      </c>
      <c r="CS3" s="17">
        <v>31.341511287166298</v>
      </c>
      <c r="CT3" s="17">
        <v>1.36838915575923</v>
      </c>
      <c r="CU3" s="17">
        <v>97.132893904069107</v>
      </c>
      <c r="CV3" s="17">
        <v>61.8454219697038</v>
      </c>
      <c r="CW3" s="17">
        <v>2.75598343394278</v>
      </c>
      <c r="CX3" s="17">
        <v>50.728559945973899</v>
      </c>
      <c r="CY3" s="17">
        <v>9.2115626732695208</v>
      </c>
      <c r="CZ3" s="17">
        <v>48355.276704855503</v>
      </c>
      <c r="DA3" s="17">
        <v>2.25860502993807</v>
      </c>
      <c r="DB3" s="17">
        <v>2.0052654594156699E-2</v>
      </c>
      <c r="DC3" s="17">
        <v>0.85320117726814004</v>
      </c>
      <c r="DD3" s="17">
        <v>21.275416921575999</v>
      </c>
      <c r="DE3" s="17">
        <v>1.35478116370971</v>
      </c>
      <c r="DF3" s="17">
        <v>3.1477085269267097E-2</v>
      </c>
      <c r="DG3" s="17">
        <v>4.8443551579886899</v>
      </c>
      <c r="DH3" s="17">
        <v>8.1382728550406305E-2</v>
      </c>
      <c r="DI3" s="17">
        <v>575.97022095299599</v>
      </c>
      <c r="DJ3" s="17">
        <v>312.37629747221001</v>
      </c>
      <c r="DK3" s="17">
        <v>226.35720682874901</v>
      </c>
      <c r="DL3" s="17">
        <v>106.93368183203501</v>
      </c>
      <c r="DM3" s="17">
        <v>383.27003925069499</v>
      </c>
      <c r="DN3" s="17">
        <v>6.0386147971487397E-3</v>
      </c>
      <c r="DO3" s="17">
        <v>9.6909161296593194</v>
      </c>
      <c r="DP3" s="17">
        <v>260.77843162889599</v>
      </c>
      <c r="DQ3" s="17">
        <v>260.77843162889599</v>
      </c>
      <c r="DR3" s="17">
        <v>1.2796635605817299</v>
      </c>
      <c r="DS3" s="17">
        <v>0</v>
      </c>
      <c r="DT3" s="17">
        <v>766.29746265553604</v>
      </c>
      <c r="DU3" s="17">
        <v>0.55339008568131098</v>
      </c>
      <c r="DV3" s="17">
        <v>691.28345205841197</v>
      </c>
      <c r="DW3" s="17">
        <v>0.21854036106449501</v>
      </c>
      <c r="DX3" s="17">
        <v>0.683127334224087</v>
      </c>
      <c r="DY3" s="17">
        <v>0</v>
      </c>
      <c r="DZ3" s="17">
        <v>0</v>
      </c>
      <c r="EA3" s="17">
        <v>141.818262147838</v>
      </c>
      <c r="EB3" s="17">
        <v>50.227593499595102</v>
      </c>
      <c r="EC3" s="17">
        <v>0.22466459823733201</v>
      </c>
      <c r="ED3" s="17">
        <v>2312.6986047246701</v>
      </c>
      <c r="EE3" s="17">
        <v>236.08133588591701</v>
      </c>
      <c r="EF3" s="17">
        <v>1.07285734710781</v>
      </c>
      <c r="EG3" s="17">
        <v>3.0535249911759901</v>
      </c>
      <c r="EH3" s="17">
        <v>0.66271321389573201</v>
      </c>
      <c r="EI3" s="17">
        <v>9.76715005939033</v>
      </c>
      <c r="EJ3" s="17">
        <v>19.8301660247865</v>
      </c>
      <c r="EK3" s="17">
        <v>6051.5596000507303</v>
      </c>
      <c r="EL3" s="17">
        <v>25.774080891185399</v>
      </c>
      <c r="EM3" s="17">
        <v>0.56968231243671197</v>
      </c>
      <c r="EN3" s="17">
        <v>22.1123372250584</v>
      </c>
      <c r="EO3" s="17">
        <v>2037.8279376226401</v>
      </c>
      <c r="EP3" s="17">
        <v>0</v>
      </c>
      <c r="EQ3" s="17">
        <v>1.91240247818251</v>
      </c>
      <c r="ER3" s="17">
        <v>2.7519732046605698</v>
      </c>
      <c r="ES3" s="17">
        <v>33428.596566080698</v>
      </c>
      <c r="ET3" s="17">
        <v>33416.553767111203</v>
      </c>
      <c r="EU3" s="17">
        <v>3712.9515948206799</v>
      </c>
      <c r="EV3" s="17">
        <v>37129.505361931799</v>
      </c>
      <c r="EW3" s="17">
        <v>0.49946621592649798</v>
      </c>
      <c r="EX3" s="17">
        <v>574.26745861678603</v>
      </c>
      <c r="EY3" s="17">
        <v>11.3919171171523</v>
      </c>
      <c r="EZ3" s="17">
        <v>0.10409553201662899</v>
      </c>
      <c r="FA3" s="17">
        <v>0</v>
      </c>
      <c r="FB3" s="17">
        <v>0</v>
      </c>
      <c r="FC3" s="17">
        <v>0</v>
      </c>
      <c r="FD3" s="5">
        <v>3.07405949172439E-5</v>
      </c>
      <c r="FE3" s="17">
        <v>7.0676104640707304E-4</v>
      </c>
      <c r="FF3" s="17">
        <v>6.1069625179516998E-4</v>
      </c>
      <c r="FG3" s="17">
        <v>0</v>
      </c>
      <c r="FH3" s="17">
        <v>23.297996030753399</v>
      </c>
      <c r="FI3" s="17">
        <v>103.714770590122</v>
      </c>
      <c r="FJ3" s="17">
        <v>11157.600198119701</v>
      </c>
      <c r="FK3" s="17">
        <v>356.64695933398298</v>
      </c>
      <c r="FL3" s="17">
        <v>388.86791221239201</v>
      </c>
      <c r="FM3" s="17">
        <v>317.89117996395402</v>
      </c>
      <c r="FN3" s="17">
        <v>212.664015605196</v>
      </c>
      <c r="FO3" s="17">
        <v>89.6170397247528</v>
      </c>
      <c r="FP3" s="17">
        <v>4.7934273928609897E-2</v>
      </c>
      <c r="FQ3" s="17">
        <v>316.94338887338199</v>
      </c>
      <c r="FR3" s="17">
        <v>13742.0628402691</v>
      </c>
      <c r="FS3" s="17">
        <v>10799.252162537499</v>
      </c>
      <c r="FT3" s="17">
        <v>2942.8106777316598</v>
      </c>
      <c r="FU3" s="17">
        <v>30.499821102421201</v>
      </c>
      <c r="FV3" s="17">
        <v>18.416810276183998</v>
      </c>
      <c r="FW3" s="17">
        <v>3216.2755100150398</v>
      </c>
      <c r="FX3" s="17">
        <v>881.57490211566596</v>
      </c>
      <c r="FY3" s="17">
        <v>614.09192824594697</v>
      </c>
      <c r="FZ3" s="17">
        <v>60.367148487353703</v>
      </c>
      <c r="GA3" s="17">
        <v>96.007198799583406</v>
      </c>
      <c r="GB3" s="17">
        <v>1539.20479726957</v>
      </c>
      <c r="GC3" s="17">
        <v>0.84464169204517103</v>
      </c>
      <c r="GD3" s="17">
        <v>343.88116828514302</v>
      </c>
      <c r="GE3" s="17">
        <v>384.66247492187301</v>
      </c>
      <c r="GF3" s="17">
        <v>2136.1528435523001</v>
      </c>
      <c r="GG3" s="17">
        <v>35.6534614477752</v>
      </c>
      <c r="GH3" s="17">
        <v>0.14145557469314499</v>
      </c>
      <c r="GI3" s="17">
        <v>19375.609635083401</v>
      </c>
      <c r="GJ3" s="17">
        <v>4123.7508310877902</v>
      </c>
      <c r="GK3" s="17">
        <v>580.14962039576096</v>
      </c>
      <c r="GL3" s="17">
        <v>23.8679383576095</v>
      </c>
      <c r="GM3" s="17">
        <v>1915.61845684216</v>
      </c>
      <c r="GN3" s="17">
        <v>1552.92277520783</v>
      </c>
      <c r="GO3" s="17">
        <v>312.92621438547201</v>
      </c>
      <c r="GP3" s="17">
        <v>0.25592656294869198</v>
      </c>
      <c r="GQ3" s="17">
        <v>2.74255280256682</v>
      </c>
      <c r="GR3" s="17">
        <v>1095.8989642331501</v>
      </c>
      <c r="GS3" s="17">
        <v>25524.284124186299</v>
      </c>
      <c r="GT3" s="17">
        <v>628.84969397198597</v>
      </c>
      <c r="GU3" s="17">
        <v>1603.1716717925699</v>
      </c>
      <c r="GW3" s="26">
        <f t="shared" ref="GW3:GW34" si="0">ES3/GS3</f>
        <v>1.3096781247002509</v>
      </c>
      <c r="GX3" s="25">
        <f t="shared" ref="GX3:GX34" si="1">DY3/EV3</f>
        <v>0</v>
      </c>
      <c r="GY3" s="40">
        <f t="shared" ref="GY3:GY34" si="2">(CZ3-B3)/(B3+1E-50)</f>
        <v>2.686093080982777E-3</v>
      </c>
      <c r="GZ3" s="40">
        <f t="shared" ref="GZ3:GZ34" si="3">(EO3-C3)/(C3+1E-50)</f>
        <v>2.742297953006255E-3</v>
      </c>
      <c r="HA3" s="40">
        <f t="shared" ref="HA3:HA34" si="4">(EV3-D3)/(D3+1E-50)</f>
        <v>2.6800969565997216E-3</v>
      </c>
      <c r="HB3" s="40">
        <f t="shared" ref="HB3:HB34" si="5">(FR3-E3)/(E3+1E-50)</f>
        <v>2.4531180738334487E-3</v>
      </c>
      <c r="HC3" s="40">
        <f t="shared" ref="HC3:HC34" si="6">(FS3-F3)/(F3+1E-50)</f>
        <v>2.4666782031929632E-3</v>
      </c>
      <c r="HD3" s="40">
        <f t="shared" ref="HD3:HD34" si="7">(GI3-G3)/(G3+1E-50)</f>
        <v>2.6859010134473254E-3</v>
      </c>
      <c r="HE3" s="40">
        <f t="shared" ref="HE3:HE34" si="8">(GS3-H3)/(H3+1E-50)</f>
        <v>2.5392040905699541E-3</v>
      </c>
      <c r="HF3" s="40">
        <f t="shared" ref="HF3:HF34" si="9">(BY3-I3)/(I3+1E-50)</f>
        <v>2.6874533754609213E-3</v>
      </c>
      <c r="HG3" s="40">
        <f t="shared" ref="HG3:HG34" si="10">(BU3-J3)/(J3+1E-50)</f>
        <v>2.5414159759872463E-3</v>
      </c>
      <c r="HH3" s="40">
        <f t="shared" ref="HH3:HH34" si="11">(BW3-K3)/(K3+1E-50)</f>
        <v>2.7276544762184361E-3</v>
      </c>
      <c r="HI3" s="40">
        <f t="shared" ref="HI3:HI34" si="12">(CC3+CB3-L3)/(L3+1E-50)</f>
        <v>2.6002847333502473E-3</v>
      </c>
      <c r="HJ3" s="40">
        <f t="shared" ref="HJ3:HJ34" si="13">(CD3-M3)/(M3+1E-50)</f>
        <v>2.7325459835227895E-3</v>
      </c>
      <c r="HK3" s="40">
        <f t="shared" ref="HK3:HK34" si="14">(CF3+CG3-N3)/(N3+1E-50)</f>
        <v>2.7605217209532578E-3</v>
      </c>
      <c r="HL3" s="40">
        <f t="shared" ref="HL3:HL34" si="15">(CI3-O3)/(O3+1E-50)</f>
        <v>2.7471302306422119E-3</v>
      </c>
      <c r="HM3" s="40">
        <f t="shared" ref="HM3:HM34" si="16">(CJ3+CK3-P3)/(P3+1E-50)</f>
        <v>2.7284329173493729E-3</v>
      </c>
      <c r="HN3" s="40">
        <f t="shared" ref="HN3:HN34" si="17">(CL3-Q3)/(Q3+1E-50)</f>
        <v>2.7558184760844129E-3</v>
      </c>
      <c r="HO3" s="40">
        <f t="shared" ref="HO3:HO34" si="18">(CO3-R3)/(R3+1E-50)</f>
        <v>2.7440598240842337E-3</v>
      </c>
      <c r="HP3" s="40">
        <f t="shared" ref="HP3:HP34" si="19">(CS3-S3)/(S3+1E-50)</f>
        <v>2.7416747232005007E-3</v>
      </c>
      <c r="HQ3" s="40">
        <f t="shared" ref="HQ3:HQ34" si="20">(CQ3+CR3-T3)/(T3+1E-50)</f>
        <v>2.6861673253692395E-3</v>
      </c>
      <c r="HR3" s="40">
        <f t="shared" ref="HR3:HR34" si="21">(CT3-U3)/(U3+1E-50)</f>
        <v>2.745389554451015E-3</v>
      </c>
      <c r="HS3" s="40">
        <f t="shared" ref="HS3:HS34" si="22">(CV3-V3)/(V3+1E-50)</f>
        <v>2.7317258699413823E-3</v>
      </c>
      <c r="HT3" s="40">
        <f t="shared" ref="HT3:HT34" si="23">(DA3-W3)/(W3+1E-50)</f>
        <v>2.738057913707665E-3</v>
      </c>
      <c r="HU3" s="40">
        <f t="shared" ref="HU3:HU34" si="24">(DB3-X3)/(X3+1E-50)</f>
        <v>2.6327297078349368E-3</v>
      </c>
      <c r="HV3" s="40">
        <f t="shared" ref="HV3:HV34" si="25">(CH3-Y3)/(Y3+1E-50)</f>
        <v>2.7024042954278934E-3</v>
      </c>
      <c r="HW3" s="40">
        <f t="shared" ref="HW3:HW34" si="26">(DN3-Z3)/(Z3+1E-50)</f>
        <v>2.6840898884572416E-3</v>
      </c>
      <c r="HX3" s="40">
        <f t="shared" ref="HX3:HX34" si="27">(DQ3-AA3)/(AA3+1E-50)</f>
        <v>2.3570898858091527E-3</v>
      </c>
      <c r="HY3" s="40">
        <f t="shared" ref="HY3:HY34" si="28">(DT3-AB3)/(AB3+1E-50)</f>
        <v>2.6976551701885362E-3</v>
      </c>
      <c r="HZ3" s="40">
        <f t="shared" ref="HZ3:HZ34" si="29">(DU3-AC3)/(AC3+1E-50)</f>
        <v>2.7362573046875159E-3</v>
      </c>
      <c r="IA3" s="40">
        <f t="shared" ref="IA3:IA34" si="30">(DW3+DX3+FP3-AD3)/(AD3+1E-50)</f>
        <v>2.6680291741001802E-3</v>
      </c>
      <c r="IB3" s="40">
        <f t="shared" ref="IB3:IB34" si="31">(DZ3-AE3)/(AE3+1E-50)</f>
        <v>0</v>
      </c>
      <c r="IC3" s="40">
        <f t="shared" ref="IC3:IC34" si="32">(EF3+EG3-AF3)/(AF3+1E-50)</f>
        <v>2.2177874874979467E-3</v>
      </c>
      <c r="ID3" s="40">
        <f t="shared" ref="ID3:ID34" si="33">(EH3-AG3)/(AG3+1E-50)</f>
        <v>2.7435525733574954E-3</v>
      </c>
      <c r="IE3" s="40">
        <f t="shared" ref="IE3:IE34" si="34">(EI3+EJ3-AH3)/(AH3+1E-50)</f>
        <v>2.6874473305297797E-3</v>
      </c>
      <c r="IF3" s="40">
        <f t="shared" ref="IF3:IF34" si="35">(CU3-AI3)/(AI3+1E-50)</f>
        <v>2.7356313669706493E-3</v>
      </c>
      <c r="IG3" s="40">
        <f t="shared" ref="IG3:IG34" si="36">(EK3-AJ3)/(AJ3+1E-50)</f>
        <v>3.2706775875035606E-3</v>
      </c>
      <c r="IH3" s="40">
        <f t="shared" ref="IH3:IH34" si="37">(EN3-AK3)/(AK3+1E-50)</f>
        <v>1.5153867053667357E-2</v>
      </c>
      <c r="II3" s="40">
        <f t="shared" ref="II3:II34" si="38">(EQ3+ER3-AL3)/(AL3+1E-50)</f>
        <v>2.2653079352648029E-3</v>
      </c>
      <c r="IJ3" s="40">
        <f t="shared" ref="IJ3:IJ34" si="39">(CX3-AM3)/(AM3+1E-50)</f>
        <v>2.7412186675449743E-3</v>
      </c>
      <c r="IK3" s="40">
        <f t="shared" ref="IK3:IK34" si="40">(GC3-AN3)/(AN3+1E-50)</f>
        <v>1.9377785207229457E-3</v>
      </c>
      <c r="IL3" s="40">
        <f t="shared" ref="IL3:IL34" si="41">(GH3-AO3)/(AO3+1E-50)</f>
        <v>3.2310261925177306E-3</v>
      </c>
      <c r="IM3" s="40">
        <f t="shared" ref="IM3:IM34" si="42">(GP3-AP3)/(AP3+1E-50)</f>
        <v>2.725229101057461E-3</v>
      </c>
      <c r="IN3" s="40">
        <f t="shared" ref="IN3:IN34" si="43">(GO3-AQ3)/(AQ3+1E-50)</f>
        <v>2.5309840607009199E-4</v>
      </c>
      <c r="IO3" s="40">
        <f t="shared" ref="IO3:IO34" si="44">(GQ3-AR3)/(AR3+1E-50)</f>
        <v>2.7468711853646942E-3</v>
      </c>
      <c r="IP3" s="40">
        <f t="shared" ref="IP3:IP34" si="45">(CW3-AS3)/(AS3+1E-50)</f>
        <v>2.7411469123030234E-3</v>
      </c>
      <c r="IQ3" s="40">
        <f t="shared" ref="IQ3:IQ34" si="46">(CY3-AT3)/(AT3+1E-50)</f>
        <v>2.7411346996735015E-3</v>
      </c>
      <c r="IR3" s="40">
        <f t="shared" ref="IR3:IR34" si="47">(GT3-AU3)/(AU3+1E-50)</f>
        <v>1.5521140569013977E-3</v>
      </c>
      <c r="IS3" s="40">
        <f t="shared" ref="IS3:IS34" si="48">(EZ3-AV3)/(AV3+1E-50)</f>
        <v>2.7734070539988803E-3</v>
      </c>
      <c r="IT3" s="40">
        <f t="shared" ref="IT3:IT34" si="49">(FA3-AW3)/(AW3+1E-50)</f>
        <v>0</v>
      </c>
      <c r="IU3" s="40">
        <f t="shared" ref="IU3:IU34" si="50">(FB3-AX3)/(AX3+1E-50)</f>
        <v>0</v>
      </c>
      <c r="IV3" s="40">
        <f t="shared" ref="IV3:IV34" si="51">(FC3-AY3)/(AY3+1E-50)</f>
        <v>0</v>
      </c>
      <c r="IW3" s="40">
        <f t="shared" ref="IW3:IW34" si="52">(FD3-AZ3)/(AZ3+1E-50)</f>
        <v>2.7954720858297732E-3</v>
      </c>
      <c r="IX3" s="40">
        <f t="shared" ref="IX3:IX34" si="53">(FE3-BA3)/(BA3+1E-50)</f>
        <v>2.7175404188846375E-3</v>
      </c>
      <c r="IY3" s="40">
        <f t="shared" ref="IY3:IY34" si="54">(FF3-BB3)/(BB3+1E-50)</f>
        <v>2.8062191036989236E-3</v>
      </c>
      <c r="IZ3" s="40">
        <f t="shared" ref="IZ3:IZ34" si="55">(FG3-BC3)/(BC3+1E-50)</f>
        <v>0</v>
      </c>
      <c r="JA3" s="40">
        <f t="shared" ref="JA3:JA34" si="56">(FH3-BD3)/(BD3+1E-50)</f>
        <v>2.7067186647045747E-3</v>
      </c>
      <c r="JB3" s="40">
        <f t="shared" ref="JB3:JB34" si="57">(BT3-BE3)/(BE3+1E-50)</f>
        <v>2.5859490853147767E-3</v>
      </c>
      <c r="JC3" s="40">
        <f t="shared" ref="JC3:JC34" si="58">(BV3-BF3)/(BF3+1E-50)</f>
        <v>2.7396374963999321E-3</v>
      </c>
      <c r="JD3" s="40">
        <f t="shared" ref="JD3:JD34" si="59">(CM3-BG3)/(BG3+1E-50)</f>
        <v>2.7222519396131227E-3</v>
      </c>
      <c r="JE3" s="40">
        <f t="shared" ref="JE3:JE34" si="60">(CP3-BH3)/(BH3+1E-50)</f>
        <v>2.8865431849621876E-3</v>
      </c>
      <c r="JF3" s="40">
        <f t="shared" ref="JF3:JF34" si="61">(SUM(DC3:DH3)-BI3)/(BI3+1E-50)</f>
        <v>2.739677878676447E-3</v>
      </c>
      <c r="JG3" s="40">
        <f t="shared" ref="JG3:JG34" si="62">(SUM(DD3:DH3)-BJ3)/(BJ3+1E-50)</f>
        <v>2.7396389760291312E-3</v>
      </c>
      <c r="JH3" s="40">
        <f t="shared" ref="JH3:JH34" si="63">(DL3-BK3)/(BK3+1E-50)</f>
        <v>1.2627548754375565E-3</v>
      </c>
      <c r="JI3" s="40">
        <f t="shared" ref="JI3:JI34" si="64">(DV3-BL3)/(BL3+1E-50)</f>
        <v>2.6586896057363605E-3</v>
      </c>
      <c r="JJ3" s="40">
        <f t="shared" ref="JJ3:JJ34" si="65">(EL3-BM3)/(BM3+1E-50)</f>
        <v>2.7436171775790676E-3</v>
      </c>
      <c r="JK3" s="40">
        <f t="shared" ref="JK3:JK34" si="66">(GK3-BN3)/(BN3+1E-50)</f>
        <v>2.7211060099887269E-3</v>
      </c>
      <c r="JL3" s="40">
        <f t="shared" ref="JL3:JL34" si="67">(CE3-BO3)/(BO3+1E-50)</f>
        <v>2.7170020438689732E-3</v>
      </c>
    </row>
    <row r="4" spans="1:272" x14ac:dyDescent="0.25">
      <c r="A4" s="17" t="s">
        <v>173</v>
      </c>
      <c r="B4" s="59">
        <v>7765.4849248999999</v>
      </c>
      <c r="C4" s="59">
        <v>1060.6967133000001</v>
      </c>
      <c r="D4" s="59">
        <v>5714.1028704999999</v>
      </c>
      <c r="E4" s="59">
        <v>8374.7434355999994</v>
      </c>
      <c r="F4" s="59">
        <v>2411.0207801000001</v>
      </c>
      <c r="G4" s="59">
        <v>2928.8085857000001</v>
      </c>
      <c r="H4" s="59">
        <v>1906.2879780000001</v>
      </c>
      <c r="I4" s="17">
        <v>20.218222381</v>
      </c>
      <c r="J4" s="17">
        <v>12.128534863</v>
      </c>
      <c r="K4" s="17">
        <v>0.96311047949999995</v>
      </c>
      <c r="L4" s="17">
        <v>2.1804877731999999</v>
      </c>
      <c r="M4" s="17">
        <v>19.726756124000001</v>
      </c>
      <c r="N4" s="17">
        <v>6.3373220999999999E-3</v>
      </c>
      <c r="O4" s="17">
        <v>0.60614003650000003</v>
      </c>
      <c r="P4" s="17">
        <v>0.15440912779999999</v>
      </c>
      <c r="Q4" s="17">
        <v>1.5101722099999999E-2</v>
      </c>
      <c r="R4" s="17">
        <v>3.1191491755</v>
      </c>
      <c r="S4" s="17">
        <v>2.3367223240000001</v>
      </c>
      <c r="T4" s="17">
        <v>6.2836920199999993E-2</v>
      </c>
      <c r="U4" s="17">
        <v>0.1167631534</v>
      </c>
      <c r="V4" s="17">
        <v>1.1346533469</v>
      </c>
      <c r="W4" s="17">
        <v>0.25940178130000002</v>
      </c>
      <c r="X4" s="5">
        <v>1.7662135E-6</v>
      </c>
      <c r="Y4" s="17">
        <v>6.7336595000000001E-3</v>
      </c>
      <c r="Z4" s="17">
        <v>1.8763422132000001</v>
      </c>
      <c r="AA4" s="17">
        <v>24.127600165</v>
      </c>
      <c r="AB4" s="17">
        <v>18.140146000000001</v>
      </c>
      <c r="AC4" s="17">
        <v>1.0916550000000001E-2</v>
      </c>
      <c r="AD4" s="17">
        <v>0.17288945689999999</v>
      </c>
      <c r="AF4" s="17">
        <v>15.372674147</v>
      </c>
      <c r="AH4" s="17">
        <v>3.0819596667</v>
      </c>
      <c r="AI4" s="17">
        <v>3.6732102739000001</v>
      </c>
      <c r="AJ4" s="17">
        <v>25.861175048</v>
      </c>
      <c r="AK4" s="17">
        <v>1.8304174396999999</v>
      </c>
      <c r="AL4" s="17">
        <v>0.45002867489999998</v>
      </c>
      <c r="AM4" s="17">
        <v>1.3760024261999999</v>
      </c>
      <c r="AN4" s="17">
        <v>6.9140234699999997E-2</v>
      </c>
      <c r="AQ4" s="17">
        <v>28.354367255</v>
      </c>
      <c r="AS4" s="17">
        <v>0.54122430269999999</v>
      </c>
      <c r="AT4" s="17">
        <v>1.3779596752000001</v>
      </c>
      <c r="AU4" s="17">
        <v>22.485342249999999</v>
      </c>
      <c r="AV4" s="17">
        <v>0.26022184349999999</v>
      </c>
      <c r="AW4" s="5">
        <v>2.0735662000000001E-6</v>
      </c>
      <c r="AX4" s="17">
        <v>1.84326E-5</v>
      </c>
      <c r="AZ4" s="17">
        <v>5.4863000000000004E-4</v>
      </c>
      <c r="BA4" s="17">
        <v>1.6618703000000001E-3</v>
      </c>
      <c r="BB4" s="17">
        <v>4.4792909999999999E-4</v>
      </c>
      <c r="BD4" s="17">
        <v>0.2348166934</v>
      </c>
      <c r="BE4" s="17">
        <v>0.12632989999999999</v>
      </c>
      <c r="BG4" s="17">
        <v>9.2534797200000005E-2</v>
      </c>
      <c r="BI4" s="17">
        <v>15.131826999999999</v>
      </c>
      <c r="BJ4" s="17">
        <v>14.677875999999999</v>
      </c>
      <c r="BK4" s="17">
        <v>9.9943199767999999</v>
      </c>
      <c r="BL4" s="17">
        <v>9.0968641023999997</v>
      </c>
      <c r="BM4" s="17">
        <v>0.1207197909</v>
      </c>
      <c r="BN4" s="17">
        <v>108.13890868999999</v>
      </c>
      <c r="BO4" s="17">
        <v>2.1806580000000001E-4</v>
      </c>
      <c r="BQ4" s="17" t="s">
        <v>173</v>
      </c>
      <c r="BR4" s="17">
        <v>1.1556966557742301</v>
      </c>
      <c r="BS4" s="17">
        <v>22.645677247527999</v>
      </c>
      <c r="BT4" s="17">
        <v>0.12667522703748299</v>
      </c>
      <c r="BU4" s="17">
        <v>12.1617070834451</v>
      </c>
      <c r="BV4" s="17">
        <v>0</v>
      </c>
      <c r="BW4" s="17">
        <v>0.96573902555346602</v>
      </c>
      <c r="BX4" s="17">
        <v>20.273625349142801</v>
      </c>
      <c r="BY4" s="17">
        <v>20.273625349142801</v>
      </c>
      <c r="BZ4" s="17">
        <v>7.4630168277497297</v>
      </c>
      <c r="CA4" s="17">
        <v>4.93973039659216</v>
      </c>
      <c r="CB4" s="17">
        <v>0.89716638508131497</v>
      </c>
      <c r="CC4" s="17">
        <v>1.29105912152978</v>
      </c>
      <c r="CD4" s="17">
        <v>19.780606859823902</v>
      </c>
      <c r="CE4" s="17">
        <v>2.18658414837441E-4</v>
      </c>
      <c r="CF4" s="17">
        <v>2.0335697272331299E-3</v>
      </c>
      <c r="CG4" s="17">
        <v>4.3213686127967299E-3</v>
      </c>
      <c r="CH4" s="17">
        <v>6.7525196321209001E-3</v>
      </c>
      <c r="CI4" s="17">
        <v>0.60780003177214903</v>
      </c>
      <c r="CJ4" s="17">
        <v>3.7178628350336598E-2</v>
      </c>
      <c r="CK4" s="17">
        <v>0.11773388895319099</v>
      </c>
      <c r="CL4" s="17">
        <v>1.5140486149668E-2</v>
      </c>
      <c r="CM4" s="17">
        <v>9.2787708977264904E-2</v>
      </c>
      <c r="CN4" s="17">
        <v>19904.156212412101</v>
      </c>
      <c r="CO4" s="17">
        <v>3.1276573591749099</v>
      </c>
      <c r="CP4" s="17">
        <v>0</v>
      </c>
      <c r="CQ4" s="17">
        <v>1.8188425373986499E-2</v>
      </c>
      <c r="CR4" s="17">
        <v>4.4530306447968099E-2</v>
      </c>
      <c r="CS4" s="17">
        <v>2.34307849256547</v>
      </c>
      <c r="CT4" s="17">
        <v>0.117081752598327</v>
      </c>
      <c r="CU4" s="17">
        <v>3.6832731320310201</v>
      </c>
      <c r="CV4" s="17">
        <v>1.1377719119192999</v>
      </c>
      <c r="CW4" s="17">
        <v>0.54270515538291997</v>
      </c>
      <c r="CX4" s="17">
        <v>1.3797358710560601</v>
      </c>
      <c r="CY4" s="17">
        <v>1.38172852972105</v>
      </c>
      <c r="CZ4" s="17">
        <v>7780.2407594111401</v>
      </c>
      <c r="DA4" s="17">
        <v>0.26010417224945098</v>
      </c>
      <c r="DB4" s="5">
        <v>1.7710720330805801E-6</v>
      </c>
      <c r="DC4" s="17">
        <v>0.45519460969923498</v>
      </c>
      <c r="DD4" s="17">
        <v>11.3505609550422</v>
      </c>
      <c r="DE4" s="17">
        <v>0.72279094561748802</v>
      </c>
      <c r="DF4" s="17">
        <v>1.6793109674432399E-2</v>
      </c>
      <c r="DG4" s="17">
        <v>2.5845062253013502</v>
      </c>
      <c r="DH4" s="17">
        <v>4.3418395806808799E-2</v>
      </c>
      <c r="DI4" s="17">
        <v>58.391054345060397</v>
      </c>
      <c r="DJ4" s="17">
        <v>274.61990859327699</v>
      </c>
      <c r="DK4" s="17">
        <v>8.7018287104042393</v>
      </c>
      <c r="DL4" s="17">
        <v>10.0069651166254</v>
      </c>
      <c r="DM4" s="17">
        <v>36.632105705782301</v>
      </c>
      <c r="DN4" s="17">
        <v>1.8814858977284501</v>
      </c>
      <c r="DO4" s="17">
        <v>0.66492422473436996</v>
      </c>
      <c r="DP4" s="17">
        <v>24.190799602077</v>
      </c>
      <c r="DQ4" s="17">
        <v>24.190799602077</v>
      </c>
      <c r="DR4" s="17">
        <v>0.66012831063595001</v>
      </c>
      <c r="DS4" s="17">
        <v>0</v>
      </c>
      <c r="DT4" s="17">
        <v>18.188803634257699</v>
      </c>
      <c r="DU4" s="17">
        <v>1.09470122632098E-2</v>
      </c>
      <c r="DV4" s="17">
        <v>9.1220069985614902</v>
      </c>
      <c r="DW4" s="17">
        <v>3.1738865053434998E-2</v>
      </c>
      <c r="DX4" s="17">
        <v>0.13509628867711301</v>
      </c>
      <c r="DY4" s="17">
        <v>0</v>
      </c>
      <c r="DZ4" s="17">
        <v>0</v>
      </c>
      <c r="EA4" s="17">
        <v>11.831385527224199</v>
      </c>
      <c r="EB4" s="17">
        <v>0.90552802482044004</v>
      </c>
      <c r="EC4" s="17">
        <v>1.5831888035982501E-2</v>
      </c>
      <c r="ED4" s="17">
        <v>52.186616246221902</v>
      </c>
      <c r="EE4" s="17">
        <v>22.615493248587502</v>
      </c>
      <c r="EF4" s="17">
        <v>4.0099293060158798</v>
      </c>
      <c r="EG4" s="17">
        <v>11.412898634787799</v>
      </c>
      <c r="EH4" s="17">
        <v>0</v>
      </c>
      <c r="EI4" s="17">
        <v>1.01891349965883</v>
      </c>
      <c r="EJ4" s="17">
        <v>2.0687185226056299</v>
      </c>
      <c r="EK4" s="17">
        <v>26.050928225579501</v>
      </c>
      <c r="EL4" s="17">
        <v>0.121050498551695</v>
      </c>
      <c r="EM4" s="17">
        <v>0.65704985773507996</v>
      </c>
      <c r="EN4" s="17">
        <v>1.96998314952049</v>
      </c>
      <c r="EO4" s="17">
        <v>1063.5109289127299</v>
      </c>
      <c r="EP4" s="17">
        <v>0</v>
      </c>
      <c r="EQ4" s="17">
        <v>0.18440080102735301</v>
      </c>
      <c r="ER4" s="17">
        <v>0.26535401991875901</v>
      </c>
      <c r="ES4" s="17">
        <v>2194.9039551833398</v>
      </c>
      <c r="ET4" s="17">
        <v>5155.1879453090496</v>
      </c>
      <c r="EU4" s="17">
        <v>572.79906456477897</v>
      </c>
      <c r="EV4" s="17">
        <v>5727.9870098738202</v>
      </c>
      <c r="EW4" s="17">
        <v>1.08765438439592E-2</v>
      </c>
      <c r="EX4" s="17">
        <v>363.78087689329101</v>
      </c>
      <c r="EY4" s="17">
        <v>0.77897770459876403</v>
      </c>
      <c r="EZ4" s="17">
        <v>0.26094475909293302</v>
      </c>
      <c r="FA4" s="5">
        <v>2.0793028676620499E-6</v>
      </c>
      <c r="FB4" s="5">
        <v>1.8483457640944199E-5</v>
      </c>
      <c r="FC4" s="17">
        <v>0</v>
      </c>
      <c r="FD4" s="17">
        <v>5.5013682480200101E-4</v>
      </c>
      <c r="FE4" s="17">
        <v>1.66277405450954E-3</v>
      </c>
      <c r="FF4" s="17">
        <v>4.4915234920682901E-4</v>
      </c>
      <c r="FG4" s="17">
        <v>0</v>
      </c>
      <c r="FH4" s="17">
        <v>0.235151587910986</v>
      </c>
      <c r="FI4" s="17">
        <v>59.012976581402803</v>
      </c>
      <c r="FJ4" s="17">
        <v>609.41064954711396</v>
      </c>
      <c r="FK4" s="17">
        <v>80.400833267711505</v>
      </c>
      <c r="FL4" s="17">
        <v>14.151096803953999</v>
      </c>
      <c r="FM4" s="17">
        <v>43.3805903853128</v>
      </c>
      <c r="FN4" s="17">
        <v>36.662431690707898</v>
      </c>
      <c r="FO4" s="17">
        <v>35.149608113449801</v>
      </c>
      <c r="FP4" s="17">
        <v>6.5518110533132499E-3</v>
      </c>
      <c r="FQ4" s="17">
        <v>32.6545470471927</v>
      </c>
      <c r="FR4" s="17">
        <v>8397.5097102552299</v>
      </c>
      <c r="FS4" s="17">
        <v>2417.53272272292</v>
      </c>
      <c r="FT4" s="17">
        <v>5979.97698753231</v>
      </c>
      <c r="FU4" s="17">
        <v>5.0506550328764197</v>
      </c>
      <c r="FV4" s="17">
        <v>2.1313343730330598</v>
      </c>
      <c r="FW4" s="17">
        <v>1456.28641083395</v>
      </c>
      <c r="FX4" s="17">
        <v>26.1801913614092</v>
      </c>
      <c r="FY4" s="17">
        <v>61.478861661954198</v>
      </c>
      <c r="FZ4" s="17">
        <v>24.976917173013302</v>
      </c>
      <c r="GA4" s="17">
        <v>67.456932199848694</v>
      </c>
      <c r="GB4" s="17">
        <v>155.175680589075</v>
      </c>
      <c r="GC4" s="17">
        <v>6.9280987364526606E-2</v>
      </c>
      <c r="GD4" s="17">
        <v>73.327499266761194</v>
      </c>
      <c r="GE4" s="17">
        <v>154.86824538104099</v>
      </c>
      <c r="GF4" s="17">
        <v>157.96878228167299</v>
      </c>
      <c r="GG4" s="17">
        <v>4.5466279453162697</v>
      </c>
      <c r="GH4" s="17">
        <v>0</v>
      </c>
      <c r="GI4" s="17">
        <v>2936.9633952377899</v>
      </c>
      <c r="GJ4" s="17">
        <v>90.167300177071695</v>
      </c>
      <c r="GK4" s="17">
        <v>108.43513985215201</v>
      </c>
      <c r="GL4" s="17">
        <v>5.9706060240413798E-3</v>
      </c>
      <c r="GM4" s="17">
        <v>27.429974731956801</v>
      </c>
      <c r="GN4" s="17">
        <v>374.90878111291698</v>
      </c>
      <c r="GO4" s="17">
        <v>28.374513749985599</v>
      </c>
      <c r="GP4" s="17">
        <v>0</v>
      </c>
      <c r="GQ4" s="17">
        <v>0</v>
      </c>
      <c r="GR4" s="17">
        <v>14.348764082606101</v>
      </c>
      <c r="GS4" s="17">
        <v>1909.92466393624</v>
      </c>
      <c r="GT4" s="17">
        <v>22.459683702862701</v>
      </c>
      <c r="GU4" s="17">
        <v>86.285442109523103</v>
      </c>
      <c r="GW4" s="26">
        <f t="shared" si="0"/>
        <v>1.1492097026799866</v>
      </c>
      <c r="GX4" s="25">
        <f t="shared" si="1"/>
        <v>0</v>
      </c>
      <c r="GY4" s="40">
        <f t="shared" si="2"/>
        <v>1.9001819788260271E-3</v>
      </c>
      <c r="GZ4" s="40">
        <f t="shared" si="3"/>
        <v>2.6531765182663618E-3</v>
      </c>
      <c r="HA4" s="40">
        <f t="shared" si="4"/>
        <v>2.4298021384073173E-3</v>
      </c>
      <c r="HB4" s="40">
        <f t="shared" si="5"/>
        <v>2.718444431199396E-3</v>
      </c>
      <c r="HC4" s="40">
        <f t="shared" si="6"/>
        <v>2.7009068841993729E-3</v>
      </c>
      <c r="HD4" s="40">
        <f t="shared" si="7"/>
        <v>2.784343632972773E-3</v>
      </c>
      <c r="HE4" s="40">
        <f t="shared" si="8"/>
        <v>1.9077316639511054E-3</v>
      </c>
      <c r="HF4" s="40">
        <f t="shared" si="9"/>
        <v>2.74024922165587E-3</v>
      </c>
      <c r="HG4" s="40">
        <f t="shared" si="10"/>
        <v>2.7350558678192953E-3</v>
      </c>
      <c r="HH4" s="40">
        <f t="shared" si="11"/>
        <v>2.7292258878033257E-3</v>
      </c>
      <c r="HI4" s="40">
        <f t="shared" si="12"/>
        <v>3.5486249940028199E-3</v>
      </c>
      <c r="HJ4" s="40">
        <f t="shared" si="13"/>
        <v>2.7298322889683941E-3</v>
      </c>
      <c r="HK4" s="40">
        <f t="shared" si="14"/>
        <v>2.7797608756322352E-3</v>
      </c>
      <c r="HL4" s="40">
        <f t="shared" si="15"/>
        <v>2.73863327315287E-3</v>
      </c>
      <c r="HM4" s="40">
        <f t="shared" si="16"/>
        <v>3.2601019816627802E-3</v>
      </c>
      <c r="HN4" s="40">
        <f t="shared" si="17"/>
        <v>2.5668628657920262E-3</v>
      </c>
      <c r="HO4" s="40">
        <f t="shared" si="18"/>
        <v>2.7277257983488543E-3</v>
      </c>
      <c r="HP4" s="40">
        <f t="shared" si="19"/>
        <v>2.7201214710823435E-3</v>
      </c>
      <c r="HQ4" s="40">
        <f t="shared" si="20"/>
        <v>-1.8808747734487448E-3</v>
      </c>
      <c r="HR4" s="40">
        <f t="shared" si="21"/>
        <v>2.7285936449108991E-3</v>
      </c>
      <c r="HS4" s="40">
        <f t="shared" si="22"/>
        <v>2.7484738205023032E-3</v>
      </c>
      <c r="HT4" s="40">
        <f t="shared" si="23"/>
        <v>2.7077337169039688E-3</v>
      </c>
      <c r="HU4" s="40">
        <f t="shared" si="24"/>
        <v>2.7508186754206824E-3</v>
      </c>
      <c r="HV4" s="40">
        <f t="shared" si="25"/>
        <v>2.8008740449231269E-3</v>
      </c>
      <c r="HW4" s="40">
        <f t="shared" si="26"/>
        <v>2.7413360378849912E-3</v>
      </c>
      <c r="HX4" s="40">
        <f t="shared" si="27"/>
        <v>2.6193834714103854E-3</v>
      </c>
      <c r="HY4" s="40">
        <f t="shared" si="28"/>
        <v>2.6823176758168001E-3</v>
      </c>
      <c r="HZ4" s="40">
        <f t="shared" si="29"/>
        <v>2.7904661463374085E-3</v>
      </c>
      <c r="IA4" s="40">
        <f t="shared" si="30"/>
        <v>2.8776068407054952E-3</v>
      </c>
      <c r="IB4" s="40">
        <f t="shared" si="31"/>
        <v>0</v>
      </c>
      <c r="IC4" s="40">
        <f t="shared" si="32"/>
        <v>3.2625289083790454E-3</v>
      </c>
      <c r="ID4" s="40">
        <f t="shared" si="33"/>
        <v>0</v>
      </c>
      <c r="IE4" s="40">
        <f t="shared" si="34"/>
        <v>1.8405028546442446E-3</v>
      </c>
      <c r="IF4" s="40">
        <f t="shared" si="35"/>
        <v>2.7395268391035726E-3</v>
      </c>
      <c r="IG4" s="40">
        <f t="shared" si="36"/>
        <v>7.3373764814362403E-3</v>
      </c>
      <c r="IH4" s="40">
        <f t="shared" si="37"/>
        <v>7.624802233274422E-2</v>
      </c>
      <c r="II4" s="40">
        <f t="shared" si="38"/>
        <v>-6.0852556550715744E-4</v>
      </c>
      <c r="IJ4" s="40">
        <f t="shared" si="39"/>
        <v>2.7132545589840019E-3</v>
      </c>
      <c r="IK4" s="40">
        <f t="shared" si="40"/>
        <v>2.0357562443537422E-3</v>
      </c>
      <c r="IL4" s="40">
        <f t="shared" si="41"/>
        <v>0</v>
      </c>
      <c r="IM4" s="40">
        <f t="shared" si="42"/>
        <v>0</v>
      </c>
      <c r="IN4" s="40">
        <f t="shared" si="43"/>
        <v>7.1052528890578541E-4</v>
      </c>
      <c r="IO4" s="40">
        <f t="shared" si="44"/>
        <v>0</v>
      </c>
      <c r="IP4" s="40">
        <f t="shared" si="45"/>
        <v>2.7361163856324654E-3</v>
      </c>
      <c r="IQ4" s="40">
        <f t="shared" si="46"/>
        <v>2.7350978326001404E-3</v>
      </c>
      <c r="IR4" s="40">
        <f t="shared" si="47"/>
        <v>-1.141123263858579E-3</v>
      </c>
      <c r="IS4" s="40">
        <f t="shared" si="48"/>
        <v>2.7780742124095615E-3</v>
      </c>
      <c r="IT4" s="40">
        <f t="shared" si="49"/>
        <v>2.7665707813185657E-3</v>
      </c>
      <c r="IU4" s="40">
        <f t="shared" si="50"/>
        <v>2.7591137953516562E-3</v>
      </c>
      <c r="IV4" s="40">
        <f t="shared" si="51"/>
        <v>0</v>
      </c>
      <c r="IW4" s="40">
        <f t="shared" si="52"/>
        <v>2.74652279678649E-3</v>
      </c>
      <c r="IX4" s="40">
        <f t="shared" si="53"/>
        <v>5.4381771522117627E-4</v>
      </c>
      <c r="IY4" s="40">
        <f t="shared" si="54"/>
        <v>2.7308991687055224E-3</v>
      </c>
      <c r="IZ4" s="40">
        <f t="shared" si="55"/>
        <v>0</v>
      </c>
      <c r="JA4" s="40">
        <f t="shared" si="56"/>
        <v>1.4261954980156694E-3</v>
      </c>
      <c r="JB4" s="40">
        <f t="shared" si="57"/>
        <v>2.733533688247955E-3</v>
      </c>
      <c r="JC4" s="40">
        <f t="shared" si="58"/>
        <v>0</v>
      </c>
      <c r="JD4" s="40">
        <f t="shared" si="59"/>
        <v>2.7331532020140395E-3</v>
      </c>
      <c r="JE4" s="40">
        <f t="shared" si="60"/>
        <v>0</v>
      </c>
      <c r="JF4" s="40">
        <f t="shared" si="61"/>
        <v>2.7384162627233193E-3</v>
      </c>
      <c r="JG4" s="40">
        <f t="shared" si="62"/>
        <v>2.7383820003848082E-3</v>
      </c>
      <c r="JH4" s="40">
        <f t="shared" si="63"/>
        <v>1.2652326376135206E-3</v>
      </c>
      <c r="JI4" s="40">
        <f t="shared" si="64"/>
        <v>2.7639080762850124E-3</v>
      </c>
      <c r="JJ4" s="40">
        <f t="shared" si="65"/>
        <v>2.7394650804933016E-3</v>
      </c>
      <c r="JK4" s="40">
        <f t="shared" si="66"/>
        <v>2.7393577921265362E-3</v>
      </c>
      <c r="JL4" s="40">
        <f t="shared" si="67"/>
        <v>2.7175964201676451E-3</v>
      </c>
    </row>
    <row r="5" spans="1:272" x14ac:dyDescent="0.25">
      <c r="A5" s="17" t="s">
        <v>174</v>
      </c>
      <c r="B5" s="59">
        <v>23616.574037999999</v>
      </c>
      <c r="C5" s="59">
        <v>942.22847066999998</v>
      </c>
      <c r="D5" s="59">
        <v>15813.057443</v>
      </c>
      <c r="E5" s="59">
        <v>6086.7208530999997</v>
      </c>
      <c r="F5" s="59">
        <v>4342.628772</v>
      </c>
      <c r="G5" s="59">
        <v>6532.5679480999997</v>
      </c>
      <c r="H5" s="59">
        <v>19831.060957000002</v>
      </c>
      <c r="I5" s="17">
        <v>133.83960422000001</v>
      </c>
      <c r="J5" s="17">
        <v>21.774081407000001</v>
      </c>
      <c r="K5" s="17">
        <v>1.39322542</v>
      </c>
      <c r="L5" s="17">
        <v>0.17115919020000001</v>
      </c>
      <c r="M5" s="17">
        <v>40.491946057</v>
      </c>
      <c r="N5" s="17">
        <v>0.1024901815</v>
      </c>
      <c r="O5" s="17">
        <v>0.2214720764</v>
      </c>
      <c r="P5" s="17">
        <v>0.1049680276</v>
      </c>
      <c r="Q5" s="17">
        <v>1.4256830033000001</v>
      </c>
      <c r="R5" s="17">
        <v>5.0673489026</v>
      </c>
      <c r="S5" s="17">
        <v>27.64991509</v>
      </c>
      <c r="T5" s="17">
        <v>0.20475956109999999</v>
      </c>
      <c r="U5" s="17">
        <v>1.3958698144999999</v>
      </c>
      <c r="V5" s="17">
        <v>1.8707140606999999</v>
      </c>
      <c r="W5" s="17">
        <v>0.23894580200000001</v>
      </c>
      <c r="Y5" s="17">
        <v>1.0999236399999999E-2</v>
      </c>
      <c r="Z5" s="17">
        <v>0.48553744789999997</v>
      </c>
      <c r="AA5" s="17">
        <v>167.36491422</v>
      </c>
      <c r="AB5" s="17">
        <v>510.70777009</v>
      </c>
      <c r="AD5" s="17">
        <v>0.74100786129999996</v>
      </c>
      <c r="AE5" s="17">
        <v>1.0746053089000001</v>
      </c>
      <c r="AF5" s="17">
        <v>3.5869756187999999</v>
      </c>
      <c r="AG5" s="17">
        <v>0.21783</v>
      </c>
      <c r="AH5" s="17">
        <v>11.057681549</v>
      </c>
      <c r="AI5" s="17">
        <v>32.832089199999999</v>
      </c>
      <c r="AJ5" s="17">
        <v>2724.3495045999998</v>
      </c>
      <c r="AK5" s="17">
        <v>3.9859634781</v>
      </c>
      <c r="AL5" s="17">
        <v>0.83654840090000004</v>
      </c>
      <c r="AM5" s="17">
        <v>13.392325702000001</v>
      </c>
      <c r="AN5" s="17">
        <v>0.47993673549999999</v>
      </c>
      <c r="AP5" s="17">
        <v>1.4999999999999999E-4</v>
      </c>
      <c r="AQ5" s="17">
        <v>75.847677356000005</v>
      </c>
      <c r="AR5" s="17">
        <v>2.7804437929999999</v>
      </c>
      <c r="AS5" s="17">
        <v>0.78342568869999996</v>
      </c>
      <c r="AT5" s="17">
        <v>2.1486299794999999</v>
      </c>
      <c r="AU5" s="17">
        <v>90.681963597999996</v>
      </c>
      <c r="AV5" s="17">
        <v>9.1431200000000004E-2</v>
      </c>
      <c r="AW5" s="5">
        <v>3.4492500000000003E-7</v>
      </c>
      <c r="AX5" s="5">
        <v>3.066E-6</v>
      </c>
      <c r="AZ5" s="17">
        <v>2.5984500000000002E-5</v>
      </c>
      <c r="BA5" s="17">
        <v>6.2986179999999995E-4</v>
      </c>
      <c r="BB5" s="17">
        <v>5.1249309999999997E-4</v>
      </c>
      <c r="BD5" s="17">
        <v>3.2749186125</v>
      </c>
      <c r="BE5" s="17">
        <v>3.9884927000000001E-2</v>
      </c>
      <c r="BF5" s="17">
        <v>15.25015</v>
      </c>
      <c r="BG5" s="17">
        <v>17.044149273999999</v>
      </c>
      <c r="BI5" s="17">
        <v>24.589676999999998</v>
      </c>
      <c r="BJ5" s="17">
        <v>23.852004999999998</v>
      </c>
      <c r="BK5" s="17">
        <v>9.2557772843000006</v>
      </c>
      <c r="BL5" s="17">
        <v>476.84080089000003</v>
      </c>
      <c r="BM5" s="17">
        <v>26.407884449000001</v>
      </c>
      <c r="BN5" s="17">
        <v>169.68018433</v>
      </c>
      <c r="BO5" s="17">
        <v>2.8091850000000001E-3</v>
      </c>
      <c r="BQ5" s="17" t="s">
        <v>174</v>
      </c>
      <c r="BR5" s="17">
        <v>16.1002029099106</v>
      </c>
      <c r="BS5" s="17">
        <v>415.81261450023601</v>
      </c>
      <c r="BT5" s="17">
        <v>3.99950762909436E-2</v>
      </c>
      <c r="BU5" s="17">
        <v>21.829974663494401</v>
      </c>
      <c r="BV5" s="17">
        <v>15.291892700241901</v>
      </c>
      <c r="BW5" s="17">
        <v>1.3970336277120901</v>
      </c>
      <c r="BX5" s="17">
        <v>134.20545435679901</v>
      </c>
      <c r="BY5" s="17">
        <v>134.20545435679901</v>
      </c>
      <c r="BZ5" s="17">
        <v>62.739129455516299</v>
      </c>
      <c r="CA5" s="17">
        <v>1021.43972661373</v>
      </c>
      <c r="CB5" s="17">
        <v>7.0364433948974001E-2</v>
      </c>
      <c r="CC5" s="17">
        <v>0.10125586851193499</v>
      </c>
      <c r="CD5" s="17">
        <v>40.593255515943902</v>
      </c>
      <c r="CE5" s="17">
        <v>2.81595156296167E-3</v>
      </c>
      <c r="CF5" s="17">
        <v>3.28863757760543E-2</v>
      </c>
      <c r="CG5" s="17">
        <v>6.9882205783825799E-2</v>
      </c>
      <c r="CH5" s="17">
        <v>1.1028699340333001E-2</v>
      </c>
      <c r="CI5" s="17">
        <v>0.22207870809375499</v>
      </c>
      <c r="CJ5" s="17">
        <v>2.5261158717350799E-2</v>
      </c>
      <c r="CK5" s="17">
        <v>7.9993319602947505E-2</v>
      </c>
      <c r="CL5" s="17">
        <v>1.4295786536695501</v>
      </c>
      <c r="CM5" s="17">
        <v>17.090850066722901</v>
      </c>
      <c r="CN5" s="17">
        <v>11392.259163508401</v>
      </c>
      <c r="CO5" s="17">
        <v>5.08124339919158</v>
      </c>
      <c r="CP5" s="17">
        <v>0</v>
      </c>
      <c r="CQ5" s="17">
        <v>5.9542473510254303E-2</v>
      </c>
      <c r="CR5" s="17">
        <v>0.14577621293120999</v>
      </c>
      <c r="CS5" s="17">
        <v>27.7241982473607</v>
      </c>
      <c r="CT5" s="17">
        <v>1.39964607748186</v>
      </c>
      <c r="CU5" s="17">
        <v>32.9204837743683</v>
      </c>
      <c r="CV5" s="17">
        <v>1.8757930316988201</v>
      </c>
      <c r="CW5" s="17">
        <v>0.78556526007125305</v>
      </c>
      <c r="CX5" s="17">
        <v>13.428464222130099</v>
      </c>
      <c r="CY5" s="17">
        <v>2.1544998599090301</v>
      </c>
      <c r="CZ5" s="17">
        <v>23679.788406482399</v>
      </c>
      <c r="DA5" s="17">
        <v>0.23959808388278001</v>
      </c>
      <c r="DB5" s="17">
        <v>0</v>
      </c>
      <c r="DC5" s="17">
        <v>0.73969593081896101</v>
      </c>
      <c r="DD5" s="17">
        <v>18.4451113940375</v>
      </c>
      <c r="DE5" s="17">
        <v>1.1745554589196201</v>
      </c>
      <c r="DF5" s="17">
        <v>2.7289922783114699E-2</v>
      </c>
      <c r="DG5" s="17">
        <v>4.1999004811587497</v>
      </c>
      <c r="DH5" s="17">
        <v>7.0556340547958701E-2</v>
      </c>
      <c r="DI5" s="17">
        <v>345.45881854886198</v>
      </c>
      <c r="DJ5" s="17">
        <v>154.82760948497801</v>
      </c>
      <c r="DK5" s="17">
        <v>79.362049096146805</v>
      </c>
      <c r="DL5" s="17">
        <v>9.2785662787908993</v>
      </c>
      <c r="DM5" s="17">
        <v>160.75537955237601</v>
      </c>
      <c r="DN5" s="17">
        <v>0.48686964403947097</v>
      </c>
      <c r="DO5" s="17">
        <v>9.4269657173647392</v>
      </c>
      <c r="DP5" s="17">
        <v>167.814186317577</v>
      </c>
      <c r="DQ5" s="17">
        <v>167.814186317577</v>
      </c>
      <c r="DR5" s="17">
        <v>1.01133508511426</v>
      </c>
      <c r="DS5" s="17">
        <v>0</v>
      </c>
      <c r="DT5" s="17">
        <v>512.08606104133003</v>
      </c>
      <c r="DU5" s="17">
        <v>0</v>
      </c>
      <c r="DV5" s="17">
        <v>478.12892144604001</v>
      </c>
      <c r="DW5" s="17">
        <v>0.17035151924646999</v>
      </c>
      <c r="DX5" s="17">
        <v>0.52961791162249106</v>
      </c>
      <c r="DY5" s="17">
        <v>0</v>
      </c>
      <c r="DZ5" s="17">
        <v>1.0775451756808101</v>
      </c>
      <c r="EA5" s="17">
        <v>156.700603717973</v>
      </c>
      <c r="EB5" s="17">
        <v>34.034623392353303</v>
      </c>
      <c r="EC5" s="17">
        <v>0.21834579250171801</v>
      </c>
      <c r="ED5" s="17">
        <v>2441.36886174655</v>
      </c>
      <c r="EE5" s="17">
        <v>176.205442598823</v>
      </c>
      <c r="EF5" s="17">
        <v>0.93516744218654302</v>
      </c>
      <c r="EG5" s="17">
        <v>2.6616329235602398</v>
      </c>
      <c r="EH5" s="17">
        <v>0.218425271511234</v>
      </c>
      <c r="EI5" s="17">
        <v>3.6571406853023301</v>
      </c>
      <c r="EJ5" s="17">
        <v>7.4250501840087804</v>
      </c>
      <c r="EK5" s="17">
        <v>2735.12176105254</v>
      </c>
      <c r="EL5" s="17">
        <v>26.479970354042798</v>
      </c>
      <c r="EM5" s="17">
        <v>0.42623042347749601</v>
      </c>
      <c r="EN5" s="17">
        <v>4.21011126343332</v>
      </c>
      <c r="EO5" s="17">
        <v>944.80569460341496</v>
      </c>
      <c r="EP5" s="17">
        <v>0</v>
      </c>
      <c r="EQ5" s="17">
        <v>0.34392464328665001</v>
      </c>
      <c r="ER5" s="17">
        <v>0.49491166271488002</v>
      </c>
      <c r="ES5" s="17">
        <v>21361.670091029398</v>
      </c>
      <c r="ET5" s="17">
        <v>14270.153359820501</v>
      </c>
      <c r="EU5" s="17">
        <v>1585.5743455056599</v>
      </c>
      <c r="EV5" s="17">
        <v>15855.727705326201</v>
      </c>
      <c r="EW5" s="17">
        <v>0.18045468970703199</v>
      </c>
      <c r="EX5" s="17">
        <v>1094.5983069260301</v>
      </c>
      <c r="EY5" s="17">
        <v>11.0762975960626</v>
      </c>
      <c r="EZ5" s="17">
        <v>9.1674865112329099E-2</v>
      </c>
      <c r="FA5" s="5">
        <v>3.45845656619102E-7</v>
      </c>
      <c r="FB5" s="5">
        <v>3.0740458892067299E-6</v>
      </c>
      <c r="FC5" s="17">
        <v>0</v>
      </c>
      <c r="FD5" s="5">
        <v>2.60537162782894E-5</v>
      </c>
      <c r="FE5" s="17">
        <v>6.3152236621537598E-4</v>
      </c>
      <c r="FF5" s="17">
        <v>5.1383501525081301E-4</v>
      </c>
      <c r="FG5" s="17">
        <v>0</v>
      </c>
      <c r="FH5" s="17">
        <v>3.2838721157431401</v>
      </c>
      <c r="FI5" s="17">
        <v>22.8668668974905</v>
      </c>
      <c r="FJ5" s="17">
        <v>7089.3316375545601</v>
      </c>
      <c r="FK5" s="17">
        <v>118.030270445262</v>
      </c>
      <c r="FL5" s="17">
        <v>77.583361930450494</v>
      </c>
      <c r="FM5" s="17">
        <v>193.142795296218</v>
      </c>
      <c r="FN5" s="17">
        <v>91.076573959838896</v>
      </c>
      <c r="FO5" s="17">
        <v>25.171569591714999</v>
      </c>
      <c r="FP5" s="17">
        <v>4.30565295247115E-2</v>
      </c>
      <c r="FQ5" s="17">
        <v>142.52397468896299</v>
      </c>
      <c r="FR5" s="17">
        <v>6290.2523300522598</v>
      </c>
      <c r="FS5" s="17">
        <v>4354.0653889385303</v>
      </c>
      <c r="FT5" s="17">
        <v>1936.18694111372</v>
      </c>
      <c r="FU5" s="17">
        <v>11.7958604559158</v>
      </c>
      <c r="FV5" s="17">
        <v>8.9992165899607599</v>
      </c>
      <c r="FW5" s="17">
        <v>1051.0244121071901</v>
      </c>
      <c r="FX5" s="17">
        <v>354.797472623624</v>
      </c>
      <c r="FY5" s="17">
        <v>321.685123163257</v>
      </c>
      <c r="FZ5" s="17">
        <v>34.711005262111797</v>
      </c>
      <c r="GA5" s="17">
        <v>45.040885262444398</v>
      </c>
      <c r="GB5" s="17">
        <v>811.11344291666899</v>
      </c>
      <c r="GC5" s="17">
        <v>0.48083164733103001</v>
      </c>
      <c r="GD5" s="17">
        <v>218.689636501536</v>
      </c>
      <c r="GE5" s="17">
        <v>181.62151657578099</v>
      </c>
      <c r="GF5" s="17">
        <v>851.64087415310496</v>
      </c>
      <c r="GG5" s="17">
        <v>11.2401670185318</v>
      </c>
      <c r="GH5" s="17">
        <v>0</v>
      </c>
      <c r="GI5" s="17">
        <v>6550.42272288187</v>
      </c>
      <c r="GJ5" s="17">
        <v>2407.9224171659498</v>
      </c>
      <c r="GK5" s="17">
        <v>170.146245093505</v>
      </c>
      <c r="GL5" s="17">
        <v>56.593713828073398</v>
      </c>
      <c r="GM5" s="17">
        <v>2082.0102567314102</v>
      </c>
      <c r="GN5" s="17">
        <v>1102.2097553633</v>
      </c>
      <c r="GO5" s="17">
        <v>76.055586079174006</v>
      </c>
      <c r="GP5" s="17">
        <v>1.5043212233072499E-4</v>
      </c>
      <c r="GQ5" s="17">
        <v>2.7880845714585201</v>
      </c>
      <c r="GR5" s="17">
        <v>159.308397740343</v>
      </c>
      <c r="GS5" s="17">
        <v>19884.113057012601</v>
      </c>
      <c r="GT5" s="17">
        <v>90.916832215607201</v>
      </c>
      <c r="GU5" s="17">
        <v>491.35870841487298</v>
      </c>
      <c r="GW5" s="26">
        <f t="shared" si="0"/>
        <v>1.0743084204852529</v>
      </c>
      <c r="GX5" s="25">
        <f t="shared" si="1"/>
        <v>0</v>
      </c>
      <c r="GY5" s="40">
        <f t="shared" si="2"/>
        <v>2.6766951201595136E-3</v>
      </c>
      <c r="GZ5" s="40">
        <f t="shared" si="3"/>
        <v>2.7352431110284447E-3</v>
      </c>
      <c r="HA5" s="40">
        <f t="shared" si="4"/>
        <v>2.6984194852899723E-3</v>
      </c>
      <c r="HB5" s="40">
        <f t="shared" si="5"/>
        <v>3.3438608713031497E-2</v>
      </c>
      <c r="HC5" s="40">
        <f t="shared" si="6"/>
        <v>2.6335700192174471E-3</v>
      </c>
      <c r="HD5" s="40">
        <f t="shared" si="7"/>
        <v>2.7331938869557858E-3</v>
      </c>
      <c r="HE5" s="40">
        <f t="shared" si="8"/>
        <v>2.6752023065045693E-3</v>
      </c>
      <c r="HF5" s="40">
        <f t="shared" si="9"/>
        <v>2.733496851930522E-3</v>
      </c>
      <c r="HG5" s="40">
        <f t="shared" si="10"/>
        <v>2.5669627778846914E-3</v>
      </c>
      <c r="HH5" s="40">
        <f t="shared" si="11"/>
        <v>2.7333751289794913E-3</v>
      </c>
      <c r="HI5" s="40">
        <f t="shared" si="12"/>
        <v>2.6940549342992543E-3</v>
      </c>
      <c r="HJ5" s="40">
        <f t="shared" si="13"/>
        <v>2.5019656699455748E-3</v>
      </c>
      <c r="HK5" s="40">
        <f t="shared" si="14"/>
        <v>2.7163583458001679E-3</v>
      </c>
      <c r="HL5" s="40">
        <f t="shared" si="15"/>
        <v>2.7390888441365347E-3</v>
      </c>
      <c r="HM5" s="40">
        <f t="shared" si="16"/>
        <v>2.7289330555954998E-3</v>
      </c>
      <c r="HN5" s="40">
        <f t="shared" si="17"/>
        <v>2.7324800537937184E-3</v>
      </c>
      <c r="HO5" s="40">
        <f t="shared" si="18"/>
        <v>2.7419656429125729E-3</v>
      </c>
      <c r="HP5" s="40">
        <f t="shared" si="19"/>
        <v>2.686560053400146E-3</v>
      </c>
      <c r="HQ5" s="40">
        <f t="shared" si="20"/>
        <v>2.7306433871052823E-3</v>
      </c>
      <c r="HR5" s="40">
        <f t="shared" si="21"/>
        <v>2.7053117293841075E-3</v>
      </c>
      <c r="HS5" s="40">
        <f t="shared" si="22"/>
        <v>2.7149905512121189E-3</v>
      </c>
      <c r="HT5" s="40">
        <f t="shared" si="23"/>
        <v>2.7298319423079572E-3</v>
      </c>
      <c r="HU5" s="40">
        <f t="shared" si="24"/>
        <v>0</v>
      </c>
      <c r="HV5" s="40">
        <f t="shared" si="25"/>
        <v>2.6786350671580833E-3</v>
      </c>
      <c r="HW5" s="40">
        <f t="shared" si="26"/>
        <v>2.743755698418083E-3</v>
      </c>
      <c r="HX5" s="40">
        <f t="shared" si="27"/>
        <v>2.6843863880958298E-3</v>
      </c>
      <c r="HY5" s="40">
        <f t="shared" si="28"/>
        <v>2.6987859438424816E-3</v>
      </c>
      <c r="HZ5" s="40">
        <f t="shared" si="29"/>
        <v>0</v>
      </c>
      <c r="IA5" s="40">
        <f t="shared" si="30"/>
        <v>2.7234516650499201E-3</v>
      </c>
      <c r="IB5" s="40">
        <f t="shared" si="31"/>
        <v>2.735764244287404E-3</v>
      </c>
      <c r="IC5" s="40">
        <f t="shared" si="32"/>
        <v>2.739005778374918E-3</v>
      </c>
      <c r="ID5" s="40">
        <f t="shared" si="33"/>
        <v>2.7327342938714039E-3</v>
      </c>
      <c r="IE5" s="40">
        <f t="shared" si="34"/>
        <v>2.2164972107853458E-3</v>
      </c>
      <c r="IF5" s="40">
        <f t="shared" si="35"/>
        <v>2.6923225576611022E-3</v>
      </c>
      <c r="IG5" s="40">
        <f t="shared" si="36"/>
        <v>3.9540655243945405E-3</v>
      </c>
      <c r="IH5" s="40">
        <f t="shared" si="37"/>
        <v>5.6234279758169074E-2</v>
      </c>
      <c r="II5" s="40">
        <f t="shared" si="38"/>
        <v>2.7349345226989189E-3</v>
      </c>
      <c r="IJ5" s="40">
        <f t="shared" si="39"/>
        <v>2.698449913348615E-3</v>
      </c>
      <c r="IK5" s="40">
        <f t="shared" si="40"/>
        <v>1.8646454101866117E-3</v>
      </c>
      <c r="IL5" s="40">
        <f t="shared" si="41"/>
        <v>0</v>
      </c>
      <c r="IM5" s="40">
        <f t="shared" si="42"/>
        <v>2.8808155381666841E-3</v>
      </c>
      <c r="IN5" s="40">
        <f t="shared" si="43"/>
        <v>2.7411350013812072E-3</v>
      </c>
      <c r="IO5" s="40">
        <f t="shared" si="44"/>
        <v>2.7480427684805141E-3</v>
      </c>
      <c r="IP5" s="40">
        <f t="shared" si="45"/>
        <v>2.731045716414342E-3</v>
      </c>
      <c r="IQ5" s="40">
        <f t="shared" si="46"/>
        <v>2.7319177638935334E-3</v>
      </c>
      <c r="IR5" s="40">
        <f t="shared" si="47"/>
        <v>2.5900257150186486E-3</v>
      </c>
      <c r="IS5" s="40">
        <f t="shared" si="48"/>
        <v>2.6650105470462431E-3</v>
      </c>
      <c r="IT5" s="40">
        <f t="shared" si="49"/>
        <v>2.6691501604753916E-3</v>
      </c>
      <c r="IU5" s="40">
        <f t="shared" si="50"/>
        <v>2.6242300087181729E-3</v>
      </c>
      <c r="IV5" s="40">
        <f t="shared" si="51"/>
        <v>0</v>
      </c>
      <c r="IW5" s="40">
        <f t="shared" si="52"/>
        <v>2.6637525559236545E-3</v>
      </c>
      <c r="IX5" s="40">
        <f t="shared" si="53"/>
        <v>2.6363977230815169E-3</v>
      </c>
      <c r="IY5" s="40">
        <f t="shared" si="54"/>
        <v>2.6184064737906614E-3</v>
      </c>
      <c r="IZ5" s="40">
        <f t="shared" si="55"/>
        <v>0</v>
      </c>
      <c r="JA5" s="40">
        <f t="shared" si="56"/>
        <v>2.7339620621304943E-3</v>
      </c>
      <c r="JB5" s="40">
        <f t="shared" si="57"/>
        <v>2.7616771354150764E-3</v>
      </c>
      <c r="JC5" s="40">
        <f t="shared" si="58"/>
        <v>2.7371993220985419E-3</v>
      </c>
      <c r="JD5" s="40">
        <f t="shared" si="59"/>
        <v>2.7399896569869687E-3</v>
      </c>
      <c r="JE5" s="40">
        <f t="shared" si="60"/>
        <v>0</v>
      </c>
      <c r="JF5" s="40">
        <f t="shared" si="61"/>
        <v>2.7423104527118281E-3</v>
      </c>
      <c r="JG5" s="40">
        <f t="shared" si="62"/>
        <v>2.7422683102299667E-3</v>
      </c>
      <c r="JH5" s="40">
        <f t="shared" si="63"/>
        <v>2.4621372998629007E-3</v>
      </c>
      <c r="JI5" s="40">
        <f t="shared" si="64"/>
        <v>2.7013639638969042E-3</v>
      </c>
      <c r="JJ5" s="40">
        <f t="shared" si="65"/>
        <v>2.7297114686340297E-3</v>
      </c>
      <c r="JK5" s="40">
        <f t="shared" si="66"/>
        <v>2.7467011857942531E-3</v>
      </c>
      <c r="JL5" s="40">
        <f t="shared" si="67"/>
        <v>2.4087281406066051E-3</v>
      </c>
    </row>
    <row r="6" spans="1:272" x14ac:dyDescent="0.25">
      <c r="A6" s="17" t="s">
        <v>175</v>
      </c>
      <c r="B6" s="59">
        <v>30501.700221999999</v>
      </c>
      <c r="C6" s="59">
        <v>6145.1633227000002</v>
      </c>
      <c r="D6" s="59">
        <v>30172.345488999999</v>
      </c>
      <c r="E6" s="59">
        <v>17117.092938000002</v>
      </c>
      <c r="F6" s="59">
        <v>10594.907864999999</v>
      </c>
      <c r="G6" s="59">
        <v>6746.8265162999996</v>
      </c>
      <c r="H6" s="59">
        <v>27310.692111</v>
      </c>
      <c r="I6" s="17">
        <v>60.090718787999997</v>
      </c>
      <c r="J6" s="17">
        <v>10.528656857</v>
      </c>
      <c r="K6" s="17">
        <v>3.1618803143999998</v>
      </c>
      <c r="L6" s="17">
        <v>0.34032738969999998</v>
      </c>
      <c r="M6" s="17">
        <v>70.739719332000007</v>
      </c>
      <c r="N6" s="17">
        <v>5.7497819800000002E-2</v>
      </c>
      <c r="O6" s="17">
        <v>2.0425941458999999</v>
      </c>
      <c r="P6" s="17">
        <v>0.30562191950000001</v>
      </c>
      <c r="Q6" s="17">
        <v>1.3770352243999999</v>
      </c>
      <c r="R6" s="17">
        <v>9.5221767941</v>
      </c>
      <c r="S6" s="17">
        <v>5.8487951058999998</v>
      </c>
      <c r="T6" s="17">
        <v>0.23959570299999999</v>
      </c>
      <c r="U6" s="17">
        <v>9.8730909161000007</v>
      </c>
      <c r="V6" s="17">
        <v>10.395935649</v>
      </c>
      <c r="W6" s="17">
        <v>2.5300059719000001</v>
      </c>
      <c r="X6" s="17">
        <v>0.28426772690000002</v>
      </c>
      <c r="Y6" s="17">
        <v>0.496778634</v>
      </c>
      <c r="Z6" s="17">
        <v>0.82654267140000004</v>
      </c>
      <c r="AA6" s="17">
        <v>282.54650566999999</v>
      </c>
      <c r="AB6" s="17">
        <v>237.6548501</v>
      </c>
      <c r="AC6" s="17">
        <v>0.2379568715</v>
      </c>
      <c r="AD6" s="17">
        <v>0.72393003079999996</v>
      </c>
      <c r="AE6" s="17">
        <v>1.45101764E-2</v>
      </c>
      <c r="AF6" s="17">
        <v>3.0606088106999998</v>
      </c>
      <c r="AG6" s="17">
        <v>0.39447262</v>
      </c>
      <c r="AH6" s="17">
        <v>8.2470884071999997</v>
      </c>
      <c r="AI6" s="17">
        <v>82.965689983999994</v>
      </c>
      <c r="AJ6" s="17">
        <v>511.46585162999997</v>
      </c>
      <c r="AK6" s="17">
        <v>23.980475192</v>
      </c>
      <c r="AL6" s="17">
        <v>3.3198370574</v>
      </c>
      <c r="AM6" s="17">
        <v>40.667104399000003</v>
      </c>
      <c r="AN6" s="17">
        <v>0.21459130039999999</v>
      </c>
      <c r="AO6" s="17">
        <v>2.8115000000000001E-5</v>
      </c>
      <c r="AP6" s="17">
        <v>7.9063234999999996E-3</v>
      </c>
      <c r="AQ6" s="17">
        <v>402.43696956999997</v>
      </c>
      <c r="AR6" s="17">
        <v>0.54023139760000005</v>
      </c>
      <c r="AS6" s="17">
        <v>2.8748033158999999</v>
      </c>
      <c r="AT6" s="17">
        <v>9.3610177379999993</v>
      </c>
      <c r="AU6" s="17">
        <v>299.96965620999998</v>
      </c>
      <c r="AV6" s="17">
        <v>1.0996739716999999</v>
      </c>
      <c r="AW6" s="5">
        <v>4.0302329000000003E-6</v>
      </c>
      <c r="AX6" s="17">
        <v>4.6805199999999997E-5</v>
      </c>
      <c r="AY6" s="17">
        <v>2.1229E-5</v>
      </c>
      <c r="AZ6" s="17">
        <v>2.2204566000000002E-3</v>
      </c>
      <c r="BA6" s="17">
        <v>3.14686785E-2</v>
      </c>
      <c r="BB6" s="17">
        <v>1.9247320200000001E-2</v>
      </c>
      <c r="BD6" s="17">
        <v>1.7818059043000001</v>
      </c>
      <c r="BE6" s="17">
        <v>2.9414801737</v>
      </c>
      <c r="BF6" s="17">
        <v>1.0360417754</v>
      </c>
      <c r="BG6" s="17">
        <v>45.616935536</v>
      </c>
      <c r="BH6" s="17">
        <v>4.8673845000000004E-3</v>
      </c>
      <c r="BI6" s="17">
        <v>69.697847999999993</v>
      </c>
      <c r="BJ6" s="17">
        <v>67.610637999999994</v>
      </c>
      <c r="BK6" s="17">
        <v>68.308553810999996</v>
      </c>
      <c r="BL6" s="17">
        <v>156.68705883999999</v>
      </c>
      <c r="BM6" s="17">
        <v>3.0343814049</v>
      </c>
      <c r="BN6" s="17">
        <v>422.93851261999998</v>
      </c>
      <c r="BO6" s="17">
        <v>1.284992092</v>
      </c>
      <c r="BQ6" s="17" t="s">
        <v>175</v>
      </c>
      <c r="BR6" s="17">
        <v>26.667059323553701</v>
      </c>
      <c r="BS6" s="17">
        <v>453.10993581582301</v>
      </c>
      <c r="BT6" s="17">
        <v>2.9494528921041998</v>
      </c>
      <c r="BU6" s="17">
        <v>10.5544282011279</v>
      </c>
      <c r="BV6" s="17">
        <v>1.03883739671912</v>
      </c>
      <c r="BW6" s="17">
        <v>3.1705304674402899</v>
      </c>
      <c r="BX6" s="17">
        <v>60.1292365918085</v>
      </c>
      <c r="BY6" s="17">
        <v>60.1292365918085</v>
      </c>
      <c r="BZ6" s="17">
        <v>129.20648738142901</v>
      </c>
      <c r="CA6" s="17">
        <v>183.57004837813699</v>
      </c>
      <c r="CB6" s="17">
        <v>0.13972091647624199</v>
      </c>
      <c r="CC6" s="17">
        <v>0.20106053708560001</v>
      </c>
      <c r="CD6" s="17">
        <v>70.912003366604196</v>
      </c>
      <c r="CE6" s="17">
        <v>1.2885017389621001</v>
      </c>
      <c r="CF6" s="17">
        <v>1.84352155554268E-2</v>
      </c>
      <c r="CG6" s="17">
        <v>3.9174847703323898E-2</v>
      </c>
      <c r="CH6" s="17">
        <v>0.49797278566278602</v>
      </c>
      <c r="CI6" s="17">
        <v>2.0471941405431</v>
      </c>
      <c r="CJ6" s="17">
        <v>7.3521829408555006E-2</v>
      </c>
      <c r="CK6" s="17">
        <v>0.23281870376825001</v>
      </c>
      <c r="CL6" s="17">
        <v>1.3806850134295801</v>
      </c>
      <c r="CM6" s="17">
        <v>45.741940024804798</v>
      </c>
      <c r="CN6" s="17">
        <v>144818.23570568999</v>
      </c>
      <c r="CO6" s="17">
        <v>9.5473151137911394</v>
      </c>
      <c r="CP6" s="17">
        <v>4.8795013409613499E-3</v>
      </c>
      <c r="CQ6" s="17">
        <v>6.9500409617883896E-2</v>
      </c>
      <c r="CR6" s="17">
        <v>0.17015661962334</v>
      </c>
      <c r="CS6" s="17">
        <v>5.86462678179441</v>
      </c>
      <c r="CT6" s="17">
        <v>9.8998285408686009</v>
      </c>
      <c r="CU6" s="17">
        <v>83.187761057425405</v>
      </c>
      <c r="CV6" s="17">
        <v>10.424149893438299</v>
      </c>
      <c r="CW6" s="17">
        <v>2.8783373255603699</v>
      </c>
      <c r="CX6" s="17">
        <v>40.7771270259747</v>
      </c>
      <c r="CY6" s="17">
        <v>9.3863870958071001</v>
      </c>
      <c r="CZ6" s="17">
        <v>30569.080070620199</v>
      </c>
      <c r="DA6" s="17">
        <v>2.5369330771301501</v>
      </c>
      <c r="DB6" s="17">
        <v>0.28504106536585899</v>
      </c>
      <c r="DC6" s="17">
        <v>2.0929385538781999</v>
      </c>
      <c r="DD6" s="17">
        <v>52.284190413201102</v>
      </c>
      <c r="DE6" s="17">
        <v>3.3293934952628201</v>
      </c>
      <c r="DF6" s="17">
        <v>7.7354927164800996E-2</v>
      </c>
      <c r="DG6" s="17">
        <v>11.9049681377006</v>
      </c>
      <c r="DH6" s="17">
        <v>0.19999890738934101</v>
      </c>
      <c r="DI6" s="17">
        <v>1155.7268494413599</v>
      </c>
      <c r="DJ6" s="17">
        <v>2407.0875083113501</v>
      </c>
      <c r="DK6" s="17">
        <v>97.842399985886999</v>
      </c>
      <c r="DL6" s="17">
        <v>68.441777371475396</v>
      </c>
      <c r="DM6" s="17">
        <v>2025.4170491422201</v>
      </c>
      <c r="DN6" s="17">
        <v>0.82880155810269696</v>
      </c>
      <c r="DO6" s="17">
        <v>16.123972717014102</v>
      </c>
      <c r="DP6" s="17">
        <v>283.14497914908401</v>
      </c>
      <c r="DQ6" s="17">
        <v>283.14497914908401</v>
      </c>
      <c r="DR6" s="17">
        <v>3.5281735961060501</v>
      </c>
      <c r="DS6" s="17">
        <v>0</v>
      </c>
      <c r="DT6" s="17">
        <v>238.22504423240301</v>
      </c>
      <c r="DU6" s="17">
        <v>0.238296493105837</v>
      </c>
      <c r="DV6" s="17">
        <v>157.09963924620001</v>
      </c>
      <c r="DW6" s="17">
        <v>0.224143173825194</v>
      </c>
      <c r="DX6" s="17">
        <v>0.419851515739396</v>
      </c>
      <c r="DY6" s="17">
        <v>0</v>
      </c>
      <c r="DZ6" s="17">
        <v>1.4550202361822501E-2</v>
      </c>
      <c r="EA6" s="17">
        <v>271.52940440316002</v>
      </c>
      <c r="EB6" s="17">
        <v>15.543936830985899</v>
      </c>
      <c r="EC6" s="17">
        <v>1.88518473442465</v>
      </c>
      <c r="ED6" s="17">
        <v>864.47359860421295</v>
      </c>
      <c r="EE6" s="17">
        <v>187.497867104975</v>
      </c>
      <c r="EF6" s="17">
        <v>0.79758327206468305</v>
      </c>
      <c r="EG6" s="17">
        <v>2.2700513769462698</v>
      </c>
      <c r="EH6" s="17">
        <v>0.39555274264908402</v>
      </c>
      <c r="EI6" s="17">
        <v>2.7252945230501302</v>
      </c>
      <c r="EJ6" s="17">
        <v>5.5331514985511001</v>
      </c>
      <c r="EK6" s="17">
        <v>521.97651396583205</v>
      </c>
      <c r="EL6" s="17">
        <v>3.0368095876157102</v>
      </c>
      <c r="EM6" s="17">
        <v>1.62643871923477</v>
      </c>
      <c r="EN6" s="17">
        <v>24.9863797377553</v>
      </c>
      <c r="EO6" s="17">
        <v>6159.3121415410897</v>
      </c>
      <c r="EP6" s="17">
        <v>0</v>
      </c>
      <c r="EQ6" s="17">
        <v>1.3620965933156299</v>
      </c>
      <c r="ER6" s="17">
        <v>1.96007994392424</v>
      </c>
      <c r="ES6" s="17">
        <v>29806.134612915699</v>
      </c>
      <c r="ET6" s="17">
        <v>27218.7488291267</v>
      </c>
      <c r="EU6" s="17">
        <v>3024.2480394488398</v>
      </c>
      <c r="EV6" s="17">
        <v>30242.996868575599</v>
      </c>
      <c r="EW6" s="17">
        <v>0.38382641407086399</v>
      </c>
      <c r="EX6" s="17">
        <v>1448.0171996911899</v>
      </c>
      <c r="EY6" s="17">
        <v>19.0861608620406</v>
      </c>
      <c r="EZ6" s="17">
        <v>1.10251899714419</v>
      </c>
      <c r="FA6" s="5">
        <v>4.0402066419528703E-6</v>
      </c>
      <c r="FB6" s="5">
        <v>4.6883279736768199E-5</v>
      </c>
      <c r="FC6" s="5">
        <v>2.12855596157343E-5</v>
      </c>
      <c r="FD6" s="17">
        <v>2.2263991631858901E-3</v>
      </c>
      <c r="FE6" s="17">
        <v>3.1551626849066698E-2</v>
      </c>
      <c r="FF6" s="17">
        <v>1.9293994549013298E-2</v>
      </c>
      <c r="FG6" s="17">
        <v>0</v>
      </c>
      <c r="FH6" s="17">
        <v>1.7850269422644101</v>
      </c>
      <c r="FI6" s="17">
        <v>209.69536979987501</v>
      </c>
      <c r="FJ6" s="17">
        <v>12421.322285780299</v>
      </c>
      <c r="FK6" s="17">
        <v>358.06128849407798</v>
      </c>
      <c r="FL6" s="17">
        <v>150.55446831240499</v>
      </c>
      <c r="FM6" s="17">
        <v>528.67568021986597</v>
      </c>
      <c r="FN6" s="17">
        <v>130.708910754697</v>
      </c>
      <c r="FO6" s="17">
        <v>193.178694222236</v>
      </c>
      <c r="FP6" s="17">
        <v>7.9881334044904703E-2</v>
      </c>
      <c r="FQ6" s="17">
        <v>141.08047720461599</v>
      </c>
      <c r="FR6" s="17">
        <v>17123.814987135</v>
      </c>
      <c r="FS6" s="17">
        <v>10596.964308221701</v>
      </c>
      <c r="FT6" s="17">
        <v>6526.8506789133398</v>
      </c>
      <c r="FU6" s="17">
        <v>11.233855593952701</v>
      </c>
      <c r="FV6" s="17">
        <v>4.4501246503811096</v>
      </c>
      <c r="FW6" s="17">
        <v>3891.8018854831098</v>
      </c>
      <c r="FX6" s="17">
        <v>65.819062738911995</v>
      </c>
      <c r="FY6" s="17">
        <v>772.79117685709105</v>
      </c>
      <c r="FZ6" s="17">
        <v>190.92288682777999</v>
      </c>
      <c r="GA6" s="17">
        <v>142.84646062304799</v>
      </c>
      <c r="GB6" s="17">
        <v>1945.0975285116001</v>
      </c>
      <c r="GC6" s="17">
        <v>0.215002328036523</v>
      </c>
      <c r="GD6" s="17">
        <v>1321.1840554217499</v>
      </c>
      <c r="GE6" s="17">
        <v>596.56409016981002</v>
      </c>
      <c r="GF6" s="17">
        <v>1166.4862057775399</v>
      </c>
      <c r="GG6" s="17">
        <v>96.996141980742706</v>
      </c>
      <c r="GH6" s="5">
        <v>2.81905786175918E-5</v>
      </c>
      <c r="GI6" s="17">
        <v>6763.0686232972503</v>
      </c>
      <c r="GJ6" s="17">
        <v>2616.6473127115501</v>
      </c>
      <c r="GK6" s="17">
        <v>424.094726352039</v>
      </c>
      <c r="GL6" s="17">
        <v>0.66142214133565203</v>
      </c>
      <c r="GM6" s="17">
        <v>165.22543125720799</v>
      </c>
      <c r="GN6" s="17">
        <v>2697.7045246276498</v>
      </c>
      <c r="GO6" s="17">
        <v>402.22744544494901</v>
      </c>
      <c r="GP6" s="17">
        <v>7.9257563116069806E-3</v>
      </c>
      <c r="GQ6" s="17">
        <v>0.54172044872956704</v>
      </c>
      <c r="GR6" s="17">
        <v>345.47900162264602</v>
      </c>
      <c r="GS6" s="17">
        <v>27355.406601017799</v>
      </c>
      <c r="GT6" s="17">
        <v>299.76916173341999</v>
      </c>
      <c r="GU6" s="17">
        <v>1156.7405540270499</v>
      </c>
      <c r="GW6" s="26">
        <f t="shared" si="0"/>
        <v>1.0895884330158967</v>
      </c>
      <c r="GX6" s="25">
        <f t="shared" si="1"/>
        <v>0</v>
      </c>
      <c r="GY6" s="40">
        <f t="shared" si="2"/>
        <v>2.2090522210168576E-3</v>
      </c>
      <c r="GZ6" s="40">
        <f t="shared" si="3"/>
        <v>2.3024317008506919E-3</v>
      </c>
      <c r="HA6" s="40">
        <f t="shared" si="4"/>
        <v>2.3415938811040572E-3</v>
      </c>
      <c r="HB6" s="40">
        <f t="shared" si="5"/>
        <v>3.927097410375752E-4</v>
      </c>
      <c r="HC6" s="40">
        <f t="shared" si="6"/>
        <v>1.9409731994885607E-4</v>
      </c>
      <c r="HD6" s="40">
        <f t="shared" si="7"/>
        <v>2.4073698883483223E-3</v>
      </c>
      <c r="HE6" s="40">
        <f t="shared" si="8"/>
        <v>1.6372521734734555E-3</v>
      </c>
      <c r="HF6" s="40">
        <f t="shared" si="9"/>
        <v>6.4099422648601992E-4</v>
      </c>
      <c r="HG6" s="40">
        <f t="shared" si="10"/>
        <v>2.4477333127982067E-3</v>
      </c>
      <c r="HH6" s="40">
        <f t="shared" si="11"/>
        <v>2.7357623249985351E-3</v>
      </c>
      <c r="HI6" s="40">
        <f t="shared" si="12"/>
        <v>1.3341972335586931E-3</v>
      </c>
      <c r="HJ6" s="40">
        <f t="shared" si="13"/>
        <v>2.435463926505209E-3</v>
      </c>
      <c r="HK6" s="40">
        <f t="shared" si="14"/>
        <v>1.952134170323709E-3</v>
      </c>
      <c r="HL6" s="40">
        <f t="shared" si="15"/>
        <v>2.2520355560273543E-3</v>
      </c>
      <c r="HM6" s="40">
        <f t="shared" si="16"/>
        <v>2.3513158937704401E-3</v>
      </c>
      <c r="HN6" s="40">
        <f t="shared" si="17"/>
        <v>2.650468894991711E-3</v>
      </c>
      <c r="HO6" s="40">
        <f t="shared" si="18"/>
        <v>2.6399761561574139E-3</v>
      </c>
      <c r="HP6" s="40">
        <f t="shared" si="19"/>
        <v>2.7068268947291157E-3</v>
      </c>
      <c r="HQ6" s="40">
        <f t="shared" si="20"/>
        <v>2.5595718310483388E-4</v>
      </c>
      <c r="HR6" s="40">
        <f t="shared" si="21"/>
        <v>2.708131120822486E-3</v>
      </c>
      <c r="HS6" s="40">
        <f t="shared" si="22"/>
        <v>2.7139687461429302E-3</v>
      </c>
      <c r="HT6" s="40">
        <f t="shared" si="23"/>
        <v>2.737979794153566E-3</v>
      </c>
      <c r="HU6" s="40">
        <f t="shared" si="24"/>
        <v>2.7204581902152422E-3</v>
      </c>
      <c r="HV6" s="40">
        <f t="shared" si="25"/>
        <v>2.4037903022737987E-3</v>
      </c>
      <c r="HW6" s="40">
        <f t="shared" si="26"/>
        <v>2.7329341616093555E-3</v>
      </c>
      <c r="HX6" s="40">
        <f t="shared" si="27"/>
        <v>2.1181414990954E-3</v>
      </c>
      <c r="HY6" s="40">
        <f t="shared" si="28"/>
        <v>2.3992530855695888E-3</v>
      </c>
      <c r="HZ6" s="40">
        <f t="shared" si="29"/>
        <v>1.4272401704398935E-3</v>
      </c>
      <c r="IA6" s="40">
        <f t="shared" si="30"/>
        <v>-7.4602776798066438E-5</v>
      </c>
      <c r="IB6" s="40">
        <f t="shared" si="31"/>
        <v>2.7584752052015674E-3</v>
      </c>
      <c r="IC6" s="40">
        <f t="shared" si="32"/>
        <v>2.2955688706085445E-3</v>
      </c>
      <c r="ID6" s="40">
        <f t="shared" si="33"/>
        <v>2.7381435220625084E-3</v>
      </c>
      <c r="IE6" s="40">
        <f t="shared" si="34"/>
        <v>1.3771665635735179E-3</v>
      </c>
      <c r="IF6" s="40">
        <f t="shared" si="35"/>
        <v>2.6766615629694374E-3</v>
      </c>
      <c r="IG6" s="40">
        <f t="shared" si="36"/>
        <v>2.0550076417292486E-2</v>
      </c>
      <c r="IH6" s="40">
        <f t="shared" si="37"/>
        <v>4.1946814552318558E-2</v>
      </c>
      <c r="II6" s="40">
        <f t="shared" si="38"/>
        <v>7.0469718827175323E-4</v>
      </c>
      <c r="IJ6" s="40">
        <f t="shared" si="39"/>
        <v>2.7054453126346099E-3</v>
      </c>
      <c r="IK6" s="40">
        <f t="shared" si="40"/>
        <v>1.9153974823622869E-3</v>
      </c>
      <c r="IL6" s="40">
        <f t="shared" si="41"/>
        <v>2.6881955394557878E-3</v>
      </c>
      <c r="IM6" s="40">
        <f t="shared" si="42"/>
        <v>2.4578821758281279E-3</v>
      </c>
      <c r="IN6" s="40">
        <f t="shared" si="43"/>
        <v>-5.2063836300833923E-4</v>
      </c>
      <c r="IO6" s="40">
        <f t="shared" si="44"/>
        <v>2.7563209694626365E-3</v>
      </c>
      <c r="IP6" s="40">
        <f t="shared" si="45"/>
        <v>1.2293048504654347E-3</v>
      </c>
      <c r="IQ6" s="40">
        <f t="shared" si="46"/>
        <v>2.7101067979090304E-3</v>
      </c>
      <c r="IR6" s="40">
        <f t="shared" si="47"/>
        <v>-6.6838252613001035E-4</v>
      </c>
      <c r="IS6" s="40">
        <f t="shared" si="48"/>
        <v>2.5871535722464304E-3</v>
      </c>
      <c r="IT6" s="40">
        <f t="shared" si="49"/>
        <v>2.4747309151463611E-3</v>
      </c>
      <c r="IU6" s="40">
        <f t="shared" si="50"/>
        <v>1.668185089866118E-3</v>
      </c>
      <c r="IV6" s="40">
        <f t="shared" si="51"/>
        <v>2.6642618933675937E-3</v>
      </c>
      <c r="IW6" s="40">
        <f t="shared" si="52"/>
        <v>2.6762798182544752E-3</v>
      </c>
      <c r="IX6" s="40">
        <f t="shared" si="53"/>
        <v>2.6359018878628318E-3</v>
      </c>
      <c r="IY6" s="40">
        <f t="shared" si="54"/>
        <v>2.424979089468125E-3</v>
      </c>
      <c r="IZ6" s="40">
        <f t="shared" si="55"/>
        <v>0</v>
      </c>
      <c r="JA6" s="40">
        <f t="shared" si="56"/>
        <v>1.807737844305435E-3</v>
      </c>
      <c r="JB6" s="40">
        <f t="shared" si="57"/>
        <v>2.7104443794945354E-3</v>
      </c>
      <c r="JC6" s="40">
        <f t="shared" si="58"/>
        <v>2.6983673684786379E-3</v>
      </c>
      <c r="JD6" s="40">
        <f t="shared" si="59"/>
        <v>2.7403087764662965E-3</v>
      </c>
      <c r="JE6" s="40">
        <f t="shared" si="60"/>
        <v>2.4893946556614854E-3</v>
      </c>
      <c r="JF6" s="40">
        <f t="shared" si="61"/>
        <v>2.7403490936602362E-3</v>
      </c>
      <c r="JG6" s="40">
        <f t="shared" si="62"/>
        <v>2.7402179035593364E-3</v>
      </c>
      <c r="JH6" s="40">
        <f t="shared" si="63"/>
        <v>1.9503203192386557E-3</v>
      </c>
      <c r="JI6" s="40">
        <f t="shared" si="64"/>
        <v>2.633149216370991E-3</v>
      </c>
      <c r="JJ6" s="40">
        <f t="shared" si="65"/>
        <v>8.0022330475302812E-4</v>
      </c>
      <c r="JK6" s="40">
        <f t="shared" si="66"/>
        <v>2.7337631772442789E-3</v>
      </c>
      <c r="JL6" s="40">
        <f t="shared" si="67"/>
        <v>2.7312595804675965E-3</v>
      </c>
    </row>
    <row r="7" spans="1:272" x14ac:dyDescent="0.25">
      <c r="A7" s="17" t="s">
        <v>176</v>
      </c>
      <c r="B7" s="59">
        <v>11062.805564</v>
      </c>
      <c r="C7" s="59">
        <v>198.80628759000001</v>
      </c>
      <c r="D7" s="59">
        <v>10927.218339999999</v>
      </c>
      <c r="E7" s="59">
        <v>11450.334016000001</v>
      </c>
      <c r="F7" s="59">
        <v>4370.6556572999998</v>
      </c>
      <c r="G7" s="59">
        <v>1893.128905</v>
      </c>
      <c r="H7" s="59">
        <v>14654.364613</v>
      </c>
      <c r="I7" s="17">
        <v>76.508294049</v>
      </c>
      <c r="J7" s="17">
        <v>3.5596872196999998</v>
      </c>
      <c r="K7" s="17">
        <v>3.7925268000000001</v>
      </c>
      <c r="L7" s="17">
        <v>6.1763947E-2</v>
      </c>
      <c r="M7" s="17">
        <v>46.179241202</v>
      </c>
      <c r="N7" s="17">
        <v>1.3375249E-3</v>
      </c>
      <c r="O7" s="17">
        <v>3.4335529453000002</v>
      </c>
      <c r="P7" s="17">
        <v>4.1193898700000002E-2</v>
      </c>
      <c r="Q7" s="17">
        <v>7.2674329999999996E-4</v>
      </c>
      <c r="R7" s="17">
        <v>28.989922236999998</v>
      </c>
      <c r="S7" s="17">
        <v>1.6547651000000001</v>
      </c>
      <c r="T7" s="17">
        <v>6.0938571699999999E-2</v>
      </c>
      <c r="U7" s="17">
        <v>0.98765941239999999</v>
      </c>
      <c r="V7" s="17">
        <v>9.3968025330000007</v>
      </c>
      <c r="W7" s="17">
        <v>2.3134265000000001E-2</v>
      </c>
      <c r="X7" s="17">
        <v>2.2374500000000001E-5</v>
      </c>
      <c r="Y7" s="17">
        <v>4.3814699999999999E-5</v>
      </c>
      <c r="Z7" s="17">
        <v>0.57323840000000004</v>
      </c>
      <c r="AA7" s="17">
        <v>101.92361094</v>
      </c>
      <c r="AB7" s="17">
        <v>73.047960000000003</v>
      </c>
      <c r="AD7" s="17">
        <v>0.1022431337</v>
      </c>
      <c r="AF7" s="17">
        <v>1.4352838216999999</v>
      </c>
      <c r="AG7" s="17">
        <v>5.0000000000000001E-3</v>
      </c>
      <c r="AH7" s="17">
        <v>1.9215375821</v>
      </c>
      <c r="AI7" s="17">
        <v>23.667126893999999</v>
      </c>
      <c r="AJ7" s="17">
        <v>69.223585521000004</v>
      </c>
      <c r="AK7" s="17">
        <v>4.2849598169999998</v>
      </c>
      <c r="AL7" s="17">
        <v>1.2035289146999999</v>
      </c>
      <c r="AM7" s="17">
        <v>9.8654166936000003</v>
      </c>
      <c r="AN7" s="17">
        <v>5.1934848999999998E-3</v>
      </c>
      <c r="AP7" s="17">
        <v>1.4395E-3</v>
      </c>
      <c r="AQ7" s="17">
        <v>207.23015808</v>
      </c>
      <c r="AR7" s="17">
        <v>0.28349999999999997</v>
      </c>
      <c r="AS7" s="17">
        <v>1.7902512789</v>
      </c>
      <c r="AT7" s="17">
        <v>6.4449897783000001</v>
      </c>
      <c r="AU7" s="17">
        <v>179.71537681999999</v>
      </c>
      <c r="AV7" s="17">
        <v>3.8086644121000002</v>
      </c>
      <c r="AZ7" s="17">
        <v>1.73336E-5</v>
      </c>
      <c r="BA7" s="17">
        <v>9.2014549999999999E-4</v>
      </c>
      <c r="BB7" s="17">
        <v>9.186792E-4</v>
      </c>
      <c r="BD7" s="17">
        <v>0.4272880885</v>
      </c>
      <c r="BE7" s="17">
        <v>4.6070000000000002</v>
      </c>
      <c r="BG7" s="17">
        <v>4.1764234999999997E-2</v>
      </c>
      <c r="BI7" s="17">
        <v>18.537019999999998</v>
      </c>
      <c r="BJ7" s="17">
        <v>17.980906999999998</v>
      </c>
      <c r="BK7" s="17">
        <v>35.381557608000001</v>
      </c>
      <c r="BL7" s="17">
        <v>111.27514037</v>
      </c>
      <c r="BM7" s="17">
        <v>0.4501222916</v>
      </c>
      <c r="BN7" s="17">
        <v>36.087222509999997</v>
      </c>
      <c r="BO7" s="17">
        <v>4.4250199999999999E-5</v>
      </c>
      <c r="BQ7" s="17" t="s">
        <v>176</v>
      </c>
      <c r="BR7" s="17">
        <v>17.716094710957901</v>
      </c>
      <c r="BS7" s="17">
        <v>173.18942649854901</v>
      </c>
      <c r="BT7" s="17">
        <v>4.6196511648671201</v>
      </c>
      <c r="BU7" s="17">
        <v>3.56941891541193</v>
      </c>
      <c r="BV7" s="17">
        <v>0</v>
      </c>
      <c r="BW7" s="17">
        <v>3.8029221735412202</v>
      </c>
      <c r="BX7" s="17">
        <v>76.686207516913598</v>
      </c>
      <c r="BY7" s="17">
        <v>76.686207516913598</v>
      </c>
      <c r="BZ7" s="17">
        <v>45.842320143033099</v>
      </c>
      <c r="CA7" s="17">
        <v>39.7295506414453</v>
      </c>
      <c r="CB7" s="17">
        <v>2.5391461327513E-2</v>
      </c>
      <c r="CC7" s="17">
        <v>3.6538969893042797E-2</v>
      </c>
      <c r="CD7" s="17">
        <v>46.2950280528039</v>
      </c>
      <c r="CE7" s="5">
        <v>4.4376806905987201E-5</v>
      </c>
      <c r="CF7" s="17">
        <v>4.2918675099345798E-4</v>
      </c>
      <c r="CG7" s="17">
        <v>9.12051574706372E-4</v>
      </c>
      <c r="CH7" s="5">
        <v>4.3936235466855901E-5</v>
      </c>
      <c r="CI7" s="17">
        <v>3.4430632483523498</v>
      </c>
      <c r="CJ7" s="17">
        <v>9.9139399480811501E-3</v>
      </c>
      <c r="CK7" s="17">
        <v>3.1394119306205399E-2</v>
      </c>
      <c r="CL7" s="17">
        <v>7.2876031635509702E-4</v>
      </c>
      <c r="CM7" s="17">
        <v>4.18780638568758E-2</v>
      </c>
      <c r="CN7" s="17">
        <v>182888.15289738399</v>
      </c>
      <c r="CO7" s="17">
        <v>29.063369919234901</v>
      </c>
      <c r="CP7" s="17">
        <v>0</v>
      </c>
      <c r="CQ7" s="17">
        <v>1.77084079178116E-2</v>
      </c>
      <c r="CR7" s="17">
        <v>4.3355097434591497E-2</v>
      </c>
      <c r="CS7" s="17">
        <v>1.65926704093542</v>
      </c>
      <c r="CT7" s="17">
        <v>0.99035879692708695</v>
      </c>
      <c r="CU7" s="17">
        <v>23.726086996357601</v>
      </c>
      <c r="CV7" s="17">
        <v>9.4225356608211506</v>
      </c>
      <c r="CW7" s="17">
        <v>1.79515478495754</v>
      </c>
      <c r="CX7" s="17">
        <v>9.8923930103541196</v>
      </c>
      <c r="CY7" s="17">
        <v>6.46262994138461</v>
      </c>
      <c r="CZ7" s="17">
        <v>11087.7014426437</v>
      </c>
      <c r="DA7" s="17">
        <v>2.3194817846988298E-2</v>
      </c>
      <c r="DB7" s="5">
        <v>2.2434438975512199E-5</v>
      </c>
      <c r="DC7" s="17">
        <v>0.55763555614345395</v>
      </c>
      <c r="DD7" s="17">
        <v>13.9049055705286</v>
      </c>
      <c r="DE7" s="17">
        <v>0.88544335719836698</v>
      </c>
      <c r="DF7" s="17">
        <v>2.0572307743183599E-2</v>
      </c>
      <c r="DG7" s="17">
        <v>3.1660814497594201</v>
      </c>
      <c r="DH7" s="17">
        <v>5.3188845053655003E-2</v>
      </c>
      <c r="DI7" s="17">
        <v>178.71528664465899</v>
      </c>
      <c r="DJ7" s="17">
        <v>1569.42214772015</v>
      </c>
      <c r="DK7" s="17">
        <v>66.797230551901706</v>
      </c>
      <c r="DL7" s="17">
        <v>35.467860877903199</v>
      </c>
      <c r="DM7" s="17">
        <v>641.95620032926001</v>
      </c>
      <c r="DN7" s="17">
        <v>0.57481746410650003</v>
      </c>
      <c r="DO7" s="17">
        <v>10.395715319049501</v>
      </c>
      <c r="DP7" s="17">
        <v>102.201044569247</v>
      </c>
      <c r="DQ7" s="17">
        <v>102.201044569247</v>
      </c>
      <c r="DR7" s="17">
        <v>2.0501525962364502</v>
      </c>
      <c r="DS7" s="17">
        <v>0</v>
      </c>
      <c r="DT7" s="17">
        <v>73.038289899061297</v>
      </c>
      <c r="DU7" s="17">
        <v>0</v>
      </c>
      <c r="DV7" s="17">
        <v>111.580827369951</v>
      </c>
      <c r="DW7" s="17">
        <v>3.5567441047893798E-2</v>
      </c>
      <c r="DX7" s="17">
        <v>6.45179891480748E-2</v>
      </c>
      <c r="DY7" s="17">
        <v>0</v>
      </c>
      <c r="DZ7" s="17">
        <v>0</v>
      </c>
      <c r="EA7" s="17">
        <v>437.006917955007</v>
      </c>
      <c r="EB7" s="17">
        <v>11.627893654527799</v>
      </c>
      <c r="EC7" s="17">
        <v>2.1430485168295399</v>
      </c>
      <c r="ED7" s="17">
        <v>492.913364352906</v>
      </c>
      <c r="EE7" s="17">
        <v>88.313493353697893</v>
      </c>
      <c r="EF7" s="17">
        <v>0.37409962725794599</v>
      </c>
      <c r="EG7" s="17">
        <v>1.0647337679392801</v>
      </c>
      <c r="EH7" s="17">
        <v>5.0124924155491796E-3</v>
      </c>
      <c r="EI7" s="17">
        <v>0.63561325580118699</v>
      </c>
      <c r="EJ7" s="17">
        <v>1.2904897287410999</v>
      </c>
      <c r="EK7" s="17">
        <v>73.184429468770304</v>
      </c>
      <c r="EL7" s="17">
        <v>0.45135087986573902</v>
      </c>
      <c r="EM7" s="17">
        <v>0.97390912624484904</v>
      </c>
      <c r="EN7" s="17">
        <v>4.6211700931425499</v>
      </c>
      <c r="EO7" s="17">
        <v>199.29464515109899</v>
      </c>
      <c r="EP7" s="17">
        <v>0</v>
      </c>
      <c r="EQ7" s="17">
        <v>0.49471285775447998</v>
      </c>
      <c r="ER7" s="17">
        <v>0.71190894891340095</v>
      </c>
      <c r="ES7" s="17">
        <v>16210.143380375501</v>
      </c>
      <c r="ET7" s="17">
        <v>9859.0277916672003</v>
      </c>
      <c r="EU7" s="17">
        <v>1095.4493946641501</v>
      </c>
      <c r="EV7" s="17">
        <v>10954.4771863313</v>
      </c>
      <c r="EW7" s="17">
        <v>0.15311374722089799</v>
      </c>
      <c r="EX7" s="17">
        <v>559.05510928009403</v>
      </c>
      <c r="EY7" s="17">
        <v>12.2194684076974</v>
      </c>
      <c r="EZ7" s="17">
        <v>3.8190379202344702</v>
      </c>
      <c r="FA7" s="17">
        <v>0</v>
      </c>
      <c r="FB7" s="17">
        <v>0</v>
      </c>
      <c r="FC7" s="17">
        <v>0</v>
      </c>
      <c r="FD7" s="5">
        <v>1.7381688718398099E-5</v>
      </c>
      <c r="FE7" s="17">
        <v>9.2265256695646402E-4</v>
      </c>
      <c r="FF7" s="17">
        <v>9.2114805979463799E-4</v>
      </c>
      <c r="FG7" s="17">
        <v>0</v>
      </c>
      <c r="FH7" s="17">
        <v>0.42844059555609898</v>
      </c>
      <c r="FI7" s="17">
        <v>128.82499878723701</v>
      </c>
      <c r="FJ7" s="17">
        <v>7555.2065940749098</v>
      </c>
      <c r="FK7" s="17">
        <v>202.69283828932299</v>
      </c>
      <c r="FL7" s="17">
        <v>41.567670682050398</v>
      </c>
      <c r="FM7" s="17">
        <v>124.822098185485</v>
      </c>
      <c r="FN7" s="17">
        <v>67.940667534979099</v>
      </c>
      <c r="FO7" s="17">
        <v>62.447002513200601</v>
      </c>
      <c r="FP7" s="17">
        <v>2.3679702515407501E-3</v>
      </c>
      <c r="FQ7" s="17">
        <v>61.643470368535603</v>
      </c>
      <c r="FR7" s="17">
        <v>11421.449384584001</v>
      </c>
      <c r="FS7" s="17">
        <v>4362.0714828187402</v>
      </c>
      <c r="FT7" s="17">
        <v>7059.3779017653496</v>
      </c>
      <c r="FU7" s="17">
        <v>10.5007730049284</v>
      </c>
      <c r="FV7" s="17">
        <v>3.7768447521332398</v>
      </c>
      <c r="FW7" s="17">
        <v>2242.1986352067001</v>
      </c>
      <c r="FX7" s="17">
        <v>47.843765392963903</v>
      </c>
      <c r="FY7" s="17">
        <v>152.91879498040601</v>
      </c>
      <c r="FZ7" s="17">
        <v>28.762408519474999</v>
      </c>
      <c r="GA7" s="17">
        <v>32.160147420689199</v>
      </c>
      <c r="GB7" s="17">
        <v>386.92878583387102</v>
      </c>
      <c r="GC7" s="17">
        <v>5.2021186823856102E-3</v>
      </c>
      <c r="GD7" s="17">
        <v>478.46477973633</v>
      </c>
      <c r="GE7" s="17">
        <v>358.87764135672302</v>
      </c>
      <c r="GF7" s="17">
        <v>372.38110997268501</v>
      </c>
      <c r="GG7" s="17">
        <v>35.783830017343703</v>
      </c>
      <c r="GH7" s="17">
        <v>0</v>
      </c>
      <c r="GI7" s="17">
        <v>1897.6535401625699</v>
      </c>
      <c r="GJ7" s="17">
        <v>1027.08369337518</v>
      </c>
      <c r="GK7" s="17">
        <v>36.016240114151202</v>
      </c>
      <c r="GL7" s="17">
        <v>1.86857006902469</v>
      </c>
      <c r="GM7" s="17">
        <v>50.705673402094</v>
      </c>
      <c r="GN7" s="17">
        <v>1711.06324357216</v>
      </c>
      <c r="GO7" s="17">
        <v>207.53603902915199</v>
      </c>
      <c r="GP7" s="17">
        <v>1.4431928036772899E-3</v>
      </c>
      <c r="GQ7" s="17">
        <v>0.28427859723871202</v>
      </c>
      <c r="GR7" s="17">
        <v>199.34018003545799</v>
      </c>
      <c r="GS7" s="17">
        <v>14689.6596334859</v>
      </c>
      <c r="GT7" s="17">
        <v>180.149996653415</v>
      </c>
      <c r="GU7" s="17">
        <v>825.61418103827202</v>
      </c>
      <c r="GW7" s="26">
        <f t="shared" si="0"/>
        <v>1.1035070780961849</v>
      </c>
      <c r="GX7" s="25">
        <f t="shared" si="1"/>
        <v>0</v>
      </c>
      <c r="GY7" s="40">
        <f t="shared" si="2"/>
        <v>2.2504127456343032E-3</v>
      </c>
      <c r="GZ7" s="40">
        <f t="shared" si="3"/>
        <v>2.4564492754179062E-3</v>
      </c>
      <c r="HA7" s="40">
        <f t="shared" si="4"/>
        <v>2.494582379809979E-3</v>
      </c>
      <c r="HB7" s="40">
        <f t="shared" si="5"/>
        <v>-2.5226016442523353E-3</v>
      </c>
      <c r="HC7" s="40">
        <f t="shared" si="6"/>
        <v>-1.9640473087652439E-3</v>
      </c>
      <c r="HD7" s="40">
        <f t="shared" si="7"/>
        <v>2.3900301509420423E-3</v>
      </c>
      <c r="HE7" s="40">
        <f t="shared" si="8"/>
        <v>2.4084988614648133E-3</v>
      </c>
      <c r="HF7" s="40">
        <f t="shared" si="9"/>
        <v>2.3254141282989865E-3</v>
      </c>
      <c r="HG7" s="40">
        <f t="shared" si="10"/>
        <v>2.7338625871602229E-3</v>
      </c>
      <c r="HH7" s="40">
        <f t="shared" si="11"/>
        <v>2.741015183128069E-3</v>
      </c>
      <c r="HI7" s="40">
        <f t="shared" si="12"/>
        <v>2.6954919276094406E-3</v>
      </c>
      <c r="HJ7" s="40">
        <f t="shared" si="13"/>
        <v>2.5073354994599932E-3</v>
      </c>
      <c r="HK7" s="40">
        <f t="shared" si="14"/>
        <v>2.7763413599477746E-3</v>
      </c>
      <c r="HL7" s="40">
        <f t="shared" si="15"/>
        <v>2.7698140101109236E-3</v>
      </c>
      <c r="HM7" s="40">
        <f t="shared" si="16"/>
        <v>2.7712976408943114E-3</v>
      </c>
      <c r="HN7" s="40">
        <f t="shared" si="17"/>
        <v>2.7754178884030491E-3</v>
      </c>
      <c r="HO7" s="40">
        <f t="shared" si="18"/>
        <v>2.5335591325305927E-3</v>
      </c>
      <c r="HP7" s="40">
        <f t="shared" si="19"/>
        <v>2.7205921465348103E-3</v>
      </c>
      <c r="HQ7" s="40">
        <f t="shared" si="20"/>
        <v>2.050157214352589E-3</v>
      </c>
      <c r="HR7" s="40">
        <f t="shared" si="21"/>
        <v>2.7331127443290253E-3</v>
      </c>
      <c r="HS7" s="40">
        <f t="shared" si="22"/>
        <v>2.7384983062887025E-3</v>
      </c>
      <c r="HT7" s="40">
        <f t="shared" si="23"/>
        <v>2.6174528124536215E-3</v>
      </c>
      <c r="HU7" s="40">
        <f t="shared" si="24"/>
        <v>2.6788967580146502E-3</v>
      </c>
      <c r="HV7" s="40">
        <f t="shared" si="25"/>
        <v>2.7738513981814669E-3</v>
      </c>
      <c r="HW7" s="40">
        <f t="shared" si="26"/>
        <v>2.7546376978583331E-3</v>
      </c>
      <c r="HX7" s="40">
        <f t="shared" si="27"/>
        <v>2.7219760631353438E-3</v>
      </c>
      <c r="HY7" s="40">
        <f t="shared" si="28"/>
        <v>-1.3238016419221191E-4</v>
      </c>
      <c r="HZ7" s="40">
        <f t="shared" si="29"/>
        <v>0</v>
      </c>
      <c r="IA7" s="40">
        <f t="shared" si="30"/>
        <v>2.0565366093561618E-3</v>
      </c>
      <c r="IB7" s="40">
        <f t="shared" si="31"/>
        <v>0</v>
      </c>
      <c r="IC7" s="40">
        <f t="shared" si="32"/>
        <v>2.4730812425809547E-3</v>
      </c>
      <c r="ID7" s="40">
        <f t="shared" si="33"/>
        <v>2.4984831098359001E-3</v>
      </c>
      <c r="IE7" s="40">
        <f t="shared" si="34"/>
        <v>2.3759110853806813E-3</v>
      </c>
      <c r="IF7" s="40">
        <f t="shared" si="35"/>
        <v>2.4912234857096083E-3</v>
      </c>
      <c r="IG7" s="40">
        <f t="shared" si="36"/>
        <v>5.721812757833411E-2</v>
      </c>
      <c r="IH7" s="40">
        <f t="shared" si="37"/>
        <v>7.8462877250022545E-2</v>
      </c>
      <c r="II7" s="40">
        <f t="shared" si="38"/>
        <v>2.5698526475800877E-3</v>
      </c>
      <c r="IJ7" s="40">
        <f t="shared" si="39"/>
        <v>2.7344325730934036E-3</v>
      </c>
      <c r="IK7" s="40">
        <f t="shared" si="40"/>
        <v>1.6624256259241978E-3</v>
      </c>
      <c r="IL7" s="40">
        <f t="shared" si="41"/>
        <v>0</v>
      </c>
      <c r="IM7" s="40">
        <f t="shared" si="42"/>
        <v>2.5653377403889429E-3</v>
      </c>
      <c r="IN7" s="40">
        <f t="shared" si="43"/>
        <v>1.4760445679625187E-3</v>
      </c>
      <c r="IO7" s="40">
        <f t="shared" si="44"/>
        <v>2.7463747397250167E-3</v>
      </c>
      <c r="IP7" s="40">
        <f t="shared" si="45"/>
        <v>2.7390043595181116E-3</v>
      </c>
      <c r="IQ7" s="40">
        <f t="shared" si="46"/>
        <v>2.7370350755254224E-3</v>
      </c>
      <c r="IR7" s="40">
        <f t="shared" si="47"/>
        <v>2.4183786668979432E-3</v>
      </c>
      <c r="IS7" s="40">
        <f t="shared" si="48"/>
        <v>2.7236603207974248E-3</v>
      </c>
      <c r="IT7" s="40">
        <f t="shared" si="49"/>
        <v>0</v>
      </c>
      <c r="IU7" s="40">
        <f t="shared" si="50"/>
        <v>0</v>
      </c>
      <c r="IV7" s="40">
        <f t="shared" si="51"/>
        <v>0</v>
      </c>
      <c r="IW7" s="40">
        <f t="shared" si="52"/>
        <v>2.7743064567141238E-3</v>
      </c>
      <c r="IX7" s="40">
        <f t="shared" si="53"/>
        <v>2.724641870730266E-3</v>
      </c>
      <c r="IY7" s="40">
        <f t="shared" si="54"/>
        <v>2.6874014287446403E-3</v>
      </c>
      <c r="IZ7" s="40">
        <f t="shared" si="55"/>
        <v>0</v>
      </c>
      <c r="JA7" s="40">
        <f t="shared" si="56"/>
        <v>2.6972599684322433E-3</v>
      </c>
      <c r="JB7" s="40">
        <f t="shared" si="57"/>
        <v>2.7460744230779085E-3</v>
      </c>
      <c r="JC7" s="40">
        <f t="shared" si="58"/>
        <v>0</v>
      </c>
      <c r="JD7" s="40">
        <f t="shared" si="59"/>
        <v>2.7255104008442345E-3</v>
      </c>
      <c r="JE7" s="40">
        <f t="shared" si="60"/>
        <v>0</v>
      </c>
      <c r="JF7" s="40">
        <f t="shared" si="61"/>
        <v>2.7408443442732363E-3</v>
      </c>
      <c r="JG7" s="40">
        <f t="shared" si="62"/>
        <v>2.7409368327875349E-3</v>
      </c>
      <c r="JH7" s="40">
        <f t="shared" si="63"/>
        <v>2.4392162396966901E-3</v>
      </c>
      <c r="JI7" s="40">
        <f t="shared" si="64"/>
        <v>2.7471275159443127E-3</v>
      </c>
      <c r="JJ7" s="40">
        <f t="shared" si="65"/>
        <v>2.7294543919873194E-3</v>
      </c>
      <c r="JK7" s="40">
        <f t="shared" si="66"/>
        <v>-1.9669675555974097E-3</v>
      </c>
      <c r="JL7" s="40">
        <f t="shared" si="67"/>
        <v>2.8611600848629437E-3</v>
      </c>
    </row>
    <row r="8" spans="1:272" x14ac:dyDescent="0.25">
      <c r="A8" s="17" t="s">
        <v>177</v>
      </c>
      <c r="B8" s="59">
        <v>419.47338798999999</v>
      </c>
      <c r="C8" s="59">
        <v>274.92137098000001</v>
      </c>
      <c r="D8" s="59">
        <v>747.25992640000004</v>
      </c>
      <c r="E8" s="59">
        <v>177.18018882000001</v>
      </c>
      <c r="F8" s="59">
        <v>175.10793025999999</v>
      </c>
      <c r="G8" s="59">
        <v>149.36031965999999</v>
      </c>
      <c r="H8" s="59">
        <v>672.34010488000001</v>
      </c>
      <c r="I8" s="17">
        <v>0.2264214292</v>
      </c>
      <c r="J8" s="17">
        <v>7.2527684800000006E-2</v>
      </c>
      <c r="K8" s="17">
        <v>6.2417473500000001E-2</v>
      </c>
      <c r="L8" s="17">
        <v>4.3858830000000001E-3</v>
      </c>
      <c r="M8" s="17">
        <v>1.7625353073000001</v>
      </c>
      <c r="N8" s="17">
        <v>2.203726E-4</v>
      </c>
      <c r="O8" s="17">
        <v>6.9551596E-3</v>
      </c>
      <c r="P8" s="17">
        <v>5.2422277000000001E-3</v>
      </c>
      <c r="Q8" s="17">
        <v>8.4153600000000004E-4</v>
      </c>
      <c r="R8" s="17">
        <v>1.1172963399999999E-2</v>
      </c>
      <c r="S8" s="17">
        <v>0.125</v>
      </c>
      <c r="T8" s="17">
        <v>9.9213088699999993E-2</v>
      </c>
      <c r="U8" s="17">
        <v>1.4811933000000001E-3</v>
      </c>
      <c r="V8" s="17">
        <v>20.429620389</v>
      </c>
      <c r="W8" s="17">
        <v>5.0236825000000004E-3</v>
      </c>
      <c r="X8" s="17">
        <v>2.3351360000000001E-4</v>
      </c>
      <c r="Y8" s="17">
        <v>3.9773370000000002E-4</v>
      </c>
      <c r="Z8" s="17">
        <v>0.16189704999999999</v>
      </c>
      <c r="AA8" s="17">
        <v>3.4900846943000001</v>
      </c>
      <c r="AB8" s="17">
        <v>0.14274999999999999</v>
      </c>
      <c r="AC8" s="17">
        <v>5.7177230000000001E-4</v>
      </c>
      <c r="AD8" s="17">
        <v>4.3253197700000003E-2</v>
      </c>
      <c r="AF8" s="17">
        <v>0.10750997650000001</v>
      </c>
      <c r="AG8" s="17">
        <v>9.6680706399999997E-2</v>
      </c>
      <c r="AH8" s="17">
        <v>0.18132656220000001</v>
      </c>
      <c r="AI8" s="17">
        <v>21.717111354</v>
      </c>
      <c r="AJ8" s="17">
        <v>20.006440701999999</v>
      </c>
      <c r="AK8" s="17">
        <v>0.91952860579999995</v>
      </c>
      <c r="AL8" s="17">
        <v>2.4996642808999998</v>
      </c>
      <c r="AM8" s="17">
        <v>0.77932635019999996</v>
      </c>
      <c r="AN8" s="17">
        <v>8.7578129999999995E-4</v>
      </c>
      <c r="AP8" s="5">
        <v>6.5053650000000001E-7</v>
      </c>
      <c r="AQ8" s="17">
        <v>21.08613712</v>
      </c>
      <c r="AR8" s="17">
        <v>4.6600000000000003E-2</v>
      </c>
      <c r="AS8" s="17">
        <v>6.1977459999999996E-3</v>
      </c>
      <c r="AT8" s="17">
        <v>0.32612511030000002</v>
      </c>
      <c r="AU8" s="17">
        <v>15.401616563999999</v>
      </c>
      <c r="AV8" s="17">
        <v>7.9303909999999997E-4</v>
      </c>
      <c r="AW8" s="5">
        <v>3.3503613999999999E-6</v>
      </c>
      <c r="AX8" s="17">
        <v>2.9781000000000002E-5</v>
      </c>
      <c r="AZ8" s="17">
        <v>8.6426540000000003E-6</v>
      </c>
      <c r="BA8" s="17">
        <v>6.4369760000000003E-4</v>
      </c>
      <c r="BB8" s="17">
        <v>3.5633499999999997E-5</v>
      </c>
      <c r="BD8" s="17">
        <v>7.1723203299999996E-2</v>
      </c>
      <c r="BE8" s="17">
        <v>1.0477265475999999</v>
      </c>
      <c r="BF8" s="17">
        <v>0.13812414000000001</v>
      </c>
      <c r="BG8" s="17">
        <v>9.2310899999999997E-4</v>
      </c>
      <c r="BK8" s="17">
        <v>2.8318030151000002</v>
      </c>
      <c r="BL8" s="17">
        <v>6.5414479588000001</v>
      </c>
      <c r="BM8" s="17">
        <v>1.9159755000000001E-3</v>
      </c>
      <c r="BN8" s="17">
        <v>6.1458651467000003</v>
      </c>
      <c r="BO8" s="5">
        <v>7.0715049000000004E-6</v>
      </c>
      <c r="BQ8" s="17" t="s">
        <v>177</v>
      </c>
      <c r="BR8" s="17">
        <v>0.24768044588856999</v>
      </c>
      <c r="BS8" s="17">
        <v>11.508827174147401</v>
      </c>
      <c r="BT8" s="17">
        <v>1.0505829482024001</v>
      </c>
      <c r="BU8" s="17">
        <v>7.2682770220942494E-2</v>
      </c>
      <c r="BV8" s="17">
        <v>0.13850337344202199</v>
      </c>
      <c r="BW8" s="17">
        <v>6.2588504137524703E-2</v>
      </c>
      <c r="BX8" s="17">
        <v>0.22680635216525799</v>
      </c>
      <c r="BY8" s="17">
        <v>0.22680635216525799</v>
      </c>
      <c r="BZ8" s="17">
        <v>1.85656423723937</v>
      </c>
      <c r="CA8" s="17">
        <v>0.185573236589573</v>
      </c>
      <c r="CB8" s="17">
        <v>1.8029143625610999E-3</v>
      </c>
      <c r="CC8" s="17">
        <v>2.5944373749565899E-3</v>
      </c>
      <c r="CD8" s="17">
        <v>1.7673323598533299</v>
      </c>
      <c r="CE8" s="5">
        <v>7.08729387071171E-6</v>
      </c>
      <c r="CF8" s="5">
        <v>7.0654806219238401E-5</v>
      </c>
      <c r="CG8" s="17">
        <v>1.5014147037263601E-4</v>
      </c>
      <c r="CH8" s="17">
        <v>3.9879201227930401E-4</v>
      </c>
      <c r="CI8" s="17">
        <v>6.9729241518346197E-3</v>
      </c>
      <c r="CJ8" s="17">
        <v>1.2613479852510701E-3</v>
      </c>
      <c r="CK8" s="17">
        <v>3.9942847820455601E-3</v>
      </c>
      <c r="CL8" s="17">
        <v>8.43839192016044E-4</v>
      </c>
      <c r="CM8" s="17">
        <v>9.2553429322575096E-4</v>
      </c>
      <c r="CN8" s="17">
        <v>530.71843522041104</v>
      </c>
      <c r="CO8" s="17">
        <v>1.1203208217962999E-2</v>
      </c>
      <c r="CP8" s="17">
        <v>0</v>
      </c>
      <c r="CQ8" s="17">
        <v>2.8850445480028901E-2</v>
      </c>
      <c r="CR8" s="17">
        <v>7.0634875378230197E-2</v>
      </c>
      <c r="CS8" s="17">
        <v>0.125341734903024</v>
      </c>
      <c r="CT8" s="17">
        <v>1.48540156316816E-3</v>
      </c>
      <c r="CU8" s="17">
        <v>21.776365311500999</v>
      </c>
      <c r="CV8" s="17">
        <v>20.485357770009301</v>
      </c>
      <c r="CW8" s="17">
        <v>6.2146655358620096E-3</v>
      </c>
      <c r="CX8" s="17">
        <v>0.78146550502923195</v>
      </c>
      <c r="CY8" s="17">
        <v>0.32700622645188099</v>
      </c>
      <c r="CZ8" s="17">
        <v>420.48616853232801</v>
      </c>
      <c r="DA8" s="17">
        <v>5.0371264815246902E-3</v>
      </c>
      <c r="DB8" s="17">
        <v>2.3416119165925399E-4</v>
      </c>
      <c r="DC8" s="17">
        <v>0</v>
      </c>
      <c r="DD8" s="17">
        <v>0</v>
      </c>
      <c r="DE8" s="17">
        <v>0</v>
      </c>
      <c r="DF8" s="17">
        <v>0</v>
      </c>
      <c r="DG8" s="17">
        <v>0</v>
      </c>
      <c r="DH8" s="17">
        <v>0</v>
      </c>
      <c r="DI8" s="17">
        <v>9.1919755757469499</v>
      </c>
      <c r="DJ8" s="17">
        <v>7.1745325545402796</v>
      </c>
      <c r="DK8" s="17">
        <v>0.68110487033019795</v>
      </c>
      <c r="DL8" s="17">
        <v>2.8394242442539199</v>
      </c>
      <c r="DM8" s="17">
        <v>8.2730572333866004</v>
      </c>
      <c r="DN8" s="17">
        <v>0.16234065241898701</v>
      </c>
      <c r="DO8" s="17">
        <v>0.33864052578919301</v>
      </c>
      <c r="DP8" s="17">
        <v>3.4954263918562098</v>
      </c>
      <c r="DQ8" s="17">
        <v>3.4954263918562098</v>
      </c>
      <c r="DR8" s="17">
        <v>0.103744368770392</v>
      </c>
      <c r="DS8" s="17">
        <v>0</v>
      </c>
      <c r="DT8" s="17">
        <v>0.14313987372366099</v>
      </c>
      <c r="DU8" s="17">
        <v>5.7335922776500798E-4</v>
      </c>
      <c r="DV8" s="17">
        <v>6.5581703962697899</v>
      </c>
      <c r="DW8" s="17">
        <v>2.5562547749589E-2</v>
      </c>
      <c r="DX8" s="17">
        <v>9.3606731118050894E-3</v>
      </c>
      <c r="DY8" s="17">
        <v>0</v>
      </c>
      <c r="DZ8" s="17">
        <v>0</v>
      </c>
      <c r="EA8" s="17">
        <v>14.302109725588499</v>
      </c>
      <c r="EB8" s="17">
        <v>9.0761605343990095E-2</v>
      </c>
      <c r="EC8" s="17">
        <v>1.05702168559242E-2</v>
      </c>
      <c r="ED8" s="17">
        <v>37.048821538168703</v>
      </c>
      <c r="EE8" s="17">
        <v>4.6660508755105097</v>
      </c>
      <c r="EF8" s="17">
        <v>2.8028995342736E-2</v>
      </c>
      <c r="EG8" s="17">
        <v>7.9776139155739598E-2</v>
      </c>
      <c r="EH8" s="17">
        <v>9.6946609756166993E-2</v>
      </c>
      <c r="EI8" s="17">
        <v>5.9998741368078201E-2</v>
      </c>
      <c r="EJ8" s="17">
        <v>0.12181570138395099</v>
      </c>
      <c r="EK8" s="17">
        <v>21.409741449809399</v>
      </c>
      <c r="EL8" s="17">
        <v>1.9212964817539901E-3</v>
      </c>
      <c r="EM8" s="17">
        <v>8.4757919113225902E-2</v>
      </c>
      <c r="EN8" s="17">
        <v>0.92970860202414995</v>
      </c>
      <c r="EO8" s="17">
        <v>275.63245646543999</v>
      </c>
      <c r="EP8" s="17">
        <v>0</v>
      </c>
      <c r="EQ8" s="17">
        <v>1.02766062941957</v>
      </c>
      <c r="ER8" s="17">
        <v>1.4788378245451499</v>
      </c>
      <c r="ES8" s="17">
        <v>701.175860381289</v>
      </c>
      <c r="ET8" s="17">
        <v>674.25631270358303</v>
      </c>
      <c r="EU8" s="17">
        <v>74.917607665470499</v>
      </c>
      <c r="EV8" s="17">
        <v>749.17392036905301</v>
      </c>
      <c r="EW8" s="17">
        <v>3.2339923147543498E-2</v>
      </c>
      <c r="EX8" s="17">
        <v>27.031362807090002</v>
      </c>
      <c r="EY8" s="17">
        <v>0.44397514595196003</v>
      </c>
      <c r="EZ8" s="17">
        <v>7.9519082546558898E-4</v>
      </c>
      <c r="FA8" s="5">
        <v>3.35827391599287E-6</v>
      </c>
      <c r="FB8" s="5">
        <v>2.9852290358416301E-5</v>
      </c>
      <c r="FC8" s="17">
        <v>0</v>
      </c>
      <c r="FD8" s="5">
        <v>8.6653612685394903E-6</v>
      </c>
      <c r="FE8" s="17">
        <v>6.4544750994780702E-4</v>
      </c>
      <c r="FF8" s="5">
        <v>3.5728729538517502E-5</v>
      </c>
      <c r="FG8" s="17">
        <v>0</v>
      </c>
      <c r="FH8" s="17">
        <v>7.1916549685896294E-2</v>
      </c>
      <c r="FI8" s="17">
        <v>0.58588952969901298</v>
      </c>
      <c r="FJ8" s="17">
        <v>340.72906688635697</v>
      </c>
      <c r="FK8" s="17">
        <v>0.83889669251585897</v>
      </c>
      <c r="FL8" s="17">
        <v>2.08423888181572</v>
      </c>
      <c r="FM8" s="17">
        <v>9.3612609115009597</v>
      </c>
      <c r="FN8" s="17">
        <v>1.22259368265568</v>
      </c>
      <c r="FO8" s="17">
        <v>1.2361339693667801</v>
      </c>
      <c r="FP8" s="17">
        <v>8.4456790892706596E-3</v>
      </c>
      <c r="FQ8" s="17">
        <v>0.50224667735908402</v>
      </c>
      <c r="FR8" s="17">
        <v>177.60645227199001</v>
      </c>
      <c r="FS8" s="17">
        <v>175.529298513936</v>
      </c>
      <c r="FT8" s="17">
        <v>2.07715375805375</v>
      </c>
      <c r="FU8" s="17">
        <v>3.3872590045029398E-2</v>
      </c>
      <c r="FV8" s="17">
        <v>1.4576013922187899E-2</v>
      </c>
      <c r="FW8" s="17">
        <v>53.610120317245098</v>
      </c>
      <c r="FX8" s="17">
        <v>2.2920178756703402</v>
      </c>
      <c r="FY8" s="17">
        <v>23.034622309672201</v>
      </c>
      <c r="FZ8" s="17">
        <v>3.0768999597656399</v>
      </c>
      <c r="GA8" s="17">
        <v>1.80556169028367</v>
      </c>
      <c r="GB8" s="17">
        <v>57.7990401516779</v>
      </c>
      <c r="GC8" s="17">
        <v>8.7760734958580201E-4</v>
      </c>
      <c r="GD8" s="17">
        <v>8.0765363379826507</v>
      </c>
      <c r="GE8" s="17">
        <v>2.1254758136433001</v>
      </c>
      <c r="GF8" s="17">
        <v>15.819855476005401</v>
      </c>
      <c r="GG8" s="17">
        <v>8.5995971092776097E-2</v>
      </c>
      <c r="GH8" s="17">
        <v>0</v>
      </c>
      <c r="GI8" s="17">
        <v>149.75328819942899</v>
      </c>
      <c r="GJ8" s="17">
        <v>68.024912161225998</v>
      </c>
      <c r="GK8" s="17">
        <v>6.1626994661058498</v>
      </c>
      <c r="GL8" s="17">
        <v>2.3734425622557599E-2</v>
      </c>
      <c r="GM8" s="17">
        <v>0.77124168730965803</v>
      </c>
      <c r="GN8" s="17">
        <v>87.832774306302895</v>
      </c>
      <c r="GO8" s="17">
        <v>21.1432574915112</v>
      </c>
      <c r="GP8" s="5">
        <v>6.52317526258041E-7</v>
      </c>
      <c r="GQ8" s="17">
        <v>4.6727932102051901E-2</v>
      </c>
      <c r="GR8" s="17">
        <v>15.5158062029513</v>
      </c>
      <c r="GS8" s="17">
        <v>674.10999145709104</v>
      </c>
      <c r="GT8" s="17">
        <v>15.443615598764501</v>
      </c>
      <c r="GU8" s="17">
        <v>46.111363773067701</v>
      </c>
      <c r="GW8" s="26">
        <f t="shared" si="0"/>
        <v>1.0401505233080657</v>
      </c>
      <c r="GX8" s="25">
        <f t="shared" si="1"/>
        <v>0</v>
      </c>
      <c r="GY8" s="40">
        <f t="shared" si="2"/>
        <v>2.4144095223322263E-3</v>
      </c>
      <c r="GZ8" s="40">
        <f t="shared" si="3"/>
        <v>2.5865049446872957E-3</v>
      </c>
      <c r="HA8" s="40">
        <f t="shared" si="4"/>
        <v>2.5613496742342735E-3</v>
      </c>
      <c r="HB8" s="40">
        <f t="shared" si="5"/>
        <v>2.4058189283399146E-3</v>
      </c>
      <c r="HC8" s="40">
        <f t="shared" si="6"/>
        <v>2.4063345007297064E-3</v>
      </c>
      <c r="HD8" s="40">
        <f t="shared" si="7"/>
        <v>2.6310102999481367E-3</v>
      </c>
      <c r="HE8" s="40">
        <f t="shared" si="8"/>
        <v>2.6324274935330834E-3</v>
      </c>
      <c r="HF8" s="40">
        <f t="shared" si="9"/>
        <v>1.7000288648385336E-3</v>
      </c>
      <c r="HG8" s="40">
        <f t="shared" si="10"/>
        <v>2.1382927273929531E-3</v>
      </c>
      <c r="HH8" s="40">
        <f t="shared" si="11"/>
        <v>2.7401083051639742E-3</v>
      </c>
      <c r="HI8" s="40">
        <f t="shared" si="12"/>
        <v>2.6149209902977051E-3</v>
      </c>
      <c r="HJ8" s="40">
        <f t="shared" si="13"/>
        <v>2.7216774231197554E-3</v>
      </c>
      <c r="HK8" s="40">
        <f t="shared" si="14"/>
        <v>1.9225465955132234E-3</v>
      </c>
      <c r="HL8" s="40">
        <f t="shared" si="15"/>
        <v>2.5541544488238113E-3</v>
      </c>
      <c r="HM8" s="40">
        <f t="shared" si="16"/>
        <v>2.5571318271104975E-3</v>
      </c>
      <c r="HN8" s="40">
        <f t="shared" si="17"/>
        <v>2.7368906571364217E-3</v>
      </c>
      <c r="HO8" s="40">
        <f t="shared" si="18"/>
        <v>2.7069647398110935E-3</v>
      </c>
      <c r="HP8" s="40">
        <f t="shared" si="19"/>
        <v>2.7338792241919929E-3</v>
      </c>
      <c r="HQ8" s="40">
        <f t="shared" si="20"/>
        <v>2.7439137499515984E-3</v>
      </c>
      <c r="HR8" s="40">
        <f t="shared" si="21"/>
        <v>2.8411303022771637E-3</v>
      </c>
      <c r="HS8" s="40">
        <f t="shared" si="22"/>
        <v>2.7282631761142285E-3</v>
      </c>
      <c r="HT8" s="40">
        <f t="shared" si="23"/>
        <v>2.676120858491711E-3</v>
      </c>
      <c r="HU8" s="40">
        <f t="shared" si="24"/>
        <v>2.7732502914347389E-3</v>
      </c>
      <c r="HV8" s="40">
        <f t="shared" si="25"/>
        <v>2.6608564456670229E-3</v>
      </c>
      <c r="HW8" s="40">
        <f t="shared" si="26"/>
        <v>2.7400278077150072E-3</v>
      </c>
      <c r="HX8" s="40">
        <f t="shared" si="27"/>
        <v>1.5305352230946642E-3</v>
      </c>
      <c r="HY8" s="40">
        <f t="shared" si="28"/>
        <v>2.7311644389562528E-3</v>
      </c>
      <c r="HZ8" s="40">
        <f t="shared" si="29"/>
        <v>2.7754540837462301E-3</v>
      </c>
      <c r="IA8" s="40">
        <f t="shared" si="30"/>
        <v>2.6749987704317458E-3</v>
      </c>
      <c r="IB8" s="40">
        <f t="shared" si="31"/>
        <v>0</v>
      </c>
      <c r="IC8" s="40">
        <f t="shared" si="32"/>
        <v>2.7454010137894897E-3</v>
      </c>
      <c r="ID8" s="40">
        <f t="shared" si="33"/>
        <v>2.7503249207434066E-3</v>
      </c>
      <c r="IE8" s="40">
        <f t="shared" si="34"/>
        <v>2.6906182200214261E-3</v>
      </c>
      <c r="IF8" s="40">
        <f t="shared" si="35"/>
        <v>2.7284456268206955E-3</v>
      </c>
      <c r="IG8" s="40">
        <f t="shared" si="36"/>
        <v>7.0142449059872755E-2</v>
      </c>
      <c r="IH8" s="40">
        <f t="shared" si="37"/>
        <v>1.1070885842962213E-2</v>
      </c>
      <c r="II8" s="40">
        <f t="shared" si="38"/>
        <v>2.7340363731801869E-3</v>
      </c>
      <c r="IJ8" s="40">
        <f t="shared" si="39"/>
        <v>2.744876814036915E-3</v>
      </c>
      <c r="IK8" s="40">
        <f t="shared" si="40"/>
        <v>2.0850520395926057E-3</v>
      </c>
      <c r="IL8" s="40">
        <f t="shared" si="41"/>
        <v>0</v>
      </c>
      <c r="IM8" s="40">
        <f t="shared" si="42"/>
        <v>2.7377806749367432E-3</v>
      </c>
      <c r="IN8" s="40">
        <f t="shared" si="43"/>
        <v>2.7089063865102982E-3</v>
      </c>
      <c r="IO8" s="40">
        <f t="shared" si="44"/>
        <v>2.7453240783669296E-3</v>
      </c>
      <c r="IP8" s="40">
        <f t="shared" si="45"/>
        <v>2.729949865969005E-3</v>
      </c>
      <c r="IQ8" s="40">
        <f t="shared" si="46"/>
        <v>2.7017734116530777E-3</v>
      </c>
      <c r="IR8" s="40">
        <f t="shared" si="47"/>
        <v>2.7269237998477662E-3</v>
      </c>
      <c r="IS8" s="40">
        <f t="shared" si="48"/>
        <v>2.7132652924540673E-3</v>
      </c>
      <c r="IT8" s="40">
        <f t="shared" si="49"/>
        <v>2.3616902919398916E-3</v>
      </c>
      <c r="IU8" s="40">
        <f t="shared" si="50"/>
        <v>2.3938201677680183E-3</v>
      </c>
      <c r="IV8" s="40">
        <f t="shared" si="51"/>
        <v>0</v>
      </c>
      <c r="IW8" s="40">
        <f t="shared" si="52"/>
        <v>2.6273490225907472E-3</v>
      </c>
      <c r="IX8" s="40">
        <f t="shared" si="53"/>
        <v>2.7185279979403229E-3</v>
      </c>
      <c r="IY8" s="40">
        <f t="shared" si="54"/>
        <v>2.6724722106305776E-3</v>
      </c>
      <c r="IZ8" s="40">
        <f t="shared" si="55"/>
        <v>0</v>
      </c>
      <c r="JA8" s="40">
        <f t="shared" si="56"/>
        <v>2.6957299311852968E-3</v>
      </c>
      <c r="JB8" s="40">
        <f t="shared" si="57"/>
        <v>2.7262844574695503E-3</v>
      </c>
      <c r="JC8" s="40">
        <f t="shared" si="58"/>
        <v>2.7455985754697271E-3</v>
      </c>
      <c r="JD8" s="40">
        <f t="shared" si="59"/>
        <v>2.6273096955516523E-3</v>
      </c>
      <c r="JE8" s="40">
        <f t="shared" si="60"/>
        <v>0</v>
      </c>
      <c r="JF8" s="40">
        <f t="shared" si="61"/>
        <v>0</v>
      </c>
      <c r="JG8" s="40">
        <f t="shared" si="62"/>
        <v>0</v>
      </c>
      <c r="JH8" s="40">
        <f t="shared" si="63"/>
        <v>2.6912991875780549E-3</v>
      </c>
      <c r="JI8" s="40">
        <f t="shared" si="64"/>
        <v>2.5563816413602578E-3</v>
      </c>
      <c r="JJ8" s="40">
        <f t="shared" si="65"/>
        <v>2.7771658635457586E-3</v>
      </c>
      <c r="JK8" s="40">
        <f t="shared" si="66"/>
        <v>2.7391293176825867E-3</v>
      </c>
      <c r="JL8" s="40">
        <f t="shared" si="67"/>
        <v>2.232759636737241E-3</v>
      </c>
    </row>
    <row r="9" spans="1:272" x14ac:dyDescent="0.25">
      <c r="A9" s="17" t="s">
        <v>178</v>
      </c>
      <c r="B9" s="59">
        <v>1727.9364237</v>
      </c>
      <c r="C9" s="59">
        <v>76.985062060000004</v>
      </c>
      <c r="D9" s="59">
        <v>1716.7682772999999</v>
      </c>
      <c r="E9" s="59">
        <v>438.52070013000002</v>
      </c>
      <c r="F9" s="59">
        <v>386.52170673000001</v>
      </c>
      <c r="G9" s="59">
        <v>397.00209938</v>
      </c>
      <c r="H9" s="59">
        <v>747.55250989000001</v>
      </c>
      <c r="I9" s="17">
        <v>8.0112622199999997E-2</v>
      </c>
      <c r="J9" s="17">
        <v>5.7360460000000001E-4</v>
      </c>
      <c r="K9" s="17">
        <v>4.0065244999999999E-2</v>
      </c>
      <c r="L9" s="17">
        <v>2.98684234E-2</v>
      </c>
      <c r="M9" s="17">
        <v>2.813282235</v>
      </c>
      <c r="N9" s="17">
        <v>1.278784E-3</v>
      </c>
      <c r="O9" s="17">
        <v>0.86005152279999997</v>
      </c>
      <c r="P9" s="17">
        <v>1.92322576E-2</v>
      </c>
      <c r="Q9" s="17">
        <v>7.3400700000000004E-5</v>
      </c>
      <c r="R9" s="17">
        <v>0.13842722839999999</v>
      </c>
      <c r="S9" s="17">
        <v>1.247449E-2</v>
      </c>
      <c r="T9" s="17">
        <v>2.2228566999999999E-3</v>
      </c>
      <c r="U9" s="17">
        <v>4.8401965000000003E-3</v>
      </c>
      <c r="V9" s="17">
        <v>3.2211296250000001</v>
      </c>
      <c r="W9" s="17">
        <v>3.9561309000000003E-3</v>
      </c>
      <c r="Y9" s="17">
        <v>2.2410500000000002E-5</v>
      </c>
      <c r="Z9" s="17">
        <v>2.034519</v>
      </c>
      <c r="AA9" s="17">
        <v>2.3432918322999998</v>
      </c>
      <c r="AB9" s="17">
        <v>0.29794946</v>
      </c>
      <c r="AC9" s="17">
        <v>4.0099999999999999E-4</v>
      </c>
      <c r="AD9" s="17">
        <v>4.8372420000000003E-3</v>
      </c>
      <c r="AE9" s="17">
        <v>4.4799999999999996E-3</v>
      </c>
      <c r="AF9" s="17">
        <v>5.0767108599999999E-2</v>
      </c>
      <c r="AG9" s="17">
        <v>9.4490000000000004E-4</v>
      </c>
      <c r="AH9" s="17">
        <v>6.2947131899999995E-2</v>
      </c>
      <c r="AI9" s="17">
        <v>2.2813858575000001</v>
      </c>
      <c r="AJ9" s="17">
        <v>21.138574251000001</v>
      </c>
      <c r="AK9" s="17">
        <v>0.73915802050000001</v>
      </c>
      <c r="AL9" s="17">
        <v>5.8258996100000002E-2</v>
      </c>
      <c r="AM9" s="17">
        <v>0.16803055</v>
      </c>
      <c r="AN9" s="17">
        <v>2.4259565000000001E-3</v>
      </c>
      <c r="AO9" s="17">
        <v>7.7000000000000002E-3</v>
      </c>
      <c r="AP9" s="17">
        <v>3.682042E-3</v>
      </c>
      <c r="AQ9" s="17">
        <v>6.0481107751999996</v>
      </c>
      <c r="AS9" s="17">
        <v>2.2224990600000001E-2</v>
      </c>
      <c r="AT9" s="17">
        <v>0.22976376000000001</v>
      </c>
      <c r="AU9" s="17">
        <v>2.3061007838999998</v>
      </c>
      <c r="AV9" s="17">
        <v>0.3031370417</v>
      </c>
      <c r="AW9" s="5">
        <v>2.0545191E-7</v>
      </c>
      <c r="AX9" s="5">
        <v>1.8262385000000001E-6</v>
      </c>
      <c r="AZ9" s="17">
        <v>2.3076899999999999E-5</v>
      </c>
      <c r="BA9" s="17">
        <v>1.2448565999999999E-3</v>
      </c>
      <c r="BB9" s="17">
        <v>4.8603947000000003E-3</v>
      </c>
      <c r="BD9" s="17">
        <v>1.6817698999999998E-2</v>
      </c>
      <c r="BE9" s="17">
        <v>0.85140000000000005</v>
      </c>
      <c r="BF9" s="17">
        <v>4.712E-3</v>
      </c>
      <c r="BG9" s="17">
        <v>0.27301093599999998</v>
      </c>
      <c r="BK9" s="17">
        <v>0.56878450940000003</v>
      </c>
      <c r="BL9" s="17">
        <v>10.947365759</v>
      </c>
      <c r="BM9" s="17">
        <v>7.2871999999999998E-3</v>
      </c>
      <c r="BN9" s="17">
        <v>5.2775504499999997</v>
      </c>
      <c r="BO9" s="17">
        <v>7.6759404999999998E-3</v>
      </c>
      <c r="BQ9" s="17" t="s">
        <v>178</v>
      </c>
      <c r="BR9" s="17">
        <v>0.58283617689895795</v>
      </c>
      <c r="BS9" s="17">
        <v>8.2520062036067294</v>
      </c>
      <c r="BT9" s="17">
        <v>0.85372624183601298</v>
      </c>
      <c r="BU9" s="17">
        <v>5.7514083864916501E-4</v>
      </c>
      <c r="BV9" s="17">
        <v>4.7240753057424499E-3</v>
      </c>
      <c r="BW9" s="17">
        <v>4.01744734971414E-2</v>
      </c>
      <c r="BX9" s="17">
        <v>8.0329845130049302E-2</v>
      </c>
      <c r="BY9" s="17">
        <v>8.0329845130049302E-2</v>
      </c>
      <c r="BZ9" s="17">
        <v>12.738913144507899</v>
      </c>
      <c r="CA9" s="17">
        <v>0.46114314439006598</v>
      </c>
      <c r="CB9" s="17">
        <v>1.22821294113107E-2</v>
      </c>
      <c r="CC9" s="17">
        <v>1.7674261302821299E-2</v>
      </c>
      <c r="CD9" s="17">
        <v>2.8210418680715401</v>
      </c>
      <c r="CE9" s="17">
        <v>7.6987243246059702E-3</v>
      </c>
      <c r="CF9" s="17">
        <v>4.1042735164271998E-4</v>
      </c>
      <c r="CG9" s="17">
        <v>8.72150256011724E-4</v>
      </c>
      <c r="CH9" s="5">
        <v>2.2472130094743701E-5</v>
      </c>
      <c r="CI9" s="17">
        <v>0.86239941706831702</v>
      </c>
      <c r="CJ9" s="17">
        <v>4.6294640894635501E-3</v>
      </c>
      <c r="CK9" s="17">
        <v>1.46599850085704E-2</v>
      </c>
      <c r="CL9" s="5">
        <v>7.3602123409448301E-5</v>
      </c>
      <c r="CM9" s="17">
        <v>0.27375845447179797</v>
      </c>
      <c r="CN9" s="17">
        <v>3580.2905887736301</v>
      </c>
      <c r="CO9" s="17">
        <v>0.13880402014054299</v>
      </c>
      <c r="CP9" s="17">
        <v>0</v>
      </c>
      <c r="CQ9" s="17">
        <v>6.4641406548829805E-4</v>
      </c>
      <c r="CR9" s="17">
        <v>1.58263351245887E-3</v>
      </c>
      <c r="CS9" s="17">
        <v>1.2507974188285699E-2</v>
      </c>
      <c r="CT9" s="17">
        <v>4.8553919617697096E-3</v>
      </c>
      <c r="CU9" s="17">
        <v>2.2876453494270499</v>
      </c>
      <c r="CV9" s="17">
        <v>3.22994548049095</v>
      </c>
      <c r="CW9" s="17">
        <v>2.2286119380280599E-2</v>
      </c>
      <c r="CX9" s="17">
        <v>0.168489575502241</v>
      </c>
      <c r="CY9" s="17">
        <v>0.230392780965294</v>
      </c>
      <c r="CZ9" s="17">
        <v>1732.3329517132599</v>
      </c>
      <c r="DA9" s="17">
        <v>3.9670196005754301E-3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28.021859186281102</v>
      </c>
      <c r="DJ9" s="17">
        <v>51.773057331338002</v>
      </c>
      <c r="DK9" s="17">
        <v>9.7230699034911208</v>
      </c>
      <c r="DL9" s="17">
        <v>0.57034957701681599</v>
      </c>
      <c r="DM9" s="17">
        <v>3.4718959553080802</v>
      </c>
      <c r="DN9" s="17">
        <v>2.04014401821459</v>
      </c>
      <c r="DO9" s="17">
        <v>0.34954815674586598</v>
      </c>
      <c r="DP9" s="17">
        <v>2.3467010886500499</v>
      </c>
      <c r="DQ9" s="17">
        <v>2.3467010886500499</v>
      </c>
      <c r="DR9" s="17">
        <v>3.7970714139617202E-2</v>
      </c>
      <c r="DS9" s="17">
        <v>0</v>
      </c>
      <c r="DT9" s="17">
        <v>0.29881902381763198</v>
      </c>
      <c r="DU9" s="17">
        <v>4.0212098715917998E-4</v>
      </c>
      <c r="DV9" s="17">
        <v>10.9775892306999</v>
      </c>
      <c r="DW9" s="17">
        <v>1.8966430425073099E-3</v>
      </c>
      <c r="DX9" s="17">
        <v>2.4817042516090898E-3</v>
      </c>
      <c r="DY9" s="17">
        <v>0</v>
      </c>
      <c r="DZ9" s="17">
        <v>4.492034392103E-3</v>
      </c>
      <c r="EA9" s="17">
        <v>4.6329234995986397</v>
      </c>
      <c r="EB9" s="17">
        <v>0.32657166682640998</v>
      </c>
      <c r="EC9" s="17">
        <v>7.7777164604265203E-3</v>
      </c>
      <c r="ED9" s="17">
        <v>16.839697610551202</v>
      </c>
      <c r="EE9" s="17">
        <v>5.1822761476391399</v>
      </c>
      <c r="EF9" s="17">
        <v>1.32367098662345E-2</v>
      </c>
      <c r="EG9" s="17">
        <v>3.7673617068183403E-2</v>
      </c>
      <c r="EH9" s="17">
        <v>9.47507445559616E-4</v>
      </c>
      <c r="EI9" s="17">
        <v>2.0833083483523099E-2</v>
      </c>
      <c r="EJ9" s="17">
        <v>4.2296921895754097E-2</v>
      </c>
      <c r="EK9" s="17">
        <v>21.374190989324799</v>
      </c>
      <c r="EL9" s="17">
        <v>7.3067117048892802E-3</v>
      </c>
      <c r="EM9" s="17">
        <v>1.81405193849828E-2</v>
      </c>
      <c r="EN9" s="17">
        <v>0.75339918099878</v>
      </c>
      <c r="EO9" s="17">
        <v>77.199138246333305</v>
      </c>
      <c r="EP9" s="17">
        <v>0</v>
      </c>
      <c r="EQ9" s="17">
        <v>2.39528263805068E-2</v>
      </c>
      <c r="ER9" s="17">
        <v>3.4468878122984603E-2</v>
      </c>
      <c r="ES9" s="17">
        <v>779.14159746909604</v>
      </c>
      <c r="ET9" s="17">
        <v>1549.08603823917</v>
      </c>
      <c r="EU9" s="17">
        <v>172.12077565215401</v>
      </c>
      <c r="EV9" s="17">
        <v>1721.2068138913201</v>
      </c>
      <c r="EW9" s="17">
        <v>6.5799128227819097E-3</v>
      </c>
      <c r="EX9" s="17">
        <v>60.701665578300101</v>
      </c>
      <c r="EY9" s="17">
        <v>0.41274453037682401</v>
      </c>
      <c r="EZ9" s="17">
        <v>0.303969279647612</v>
      </c>
      <c r="FA9" s="5">
        <v>2.05975231071941E-7</v>
      </c>
      <c r="FB9" s="5">
        <v>1.8311921824104101E-6</v>
      </c>
      <c r="FC9" s="17">
        <v>0</v>
      </c>
      <c r="FD9" s="5">
        <v>2.3145632064022201E-5</v>
      </c>
      <c r="FE9" s="17">
        <v>1.24849314564064E-3</v>
      </c>
      <c r="FF9" s="17">
        <v>4.8747151135699997E-3</v>
      </c>
      <c r="FG9" s="17">
        <v>0</v>
      </c>
      <c r="FH9" s="17">
        <v>1.6867853350000201E-2</v>
      </c>
      <c r="FI9" s="17">
        <v>19.908522947359099</v>
      </c>
      <c r="FJ9" s="17">
        <v>385.51128096694703</v>
      </c>
      <c r="FK9" s="17">
        <v>3.7218953465941298</v>
      </c>
      <c r="FL9" s="17">
        <v>1.4480422295342099</v>
      </c>
      <c r="FM9" s="17">
        <v>16.2975414055567</v>
      </c>
      <c r="FN9" s="17">
        <v>4.3054199419082098</v>
      </c>
      <c r="FO9" s="17">
        <v>18.647631248311999</v>
      </c>
      <c r="FP9" s="17">
        <v>4.7296739033383099E-4</v>
      </c>
      <c r="FQ9" s="17">
        <v>0.90373116839453804</v>
      </c>
      <c r="FR9" s="17">
        <v>442.29628531027203</v>
      </c>
      <c r="FS9" s="17">
        <v>387.54271024013798</v>
      </c>
      <c r="FT9" s="17">
        <v>54.753575070134502</v>
      </c>
      <c r="FU9" s="17">
        <v>0.19073303460705299</v>
      </c>
      <c r="FV9" s="17">
        <v>8.2794464414644997E-2</v>
      </c>
      <c r="FW9" s="17">
        <v>139.224061023936</v>
      </c>
      <c r="FX9" s="17">
        <v>0.86938000518086</v>
      </c>
      <c r="FY9" s="17">
        <v>11.6071065989847</v>
      </c>
      <c r="FZ9" s="17">
        <v>2.81573942470389</v>
      </c>
      <c r="GA9" s="17">
        <v>1.2364277958740499</v>
      </c>
      <c r="GB9" s="17">
        <v>29.969924105887898</v>
      </c>
      <c r="GC9" s="17">
        <v>2.4304964301658399E-3</v>
      </c>
      <c r="GD9" s="17">
        <v>60.5842467712759</v>
      </c>
      <c r="GE9" s="17">
        <v>51.570027061734798</v>
      </c>
      <c r="GF9" s="17">
        <v>82.089743657578097</v>
      </c>
      <c r="GG9" s="17">
        <v>2.6539887795763799</v>
      </c>
      <c r="GH9" s="17">
        <v>7.72205053654983E-3</v>
      </c>
      <c r="GI9" s="17">
        <v>398.06651413327899</v>
      </c>
      <c r="GJ9" s="17">
        <v>79.991892558051006</v>
      </c>
      <c r="GK9" s="17">
        <v>5.2922322283348997</v>
      </c>
      <c r="GL9" s="17">
        <v>1.0252430767704399E-3</v>
      </c>
      <c r="GM9" s="17">
        <v>0.2042233251567</v>
      </c>
      <c r="GN9" s="17">
        <v>66.429301662703693</v>
      </c>
      <c r="GO9" s="17">
        <v>6.0642946711415098</v>
      </c>
      <c r="GP9" s="17">
        <v>3.69212045450267E-3</v>
      </c>
      <c r="GQ9" s="17">
        <v>0</v>
      </c>
      <c r="GR9" s="17">
        <v>5.6863354103077004</v>
      </c>
      <c r="GS9" s="17">
        <v>749.41071391171602</v>
      </c>
      <c r="GT9" s="17">
        <v>2.3124410483908999</v>
      </c>
      <c r="GU9" s="17">
        <v>12.8190698549639</v>
      </c>
      <c r="GW9" s="26">
        <f t="shared" si="0"/>
        <v>1.0396723492278261</v>
      </c>
      <c r="GX9" s="25">
        <f t="shared" si="1"/>
        <v>0</v>
      </c>
      <c r="GY9" s="40">
        <f t="shared" si="2"/>
        <v>2.5443806571573734E-3</v>
      </c>
      <c r="GZ9" s="40">
        <f t="shared" si="3"/>
        <v>2.7807496753910021E-3</v>
      </c>
      <c r="HA9" s="40">
        <f t="shared" si="4"/>
        <v>2.5854022642477588E-3</v>
      </c>
      <c r="HB9" s="40">
        <f t="shared" si="5"/>
        <v>8.6098220201525858E-3</v>
      </c>
      <c r="HC9" s="40">
        <f t="shared" si="6"/>
        <v>2.6415166143597276E-3</v>
      </c>
      <c r="HD9" s="40">
        <f t="shared" si="7"/>
        <v>2.6811312961349146E-3</v>
      </c>
      <c r="HE9" s="40">
        <f t="shared" si="8"/>
        <v>2.4857170528254056E-3</v>
      </c>
      <c r="HF9" s="40">
        <f t="shared" si="9"/>
        <v>2.7114694798905793E-3</v>
      </c>
      <c r="HG9" s="40">
        <f t="shared" si="10"/>
        <v>2.6782188447669322E-3</v>
      </c>
      <c r="HH9" s="40">
        <f t="shared" si="11"/>
        <v>2.7262655486419807E-3</v>
      </c>
      <c r="HI9" s="40">
        <f t="shared" si="12"/>
        <v>2.9451609465265408E-3</v>
      </c>
      <c r="HJ9" s="40">
        <f t="shared" si="13"/>
        <v>2.7582135112512629E-3</v>
      </c>
      <c r="HK9" s="40">
        <f t="shared" si="14"/>
        <v>2.966574225548559E-3</v>
      </c>
      <c r="HL9" s="40">
        <f t="shared" si="15"/>
        <v>2.7299460626186711E-3</v>
      </c>
      <c r="HM9" s="40">
        <f t="shared" si="16"/>
        <v>2.9737277455117381E-3</v>
      </c>
      <c r="HN9" s="40">
        <f t="shared" si="17"/>
        <v>2.7441619691405839E-3</v>
      </c>
      <c r="HO9" s="40">
        <f t="shared" si="18"/>
        <v>2.7219481665429579E-3</v>
      </c>
      <c r="HP9" s="40">
        <f t="shared" si="19"/>
        <v>2.6842130047560922E-3</v>
      </c>
      <c r="HQ9" s="40">
        <f t="shared" si="20"/>
        <v>2.7850998884310411E-3</v>
      </c>
      <c r="HR9" s="40">
        <f t="shared" si="21"/>
        <v>3.1394307585878465E-3</v>
      </c>
      <c r="HS9" s="40">
        <f t="shared" si="22"/>
        <v>2.7368831799030363E-3</v>
      </c>
      <c r="HT9" s="40">
        <f t="shared" si="23"/>
        <v>2.7523610443299104E-3</v>
      </c>
      <c r="HU9" s="40">
        <f t="shared" si="24"/>
        <v>0</v>
      </c>
      <c r="HV9" s="40">
        <f t="shared" si="25"/>
        <v>2.7500544273309237E-3</v>
      </c>
      <c r="HW9" s="40">
        <f t="shared" si="26"/>
        <v>2.764790210654238E-3</v>
      </c>
      <c r="HX9" s="40">
        <f t="shared" si="27"/>
        <v>1.4549004537364007E-3</v>
      </c>
      <c r="HY9" s="40">
        <f t="shared" si="28"/>
        <v>2.9184943568348128E-3</v>
      </c>
      <c r="HZ9" s="40">
        <f t="shared" si="29"/>
        <v>2.7954791999501016E-3</v>
      </c>
      <c r="IA9" s="40">
        <f t="shared" si="30"/>
        <v>2.9092372162133687E-3</v>
      </c>
      <c r="IB9" s="40">
        <f t="shared" si="31"/>
        <v>2.6862482372768796E-3</v>
      </c>
      <c r="IC9" s="40">
        <f t="shared" si="32"/>
        <v>2.8210851152926132E-3</v>
      </c>
      <c r="ID9" s="40">
        <f t="shared" si="33"/>
        <v>2.7594936602984019E-3</v>
      </c>
      <c r="IE9" s="40">
        <f t="shared" si="34"/>
        <v>2.9051916069459767E-3</v>
      </c>
      <c r="IF9" s="40">
        <f t="shared" si="35"/>
        <v>2.7437234724988981E-3</v>
      </c>
      <c r="IG9" s="40">
        <f t="shared" si="36"/>
        <v>1.1146292816491672E-2</v>
      </c>
      <c r="IH9" s="40">
        <f t="shared" si="37"/>
        <v>1.9266733369336403E-2</v>
      </c>
      <c r="II9" s="40">
        <f t="shared" si="38"/>
        <v>2.7928459874612304E-3</v>
      </c>
      <c r="IJ9" s="40">
        <f t="shared" si="39"/>
        <v>2.731797891758377E-3</v>
      </c>
      <c r="IK9" s="40">
        <f t="shared" si="40"/>
        <v>1.8713980097498739E-3</v>
      </c>
      <c r="IL9" s="40">
        <f t="shared" si="41"/>
        <v>2.8637060454324362E-3</v>
      </c>
      <c r="IM9" s="40">
        <f t="shared" si="42"/>
        <v>2.7371916188544416E-3</v>
      </c>
      <c r="IN9" s="40">
        <f t="shared" si="43"/>
        <v>2.6758597094271937E-3</v>
      </c>
      <c r="IO9" s="40">
        <f t="shared" si="44"/>
        <v>0</v>
      </c>
      <c r="IP9" s="40">
        <f t="shared" si="45"/>
        <v>2.7504524695096001E-3</v>
      </c>
      <c r="IQ9" s="40">
        <f t="shared" si="46"/>
        <v>2.7376857224742121E-3</v>
      </c>
      <c r="IR9" s="40">
        <f t="shared" si="47"/>
        <v>2.7493440595330971E-3</v>
      </c>
      <c r="IS9" s="40">
        <f t="shared" si="48"/>
        <v>2.7454181875787645E-3</v>
      </c>
      <c r="IT9" s="40">
        <f t="shared" si="49"/>
        <v>2.5471706344370655E-3</v>
      </c>
      <c r="IU9" s="40">
        <f t="shared" si="50"/>
        <v>2.7125057381114127E-3</v>
      </c>
      <c r="IV9" s="40">
        <f t="shared" si="51"/>
        <v>0</v>
      </c>
      <c r="IW9" s="40">
        <f t="shared" si="52"/>
        <v>2.9783924193544937E-3</v>
      </c>
      <c r="IX9" s="40">
        <f t="shared" si="53"/>
        <v>2.9212566657397299E-3</v>
      </c>
      <c r="IY9" s="40">
        <f t="shared" si="54"/>
        <v>2.9463478696492252E-3</v>
      </c>
      <c r="IZ9" s="40">
        <f t="shared" si="55"/>
        <v>0</v>
      </c>
      <c r="JA9" s="40">
        <f t="shared" si="56"/>
        <v>2.9822361549105263E-3</v>
      </c>
      <c r="JB9" s="40">
        <f t="shared" si="57"/>
        <v>2.7322549166231289E-3</v>
      </c>
      <c r="JC9" s="40">
        <f t="shared" si="58"/>
        <v>2.5626709979732314E-3</v>
      </c>
      <c r="JD9" s="40">
        <f t="shared" si="59"/>
        <v>2.7380532177582518E-3</v>
      </c>
      <c r="JE9" s="40">
        <f t="shared" si="60"/>
        <v>0</v>
      </c>
      <c r="JF9" s="40">
        <f t="shared" si="61"/>
        <v>0</v>
      </c>
      <c r="JG9" s="40">
        <f t="shared" si="62"/>
        <v>0</v>
      </c>
      <c r="JH9" s="40">
        <f t="shared" si="63"/>
        <v>2.7516002826218364E-3</v>
      </c>
      <c r="JI9" s="40">
        <f t="shared" si="64"/>
        <v>2.7607985670025439E-3</v>
      </c>
      <c r="JJ9" s="40">
        <f t="shared" si="65"/>
        <v>2.6775311353167829E-3</v>
      </c>
      <c r="JK9" s="40">
        <f t="shared" si="66"/>
        <v>2.7819304569414458E-3</v>
      </c>
      <c r="JL9" s="40">
        <f t="shared" si="67"/>
        <v>2.9682127689721529E-3</v>
      </c>
    </row>
    <row r="10" spans="1:272" x14ac:dyDescent="0.25">
      <c r="A10" s="17" t="s">
        <v>179</v>
      </c>
      <c r="B10" s="59">
        <v>354.13077656000002</v>
      </c>
      <c r="C10" s="59">
        <v>1.676404319</v>
      </c>
      <c r="D10" s="59">
        <v>547.55320499000004</v>
      </c>
      <c r="E10" s="59">
        <v>177.91835782000001</v>
      </c>
      <c r="F10" s="59">
        <v>137.78164271</v>
      </c>
      <c r="G10" s="59">
        <v>19.895595019000002</v>
      </c>
      <c r="H10" s="59">
        <v>102.93471495</v>
      </c>
      <c r="I10" s="17">
        <v>0.93222262410000001</v>
      </c>
      <c r="J10" s="17">
        <v>0.18224202719999999</v>
      </c>
      <c r="L10" s="17">
        <v>6.9453405999999997E-3</v>
      </c>
      <c r="M10" s="17">
        <v>0.30570986770000003</v>
      </c>
      <c r="N10" s="17">
        <v>4.5467245E-3</v>
      </c>
      <c r="O10" s="17">
        <v>2.05168035E-2</v>
      </c>
      <c r="P10" s="17">
        <v>7.6343136000000004E-3</v>
      </c>
      <c r="Q10" s="17">
        <v>3.117E-6</v>
      </c>
      <c r="R10" s="17">
        <v>2.4242050000000001E-4</v>
      </c>
      <c r="T10" s="17">
        <v>1.7528871999999999E-3</v>
      </c>
      <c r="W10" s="17">
        <v>5.0767429999999999E-3</v>
      </c>
      <c r="X10" s="17">
        <v>2.2419999999999999E-6</v>
      </c>
      <c r="Y10" s="17">
        <v>3.7620000000000001E-6</v>
      </c>
      <c r="Z10" s="17">
        <v>3.1E-4</v>
      </c>
      <c r="AA10" s="17">
        <v>6.66686449</v>
      </c>
      <c r="AB10" s="17">
        <v>2.8700000000000002E-7</v>
      </c>
      <c r="AD10" s="17">
        <v>7.0777345000000002E-3</v>
      </c>
      <c r="AF10" s="17">
        <v>7.5605719999999998E-3</v>
      </c>
      <c r="AH10" s="17">
        <v>1.01852787E-2</v>
      </c>
      <c r="AI10" s="17">
        <v>6.2769900000000001E-4</v>
      </c>
      <c r="AJ10" s="17">
        <v>0.85403529300000003</v>
      </c>
      <c r="AK10" s="17">
        <v>0.1070822178</v>
      </c>
      <c r="AL10" s="17">
        <v>1.7465959E-2</v>
      </c>
      <c r="AQ10" s="17">
        <v>1.0362804472</v>
      </c>
      <c r="AR10" s="17">
        <v>5.8700000000000002E-3</v>
      </c>
      <c r="AS10" s="17">
        <v>3.3969999999999998E-6</v>
      </c>
      <c r="AT10" s="17">
        <v>1.265E-6</v>
      </c>
      <c r="AU10" s="17">
        <v>1.2826576755000001</v>
      </c>
      <c r="AV10" s="17">
        <v>2.3724040700000001E-2</v>
      </c>
      <c r="AW10" s="17">
        <v>4.5300590000000003E-3</v>
      </c>
      <c r="AX10" s="17">
        <v>4.536516E-3</v>
      </c>
      <c r="AY10" s="17">
        <v>4.5300000000000002E-3</v>
      </c>
      <c r="AZ10" s="5">
        <v>4.5330528000000004E-3</v>
      </c>
      <c r="BA10" s="17">
        <v>1.3641725699999999E-2</v>
      </c>
      <c r="BB10" s="5">
        <v>9.1181591000000003E-3</v>
      </c>
      <c r="BD10" s="17">
        <v>3.9950608999999998E-2</v>
      </c>
      <c r="BF10" s="17">
        <v>2.1599999999999999E-4</v>
      </c>
      <c r="BI10" s="17">
        <v>3.2300369999999998</v>
      </c>
      <c r="BJ10" s="17">
        <v>3.1273430000000002</v>
      </c>
      <c r="BK10" s="17">
        <v>0.360790679</v>
      </c>
      <c r="BL10" s="17">
        <v>4.9211208584000001</v>
      </c>
      <c r="BN10" s="17">
        <v>5.0920039999999998E-3</v>
      </c>
      <c r="BO10" s="5">
        <v>4.5366992E-3</v>
      </c>
      <c r="BQ10" s="17" t="s">
        <v>179</v>
      </c>
      <c r="BR10" s="17">
        <v>4.5845607944134802E-2</v>
      </c>
      <c r="BS10" s="17">
        <v>0.57357321921658599</v>
      </c>
      <c r="BT10" s="17">
        <v>0</v>
      </c>
      <c r="BU10" s="17">
        <v>0.18272930320447101</v>
      </c>
      <c r="BV10" s="17">
        <v>2.16588680368391E-4</v>
      </c>
      <c r="BW10" s="17">
        <v>0</v>
      </c>
      <c r="BX10" s="17">
        <v>0.93469396847236097</v>
      </c>
      <c r="BY10" s="17">
        <v>0.93469396847236097</v>
      </c>
      <c r="BZ10" s="17">
        <v>1.0397909378462</v>
      </c>
      <c r="CA10" s="17">
        <v>3.7079762657671801E-2</v>
      </c>
      <c r="CB10" s="17">
        <v>2.8554108588656102E-3</v>
      </c>
      <c r="CC10" s="17">
        <v>4.1091320954380599E-3</v>
      </c>
      <c r="CD10" s="17">
        <v>0.306514600244227</v>
      </c>
      <c r="CE10" s="17">
        <v>4.5492559363745702E-3</v>
      </c>
      <c r="CF10" s="17">
        <v>1.4589402382094001E-3</v>
      </c>
      <c r="CG10" s="17">
        <v>3.1002378787127298E-3</v>
      </c>
      <c r="CH10" s="5">
        <v>3.7721346199507201E-6</v>
      </c>
      <c r="CI10" s="17">
        <v>2.0572114121463599E-2</v>
      </c>
      <c r="CJ10" s="17">
        <v>1.8373801374581701E-3</v>
      </c>
      <c r="CK10" s="17">
        <v>5.81837442197565E-3</v>
      </c>
      <c r="CL10" s="5">
        <v>3.12529758423252E-6</v>
      </c>
      <c r="CM10" s="17">
        <v>0</v>
      </c>
      <c r="CN10" s="17">
        <v>55.933725581221097</v>
      </c>
      <c r="CO10" s="17">
        <v>2.4307560362572201E-4</v>
      </c>
      <c r="CP10" s="17">
        <v>0</v>
      </c>
      <c r="CQ10" s="17">
        <v>5.0972899684187801E-4</v>
      </c>
      <c r="CR10" s="17">
        <v>1.2479542761399201E-3</v>
      </c>
      <c r="CS10" s="17">
        <v>0</v>
      </c>
      <c r="CT10" s="17">
        <v>0</v>
      </c>
      <c r="CU10" s="17">
        <v>6.2944169116552803E-4</v>
      </c>
      <c r="CV10" s="17">
        <v>0</v>
      </c>
      <c r="CW10" s="5">
        <v>3.4062345938259301E-6</v>
      </c>
      <c r="CX10" s="17">
        <v>0</v>
      </c>
      <c r="CY10" s="5">
        <v>1.2685849633757099E-6</v>
      </c>
      <c r="CZ10" s="17">
        <v>355.117846966164</v>
      </c>
      <c r="DA10" s="17">
        <v>5.0908167941599702E-3</v>
      </c>
      <c r="DB10" s="5">
        <v>2.24792093586203E-6</v>
      </c>
      <c r="DC10" s="17">
        <v>0.10297551216124599</v>
      </c>
      <c r="DD10" s="17">
        <v>2.4184156484068602</v>
      </c>
      <c r="DE10" s="17">
        <v>0.154003340002315</v>
      </c>
      <c r="DF10" s="17">
        <v>3.5780803254022199E-3</v>
      </c>
      <c r="DG10" s="17">
        <v>0.55066320541014602</v>
      </c>
      <c r="DH10" s="17">
        <v>9.2510127482267005E-3</v>
      </c>
      <c r="DI10" s="17">
        <v>1.6272595387820501</v>
      </c>
      <c r="DJ10" s="17">
        <v>1.2592215134178699</v>
      </c>
      <c r="DK10" s="17">
        <v>0.54412446546735105</v>
      </c>
      <c r="DL10" s="17">
        <v>0.36172190855778802</v>
      </c>
      <c r="DM10" s="17">
        <v>3.0761692499016098</v>
      </c>
      <c r="DN10" s="17">
        <v>3.1055119975528702E-4</v>
      </c>
      <c r="DO10" s="17">
        <v>2.6377256077867301E-2</v>
      </c>
      <c r="DP10" s="17">
        <v>6.6837481802939802</v>
      </c>
      <c r="DQ10" s="17">
        <v>6.6837481802939802</v>
      </c>
      <c r="DR10" s="17">
        <v>7.03247824199036E-2</v>
      </c>
      <c r="DS10" s="17">
        <v>0</v>
      </c>
      <c r="DT10" s="5">
        <v>2.8772045569536597E-7</v>
      </c>
      <c r="DU10" s="17">
        <v>0</v>
      </c>
      <c r="DV10" s="17">
        <v>4.9355657013177998</v>
      </c>
      <c r="DW10" s="17">
        <v>1.61791157547798E-3</v>
      </c>
      <c r="DX10" s="17">
        <v>5.1064752298594302E-3</v>
      </c>
      <c r="DY10" s="17">
        <v>0</v>
      </c>
      <c r="DZ10" s="17">
        <v>0</v>
      </c>
      <c r="EA10" s="17">
        <v>0.34033937265276498</v>
      </c>
      <c r="EB10" s="17">
        <v>2.61810952179545E-2</v>
      </c>
      <c r="EC10" s="17">
        <v>2.4478334420322098E-3</v>
      </c>
      <c r="ED10" s="17">
        <v>6.50342016890934</v>
      </c>
      <c r="EE10" s="17">
        <v>0.52671819386343499</v>
      </c>
      <c r="EF10" s="17">
        <v>1.9707544767605298E-3</v>
      </c>
      <c r="EG10" s="17">
        <v>5.6091579997464697E-3</v>
      </c>
      <c r="EH10" s="17">
        <v>0</v>
      </c>
      <c r="EI10" s="17">
        <v>3.3703883992790801E-3</v>
      </c>
      <c r="EJ10" s="17">
        <v>6.84290745548041E-3</v>
      </c>
      <c r="EK10" s="17">
        <v>0.86265865099621297</v>
      </c>
      <c r="EL10" s="17">
        <v>0</v>
      </c>
      <c r="EM10" s="17">
        <v>5.5873483869772797E-2</v>
      </c>
      <c r="EN10" s="17">
        <v>0.108013631960184</v>
      </c>
      <c r="EO10" s="17">
        <v>1.6812148018320301</v>
      </c>
      <c r="EP10" s="17">
        <v>0</v>
      </c>
      <c r="EQ10" s="17">
        <v>7.1810766271487702E-3</v>
      </c>
      <c r="ER10" s="17">
        <v>1.0333783076219301E-2</v>
      </c>
      <c r="ES10" s="17">
        <v>89.372144490925606</v>
      </c>
      <c r="ET10" s="17">
        <v>494.13092147687598</v>
      </c>
      <c r="EU10" s="17">
        <v>54.903631784035298</v>
      </c>
      <c r="EV10" s="17">
        <v>549.03455326091103</v>
      </c>
      <c r="EW10" s="17">
        <v>2.04870719540116E-3</v>
      </c>
      <c r="EX10" s="17">
        <v>7.2655797577120396</v>
      </c>
      <c r="EY10" s="17">
        <v>3.0882741560293601E-2</v>
      </c>
      <c r="EZ10" s="17">
        <v>2.37921685213048E-2</v>
      </c>
      <c r="FA10" s="17">
        <v>4.5422674316704702E-3</v>
      </c>
      <c r="FB10" s="17">
        <v>4.5490586374333898E-3</v>
      </c>
      <c r="FC10" s="17">
        <v>4.5422190181716301E-3</v>
      </c>
      <c r="FD10" s="17">
        <v>4.5450108632748504E-3</v>
      </c>
      <c r="FE10" s="17">
        <v>1.36774589526942E-2</v>
      </c>
      <c r="FF10" s="17">
        <v>9.1431547479290196E-3</v>
      </c>
      <c r="FG10" s="17">
        <v>0</v>
      </c>
      <c r="FH10" s="17">
        <v>4.0061554368734001E-2</v>
      </c>
      <c r="FI10" s="17">
        <v>0.64741678929876401</v>
      </c>
      <c r="FJ10" s="17">
        <v>40.466966867838302</v>
      </c>
      <c r="FK10" s="17">
        <v>0.72819270600814601</v>
      </c>
      <c r="FL10" s="17">
        <v>1.2134034403126099</v>
      </c>
      <c r="FM10" s="17">
        <v>7.4497377050987401</v>
      </c>
      <c r="FN10" s="17">
        <v>0.79133330026400595</v>
      </c>
      <c r="FO10" s="17">
        <v>1.9969753688608001</v>
      </c>
      <c r="FP10" s="17">
        <v>3.7251541857504102E-4</v>
      </c>
      <c r="FQ10" s="17">
        <v>0.20831854583133599</v>
      </c>
      <c r="FR10" s="17">
        <v>178.71425009165699</v>
      </c>
      <c r="FS10" s="17">
        <v>138.14369987312301</v>
      </c>
      <c r="FT10" s="17">
        <v>40.570550218533</v>
      </c>
      <c r="FU10" s="17">
        <v>1.11731532157167E-2</v>
      </c>
      <c r="FV10" s="17">
        <v>2.9781823994003498E-3</v>
      </c>
      <c r="FW10" s="17">
        <v>68.566259362753996</v>
      </c>
      <c r="FX10" s="17">
        <v>6.8818190336039003E-2</v>
      </c>
      <c r="FY10" s="17">
        <v>10.832486648258</v>
      </c>
      <c r="FZ10" s="17">
        <v>1.9364140721021601</v>
      </c>
      <c r="GA10" s="17">
        <v>1.2964324806957801</v>
      </c>
      <c r="GB10" s="17">
        <v>27.387254529120199</v>
      </c>
      <c r="GC10" s="17">
        <v>0</v>
      </c>
      <c r="GD10" s="17">
        <v>2.7540210669268101</v>
      </c>
      <c r="GE10" s="17">
        <v>1.69014578062909</v>
      </c>
      <c r="GF10" s="17">
        <v>12.633041772075099</v>
      </c>
      <c r="GG10" s="17">
        <v>0.68331784586385802</v>
      </c>
      <c r="GH10" s="17">
        <v>0</v>
      </c>
      <c r="GI10" s="17">
        <v>19.9489167920546</v>
      </c>
      <c r="GJ10" s="17">
        <v>8.9251363164205699</v>
      </c>
      <c r="GK10" s="17">
        <v>5.1052942343623202E-3</v>
      </c>
      <c r="GL10" s="17">
        <v>9.0076689980544602E-3</v>
      </c>
      <c r="GM10" s="17">
        <v>4.4970667923741797E-2</v>
      </c>
      <c r="GN10" s="17">
        <v>6.7867340430893304</v>
      </c>
      <c r="GO10" s="17">
        <v>1.0388659572148999</v>
      </c>
      <c r="GP10" s="17">
        <v>0</v>
      </c>
      <c r="GQ10" s="17">
        <v>5.8869192810727397E-3</v>
      </c>
      <c r="GR10" s="17">
        <v>0.45100603647547</v>
      </c>
      <c r="GS10" s="17">
        <v>103.206768520202</v>
      </c>
      <c r="GT10" s="17">
        <v>1.28604090385643</v>
      </c>
      <c r="GU10" s="17">
        <v>3.74753901188841</v>
      </c>
      <c r="GW10" s="26">
        <f t="shared" si="0"/>
        <v>0.86595235731493359</v>
      </c>
      <c r="GX10" s="25">
        <f t="shared" si="1"/>
        <v>0</v>
      </c>
      <c r="GY10" s="40">
        <f t="shared" si="2"/>
        <v>2.7873047797548362E-3</v>
      </c>
      <c r="GZ10" s="40">
        <f t="shared" si="3"/>
        <v>2.8695242415622269E-3</v>
      </c>
      <c r="HA10" s="40">
        <f t="shared" si="4"/>
        <v>2.7053960371541223E-3</v>
      </c>
      <c r="HB10" s="40">
        <f t="shared" si="5"/>
        <v>4.4733566643088384E-3</v>
      </c>
      <c r="HC10" s="40">
        <f t="shared" si="6"/>
        <v>2.6277605347256789E-3</v>
      </c>
      <c r="HD10" s="40">
        <f t="shared" si="7"/>
        <v>2.6800793343288803E-3</v>
      </c>
      <c r="HE10" s="40">
        <f t="shared" si="8"/>
        <v>2.6429720073947159E-3</v>
      </c>
      <c r="HF10" s="69">
        <f t="shared" si="9"/>
        <v>2.651023809625821E-3</v>
      </c>
      <c r="HG10" s="69">
        <f t="shared" si="10"/>
        <v>2.673785031683491E-3</v>
      </c>
      <c r="HH10" s="69">
        <f t="shared" si="11"/>
        <v>0</v>
      </c>
      <c r="HI10" s="69">
        <f t="shared" si="12"/>
        <v>2.764782234534332E-3</v>
      </c>
      <c r="HJ10" s="69">
        <f t="shared" si="13"/>
        <v>2.632340755898248E-3</v>
      </c>
      <c r="HK10" s="69">
        <f t="shared" si="14"/>
        <v>2.7390304651468645E-3</v>
      </c>
      <c r="HL10" s="69">
        <f t="shared" si="15"/>
        <v>2.6958693377162148E-3</v>
      </c>
      <c r="HM10" s="69">
        <f t="shared" si="16"/>
        <v>2.8084986492852336E-3</v>
      </c>
      <c r="HN10" s="69">
        <f t="shared" si="17"/>
        <v>2.6620417813666922E-3</v>
      </c>
      <c r="HO10" s="69">
        <f t="shared" si="18"/>
        <v>2.7023441735414414E-3</v>
      </c>
      <c r="HP10" s="69">
        <f t="shared" si="19"/>
        <v>0</v>
      </c>
      <c r="HQ10" s="69">
        <f t="shared" si="20"/>
        <v>2.7360990380888035E-3</v>
      </c>
      <c r="HR10" s="69">
        <f t="shared" si="21"/>
        <v>0</v>
      </c>
      <c r="HS10" s="69">
        <f t="shared" si="22"/>
        <v>0</v>
      </c>
      <c r="HT10" s="69">
        <f t="shared" si="23"/>
        <v>2.7722093003270578E-3</v>
      </c>
      <c r="HU10" s="69">
        <f t="shared" si="24"/>
        <v>2.6409169768198642E-3</v>
      </c>
      <c r="HV10" s="69">
        <f t="shared" si="25"/>
        <v>2.6939446971610765E-3</v>
      </c>
      <c r="HW10" s="69">
        <f t="shared" si="26"/>
        <v>1.7780637267323241E-3</v>
      </c>
      <c r="HX10" s="40">
        <f t="shared" si="27"/>
        <v>2.5324783965993253E-3</v>
      </c>
      <c r="HY10" s="40">
        <f t="shared" si="28"/>
        <v>2.5102985901252939E-3</v>
      </c>
      <c r="HZ10" s="40">
        <f t="shared" si="29"/>
        <v>0</v>
      </c>
      <c r="IA10" s="40">
        <f t="shared" si="30"/>
        <v>2.7081722142094063E-3</v>
      </c>
      <c r="IB10" s="40">
        <f t="shared" si="31"/>
        <v>0</v>
      </c>
      <c r="IC10" s="40">
        <f t="shared" si="32"/>
        <v>2.5580705410913566E-3</v>
      </c>
      <c r="ID10" s="40">
        <f t="shared" si="33"/>
        <v>0</v>
      </c>
      <c r="IE10" s="40">
        <f t="shared" si="34"/>
        <v>2.7507499386825733E-3</v>
      </c>
      <c r="IF10" s="40">
        <f t="shared" si="35"/>
        <v>2.7763166191566665E-3</v>
      </c>
      <c r="IG10" s="40">
        <f t="shared" si="36"/>
        <v>1.0097191611275652E-2</v>
      </c>
      <c r="IH10" s="40">
        <f t="shared" si="37"/>
        <v>8.6981216799564311E-3</v>
      </c>
      <c r="II10" s="40">
        <f t="shared" si="38"/>
        <v>2.7997720232867344E-3</v>
      </c>
      <c r="IJ10" s="40">
        <f t="shared" si="39"/>
        <v>0</v>
      </c>
      <c r="IK10" s="40">
        <f t="shared" si="40"/>
        <v>0</v>
      </c>
      <c r="IL10" s="40">
        <f t="shared" si="41"/>
        <v>0</v>
      </c>
      <c r="IM10" s="40">
        <f t="shared" si="42"/>
        <v>0</v>
      </c>
      <c r="IN10" s="40">
        <f t="shared" si="43"/>
        <v>2.4949906387656947E-3</v>
      </c>
      <c r="IO10" s="40">
        <f t="shared" si="44"/>
        <v>2.8823306767869717E-3</v>
      </c>
      <c r="IP10" s="40">
        <f t="shared" si="45"/>
        <v>2.7184556449603341E-3</v>
      </c>
      <c r="IQ10" s="40">
        <f t="shared" si="46"/>
        <v>2.8339631428537346E-3</v>
      </c>
      <c r="IR10" s="40">
        <f t="shared" si="47"/>
        <v>2.6376705344323972E-3</v>
      </c>
      <c r="IS10" s="40">
        <f t="shared" si="48"/>
        <v>2.8716786556853124E-3</v>
      </c>
      <c r="IT10" s="40">
        <f t="shared" si="49"/>
        <v>2.6949829285821364E-3</v>
      </c>
      <c r="IU10" s="40">
        <f t="shared" si="50"/>
        <v>2.7648171930595771E-3</v>
      </c>
      <c r="IV10" s="40">
        <f t="shared" si="51"/>
        <v>2.6973550047748223E-3</v>
      </c>
      <c r="IW10" s="40">
        <f t="shared" si="52"/>
        <v>2.6379713192067936E-3</v>
      </c>
      <c r="IX10" s="40">
        <f t="shared" si="53"/>
        <v>2.6194085323237538E-3</v>
      </c>
      <c r="IY10" s="40">
        <f t="shared" si="54"/>
        <v>2.7413042100811053E-3</v>
      </c>
      <c r="IZ10" s="40">
        <f t="shared" si="55"/>
        <v>0</v>
      </c>
      <c r="JA10" s="40">
        <f t="shared" si="56"/>
        <v>2.7770632666451432E-3</v>
      </c>
      <c r="JB10" s="40">
        <f t="shared" si="57"/>
        <v>0</v>
      </c>
      <c r="JC10" s="40">
        <f t="shared" si="58"/>
        <v>2.7253720758843008E-3</v>
      </c>
      <c r="JD10" s="40">
        <f t="shared" si="59"/>
        <v>0</v>
      </c>
      <c r="JE10" s="40">
        <f t="shared" si="60"/>
        <v>0</v>
      </c>
      <c r="JF10" s="40">
        <f t="shared" si="61"/>
        <v>2.7398444829569118E-3</v>
      </c>
      <c r="JG10" s="40">
        <f t="shared" si="62"/>
        <v>2.7397976150841763E-3</v>
      </c>
      <c r="JH10" s="40">
        <f t="shared" si="63"/>
        <v>2.581079867055035E-3</v>
      </c>
      <c r="JI10" s="40">
        <f t="shared" si="64"/>
        <v>2.935274977679805E-3</v>
      </c>
      <c r="JJ10" s="40">
        <f t="shared" si="65"/>
        <v>0</v>
      </c>
      <c r="JK10" s="40">
        <f t="shared" si="66"/>
        <v>2.6100204089235502E-3</v>
      </c>
      <c r="JL10" s="40">
        <f t="shared" si="67"/>
        <v>2.767813297952441E-3</v>
      </c>
    </row>
    <row r="11" spans="1:272" x14ac:dyDescent="0.25">
      <c r="A11" s="17" t="s">
        <v>180</v>
      </c>
      <c r="B11" s="59">
        <v>32486.589415999999</v>
      </c>
      <c r="C11" s="59">
        <v>1037.773007</v>
      </c>
      <c r="D11" s="59">
        <v>21833.7988</v>
      </c>
      <c r="E11" s="59">
        <v>7367.1913357000003</v>
      </c>
      <c r="F11" s="59">
        <v>5558.9654366000004</v>
      </c>
      <c r="G11" s="59">
        <v>19070.013545999998</v>
      </c>
      <c r="H11" s="59">
        <v>22925.189092000001</v>
      </c>
      <c r="I11" s="17">
        <v>140.28581806</v>
      </c>
      <c r="J11" s="17">
        <v>13.176682691</v>
      </c>
      <c r="K11" s="17">
        <v>4.7100951650000003</v>
      </c>
      <c r="L11" s="17">
        <v>3.9285612499999997E-2</v>
      </c>
      <c r="M11" s="17">
        <v>45.257947074999997</v>
      </c>
      <c r="N11" s="17">
        <v>1.14678213E-2</v>
      </c>
      <c r="O11" s="17">
        <v>7.69104169E-2</v>
      </c>
      <c r="P11" s="17">
        <v>5.4686796500000003E-2</v>
      </c>
      <c r="Q11" s="17">
        <v>2.4262470039999999</v>
      </c>
      <c r="R11" s="17">
        <v>52.951009397999997</v>
      </c>
      <c r="S11" s="17">
        <v>13.294478</v>
      </c>
      <c r="T11" s="17">
        <v>0.1225443515</v>
      </c>
      <c r="U11" s="17">
        <v>2.076391375</v>
      </c>
      <c r="V11" s="17">
        <v>10.568976255000001</v>
      </c>
      <c r="W11" s="17">
        <v>0.29642157800000002</v>
      </c>
      <c r="X11" s="17">
        <v>0.27757451300000002</v>
      </c>
      <c r="Y11" s="17">
        <v>2.1264051000000001E-3</v>
      </c>
      <c r="Z11" s="17">
        <v>0.43171646149999998</v>
      </c>
      <c r="AA11" s="17">
        <v>176.66634372999999</v>
      </c>
      <c r="AB11" s="17">
        <v>249.10772499999999</v>
      </c>
      <c r="AC11" s="17">
        <v>0.257187</v>
      </c>
      <c r="AD11" s="17">
        <v>0.34216950950000002</v>
      </c>
      <c r="AF11" s="17">
        <v>1.2444738699</v>
      </c>
      <c r="AG11" s="17">
        <v>5.3215510000000004</v>
      </c>
      <c r="AH11" s="17">
        <v>5.9898498656000001</v>
      </c>
      <c r="AI11" s="17">
        <v>70.73903937</v>
      </c>
      <c r="AJ11" s="17">
        <v>2001.8108462</v>
      </c>
      <c r="AK11" s="17">
        <v>38.917652302999997</v>
      </c>
      <c r="AL11" s="17">
        <v>0.76243563950000004</v>
      </c>
      <c r="AM11" s="17">
        <v>34.139020309999999</v>
      </c>
      <c r="AN11" s="17">
        <v>0.29205846000000002</v>
      </c>
      <c r="AP11" s="17">
        <v>1.396E-2</v>
      </c>
      <c r="AQ11" s="17">
        <v>339.20166377999999</v>
      </c>
      <c r="AR11" s="17">
        <v>8.0685000000000007E-2</v>
      </c>
      <c r="AS11" s="17">
        <v>1.9094260000000001</v>
      </c>
      <c r="AT11" s="17">
        <v>8.1486282502999998</v>
      </c>
      <c r="AU11" s="17">
        <v>297.26708409000003</v>
      </c>
      <c r="AV11" s="17">
        <v>5.4014096800000001E-2</v>
      </c>
      <c r="AZ11" s="17">
        <v>4.7899940000000001E-6</v>
      </c>
      <c r="BA11" s="17">
        <v>8.7414169999999996E-4</v>
      </c>
      <c r="BB11" s="17">
        <v>7.6605399999999995E-4</v>
      </c>
      <c r="BD11" s="17">
        <v>0.82705671059999997</v>
      </c>
      <c r="BF11" s="17">
        <v>1.32945</v>
      </c>
      <c r="BG11" s="17">
        <v>2.5540615419999999</v>
      </c>
      <c r="BI11" s="17">
        <v>5.0678830000000001</v>
      </c>
      <c r="BJ11" s="17">
        <v>4.9158439999999999</v>
      </c>
      <c r="BK11" s="17">
        <v>66.108627568000003</v>
      </c>
      <c r="BL11" s="17">
        <v>110.76309508999999</v>
      </c>
      <c r="BM11" s="17">
        <v>23.417764815000002</v>
      </c>
      <c r="BN11" s="17">
        <v>1139.3012768999999</v>
      </c>
      <c r="BO11" s="17">
        <v>4.213221E-4</v>
      </c>
      <c r="BQ11" s="17" t="s">
        <v>180</v>
      </c>
      <c r="BR11" s="17">
        <v>30.802042156751298</v>
      </c>
      <c r="BS11" s="17">
        <v>489.56878898279001</v>
      </c>
      <c r="BT11" s="17">
        <v>0</v>
      </c>
      <c r="BU11" s="17">
        <v>13.2133753323783</v>
      </c>
      <c r="BV11" s="17">
        <v>1.3330804292865599</v>
      </c>
      <c r="BW11" s="17">
        <v>4.7229904192048799</v>
      </c>
      <c r="BX11" s="17">
        <v>140.665201259535</v>
      </c>
      <c r="BY11" s="17">
        <v>140.665201259535</v>
      </c>
      <c r="BZ11" s="17">
        <v>90.8509469065758</v>
      </c>
      <c r="CA11" s="17">
        <v>1510.84414667075</v>
      </c>
      <c r="CB11" s="17">
        <v>1.6151290833843101E-2</v>
      </c>
      <c r="CC11" s="17">
        <v>2.3242113091596499E-2</v>
      </c>
      <c r="CD11" s="17">
        <v>45.409353279410702</v>
      </c>
      <c r="CE11" s="17">
        <v>4.2247111264369201E-4</v>
      </c>
      <c r="CF11" s="17">
        <v>3.67184380054783E-3</v>
      </c>
      <c r="CG11" s="17">
        <v>7.8025621701196396E-3</v>
      </c>
      <c r="CH11" s="17">
        <v>2.1321162918963498E-3</v>
      </c>
      <c r="CI11" s="17">
        <v>7.7123244734668903E-2</v>
      </c>
      <c r="CJ11" s="17">
        <v>1.31606271124412E-2</v>
      </c>
      <c r="CK11" s="17">
        <v>4.16754798690454E-2</v>
      </c>
      <c r="CL11" s="17">
        <v>2.4329171795667799</v>
      </c>
      <c r="CM11" s="17">
        <v>2.5610664873030302</v>
      </c>
      <c r="CN11" s="17">
        <v>84788.661704032595</v>
      </c>
      <c r="CO11" s="17">
        <v>53.095882830217597</v>
      </c>
      <c r="CP11" s="17">
        <v>0</v>
      </c>
      <c r="CQ11" s="17">
        <v>3.5586486011541102E-2</v>
      </c>
      <c r="CR11" s="17">
        <v>8.7125255474837099E-2</v>
      </c>
      <c r="CS11" s="17">
        <v>13.3565253345981</v>
      </c>
      <c r="CT11" s="17">
        <v>2.0819042702869002</v>
      </c>
      <c r="CU11" s="17">
        <v>70.933190449204602</v>
      </c>
      <c r="CV11" s="17">
        <v>10.589155808546201</v>
      </c>
      <c r="CW11" s="17">
        <v>1.91464165654194</v>
      </c>
      <c r="CX11" s="17">
        <v>34.232605979963097</v>
      </c>
      <c r="CY11" s="17">
        <v>8.1709356775354607</v>
      </c>
      <c r="CZ11" s="17">
        <v>32598.478494753701</v>
      </c>
      <c r="DA11" s="17">
        <v>0.29723232674337602</v>
      </c>
      <c r="DB11" s="17">
        <v>0.278336128672099</v>
      </c>
      <c r="DC11" s="17">
        <v>0.15245410803750001</v>
      </c>
      <c r="DD11" s="17">
        <v>3.80146827824532</v>
      </c>
      <c r="DE11" s="17">
        <v>0.24207354618958499</v>
      </c>
      <c r="DF11" s="17">
        <v>5.6243575455942997E-3</v>
      </c>
      <c r="DG11" s="17">
        <v>0.86559705021577904</v>
      </c>
      <c r="DH11" s="17">
        <v>1.4541397840572699E-2</v>
      </c>
      <c r="DI11" s="17">
        <v>535.81329778848306</v>
      </c>
      <c r="DJ11" s="17">
        <v>927.87855360699496</v>
      </c>
      <c r="DK11" s="17">
        <v>87.986101355904793</v>
      </c>
      <c r="DL11" s="17">
        <v>66.250646642429103</v>
      </c>
      <c r="DM11" s="17">
        <v>456.93122584499798</v>
      </c>
      <c r="DN11" s="17">
        <v>0.43289833517604398</v>
      </c>
      <c r="DO11" s="17">
        <v>17.860937995947999</v>
      </c>
      <c r="DP11" s="17">
        <v>176.982188242479</v>
      </c>
      <c r="DQ11" s="17">
        <v>176.982188242479</v>
      </c>
      <c r="DR11" s="17">
        <v>3.42259829784398</v>
      </c>
      <c r="DS11" s="17">
        <v>0</v>
      </c>
      <c r="DT11" s="17">
        <v>249.78709027533901</v>
      </c>
      <c r="DU11" s="17">
        <v>0.25789422735532502</v>
      </c>
      <c r="DV11" s="17">
        <v>111.06505163164</v>
      </c>
      <c r="DW11" s="17">
        <v>0.1122846617694</v>
      </c>
      <c r="DX11" s="17">
        <v>0.21009334628977999</v>
      </c>
      <c r="DY11" s="17">
        <v>0</v>
      </c>
      <c r="DZ11" s="17">
        <v>0</v>
      </c>
      <c r="EA11" s="17">
        <v>146.790490844565</v>
      </c>
      <c r="EB11" s="17">
        <v>30.272616933403398</v>
      </c>
      <c r="EC11" s="17">
        <v>1.94739289186705</v>
      </c>
      <c r="ED11" s="17">
        <v>1319.65806596415</v>
      </c>
      <c r="EE11" s="17">
        <v>244.45714096461199</v>
      </c>
      <c r="EF11" s="17">
        <v>0.32450840083618998</v>
      </c>
      <c r="EG11" s="17">
        <v>0.92360443148008398</v>
      </c>
      <c r="EH11" s="17">
        <v>5.3360335696423098</v>
      </c>
      <c r="EI11" s="17">
        <v>1.9817612701312299</v>
      </c>
      <c r="EJ11" s="17">
        <v>4.0235278145372702</v>
      </c>
      <c r="EK11" s="17">
        <v>2014.4263959166999</v>
      </c>
      <c r="EL11" s="17">
        <v>23.482477710974798</v>
      </c>
      <c r="EM11" s="17">
        <v>0.39628416960587398</v>
      </c>
      <c r="EN11" s="17">
        <v>39.740389192103798</v>
      </c>
      <c r="EO11" s="17">
        <v>1041.0633961297799</v>
      </c>
      <c r="EP11" s="17">
        <v>0</v>
      </c>
      <c r="EQ11" s="17">
        <v>0.31289113420967102</v>
      </c>
      <c r="ER11" s="17">
        <v>0.45025618891185398</v>
      </c>
      <c r="ES11" s="17">
        <v>24439.311829724898</v>
      </c>
      <c r="ET11" s="17">
        <v>19704.069534535902</v>
      </c>
      <c r="EU11" s="17">
        <v>2189.33878576608</v>
      </c>
      <c r="EV11" s="17">
        <v>21893.408320302002</v>
      </c>
      <c r="EW11" s="17">
        <v>0.72402945393870899</v>
      </c>
      <c r="EX11" s="17">
        <v>1735.39410574267</v>
      </c>
      <c r="EY11" s="17">
        <v>20.838481522919999</v>
      </c>
      <c r="EZ11" s="17">
        <v>5.4162720021847501E-2</v>
      </c>
      <c r="FA11" s="17">
        <v>0</v>
      </c>
      <c r="FB11" s="17">
        <v>0</v>
      </c>
      <c r="FC11" s="17">
        <v>0</v>
      </c>
      <c r="FD11" s="5">
        <v>4.8035852629838196E-6</v>
      </c>
      <c r="FE11" s="17">
        <v>8.7651678818045399E-4</v>
      </c>
      <c r="FF11" s="17">
        <v>7.6811191239286398E-4</v>
      </c>
      <c r="FG11" s="17">
        <v>0</v>
      </c>
      <c r="FH11" s="17">
        <v>0.82981502223435499</v>
      </c>
      <c r="FI11" s="17">
        <v>23.830919518510498</v>
      </c>
      <c r="FJ11" s="17">
        <v>7634.0737568944796</v>
      </c>
      <c r="FK11" s="17">
        <v>102.19452200414401</v>
      </c>
      <c r="FL11" s="17">
        <v>110.63130713941401</v>
      </c>
      <c r="FM11" s="17">
        <v>194.93781688200301</v>
      </c>
      <c r="FN11" s="17">
        <v>46.259452528712401</v>
      </c>
      <c r="FO11" s="17">
        <v>62.365984172070803</v>
      </c>
      <c r="FP11" s="17">
        <v>2.0721904789588901E-2</v>
      </c>
      <c r="FQ11" s="17">
        <v>130.65590662576699</v>
      </c>
      <c r="FR11" s="17">
        <v>7385.5017209052603</v>
      </c>
      <c r="FS11" s="17">
        <v>5572.8871373526199</v>
      </c>
      <c r="FT11" s="17">
        <v>1812.6145835526299</v>
      </c>
      <c r="FU11" s="17">
        <v>5.8216789123144501</v>
      </c>
      <c r="FV11" s="17">
        <v>2.61367078915546</v>
      </c>
      <c r="FW11" s="17">
        <v>1843.67426567701</v>
      </c>
      <c r="FX11" s="17">
        <v>279.50588725547698</v>
      </c>
      <c r="FY11" s="17">
        <v>426.045175449439</v>
      </c>
      <c r="FZ11" s="17">
        <v>55.582143313105803</v>
      </c>
      <c r="GA11" s="17">
        <v>51.735750168289798</v>
      </c>
      <c r="GB11" s="17">
        <v>1068.89849976245</v>
      </c>
      <c r="GC11" s="17">
        <v>0.29263506142076801</v>
      </c>
      <c r="GD11" s="17">
        <v>339.42646206028502</v>
      </c>
      <c r="GE11" s="17">
        <v>196.70351954783101</v>
      </c>
      <c r="GF11" s="17">
        <v>954.27594473211104</v>
      </c>
      <c r="GG11" s="17">
        <v>17.1546928748099</v>
      </c>
      <c r="GH11" s="17">
        <v>0</v>
      </c>
      <c r="GI11" s="17">
        <v>19122.562642974201</v>
      </c>
      <c r="GJ11" s="17">
        <v>2033.39067661633</v>
      </c>
      <c r="GK11" s="17">
        <v>1142.46048651812</v>
      </c>
      <c r="GL11" s="17">
        <v>15.986693974458101</v>
      </c>
      <c r="GM11" s="17">
        <v>971.94590474448205</v>
      </c>
      <c r="GN11" s="17">
        <v>3093.1674670703301</v>
      </c>
      <c r="GO11" s="17">
        <v>339.95216230762702</v>
      </c>
      <c r="GP11" s="17">
        <v>1.3995777281043601E-2</v>
      </c>
      <c r="GQ11" s="17">
        <v>8.0899267002430594E-2</v>
      </c>
      <c r="GR11" s="17">
        <v>315.46275912040898</v>
      </c>
      <c r="GS11" s="17">
        <v>22985.086187585701</v>
      </c>
      <c r="GT11" s="17">
        <v>297.91195918269102</v>
      </c>
      <c r="GU11" s="17">
        <v>784.92965149075405</v>
      </c>
      <c r="GW11" s="26">
        <f t="shared" si="0"/>
        <v>1.0632682266349138</v>
      </c>
      <c r="GX11" s="25">
        <f t="shared" si="1"/>
        <v>0</v>
      </c>
      <c r="GY11" s="40">
        <f t="shared" si="2"/>
        <v>3.4441620608716612E-3</v>
      </c>
      <c r="GZ11" s="40">
        <f t="shared" si="3"/>
        <v>3.1706250862043248E-3</v>
      </c>
      <c r="HA11" s="40">
        <f t="shared" si="4"/>
        <v>2.7301488324606767E-3</v>
      </c>
      <c r="HB11" s="40">
        <f t="shared" si="5"/>
        <v>2.4853956373484375E-3</v>
      </c>
      <c r="HC11" s="40">
        <f t="shared" si="6"/>
        <v>2.5043690073983131E-3</v>
      </c>
      <c r="HD11" s="40">
        <f t="shared" si="7"/>
        <v>2.7555878157844629E-3</v>
      </c>
      <c r="HE11" s="40">
        <f t="shared" si="8"/>
        <v>2.6127198055086952E-3</v>
      </c>
      <c r="HF11" s="69">
        <f t="shared" si="9"/>
        <v>2.7043588923061166E-3</v>
      </c>
      <c r="HG11" s="69">
        <f t="shared" si="10"/>
        <v>2.784664565335718E-3</v>
      </c>
      <c r="HH11" s="69">
        <f t="shared" si="11"/>
        <v>2.7377905866323811E-3</v>
      </c>
      <c r="HI11" s="69">
        <f t="shared" si="12"/>
        <v>2.7437888473700934E-3</v>
      </c>
      <c r="HJ11" s="69">
        <f t="shared" si="13"/>
        <v>3.3454059274893649E-3</v>
      </c>
      <c r="HK11" s="69">
        <f t="shared" si="14"/>
        <v>5.7418671735580038E-4</v>
      </c>
      <c r="HL11" s="69">
        <f t="shared" si="15"/>
        <v>2.7672172801458603E-3</v>
      </c>
      <c r="HM11" s="69">
        <f t="shared" si="16"/>
        <v>2.7302839266987117E-3</v>
      </c>
      <c r="HN11" s="69">
        <f t="shared" si="17"/>
        <v>2.7491741590131838E-3</v>
      </c>
      <c r="HO11" s="69">
        <f t="shared" si="18"/>
        <v>2.7359900002788774E-3</v>
      </c>
      <c r="HP11" s="69">
        <f t="shared" si="19"/>
        <v>4.6671508725728145E-3</v>
      </c>
      <c r="HQ11" s="69">
        <f t="shared" si="20"/>
        <v>1.3659543204503004E-3</v>
      </c>
      <c r="HR11" s="69">
        <f t="shared" si="21"/>
        <v>2.6550366916738575E-3</v>
      </c>
      <c r="HS11" s="69">
        <f t="shared" si="22"/>
        <v>1.909319602894662E-3</v>
      </c>
      <c r="HT11" s="69">
        <f t="shared" si="23"/>
        <v>2.7351205295047705E-3</v>
      </c>
      <c r="HU11" s="69">
        <f t="shared" si="24"/>
        <v>2.7438242217108053E-3</v>
      </c>
      <c r="HV11" s="69">
        <f t="shared" si="25"/>
        <v>2.6858437728303802E-3</v>
      </c>
      <c r="HW11" s="69">
        <f t="shared" si="26"/>
        <v>2.7376154986946187E-3</v>
      </c>
      <c r="HX11" s="40">
        <f t="shared" si="27"/>
        <v>1.7878023952412245E-3</v>
      </c>
      <c r="HY11" s="40">
        <f t="shared" si="28"/>
        <v>2.72719473207434E-3</v>
      </c>
      <c r="HZ11" s="40">
        <f t="shared" si="29"/>
        <v>2.7498565453348113E-3</v>
      </c>
      <c r="IA11" s="40">
        <f t="shared" si="30"/>
        <v>2.7191299134994118E-3</v>
      </c>
      <c r="IB11" s="40">
        <f t="shared" si="31"/>
        <v>0</v>
      </c>
      <c r="IC11" s="40">
        <f t="shared" si="32"/>
        <v>2.9240970857559658E-3</v>
      </c>
      <c r="ID11" s="40">
        <f t="shared" si="33"/>
        <v>2.721494098677139E-3</v>
      </c>
      <c r="IE11" s="40">
        <f t="shared" si="34"/>
        <v>2.5775636142682267E-3</v>
      </c>
      <c r="IF11" s="40">
        <f t="shared" si="35"/>
        <v>2.74461006162518E-3</v>
      </c>
      <c r="IG11" s="40">
        <f t="shared" si="36"/>
        <v>6.3020688196628316E-3</v>
      </c>
      <c r="IH11" s="40">
        <f t="shared" si="37"/>
        <v>2.1140455305429098E-2</v>
      </c>
      <c r="II11" s="40">
        <f t="shared" si="38"/>
        <v>9.3343435780583164E-4</v>
      </c>
      <c r="IJ11" s="40">
        <f t="shared" si="39"/>
        <v>2.7413109431170279E-3</v>
      </c>
      <c r="IK11" s="40">
        <f t="shared" si="40"/>
        <v>1.9742671407908742E-3</v>
      </c>
      <c r="IL11" s="40">
        <f t="shared" si="41"/>
        <v>0</v>
      </c>
      <c r="IM11" s="40">
        <f t="shared" si="42"/>
        <v>2.5628424816332789E-3</v>
      </c>
      <c r="IN11" s="40">
        <f t="shared" si="43"/>
        <v>2.2125437689886748E-3</v>
      </c>
      <c r="IO11" s="40">
        <f t="shared" si="44"/>
        <v>2.6555989642509459E-3</v>
      </c>
      <c r="IP11" s="40">
        <f t="shared" si="45"/>
        <v>2.7315311208394011E-3</v>
      </c>
      <c r="IQ11" s="40">
        <f t="shared" si="46"/>
        <v>2.7375684041838076E-3</v>
      </c>
      <c r="IR11" s="40">
        <f t="shared" si="47"/>
        <v>2.1693457742390141E-3</v>
      </c>
      <c r="IS11" s="40">
        <f t="shared" si="48"/>
        <v>2.7515635852953706E-3</v>
      </c>
      <c r="IT11" s="40">
        <f t="shared" si="49"/>
        <v>0</v>
      </c>
      <c r="IU11" s="40">
        <f t="shared" si="50"/>
        <v>0</v>
      </c>
      <c r="IV11" s="40">
        <f t="shared" si="51"/>
        <v>0</v>
      </c>
      <c r="IW11" s="40">
        <f t="shared" si="52"/>
        <v>2.8374279766988186E-3</v>
      </c>
      <c r="IX11" s="40">
        <f t="shared" si="53"/>
        <v>2.7170516867620334E-3</v>
      </c>
      <c r="IY11" s="40">
        <f t="shared" si="54"/>
        <v>2.6863803241860638E-3</v>
      </c>
      <c r="IZ11" s="40">
        <f t="shared" si="55"/>
        <v>0</v>
      </c>
      <c r="JA11" s="40">
        <f t="shared" si="56"/>
        <v>3.3350937112328971E-3</v>
      </c>
      <c r="JB11" s="40">
        <f t="shared" si="57"/>
        <v>0</v>
      </c>
      <c r="JC11" s="40">
        <f t="shared" si="58"/>
        <v>2.7307753481213112E-3</v>
      </c>
      <c r="JD11" s="40">
        <f t="shared" si="59"/>
        <v>2.7426689560287455E-3</v>
      </c>
      <c r="JE11" s="40">
        <f t="shared" si="60"/>
        <v>0</v>
      </c>
      <c r="JF11" s="40">
        <f t="shared" si="61"/>
        <v>2.7379752204915952E-3</v>
      </c>
      <c r="JG11" s="40">
        <f t="shared" si="62"/>
        <v>2.7382134251718519E-3</v>
      </c>
      <c r="JH11" s="40">
        <f t="shared" si="63"/>
        <v>2.1482683827162845E-3</v>
      </c>
      <c r="JI11" s="40">
        <f t="shared" si="64"/>
        <v>2.7261475620075134E-3</v>
      </c>
      <c r="JJ11" s="40">
        <f t="shared" si="65"/>
        <v>2.7634104486925892E-3</v>
      </c>
      <c r="JK11" s="40">
        <f t="shared" si="66"/>
        <v>2.7729360812410678E-3</v>
      </c>
      <c r="JL11" s="40">
        <f t="shared" si="67"/>
        <v>2.7271596806624047E-3</v>
      </c>
    </row>
    <row r="12" spans="1:272" x14ac:dyDescent="0.25">
      <c r="A12" s="17" t="s">
        <v>181</v>
      </c>
      <c r="B12" s="59">
        <v>25770.074688000001</v>
      </c>
      <c r="C12" s="59">
        <v>4388.7307750999998</v>
      </c>
      <c r="D12" s="59">
        <v>24071.378376000001</v>
      </c>
      <c r="E12" s="59">
        <v>11134.251082000001</v>
      </c>
      <c r="F12" s="59">
        <v>9222.3944186999997</v>
      </c>
      <c r="G12" s="59">
        <v>14795.577090000001</v>
      </c>
      <c r="H12" s="59">
        <v>25909.031802000001</v>
      </c>
      <c r="I12" s="17">
        <v>291.6162956</v>
      </c>
      <c r="J12" s="17">
        <v>57.017399877999999</v>
      </c>
      <c r="K12" s="17">
        <v>6.8388219939999999</v>
      </c>
      <c r="L12" s="17">
        <v>0.1718102521</v>
      </c>
      <c r="M12" s="17">
        <v>62.201887896999999</v>
      </c>
      <c r="N12" s="17">
        <v>1.0240624800000001E-2</v>
      </c>
      <c r="O12" s="17">
        <v>0.28758623919999998</v>
      </c>
      <c r="P12" s="17">
        <v>6.5460506299999999E-2</v>
      </c>
      <c r="Q12" s="17">
        <v>0.61730555340000004</v>
      </c>
      <c r="R12" s="17">
        <v>0.43750726070000001</v>
      </c>
      <c r="S12" s="17">
        <v>2.6682477000000002</v>
      </c>
      <c r="T12" s="17">
        <v>0.42765020390000003</v>
      </c>
      <c r="U12" s="17">
        <v>1.0629370385000001</v>
      </c>
      <c r="V12" s="17">
        <v>6.6325880240000004</v>
      </c>
      <c r="W12" s="17">
        <v>0.517141038</v>
      </c>
      <c r="X12" s="17">
        <v>2.0080000000000001E-2</v>
      </c>
      <c r="Y12" s="17">
        <v>3.1168931E-3</v>
      </c>
      <c r="Z12" s="17">
        <v>0.3277051285</v>
      </c>
      <c r="AA12" s="17">
        <v>202.9129916</v>
      </c>
      <c r="AB12" s="17">
        <v>489.5596089</v>
      </c>
      <c r="AD12" s="17">
        <v>7.9633184800000006E-2</v>
      </c>
      <c r="AE12" s="17">
        <v>3.0000000000000001E-3</v>
      </c>
      <c r="AF12" s="17">
        <v>2.3224453776999998</v>
      </c>
      <c r="AG12" s="17">
        <v>2.4256585799999999</v>
      </c>
      <c r="AH12" s="17">
        <v>10.507239853</v>
      </c>
      <c r="AI12" s="17">
        <v>29.395217111000001</v>
      </c>
      <c r="AJ12" s="17">
        <v>5074.4795999999997</v>
      </c>
      <c r="AK12" s="17">
        <v>4.0646194633999997</v>
      </c>
      <c r="AL12" s="17">
        <v>1.0149759854</v>
      </c>
      <c r="AM12" s="17">
        <v>25.247656575000001</v>
      </c>
      <c r="AN12" s="17">
        <v>0.78099813799999995</v>
      </c>
      <c r="AP12" s="17">
        <v>8.2458500000000004E-2</v>
      </c>
      <c r="AQ12" s="17">
        <v>142.00609163999999</v>
      </c>
      <c r="AR12" s="17">
        <v>0.30659999999999998</v>
      </c>
      <c r="AS12" s="17">
        <v>3.0932994378999998</v>
      </c>
      <c r="AT12" s="17">
        <v>7.8534244229999999</v>
      </c>
      <c r="AU12" s="17">
        <v>86.822410390000002</v>
      </c>
      <c r="AV12" s="17">
        <v>0.1139523512</v>
      </c>
      <c r="AX12" s="17">
        <v>9.9999999999999995E-7</v>
      </c>
      <c r="AZ12" s="17">
        <v>3.0808600000000002E-5</v>
      </c>
      <c r="BA12" s="17">
        <v>8.3352350000000003E-4</v>
      </c>
      <c r="BB12" s="17">
        <v>7.5871369999999997E-4</v>
      </c>
      <c r="BD12" s="17">
        <v>0.71598123940000002</v>
      </c>
      <c r="BE12" s="17">
        <v>7.5144000000000002E-2</v>
      </c>
      <c r="BF12" s="17">
        <v>13.38269</v>
      </c>
      <c r="BG12" s="17">
        <v>1.3255202049999999</v>
      </c>
      <c r="BI12" s="17">
        <v>29.054070209999999</v>
      </c>
      <c r="BJ12" s="17">
        <v>28.182466030000001</v>
      </c>
      <c r="BK12" s="17">
        <v>15.095157756000001</v>
      </c>
      <c r="BL12" s="17">
        <v>468.25143544999997</v>
      </c>
      <c r="BM12" s="17">
        <v>4.3505937560000003</v>
      </c>
      <c r="BN12" s="17">
        <v>671.39376747999995</v>
      </c>
      <c r="BO12" s="17">
        <v>1.9176648E-3</v>
      </c>
      <c r="BQ12" s="17" t="s">
        <v>181</v>
      </c>
      <c r="BR12" s="17">
        <v>25.2031135450306</v>
      </c>
      <c r="BS12" s="17">
        <v>655.01935100810499</v>
      </c>
      <c r="BT12" s="17">
        <v>7.5349633988657294E-2</v>
      </c>
      <c r="BU12" s="17">
        <v>57.172249281934498</v>
      </c>
      <c r="BV12" s="17">
        <v>13.419380729710699</v>
      </c>
      <c r="BW12" s="17">
        <v>6.85752887571706</v>
      </c>
      <c r="BX12" s="17">
        <v>292.41411245415799</v>
      </c>
      <c r="BY12" s="17">
        <v>292.41411245415799</v>
      </c>
      <c r="BZ12" s="17">
        <v>97.561367947151794</v>
      </c>
      <c r="CA12" s="17">
        <v>2045.67329581594</v>
      </c>
      <c r="CB12" s="17">
        <v>7.0594647835667407E-2</v>
      </c>
      <c r="CC12" s="17">
        <v>0.101587980201833</v>
      </c>
      <c r="CD12" s="17">
        <v>62.371736706360103</v>
      </c>
      <c r="CE12" s="17">
        <v>1.9226389255868801E-3</v>
      </c>
      <c r="CF12" s="17">
        <v>3.2859259567616702E-3</v>
      </c>
      <c r="CG12" s="17">
        <v>6.9824983719075301E-3</v>
      </c>
      <c r="CH12" s="17">
        <v>3.1256876074141301E-3</v>
      </c>
      <c r="CI12" s="17">
        <v>0.28831722166489099</v>
      </c>
      <c r="CJ12" s="17">
        <v>1.5752239877863901E-2</v>
      </c>
      <c r="CK12" s="17">
        <v>4.9882384840137399E-2</v>
      </c>
      <c r="CL12" s="17">
        <v>0.61898798619842199</v>
      </c>
      <c r="CM12" s="17">
        <v>1.32922838127372</v>
      </c>
      <c r="CN12" s="17">
        <v>9313.1210601419607</v>
      </c>
      <c r="CO12" s="17">
        <v>0.438697363963863</v>
      </c>
      <c r="CP12" s="17">
        <v>0</v>
      </c>
      <c r="CQ12" s="17">
        <v>0.12434287567320899</v>
      </c>
      <c r="CR12" s="17">
        <v>0.30442992241869199</v>
      </c>
      <c r="CS12" s="17">
        <v>2.6755504006302999</v>
      </c>
      <c r="CT12" s="17">
        <v>1.06583921465521</v>
      </c>
      <c r="CU12" s="17">
        <v>29.475934648205101</v>
      </c>
      <c r="CV12" s="17">
        <v>6.6507706090007996</v>
      </c>
      <c r="CW12" s="17">
        <v>3.10174718004596</v>
      </c>
      <c r="CX12" s="17">
        <v>25.316637745263201</v>
      </c>
      <c r="CY12" s="17">
        <v>7.8749345303052998</v>
      </c>
      <c r="CZ12" s="17">
        <v>25833.9955464343</v>
      </c>
      <c r="DA12" s="17">
        <v>0.51855701203179005</v>
      </c>
      <c r="DB12" s="17">
        <v>2.01322516870318E-2</v>
      </c>
      <c r="DC12" s="17">
        <v>0.87399634848459296</v>
      </c>
      <c r="DD12" s="17">
        <v>21.793874484697099</v>
      </c>
      <c r="DE12" s="17">
        <v>1.38779029415168</v>
      </c>
      <c r="DF12" s="17">
        <v>3.2244402916714897E-2</v>
      </c>
      <c r="DG12" s="17">
        <v>4.9624145412457201</v>
      </c>
      <c r="DH12" s="17">
        <v>8.3365422708708795E-2</v>
      </c>
      <c r="DI12" s="17">
        <v>467.65102475050497</v>
      </c>
      <c r="DJ12" s="17">
        <v>278.494134806283</v>
      </c>
      <c r="DK12" s="17">
        <v>97.2365276044262</v>
      </c>
      <c r="DL12" s="17">
        <v>15.1365231292648</v>
      </c>
      <c r="DM12" s="17">
        <v>294.17246894773001</v>
      </c>
      <c r="DN12" s="17">
        <v>0.32860377007728098</v>
      </c>
      <c r="DO12" s="17">
        <v>15.1542432231231</v>
      </c>
      <c r="DP12" s="17">
        <v>203.45774243307099</v>
      </c>
      <c r="DQ12" s="17">
        <v>203.45774243307099</v>
      </c>
      <c r="DR12" s="17">
        <v>2.1814348595011501</v>
      </c>
      <c r="DS12" s="17">
        <v>0</v>
      </c>
      <c r="DT12" s="17">
        <v>490.95017363063602</v>
      </c>
      <c r="DU12" s="17">
        <v>0</v>
      </c>
      <c r="DV12" s="17">
        <v>469.52719922662999</v>
      </c>
      <c r="DW12" s="17">
        <v>2.4673926123862301E-2</v>
      </c>
      <c r="DX12" s="17">
        <v>4.9329363412969798E-2</v>
      </c>
      <c r="DY12" s="17">
        <v>0</v>
      </c>
      <c r="DZ12" s="17">
        <v>3.00762003340003E-3</v>
      </c>
      <c r="EA12" s="17">
        <v>97.703082858174199</v>
      </c>
      <c r="EB12" s="17">
        <v>43.683655747906997</v>
      </c>
      <c r="EC12" s="17">
        <v>0.33646914438647002</v>
      </c>
      <c r="ED12" s="17">
        <v>2362.6360450124098</v>
      </c>
      <c r="EE12" s="17">
        <v>250.916006678174</v>
      </c>
      <c r="EF12" s="17">
        <v>0.60543846576607996</v>
      </c>
      <c r="EG12" s="17">
        <v>1.7231715379663399</v>
      </c>
      <c r="EH12" s="17">
        <v>2.4323028454088198</v>
      </c>
      <c r="EI12" s="17">
        <v>3.4767394698765899</v>
      </c>
      <c r="EJ12" s="17">
        <v>7.05886771807734</v>
      </c>
      <c r="EK12" s="17">
        <v>5096.2614922886996</v>
      </c>
      <c r="EL12" s="17">
        <v>4.3624515768157597</v>
      </c>
      <c r="EM12" s="17">
        <v>0.51776237582011997</v>
      </c>
      <c r="EN12" s="17">
        <v>4.5260180929084299</v>
      </c>
      <c r="EO12" s="17">
        <v>4400.3729524699002</v>
      </c>
      <c r="EP12" s="17">
        <v>0</v>
      </c>
      <c r="EQ12" s="17">
        <v>0.41717985387103901</v>
      </c>
      <c r="ER12" s="17">
        <v>0.60033124097069401</v>
      </c>
      <c r="ES12" s="17">
        <v>29531.578696570101</v>
      </c>
      <c r="ET12" s="17">
        <v>21720.5659075152</v>
      </c>
      <c r="EU12" s="17">
        <v>2413.3934075296602</v>
      </c>
      <c r="EV12" s="17">
        <v>24133.959315044802</v>
      </c>
      <c r="EW12" s="17">
        <v>0.34198830048499601</v>
      </c>
      <c r="EX12" s="17">
        <v>1464.63327575773</v>
      </c>
      <c r="EY12" s="17">
        <v>17.899765213714598</v>
      </c>
      <c r="EZ12" s="17">
        <v>0.114257062684363</v>
      </c>
      <c r="FA12" s="17">
        <v>0</v>
      </c>
      <c r="FB12" s="5">
        <v>1.0031855464982299E-6</v>
      </c>
      <c r="FC12" s="17">
        <v>0</v>
      </c>
      <c r="FD12" s="5">
        <v>3.0892739706057801E-5</v>
      </c>
      <c r="FE12" s="17">
        <v>8.3577286573048495E-4</v>
      </c>
      <c r="FF12" s="17">
        <v>7.6071691535206599E-4</v>
      </c>
      <c r="FG12" s="17">
        <v>0</v>
      </c>
      <c r="FH12" s="17">
        <v>0.71793342572767305</v>
      </c>
      <c r="FI12" s="17">
        <v>45.026671302325298</v>
      </c>
      <c r="FJ12" s="17">
        <v>8382.5781532477504</v>
      </c>
      <c r="FK12" s="17">
        <v>110.466382643782</v>
      </c>
      <c r="FL12" s="17">
        <v>183.607217297353</v>
      </c>
      <c r="FM12" s="17">
        <v>241.07342642537</v>
      </c>
      <c r="FN12" s="17">
        <v>47.5224298396842</v>
      </c>
      <c r="FO12" s="17">
        <v>118.093884254931</v>
      </c>
      <c r="FP12" s="17">
        <v>5.8469761034977297E-3</v>
      </c>
      <c r="FQ12" s="17">
        <v>154.32838781845999</v>
      </c>
      <c r="FR12" s="17">
        <v>11161.5919438654</v>
      </c>
      <c r="FS12" s="17">
        <v>9244.8103646752497</v>
      </c>
      <c r="FT12" s="17">
        <v>1916.7815791901401</v>
      </c>
      <c r="FU12" s="17">
        <v>5.7013802011937997</v>
      </c>
      <c r="FV12" s="17">
        <v>2.2476822663940199</v>
      </c>
      <c r="FW12" s="17">
        <v>3714.3967267856001</v>
      </c>
      <c r="FX12" s="17">
        <v>473.61327693371101</v>
      </c>
      <c r="FY12" s="17">
        <v>624.52202669246003</v>
      </c>
      <c r="FZ12" s="17">
        <v>45.5957720141976</v>
      </c>
      <c r="GA12" s="17">
        <v>72.6991381431571</v>
      </c>
      <c r="GB12" s="17">
        <v>1563.6649072416301</v>
      </c>
      <c r="GC12" s="17">
        <v>0.782512155672767</v>
      </c>
      <c r="GD12" s="17">
        <v>266.51410242333998</v>
      </c>
      <c r="GE12" s="17">
        <v>228.64183790935701</v>
      </c>
      <c r="GF12" s="17">
        <v>1549.93167748121</v>
      </c>
      <c r="GG12" s="17">
        <v>63.677539424414299</v>
      </c>
      <c r="GH12" s="17">
        <v>0</v>
      </c>
      <c r="GI12" s="17">
        <v>14839.4674660731</v>
      </c>
      <c r="GJ12" s="17">
        <v>2735.65136518491</v>
      </c>
      <c r="GK12" s="17">
        <v>673.25098131085701</v>
      </c>
      <c r="GL12" s="17">
        <v>44.524422676071197</v>
      </c>
      <c r="GM12" s="17">
        <v>2406.4749580297898</v>
      </c>
      <c r="GN12" s="17">
        <v>1798.21792844779</v>
      </c>
      <c r="GO12" s="17">
        <v>142.393013387986</v>
      </c>
      <c r="GP12" s="17">
        <v>8.2684970368426106E-2</v>
      </c>
      <c r="GQ12" s="17">
        <v>0.307442522343291</v>
      </c>
      <c r="GR12" s="17">
        <v>262.096498979979</v>
      </c>
      <c r="GS12" s="17">
        <v>25967.029044748298</v>
      </c>
      <c r="GT12" s="17">
        <v>87.0588160887675</v>
      </c>
      <c r="GU12" s="17">
        <v>915.21597346274905</v>
      </c>
      <c r="GW12" s="26">
        <f t="shared" si="0"/>
        <v>1.1372721402082275</v>
      </c>
      <c r="GX12" s="25">
        <f t="shared" si="1"/>
        <v>0</v>
      </c>
      <c r="GY12" s="40">
        <f t="shared" si="2"/>
        <v>2.4804296925093798E-3</v>
      </c>
      <c r="GZ12" s="40">
        <f t="shared" si="3"/>
        <v>2.6527435758770222E-3</v>
      </c>
      <c r="HA12" s="40">
        <f t="shared" si="4"/>
        <v>2.5998070433389292E-3</v>
      </c>
      <c r="HB12" s="40">
        <f t="shared" si="5"/>
        <v>2.4555636175296507E-3</v>
      </c>
      <c r="HC12" s="40">
        <f t="shared" si="6"/>
        <v>2.4305993603784492E-3</v>
      </c>
      <c r="HD12" s="40">
        <f t="shared" si="7"/>
        <v>2.9664524611725776E-3</v>
      </c>
      <c r="HE12" s="40">
        <f t="shared" si="8"/>
        <v>2.2384951777248635E-3</v>
      </c>
      <c r="HF12" s="69">
        <f t="shared" si="9"/>
        <v>2.7358445539419512E-3</v>
      </c>
      <c r="HG12" s="69">
        <f t="shared" si="10"/>
        <v>2.7158271732108034E-3</v>
      </c>
      <c r="HH12" s="69">
        <f t="shared" si="11"/>
        <v>2.7353953259015244E-3</v>
      </c>
      <c r="HI12" s="69">
        <f t="shared" si="12"/>
        <v>2.1673673890173577E-3</v>
      </c>
      <c r="HJ12" s="69">
        <f t="shared" si="13"/>
        <v>2.7306053739294318E-3</v>
      </c>
      <c r="HK12" s="69">
        <f t="shared" si="14"/>
        <v>2.7146320866282157E-3</v>
      </c>
      <c r="HL12" s="69">
        <f t="shared" si="15"/>
        <v>2.5417852638722699E-3</v>
      </c>
      <c r="HM12" s="69">
        <f t="shared" si="16"/>
        <v>2.6599002641887774E-3</v>
      </c>
      <c r="HN12" s="69">
        <f t="shared" si="17"/>
        <v>2.7254457523594846E-3</v>
      </c>
      <c r="HO12" s="69">
        <f t="shared" si="18"/>
        <v>2.720190887709729E-3</v>
      </c>
      <c r="HP12" s="69">
        <f t="shared" si="19"/>
        <v>2.7368900684519269E-3</v>
      </c>
      <c r="HQ12" s="69">
        <f t="shared" si="20"/>
        <v>2.6250290112418014E-3</v>
      </c>
      <c r="HR12" s="69">
        <f t="shared" si="21"/>
        <v>2.7303368403696232E-3</v>
      </c>
      <c r="HS12" s="69">
        <f t="shared" si="22"/>
        <v>2.7414012350843514E-3</v>
      </c>
      <c r="HT12" s="69">
        <f t="shared" si="23"/>
        <v>2.7380809638821529E-3</v>
      </c>
      <c r="HU12" s="69">
        <f t="shared" si="24"/>
        <v>2.6021756489939835E-3</v>
      </c>
      <c r="HV12" s="69">
        <f t="shared" si="25"/>
        <v>2.8215620914718402E-3</v>
      </c>
      <c r="HW12" s="69">
        <f t="shared" si="26"/>
        <v>2.7422261634851976E-3</v>
      </c>
      <c r="HX12" s="40">
        <f t="shared" si="27"/>
        <v>2.6846523171116278E-3</v>
      </c>
      <c r="HY12" s="40">
        <f t="shared" si="28"/>
        <v>2.8404400717626588E-3</v>
      </c>
      <c r="HZ12" s="40">
        <f t="shared" si="29"/>
        <v>0</v>
      </c>
      <c r="IA12" s="40">
        <f t="shared" si="30"/>
        <v>2.7260097768917559E-3</v>
      </c>
      <c r="IB12" s="40">
        <f t="shared" si="31"/>
        <v>2.540011133343329E-3</v>
      </c>
      <c r="IC12" s="40">
        <f t="shared" si="32"/>
        <v>2.6543685770234271E-3</v>
      </c>
      <c r="ID12" s="40">
        <f t="shared" si="33"/>
        <v>2.7391593621637822E-3</v>
      </c>
      <c r="IE12" s="40">
        <f t="shared" si="34"/>
        <v>2.6997894167069248E-3</v>
      </c>
      <c r="IF12" s="40">
        <f t="shared" si="35"/>
        <v>2.7459411815296485E-3</v>
      </c>
      <c r="IG12" s="40">
        <f t="shared" si="36"/>
        <v>4.2924386352247755E-3</v>
      </c>
      <c r="IH12" s="40">
        <f t="shared" si="37"/>
        <v>0.11351582446108657</v>
      </c>
      <c r="II12" s="40">
        <f t="shared" si="38"/>
        <v>2.4977038651154706E-3</v>
      </c>
      <c r="IJ12" s="40">
        <f t="shared" si="39"/>
        <v>2.732181105929034E-3</v>
      </c>
      <c r="IK12" s="40">
        <f t="shared" si="40"/>
        <v>1.9385675830728331E-3</v>
      </c>
      <c r="IL12" s="40">
        <f t="shared" si="41"/>
        <v>0</v>
      </c>
      <c r="IM12" s="40">
        <f t="shared" si="42"/>
        <v>2.7464769359872125E-3</v>
      </c>
      <c r="IN12" s="40">
        <f t="shared" si="43"/>
        <v>2.7246841562747507E-3</v>
      </c>
      <c r="IO12" s="40">
        <f t="shared" si="44"/>
        <v>2.7479528483073026E-3</v>
      </c>
      <c r="IP12" s="40">
        <f t="shared" si="45"/>
        <v>2.7309810497024413E-3</v>
      </c>
      <c r="IQ12" s="40">
        <f t="shared" si="46"/>
        <v>2.7389462413751806E-3</v>
      </c>
      <c r="IR12" s="40">
        <f t="shared" si="47"/>
        <v>2.7228649573949994E-3</v>
      </c>
      <c r="IS12" s="40">
        <f t="shared" si="48"/>
        <v>2.6740254251375836E-3</v>
      </c>
      <c r="IT12" s="40">
        <f t="shared" si="49"/>
        <v>0</v>
      </c>
      <c r="IU12" s="40">
        <f t="shared" si="50"/>
        <v>3.1855464982299747E-3</v>
      </c>
      <c r="IV12" s="40">
        <f t="shared" si="51"/>
        <v>0</v>
      </c>
      <c r="IW12" s="40">
        <f t="shared" si="52"/>
        <v>2.7310460734275301E-3</v>
      </c>
      <c r="IX12" s="40">
        <f t="shared" si="53"/>
        <v>2.6986230508017073E-3</v>
      </c>
      <c r="IY12" s="40">
        <f t="shared" si="54"/>
        <v>2.6402783448697818E-3</v>
      </c>
      <c r="IZ12" s="40">
        <f t="shared" si="55"/>
        <v>0</v>
      </c>
      <c r="JA12" s="40">
        <f t="shared" si="56"/>
        <v>2.7265886593746164E-3</v>
      </c>
      <c r="JB12" s="40">
        <f t="shared" si="57"/>
        <v>2.7365323732738696E-3</v>
      </c>
      <c r="JC12" s="40">
        <f t="shared" si="58"/>
        <v>2.7416558039302327E-3</v>
      </c>
      <c r="JD12" s="40">
        <f t="shared" si="59"/>
        <v>2.7975252732719454E-3</v>
      </c>
      <c r="JE12" s="40">
        <f t="shared" si="60"/>
        <v>0</v>
      </c>
      <c r="JF12" s="40">
        <f t="shared" si="61"/>
        <v>2.7402454674703607E-3</v>
      </c>
      <c r="JG12" s="40">
        <f t="shared" si="62"/>
        <v>2.7401120837942635E-3</v>
      </c>
      <c r="JH12" s="40">
        <f t="shared" si="63"/>
        <v>2.7403074504708334E-3</v>
      </c>
      <c r="JI12" s="40">
        <f t="shared" si="64"/>
        <v>2.7245272091990019E-3</v>
      </c>
      <c r="JJ12" s="40">
        <f t="shared" si="65"/>
        <v>2.7255637921619284E-3</v>
      </c>
      <c r="JK12" s="40">
        <f t="shared" si="66"/>
        <v>2.7662065405043949E-3</v>
      </c>
      <c r="JL12" s="40">
        <f t="shared" si="67"/>
        <v>2.5938451740263081E-3</v>
      </c>
    </row>
    <row r="13" spans="1:272" x14ac:dyDescent="0.25">
      <c r="A13" s="17" t="s">
        <v>182</v>
      </c>
      <c r="B13" s="59">
        <v>9869.3858540000001</v>
      </c>
      <c r="C13" s="59">
        <v>1578.1567427</v>
      </c>
      <c r="D13" s="59">
        <v>4222.3431907000004</v>
      </c>
      <c r="E13" s="59">
        <v>1590.4682378</v>
      </c>
      <c r="F13" s="59">
        <v>967.87393787999997</v>
      </c>
      <c r="G13" s="59">
        <v>2189.2315872999998</v>
      </c>
      <c r="H13" s="59">
        <v>1629.6371672</v>
      </c>
      <c r="I13" s="17">
        <v>72.040186242000004</v>
      </c>
      <c r="J13" s="17">
        <v>8.9041009837999994</v>
      </c>
      <c r="K13" s="17">
        <v>0.52505859389999998</v>
      </c>
      <c r="L13" s="17">
        <v>0.1982838311</v>
      </c>
      <c r="M13" s="17">
        <v>9.1225908082</v>
      </c>
      <c r="N13" s="17">
        <v>1.6850240000000001E-4</v>
      </c>
      <c r="O13" s="17">
        <v>4.7370428999999999E-2</v>
      </c>
      <c r="P13" s="17">
        <v>1.9516497517</v>
      </c>
      <c r="Q13" s="17">
        <v>9.1853463299999993E-2</v>
      </c>
      <c r="R13" s="17">
        <v>6.1515466800000002E-2</v>
      </c>
      <c r="S13" s="17">
        <v>2.0955922</v>
      </c>
      <c r="T13" s="17">
        <v>0.74574513180000002</v>
      </c>
      <c r="U13" s="17">
        <v>0.1137304096</v>
      </c>
      <c r="V13" s="17">
        <v>0.56342873859999998</v>
      </c>
      <c r="W13" s="17">
        <v>3.4818273199999999E-2</v>
      </c>
      <c r="X13" s="5">
        <v>3.159502E-12</v>
      </c>
      <c r="Y13" s="17">
        <v>2.1350650000000001E-4</v>
      </c>
      <c r="Z13" s="17">
        <v>4.5620550000000001E-4</v>
      </c>
      <c r="AA13" s="17">
        <v>43.047591922000002</v>
      </c>
      <c r="AB13" s="17">
        <v>134.96268345999999</v>
      </c>
      <c r="AC13" s="5">
        <v>7.3649999999999999E-11</v>
      </c>
      <c r="AD13" s="17">
        <v>0.45933419980000001</v>
      </c>
      <c r="AF13" s="17">
        <v>0.41438441999999998</v>
      </c>
      <c r="AH13" s="17">
        <v>0.8259109764</v>
      </c>
      <c r="AI13" s="17">
        <v>2.2362032053999998</v>
      </c>
      <c r="AJ13" s="17">
        <v>443.42367798999999</v>
      </c>
      <c r="AK13" s="17">
        <v>0.60586276589999999</v>
      </c>
      <c r="AL13" s="17">
        <v>0.53932439480000005</v>
      </c>
      <c r="AM13" s="17">
        <v>0.91601513229999998</v>
      </c>
      <c r="AN13" s="17">
        <v>9.4068664900000001E-2</v>
      </c>
      <c r="AQ13" s="17">
        <v>8.9452514748999992</v>
      </c>
      <c r="AS13" s="17">
        <v>0.252839816</v>
      </c>
      <c r="AT13" s="17">
        <v>0.65788172359999997</v>
      </c>
      <c r="AU13" s="17">
        <v>5.1164422722999996</v>
      </c>
      <c r="AV13" s="17">
        <v>3.3521306899999999E-2</v>
      </c>
      <c r="AZ13" s="17">
        <v>1.06927E-5</v>
      </c>
      <c r="BA13" s="17">
        <v>2.1017940000000001E-4</v>
      </c>
      <c r="BB13" s="17">
        <v>2.0949529999999999E-4</v>
      </c>
      <c r="BD13" s="17">
        <v>0.11366732929999999</v>
      </c>
      <c r="BF13" s="5">
        <v>1.4729999999999999E-6</v>
      </c>
      <c r="BG13" s="17">
        <v>2.3906009851999999</v>
      </c>
      <c r="BI13" s="17">
        <v>35.064481000000001</v>
      </c>
      <c r="BJ13" s="17">
        <v>12.198515</v>
      </c>
      <c r="BK13" s="17">
        <v>1.25489589</v>
      </c>
      <c r="BL13" s="17">
        <v>13.227003658999999</v>
      </c>
      <c r="BM13" s="17">
        <v>0.11593071069999999</v>
      </c>
      <c r="BN13" s="17">
        <v>57.324138857999998</v>
      </c>
      <c r="BO13" s="17">
        <v>4.1076449999999999E-4</v>
      </c>
      <c r="BQ13" s="17" t="s">
        <v>182</v>
      </c>
      <c r="BR13" s="17">
        <v>2.2854491057998501</v>
      </c>
      <c r="BS13" s="17">
        <v>36.619293032314999</v>
      </c>
      <c r="BT13" s="17">
        <v>0</v>
      </c>
      <c r="BU13" s="17">
        <v>8.9284932134287605</v>
      </c>
      <c r="BV13" s="5">
        <v>1.4771638724185099E-6</v>
      </c>
      <c r="BW13" s="17">
        <v>0.52649469536202798</v>
      </c>
      <c r="BX13" s="17">
        <v>72.237117481264903</v>
      </c>
      <c r="BY13" s="17">
        <v>72.237117481264903</v>
      </c>
      <c r="BZ13" s="17">
        <v>10.9800306304667</v>
      </c>
      <c r="CA13" s="17">
        <v>84.618925145639807</v>
      </c>
      <c r="CB13" s="17">
        <v>8.1519222595171206E-2</v>
      </c>
      <c r="CC13" s="17">
        <v>0.117307283387622</v>
      </c>
      <c r="CD13" s="17">
        <v>9.1475603718724994</v>
      </c>
      <c r="CE13" s="17">
        <v>4.1193090051150198E-4</v>
      </c>
      <c r="CF13" s="5">
        <v>5.4070579540005398E-5</v>
      </c>
      <c r="CG13" s="17">
        <v>1.14916632219447E-4</v>
      </c>
      <c r="CH13" s="17">
        <v>2.1408853490699199E-4</v>
      </c>
      <c r="CI13" s="17">
        <v>4.7499993919946699E-2</v>
      </c>
      <c r="CJ13" s="17">
        <v>0.46967757378043301</v>
      </c>
      <c r="CK13" s="17">
        <v>1.4873042787524</v>
      </c>
      <c r="CL13" s="17">
        <v>9.2100273266972899E-2</v>
      </c>
      <c r="CM13" s="17">
        <v>2.3971335810777101</v>
      </c>
      <c r="CN13" s="17">
        <v>2978.8646480118</v>
      </c>
      <c r="CO13" s="17">
        <v>6.1681578276889602E-2</v>
      </c>
      <c r="CP13" s="17">
        <v>0</v>
      </c>
      <c r="CQ13" s="17">
        <v>0.21685676469474099</v>
      </c>
      <c r="CR13" s="17">
        <v>0.53092290806616105</v>
      </c>
      <c r="CS13" s="17">
        <v>2.1013408970736802</v>
      </c>
      <c r="CT13" s="17">
        <v>0.114044837003257</v>
      </c>
      <c r="CU13" s="17">
        <v>2.2423166388531501</v>
      </c>
      <c r="CV13" s="17">
        <v>0.56497581634885696</v>
      </c>
      <c r="CW13" s="17">
        <v>0.25353084882355797</v>
      </c>
      <c r="CX13" s="17">
        <v>0.91853044789761895</v>
      </c>
      <c r="CY13" s="17">
        <v>0.65969443939218497</v>
      </c>
      <c r="CZ13" s="17">
        <v>9896.3099227083494</v>
      </c>
      <c r="DA13" s="17">
        <v>3.49111968161075E-2</v>
      </c>
      <c r="DB13" s="5">
        <v>3.1679970791183802E-12</v>
      </c>
      <c r="DC13" s="17">
        <v>22.386411664654901</v>
      </c>
      <c r="DD13" s="17">
        <v>9.3868293236770892</v>
      </c>
      <c r="DE13" s="17">
        <v>0.59774300280538295</v>
      </c>
      <c r="DF13" s="17">
        <v>1.38878160463411E-2</v>
      </c>
      <c r="DG13" s="17">
        <v>2.1373588959253</v>
      </c>
      <c r="DH13" s="17">
        <v>3.5906188043232597E-2</v>
      </c>
      <c r="DI13" s="17">
        <v>32.704231771476003</v>
      </c>
      <c r="DJ13" s="17">
        <v>38.7346443626667</v>
      </c>
      <c r="DK13" s="17">
        <v>9.2446258013257001</v>
      </c>
      <c r="DL13" s="17">
        <v>1.25825396275611</v>
      </c>
      <c r="DM13" s="17">
        <v>27.289950006017101</v>
      </c>
      <c r="DN13" s="17">
        <v>4.5747284499105602E-4</v>
      </c>
      <c r="DO13" s="17">
        <v>1.3155992933282601</v>
      </c>
      <c r="DP13" s="17">
        <v>43.165161136166802</v>
      </c>
      <c r="DQ13" s="17">
        <v>43.165161136166802</v>
      </c>
      <c r="DR13" s="17">
        <v>1.0399823519318501</v>
      </c>
      <c r="DS13" s="17">
        <v>0</v>
      </c>
      <c r="DT13" s="17">
        <v>135.332646597794</v>
      </c>
      <c r="DU13" s="5">
        <v>7.3831231336497201E-11</v>
      </c>
      <c r="DV13" s="17">
        <v>13.2626791340299</v>
      </c>
      <c r="DW13" s="17">
        <v>0.102175339762774</v>
      </c>
      <c r="DX13" s="17">
        <v>0.33514361003514698</v>
      </c>
      <c r="DY13" s="17">
        <v>0</v>
      </c>
      <c r="DZ13" s="17">
        <v>0</v>
      </c>
      <c r="EA13" s="17">
        <v>7.5981090270836296</v>
      </c>
      <c r="EB13" s="17">
        <v>3.3110191537572602</v>
      </c>
      <c r="EC13" s="17">
        <v>3.12990095912907E-2</v>
      </c>
      <c r="ED13" s="17">
        <v>151.426437970542</v>
      </c>
      <c r="EE13" s="17">
        <v>8.1199494233260108</v>
      </c>
      <c r="EF13" s="17">
        <v>0.108034508826755</v>
      </c>
      <c r="EG13" s="17">
        <v>0.30748512450051502</v>
      </c>
      <c r="EH13" s="17">
        <v>0</v>
      </c>
      <c r="EI13" s="17">
        <v>0.27329526543097499</v>
      </c>
      <c r="EJ13" s="17">
        <v>0.55487564498972097</v>
      </c>
      <c r="EK13" s="17">
        <v>444.95519819595199</v>
      </c>
      <c r="EL13" s="17">
        <v>0.116246788837778</v>
      </c>
      <c r="EM13" s="17">
        <v>0.82891477641029698</v>
      </c>
      <c r="EN13" s="17">
        <v>0.648530355230305</v>
      </c>
      <c r="EO13" s="17">
        <v>1582.25985936087</v>
      </c>
      <c r="EP13" s="17">
        <v>0</v>
      </c>
      <c r="EQ13" s="17">
        <v>0.221728552941241</v>
      </c>
      <c r="ER13" s="17">
        <v>0.31907160733477802</v>
      </c>
      <c r="ES13" s="17">
        <v>2065.36259800371</v>
      </c>
      <c r="ET13" s="17">
        <v>3810.4461755873399</v>
      </c>
      <c r="EU13" s="17">
        <v>423.38198702912899</v>
      </c>
      <c r="EV13" s="17">
        <v>4233.8281626164699</v>
      </c>
      <c r="EW13" s="17">
        <v>1.9815901595727398E-2</v>
      </c>
      <c r="EX13" s="17">
        <v>46.766273157889401</v>
      </c>
      <c r="EY13" s="17">
        <v>1.5402532001007301</v>
      </c>
      <c r="EZ13" s="17">
        <v>3.3613727341210299E-2</v>
      </c>
      <c r="FA13" s="17">
        <v>0</v>
      </c>
      <c r="FB13" s="17">
        <v>0</v>
      </c>
      <c r="FC13" s="17">
        <v>0</v>
      </c>
      <c r="FD13" s="5">
        <v>1.07226620810529E-5</v>
      </c>
      <c r="FE13" s="17">
        <v>2.1076386280637299E-4</v>
      </c>
      <c r="FF13" s="17">
        <v>2.1006454012213101E-4</v>
      </c>
      <c r="FG13" s="17">
        <v>0</v>
      </c>
      <c r="FH13" s="17">
        <v>0.11397876030556001</v>
      </c>
      <c r="FI13" s="17">
        <v>4.2551860138780899</v>
      </c>
      <c r="FJ13" s="17">
        <v>542.14331259045298</v>
      </c>
      <c r="FK13" s="17">
        <v>8.7275514136587091</v>
      </c>
      <c r="FL13" s="17">
        <v>6.12070827619503</v>
      </c>
      <c r="FM13" s="17">
        <v>30.8730942400061</v>
      </c>
      <c r="FN13" s="17">
        <v>3.3587378078958601</v>
      </c>
      <c r="FO13" s="17">
        <v>7.6486252872347</v>
      </c>
      <c r="FP13" s="17">
        <v>2.3271926957757001E-2</v>
      </c>
      <c r="FQ13" s="17">
        <v>13.559271173310799</v>
      </c>
      <c r="FR13" s="17">
        <v>1593.86757447134</v>
      </c>
      <c r="FS13" s="17">
        <v>970.26416033707301</v>
      </c>
      <c r="FT13" s="17">
        <v>623.60341413427102</v>
      </c>
      <c r="FU13" s="17">
        <v>1.1735918389303099</v>
      </c>
      <c r="FV13" s="17">
        <v>0.13370185805541299</v>
      </c>
      <c r="FW13" s="17">
        <v>517.56167067951901</v>
      </c>
      <c r="FX13" s="17">
        <v>30.001441308002299</v>
      </c>
      <c r="FY13" s="17">
        <v>55.308529813874699</v>
      </c>
      <c r="FZ13" s="17">
        <v>10.320406521271799</v>
      </c>
      <c r="GA13" s="17">
        <v>3.5547197903404499</v>
      </c>
      <c r="GB13" s="17">
        <v>139.260687950087</v>
      </c>
      <c r="GC13" s="17">
        <v>9.4249149238578994E-2</v>
      </c>
      <c r="GD13" s="17">
        <v>25.306524268869499</v>
      </c>
      <c r="GE13" s="17">
        <v>42.461797350705801</v>
      </c>
      <c r="GF13" s="17">
        <v>95.078257682832003</v>
      </c>
      <c r="GG13" s="17">
        <v>0.86618133127421604</v>
      </c>
      <c r="GH13" s="17">
        <v>0</v>
      </c>
      <c r="GI13" s="17">
        <v>2195.1595742250602</v>
      </c>
      <c r="GJ13" s="17">
        <v>163.016194779714</v>
      </c>
      <c r="GK13" s="17">
        <v>57.480359625416703</v>
      </c>
      <c r="GL13" s="17">
        <v>9.5619453787265591</v>
      </c>
      <c r="GM13" s="17">
        <v>163.057606083678</v>
      </c>
      <c r="GN13" s="17">
        <v>148.823246056383</v>
      </c>
      <c r="GO13" s="17">
        <v>8.9696828744721699</v>
      </c>
      <c r="GP13" s="17">
        <v>0</v>
      </c>
      <c r="GQ13" s="17">
        <v>0</v>
      </c>
      <c r="GR13" s="17">
        <v>16.7633766642609</v>
      </c>
      <c r="GS13" s="17">
        <v>1634.0701560321199</v>
      </c>
      <c r="GT13" s="17">
        <v>5.13005626790682</v>
      </c>
      <c r="GU13" s="17">
        <v>56.807379634053802</v>
      </c>
      <c r="GW13" s="26">
        <f t="shared" si="0"/>
        <v>1.2639375306987202</v>
      </c>
      <c r="GX13" s="25">
        <f t="shared" si="1"/>
        <v>0</v>
      </c>
      <c r="GY13" s="40">
        <f t="shared" si="2"/>
        <v>2.7280389181903492E-3</v>
      </c>
      <c r="GZ13" s="40">
        <f t="shared" si="3"/>
        <v>2.599942420073025E-3</v>
      </c>
      <c r="HA13" s="40">
        <f t="shared" si="4"/>
        <v>2.7200469970716525E-3</v>
      </c>
      <c r="HB13" s="40">
        <f t="shared" si="5"/>
        <v>2.1373181749559187E-3</v>
      </c>
      <c r="HC13" s="40">
        <f t="shared" si="6"/>
        <v>2.4695596849198184E-3</v>
      </c>
      <c r="HD13" s="40">
        <f t="shared" si="7"/>
        <v>2.707793437409442E-3</v>
      </c>
      <c r="HE13" s="40">
        <f t="shared" si="8"/>
        <v>2.7202305650260565E-3</v>
      </c>
      <c r="HF13" s="69">
        <f t="shared" si="9"/>
        <v>2.7336303463092139E-3</v>
      </c>
      <c r="HG13" s="69">
        <f t="shared" si="10"/>
        <v>2.7394376673332858E-3</v>
      </c>
      <c r="HH13" s="69">
        <f t="shared" si="11"/>
        <v>2.735126095853422E-3</v>
      </c>
      <c r="HI13" s="69">
        <f t="shared" si="12"/>
        <v>2.7368589752511615E-3</v>
      </c>
      <c r="HJ13" s="69">
        <f t="shared" si="13"/>
        <v>2.7371131948672996E-3</v>
      </c>
      <c r="HK13" s="69">
        <f t="shared" si="14"/>
        <v>2.8771801437391152E-3</v>
      </c>
      <c r="HL13" s="69">
        <f t="shared" si="15"/>
        <v>2.7351434783649698E-3</v>
      </c>
      <c r="HM13" s="69">
        <f t="shared" si="16"/>
        <v>2.7320992550986761E-3</v>
      </c>
      <c r="HN13" s="69">
        <f t="shared" si="17"/>
        <v>2.686996854618384E-3</v>
      </c>
      <c r="HO13" s="69">
        <f t="shared" si="18"/>
        <v>2.7003205133704807E-3</v>
      </c>
      <c r="HP13" s="69">
        <f t="shared" si="19"/>
        <v>2.743232711822557E-3</v>
      </c>
      <c r="HQ13" s="69">
        <f t="shared" si="20"/>
        <v>2.7281987828620428E-3</v>
      </c>
      <c r="HR13" s="69">
        <f t="shared" si="21"/>
        <v>2.7646730928242718E-3</v>
      </c>
      <c r="HS13" s="69">
        <f t="shared" si="22"/>
        <v>2.7458268328682377E-3</v>
      </c>
      <c r="HT13" s="69">
        <f t="shared" si="23"/>
        <v>2.6688174790787745E-3</v>
      </c>
      <c r="HU13" s="69">
        <f t="shared" si="24"/>
        <v>2.6887399084983016E-3</v>
      </c>
      <c r="HV13" s="69">
        <f t="shared" si="25"/>
        <v>2.7260758196681859E-3</v>
      </c>
      <c r="HW13" s="69">
        <f t="shared" si="26"/>
        <v>2.7780133975938768E-3</v>
      </c>
      <c r="HX13" s="40">
        <f t="shared" si="27"/>
        <v>2.7311449704278171E-3</v>
      </c>
      <c r="HY13" s="40">
        <f t="shared" si="28"/>
        <v>2.7412254136429592E-3</v>
      </c>
      <c r="HZ13" s="40">
        <f t="shared" si="29"/>
        <v>2.4607106109599706E-3</v>
      </c>
      <c r="IA13" s="40">
        <f t="shared" si="30"/>
        <v>2.7358662956625287E-3</v>
      </c>
      <c r="IB13" s="40">
        <f t="shared" si="31"/>
        <v>0</v>
      </c>
      <c r="IC13" s="40">
        <f t="shared" si="32"/>
        <v>2.7395173961175189E-3</v>
      </c>
      <c r="ID13" s="40">
        <f t="shared" si="33"/>
        <v>0</v>
      </c>
      <c r="IE13" s="40">
        <f t="shared" si="34"/>
        <v>2.7362925124771588E-3</v>
      </c>
      <c r="IF13" s="40">
        <f t="shared" si="35"/>
        <v>2.7338452240778174E-3</v>
      </c>
      <c r="IG13" s="40">
        <f t="shared" si="36"/>
        <v>3.4538530123024796E-3</v>
      </c>
      <c r="IH13" s="40">
        <f t="shared" si="37"/>
        <v>7.0424511509504878E-2</v>
      </c>
      <c r="II13" s="40">
        <f t="shared" si="38"/>
        <v>2.7363224994973278E-3</v>
      </c>
      <c r="IJ13" s="40">
        <f t="shared" si="39"/>
        <v>2.7459323639155695E-3</v>
      </c>
      <c r="IK13" s="40">
        <f t="shared" si="40"/>
        <v>1.9186446280582091E-3</v>
      </c>
      <c r="IL13" s="40">
        <f t="shared" si="41"/>
        <v>0</v>
      </c>
      <c r="IM13" s="40">
        <f t="shared" si="42"/>
        <v>0</v>
      </c>
      <c r="IN13" s="40">
        <f t="shared" si="43"/>
        <v>2.7312143924320361E-3</v>
      </c>
      <c r="IO13" s="40">
        <f t="shared" si="44"/>
        <v>0</v>
      </c>
      <c r="IP13" s="40">
        <f t="shared" si="45"/>
        <v>2.733085455013857E-3</v>
      </c>
      <c r="IQ13" s="40">
        <f t="shared" si="46"/>
        <v>2.7553825059398636E-3</v>
      </c>
      <c r="IR13" s="40">
        <f t="shared" si="47"/>
        <v>2.6608324461169976E-3</v>
      </c>
      <c r="IS13" s="40">
        <f t="shared" si="48"/>
        <v>2.7570655728312386E-3</v>
      </c>
      <c r="IT13" s="40">
        <f t="shared" si="49"/>
        <v>0</v>
      </c>
      <c r="IU13" s="40">
        <f t="shared" si="50"/>
        <v>0</v>
      </c>
      <c r="IV13" s="40">
        <f t="shared" si="51"/>
        <v>0</v>
      </c>
      <c r="IW13" s="40">
        <f t="shared" si="52"/>
        <v>2.8021062082449048E-3</v>
      </c>
      <c r="IX13" s="40">
        <f t="shared" si="53"/>
        <v>2.7807806396487203E-3</v>
      </c>
      <c r="IY13" s="40">
        <f t="shared" si="54"/>
        <v>2.7171975797596168E-3</v>
      </c>
      <c r="IZ13" s="40">
        <f t="shared" si="55"/>
        <v>0</v>
      </c>
      <c r="JA13" s="40">
        <f t="shared" si="56"/>
        <v>2.7398462467439332E-3</v>
      </c>
      <c r="JB13" s="40">
        <f t="shared" si="57"/>
        <v>0</v>
      </c>
      <c r="JC13" s="40">
        <f t="shared" si="58"/>
        <v>2.826797297019689E-3</v>
      </c>
      <c r="JD13" s="40">
        <f t="shared" si="59"/>
        <v>2.732616575561122E-3</v>
      </c>
      <c r="JE13" s="40">
        <f t="shared" si="60"/>
        <v>0</v>
      </c>
      <c r="JF13" s="40">
        <f t="shared" si="61"/>
        <v>-1.4440370837023053E-2</v>
      </c>
      <c r="JG13" s="40">
        <f t="shared" si="62"/>
        <v>-2.1961503922940427E-3</v>
      </c>
      <c r="JH13" s="40">
        <f t="shared" si="63"/>
        <v>2.6759771729828502E-3</v>
      </c>
      <c r="JI13" s="40">
        <f t="shared" si="64"/>
        <v>2.6971698163572042E-3</v>
      </c>
      <c r="JJ13" s="40">
        <f t="shared" si="65"/>
        <v>2.7264400939966691E-3</v>
      </c>
      <c r="JK13" s="40">
        <f t="shared" si="66"/>
        <v>2.725217866834188E-3</v>
      </c>
      <c r="JL13" s="40">
        <f t="shared" si="67"/>
        <v>2.8395845101073323E-3</v>
      </c>
    </row>
    <row r="14" spans="1:272" x14ac:dyDescent="0.25">
      <c r="A14" s="17" t="s">
        <v>183</v>
      </c>
      <c r="B14" s="59">
        <v>42138.301355000003</v>
      </c>
      <c r="C14" s="59">
        <v>1345.6613914</v>
      </c>
      <c r="D14" s="59">
        <v>29816.721566</v>
      </c>
      <c r="E14" s="59">
        <v>14209.084097000001</v>
      </c>
      <c r="F14" s="59">
        <v>8467.3625582999994</v>
      </c>
      <c r="G14" s="59">
        <v>24453.449333</v>
      </c>
      <c r="H14" s="59">
        <v>33211.716302000001</v>
      </c>
      <c r="I14" s="17">
        <v>170.97983123</v>
      </c>
      <c r="J14" s="17">
        <v>10.581820044000001</v>
      </c>
      <c r="K14" s="17">
        <v>6.6672293299999996</v>
      </c>
      <c r="L14" s="17">
        <v>0.17403414810000001</v>
      </c>
      <c r="M14" s="17">
        <v>72.838881611999994</v>
      </c>
      <c r="N14" s="17">
        <v>9.6837108000000002E-3</v>
      </c>
      <c r="O14" s="17">
        <v>33.587802048999997</v>
      </c>
      <c r="P14" s="17">
        <v>0.1242454137</v>
      </c>
      <c r="Q14" s="17">
        <v>0.56604432609999999</v>
      </c>
      <c r="R14" s="17">
        <v>5.0277436440000001</v>
      </c>
      <c r="S14" s="17">
        <v>13.439629</v>
      </c>
      <c r="T14" s="17">
        <v>1.4359307164999999</v>
      </c>
      <c r="U14" s="17">
        <v>2.8402838157999999</v>
      </c>
      <c r="V14" s="17">
        <v>45.607744566999997</v>
      </c>
      <c r="W14" s="17">
        <v>0.25572778899999998</v>
      </c>
      <c r="X14" s="5"/>
      <c r="Y14" s="17">
        <v>7.3926614000000002E-3</v>
      </c>
      <c r="Z14" s="17">
        <v>0.32577979800000001</v>
      </c>
      <c r="AA14" s="17">
        <v>459.09181028</v>
      </c>
      <c r="AB14" s="17">
        <v>577.88423551999995</v>
      </c>
      <c r="AC14" s="17">
        <v>9.4194E-2</v>
      </c>
      <c r="AD14" s="17">
        <v>0.3203143759</v>
      </c>
      <c r="AE14" s="17">
        <v>0.22841900000000001</v>
      </c>
      <c r="AF14" s="17">
        <v>5.3593147036</v>
      </c>
      <c r="AG14" s="17">
        <v>50.298372999999998</v>
      </c>
      <c r="AH14" s="17">
        <v>33.740559542</v>
      </c>
      <c r="AI14" s="17">
        <v>50.130820387999997</v>
      </c>
      <c r="AJ14" s="17">
        <v>447.45670590999998</v>
      </c>
      <c r="AK14" s="17">
        <v>50.023997086000001</v>
      </c>
      <c r="AL14" s="17">
        <v>11.597070729</v>
      </c>
      <c r="AM14" s="17">
        <v>64.784625477999995</v>
      </c>
      <c r="AN14" s="17">
        <v>1.1303368899999999E-2</v>
      </c>
      <c r="AO14" s="17">
        <v>0.2666</v>
      </c>
      <c r="AP14" s="17">
        <v>9.5693E-2</v>
      </c>
      <c r="AQ14" s="17">
        <v>291.98629962000001</v>
      </c>
      <c r="AR14" s="17">
        <v>6.1654359999999997</v>
      </c>
      <c r="AS14" s="17">
        <v>0.52324870000000001</v>
      </c>
      <c r="AT14" s="17">
        <v>12.986827022</v>
      </c>
      <c r="AU14" s="17">
        <v>294.00980686999998</v>
      </c>
      <c r="AV14" s="17">
        <v>1.0372755887</v>
      </c>
      <c r="AZ14" s="17">
        <v>9.4556500000000002E-5</v>
      </c>
      <c r="BA14" s="17">
        <v>0.24693945219999999</v>
      </c>
      <c r="BB14" s="17">
        <v>0.2016655513</v>
      </c>
      <c r="BD14" s="17">
        <v>2.3036178134999998</v>
      </c>
      <c r="BE14" s="17">
        <v>27.689814999999999</v>
      </c>
      <c r="BF14" s="17">
        <v>1.8286119999999999</v>
      </c>
      <c r="BG14" s="17">
        <v>10.425406709000001</v>
      </c>
      <c r="BI14" s="17">
        <v>95.397524399999995</v>
      </c>
      <c r="BJ14" s="17">
        <v>92.535685599999994</v>
      </c>
      <c r="BK14" s="17">
        <v>65.590070916000002</v>
      </c>
      <c r="BL14" s="17">
        <v>3030.1520983</v>
      </c>
      <c r="BM14" s="17">
        <v>28.680770124999999</v>
      </c>
      <c r="BN14" s="17">
        <v>172.20703560000001</v>
      </c>
      <c r="BO14" s="17">
        <v>0.99733585979999995</v>
      </c>
      <c r="BQ14" s="17" t="s">
        <v>183</v>
      </c>
      <c r="BR14" s="17">
        <v>86.561930205803293</v>
      </c>
      <c r="BS14" s="17">
        <v>678.67388020970805</v>
      </c>
      <c r="BT14" s="17">
        <v>27.765091875582101</v>
      </c>
      <c r="BU14" s="17">
        <v>10.6104139203171</v>
      </c>
      <c r="BV14" s="17">
        <v>1.8336363047405</v>
      </c>
      <c r="BW14" s="17">
        <v>6.6854437012368901</v>
      </c>
      <c r="BX14" s="17">
        <v>171.442778547996</v>
      </c>
      <c r="BY14" s="17">
        <v>171.442778547996</v>
      </c>
      <c r="BZ14" s="17">
        <v>285.40173174015598</v>
      </c>
      <c r="CA14" s="17">
        <v>67.754945529495799</v>
      </c>
      <c r="CB14" s="17">
        <v>7.1541961374401206E-2</v>
      </c>
      <c r="CC14" s="17">
        <v>0.10295053176326301</v>
      </c>
      <c r="CD14" s="17">
        <v>73.036392231014901</v>
      </c>
      <c r="CE14" s="17">
        <v>1.0000691193387901</v>
      </c>
      <c r="CF14" s="17">
        <v>3.1072639084828201E-3</v>
      </c>
      <c r="CG14" s="17">
        <v>6.6030159696093002E-3</v>
      </c>
      <c r="CH14" s="17">
        <v>7.4131123389606203E-3</v>
      </c>
      <c r="CI14" s="17">
        <v>33.680500638039099</v>
      </c>
      <c r="CJ14" s="17">
        <v>2.9901747979738099E-2</v>
      </c>
      <c r="CK14" s="17">
        <v>9.4689178182765801E-2</v>
      </c>
      <c r="CL14" s="17">
        <v>0.56759473967144303</v>
      </c>
      <c r="CM14" s="17">
        <v>10.453249615947801</v>
      </c>
      <c r="CN14" s="17">
        <v>50110.562159973197</v>
      </c>
      <c r="CO14" s="17">
        <v>5.0414961213230303</v>
      </c>
      <c r="CP14" s="17">
        <v>0</v>
      </c>
      <c r="CQ14" s="17">
        <v>0.41723514536235901</v>
      </c>
      <c r="CR14" s="17">
        <v>1.0215031295138799</v>
      </c>
      <c r="CS14" s="17">
        <v>13.4765047372487</v>
      </c>
      <c r="CT14" s="17">
        <v>2.84797819190117</v>
      </c>
      <c r="CU14" s="17">
        <v>50.2681585981328</v>
      </c>
      <c r="CV14" s="17">
        <v>45.562107163418702</v>
      </c>
      <c r="CW14" s="17">
        <v>0.52468202053605595</v>
      </c>
      <c r="CX14" s="17">
        <v>64.962056413621198</v>
      </c>
      <c r="CY14" s="17">
        <v>13.0224368728401</v>
      </c>
      <c r="CZ14" s="17">
        <v>42250.280140482901</v>
      </c>
      <c r="DA14" s="17">
        <v>0.25642342617449398</v>
      </c>
      <c r="DB14" s="17">
        <v>0</v>
      </c>
      <c r="DC14" s="17">
        <v>2.8696911853701201</v>
      </c>
      <c r="DD14" s="17">
        <v>71.559052762115698</v>
      </c>
      <c r="DE14" s="17">
        <v>4.5567713090494104</v>
      </c>
      <c r="DF14" s="17">
        <v>0.10587144628714</v>
      </c>
      <c r="DG14" s="17">
        <v>16.2938091568973</v>
      </c>
      <c r="DH14" s="17">
        <v>0.273726211081532</v>
      </c>
      <c r="DI14" s="17">
        <v>885.96394553356504</v>
      </c>
      <c r="DJ14" s="17">
        <v>725.22990659107302</v>
      </c>
      <c r="DK14" s="17">
        <v>129.136000396611</v>
      </c>
      <c r="DL14" s="17">
        <v>65.764487339323097</v>
      </c>
      <c r="DM14" s="17">
        <v>966.69343126492197</v>
      </c>
      <c r="DN14" s="17">
        <v>0.32667158182869399</v>
      </c>
      <c r="DO14" s="17">
        <v>52.023276690928697</v>
      </c>
      <c r="DP14" s="17">
        <v>460.28760024154502</v>
      </c>
      <c r="DQ14" s="17">
        <v>460.28760024154502</v>
      </c>
      <c r="DR14" s="17">
        <v>7.3547344839543802</v>
      </c>
      <c r="DS14" s="17">
        <v>0</v>
      </c>
      <c r="DT14" s="17">
        <v>579.45719392117201</v>
      </c>
      <c r="DU14" s="17">
        <v>9.4448357206082398E-2</v>
      </c>
      <c r="DV14" s="17">
        <v>3038.2661650182999</v>
      </c>
      <c r="DW14" s="17">
        <v>0.10439338244617299</v>
      </c>
      <c r="DX14" s="17">
        <v>0.189365457961921</v>
      </c>
      <c r="DY14" s="17">
        <v>0</v>
      </c>
      <c r="DZ14" s="17">
        <v>0.22904979050579399</v>
      </c>
      <c r="EA14" s="17">
        <v>198.46546022482599</v>
      </c>
      <c r="EB14" s="17">
        <v>44.288363562015803</v>
      </c>
      <c r="EC14" s="17">
        <v>3.0215674936499899</v>
      </c>
      <c r="ED14" s="17">
        <v>2334.7713040321401</v>
      </c>
      <c r="EE14" s="17">
        <v>565.34540656685499</v>
      </c>
      <c r="EF14" s="17">
        <v>1.3972283836332799</v>
      </c>
      <c r="EG14" s="17">
        <v>3.9767561476196098</v>
      </c>
      <c r="EH14" s="17">
        <v>50.436118581833</v>
      </c>
      <c r="EI14" s="17">
        <v>11.1462252842129</v>
      </c>
      <c r="EJ14" s="17">
        <v>22.630223779647</v>
      </c>
      <c r="EK14" s="17">
        <v>484.83598063305999</v>
      </c>
      <c r="EL14" s="17">
        <v>28.759264200840299</v>
      </c>
      <c r="EM14" s="17">
        <v>3.0274108227633398</v>
      </c>
      <c r="EN14" s="17">
        <v>51.3483000901998</v>
      </c>
      <c r="EO14" s="17">
        <v>1349.30293854258</v>
      </c>
      <c r="EP14" s="17">
        <v>0</v>
      </c>
      <c r="EQ14" s="17">
        <v>4.7647044720521503</v>
      </c>
      <c r="ER14" s="17">
        <v>6.8565483446732998</v>
      </c>
      <c r="ES14" s="17">
        <v>34634.903620225698</v>
      </c>
      <c r="ET14" s="17">
        <v>26906.7165284781</v>
      </c>
      <c r="EU14" s="17">
        <v>2989.6288407633901</v>
      </c>
      <c r="EV14" s="17">
        <v>29896.345369241499</v>
      </c>
      <c r="EW14" s="17">
        <v>1.13209067540469</v>
      </c>
      <c r="EX14" s="17">
        <v>2168.2411380332701</v>
      </c>
      <c r="EY14" s="17">
        <v>61.420241517006701</v>
      </c>
      <c r="EZ14" s="17">
        <v>1.04007033493032</v>
      </c>
      <c r="FA14" s="17">
        <v>0</v>
      </c>
      <c r="FB14" s="17">
        <v>0</v>
      </c>
      <c r="FC14" s="17">
        <v>0</v>
      </c>
      <c r="FD14" s="5">
        <v>9.4823366886092995E-5</v>
      </c>
      <c r="FE14" s="17">
        <v>0.24761887195907101</v>
      </c>
      <c r="FF14" s="17">
        <v>0.20221827019188901</v>
      </c>
      <c r="FG14" s="17">
        <v>0</v>
      </c>
      <c r="FH14" s="17">
        <v>2.3099041079967702</v>
      </c>
      <c r="FI14" s="17">
        <v>135.991244656161</v>
      </c>
      <c r="FJ14" s="17">
        <v>14609.158619429099</v>
      </c>
      <c r="FK14" s="17">
        <v>129.109714256188</v>
      </c>
      <c r="FL14" s="17">
        <v>188.770951383675</v>
      </c>
      <c r="FM14" s="17">
        <v>287.446506849429</v>
      </c>
      <c r="FN14" s="17">
        <v>151.76733170720399</v>
      </c>
      <c r="FO14" s="17">
        <v>103.75344447813799</v>
      </c>
      <c r="FP14" s="17">
        <v>2.7409796126518299E-2</v>
      </c>
      <c r="FQ14" s="17">
        <v>86.643007907868693</v>
      </c>
      <c r="FR14" s="17">
        <v>14248.433101161399</v>
      </c>
      <c r="FS14" s="17">
        <v>8487.67646938289</v>
      </c>
      <c r="FT14" s="17">
        <v>5760.7566317785204</v>
      </c>
      <c r="FU14" s="17">
        <v>9.7938200605168806</v>
      </c>
      <c r="FV14" s="17">
        <v>7.2059710093310496</v>
      </c>
      <c r="FW14" s="17">
        <v>4229.1240089838302</v>
      </c>
      <c r="FX14" s="17">
        <v>66.047527270292207</v>
      </c>
      <c r="FY14" s="17">
        <v>429.34630732761201</v>
      </c>
      <c r="FZ14" s="17">
        <v>88.369047586655299</v>
      </c>
      <c r="GA14" s="17">
        <v>70.635915608062305</v>
      </c>
      <c r="GB14" s="17">
        <v>1082.37571358432</v>
      </c>
      <c r="GC14" s="17">
        <v>1.13233257637196E-2</v>
      </c>
      <c r="GD14" s="17">
        <v>950.880820392533</v>
      </c>
      <c r="GE14" s="17">
        <v>460.95614847247202</v>
      </c>
      <c r="GF14" s="17">
        <v>880.54673510684097</v>
      </c>
      <c r="GG14" s="17">
        <v>79.793073134278004</v>
      </c>
      <c r="GH14" s="17">
        <v>0.267329913206238</v>
      </c>
      <c r="GI14" s="17">
        <v>24519.1903439413</v>
      </c>
      <c r="GJ14" s="17">
        <v>2932.80324396985</v>
      </c>
      <c r="GK14" s="17">
        <v>172.67333020632699</v>
      </c>
      <c r="GL14" s="17">
        <v>267.31937878113899</v>
      </c>
      <c r="GM14" s="17">
        <v>63.5178857631225</v>
      </c>
      <c r="GN14" s="17">
        <v>3101.2538089001</v>
      </c>
      <c r="GO14" s="17">
        <v>292.649636456096</v>
      </c>
      <c r="GP14" s="17">
        <v>9.5952545346852103E-2</v>
      </c>
      <c r="GQ14" s="17">
        <v>6.1822788204129902</v>
      </c>
      <c r="GR14" s="17">
        <v>690.65513797295603</v>
      </c>
      <c r="GS14" s="17">
        <v>33293.418407497702</v>
      </c>
      <c r="GT14" s="17">
        <v>294.79592314680002</v>
      </c>
      <c r="GU14" s="17">
        <v>2042.02961590215</v>
      </c>
      <c r="GW14" s="26">
        <f t="shared" si="0"/>
        <v>1.0402928049114324</v>
      </c>
      <c r="GX14" s="25">
        <f t="shared" si="1"/>
        <v>0</v>
      </c>
      <c r="GY14" s="40">
        <f t="shared" si="2"/>
        <v>2.6574109985952319E-3</v>
      </c>
      <c r="GZ14" s="40">
        <f t="shared" si="3"/>
        <v>2.7061392753428642E-3</v>
      </c>
      <c r="HA14" s="40">
        <f t="shared" si="4"/>
        <v>2.6704412510694516E-3</v>
      </c>
      <c r="HB14" s="40">
        <f t="shared" si="5"/>
        <v>2.7692850498158765E-3</v>
      </c>
      <c r="HC14" s="40">
        <f t="shared" si="6"/>
        <v>2.3990836512578799E-3</v>
      </c>
      <c r="HD14" s="40">
        <f t="shared" si="7"/>
        <v>2.6884146300203866E-3</v>
      </c>
      <c r="HE14" s="40">
        <f t="shared" si="8"/>
        <v>2.460038642832234E-3</v>
      </c>
      <c r="HF14" s="69">
        <f t="shared" si="9"/>
        <v>2.7076136095446615E-3</v>
      </c>
      <c r="HG14" s="69">
        <f t="shared" si="10"/>
        <v>2.7021699668113956E-3</v>
      </c>
      <c r="HH14" s="69">
        <f t="shared" si="11"/>
        <v>2.7319251124200516E-3</v>
      </c>
      <c r="HI14" s="69">
        <f t="shared" si="12"/>
        <v>2.6336500202295871E-3</v>
      </c>
      <c r="HJ14" s="69">
        <f t="shared" si="13"/>
        <v>2.7116097150833656E-3</v>
      </c>
      <c r="HK14" s="69">
        <f t="shared" si="14"/>
        <v>2.7436876875877136E-3</v>
      </c>
      <c r="HL14" s="69">
        <f t="shared" si="15"/>
        <v>2.7598885126174019E-3</v>
      </c>
      <c r="HM14" s="69">
        <f t="shared" si="16"/>
        <v>2.7808870542148827E-3</v>
      </c>
      <c r="HN14" s="69">
        <f t="shared" si="17"/>
        <v>2.7390320862771605E-3</v>
      </c>
      <c r="HO14" s="69">
        <f t="shared" si="18"/>
        <v>2.7353179272459737E-3</v>
      </c>
      <c r="HP14" s="69">
        <f t="shared" si="19"/>
        <v>2.7438061905354408E-3</v>
      </c>
      <c r="HQ14" s="69">
        <f t="shared" si="20"/>
        <v>1.9552185519662764E-3</v>
      </c>
      <c r="HR14" s="69">
        <f t="shared" si="21"/>
        <v>2.7090166336080968E-3</v>
      </c>
      <c r="HS14" s="69">
        <f t="shared" si="22"/>
        <v>-1.0006503065340597E-3</v>
      </c>
      <c r="HT14" s="69">
        <f t="shared" si="23"/>
        <v>2.7202251941966368E-3</v>
      </c>
      <c r="HU14" s="69">
        <f t="shared" si="24"/>
        <v>0</v>
      </c>
      <c r="HV14" s="69">
        <f t="shared" si="25"/>
        <v>2.7663838304051334E-3</v>
      </c>
      <c r="HW14" s="69">
        <f t="shared" si="26"/>
        <v>2.7373822261808315E-3</v>
      </c>
      <c r="HX14" s="40">
        <f t="shared" si="27"/>
        <v>2.6046858923832804E-3</v>
      </c>
      <c r="HY14" s="40">
        <f t="shared" si="28"/>
        <v>2.7219264767737736E-3</v>
      </c>
      <c r="HZ14" s="40">
        <f t="shared" si="29"/>
        <v>2.700354651914112E-3</v>
      </c>
      <c r="IA14" s="40">
        <f t="shared" si="30"/>
        <v>2.6669444111335847E-3</v>
      </c>
      <c r="IB14" s="40">
        <f t="shared" si="31"/>
        <v>2.7615500715526386E-3</v>
      </c>
      <c r="IC14" s="40">
        <f t="shared" si="32"/>
        <v>2.7372581130635401E-3</v>
      </c>
      <c r="ID14" s="40">
        <f t="shared" si="33"/>
        <v>2.7385693337039353E-3</v>
      </c>
      <c r="IE14" s="40">
        <f t="shared" si="34"/>
        <v>1.0636907729768153E-3</v>
      </c>
      <c r="IF14" s="40">
        <f t="shared" si="35"/>
        <v>2.7395963016332067E-3</v>
      </c>
      <c r="IG14" s="40">
        <f t="shared" si="36"/>
        <v>8.3537187462731546E-2</v>
      </c>
      <c r="IH14" s="40">
        <f t="shared" si="37"/>
        <v>2.6473354416743023E-2</v>
      </c>
      <c r="II14" s="40">
        <f t="shared" si="38"/>
        <v>2.0851892939636237E-3</v>
      </c>
      <c r="IJ14" s="40">
        <f t="shared" si="39"/>
        <v>2.7387815289826156E-3</v>
      </c>
      <c r="IK14" s="40">
        <f t="shared" si="40"/>
        <v>1.7655677609177954E-3</v>
      </c>
      <c r="IL14" s="40">
        <f t="shared" si="41"/>
        <v>2.7378589881395261E-3</v>
      </c>
      <c r="IM14" s="40">
        <f t="shared" si="42"/>
        <v>2.7122709796129551E-3</v>
      </c>
      <c r="IN14" s="40">
        <f t="shared" si="43"/>
        <v>2.2718080846919207E-3</v>
      </c>
      <c r="IO14" s="40">
        <f t="shared" si="44"/>
        <v>2.7318133564261239E-3</v>
      </c>
      <c r="IP14" s="40">
        <f t="shared" si="45"/>
        <v>2.7392720441654942E-3</v>
      </c>
      <c r="IQ14" s="40">
        <f t="shared" si="46"/>
        <v>2.741997778192915E-3</v>
      </c>
      <c r="IR14" s="40">
        <f t="shared" si="47"/>
        <v>2.673775698739311E-3</v>
      </c>
      <c r="IS14" s="40">
        <f t="shared" si="48"/>
        <v>2.6943140865992544E-3</v>
      </c>
      <c r="IT14" s="40">
        <f t="shared" si="49"/>
        <v>0</v>
      </c>
      <c r="IU14" s="40">
        <f t="shared" si="50"/>
        <v>0</v>
      </c>
      <c r="IV14" s="40">
        <f t="shared" si="51"/>
        <v>0</v>
      </c>
      <c r="IW14" s="40">
        <f t="shared" si="52"/>
        <v>2.8223008052645085E-3</v>
      </c>
      <c r="IX14" s="40">
        <f t="shared" si="53"/>
        <v>2.7513617326758409E-3</v>
      </c>
      <c r="IY14" s="40">
        <f t="shared" si="54"/>
        <v>2.7407699943099539E-3</v>
      </c>
      <c r="IZ14" s="40">
        <f t="shared" si="55"/>
        <v>0</v>
      </c>
      <c r="JA14" s="40">
        <f t="shared" si="56"/>
        <v>2.7288790961462659E-3</v>
      </c>
      <c r="JB14" s="40">
        <f t="shared" si="57"/>
        <v>2.7185763278700713E-3</v>
      </c>
      <c r="JC14" s="40">
        <f t="shared" si="58"/>
        <v>2.7476056924596827E-3</v>
      </c>
      <c r="JD14" s="40">
        <f t="shared" si="59"/>
        <v>2.6706782502560799E-3</v>
      </c>
      <c r="JE14" s="40">
        <f t="shared" si="60"/>
        <v>0</v>
      </c>
      <c r="JF14" s="40">
        <f t="shared" si="61"/>
        <v>2.7400886180774082E-3</v>
      </c>
      <c r="JG14" s="40">
        <f t="shared" si="62"/>
        <v>2.7399730578220038E-3</v>
      </c>
      <c r="JH14" s="40">
        <f t="shared" si="63"/>
        <v>2.6591894304622207E-3</v>
      </c>
      <c r="JI14" s="40">
        <f t="shared" si="64"/>
        <v>2.6777753905000766E-3</v>
      </c>
      <c r="JJ14" s="40">
        <f t="shared" si="65"/>
        <v>2.7368189730679463E-3</v>
      </c>
      <c r="JK14" s="40">
        <f t="shared" si="66"/>
        <v>2.7077558399535148E-3</v>
      </c>
      <c r="JL14" s="40">
        <f t="shared" si="67"/>
        <v>2.7405607769264645E-3</v>
      </c>
    </row>
    <row r="15" spans="1:272" x14ac:dyDescent="0.25">
      <c r="A15" s="17" t="s">
        <v>184</v>
      </c>
      <c r="B15" s="59">
        <v>165278.23344000001</v>
      </c>
      <c r="C15" s="59">
        <v>768.46129088999999</v>
      </c>
      <c r="D15" s="59">
        <v>32164.053297999999</v>
      </c>
      <c r="E15" s="59">
        <v>15975.555156</v>
      </c>
      <c r="F15" s="59">
        <v>12180.10139</v>
      </c>
      <c r="G15" s="59">
        <v>31057.477733</v>
      </c>
      <c r="H15" s="59">
        <v>22830.594214000001</v>
      </c>
      <c r="I15" s="17">
        <v>81.284551518000001</v>
      </c>
      <c r="J15" s="17">
        <v>13.500860275000001</v>
      </c>
      <c r="K15" s="17">
        <v>0.73913773500000002</v>
      </c>
      <c r="L15" s="17">
        <v>0.53028137630000005</v>
      </c>
      <c r="M15" s="17">
        <v>44.096438698</v>
      </c>
      <c r="N15" s="17">
        <v>3.6461881299999999E-2</v>
      </c>
      <c r="O15" s="17">
        <v>1.4692109805</v>
      </c>
      <c r="P15" s="17">
        <v>0.44635464089999999</v>
      </c>
      <c r="Q15" s="17">
        <v>2.8880396E-3</v>
      </c>
      <c r="R15" s="17">
        <v>1.8315939E-2</v>
      </c>
      <c r="S15" s="17">
        <v>114.18723</v>
      </c>
      <c r="T15" s="17">
        <v>0.5238634204</v>
      </c>
      <c r="U15" s="17">
        <v>8.1523667300000005E-2</v>
      </c>
      <c r="V15" s="17">
        <v>17.425544345999999</v>
      </c>
      <c r="W15" s="17">
        <v>1.82289055E-2</v>
      </c>
      <c r="Y15" s="17">
        <v>2.467786E-4</v>
      </c>
      <c r="Z15" s="17">
        <v>7.4328078899999997E-2</v>
      </c>
      <c r="AA15" s="17">
        <v>279.53936277000003</v>
      </c>
      <c r="AB15" s="17">
        <v>495.32447999999999</v>
      </c>
      <c r="AC15" s="17">
        <v>0.49402000000000001</v>
      </c>
      <c r="AD15" s="17">
        <v>0.64338285809999995</v>
      </c>
      <c r="AF15" s="17">
        <v>7.3694366661000004</v>
      </c>
      <c r="AG15" s="17">
        <v>0.43699450000000001</v>
      </c>
      <c r="AH15" s="17">
        <v>28.971658249000001</v>
      </c>
      <c r="AI15" s="17">
        <v>62.225983096</v>
      </c>
      <c r="AJ15" s="17">
        <v>189.94828605000001</v>
      </c>
      <c r="AK15" s="17">
        <v>13.147940781000001</v>
      </c>
      <c r="AL15" s="17">
        <v>5.2444922041000002</v>
      </c>
      <c r="AM15" s="17">
        <v>50.994016733999999</v>
      </c>
      <c r="AN15" s="17">
        <v>3.9207032000000003E-2</v>
      </c>
      <c r="AO15" s="17">
        <v>5.5E-2</v>
      </c>
      <c r="AQ15" s="17">
        <v>511.07951752000002</v>
      </c>
      <c r="AR15" s="17">
        <v>26.1891</v>
      </c>
      <c r="AS15" s="17">
        <v>0.37201442219999997</v>
      </c>
      <c r="AT15" s="17">
        <v>0.91429678960000005</v>
      </c>
      <c r="AU15" s="17">
        <v>433.60070265000002</v>
      </c>
      <c r="AV15" s="17">
        <v>1.8904731418</v>
      </c>
      <c r="AW15" s="17">
        <v>9.9999999999999995E-7</v>
      </c>
      <c r="AX15" s="17">
        <v>8.9500000000000007E-6</v>
      </c>
      <c r="AZ15" s="17">
        <v>2.6743599999999999E-5</v>
      </c>
      <c r="BA15" s="17">
        <v>9.0400789999999995E-4</v>
      </c>
      <c r="BB15" s="17">
        <v>5.8273869999999998E-4</v>
      </c>
      <c r="BD15" s="17">
        <v>0.91071206660000004</v>
      </c>
      <c r="BE15" s="17">
        <v>9.8541000000000007</v>
      </c>
      <c r="BF15" s="17">
        <v>9.4999999999999998E-3</v>
      </c>
      <c r="BG15" s="17">
        <v>299.22279601999998</v>
      </c>
      <c r="BI15" s="17">
        <v>26.930940199999998</v>
      </c>
      <c r="BJ15" s="17">
        <v>26.123001299999999</v>
      </c>
      <c r="BK15" s="17">
        <v>110.51962251</v>
      </c>
      <c r="BL15" s="17">
        <v>1683.8085510000001</v>
      </c>
      <c r="BM15" s="17">
        <v>0.1109451727</v>
      </c>
      <c r="BN15" s="17">
        <v>1856.15266</v>
      </c>
      <c r="BO15" s="17">
        <v>2.173403E-4</v>
      </c>
      <c r="BQ15" s="17" t="s">
        <v>184</v>
      </c>
      <c r="BR15" s="17">
        <v>45.231704127388703</v>
      </c>
      <c r="BS15" s="17">
        <v>461.06378385610202</v>
      </c>
      <c r="BT15" s="17">
        <v>9.8739161211660207</v>
      </c>
      <c r="BU15" s="17">
        <v>13.5346318342201</v>
      </c>
      <c r="BV15" s="17">
        <v>9.5233566957125607E-3</v>
      </c>
      <c r="BW15" s="17">
        <v>0.74116177428859698</v>
      </c>
      <c r="BX15" s="17">
        <v>81.501699728025798</v>
      </c>
      <c r="BY15" s="17">
        <v>81.501699728025798</v>
      </c>
      <c r="BZ15" s="17">
        <v>151.90313208283499</v>
      </c>
      <c r="CA15" s="17">
        <v>73.912674849408504</v>
      </c>
      <c r="CB15" s="17">
        <v>0.21755160358251099</v>
      </c>
      <c r="CC15" s="17">
        <v>0.31306027507289003</v>
      </c>
      <c r="CD15" s="17">
        <v>44.2180034293849</v>
      </c>
      <c r="CE15" s="17">
        <v>2.1794105643424501E-4</v>
      </c>
      <c r="CF15" s="17">
        <v>1.16845535532444E-2</v>
      </c>
      <c r="CG15" s="17">
        <v>2.4829731182393899E-2</v>
      </c>
      <c r="CH15" s="17">
        <v>2.4746627983928299E-4</v>
      </c>
      <c r="CI15" s="17">
        <v>1.47320076996981</v>
      </c>
      <c r="CJ15" s="17">
        <v>0.107416402586021</v>
      </c>
      <c r="CK15" s="17">
        <v>0.34015000097003401</v>
      </c>
      <c r="CL15" s="17">
        <v>2.89606803057153E-3</v>
      </c>
      <c r="CM15" s="17">
        <v>300.04344359369998</v>
      </c>
      <c r="CN15" s="17">
        <v>13682.750883046599</v>
      </c>
      <c r="CO15" s="17">
        <v>1.83627709816147E-2</v>
      </c>
      <c r="CP15" s="17">
        <v>0</v>
      </c>
      <c r="CQ15" s="17">
        <v>0.15223053861626801</v>
      </c>
      <c r="CR15" s="17">
        <v>0.37270228847588899</v>
      </c>
      <c r="CS15" s="17">
        <v>114.49854416339601</v>
      </c>
      <c r="CT15" s="17">
        <v>8.1750006132291705E-2</v>
      </c>
      <c r="CU15" s="17">
        <v>62.392924306590203</v>
      </c>
      <c r="CV15" s="17">
        <v>17.473461869192899</v>
      </c>
      <c r="CW15" s="17">
        <v>0.37303276576712502</v>
      </c>
      <c r="CX15" s="17">
        <v>51.132724508052299</v>
      </c>
      <c r="CY15" s="17">
        <v>0.91681515319367302</v>
      </c>
      <c r="CZ15" s="17">
        <v>165728.04937183901</v>
      </c>
      <c r="DA15" s="17">
        <v>1.8278299310768902E-2</v>
      </c>
      <c r="DB15" s="17">
        <v>0</v>
      </c>
      <c r="DC15" s="17">
        <v>0.81015362886291298</v>
      </c>
      <c r="DD15" s="17">
        <v>20.201218677557399</v>
      </c>
      <c r="DE15" s="17">
        <v>1.28639265860876</v>
      </c>
      <c r="DF15" s="17">
        <v>2.98880089948576E-2</v>
      </c>
      <c r="DG15" s="17">
        <v>4.5997951751847603</v>
      </c>
      <c r="DH15" s="17">
        <v>7.7274278344549294E-2</v>
      </c>
      <c r="DI15" s="17">
        <v>342.63135219090799</v>
      </c>
      <c r="DJ15" s="17">
        <v>271.56732425411002</v>
      </c>
      <c r="DK15" s="17">
        <v>65.452342178086894</v>
      </c>
      <c r="DL15" s="17">
        <v>110.69046244207701</v>
      </c>
      <c r="DM15" s="17">
        <v>3444.4462845972298</v>
      </c>
      <c r="DN15" s="17">
        <v>7.4532171398072097E-2</v>
      </c>
      <c r="DO15" s="17">
        <v>26.136859709039399</v>
      </c>
      <c r="DP15" s="17">
        <v>279.86187803749101</v>
      </c>
      <c r="DQ15" s="17">
        <v>279.86187803749101</v>
      </c>
      <c r="DR15" s="17">
        <v>2.2665474971216399</v>
      </c>
      <c r="DS15" s="17">
        <v>0</v>
      </c>
      <c r="DT15" s="17">
        <v>496.24149899088201</v>
      </c>
      <c r="DU15" s="17">
        <v>0.49537498966583199</v>
      </c>
      <c r="DV15" s="17">
        <v>1688.39170892929</v>
      </c>
      <c r="DW15" s="17">
        <v>0.12665649837112</v>
      </c>
      <c r="DX15" s="17">
        <v>0.483482190853599</v>
      </c>
      <c r="DY15" s="17">
        <v>0</v>
      </c>
      <c r="DZ15" s="17">
        <v>0</v>
      </c>
      <c r="EA15" s="17">
        <v>189.59839019141901</v>
      </c>
      <c r="EB15" s="17">
        <v>24.4981412427022</v>
      </c>
      <c r="EC15" s="17">
        <v>3.29196885126589</v>
      </c>
      <c r="ED15" s="17">
        <v>1808.2361082253401</v>
      </c>
      <c r="EE15" s="17">
        <v>431.04507105181801</v>
      </c>
      <c r="EF15" s="17">
        <v>1.9207883074554799</v>
      </c>
      <c r="EG15" s="17">
        <v>5.4668306153463702</v>
      </c>
      <c r="EH15" s="17">
        <v>0.43820943323798001</v>
      </c>
      <c r="EI15" s="17">
        <v>9.5854618891604098</v>
      </c>
      <c r="EJ15" s="17">
        <v>19.4614438625307</v>
      </c>
      <c r="EK15" s="17">
        <v>199.89804131416801</v>
      </c>
      <c r="EL15" s="17">
        <v>0.111249741535891</v>
      </c>
      <c r="EM15" s="17">
        <v>0.63828486634458204</v>
      </c>
      <c r="EN15" s="17">
        <v>14.037966730524101</v>
      </c>
      <c r="EO15" s="17">
        <v>770.55260924750996</v>
      </c>
      <c r="EP15" s="17">
        <v>0</v>
      </c>
      <c r="EQ15" s="17">
        <v>2.15595545837949</v>
      </c>
      <c r="ER15" s="17">
        <v>3.1024754249794602</v>
      </c>
      <c r="ES15" s="17">
        <v>23479.441934459101</v>
      </c>
      <c r="ET15" s="17">
        <v>29022.6435753435</v>
      </c>
      <c r="EU15" s="17">
        <v>3224.7391378494999</v>
      </c>
      <c r="EV15" s="17">
        <v>32247.382713193001</v>
      </c>
      <c r="EW15" s="17">
        <v>0.588196258317635</v>
      </c>
      <c r="EX15" s="17">
        <v>1080.1005659374</v>
      </c>
      <c r="EY15" s="17">
        <v>30.467160119694601</v>
      </c>
      <c r="EZ15" s="17">
        <v>1.8956618561162999</v>
      </c>
      <c r="FA15" s="5">
        <v>1.00273716165942E-6</v>
      </c>
      <c r="FB15" s="5">
        <v>8.9741843615138507E-6</v>
      </c>
      <c r="FC15" s="17">
        <v>0</v>
      </c>
      <c r="FD15" s="5">
        <v>2.6817719946427701E-5</v>
      </c>
      <c r="FE15" s="17">
        <v>9.06453372374542E-4</v>
      </c>
      <c r="FF15" s="17">
        <v>5.8433999320359003E-4</v>
      </c>
      <c r="FG15" s="17">
        <v>0</v>
      </c>
      <c r="FH15" s="17">
        <v>0.91323934728949496</v>
      </c>
      <c r="FI15" s="17">
        <v>239.44281451326799</v>
      </c>
      <c r="FJ15" s="17">
        <v>8208.5874587606195</v>
      </c>
      <c r="FK15" s="17">
        <v>409.13801340154498</v>
      </c>
      <c r="FL15" s="17">
        <v>484.357891115759</v>
      </c>
      <c r="FM15" s="17">
        <v>403.88988908546798</v>
      </c>
      <c r="FN15" s="17">
        <v>468.39301122769899</v>
      </c>
      <c r="FO15" s="17">
        <v>80.903699112781794</v>
      </c>
      <c r="FP15" s="17">
        <v>3.4985807433290703E-2</v>
      </c>
      <c r="FQ15" s="17">
        <v>395.59507513508203</v>
      </c>
      <c r="FR15" s="17">
        <v>16016.0675127056</v>
      </c>
      <c r="FS15" s="17">
        <v>12210.826640965201</v>
      </c>
      <c r="FT15" s="17">
        <v>3805.2408717404001</v>
      </c>
      <c r="FU15" s="17">
        <v>35.455983420581298</v>
      </c>
      <c r="FV15" s="17">
        <v>25.813955178692002</v>
      </c>
      <c r="FW15" s="17">
        <v>3709.2230662690099</v>
      </c>
      <c r="FX15" s="17">
        <v>278.32348820775201</v>
      </c>
      <c r="FY15" s="17">
        <v>938.38293838015295</v>
      </c>
      <c r="FZ15" s="17">
        <v>194.28012303033699</v>
      </c>
      <c r="GA15" s="17">
        <v>139.69981690581901</v>
      </c>
      <c r="GB15" s="17">
        <v>2349.97987770498</v>
      </c>
      <c r="GC15" s="17">
        <v>3.9285904788769602E-2</v>
      </c>
      <c r="GD15" s="17">
        <v>362.62153303253899</v>
      </c>
      <c r="GE15" s="17">
        <v>559.53774306674097</v>
      </c>
      <c r="GF15" s="17">
        <v>1431.3113325336401</v>
      </c>
      <c r="GG15" s="17">
        <v>67.097922675921595</v>
      </c>
      <c r="GH15" s="17">
        <v>5.5152231908596597E-2</v>
      </c>
      <c r="GI15" s="17">
        <v>31142.2866624321</v>
      </c>
      <c r="GJ15" s="17">
        <v>1935.2910189571501</v>
      </c>
      <c r="GK15" s="17">
        <v>1861.2459740720601</v>
      </c>
      <c r="GL15" s="17">
        <v>14.826745813246699</v>
      </c>
      <c r="GM15" s="17">
        <v>46.643160979224398</v>
      </c>
      <c r="GN15" s="17">
        <v>2372.0628833021501</v>
      </c>
      <c r="GO15" s="17">
        <v>511.57653458925199</v>
      </c>
      <c r="GP15" s="17">
        <v>0</v>
      </c>
      <c r="GQ15" s="17">
        <v>26.260554884224199</v>
      </c>
      <c r="GR15" s="17">
        <v>263.37125916968898</v>
      </c>
      <c r="GS15" s="17">
        <v>22868.086121640001</v>
      </c>
      <c r="GT15" s="17">
        <v>434.07463289473299</v>
      </c>
      <c r="GU15" s="17">
        <v>2052.8068773227801</v>
      </c>
      <c r="GW15" s="26">
        <f t="shared" si="0"/>
        <v>1.0267340174235471</v>
      </c>
      <c r="GX15" s="25">
        <f t="shared" si="1"/>
        <v>0</v>
      </c>
      <c r="GY15" s="40">
        <f t="shared" si="2"/>
        <v>2.7215678826957536E-3</v>
      </c>
      <c r="GZ15" s="40">
        <f t="shared" si="3"/>
        <v>2.7214361768149679E-3</v>
      </c>
      <c r="HA15" s="40">
        <f t="shared" si="4"/>
        <v>2.590762253157432E-3</v>
      </c>
      <c r="HB15" s="40">
        <f t="shared" si="5"/>
        <v>2.5358966439663557E-3</v>
      </c>
      <c r="HC15" s="40">
        <f t="shared" si="6"/>
        <v>2.5225776027140902E-3</v>
      </c>
      <c r="HD15" s="40">
        <f t="shared" si="7"/>
        <v>2.7307088541187758E-3</v>
      </c>
      <c r="HE15" s="40">
        <f t="shared" si="8"/>
        <v>1.6421783545611632E-3</v>
      </c>
      <c r="HF15" s="69">
        <f t="shared" si="9"/>
        <v>2.6714573184021483E-3</v>
      </c>
      <c r="HG15" s="69">
        <f t="shared" si="10"/>
        <v>2.5014375774731388E-3</v>
      </c>
      <c r="HH15" s="69">
        <f t="shared" si="11"/>
        <v>2.7383790500115071E-3</v>
      </c>
      <c r="HI15" s="69">
        <f t="shared" si="12"/>
        <v>6.2325846271851554E-4</v>
      </c>
      <c r="HJ15" s="69">
        <f t="shared" si="13"/>
        <v>2.7567924978579737E-3</v>
      </c>
      <c r="HK15" s="69">
        <f t="shared" si="14"/>
        <v>1.437211514324761E-3</v>
      </c>
      <c r="HL15" s="69">
        <f t="shared" si="15"/>
        <v>2.7156000892752585E-3</v>
      </c>
      <c r="HM15" s="69">
        <f t="shared" si="16"/>
        <v>2.714797932002523E-3</v>
      </c>
      <c r="HN15" s="69">
        <f t="shared" si="17"/>
        <v>2.7798893656202014E-3</v>
      </c>
      <c r="HO15" s="69">
        <f t="shared" si="18"/>
        <v>2.5568976624512616E-3</v>
      </c>
      <c r="HP15" s="69">
        <f t="shared" si="19"/>
        <v>2.7263483263058881E-3</v>
      </c>
      <c r="HQ15" s="69">
        <f t="shared" si="20"/>
        <v>2.0413845489352625E-3</v>
      </c>
      <c r="HR15" s="69">
        <f t="shared" si="21"/>
        <v>2.7763573424487045E-3</v>
      </c>
      <c r="HS15" s="69">
        <f t="shared" si="22"/>
        <v>2.7498436916204528E-3</v>
      </c>
      <c r="HT15" s="69">
        <f t="shared" si="23"/>
        <v>2.7096421542643729E-3</v>
      </c>
      <c r="HU15" s="69">
        <f t="shared" si="24"/>
        <v>0</v>
      </c>
      <c r="HV15" s="69">
        <f t="shared" si="25"/>
        <v>2.7866267143220208E-3</v>
      </c>
      <c r="HW15" s="69">
        <f t="shared" si="26"/>
        <v>2.7458330834392169E-3</v>
      </c>
      <c r="HX15" s="40">
        <f t="shared" si="27"/>
        <v>1.1537382939387495E-3</v>
      </c>
      <c r="HY15" s="40">
        <f t="shared" si="28"/>
        <v>1.8513500299480725E-3</v>
      </c>
      <c r="HZ15" s="40">
        <f t="shared" si="29"/>
        <v>2.7427830165417874E-3</v>
      </c>
      <c r="IA15" s="40">
        <f t="shared" si="30"/>
        <v>2.7070018047311651E-3</v>
      </c>
      <c r="IB15" s="40">
        <f t="shared" si="31"/>
        <v>0</v>
      </c>
      <c r="IC15" s="40">
        <f t="shared" si="32"/>
        <v>2.4672519115998804E-3</v>
      </c>
      <c r="ID15" s="40">
        <f t="shared" si="33"/>
        <v>2.7802025837396081E-3</v>
      </c>
      <c r="IE15" s="40">
        <f t="shared" si="34"/>
        <v>2.5972797982216473E-3</v>
      </c>
      <c r="IF15" s="40">
        <f t="shared" si="35"/>
        <v>2.6828215848780043E-3</v>
      </c>
      <c r="IG15" s="40">
        <f t="shared" si="36"/>
        <v>5.2381390067130877E-2</v>
      </c>
      <c r="IH15" s="40">
        <f t="shared" si="37"/>
        <v>6.7693182099684404E-2</v>
      </c>
      <c r="II15" s="40">
        <f t="shared" si="38"/>
        <v>2.6577748076454578E-3</v>
      </c>
      <c r="IJ15" s="40">
        <f t="shared" si="39"/>
        <v>2.7200793923695173E-3</v>
      </c>
      <c r="IK15" s="40">
        <f t="shared" si="40"/>
        <v>2.0117000636416167E-3</v>
      </c>
      <c r="IL15" s="40">
        <f t="shared" si="41"/>
        <v>2.7678528835744813E-3</v>
      </c>
      <c r="IM15" s="40">
        <f t="shared" si="42"/>
        <v>0</v>
      </c>
      <c r="IN15" s="40">
        <f t="shared" si="43"/>
        <v>9.7248481344689689E-4</v>
      </c>
      <c r="IO15" s="40">
        <f t="shared" si="44"/>
        <v>2.7284207637604529E-3</v>
      </c>
      <c r="IP15" s="40">
        <f t="shared" si="45"/>
        <v>2.7373765810013973E-3</v>
      </c>
      <c r="IQ15" s="40">
        <f t="shared" si="46"/>
        <v>2.7544268144862874E-3</v>
      </c>
      <c r="IR15" s="40">
        <f t="shared" si="47"/>
        <v>1.0930107858139772E-3</v>
      </c>
      <c r="IS15" s="40">
        <f t="shared" si="48"/>
        <v>2.7446643919836187E-3</v>
      </c>
      <c r="IT15" s="40">
        <f t="shared" si="49"/>
        <v>2.7371616594200282E-3</v>
      </c>
      <c r="IU15" s="40">
        <f t="shared" si="50"/>
        <v>2.7021632976368753E-3</v>
      </c>
      <c r="IV15" s="40">
        <f t="shared" si="51"/>
        <v>0</v>
      </c>
      <c r="IW15" s="40">
        <f t="shared" si="52"/>
        <v>2.7715022071711235E-3</v>
      </c>
      <c r="IX15" s="40">
        <f t="shared" si="53"/>
        <v>2.7051449158155042E-3</v>
      </c>
      <c r="IY15" s="40">
        <f t="shared" si="54"/>
        <v>2.7478751687335036E-3</v>
      </c>
      <c r="IZ15" s="40">
        <f t="shared" si="55"/>
        <v>0</v>
      </c>
      <c r="JA15" s="40">
        <f t="shared" si="56"/>
        <v>2.7750600680302067E-3</v>
      </c>
      <c r="JB15" s="40">
        <f t="shared" si="57"/>
        <v>2.0109519048944033E-3</v>
      </c>
      <c r="JC15" s="40">
        <f t="shared" si="58"/>
        <v>2.4585995486906208E-3</v>
      </c>
      <c r="JD15" s="40">
        <f t="shared" si="59"/>
        <v>2.7425971036148886E-3</v>
      </c>
      <c r="JE15" s="40">
        <f t="shared" si="60"/>
        <v>0</v>
      </c>
      <c r="JF15" s="40">
        <f t="shared" si="61"/>
        <v>2.7396825734751586E-3</v>
      </c>
      <c r="JG15" s="40">
        <f t="shared" si="62"/>
        <v>2.7396353837155795E-3</v>
      </c>
      <c r="JH15" s="40">
        <f t="shared" si="63"/>
        <v>1.5457882337730879E-3</v>
      </c>
      <c r="JI15" s="40">
        <f t="shared" si="64"/>
        <v>2.7218996640490881E-3</v>
      </c>
      <c r="JJ15" s="40">
        <f t="shared" si="65"/>
        <v>2.7452193590663579E-3</v>
      </c>
      <c r="JK15" s="40">
        <f t="shared" si="66"/>
        <v>2.7440167944268864E-3</v>
      </c>
      <c r="JL15" s="40">
        <f t="shared" si="67"/>
        <v>2.7641281172659138E-3</v>
      </c>
    </row>
    <row r="16" spans="1:272" x14ac:dyDescent="0.25">
      <c r="A16" s="17" t="s">
        <v>185</v>
      </c>
      <c r="B16" s="59">
        <v>9335.5667154999992</v>
      </c>
      <c r="C16" s="59">
        <v>2780.0836337000001</v>
      </c>
      <c r="D16" s="59">
        <v>13060.449669</v>
      </c>
      <c r="E16" s="59">
        <v>5736.3211259999998</v>
      </c>
      <c r="F16" s="59">
        <v>4642.9426560000002</v>
      </c>
      <c r="G16" s="59">
        <v>4215.6476983000002</v>
      </c>
      <c r="H16" s="59">
        <v>19112.124296999998</v>
      </c>
      <c r="I16" s="17">
        <v>350.02890803999998</v>
      </c>
      <c r="J16" s="17">
        <v>76.088897661999994</v>
      </c>
      <c r="K16" s="17">
        <v>2.2794234690000001</v>
      </c>
      <c r="L16" s="17">
        <v>0.1167982333</v>
      </c>
      <c r="M16" s="17">
        <v>59.262490966999998</v>
      </c>
      <c r="N16" s="17">
        <v>4.7400577300000003E-2</v>
      </c>
      <c r="O16" s="17">
        <v>6.9323991441999997</v>
      </c>
      <c r="P16" s="17">
        <v>0.15265557239999999</v>
      </c>
      <c r="Q16" s="17">
        <v>4.8389304000000001E-2</v>
      </c>
      <c r="R16" s="17">
        <v>14.237261423</v>
      </c>
      <c r="S16" s="17">
        <v>9.7486075139999997</v>
      </c>
      <c r="T16" s="17">
        <v>0.16860150879999999</v>
      </c>
      <c r="U16" s="17">
        <v>1.3782939192999999</v>
      </c>
      <c r="V16" s="17">
        <v>5.4399161218999996</v>
      </c>
      <c r="W16" s="17">
        <v>0.14578333509999999</v>
      </c>
      <c r="X16" s="5">
        <v>1.8792433000000001E-6</v>
      </c>
      <c r="Y16" s="17">
        <v>1.1827741E-3</v>
      </c>
      <c r="Z16" s="17">
        <v>1.4713877470000001</v>
      </c>
      <c r="AA16" s="17">
        <v>130.83846779999999</v>
      </c>
      <c r="AB16" s="17">
        <v>183.98720265</v>
      </c>
      <c r="AC16" s="17">
        <v>0.17302129999999999</v>
      </c>
      <c r="AD16" s="17">
        <v>0.25448526519999998</v>
      </c>
      <c r="AF16" s="17">
        <v>1.2832461507999999</v>
      </c>
      <c r="AG16" s="17">
        <v>5.4805529999999998E-2</v>
      </c>
      <c r="AH16" s="17">
        <v>8.2875826724999992</v>
      </c>
      <c r="AI16" s="17">
        <v>14.464810246000001</v>
      </c>
      <c r="AJ16" s="17">
        <v>235.78306832000001</v>
      </c>
      <c r="AK16" s="17">
        <v>14.275638730000001</v>
      </c>
      <c r="AL16" s="17">
        <v>1.4446365872</v>
      </c>
      <c r="AM16" s="17">
        <v>6.0661574946999997</v>
      </c>
      <c r="AN16" s="17">
        <v>0.15103263619999999</v>
      </c>
      <c r="AP16" s="17">
        <v>1.05E-4</v>
      </c>
      <c r="AQ16" s="17">
        <v>230.68585591999999</v>
      </c>
      <c r="AR16" s="17">
        <v>7.1956722992</v>
      </c>
      <c r="AS16" s="17">
        <v>1.1943370799999999</v>
      </c>
      <c r="AT16" s="17">
        <v>3.1136205156000001</v>
      </c>
      <c r="AU16" s="17">
        <v>224.21470653</v>
      </c>
      <c r="AV16" s="17">
        <v>7.9314264999999995E-2</v>
      </c>
      <c r="AZ16" s="17">
        <v>2.3261600000000001E-5</v>
      </c>
      <c r="BA16" s="17">
        <v>4.22657E-4</v>
      </c>
      <c r="BB16" s="17">
        <v>4.7567159999999998E-4</v>
      </c>
      <c r="BD16" s="17">
        <v>11.154453273</v>
      </c>
      <c r="BE16" s="17">
        <v>1.29100236</v>
      </c>
      <c r="BF16" s="17">
        <v>8.7954091650000006</v>
      </c>
      <c r="BG16" s="17">
        <v>0.32911372119999999</v>
      </c>
      <c r="BI16" s="17">
        <v>24.876647999999999</v>
      </c>
      <c r="BJ16" s="17">
        <v>24.130355000000002</v>
      </c>
      <c r="BK16" s="17">
        <v>53.330249082000002</v>
      </c>
      <c r="BL16" s="17">
        <v>2332.5510878999999</v>
      </c>
      <c r="BM16" s="17">
        <v>1.5047496550999999</v>
      </c>
      <c r="BN16" s="17">
        <v>237.02580555</v>
      </c>
      <c r="BO16" s="17">
        <v>6.6966100000000002E-5</v>
      </c>
      <c r="BQ16" s="17" t="s">
        <v>185</v>
      </c>
      <c r="BR16" s="17">
        <v>56.607081659722702</v>
      </c>
      <c r="BS16" s="17">
        <v>322.95655414106199</v>
      </c>
      <c r="BT16" s="17">
        <v>1.2945336294416301</v>
      </c>
      <c r="BU16" s="17">
        <v>76.298261447573793</v>
      </c>
      <c r="BV16" s="17">
        <v>8.7884484901998796</v>
      </c>
      <c r="BW16" s="17">
        <v>2.2856562708863102</v>
      </c>
      <c r="BX16" s="17">
        <v>350.98516563885403</v>
      </c>
      <c r="BY16" s="17">
        <v>350.98516563885403</v>
      </c>
      <c r="BZ16" s="17">
        <v>191.07309115943301</v>
      </c>
      <c r="CA16" s="17">
        <v>54.047807908525897</v>
      </c>
      <c r="CB16" s="17">
        <v>4.8014740534312199E-2</v>
      </c>
      <c r="CC16" s="17">
        <v>6.9094002386470094E-2</v>
      </c>
      <c r="CD16" s="17">
        <v>59.420953080707598</v>
      </c>
      <c r="CE16" s="5">
        <v>6.7147011223655102E-5</v>
      </c>
      <c r="CF16" s="17">
        <v>1.5210420532548299E-2</v>
      </c>
      <c r="CG16" s="17">
        <v>3.2322197505856097E-2</v>
      </c>
      <c r="CH16" s="17">
        <v>1.1860524236428499E-3</v>
      </c>
      <c r="CI16" s="17">
        <v>6.9514555106892297</v>
      </c>
      <c r="CJ16" s="17">
        <v>3.6737103754030297E-2</v>
      </c>
      <c r="CK16" s="17">
        <v>0.116334555833925</v>
      </c>
      <c r="CL16" s="17">
        <v>4.8523160532948299E-2</v>
      </c>
      <c r="CM16" s="17">
        <v>0.33002795104747101</v>
      </c>
      <c r="CN16" s="17">
        <v>14178.106145255801</v>
      </c>
      <c r="CO16" s="17">
        <v>14.2760851707506</v>
      </c>
      <c r="CP16" s="17">
        <v>0</v>
      </c>
      <c r="CQ16" s="17">
        <v>4.9026845026266898E-2</v>
      </c>
      <c r="CR16" s="17">
        <v>0.120032367935702</v>
      </c>
      <c r="CS16" s="17">
        <v>9.7747969807278494</v>
      </c>
      <c r="CT16" s="17">
        <v>1.3819133573164999</v>
      </c>
      <c r="CU16" s="17">
        <v>14.504280642185</v>
      </c>
      <c r="CV16" s="17">
        <v>5.4547819753933302</v>
      </c>
      <c r="CW16" s="17">
        <v>1.19761640113569</v>
      </c>
      <c r="CX16" s="17">
        <v>6.0827299873895102</v>
      </c>
      <c r="CY16" s="17">
        <v>3.1221647124131899</v>
      </c>
      <c r="CZ16" s="17">
        <v>9360.2797065820105</v>
      </c>
      <c r="DA16" s="17">
        <v>0.14618493267938201</v>
      </c>
      <c r="DB16" s="5">
        <v>1.88436751687032E-6</v>
      </c>
      <c r="DC16" s="17">
        <v>0.748337942095603</v>
      </c>
      <c r="DD16" s="17">
        <v>18.660293258816999</v>
      </c>
      <c r="DE16" s="17">
        <v>1.1882673721457</v>
      </c>
      <c r="DF16" s="17">
        <v>2.7608120504637901E-2</v>
      </c>
      <c r="DG16" s="17">
        <v>4.2488856627920297</v>
      </c>
      <c r="DH16" s="17">
        <v>7.1379370029266406E-2</v>
      </c>
      <c r="DI16" s="17">
        <v>523.08805163368004</v>
      </c>
      <c r="DJ16" s="17">
        <v>571.69025281408403</v>
      </c>
      <c r="DK16" s="17">
        <v>75.3161558624777</v>
      </c>
      <c r="DL16" s="17">
        <v>53.440880234970599</v>
      </c>
      <c r="DM16" s="17">
        <v>2982.0508447678098</v>
      </c>
      <c r="DN16" s="17">
        <v>1.47541036976698</v>
      </c>
      <c r="DO16" s="17">
        <v>33.917340652705199</v>
      </c>
      <c r="DP16" s="17">
        <v>131.19201723994999</v>
      </c>
      <c r="DQ16" s="17">
        <v>131.19201723994999</v>
      </c>
      <c r="DR16" s="17">
        <v>3.5108875722969501</v>
      </c>
      <c r="DS16" s="17">
        <v>0</v>
      </c>
      <c r="DT16" s="17">
        <v>184.45730870155501</v>
      </c>
      <c r="DU16" s="17">
        <v>0.17310137707208401</v>
      </c>
      <c r="DV16" s="17">
        <v>2338.85159904899</v>
      </c>
      <c r="DW16" s="17">
        <v>5.3132966946348802E-2</v>
      </c>
      <c r="DX16" s="17">
        <v>0.187333394850216</v>
      </c>
      <c r="DY16" s="17">
        <v>0</v>
      </c>
      <c r="DZ16" s="17">
        <v>0</v>
      </c>
      <c r="EA16" s="17">
        <v>137.88612541938201</v>
      </c>
      <c r="EB16" s="17">
        <v>31.048524132817899</v>
      </c>
      <c r="EC16" s="17">
        <v>0.86098402145848896</v>
      </c>
      <c r="ED16" s="17">
        <v>1406.05278300285</v>
      </c>
      <c r="EE16" s="17">
        <v>250.59904652705799</v>
      </c>
      <c r="EF16" s="17">
        <v>0.33453522569167099</v>
      </c>
      <c r="EG16" s="17">
        <v>0.95213696591091901</v>
      </c>
      <c r="EH16" s="17">
        <v>5.4955431842457499E-2</v>
      </c>
      <c r="EI16" s="17">
        <v>2.7422601336252601</v>
      </c>
      <c r="EJ16" s="17">
        <v>5.5676920857984902</v>
      </c>
      <c r="EK16" s="17">
        <v>253.22073897016301</v>
      </c>
      <c r="EL16" s="17">
        <v>1.50884447135918</v>
      </c>
      <c r="EM16" s="17">
        <v>0.45660583417110701</v>
      </c>
      <c r="EN16" s="17">
        <v>15.0127678010968</v>
      </c>
      <c r="EO16" s="17">
        <v>2786.3157028870601</v>
      </c>
      <c r="EP16" s="17">
        <v>0</v>
      </c>
      <c r="EQ16" s="17">
        <v>0.59374547892778196</v>
      </c>
      <c r="ER16" s="17">
        <v>0.85441458555057703</v>
      </c>
      <c r="ES16" s="17">
        <v>20335.291718705601</v>
      </c>
      <c r="ET16" s="17">
        <v>11785.573070376</v>
      </c>
      <c r="EU16" s="17">
        <v>1309.5052896444499</v>
      </c>
      <c r="EV16" s="17">
        <v>13095.078360020399</v>
      </c>
      <c r="EW16" s="17">
        <v>0.56489003644315805</v>
      </c>
      <c r="EX16" s="17">
        <v>781.44272672434204</v>
      </c>
      <c r="EY16" s="17">
        <v>40.032727987534301</v>
      </c>
      <c r="EZ16" s="17">
        <v>7.9528586522105899E-2</v>
      </c>
      <c r="FA16" s="17">
        <v>0</v>
      </c>
      <c r="FB16" s="17">
        <v>0</v>
      </c>
      <c r="FC16" s="17">
        <v>0</v>
      </c>
      <c r="FD16" s="5">
        <v>2.3324460232477399E-5</v>
      </c>
      <c r="FE16" s="17">
        <v>4.23821131370428E-4</v>
      </c>
      <c r="FF16" s="17">
        <v>4.7696669116954797E-4</v>
      </c>
      <c r="FG16" s="17">
        <v>0</v>
      </c>
      <c r="FH16" s="17">
        <v>11.1823917731744</v>
      </c>
      <c r="FI16" s="17">
        <v>33.7171550957802</v>
      </c>
      <c r="FJ16" s="17">
        <v>7402.5959801491899</v>
      </c>
      <c r="FK16" s="17">
        <v>117.137832064644</v>
      </c>
      <c r="FL16" s="17">
        <v>95.370715070663607</v>
      </c>
      <c r="FM16" s="17">
        <v>113.795741448833</v>
      </c>
      <c r="FN16" s="17">
        <v>90.900997001028301</v>
      </c>
      <c r="FO16" s="17">
        <v>58.367751161952597</v>
      </c>
      <c r="FP16" s="17">
        <v>1.4708616804604601E-2</v>
      </c>
      <c r="FQ16" s="17">
        <v>51.251747579733603</v>
      </c>
      <c r="FR16" s="17">
        <v>5749.1737463938698</v>
      </c>
      <c r="FS16" s="17">
        <v>4653.2675862457399</v>
      </c>
      <c r="FT16" s="17">
        <v>1095.9061601481201</v>
      </c>
      <c r="FU16" s="17">
        <v>8.7923733733009097</v>
      </c>
      <c r="FV16" s="17">
        <v>7.3204307706465599</v>
      </c>
      <c r="FW16" s="17">
        <v>2503.42145451836</v>
      </c>
      <c r="FX16" s="17">
        <v>48.170906504673397</v>
      </c>
      <c r="FY16" s="17">
        <v>246.54766767065101</v>
      </c>
      <c r="FZ16" s="17">
        <v>37.640593775957498</v>
      </c>
      <c r="GA16" s="17">
        <v>47.768435078930899</v>
      </c>
      <c r="GB16" s="17">
        <v>618.77809853657197</v>
      </c>
      <c r="GC16" s="17">
        <v>0.151331220789092</v>
      </c>
      <c r="GD16" s="17">
        <v>539.44112011849404</v>
      </c>
      <c r="GE16" s="17">
        <v>163.78258131951</v>
      </c>
      <c r="GF16" s="17">
        <v>362.09619440286099</v>
      </c>
      <c r="GG16" s="17">
        <v>48.406910871636001</v>
      </c>
      <c r="GH16" s="17">
        <v>0</v>
      </c>
      <c r="GI16" s="17">
        <v>4226.3511499776896</v>
      </c>
      <c r="GJ16" s="17">
        <v>1704.7904365940699</v>
      </c>
      <c r="GK16" s="17">
        <v>237.69938579685601</v>
      </c>
      <c r="GL16" s="17">
        <v>14.5204724275776</v>
      </c>
      <c r="GM16" s="17">
        <v>66.840952998532998</v>
      </c>
      <c r="GN16" s="17">
        <v>1378.79291025476</v>
      </c>
      <c r="GO16" s="17">
        <v>231.28743194793799</v>
      </c>
      <c r="GP16" s="17">
        <v>1.05300527494833E-4</v>
      </c>
      <c r="GQ16" s="17">
        <v>7.1986652401091504</v>
      </c>
      <c r="GR16" s="17">
        <v>372.07453617209597</v>
      </c>
      <c r="GS16" s="17">
        <v>19153.6934412136</v>
      </c>
      <c r="GT16" s="17">
        <v>224.69699955402601</v>
      </c>
      <c r="GU16" s="17">
        <v>975.00368097386695</v>
      </c>
      <c r="GW16" s="26">
        <f t="shared" si="0"/>
        <v>1.0616903617633098</v>
      </c>
      <c r="GX16" s="25">
        <f t="shared" si="1"/>
        <v>0</v>
      </c>
      <c r="GY16" s="40">
        <f t="shared" si="2"/>
        <v>2.6471870251840082E-3</v>
      </c>
      <c r="GZ16" s="40">
        <f t="shared" si="3"/>
        <v>2.2416840671680709E-3</v>
      </c>
      <c r="HA16" s="40">
        <f t="shared" si="4"/>
        <v>2.6514164441515187E-3</v>
      </c>
      <c r="HB16" s="40">
        <f t="shared" si="5"/>
        <v>2.2405684953053281E-3</v>
      </c>
      <c r="HC16" s="40">
        <f t="shared" si="6"/>
        <v>2.223790171605294E-3</v>
      </c>
      <c r="HD16" s="40">
        <f t="shared" si="7"/>
        <v>2.5389815382356644E-3</v>
      </c>
      <c r="HE16" s="40">
        <f t="shared" si="8"/>
        <v>2.1750143295230814E-3</v>
      </c>
      <c r="HF16" s="69">
        <f t="shared" si="9"/>
        <v>2.7319389252980619E-3</v>
      </c>
      <c r="HG16" s="69">
        <f t="shared" si="10"/>
        <v>2.7515681263228387E-3</v>
      </c>
      <c r="HH16" s="69">
        <f t="shared" si="11"/>
        <v>2.7343764645208339E-3</v>
      </c>
      <c r="HI16" s="69">
        <f t="shared" si="12"/>
        <v>2.6585129929555282E-3</v>
      </c>
      <c r="HJ16" s="69">
        <f t="shared" si="13"/>
        <v>2.6739023473690746E-3</v>
      </c>
      <c r="HK16" s="69">
        <f t="shared" si="14"/>
        <v>2.7856356594288382E-3</v>
      </c>
      <c r="HL16" s="69">
        <f t="shared" si="15"/>
        <v>2.7488847789691349E-3</v>
      </c>
      <c r="HM16" s="69">
        <f t="shared" si="16"/>
        <v>2.725660003193566E-3</v>
      </c>
      <c r="HN16" s="69">
        <f t="shared" si="17"/>
        <v>2.7662421626956702E-3</v>
      </c>
      <c r="HO16" s="69">
        <f t="shared" si="18"/>
        <v>2.7269112083508546E-3</v>
      </c>
      <c r="HP16" s="69">
        <f t="shared" si="19"/>
        <v>2.686482832572648E-3</v>
      </c>
      <c r="HQ16" s="69">
        <f t="shared" si="20"/>
        <v>2.7147097628399974E-3</v>
      </c>
      <c r="HR16" s="69">
        <f t="shared" si="21"/>
        <v>2.6260277041185946E-3</v>
      </c>
      <c r="HS16" s="69">
        <f t="shared" si="22"/>
        <v>2.732735792282471E-3</v>
      </c>
      <c r="HT16" s="69">
        <f t="shared" si="23"/>
        <v>2.754756427451344E-3</v>
      </c>
      <c r="HU16" s="69">
        <f t="shared" si="24"/>
        <v>2.7267447862232229E-3</v>
      </c>
      <c r="HV16" s="69">
        <f t="shared" si="25"/>
        <v>2.7717242395229468E-3</v>
      </c>
      <c r="HW16" s="69">
        <f t="shared" si="26"/>
        <v>2.7338971492603813E-3</v>
      </c>
      <c r="HX16" s="40">
        <f t="shared" si="27"/>
        <v>2.7021826676420389E-3</v>
      </c>
      <c r="HY16" s="40">
        <f t="shared" si="28"/>
        <v>2.5551019026540259E-3</v>
      </c>
      <c r="HZ16" s="40">
        <f t="shared" si="29"/>
        <v>4.6281626645977781E-4</v>
      </c>
      <c r="IA16" s="40">
        <f t="shared" si="30"/>
        <v>2.710229217504463E-3</v>
      </c>
      <c r="IB16" s="40">
        <f t="shared" si="31"/>
        <v>0</v>
      </c>
      <c r="IC16" s="40">
        <f t="shared" si="32"/>
        <v>2.6698235568088521E-3</v>
      </c>
      <c r="ID16" s="40">
        <f t="shared" si="33"/>
        <v>2.7351590698511717E-3</v>
      </c>
      <c r="IE16" s="40">
        <f t="shared" si="34"/>
        <v>2.6991642566628225E-3</v>
      </c>
      <c r="IF16" s="40">
        <f t="shared" si="35"/>
        <v>2.728718559990375E-3</v>
      </c>
      <c r="IG16" s="40">
        <f t="shared" si="36"/>
        <v>7.3956415846183426E-2</v>
      </c>
      <c r="IH16" s="40">
        <f t="shared" si="37"/>
        <v>5.1635452888544695E-2</v>
      </c>
      <c r="II16" s="40">
        <f t="shared" si="38"/>
        <v>2.4390059822506755E-3</v>
      </c>
      <c r="IJ16" s="40">
        <f t="shared" si="39"/>
        <v>2.7319588559957331E-3</v>
      </c>
      <c r="IK16" s="40">
        <f t="shared" si="40"/>
        <v>1.9769540981634261E-3</v>
      </c>
      <c r="IL16" s="40">
        <f t="shared" si="41"/>
        <v>0</v>
      </c>
      <c r="IM16" s="40">
        <f t="shared" si="42"/>
        <v>2.8621666174570544E-3</v>
      </c>
      <c r="IN16" s="40">
        <f t="shared" si="43"/>
        <v>2.6077716188486928E-3</v>
      </c>
      <c r="IO16" s="40">
        <f t="shared" si="44"/>
        <v>4.1593624399532839E-4</v>
      </c>
      <c r="IP16" s="40">
        <f t="shared" si="45"/>
        <v>2.7457249637514998E-3</v>
      </c>
      <c r="IQ16" s="40">
        <f t="shared" si="46"/>
        <v>2.7441355715577213E-3</v>
      </c>
      <c r="IR16" s="40">
        <f t="shared" si="47"/>
        <v>2.1510320687259444E-3</v>
      </c>
      <c r="IS16" s="40">
        <f t="shared" si="48"/>
        <v>2.7021812798227862E-3</v>
      </c>
      <c r="IT16" s="40">
        <f t="shared" si="49"/>
        <v>0</v>
      </c>
      <c r="IU16" s="40">
        <f t="shared" si="50"/>
        <v>0</v>
      </c>
      <c r="IV16" s="40">
        <f t="shared" si="51"/>
        <v>0</v>
      </c>
      <c r="IW16" s="40">
        <f t="shared" si="52"/>
        <v>2.7023176598943116E-3</v>
      </c>
      <c r="IX16" s="40">
        <f t="shared" si="53"/>
        <v>2.7543170240360276E-3</v>
      </c>
      <c r="IY16" s="40">
        <f t="shared" si="54"/>
        <v>2.7226581733027417E-3</v>
      </c>
      <c r="IZ16" s="40">
        <f t="shared" si="55"/>
        <v>0</v>
      </c>
      <c r="JA16" s="40">
        <f t="shared" si="56"/>
        <v>2.5046947161477756E-3</v>
      </c>
      <c r="JB16" s="40">
        <f t="shared" si="57"/>
        <v>2.7352927857003059E-3</v>
      </c>
      <c r="JC16" s="40">
        <f t="shared" si="58"/>
        <v>-7.9139863416700625E-4</v>
      </c>
      <c r="JD16" s="40">
        <f t="shared" si="59"/>
        <v>2.7778539409952334E-3</v>
      </c>
      <c r="JE16" s="40">
        <f t="shared" si="60"/>
        <v>0</v>
      </c>
      <c r="JF16" s="40">
        <f t="shared" si="61"/>
        <v>2.7384608402320223E-3</v>
      </c>
      <c r="JG16" s="40">
        <f t="shared" si="62"/>
        <v>2.7384091236383155E-3</v>
      </c>
      <c r="JH16" s="40">
        <f t="shared" si="63"/>
        <v>2.0744540832819368E-3</v>
      </c>
      <c r="JI16" s="40">
        <f t="shared" si="64"/>
        <v>2.7011246105921377E-3</v>
      </c>
      <c r="JJ16" s="40">
        <f t="shared" si="65"/>
        <v>2.7212608059431266E-3</v>
      </c>
      <c r="JK16" s="40">
        <f t="shared" si="66"/>
        <v>2.8418013190294389E-3</v>
      </c>
      <c r="JL16" s="40">
        <f t="shared" si="67"/>
        <v>2.7015344130104559E-3</v>
      </c>
    </row>
    <row r="17" spans="1:272" x14ac:dyDescent="0.25">
      <c r="A17" s="17" t="s">
        <v>186</v>
      </c>
      <c r="B17" s="59">
        <v>9366.2590259999997</v>
      </c>
      <c r="C17" s="59">
        <v>2118.2467919000001</v>
      </c>
      <c r="D17" s="59">
        <v>10350.417574999999</v>
      </c>
      <c r="E17" s="59">
        <v>7066.8168403</v>
      </c>
      <c r="F17" s="59">
        <v>4233.9249854999998</v>
      </c>
      <c r="G17" s="59">
        <v>3309.762804</v>
      </c>
      <c r="H17" s="59">
        <v>11316.148518</v>
      </c>
      <c r="I17" s="17">
        <v>52.865191248000002</v>
      </c>
      <c r="J17" s="17">
        <v>18.796690946999998</v>
      </c>
      <c r="K17" s="17">
        <v>1.3844112799999999</v>
      </c>
      <c r="L17" s="17">
        <v>3.1118368300000001E-2</v>
      </c>
      <c r="M17" s="17">
        <v>42.675645760000002</v>
      </c>
      <c r="N17" s="17">
        <v>3.0237059999999998E-4</v>
      </c>
      <c r="O17" s="17">
        <v>0.31077460909999999</v>
      </c>
      <c r="P17" s="17">
        <v>3.4237151700000003E-2</v>
      </c>
      <c r="Q17" s="17">
        <v>6.3870431015999998</v>
      </c>
      <c r="R17" s="17">
        <v>2.4380582676999998</v>
      </c>
      <c r="S17" s="17">
        <v>4.2559787</v>
      </c>
      <c r="T17" s="17">
        <v>0.63166352059999997</v>
      </c>
      <c r="U17" s="17">
        <v>0.19188246310000001</v>
      </c>
      <c r="V17" s="17">
        <v>62.778670906999999</v>
      </c>
      <c r="W17" s="17">
        <v>0.17689626059999999</v>
      </c>
      <c r="X17" s="17">
        <v>6.4051289999999996E-4</v>
      </c>
      <c r="Y17" s="17">
        <v>1.1112794000000001E-3</v>
      </c>
      <c r="Z17" s="17">
        <v>3.3600599999999998</v>
      </c>
      <c r="AA17" s="17">
        <v>50.315962769000002</v>
      </c>
      <c r="AB17" s="17">
        <v>139.16430511999999</v>
      </c>
      <c r="AC17" s="17">
        <v>1.2931621200000001</v>
      </c>
      <c r="AD17" s="17">
        <v>0.21858140940000001</v>
      </c>
      <c r="AE17" s="17">
        <v>1.9325492E-2</v>
      </c>
      <c r="AF17" s="17">
        <v>0.8461613966</v>
      </c>
      <c r="AG17" s="17">
        <v>3.1539999999999999E-2</v>
      </c>
      <c r="AH17" s="17">
        <v>11.232987183000001</v>
      </c>
      <c r="AI17" s="17">
        <v>13.552378587</v>
      </c>
      <c r="AJ17" s="17">
        <v>91.605223691999996</v>
      </c>
      <c r="AK17" s="17">
        <v>4.9714486139999998</v>
      </c>
      <c r="AL17" s="17">
        <v>2.9771155127000002</v>
      </c>
      <c r="AM17" s="17">
        <v>67.397848346999993</v>
      </c>
      <c r="AN17" s="17">
        <v>4.2565335599999997E-2</v>
      </c>
      <c r="AP17" s="17">
        <v>3.113345E-2</v>
      </c>
      <c r="AQ17" s="17">
        <v>253.65682261000001</v>
      </c>
      <c r="AR17" s="17">
        <v>0.83036049999999995</v>
      </c>
      <c r="AS17" s="17">
        <v>0.46623291350000001</v>
      </c>
      <c r="AT17" s="17">
        <v>1.6778731418999999</v>
      </c>
      <c r="AU17" s="17">
        <v>205.38719420000001</v>
      </c>
      <c r="AV17" s="17">
        <v>9.1542498200000003E-2</v>
      </c>
      <c r="AW17" s="17">
        <v>1.967582E-7</v>
      </c>
      <c r="AX17" s="17">
        <v>1.748964E-6</v>
      </c>
      <c r="AZ17" s="17">
        <v>2.5735400000000001E-5</v>
      </c>
      <c r="BA17" s="17">
        <v>5.5271859999999999E-4</v>
      </c>
      <c r="BB17" s="17">
        <v>6.4467180000000004E-4</v>
      </c>
      <c r="BD17" s="17">
        <v>0.47444208129999998</v>
      </c>
      <c r="BE17" s="17">
        <v>2.00847E-2</v>
      </c>
      <c r="BF17" s="17">
        <v>0.40750750000000002</v>
      </c>
      <c r="BG17" s="17">
        <v>28.534672295</v>
      </c>
      <c r="BH17" s="17">
        <v>8.0000000000000002E-3</v>
      </c>
      <c r="BI17" s="17">
        <v>27.300273000000001</v>
      </c>
      <c r="BJ17" s="17">
        <v>26.481251</v>
      </c>
      <c r="BK17" s="17">
        <v>46.193992680999997</v>
      </c>
      <c r="BL17" s="17">
        <v>493.76762444000002</v>
      </c>
      <c r="BM17" s="17">
        <v>2.3734843000999999</v>
      </c>
      <c r="BN17" s="17">
        <v>559.51996799000005</v>
      </c>
      <c r="BO17" s="17">
        <v>7.2244999999999997E-5</v>
      </c>
      <c r="BQ17" s="17" t="s">
        <v>186</v>
      </c>
      <c r="BR17" s="17">
        <v>13.6980847553024</v>
      </c>
      <c r="BS17" s="17">
        <v>510.83829113953402</v>
      </c>
      <c r="BT17" s="17">
        <v>2.0139188236577801E-2</v>
      </c>
      <c r="BU17" s="17">
        <v>18.847945161411001</v>
      </c>
      <c r="BV17" s="17">
        <v>0.40865158363200399</v>
      </c>
      <c r="BW17" s="17">
        <v>1.3881723559185799</v>
      </c>
      <c r="BX17" s="17">
        <v>53.005923851164198</v>
      </c>
      <c r="BY17" s="17">
        <v>53.005923851164198</v>
      </c>
      <c r="BZ17" s="17">
        <v>59.678625819664603</v>
      </c>
      <c r="CA17" s="17">
        <v>26.614948436302299</v>
      </c>
      <c r="CB17" s="17">
        <v>1.27822072347841E-2</v>
      </c>
      <c r="CC17" s="17">
        <v>1.8394055544005399E-2</v>
      </c>
      <c r="CD17" s="17">
        <v>42.788894955302297</v>
      </c>
      <c r="CE17" s="5">
        <v>7.2443068362834095E-5</v>
      </c>
      <c r="CF17" s="5">
        <v>9.65235910646673E-5</v>
      </c>
      <c r="CG17" s="17">
        <v>2.05121910525417E-4</v>
      </c>
      <c r="CH17" s="17">
        <v>1.1141896105877299E-3</v>
      </c>
      <c r="CI17" s="17">
        <v>0.31161972255074399</v>
      </c>
      <c r="CJ17" s="17">
        <v>8.2385721476411107E-3</v>
      </c>
      <c r="CK17" s="17">
        <v>2.60887575339297E-2</v>
      </c>
      <c r="CL17" s="17">
        <v>6.40612170003606</v>
      </c>
      <c r="CM17" s="17">
        <v>28.612812527443801</v>
      </c>
      <c r="CN17" s="17">
        <v>10777.1050048016</v>
      </c>
      <c r="CO17" s="17">
        <v>2.44474301310149</v>
      </c>
      <c r="CP17" s="17">
        <v>8.0221962797003693E-3</v>
      </c>
      <c r="CQ17" s="17">
        <v>0.183421434894564</v>
      </c>
      <c r="CR17" s="17">
        <v>0.44906620552572901</v>
      </c>
      <c r="CS17" s="17">
        <v>4.2675504342664503</v>
      </c>
      <c r="CT17" s="17">
        <v>0.192407457921588</v>
      </c>
      <c r="CU17" s="17">
        <v>13.568883508436301</v>
      </c>
      <c r="CV17" s="17">
        <v>62.343065915996299</v>
      </c>
      <c r="CW17" s="17">
        <v>0.46752112499247001</v>
      </c>
      <c r="CX17" s="17">
        <v>67.161598159475403</v>
      </c>
      <c r="CY17" s="17">
        <v>1.68246979829934</v>
      </c>
      <c r="CZ17" s="17">
        <v>9389.9403313449802</v>
      </c>
      <c r="DA17" s="17">
        <v>0.177378080064101</v>
      </c>
      <c r="DB17" s="17">
        <v>6.4204931887375499E-4</v>
      </c>
      <c r="DC17" s="17">
        <v>0.82128538500967196</v>
      </c>
      <c r="DD17" s="17">
        <v>20.478321003984799</v>
      </c>
      <c r="DE17" s="17">
        <v>1.30405107888688</v>
      </c>
      <c r="DF17" s="17">
        <v>3.0297934158964202E-2</v>
      </c>
      <c r="DG17" s="17">
        <v>4.6628251128490898</v>
      </c>
      <c r="DH17" s="17">
        <v>7.8333727078820595E-2</v>
      </c>
      <c r="DI17" s="17">
        <v>122.292783656117</v>
      </c>
      <c r="DJ17" s="17">
        <v>222.346490108018</v>
      </c>
      <c r="DK17" s="17">
        <v>35.670287053341397</v>
      </c>
      <c r="DL17" s="17">
        <v>46.304964695443999</v>
      </c>
      <c r="DM17" s="17">
        <v>575.07066021924504</v>
      </c>
      <c r="DN17" s="17">
        <v>3.3692569813748601</v>
      </c>
      <c r="DO17" s="17">
        <v>9.2714542511769693</v>
      </c>
      <c r="DP17" s="17">
        <v>50.3810429333314</v>
      </c>
      <c r="DQ17" s="17">
        <v>50.3810429333314</v>
      </c>
      <c r="DR17" s="17">
        <v>2.3730431687716198</v>
      </c>
      <c r="DS17" s="17">
        <v>0</v>
      </c>
      <c r="DT17" s="17">
        <v>139.20973552653601</v>
      </c>
      <c r="DU17" s="17">
        <v>1.2967006314588401</v>
      </c>
      <c r="DV17" s="17">
        <v>495.11381041862302</v>
      </c>
      <c r="DW17" s="17">
        <v>6.0433422647040998E-2</v>
      </c>
      <c r="DX17" s="17">
        <v>0.15181944397695901</v>
      </c>
      <c r="DY17" s="17">
        <v>0</v>
      </c>
      <c r="DZ17" s="17">
        <v>1.9378848426726498E-2</v>
      </c>
      <c r="EA17" s="17">
        <v>90.417604305670693</v>
      </c>
      <c r="EB17" s="17">
        <v>7.0315606998669802</v>
      </c>
      <c r="EC17" s="17">
        <v>5.3651375845443399</v>
      </c>
      <c r="ED17" s="17">
        <v>526.08348773703801</v>
      </c>
      <c r="EE17" s="17">
        <v>380.12389702476099</v>
      </c>
      <c r="EF17" s="17">
        <v>0.220284059078069</v>
      </c>
      <c r="EG17" s="17">
        <v>0.62696244214699204</v>
      </c>
      <c r="EH17" s="17">
        <v>3.1626334742571698E-2</v>
      </c>
      <c r="EI17" s="17">
        <v>3.6654410813777898</v>
      </c>
      <c r="EJ17" s="17">
        <v>7.4419761582682504</v>
      </c>
      <c r="EK17" s="17">
        <v>103.051832426971</v>
      </c>
      <c r="EL17" s="17">
        <v>2.3799940826361601</v>
      </c>
      <c r="EM17" s="17">
        <v>1.5000145359892301</v>
      </c>
      <c r="EN17" s="17">
        <v>5.1916188279328601</v>
      </c>
      <c r="EO17" s="17">
        <v>2124.0574872718298</v>
      </c>
      <c r="EP17" s="17">
        <v>0</v>
      </c>
      <c r="EQ17" s="17">
        <v>1.21900875117485</v>
      </c>
      <c r="ER17" s="17">
        <v>1.75418685060969</v>
      </c>
      <c r="ES17" s="17">
        <v>12054.5561806145</v>
      </c>
      <c r="ET17" s="17">
        <v>9339.8089419171101</v>
      </c>
      <c r="EU17" s="17">
        <v>1037.7573026580601</v>
      </c>
      <c r="EV17" s="17">
        <v>10377.5662445751</v>
      </c>
      <c r="EW17" s="17">
        <v>0.31952495130464098</v>
      </c>
      <c r="EX17" s="17">
        <v>541.94255883493599</v>
      </c>
      <c r="EY17" s="17">
        <v>11.196517015868301</v>
      </c>
      <c r="EZ17" s="17">
        <v>9.1794640656725296E-2</v>
      </c>
      <c r="FA17" s="5">
        <v>1.9734600241405999E-7</v>
      </c>
      <c r="FB17" s="5">
        <v>1.7543138177990099E-6</v>
      </c>
      <c r="FC17" s="17">
        <v>0</v>
      </c>
      <c r="FD17" s="5">
        <v>2.5805203204197698E-5</v>
      </c>
      <c r="FE17" s="17">
        <v>5.5428241074365005E-4</v>
      </c>
      <c r="FF17" s="17">
        <v>6.4646906767717603E-4</v>
      </c>
      <c r="FG17" s="17">
        <v>0</v>
      </c>
      <c r="FH17" s="17">
        <v>0.47574575204142799</v>
      </c>
      <c r="FI17" s="17">
        <v>70.509623421154302</v>
      </c>
      <c r="FJ17" s="17">
        <v>5314.7091332776599</v>
      </c>
      <c r="FK17" s="17">
        <v>99.095896722397796</v>
      </c>
      <c r="FL17" s="17">
        <v>112.049840427701</v>
      </c>
      <c r="FM17" s="17">
        <v>157.254050087948</v>
      </c>
      <c r="FN17" s="17">
        <v>72.524452572668693</v>
      </c>
      <c r="FO17" s="17">
        <v>64.101123880090597</v>
      </c>
      <c r="FP17" s="17">
        <v>6.7137503932761296E-3</v>
      </c>
      <c r="FQ17" s="17">
        <v>36.068801378736097</v>
      </c>
      <c r="FR17" s="17">
        <v>7079.5191138456203</v>
      </c>
      <c r="FS17" s="17">
        <v>4241.2092021366598</v>
      </c>
      <c r="FT17" s="17">
        <v>2838.30991170895</v>
      </c>
      <c r="FU17" s="17">
        <v>6.8702681832261501</v>
      </c>
      <c r="FV17" s="17">
        <v>4.4651722962357701</v>
      </c>
      <c r="FW17" s="17">
        <v>1932.0311850593801</v>
      </c>
      <c r="FX17" s="17">
        <v>26.930570926481298</v>
      </c>
      <c r="FY17" s="17">
        <v>242.10076892540101</v>
      </c>
      <c r="FZ17" s="17">
        <v>42.522121947612902</v>
      </c>
      <c r="GA17" s="17">
        <v>48.351348091150101</v>
      </c>
      <c r="GB17" s="17">
        <v>611.40835226258696</v>
      </c>
      <c r="GC17" s="17">
        <v>4.26480798934505E-2</v>
      </c>
      <c r="GD17" s="17">
        <v>347.25536200160002</v>
      </c>
      <c r="GE17" s="17">
        <v>212.33017075965699</v>
      </c>
      <c r="GF17" s="17">
        <v>373.87808805947998</v>
      </c>
      <c r="GG17" s="17">
        <v>128.717367134743</v>
      </c>
      <c r="GH17" s="17">
        <v>0</v>
      </c>
      <c r="GI17" s="17">
        <v>3318.37085224254</v>
      </c>
      <c r="GJ17" s="17">
        <v>1384.8823450780701</v>
      </c>
      <c r="GK17" s="17">
        <v>560.91546668782905</v>
      </c>
      <c r="GL17" s="17">
        <v>0.258264014631856</v>
      </c>
      <c r="GM17" s="17">
        <v>59.486031743884098</v>
      </c>
      <c r="GN17" s="17">
        <v>1401.70597153888</v>
      </c>
      <c r="GO17" s="17">
        <v>254.347884174651</v>
      </c>
      <c r="GP17" s="17">
        <v>3.1221676856743302E-2</v>
      </c>
      <c r="GQ17" s="17">
        <v>0.83262910290944503</v>
      </c>
      <c r="GR17" s="17">
        <v>163.69712089152901</v>
      </c>
      <c r="GS17" s="17">
        <v>11343.833842276999</v>
      </c>
      <c r="GT17" s="17">
        <v>205.92004606084399</v>
      </c>
      <c r="GU17" s="17">
        <v>747.02027985463201</v>
      </c>
      <c r="GW17" s="26">
        <f t="shared" si="0"/>
        <v>1.0626527458193835</v>
      </c>
      <c r="GX17" s="25">
        <f t="shared" si="1"/>
        <v>0</v>
      </c>
      <c r="GY17" s="40">
        <f t="shared" si="2"/>
        <v>2.5283632749471328E-3</v>
      </c>
      <c r="GZ17" s="40">
        <f t="shared" si="3"/>
        <v>2.7431625975072255E-3</v>
      </c>
      <c r="HA17" s="40">
        <f t="shared" si="4"/>
        <v>2.6229540381708647E-3</v>
      </c>
      <c r="HB17" s="40">
        <f t="shared" si="5"/>
        <v>1.7974533418190395E-3</v>
      </c>
      <c r="HC17" s="40">
        <f t="shared" si="6"/>
        <v>1.7204406458797305E-3</v>
      </c>
      <c r="HD17" s="40">
        <f t="shared" si="7"/>
        <v>2.6008051791919311E-3</v>
      </c>
      <c r="HE17" s="40">
        <f t="shared" si="8"/>
        <v>2.4465324251410981E-3</v>
      </c>
      <c r="HF17" s="69">
        <f t="shared" si="9"/>
        <v>2.6621033584082604E-3</v>
      </c>
      <c r="HG17" s="69">
        <f t="shared" si="10"/>
        <v>2.7267679484395189E-3</v>
      </c>
      <c r="HH17" s="69">
        <f t="shared" si="11"/>
        <v>2.7167330784678327E-3</v>
      </c>
      <c r="HI17" s="69">
        <f t="shared" si="12"/>
        <v>1.8604599775721661E-3</v>
      </c>
      <c r="HJ17" s="69">
        <f t="shared" si="13"/>
        <v>2.6537195462533274E-3</v>
      </c>
      <c r="HK17" s="69">
        <f t="shared" si="14"/>
        <v>-2.3980453453995342E-3</v>
      </c>
      <c r="HL17" s="69">
        <f t="shared" si="15"/>
        <v>2.7193774072838376E-3</v>
      </c>
      <c r="HM17" s="69">
        <f t="shared" si="16"/>
        <v>2.633921839088255E-3</v>
      </c>
      <c r="HN17" s="69">
        <f t="shared" si="17"/>
        <v>2.987078391764863E-3</v>
      </c>
      <c r="HO17" s="69">
        <f t="shared" si="18"/>
        <v>2.7418316822249026E-3</v>
      </c>
      <c r="HP17" s="69">
        <f t="shared" si="19"/>
        <v>2.7189361324694381E-3</v>
      </c>
      <c r="HQ17" s="69">
        <f t="shared" si="20"/>
        <v>1.3046816753170402E-3</v>
      </c>
      <c r="HR17" s="69">
        <f t="shared" si="21"/>
        <v>2.7360229439747736E-3</v>
      </c>
      <c r="HS17" s="69">
        <f t="shared" si="22"/>
        <v>-6.9387418483102823E-3</v>
      </c>
      <c r="HT17" s="69">
        <f t="shared" si="23"/>
        <v>2.7237402445182161E-3</v>
      </c>
      <c r="HU17" s="69">
        <f t="shared" si="24"/>
        <v>2.3987321313201099E-3</v>
      </c>
      <c r="HV17" s="69">
        <f t="shared" si="25"/>
        <v>2.6187928865862428E-3</v>
      </c>
      <c r="HW17" s="69">
        <f t="shared" si="26"/>
        <v>2.7371479601138813E-3</v>
      </c>
      <c r="HX17" s="40">
        <f t="shared" si="27"/>
        <v>1.2934297735726645E-3</v>
      </c>
      <c r="HY17" s="40">
        <f t="shared" si="28"/>
        <v>3.2645157461059566E-4</v>
      </c>
      <c r="HZ17" s="40">
        <f t="shared" si="29"/>
        <v>2.7363247067892678E-3</v>
      </c>
      <c r="IA17" s="40">
        <f t="shared" si="30"/>
        <v>1.7623073175962311E-3</v>
      </c>
      <c r="IB17" s="40">
        <f t="shared" si="31"/>
        <v>2.7609349726516056E-3</v>
      </c>
      <c r="IC17" s="40">
        <f t="shared" si="32"/>
        <v>1.2823849320249903E-3</v>
      </c>
      <c r="ID17" s="40">
        <f t="shared" si="33"/>
        <v>2.737309529857292E-3</v>
      </c>
      <c r="IE17" s="40">
        <f t="shared" si="34"/>
        <v>-1.1178677702401217E-2</v>
      </c>
      <c r="IF17" s="40">
        <f t="shared" si="35"/>
        <v>1.217861597530421E-3</v>
      </c>
      <c r="IG17" s="40">
        <f t="shared" si="36"/>
        <v>0.12495585157302176</v>
      </c>
      <c r="IH17" s="40">
        <f t="shared" si="37"/>
        <v>4.4286933452926225E-2</v>
      </c>
      <c r="II17" s="40">
        <f t="shared" si="38"/>
        <v>-1.3166808270415884E-3</v>
      </c>
      <c r="IJ17" s="40">
        <f t="shared" si="39"/>
        <v>-3.5053075627614698E-3</v>
      </c>
      <c r="IK17" s="40">
        <f t="shared" si="40"/>
        <v>1.9439361227661192E-3</v>
      </c>
      <c r="IL17" s="40">
        <f t="shared" si="41"/>
        <v>0</v>
      </c>
      <c r="IM17" s="40">
        <f t="shared" si="42"/>
        <v>2.8338284624190887E-3</v>
      </c>
      <c r="IN17" s="40">
        <f t="shared" si="43"/>
        <v>2.7243957309735297E-3</v>
      </c>
      <c r="IO17" s="40">
        <f t="shared" si="44"/>
        <v>2.7320698774147894E-3</v>
      </c>
      <c r="IP17" s="40">
        <f t="shared" si="45"/>
        <v>2.763021346561353E-3</v>
      </c>
      <c r="IQ17" s="40">
        <f t="shared" si="46"/>
        <v>2.7395732636466478E-3</v>
      </c>
      <c r="IR17" s="40">
        <f t="shared" si="47"/>
        <v>2.5943772342744069E-3</v>
      </c>
      <c r="IS17" s="40">
        <f t="shared" si="48"/>
        <v>2.7543759639857995E-3</v>
      </c>
      <c r="IT17" s="40">
        <f t="shared" si="49"/>
        <v>2.9874354108748069E-3</v>
      </c>
      <c r="IU17" s="40">
        <f t="shared" si="50"/>
        <v>3.058849581243491E-3</v>
      </c>
      <c r="IV17" s="40">
        <f t="shared" si="51"/>
        <v>0</v>
      </c>
      <c r="IW17" s="40">
        <f t="shared" si="52"/>
        <v>2.7123419180466366E-3</v>
      </c>
      <c r="IX17" s="40">
        <f t="shared" si="53"/>
        <v>2.8293072526418619E-3</v>
      </c>
      <c r="IY17" s="40">
        <f t="shared" si="54"/>
        <v>2.7878800921274888E-3</v>
      </c>
      <c r="IZ17" s="40">
        <f t="shared" si="55"/>
        <v>0</v>
      </c>
      <c r="JA17" s="40">
        <f t="shared" si="56"/>
        <v>2.7477974505462762E-3</v>
      </c>
      <c r="JB17" s="40">
        <f t="shared" si="57"/>
        <v>2.7129226016719622E-3</v>
      </c>
      <c r="JC17" s="40">
        <f t="shared" si="58"/>
        <v>2.8075155230369185E-3</v>
      </c>
      <c r="JD17" s="40">
        <f t="shared" si="59"/>
        <v>2.7384310440282393E-3</v>
      </c>
      <c r="JE17" s="40">
        <f t="shared" si="60"/>
        <v>2.7745349625461421E-3</v>
      </c>
      <c r="JF17" s="40">
        <f t="shared" si="61"/>
        <v>2.7414100206333489E-3</v>
      </c>
      <c r="JG17" s="40">
        <f t="shared" si="62"/>
        <v>2.740726144642974E-3</v>
      </c>
      <c r="JH17" s="40">
        <f t="shared" si="63"/>
        <v>2.4023040227402906E-3</v>
      </c>
      <c r="JI17" s="40">
        <f t="shared" si="64"/>
        <v>2.7263552974939515E-3</v>
      </c>
      <c r="JJ17" s="40">
        <f t="shared" si="65"/>
        <v>2.742711437310085E-3</v>
      </c>
      <c r="JK17" s="40">
        <f t="shared" si="66"/>
        <v>2.4940999028902197E-3</v>
      </c>
      <c r="JL17" s="40">
        <f t="shared" si="67"/>
        <v>2.7416203589742953E-3</v>
      </c>
    </row>
    <row r="18" spans="1:272" x14ac:dyDescent="0.25">
      <c r="A18" s="17" t="s">
        <v>187</v>
      </c>
      <c r="B18" s="59">
        <v>60547.217002999998</v>
      </c>
      <c r="C18" s="59">
        <v>323.76070643000003</v>
      </c>
      <c r="D18" s="59">
        <v>14279.57776</v>
      </c>
      <c r="E18" s="59">
        <v>11426.64761</v>
      </c>
      <c r="F18" s="59">
        <v>7579.7417165999996</v>
      </c>
      <c r="G18" s="59">
        <v>9805.6298057000004</v>
      </c>
      <c r="H18" s="59">
        <v>55044.781652999998</v>
      </c>
      <c r="I18" s="17">
        <v>50.667200625</v>
      </c>
      <c r="J18" s="17">
        <v>12.140165625</v>
      </c>
      <c r="K18" s="17">
        <v>2.3584172355000002</v>
      </c>
      <c r="L18" s="17">
        <v>0.6145606079</v>
      </c>
      <c r="M18" s="17">
        <v>66.601545309000002</v>
      </c>
      <c r="N18" s="17">
        <v>1.32228017E-2</v>
      </c>
      <c r="O18" s="17">
        <v>7.7109310313000003</v>
      </c>
      <c r="P18" s="17">
        <v>0.16994560450000001</v>
      </c>
      <c r="Q18" s="17">
        <v>8.3709260810000004</v>
      </c>
      <c r="R18" s="17">
        <v>8.9700156162999996</v>
      </c>
      <c r="S18" s="17">
        <v>49.354817382999997</v>
      </c>
      <c r="T18" s="17">
        <v>1.3156270165999999</v>
      </c>
      <c r="U18" s="17">
        <v>38.313324010000002</v>
      </c>
      <c r="V18" s="17">
        <v>2.7028092758</v>
      </c>
      <c r="W18" s="17">
        <v>0.1776179229</v>
      </c>
      <c r="X18" s="5">
        <v>6.0097290000000001E-3</v>
      </c>
      <c r="Y18" s="17">
        <v>2.3471810000000001E-4</v>
      </c>
      <c r="Z18" s="17">
        <v>1.0251035304</v>
      </c>
      <c r="AA18" s="17">
        <v>142.50687106999999</v>
      </c>
      <c r="AB18" s="17">
        <v>633.65752095000005</v>
      </c>
      <c r="AC18" s="17">
        <v>1.55840117</v>
      </c>
      <c r="AD18" s="17">
        <v>0.20978007109999999</v>
      </c>
      <c r="AE18" s="17">
        <v>3.0898900000000001E-3</v>
      </c>
      <c r="AF18" s="17">
        <v>2.7379913150999999</v>
      </c>
      <c r="AG18" s="17">
        <v>0.61800353230000005</v>
      </c>
      <c r="AH18" s="17">
        <v>18.658517813</v>
      </c>
      <c r="AI18" s="17">
        <v>85.332613233999993</v>
      </c>
      <c r="AJ18" s="17">
        <v>861.63721811999994</v>
      </c>
      <c r="AK18" s="17">
        <v>143.19052859000001</v>
      </c>
      <c r="AL18" s="17">
        <v>7.1897429454999999</v>
      </c>
      <c r="AM18" s="17">
        <v>128.43768141000001</v>
      </c>
      <c r="AN18" s="17">
        <v>0.213483284</v>
      </c>
      <c r="AO18" s="17">
        <v>0.62087302</v>
      </c>
      <c r="AP18" s="17">
        <v>1.3372561221000001</v>
      </c>
      <c r="AQ18" s="17">
        <v>342.93377887999998</v>
      </c>
      <c r="AR18" s="17">
        <v>20.024682028000001</v>
      </c>
      <c r="AS18" s="17">
        <v>0.54683899430000005</v>
      </c>
      <c r="AT18" s="17">
        <v>70.920475941000007</v>
      </c>
      <c r="AU18" s="17">
        <v>299.93553556000001</v>
      </c>
      <c r="AV18" s="17">
        <v>95.377067992999997</v>
      </c>
      <c r="AW18" s="5">
        <v>1.6541236E-6</v>
      </c>
      <c r="AX18" s="17">
        <v>5.2376400000000002E-5</v>
      </c>
      <c r="AY18" s="17">
        <v>1.5055559999999999E-3</v>
      </c>
      <c r="AZ18" s="17">
        <v>1.6589899999999998E-5</v>
      </c>
      <c r="BA18" s="17">
        <v>0.11398263829999999</v>
      </c>
      <c r="BB18" s="17">
        <v>0.14880514559999999</v>
      </c>
      <c r="BD18" s="17">
        <v>101.44418453</v>
      </c>
      <c r="BE18" s="17">
        <v>6.4958518400000003</v>
      </c>
      <c r="BF18" s="17">
        <v>1.6570589979000001</v>
      </c>
      <c r="BG18" s="17">
        <v>457.75754569999998</v>
      </c>
      <c r="BH18" s="17">
        <v>2.1909999999999999E-5</v>
      </c>
      <c r="BI18" s="17">
        <v>9.8014829999999993</v>
      </c>
      <c r="BJ18" s="17">
        <v>9.5074430000000003</v>
      </c>
      <c r="BK18" s="17">
        <v>61.483951695999998</v>
      </c>
      <c r="BL18" s="17">
        <v>402.90453424999998</v>
      </c>
      <c r="BM18" s="17">
        <v>14.594830866000001</v>
      </c>
      <c r="BN18" s="17">
        <v>221.64019253000001</v>
      </c>
      <c r="BO18" s="17">
        <v>1.3842181199999999E-2</v>
      </c>
      <c r="BQ18" s="17" t="s">
        <v>187</v>
      </c>
      <c r="BR18" s="17">
        <v>17.249004169640799</v>
      </c>
      <c r="BS18" s="17">
        <v>1560.1440444848699</v>
      </c>
      <c r="BT18" s="17">
        <v>6.5135729087120904</v>
      </c>
      <c r="BU18" s="17">
        <v>12.1659014449426</v>
      </c>
      <c r="BV18" s="17">
        <v>1.6532499173589601</v>
      </c>
      <c r="BW18" s="17">
        <v>2.3649720591520502</v>
      </c>
      <c r="BX18" s="17">
        <v>50.793339031395398</v>
      </c>
      <c r="BY18" s="17">
        <v>50.793339031395398</v>
      </c>
      <c r="BZ18" s="17">
        <v>72.619697547318594</v>
      </c>
      <c r="CA18" s="17">
        <v>76.449555930353398</v>
      </c>
      <c r="CB18" s="17">
        <v>0.25260071282389601</v>
      </c>
      <c r="CC18" s="17">
        <v>0.36349830815977402</v>
      </c>
      <c r="CD18" s="17">
        <v>66.780741630065293</v>
      </c>
      <c r="CE18" s="17">
        <v>1.38802142475247E-2</v>
      </c>
      <c r="CF18" s="17">
        <v>4.2349195575433901E-3</v>
      </c>
      <c r="CG18" s="17">
        <v>8.9991049621080798E-3</v>
      </c>
      <c r="CH18" s="17">
        <v>2.3536082757474099E-4</v>
      </c>
      <c r="CI18" s="17">
        <v>7.7321915153332403</v>
      </c>
      <c r="CJ18" s="17">
        <v>4.0898739711587202E-2</v>
      </c>
      <c r="CK18" s="17">
        <v>0.12951255297644901</v>
      </c>
      <c r="CL18" s="17">
        <v>8.3943781576515502</v>
      </c>
      <c r="CM18" s="17">
        <v>459.012281501904</v>
      </c>
      <c r="CN18" s="17">
        <v>4432.4588859667301</v>
      </c>
      <c r="CO18" s="17">
        <v>8.99476249168025</v>
      </c>
      <c r="CP18" s="5">
        <v>2.1968472362307601E-5</v>
      </c>
      <c r="CQ18" s="17">
        <v>0.37756984545979499</v>
      </c>
      <c r="CR18" s="17">
        <v>0.92439181513096202</v>
      </c>
      <c r="CS18" s="17">
        <v>49.4917911183299</v>
      </c>
      <c r="CT18" s="17">
        <v>38.421405847812402</v>
      </c>
      <c r="CU18" s="17">
        <v>85.567326327567102</v>
      </c>
      <c r="CV18" s="17">
        <v>2.7102120553187601</v>
      </c>
      <c r="CW18" s="17">
        <v>0.54835748803278395</v>
      </c>
      <c r="CX18" s="17">
        <v>128.782053750649</v>
      </c>
      <c r="CY18" s="17">
        <v>71.118901641843394</v>
      </c>
      <c r="CZ18" s="17">
        <v>60709.817100811801</v>
      </c>
      <c r="DA18" s="17">
        <v>0.17809877460345799</v>
      </c>
      <c r="DB18" s="17">
        <v>6.0268955164608897E-3</v>
      </c>
      <c r="DC18" s="17">
        <v>0.294845066882718</v>
      </c>
      <c r="DD18" s="17">
        <v>7.3522353213512002</v>
      </c>
      <c r="DE18" s="17">
        <v>0.46817870665850803</v>
      </c>
      <c r="DF18" s="17">
        <v>1.08776256221167E-2</v>
      </c>
      <c r="DG18" s="17">
        <v>1.67409037847847</v>
      </c>
      <c r="DH18" s="17">
        <v>2.8123603234180401E-2</v>
      </c>
      <c r="DI18" s="17">
        <v>413.52898034448299</v>
      </c>
      <c r="DJ18" s="17">
        <v>570.69773792798105</v>
      </c>
      <c r="DK18" s="17">
        <v>108.678372451646</v>
      </c>
      <c r="DL18" s="17">
        <v>61.642578996496901</v>
      </c>
      <c r="DM18" s="17">
        <v>35862.727485745898</v>
      </c>
      <c r="DN18" s="17">
        <v>1.0279403147228701</v>
      </c>
      <c r="DO18" s="17">
        <v>10.813082769687099</v>
      </c>
      <c r="DP18" s="17">
        <v>142.75886847113</v>
      </c>
      <c r="DQ18" s="17">
        <v>142.75886847113</v>
      </c>
      <c r="DR18" s="17">
        <v>6.5781637131003796</v>
      </c>
      <c r="DS18" s="17">
        <v>0</v>
      </c>
      <c r="DT18" s="17">
        <v>635.37325371545603</v>
      </c>
      <c r="DU18" s="17">
        <v>1.5625843502482799</v>
      </c>
      <c r="DV18" s="17">
        <v>404.00320233916801</v>
      </c>
      <c r="DW18" s="17">
        <v>5.8048284441396397E-2</v>
      </c>
      <c r="DX18" s="17">
        <v>0.13842388549849699</v>
      </c>
      <c r="DY18" s="17">
        <v>0</v>
      </c>
      <c r="DZ18" s="17">
        <v>3.0989110444639202E-3</v>
      </c>
      <c r="EA18" s="17">
        <v>209.64960687574501</v>
      </c>
      <c r="EB18" s="17">
        <v>10.604143855670801</v>
      </c>
      <c r="EC18" s="17">
        <v>1.1799614519413499</v>
      </c>
      <c r="ED18" s="17">
        <v>2903.4105124269499</v>
      </c>
      <c r="EE18" s="17">
        <v>285.58010109012002</v>
      </c>
      <c r="EF18" s="17">
        <v>0.71383343161798296</v>
      </c>
      <c r="EG18" s="17">
        <v>2.0316885750062901</v>
      </c>
      <c r="EH18" s="17">
        <v>0.61968173796524295</v>
      </c>
      <c r="EI18" s="17">
        <v>6.1734970896172898</v>
      </c>
      <c r="EJ18" s="17">
        <v>12.5340839882967</v>
      </c>
      <c r="EK18" s="17">
        <v>872.30055719346694</v>
      </c>
      <c r="EL18" s="17">
        <v>14.462672863501799</v>
      </c>
      <c r="EM18" s="17">
        <v>0.63298385010875902</v>
      </c>
      <c r="EN18" s="17">
        <v>144.032565399085</v>
      </c>
      <c r="EO18" s="17">
        <v>324.58549096755399</v>
      </c>
      <c r="EP18" s="17">
        <v>0</v>
      </c>
      <c r="EQ18" s="17">
        <v>2.9460581275078699</v>
      </c>
      <c r="ER18" s="17">
        <v>4.2394554077687898</v>
      </c>
      <c r="ES18" s="17">
        <v>57610.081422499898</v>
      </c>
      <c r="ET18" s="17">
        <v>12885.359662204</v>
      </c>
      <c r="EU18" s="17">
        <v>1431.7077934371</v>
      </c>
      <c r="EV18" s="17">
        <v>14317.0674556411</v>
      </c>
      <c r="EW18" s="17">
        <v>0.32946252945115001</v>
      </c>
      <c r="EX18" s="17">
        <v>615.08266597166403</v>
      </c>
      <c r="EY18" s="17">
        <v>12.8763419649312</v>
      </c>
      <c r="EZ18" s="17">
        <v>95.637632283227603</v>
      </c>
      <c r="FA18" s="5">
        <v>1.65896019180211E-6</v>
      </c>
      <c r="FB18" s="5">
        <v>5.2525132524721899E-5</v>
      </c>
      <c r="FC18" s="17">
        <v>1.5097273566031201E-3</v>
      </c>
      <c r="FD18" s="5">
        <v>1.6634345135777099E-5</v>
      </c>
      <c r="FE18" s="17">
        <v>0.114295399794226</v>
      </c>
      <c r="FF18" s="17">
        <v>0.14921557848255501</v>
      </c>
      <c r="FG18" s="17">
        <v>0</v>
      </c>
      <c r="FH18" s="17">
        <v>101.72161557805001</v>
      </c>
      <c r="FI18" s="17">
        <v>324.85764181798697</v>
      </c>
      <c r="FJ18" s="17">
        <v>7040.9468474986397</v>
      </c>
      <c r="FK18" s="17">
        <v>178.204041296306</v>
      </c>
      <c r="FL18" s="17">
        <v>179.45228196767999</v>
      </c>
      <c r="FM18" s="17">
        <v>216.262358028075</v>
      </c>
      <c r="FN18" s="17">
        <v>98.021107419787498</v>
      </c>
      <c r="FO18" s="17">
        <v>68.350237055589801</v>
      </c>
      <c r="FP18" s="17">
        <v>1.3876982018414899E-2</v>
      </c>
      <c r="FQ18" s="17">
        <v>152.80617234477299</v>
      </c>
      <c r="FR18" s="17">
        <v>11451.9457166868</v>
      </c>
      <c r="FS18" s="17">
        <v>7597.1807558807004</v>
      </c>
      <c r="FT18" s="17">
        <v>3854.7649608061101</v>
      </c>
      <c r="FU18" s="17">
        <v>37.6268555072891</v>
      </c>
      <c r="FV18" s="17">
        <v>4.41036546846503</v>
      </c>
      <c r="FW18" s="17">
        <v>3235.0004579277202</v>
      </c>
      <c r="FX18" s="17">
        <v>265.97353508238001</v>
      </c>
      <c r="FY18" s="17">
        <v>439.43449078060098</v>
      </c>
      <c r="FZ18" s="17">
        <v>60.522903885906302</v>
      </c>
      <c r="GA18" s="17">
        <v>58.320251660101398</v>
      </c>
      <c r="GB18" s="17">
        <v>1099.8429174094599</v>
      </c>
      <c r="GC18" s="17">
        <v>0.213896702548763</v>
      </c>
      <c r="GD18" s="17">
        <v>476.91039783841097</v>
      </c>
      <c r="GE18" s="17">
        <v>378.61614430367501</v>
      </c>
      <c r="GF18" s="17">
        <v>724.02719022059205</v>
      </c>
      <c r="GG18" s="17">
        <v>75.4518037043117</v>
      </c>
      <c r="GH18" s="17">
        <v>0.62257748756989095</v>
      </c>
      <c r="GI18" s="17">
        <v>9832.0290387822006</v>
      </c>
      <c r="GJ18" s="17">
        <v>1826.2432580029899</v>
      </c>
      <c r="GK18" s="17">
        <v>222.24067856609199</v>
      </c>
      <c r="GL18" s="17">
        <v>12.293602851505501</v>
      </c>
      <c r="GM18" s="17">
        <v>162.28559441391599</v>
      </c>
      <c r="GN18" s="17">
        <v>3291.5092941923299</v>
      </c>
      <c r="GO18" s="17">
        <v>343.81703928768201</v>
      </c>
      <c r="GP18" s="17">
        <v>1.3409177149111799</v>
      </c>
      <c r="GQ18" s="17">
        <v>20.079211947272299</v>
      </c>
      <c r="GR18" s="17">
        <v>178.98470214838301</v>
      </c>
      <c r="GS18" s="17">
        <v>55157.765273957302</v>
      </c>
      <c r="GT18" s="17">
        <v>300.66754175602699</v>
      </c>
      <c r="GU18" s="17">
        <v>1911.27122622603</v>
      </c>
      <c r="GW18" s="26">
        <f t="shared" si="0"/>
        <v>1.0444600345275492</v>
      </c>
      <c r="GX18" s="25">
        <f t="shared" si="1"/>
        <v>0</v>
      </c>
      <c r="GY18" s="40">
        <f t="shared" si="2"/>
        <v>2.6855090268434003E-3</v>
      </c>
      <c r="GZ18" s="40">
        <f t="shared" si="3"/>
        <v>2.5475127808083551E-3</v>
      </c>
      <c r="HA18" s="40">
        <f t="shared" si="4"/>
        <v>2.6254064560729271E-3</v>
      </c>
      <c r="HB18" s="40">
        <f t="shared" si="5"/>
        <v>2.2139570196126539E-3</v>
      </c>
      <c r="HC18" s="40">
        <f t="shared" si="6"/>
        <v>2.3007432090342231E-3</v>
      </c>
      <c r="HD18" s="40">
        <f t="shared" si="7"/>
        <v>2.6922526757898186E-3</v>
      </c>
      <c r="HE18" s="40">
        <f t="shared" si="8"/>
        <v>2.0525764216769559E-3</v>
      </c>
      <c r="HF18" s="69">
        <f t="shared" si="9"/>
        <v>2.4895475739616767E-3</v>
      </c>
      <c r="HG18" s="69">
        <f t="shared" si="10"/>
        <v>2.1198903489094783E-3</v>
      </c>
      <c r="HH18" s="69">
        <f t="shared" si="11"/>
        <v>2.7793316438600407E-3</v>
      </c>
      <c r="HI18" s="69">
        <f t="shared" si="12"/>
        <v>2.5032731741901921E-3</v>
      </c>
      <c r="HJ18" s="69">
        <f t="shared" si="13"/>
        <v>2.6905730225012629E-3</v>
      </c>
      <c r="HK18" s="69">
        <f t="shared" si="14"/>
        <v>8.4874748227298366E-4</v>
      </c>
      <c r="HL18" s="69">
        <f t="shared" si="15"/>
        <v>2.7571876790156748E-3</v>
      </c>
      <c r="HM18" s="69">
        <f t="shared" si="16"/>
        <v>2.7402190801362539E-3</v>
      </c>
      <c r="HN18" s="69">
        <f t="shared" si="17"/>
        <v>2.8016107685839451E-3</v>
      </c>
      <c r="HO18" s="69">
        <f t="shared" si="18"/>
        <v>2.7588441803023493E-3</v>
      </c>
      <c r="HP18" s="69">
        <f t="shared" si="19"/>
        <v>2.7752860327081839E-3</v>
      </c>
      <c r="HQ18" s="69">
        <f t="shared" si="20"/>
        <v>-1.0386953016941255E-2</v>
      </c>
      <c r="HR18" s="69">
        <f t="shared" si="21"/>
        <v>2.8209987153343659E-3</v>
      </c>
      <c r="HS18" s="69">
        <f t="shared" si="22"/>
        <v>2.7389204207052234E-3</v>
      </c>
      <c r="HT18" s="69">
        <f t="shared" si="23"/>
        <v>2.7072251246216474E-3</v>
      </c>
      <c r="HU18" s="69">
        <f t="shared" si="24"/>
        <v>2.8564543361089263E-3</v>
      </c>
      <c r="HV18" s="69">
        <f t="shared" si="25"/>
        <v>2.738295746007599E-3</v>
      </c>
      <c r="HW18" s="69">
        <f t="shared" si="26"/>
        <v>2.7673149479478616E-3</v>
      </c>
      <c r="HX18" s="40">
        <f t="shared" si="27"/>
        <v>1.7683175501497742E-3</v>
      </c>
      <c r="HY18" s="40">
        <f t="shared" si="28"/>
        <v>2.7076657480269461E-3</v>
      </c>
      <c r="HZ18" s="40">
        <f t="shared" si="29"/>
        <v>2.6842768914758356E-3</v>
      </c>
      <c r="IA18" s="40">
        <f t="shared" si="30"/>
        <v>2.712749859051245E-3</v>
      </c>
      <c r="IB18" s="40">
        <f t="shared" si="31"/>
        <v>2.9195357970413427E-3</v>
      </c>
      <c r="IC18" s="40">
        <f t="shared" si="32"/>
        <v>2.7504439048952746E-3</v>
      </c>
      <c r="ID18" s="40">
        <f t="shared" si="33"/>
        <v>2.7155276265124098E-3</v>
      </c>
      <c r="IE18" s="40">
        <f t="shared" si="34"/>
        <v>2.629537105021586E-3</v>
      </c>
      <c r="IF18" s="40">
        <f t="shared" si="35"/>
        <v>2.7505672763527842E-3</v>
      </c>
      <c r="IG18" s="40">
        <f t="shared" si="36"/>
        <v>1.2375671395362033E-2</v>
      </c>
      <c r="IH18" s="40">
        <f t="shared" si="37"/>
        <v>5.8805342600278167E-3</v>
      </c>
      <c r="II18" s="40">
        <f t="shared" si="38"/>
        <v>-5.8825611087909291E-4</v>
      </c>
      <c r="IJ18" s="40">
        <f t="shared" si="39"/>
        <v>2.6812407143171585E-3</v>
      </c>
      <c r="IK18" s="40">
        <f t="shared" si="40"/>
        <v>1.9365382666823039E-3</v>
      </c>
      <c r="IL18" s="40">
        <f t="shared" si="41"/>
        <v>2.7452756280035408E-3</v>
      </c>
      <c r="IM18" s="40">
        <f t="shared" si="42"/>
        <v>2.7381387534272379E-3</v>
      </c>
      <c r="IN18" s="40">
        <f t="shared" si="43"/>
        <v>2.5756004863874971E-3</v>
      </c>
      <c r="IO18" s="40">
        <f t="shared" si="44"/>
        <v>2.7231353384812849E-3</v>
      </c>
      <c r="IP18" s="40">
        <f t="shared" si="45"/>
        <v>2.776857079710818E-3</v>
      </c>
      <c r="IQ18" s="40">
        <f t="shared" si="46"/>
        <v>2.7978619462235561E-3</v>
      </c>
      <c r="IR18" s="40">
        <f t="shared" si="47"/>
        <v>2.4405450813298315E-3</v>
      </c>
      <c r="IS18" s="40">
        <f t="shared" si="48"/>
        <v>2.7319385645900706E-3</v>
      </c>
      <c r="IT18" s="40">
        <f t="shared" si="49"/>
        <v>2.9239603389431866E-3</v>
      </c>
      <c r="IU18" s="40">
        <f t="shared" si="50"/>
        <v>2.8396859028473951E-3</v>
      </c>
      <c r="IV18" s="40">
        <f t="shared" si="51"/>
        <v>2.7706419443183508E-3</v>
      </c>
      <c r="IW18" s="40">
        <f t="shared" si="52"/>
        <v>2.6790478409815669E-3</v>
      </c>
      <c r="IX18" s="40">
        <f t="shared" si="53"/>
        <v>2.7439397691674775E-3</v>
      </c>
      <c r="IY18" s="40">
        <f t="shared" si="54"/>
        <v>2.7581901210479206E-3</v>
      </c>
      <c r="IZ18" s="40">
        <f t="shared" si="55"/>
        <v>0</v>
      </c>
      <c r="JA18" s="40">
        <f t="shared" si="56"/>
        <v>2.7348147095406974E-3</v>
      </c>
      <c r="JB18" s="40">
        <f t="shared" si="57"/>
        <v>2.7280592520549413E-3</v>
      </c>
      <c r="JC18" s="40">
        <f t="shared" si="58"/>
        <v>-2.2986994101400612E-3</v>
      </c>
      <c r="JD18" s="40">
        <f t="shared" si="59"/>
        <v>2.741048866786641E-3</v>
      </c>
      <c r="JE18" s="40">
        <f t="shared" si="60"/>
        <v>2.6687522732817166E-3</v>
      </c>
      <c r="JF18" s="40">
        <f t="shared" si="61"/>
        <v>2.7411874536937969E-3</v>
      </c>
      <c r="JG18" s="40">
        <f t="shared" si="62"/>
        <v>2.7412875727441653E-3</v>
      </c>
      <c r="JH18" s="40">
        <f t="shared" si="63"/>
        <v>2.5799789395648575E-3</v>
      </c>
      <c r="JI18" s="40">
        <f t="shared" si="64"/>
        <v>2.7268695082153433E-3</v>
      </c>
      <c r="JJ18" s="40">
        <f t="shared" si="65"/>
        <v>-9.0551239484436517E-3</v>
      </c>
      <c r="JK18" s="40">
        <f t="shared" si="66"/>
        <v>2.709283136950446E-3</v>
      </c>
      <c r="JL18" s="40">
        <f t="shared" si="67"/>
        <v>2.7476195387979032E-3</v>
      </c>
    </row>
    <row r="19" spans="1:272" x14ac:dyDescent="0.25">
      <c r="A19" s="17" t="s">
        <v>188</v>
      </c>
      <c r="B19" s="59">
        <v>55675.962174</v>
      </c>
      <c r="C19" s="59">
        <v>8113.1097573999996</v>
      </c>
      <c r="D19" s="59">
        <v>62193.920864</v>
      </c>
      <c r="E19" s="59">
        <v>18704.064025</v>
      </c>
      <c r="F19" s="59">
        <v>13391.085997</v>
      </c>
      <c r="G19" s="59">
        <v>66520.792707000001</v>
      </c>
      <c r="H19" s="59">
        <v>42573.730777999997</v>
      </c>
      <c r="I19" s="17">
        <v>332.57760910000002</v>
      </c>
      <c r="J19" s="17">
        <v>45.684205953000003</v>
      </c>
      <c r="K19" s="17">
        <v>13.361194836999999</v>
      </c>
      <c r="L19" s="17">
        <v>0.29935488580000003</v>
      </c>
      <c r="M19" s="17">
        <v>255.00844325</v>
      </c>
      <c r="N19" s="17">
        <v>0.26441621360000001</v>
      </c>
      <c r="O19" s="17">
        <v>51.167313815</v>
      </c>
      <c r="P19" s="17">
        <v>0.32043650550000002</v>
      </c>
      <c r="Q19" s="17">
        <v>41.164607801999999</v>
      </c>
      <c r="R19" s="17">
        <v>60.854171027</v>
      </c>
      <c r="S19" s="17">
        <v>179.72731479000001</v>
      </c>
      <c r="T19" s="17">
        <v>0.4020022077</v>
      </c>
      <c r="U19" s="17">
        <v>79.481476778000001</v>
      </c>
      <c r="V19" s="17">
        <v>20.709204262</v>
      </c>
      <c r="W19" s="17">
        <v>3.5516418660000002</v>
      </c>
      <c r="X19" s="17">
        <v>0.12952716</v>
      </c>
      <c r="Y19" s="17">
        <v>0.23319742490000001</v>
      </c>
      <c r="Z19" s="17">
        <v>19.376142413</v>
      </c>
      <c r="AA19" s="17">
        <v>342.39015323000001</v>
      </c>
      <c r="AB19" s="17">
        <v>776.47844837000002</v>
      </c>
      <c r="AC19" s="17">
        <v>0.92497151899999996</v>
      </c>
      <c r="AD19" s="17">
        <v>0.28836786739999998</v>
      </c>
      <c r="AE19" s="17">
        <v>4.3711798500000003E-2</v>
      </c>
      <c r="AF19" s="17">
        <v>1.6668083894000001</v>
      </c>
      <c r="AG19" s="17">
        <v>10.983059358</v>
      </c>
      <c r="AH19" s="17">
        <v>14.112678591</v>
      </c>
      <c r="AI19" s="17">
        <v>40.476393526999999</v>
      </c>
      <c r="AJ19" s="17">
        <v>5266.1045336999996</v>
      </c>
      <c r="AK19" s="17">
        <v>52.891071609000001</v>
      </c>
      <c r="AL19" s="17">
        <v>15.085921802</v>
      </c>
      <c r="AM19" s="17">
        <v>52.055939621</v>
      </c>
      <c r="AN19" s="17">
        <v>1.6025420775000001</v>
      </c>
      <c r="AO19" s="17">
        <v>0.1298446875</v>
      </c>
      <c r="AP19" s="17">
        <v>19.334411933999998</v>
      </c>
      <c r="AQ19" s="17">
        <v>401.63603902</v>
      </c>
      <c r="AR19" s="17">
        <v>4.7752897340000002</v>
      </c>
      <c r="AS19" s="17">
        <v>1.555866725</v>
      </c>
      <c r="AT19" s="17">
        <v>49.718157208000001</v>
      </c>
      <c r="AU19" s="17">
        <v>369.34181834999998</v>
      </c>
      <c r="AV19" s="17">
        <v>9.2790469200000003E-2</v>
      </c>
      <c r="AZ19" s="17">
        <v>2.82521E-5</v>
      </c>
      <c r="BA19" s="17">
        <v>5.0585910000000003E-4</v>
      </c>
      <c r="BB19" s="17">
        <v>5.3125399999999999E-4</v>
      </c>
      <c r="BD19" s="17">
        <v>6.9785626399999998</v>
      </c>
      <c r="BE19" s="17">
        <v>8.0328404120000005</v>
      </c>
      <c r="BF19" s="17">
        <v>21.865522189</v>
      </c>
      <c r="BG19" s="17">
        <v>71.160478752000003</v>
      </c>
      <c r="BH19" s="17">
        <v>18.476163886999998</v>
      </c>
      <c r="BI19" s="17">
        <v>28.329141</v>
      </c>
      <c r="BJ19" s="17">
        <v>27.479268999999999</v>
      </c>
      <c r="BK19" s="17">
        <v>103.97233335</v>
      </c>
      <c r="BL19" s="17">
        <v>1445.8832649999999</v>
      </c>
      <c r="BM19" s="17">
        <v>34.879359772000001</v>
      </c>
      <c r="BN19" s="17">
        <v>188.60074269</v>
      </c>
      <c r="BO19" s="17">
        <v>5.6759859999999998E-4</v>
      </c>
      <c r="BQ19" s="17" t="s">
        <v>188</v>
      </c>
      <c r="BR19" s="17">
        <v>20.0270581100275</v>
      </c>
      <c r="BS19" s="17">
        <v>1188.75855112456</v>
      </c>
      <c r="BT19" s="17">
        <v>8.0549155228136406</v>
      </c>
      <c r="BU19" s="17">
        <v>45.802615235955102</v>
      </c>
      <c r="BV19" s="17">
        <v>21.925653513158402</v>
      </c>
      <c r="BW19" s="17">
        <v>13.3991243577726</v>
      </c>
      <c r="BX19" s="17">
        <v>333.45072845658501</v>
      </c>
      <c r="BY19" s="17">
        <v>333.45072845658501</v>
      </c>
      <c r="BZ19" s="17">
        <v>114.054138309189</v>
      </c>
      <c r="CA19" s="17">
        <v>2081.6769500361702</v>
      </c>
      <c r="CB19" s="17">
        <v>0.123047922822798</v>
      </c>
      <c r="CC19" s="17">
        <v>0.177067517798464</v>
      </c>
      <c r="CD19" s="17">
        <v>255.70004124780101</v>
      </c>
      <c r="CE19" s="17">
        <v>5.6913044932497604E-4</v>
      </c>
      <c r="CF19" s="17">
        <v>8.4844434226755902E-2</v>
      </c>
      <c r="CG19" s="17">
        <v>0.18029547504753701</v>
      </c>
      <c r="CH19" s="17">
        <v>0.233827797128701</v>
      </c>
      <c r="CI19" s="17">
        <v>51.307243594469199</v>
      </c>
      <c r="CJ19" s="17">
        <v>7.7105158622552197E-2</v>
      </c>
      <c r="CK19" s="17">
        <v>0.244165295005979</v>
      </c>
      <c r="CL19" s="17">
        <v>41.278269518342597</v>
      </c>
      <c r="CM19" s="17">
        <v>71.357147286501501</v>
      </c>
      <c r="CN19" s="17">
        <v>31801.570411644199</v>
      </c>
      <c r="CO19" s="17">
        <v>60.993004859080997</v>
      </c>
      <c r="CP19" s="17">
        <v>18.526909342575099</v>
      </c>
      <c r="CQ19" s="17">
        <v>0.116884587088631</v>
      </c>
      <c r="CR19" s="17">
        <v>0.28616562074990198</v>
      </c>
      <c r="CS19" s="17">
        <v>180.22057733569099</v>
      </c>
      <c r="CT19" s="17">
        <v>79.696947027967099</v>
      </c>
      <c r="CU19" s="17">
        <v>40.5847108465072</v>
      </c>
      <c r="CV19" s="17">
        <v>20.7656360010082</v>
      </c>
      <c r="CW19" s="17">
        <v>1.56014191875289</v>
      </c>
      <c r="CX19" s="17">
        <v>52.1926800625128</v>
      </c>
      <c r="CY19" s="17">
        <v>49.854173464866498</v>
      </c>
      <c r="CZ19" s="17">
        <v>55821.187418843998</v>
      </c>
      <c r="DA19" s="17">
        <v>3.55826140206422</v>
      </c>
      <c r="DB19" s="17">
        <v>0.12987659957518999</v>
      </c>
      <c r="DC19" s="17">
        <v>0.85219942128672699</v>
      </c>
      <c r="DD19" s="17">
        <v>21.2500967277897</v>
      </c>
      <c r="DE19" s="17">
        <v>1.35317827345029</v>
      </c>
      <c r="DF19" s="17">
        <v>3.14399682534433E-2</v>
      </c>
      <c r="DG19" s="17">
        <v>4.8385580449412098</v>
      </c>
      <c r="DH19" s="17">
        <v>8.1285780518857598E-2</v>
      </c>
      <c r="DI19" s="17">
        <v>1447.57945866112</v>
      </c>
      <c r="DJ19" s="17">
        <v>1005.79541003495</v>
      </c>
      <c r="DK19" s="17">
        <v>409.23712072625898</v>
      </c>
      <c r="DL19" s="17">
        <v>104.24249691243899</v>
      </c>
      <c r="DM19" s="17">
        <v>272.13109985898097</v>
      </c>
      <c r="DN19" s="17">
        <v>19.429220146955799</v>
      </c>
      <c r="DO19" s="17">
        <v>14.5005183024668</v>
      </c>
      <c r="DP19" s="17">
        <v>342.99080595220499</v>
      </c>
      <c r="DQ19" s="17">
        <v>342.99080595220499</v>
      </c>
      <c r="DR19" s="17">
        <v>1.18115919794304</v>
      </c>
      <c r="DS19" s="17">
        <v>0</v>
      </c>
      <c r="DT19" s="17">
        <v>778.25840894418695</v>
      </c>
      <c r="DU19" s="17">
        <v>0.92747661552247795</v>
      </c>
      <c r="DV19" s="17">
        <v>1449.79211531596</v>
      </c>
      <c r="DW19" s="17">
        <v>7.5407407872862001E-2</v>
      </c>
      <c r="DX19" s="17">
        <v>0.193607553889029</v>
      </c>
      <c r="DY19" s="17">
        <v>0</v>
      </c>
      <c r="DZ19" s="17">
        <v>4.38316009854662E-2</v>
      </c>
      <c r="EA19" s="17">
        <v>196.126862468268</v>
      </c>
      <c r="EB19" s="17">
        <v>42.844371775476198</v>
      </c>
      <c r="EC19" s="17">
        <v>0.78122869723755795</v>
      </c>
      <c r="ED19" s="17">
        <v>2538.5404225191801</v>
      </c>
      <c r="EE19" s="17">
        <v>128.43569780797901</v>
      </c>
      <c r="EF19" s="17">
        <v>0.43447860648092601</v>
      </c>
      <c r="EG19" s="17">
        <v>1.2365907232956801</v>
      </c>
      <c r="EH19" s="17">
        <v>11.0132188396875</v>
      </c>
      <c r="EI19" s="17">
        <v>4.6685666815699003</v>
      </c>
      <c r="EJ19" s="17">
        <v>9.4786455655682094</v>
      </c>
      <c r="EK19" s="17">
        <v>5305.0842199390599</v>
      </c>
      <c r="EL19" s="17">
        <v>34.9392211825513</v>
      </c>
      <c r="EM19" s="17">
        <v>0.48698080918457198</v>
      </c>
      <c r="EN19" s="17">
        <v>53.299619428710102</v>
      </c>
      <c r="EO19" s="17">
        <v>8135.1682835944002</v>
      </c>
      <c r="EP19" s="17">
        <v>0</v>
      </c>
      <c r="EQ19" s="17">
        <v>6.2018287008713697</v>
      </c>
      <c r="ER19" s="17">
        <v>8.9245940156638195</v>
      </c>
      <c r="ES19" s="17">
        <v>45447.353646468997</v>
      </c>
      <c r="ET19" s="17">
        <v>56129.830444176201</v>
      </c>
      <c r="EU19" s="17">
        <v>6236.6452065702097</v>
      </c>
      <c r="EV19" s="17">
        <v>62366.475650746397</v>
      </c>
      <c r="EW19" s="17">
        <v>0.68785341467762395</v>
      </c>
      <c r="EX19" s="17">
        <v>1935.0139048865101</v>
      </c>
      <c r="EY19" s="17">
        <v>17.498969498648101</v>
      </c>
      <c r="EZ19" s="17">
        <v>9.3044620017063498E-2</v>
      </c>
      <c r="FA19" s="17">
        <v>0</v>
      </c>
      <c r="FB19" s="17">
        <v>0</v>
      </c>
      <c r="FC19" s="17">
        <v>0</v>
      </c>
      <c r="FD19" s="5">
        <v>2.8329977069726599E-5</v>
      </c>
      <c r="FE19" s="17">
        <v>5.07237512828632E-4</v>
      </c>
      <c r="FF19" s="17">
        <v>5.3272721382488801E-4</v>
      </c>
      <c r="FG19" s="17">
        <v>0</v>
      </c>
      <c r="FH19" s="17">
        <v>6.9950979573663403</v>
      </c>
      <c r="FI19" s="17">
        <v>175.72812297513701</v>
      </c>
      <c r="FJ19" s="17">
        <v>17520.891571336098</v>
      </c>
      <c r="FK19" s="17">
        <v>146.497983928856</v>
      </c>
      <c r="FL19" s="17">
        <v>163.395478064716</v>
      </c>
      <c r="FM19" s="17">
        <v>521.10431045813095</v>
      </c>
      <c r="FN19" s="17">
        <v>106.644135355633</v>
      </c>
      <c r="FO19" s="17">
        <v>150.67744703572001</v>
      </c>
      <c r="FP19" s="17">
        <v>2.0045659052089701E-2</v>
      </c>
      <c r="FQ19" s="17">
        <v>240.038474382402</v>
      </c>
      <c r="FR19" s="17">
        <v>18757.390962853398</v>
      </c>
      <c r="FS19" s="17">
        <v>13428.369401824501</v>
      </c>
      <c r="FT19" s="17">
        <v>5329.0215610288897</v>
      </c>
      <c r="FU19" s="17">
        <v>17.326284097730799</v>
      </c>
      <c r="FV19" s="17">
        <v>3.8282293084872401</v>
      </c>
      <c r="FW19" s="17">
        <v>5070.8453197881299</v>
      </c>
      <c r="FX19" s="17">
        <v>369.94118956499398</v>
      </c>
      <c r="FY19" s="17">
        <v>1019.74995006354</v>
      </c>
      <c r="FZ19" s="17">
        <v>184.58319086080499</v>
      </c>
      <c r="GA19" s="17">
        <v>105.399263758307</v>
      </c>
      <c r="GB19" s="17">
        <v>2553.2929257062201</v>
      </c>
      <c r="GC19" s="17">
        <v>1.60545532483625</v>
      </c>
      <c r="GD19" s="17">
        <v>1572.9306418926999</v>
      </c>
      <c r="GE19" s="17">
        <v>632.51370814199902</v>
      </c>
      <c r="GF19" s="17">
        <v>1945.43289900428</v>
      </c>
      <c r="GG19" s="17">
        <v>21.370489329457602</v>
      </c>
      <c r="GH19" s="17">
        <v>0.13020148653098701</v>
      </c>
      <c r="GI19" s="17">
        <v>66700.162097177497</v>
      </c>
      <c r="GJ19" s="17">
        <v>4252.8909478209298</v>
      </c>
      <c r="GK19" s="17">
        <v>189.114470116777</v>
      </c>
      <c r="GL19" s="17">
        <v>0.29016390848614099</v>
      </c>
      <c r="GM19" s="17">
        <v>1243.66126070567</v>
      </c>
      <c r="GN19" s="17">
        <v>2705.9400337714301</v>
      </c>
      <c r="GO19" s="17">
        <v>402.67541098074901</v>
      </c>
      <c r="GP19" s="17">
        <v>19.3873221952243</v>
      </c>
      <c r="GQ19" s="17">
        <v>4.7882652380922099</v>
      </c>
      <c r="GR19" s="17">
        <v>672.54238961532405</v>
      </c>
      <c r="GS19" s="17">
        <v>42687.449486598598</v>
      </c>
      <c r="GT19" s="17">
        <v>370.32340128363001</v>
      </c>
      <c r="GU19" s="17">
        <v>1256.4524701892999</v>
      </c>
      <c r="GW19" s="26">
        <f t="shared" si="0"/>
        <v>1.0646537610717841</v>
      </c>
      <c r="GX19" s="25">
        <f t="shared" si="1"/>
        <v>0</v>
      </c>
      <c r="GY19" s="40">
        <f t="shared" si="2"/>
        <v>2.608401169433513E-3</v>
      </c>
      <c r="GZ19" s="40">
        <f t="shared" si="3"/>
        <v>2.7188743717266968E-3</v>
      </c>
      <c r="HA19" s="40">
        <f t="shared" si="4"/>
        <v>2.7744638760390187E-3</v>
      </c>
      <c r="HB19" s="40">
        <f t="shared" si="5"/>
        <v>2.8510882865949078E-3</v>
      </c>
      <c r="HC19" s="40">
        <f t="shared" si="6"/>
        <v>2.7841957577490715E-3</v>
      </c>
      <c r="HD19" s="40">
        <f t="shared" si="7"/>
        <v>2.6964409604611E-3</v>
      </c>
      <c r="HE19" s="40">
        <f t="shared" si="8"/>
        <v>2.6711003832758967E-3</v>
      </c>
      <c r="HF19" s="69">
        <f t="shared" si="9"/>
        <v>2.6253101011453313E-3</v>
      </c>
      <c r="HG19" s="69">
        <f t="shared" si="10"/>
        <v>2.5919085269188831E-3</v>
      </c>
      <c r="HH19" s="69">
        <f t="shared" si="11"/>
        <v>2.8387821025979893E-3</v>
      </c>
      <c r="HI19" s="69">
        <f t="shared" si="12"/>
        <v>2.540646093780814E-3</v>
      </c>
      <c r="HJ19" s="69">
        <f t="shared" si="13"/>
        <v>2.7120592125767246E-3</v>
      </c>
      <c r="HK19" s="69">
        <f t="shared" si="14"/>
        <v>2.7369564991491257E-3</v>
      </c>
      <c r="HL19" s="69">
        <f t="shared" si="15"/>
        <v>2.7347493748670795E-3</v>
      </c>
      <c r="HM19" s="69">
        <f t="shared" si="16"/>
        <v>2.602537832666381E-3</v>
      </c>
      <c r="HN19" s="69">
        <f t="shared" si="17"/>
        <v>2.7611514456619174E-3</v>
      </c>
      <c r="HO19" s="69">
        <f t="shared" si="18"/>
        <v>2.2814185081808042E-3</v>
      </c>
      <c r="HP19" s="69">
        <f t="shared" si="19"/>
        <v>2.74450517589565E-3</v>
      </c>
      <c r="HQ19" s="69">
        <f t="shared" si="20"/>
        <v>2.6069512019074323E-3</v>
      </c>
      <c r="HR19" s="69">
        <f t="shared" si="21"/>
        <v>2.7109492513447912E-3</v>
      </c>
      <c r="HS19" s="69">
        <f t="shared" si="22"/>
        <v>2.7249593124999381E-3</v>
      </c>
      <c r="HT19" s="69">
        <f t="shared" si="23"/>
        <v>1.8637960453132671E-3</v>
      </c>
      <c r="HU19" s="69">
        <f t="shared" si="24"/>
        <v>2.6978092871795065E-3</v>
      </c>
      <c r="HV19" s="69">
        <f t="shared" si="25"/>
        <v>2.7031697668673214E-3</v>
      </c>
      <c r="HW19" s="69">
        <f t="shared" si="26"/>
        <v>2.7393344260407551E-3</v>
      </c>
      <c r="HX19" s="40">
        <f t="shared" si="27"/>
        <v>1.7542932135711758E-3</v>
      </c>
      <c r="HY19" s="40">
        <f t="shared" si="28"/>
        <v>2.2923502615216956E-3</v>
      </c>
      <c r="HZ19" s="40">
        <f t="shared" si="29"/>
        <v>2.7082958458940288E-3</v>
      </c>
      <c r="IA19" s="40">
        <f t="shared" si="30"/>
        <v>2.4023252667739118E-3</v>
      </c>
      <c r="IB19" s="40">
        <f t="shared" si="31"/>
        <v>2.7407356726856526E-3</v>
      </c>
      <c r="IC19" s="40">
        <f t="shared" si="32"/>
        <v>2.5563468504858429E-3</v>
      </c>
      <c r="ID19" s="40">
        <f t="shared" si="33"/>
        <v>2.7460000628633527E-3</v>
      </c>
      <c r="IE19" s="40">
        <f t="shared" si="34"/>
        <v>2.4469951551318978E-3</v>
      </c>
      <c r="IF19" s="40">
        <f t="shared" si="35"/>
        <v>2.6760615279359571E-3</v>
      </c>
      <c r="IG19" s="40">
        <f t="shared" si="36"/>
        <v>7.4019962933916496E-3</v>
      </c>
      <c r="IH19" s="40">
        <f t="shared" si="37"/>
        <v>7.7243248677264882E-3</v>
      </c>
      <c r="II19" s="40">
        <f t="shared" si="38"/>
        <v>2.6846827835087482E-3</v>
      </c>
      <c r="IJ19" s="40">
        <f t="shared" si="39"/>
        <v>2.6267980658567641E-3</v>
      </c>
      <c r="IK19" s="40">
        <f t="shared" si="40"/>
        <v>1.8178913222638103E-3</v>
      </c>
      <c r="IL19" s="40">
        <f t="shared" si="41"/>
        <v>2.7478908675952528E-3</v>
      </c>
      <c r="IM19" s="40">
        <f t="shared" si="42"/>
        <v>2.7365849763062952E-3</v>
      </c>
      <c r="IN19" s="40">
        <f t="shared" si="43"/>
        <v>2.5878453618980429E-3</v>
      </c>
      <c r="IO19" s="40">
        <f t="shared" si="44"/>
        <v>2.717218182558493E-3</v>
      </c>
      <c r="IP19" s="40">
        <f t="shared" si="45"/>
        <v>2.7477891802654133E-3</v>
      </c>
      <c r="IQ19" s="40">
        <f t="shared" si="46"/>
        <v>2.7357461439582796E-3</v>
      </c>
      <c r="IR19" s="40">
        <f t="shared" si="47"/>
        <v>2.6576544676558764E-3</v>
      </c>
      <c r="IS19" s="40">
        <f t="shared" si="48"/>
        <v>2.7389754492533037E-3</v>
      </c>
      <c r="IT19" s="40">
        <f t="shared" si="49"/>
        <v>0</v>
      </c>
      <c r="IU19" s="40">
        <f t="shared" si="50"/>
        <v>0</v>
      </c>
      <c r="IV19" s="40">
        <f t="shared" si="51"/>
        <v>0</v>
      </c>
      <c r="IW19" s="40">
        <f t="shared" si="52"/>
        <v>2.7565055244246866E-3</v>
      </c>
      <c r="IX19" s="40">
        <f t="shared" si="53"/>
        <v>2.7248947950762755E-3</v>
      </c>
      <c r="IY19" s="40">
        <f t="shared" si="54"/>
        <v>2.773087496542175E-3</v>
      </c>
      <c r="IZ19" s="40">
        <f t="shared" si="55"/>
        <v>0</v>
      </c>
      <c r="JA19" s="40">
        <f t="shared" si="56"/>
        <v>2.3694445718037585E-3</v>
      </c>
      <c r="JB19" s="40">
        <f t="shared" si="57"/>
        <v>2.7481077279542135E-3</v>
      </c>
      <c r="JC19" s="40">
        <f t="shared" si="58"/>
        <v>2.750052051748034E-3</v>
      </c>
      <c r="JD19" s="40">
        <f t="shared" si="59"/>
        <v>2.7637325935777313E-3</v>
      </c>
      <c r="JE19" s="40">
        <f t="shared" si="60"/>
        <v>2.7465363419300112E-3</v>
      </c>
      <c r="JF19" s="40">
        <f t="shared" si="61"/>
        <v>2.7398365605306404E-3</v>
      </c>
      <c r="JG19" s="40">
        <f t="shared" si="62"/>
        <v>2.7398761937044926E-3</v>
      </c>
      <c r="JH19" s="40">
        <f t="shared" si="63"/>
        <v>2.5984178072598297E-3</v>
      </c>
      <c r="JI19" s="40">
        <f t="shared" si="64"/>
        <v>2.703434233302424E-3</v>
      </c>
      <c r="JJ19" s="40">
        <f t="shared" si="65"/>
        <v>1.7162416667795063E-3</v>
      </c>
      <c r="JK19" s="40">
        <f t="shared" si="66"/>
        <v>2.7238886732349767E-3</v>
      </c>
      <c r="JL19" s="40">
        <f t="shared" si="67"/>
        <v>2.6988250587229321E-3</v>
      </c>
    </row>
    <row r="20" spans="1:272" x14ac:dyDescent="0.25">
      <c r="A20" s="17" t="s">
        <v>189</v>
      </c>
      <c r="B20" s="59">
        <v>4594.5863233999999</v>
      </c>
      <c r="C20" s="59">
        <v>294.69586759999999</v>
      </c>
      <c r="D20" s="59">
        <v>4142.3376661000002</v>
      </c>
      <c r="E20" s="59">
        <v>1628.6176622</v>
      </c>
      <c r="F20" s="59">
        <v>1381.5019167999999</v>
      </c>
      <c r="G20" s="59">
        <v>1374.1011711000001</v>
      </c>
      <c r="H20" s="59">
        <v>2280.5614196000001</v>
      </c>
      <c r="I20" s="17">
        <v>78.744388271000005</v>
      </c>
      <c r="J20" s="17">
        <v>3.6339547658</v>
      </c>
      <c r="K20" s="17">
        <v>6.3539999999999999E-2</v>
      </c>
      <c r="L20" s="17">
        <v>5.0640145599999999E-2</v>
      </c>
      <c r="M20" s="17">
        <v>6.6855001353999999</v>
      </c>
      <c r="N20" s="17">
        <v>2.1578170999999998E-3</v>
      </c>
      <c r="P20" s="17">
        <v>4.7946115999999997E-2</v>
      </c>
      <c r="Q20" s="17">
        <v>0.1115540711</v>
      </c>
      <c r="R20" s="17">
        <v>2.1691691950999998</v>
      </c>
      <c r="S20" s="17">
        <v>3.12270344</v>
      </c>
      <c r="T20" s="17">
        <v>3.7030683000000002E-2</v>
      </c>
      <c r="U20" s="17">
        <v>0.37331495339999998</v>
      </c>
      <c r="V20" s="17">
        <v>0.13605471990000001</v>
      </c>
      <c r="W20" s="17">
        <v>6.1440000000000002E-3</v>
      </c>
      <c r="Z20" s="17">
        <v>4.2453510000000001E-4</v>
      </c>
      <c r="AA20" s="17">
        <v>33.168762893999997</v>
      </c>
      <c r="AB20" s="17">
        <v>74.081337320000003</v>
      </c>
      <c r="AC20" s="17">
        <v>5.1849869999999996E-4</v>
      </c>
      <c r="AD20" s="17">
        <v>2.4880886000000001E-2</v>
      </c>
      <c r="AF20" s="17">
        <v>0.34384115729999998</v>
      </c>
      <c r="AG20" s="17">
        <v>4.3E-3</v>
      </c>
      <c r="AH20" s="17">
        <v>4.7555775457999996</v>
      </c>
      <c r="AI20" s="17">
        <v>4.2840482805000004</v>
      </c>
      <c r="AJ20" s="17">
        <v>347.8455573</v>
      </c>
      <c r="AK20" s="17">
        <v>2.8363786983999999</v>
      </c>
      <c r="AL20" s="17">
        <v>0.46833399269999998</v>
      </c>
      <c r="AM20" s="17">
        <v>2.2028120053000002</v>
      </c>
      <c r="AN20" s="17">
        <v>7.5172446800000001E-2</v>
      </c>
      <c r="AP20" s="17">
        <v>2.5675665E-3</v>
      </c>
      <c r="AQ20" s="17">
        <v>8.5995270050000006</v>
      </c>
      <c r="AR20" s="17">
        <v>1.7186999999999999</v>
      </c>
      <c r="AS20" s="17">
        <v>3.4909999999999997E-2</v>
      </c>
      <c r="AT20" s="17">
        <v>0.131358317</v>
      </c>
      <c r="AU20" s="17">
        <v>23.506426357999999</v>
      </c>
      <c r="AZ20" s="5"/>
      <c r="BB20" s="17">
        <v>2.7224350000000001E-13</v>
      </c>
      <c r="BD20" s="17">
        <v>1.1099982198</v>
      </c>
      <c r="BF20" s="5">
        <v>4.2029999999999998E-2</v>
      </c>
      <c r="BG20" s="17">
        <v>5.5389999999999997E-3</v>
      </c>
      <c r="BK20" s="17">
        <v>5.4897624898000004</v>
      </c>
      <c r="BL20" s="17">
        <v>18.451156502</v>
      </c>
      <c r="BM20" s="17">
        <v>5.4497833199999998E-2</v>
      </c>
      <c r="BN20" s="17">
        <v>37.915987539</v>
      </c>
      <c r="BQ20" s="17" t="s">
        <v>189</v>
      </c>
      <c r="BR20" s="17">
        <v>3.36858675628807</v>
      </c>
      <c r="BS20" s="17">
        <v>37.516604724993101</v>
      </c>
      <c r="BT20" s="17">
        <v>0</v>
      </c>
      <c r="BU20" s="17">
        <v>3.6434822386465</v>
      </c>
      <c r="BV20" s="17">
        <v>4.2143978254269902E-2</v>
      </c>
      <c r="BW20" s="17">
        <v>6.3710687883507797E-2</v>
      </c>
      <c r="BX20" s="17">
        <v>78.957661116709701</v>
      </c>
      <c r="BY20" s="17">
        <v>78.957661116709701</v>
      </c>
      <c r="BZ20" s="17">
        <v>10.691550035417301</v>
      </c>
      <c r="CA20" s="17">
        <v>98.751078184545307</v>
      </c>
      <c r="CB20" s="17">
        <v>2.0800280648379198E-2</v>
      </c>
      <c r="CC20" s="17">
        <v>2.9932289334589898E-2</v>
      </c>
      <c r="CD20" s="17">
        <v>6.7022044268070999</v>
      </c>
      <c r="CE20" s="17">
        <v>0</v>
      </c>
      <c r="CF20" s="17">
        <v>6.9238300897832099E-4</v>
      </c>
      <c r="CG20" s="17">
        <v>1.4712782398298E-3</v>
      </c>
      <c r="CH20" s="17">
        <v>0</v>
      </c>
      <c r="CI20" s="17">
        <v>0</v>
      </c>
      <c r="CJ20" s="17">
        <v>1.15358385114392E-2</v>
      </c>
      <c r="CK20" s="17">
        <v>3.6530025408268503E-2</v>
      </c>
      <c r="CL20" s="17">
        <v>0.111787685894069</v>
      </c>
      <c r="CM20" s="17">
        <v>5.5537990531148397E-3</v>
      </c>
      <c r="CN20" s="17">
        <v>1358.5800954804499</v>
      </c>
      <c r="CO20" s="17">
        <v>2.1750716874196301</v>
      </c>
      <c r="CP20" s="17">
        <v>0</v>
      </c>
      <c r="CQ20" s="17">
        <v>1.07606079245137E-2</v>
      </c>
      <c r="CR20" s="17">
        <v>2.6345117368563199E-2</v>
      </c>
      <c r="CS20" s="17">
        <v>3.1312404009325401</v>
      </c>
      <c r="CT20" s="17">
        <v>0.374290358411213</v>
      </c>
      <c r="CU20" s="17">
        <v>4.2363263037497196</v>
      </c>
      <c r="CV20" s="17">
        <v>0.13638085744530601</v>
      </c>
      <c r="CW20" s="17">
        <v>3.5004723077431799E-2</v>
      </c>
      <c r="CX20" s="17">
        <v>2.2088083507933098</v>
      </c>
      <c r="CY20" s="17">
        <v>0.13168574891008999</v>
      </c>
      <c r="CZ20" s="17">
        <v>4606.2540288915698</v>
      </c>
      <c r="DA20" s="17">
        <v>6.1605564926126202E-3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59.372038067309198</v>
      </c>
      <c r="DJ20" s="17">
        <v>63.566516518039599</v>
      </c>
      <c r="DK20" s="17">
        <v>10.457533241138499</v>
      </c>
      <c r="DL20" s="17">
        <v>5.5047290597684801</v>
      </c>
      <c r="DM20" s="17">
        <v>40.530140167978097</v>
      </c>
      <c r="DN20" s="17">
        <v>4.2565945845665399E-4</v>
      </c>
      <c r="DO20" s="17">
        <v>1.9428645409888601</v>
      </c>
      <c r="DP20" s="17">
        <v>33.245291563719597</v>
      </c>
      <c r="DQ20" s="17">
        <v>33.245291563719597</v>
      </c>
      <c r="DR20" s="17">
        <v>0.18590559480091601</v>
      </c>
      <c r="DS20" s="17">
        <v>0</v>
      </c>
      <c r="DT20" s="17">
        <v>74.281038068997802</v>
      </c>
      <c r="DU20" s="17">
        <v>5.1992773800271905E-4</v>
      </c>
      <c r="DV20" s="17">
        <v>18.5020488117115</v>
      </c>
      <c r="DW20" s="17">
        <v>8.5052132102944895E-3</v>
      </c>
      <c r="DX20" s="17">
        <v>1.45502483171657E-2</v>
      </c>
      <c r="DY20" s="17">
        <v>0</v>
      </c>
      <c r="DZ20" s="17">
        <v>0</v>
      </c>
      <c r="EA20" s="17">
        <v>20.7090759548691</v>
      </c>
      <c r="EB20" s="17">
        <v>4.1843678520062104</v>
      </c>
      <c r="EC20" s="17">
        <v>4.60800423360311E-2</v>
      </c>
      <c r="ED20" s="17">
        <v>178.95108927708199</v>
      </c>
      <c r="EE20" s="17">
        <v>21.825320756820201</v>
      </c>
      <c r="EF20" s="17">
        <v>8.9622425194420194E-2</v>
      </c>
      <c r="EG20" s="17">
        <v>0.255083053180994</v>
      </c>
      <c r="EH20" s="17">
        <v>4.3102687346020796E-3</v>
      </c>
      <c r="EI20" s="17">
        <v>1.57354112810507</v>
      </c>
      <c r="EJ20" s="17">
        <v>3.1947631359645499</v>
      </c>
      <c r="EK20" s="17">
        <v>349.29228026980599</v>
      </c>
      <c r="EL20" s="17">
        <v>5.4609422990724001E-2</v>
      </c>
      <c r="EM20" s="17">
        <v>0.108585263276817</v>
      </c>
      <c r="EN20" s="17">
        <v>2.9184624830663801</v>
      </c>
      <c r="EO20" s="17">
        <v>295.49688075497198</v>
      </c>
      <c r="EP20" s="17">
        <v>0</v>
      </c>
      <c r="EQ20" s="17">
        <v>0.19233940111443601</v>
      </c>
      <c r="ER20" s="17">
        <v>0.27678114144303501</v>
      </c>
      <c r="ES20" s="17">
        <v>2550.5626223978502</v>
      </c>
      <c r="ET20" s="17">
        <v>3737.93875405787</v>
      </c>
      <c r="EU20" s="17">
        <v>415.32696272535298</v>
      </c>
      <c r="EV20" s="17">
        <v>4153.2657167832303</v>
      </c>
      <c r="EW20" s="17">
        <v>2.7072627237619499E-2</v>
      </c>
      <c r="EX20" s="17">
        <v>65.738165113400299</v>
      </c>
      <c r="EY20" s="17">
        <v>2.2756405733951799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5">
        <v>2.7301340299938998E-13</v>
      </c>
      <c r="FG20" s="17">
        <v>0</v>
      </c>
      <c r="FH20" s="17">
        <v>1.1123496824572701</v>
      </c>
      <c r="FI20" s="17">
        <v>5.47337038751742</v>
      </c>
      <c r="FJ20" s="17">
        <v>898.16639575489</v>
      </c>
      <c r="FK20" s="17">
        <v>19.576450084602399</v>
      </c>
      <c r="FL20" s="17">
        <v>26.302736343744598</v>
      </c>
      <c r="FM20" s="17">
        <v>59.950654111344399</v>
      </c>
      <c r="FN20" s="17">
        <v>7.8342187084221901</v>
      </c>
      <c r="FO20" s="17">
        <v>2.33677086525902</v>
      </c>
      <c r="FP20" s="17">
        <v>1.88992154852648E-3</v>
      </c>
      <c r="FQ20" s="17">
        <v>55.675045707325403</v>
      </c>
      <c r="FR20" s="17">
        <v>1632.8860610044701</v>
      </c>
      <c r="FS20" s="17">
        <v>1385.09265446667</v>
      </c>
      <c r="FT20" s="17">
        <v>247.79340653780599</v>
      </c>
      <c r="FU20" s="17">
        <v>1.1368295059993201</v>
      </c>
      <c r="FV20" s="17">
        <v>0.12698793641870201</v>
      </c>
      <c r="FW20" s="17">
        <v>161.751261319355</v>
      </c>
      <c r="FX20" s="17">
        <v>83.052200020061804</v>
      </c>
      <c r="FY20" s="17">
        <v>172.70336245638899</v>
      </c>
      <c r="FZ20" s="17">
        <v>21.9664529216201</v>
      </c>
      <c r="GA20" s="17">
        <v>12.7042235233166</v>
      </c>
      <c r="GB20" s="17">
        <v>432.02537012847301</v>
      </c>
      <c r="GC20" s="17">
        <v>7.5267398686927195E-2</v>
      </c>
      <c r="GD20" s="17">
        <v>34.929156203244098</v>
      </c>
      <c r="GE20" s="17">
        <v>82.171116189090299</v>
      </c>
      <c r="GF20" s="17">
        <v>239.85281368188299</v>
      </c>
      <c r="GG20" s="17">
        <v>0.45279057584627203</v>
      </c>
      <c r="GH20" s="17">
        <v>0</v>
      </c>
      <c r="GI20" s="17">
        <v>1377.7535884301401</v>
      </c>
      <c r="GJ20" s="17">
        <v>241.15060795781201</v>
      </c>
      <c r="GK20" s="17">
        <v>38.016743468323398</v>
      </c>
      <c r="GL20" s="17">
        <v>4.0415599918556904</v>
      </c>
      <c r="GM20" s="17">
        <v>175.99661562025199</v>
      </c>
      <c r="GN20" s="17">
        <v>104.35425239762699</v>
      </c>
      <c r="GO20" s="17">
        <v>8.6214894979584695</v>
      </c>
      <c r="GP20" s="17">
        <v>2.5745835567771301E-3</v>
      </c>
      <c r="GQ20" s="17">
        <v>1.7233781853866701</v>
      </c>
      <c r="GR20" s="17">
        <v>28.791503474911998</v>
      </c>
      <c r="GS20" s="17">
        <v>2286.68038062798</v>
      </c>
      <c r="GT20" s="17">
        <v>23.570738454676299</v>
      </c>
      <c r="GU20" s="17">
        <v>86.613696981852001</v>
      </c>
      <c r="GW20" s="26">
        <f t="shared" si="0"/>
        <v>1.1153997051819728</v>
      </c>
      <c r="GX20" s="25">
        <f t="shared" si="1"/>
        <v>0</v>
      </c>
      <c r="GY20" s="40">
        <f t="shared" si="2"/>
        <v>2.539446354973648E-3</v>
      </c>
      <c r="GZ20" s="40">
        <f t="shared" si="3"/>
        <v>2.718101076528286E-3</v>
      </c>
      <c r="HA20" s="40">
        <f t="shared" si="4"/>
        <v>2.6381361357049556E-3</v>
      </c>
      <c r="HB20" s="40">
        <f t="shared" si="5"/>
        <v>2.6208722301980527E-3</v>
      </c>
      <c r="HC20" s="40">
        <f t="shared" si="6"/>
        <v>2.5991550377196452E-3</v>
      </c>
      <c r="HD20" s="40">
        <f t="shared" si="7"/>
        <v>2.6580410576436315E-3</v>
      </c>
      <c r="HE20" s="40">
        <f t="shared" si="8"/>
        <v>2.6830941606707788E-3</v>
      </c>
      <c r="HF20" s="69">
        <f t="shared" si="9"/>
        <v>2.708419614305901E-3</v>
      </c>
      <c r="HG20" s="69">
        <f t="shared" si="10"/>
        <v>2.6217918109948143E-3</v>
      </c>
      <c r="HH20" s="69">
        <f t="shared" si="11"/>
        <v>2.6863060042146272E-3</v>
      </c>
      <c r="HI20" s="69">
        <f t="shared" si="12"/>
        <v>1.8251207984106101E-3</v>
      </c>
      <c r="HJ20" s="69">
        <f t="shared" si="13"/>
        <v>2.4985851572495144E-3</v>
      </c>
      <c r="HK20" s="69">
        <f t="shared" si="14"/>
        <v>2.7083615233753047E-3</v>
      </c>
      <c r="HL20" s="69">
        <f t="shared" si="15"/>
        <v>0</v>
      </c>
      <c r="HM20" s="69">
        <f t="shared" si="16"/>
        <v>2.4975520375352671E-3</v>
      </c>
      <c r="HN20" s="69">
        <f t="shared" si="17"/>
        <v>2.0941843875834855E-3</v>
      </c>
      <c r="HO20" s="69">
        <f t="shared" si="18"/>
        <v>2.7210843363272732E-3</v>
      </c>
      <c r="HP20" s="69">
        <f t="shared" si="19"/>
        <v>2.7338365927377603E-3</v>
      </c>
      <c r="HQ20" s="69">
        <f t="shared" si="20"/>
        <v>2.0264895756014118E-3</v>
      </c>
      <c r="HR20" s="69">
        <f t="shared" si="21"/>
        <v>2.6128206286124495E-3</v>
      </c>
      <c r="HS20" s="69">
        <f t="shared" si="22"/>
        <v>2.3971057053052587E-3</v>
      </c>
      <c r="HT20" s="69">
        <f t="shared" si="23"/>
        <v>2.69474163616862E-3</v>
      </c>
      <c r="HU20" s="69">
        <f t="shared" si="24"/>
        <v>0</v>
      </c>
      <c r="HV20" s="69">
        <f t="shared" si="25"/>
        <v>0</v>
      </c>
      <c r="HW20" s="69">
        <f t="shared" si="26"/>
        <v>2.6484463985521544E-3</v>
      </c>
      <c r="HX20" s="40">
        <f t="shared" si="27"/>
        <v>2.3072512521545956E-3</v>
      </c>
      <c r="HY20" s="40">
        <f t="shared" si="28"/>
        <v>2.6956957882006936E-3</v>
      </c>
      <c r="HZ20" s="40">
        <f t="shared" si="29"/>
        <v>2.7561072047414667E-3</v>
      </c>
      <c r="IA20" s="40">
        <f t="shared" si="30"/>
        <v>2.5922338933858104E-3</v>
      </c>
      <c r="IB20" s="40">
        <f t="shared" si="31"/>
        <v>0</v>
      </c>
      <c r="IC20" s="40">
        <f t="shared" si="32"/>
        <v>2.5137219819793563E-3</v>
      </c>
      <c r="ID20" s="40">
        <f t="shared" si="33"/>
        <v>2.3880778144371156E-3</v>
      </c>
      <c r="IE20" s="40">
        <f t="shared" si="34"/>
        <v>2.6761667004800214E-3</v>
      </c>
      <c r="IF20" s="40">
        <f t="shared" si="35"/>
        <v>-1.1139458200669729E-2</v>
      </c>
      <c r="IG20" s="40">
        <f t="shared" si="36"/>
        <v>4.1590957235031201E-3</v>
      </c>
      <c r="IH20" s="40">
        <f t="shared" si="37"/>
        <v>2.8939642196820773E-2</v>
      </c>
      <c r="II20" s="40">
        <f t="shared" si="38"/>
        <v>1.6794635233212784E-3</v>
      </c>
      <c r="IJ20" s="40">
        <f t="shared" si="39"/>
        <v>2.7221322014236021E-3</v>
      </c>
      <c r="IK20" s="40">
        <f t="shared" si="40"/>
        <v>1.2631208769859311E-3</v>
      </c>
      <c r="IL20" s="40">
        <f t="shared" si="41"/>
        <v>0</v>
      </c>
      <c r="IM20" s="40">
        <f t="shared" si="42"/>
        <v>2.7329600916393376E-3</v>
      </c>
      <c r="IN20" s="40">
        <f t="shared" si="43"/>
        <v>2.5539187150292542E-3</v>
      </c>
      <c r="IO20" s="40">
        <f t="shared" si="44"/>
        <v>2.721932499371733E-3</v>
      </c>
      <c r="IP20" s="40">
        <f t="shared" si="45"/>
        <v>2.7133508287539953E-3</v>
      </c>
      <c r="IQ20" s="40">
        <f t="shared" si="46"/>
        <v>2.4926621897111583E-3</v>
      </c>
      <c r="IR20" s="40">
        <f t="shared" si="47"/>
        <v>2.7359367900860231E-3</v>
      </c>
      <c r="IS20" s="40">
        <f t="shared" si="48"/>
        <v>0</v>
      </c>
      <c r="IT20" s="40">
        <f t="shared" si="49"/>
        <v>0</v>
      </c>
      <c r="IU20" s="40">
        <f t="shared" si="50"/>
        <v>0</v>
      </c>
      <c r="IV20" s="40">
        <f t="shared" si="51"/>
        <v>0</v>
      </c>
      <c r="IW20" s="40">
        <f t="shared" si="52"/>
        <v>0</v>
      </c>
      <c r="IX20" s="40">
        <f t="shared" si="53"/>
        <v>0</v>
      </c>
      <c r="IY20" s="40">
        <f t="shared" si="54"/>
        <v>2.8279940545503151E-3</v>
      </c>
      <c r="IZ20" s="40">
        <f t="shared" si="55"/>
        <v>0</v>
      </c>
      <c r="JA20" s="40">
        <f t="shared" si="56"/>
        <v>2.1184382238862783E-3</v>
      </c>
      <c r="JB20" s="40">
        <f t="shared" si="57"/>
        <v>0</v>
      </c>
      <c r="JC20" s="40">
        <f t="shared" si="58"/>
        <v>2.7118309367095989E-3</v>
      </c>
      <c r="JD20" s="40">
        <f t="shared" si="59"/>
        <v>2.6717914993392346E-3</v>
      </c>
      <c r="JE20" s="40">
        <f t="shared" si="60"/>
        <v>0</v>
      </c>
      <c r="JF20" s="40">
        <f t="shared" si="61"/>
        <v>0</v>
      </c>
      <c r="JG20" s="40">
        <f t="shared" si="62"/>
        <v>0</v>
      </c>
      <c r="JH20" s="40">
        <f t="shared" si="63"/>
        <v>2.7262691229880576E-3</v>
      </c>
      <c r="JI20" s="40">
        <f t="shared" si="64"/>
        <v>2.7582178768026668E-3</v>
      </c>
      <c r="JJ20" s="40">
        <f t="shared" si="65"/>
        <v>2.0476005039408132E-3</v>
      </c>
      <c r="JK20" s="40">
        <f t="shared" si="66"/>
        <v>2.6573468307995837E-3</v>
      </c>
      <c r="JL20" s="40">
        <f t="shared" si="67"/>
        <v>0</v>
      </c>
    </row>
    <row r="21" spans="1:272" x14ac:dyDescent="0.25">
      <c r="A21" s="17" t="s">
        <v>190</v>
      </c>
      <c r="B21" s="59">
        <v>4170.8303649999998</v>
      </c>
      <c r="C21" s="59">
        <v>161.63318611</v>
      </c>
      <c r="D21" s="59">
        <v>5381.6418107999998</v>
      </c>
      <c r="E21" s="59">
        <v>1128.8925265</v>
      </c>
      <c r="F21" s="59">
        <v>692.44012330999999</v>
      </c>
      <c r="G21" s="59">
        <v>520.28053021999995</v>
      </c>
      <c r="H21" s="59">
        <v>2430.6426606999999</v>
      </c>
      <c r="I21" s="17">
        <v>11.029527614999999</v>
      </c>
      <c r="J21" s="17">
        <v>2.4944846105999998</v>
      </c>
      <c r="K21" s="17">
        <v>1.1008160499999999</v>
      </c>
      <c r="L21" s="17">
        <v>2.0429301300000001E-2</v>
      </c>
      <c r="M21" s="17">
        <v>7.9644517949999996</v>
      </c>
      <c r="N21" s="17">
        <v>8.6416019999999995E-4</v>
      </c>
      <c r="O21" s="17">
        <v>0.2196299994</v>
      </c>
      <c r="P21" s="17">
        <v>1.41991431E-2</v>
      </c>
      <c r="Q21" s="17">
        <v>3.8597985340999998</v>
      </c>
      <c r="R21" s="17">
        <v>127.15987416999999</v>
      </c>
      <c r="S21" s="17">
        <v>1.1662963</v>
      </c>
      <c r="T21" s="17">
        <v>3.3782705000000003E-2</v>
      </c>
      <c r="U21" s="17">
        <v>2.8561722000000001E-2</v>
      </c>
      <c r="V21" s="17">
        <v>57.085436295999997</v>
      </c>
      <c r="W21" s="17">
        <v>2.1416537499999999E-2</v>
      </c>
      <c r="Y21" s="17">
        <v>1.3034369999999999E-4</v>
      </c>
      <c r="Z21" s="17">
        <v>0.62116590819999995</v>
      </c>
      <c r="AA21" s="17">
        <v>37.698683934999998</v>
      </c>
      <c r="AB21" s="17">
        <v>16.409749604000002</v>
      </c>
      <c r="AD21" s="17">
        <v>5.30178688E-2</v>
      </c>
      <c r="AF21" s="17">
        <v>0.2008250962</v>
      </c>
      <c r="AH21" s="17">
        <v>3.1875127232999998</v>
      </c>
      <c r="AI21" s="17">
        <v>14.12930397</v>
      </c>
      <c r="AJ21" s="17">
        <v>20.420373000000001</v>
      </c>
      <c r="AK21" s="17">
        <v>0.81162023000000005</v>
      </c>
      <c r="AL21" s="17">
        <v>0.2038175226</v>
      </c>
      <c r="AM21" s="17">
        <v>0.42966386899999998</v>
      </c>
      <c r="AN21" s="17">
        <v>1.45802485E-2</v>
      </c>
      <c r="AP21" s="17">
        <v>7.9918000000000003E-2</v>
      </c>
      <c r="AQ21" s="17">
        <v>18.041208592</v>
      </c>
      <c r="AS21" s="17">
        <v>0.129257075</v>
      </c>
      <c r="AT21" s="17">
        <v>1.480850282</v>
      </c>
      <c r="AU21" s="17">
        <v>50.880099878000003</v>
      </c>
      <c r="AV21" s="17">
        <v>0.12466800679999999</v>
      </c>
      <c r="AY21" s="17">
        <v>1.298825E-2</v>
      </c>
      <c r="AZ21" s="17">
        <v>7.4729390000000001E-6</v>
      </c>
      <c r="BA21" s="17">
        <v>1.6604409999999999E-4</v>
      </c>
      <c r="BB21" s="17">
        <v>1.31836288E-2</v>
      </c>
      <c r="BC21" s="17">
        <v>1.298825E-2</v>
      </c>
      <c r="BD21" s="17">
        <v>0.6938606557</v>
      </c>
      <c r="BF21" s="17">
        <v>0.109</v>
      </c>
      <c r="BG21" s="17">
        <v>4.5847860699999998</v>
      </c>
      <c r="BI21" s="17">
        <v>7.1141300000000003</v>
      </c>
      <c r="BJ21" s="17">
        <v>6.9007040000000002</v>
      </c>
      <c r="BK21" s="17">
        <v>125.0250044</v>
      </c>
      <c r="BL21" s="17">
        <v>195.44578638999999</v>
      </c>
      <c r="BM21" s="17">
        <v>1.8777638780000001</v>
      </c>
      <c r="BN21" s="17">
        <v>95.066744650000004</v>
      </c>
      <c r="BO21" s="17">
        <v>2.562725E-4</v>
      </c>
      <c r="BQ21" s="17" t="s">
        <v>190</v>
      </c>
      <c r="BR21" s="17">
        <v>5.8282781065384297</v>
      </c>
      <c r="BS21" s="17">
        <v>64.964642918525101</v>
      </c>
      <c r="BT21" s="17">
        <v>0</v>
      </c>
      <c r="BU21" s="17">
        <v>2.5003990585393701</v>
      </c>
      <c r="BV21" s="17">
        <v>0.109296683397542</v>
      </c>
      <c r="BW21" s="17">
        <v>1.1038282701195401</v>
      </c>
      <c r="BX21" s="17">
        <v>11.0541525582908</v>
      </c>
      <c r="BY21" s="17">
        <v>11.0541525582908</v>
      </c>
      <c r="BZ21" s="17">
        <v>14.610000979123299</v>
      </c>
      <c r="CA21" s="17">
        <v>46.005465517301502</v>
      </c>
      <c r="CB21" s="17">
        <v>8.3999843560023397E-3</v>
      </c>
      <c r="CC21" s="17">
        <v>1.2087788829180299E-2</v>
      </c>
      <c r="CD21" s="17">
        <v>7.9860737100016896</v>
      </c>
      <c r="CE21" s="17">
        <v>2.56939667024122E-4</v>
      </c>
      <c r="CF21" s="17">
        <v>2.7727115020640699E-4</v>
      </c>
      <c r="CG21" s="17">
        <v>5.8923907483038297E-4</v>
      </c>
      <c r="CH21" s="17">
        <v>1.30694573812397E-4</v>
      </c>
      <c r="CI21" s="17">
        <v>0.22016507831505799</v>
      </c>
      <c r="CJ21" s="17">
        <v>3.4178547925726201E-3</v>
      </c>
      <c r="CK21" s="17">
        <v>1.0823154800839899E-2</v>
      </c>
      <c r="CL21" s="17">
        <v>3.8700822560087702</v>
      </c>
      <c r="CM21" s="17">
        <v>4.5969760798493899</v>
      </c>
      <c r="CN21" s="17">
        <v>4069.69063357705</v>
      </c>
      <c r="CO21" s="17">
        <v>127.497257371872</v>
      </c>
      <c r="CP21" s="17">
        <v>0</v>
      </c>
      <c r="CQ21" s="17">
        <v>9.8235009337676298E-3</v>
      </c>
      <c r="CR21" s="17">
        <v>2.4050508974464899E-2</v>
      </c>
      <c r="CS21" s="17">
        <v>1.1694784669343099</v>
      </c>
      <c r="CT21" s="17">
        <v>2.8641164071204799E-2</v>
      </c>
      <c r="CU21" s="17">
        <v>14.1671215238611</v>
      </c>
      <c r="CV21" s="17">
        <v>55.637494494681199</v>
      </c>
      <c r="CW21" s="17">
        <v>0.12961298235751201</v>
      </c>
      <c r="CX21" s="17">
        <v>0.43083916461806299</v>
      </c>
      <c r="CY21" s="17">
        <v>1.4849357986518701</v>
      </c>
      <c r="CZ21" s="17">
        <v>4181.8090136058199</v>
      </c>
      <c r="DA21" s="17">
        <v>2.1472143706275999E-2</v>
      </c>
      <c r="DB21" s="17">
        <v>0</v>
      </c>
      <c r="DC21" s="17">
        <v>0.21401227533524</v>
      </c>
      <c r="DD21" s="17">
        <v>5.3363779163015304</v>
      </c>
      <c r="DE21" s="17">
        <v>0.339814348782223</v>
      </c>
      <c r="DF21" s="17">
        <v>7.8952734006845198E-3</v>
      </c>
      <c r="DG21" s="17">
        <v>1.21508199540336</v>
      </c>
      <c r="DH21" s="17">
        <v>2.04127852643065E-2</v>
      </c>
      <c r="DI21" s="17">
        <v>35.869771579436801</v>
      </c>
      <c r="DJ21" s="17">
        <v>102.051092451323</v>
      </c>
      <c r="DK21" s="17">
        <v>9.8737605142786204</v>
      </c>
      <c r="DL21" s="17">
        <v>125.35660590879399</v>
      </c>
      <c r="DM21" s="17">
        <v>125.938114646198</v>
      </c>
      <c r="DN21" s="17">
        <v>0.62286864079406001</v>
      </c>
      <c r="DO21" s="17">
        <v>3.36146191694582</v>
      </c>
      <c r="DP21" s="17">
        <v>37.781745257872899</v>
      </c>
      <c r="DQ21" s="17">
        <v>37.781745257872899</v>
      </c>
      <c r="DR21" s="17">
        <v>0.56695017024337901</v>
      </c>
      <c r="DS21" s="17">
        <v>0</v>
      </c>
      <c r="DT21" s="17">
        <v>16.453251954672901</v>
      </c>
      <c r="DU21" s="17">
        <v>0</v>
      </c>
      <c r="DV21" s="17">
        <v>195.96322270002599</v>
      </c>
      <c r="DW21" s="17">
        <v>1.5873206389195899E-2</v>
      </c>
      <c r="DX21" s="17">
        <v>3.6177649851184303E-2</v>
      </c>
      <c r="DY21" s="17">
        <v>0</v>
      </c>
      <c r="DZ21" s="17">
        <v>0</v>
      </c>
      <c r="EA21" s="17">
        <v>40.515292197064298</v>
      </c>
      <c r="EB21" s="17">
        <v>3.3207572803952798</v>
      </c>
      <c r="EC21" s="17">
        <v>7.9727897795165495E-2</v>
      </c>
      <c r="ED21" s="17">
        <v>115.129009213377</v>
      </c>
      <c r="EE21" s="17">
        <v>48.815675427431401</v>
      </c>
      <c r="EF21" s="17">
        <v>5.2364335940298899E-2</v>
      </c>
      <c r="EG21" s="17">
        <v>0.14903627440929901</v>
      </c>
      <c r="EH21" s="17">
        <v>0</v>
      </c>
      <c r="EI21" s="17">
        <v>1.0547357744804</v>
      </c>
      <c r="EJ21" s="17">
        <v>2.1414353722184498</v>
      </c>
      <c r="EK21" s="17">
        <v>21.323293229168002</v>
      </c>
      <c r="EL21" s="17">
        <v>1.88275655481142</v>
      </c>
      <c r="EM21" s="17">
        <v>0.116196847944884</v>
      </c>
      <c r="EN21" s="17">
        <v>0.933310827367552</v>
      </c>
      <c r="EO21" s="17">
        <v>162.07325770487699</v>
      </c>
      <c r="EP21" s="17">
        <v>0</v>
      </c>
      <c r="EQ21" s="17">
        <v>8.3790873140538694E-2</v>
      </c>
      <c r="ER21" s="17">
        <v>0.120577101021291</v>
      </c>
      <c r="ES21" s="17">
        <v>2570.9328889234198</v>
      </c>
      <c r="ET21" s="17">
        <v>4856.1755195665801</v>
      </c>
      <c r="EU21" s="17">
        <v>539.57502690300203</v>
      </c>
      <c r="EV21" s="17">
        <v>5395.7505464695796</v>
      </c>
      <c r="EW21" s="17">
        <v>3.9224704509610499E-2</v>
      </c>
      <c r="EX21" s="17">
        <v>177.02106306909201</v>
      </c>
      <c r="EY21" s="17">
        <v>3.9371647056772399</v>
      </c>
      <c r="EZ21" s="17">
        <v>0.124998785755825</v>
      </c>
      <c r="FA21" s="17">
        <v>0</v>
      </c>
      <c r="FB21" s="17">
        <v>0</v>
      </c>
      <c r="FC21" s="17">
        <v>1.3026841581375299E-2</v>
      </c>
      <c r="FD21" s="5">
        <v>7.4923278493361102E-6</v>
      </c>
      <c r="FE21" s="17">
        <v>1.6652878669408299E-4</v>
      </c>
      <c r="FF21" s="17">
        <v>1.32227060549534E-2</v>
      </c>
      <c r="FG21" s="17">
        <v>1.30268749593523E-2</v>
      </c>
      <c r="FH21" s="17">
        <v>0.69571913817833797</v>
      </c>
      <c r="FI21" s="17">
        <v>8.1233582534984592</v>
      </c>
      <c r="FJ21" s="17">
        <v>1013.66398890176</v>
      </c>
      <c r="FK21" s="17">
        <v>61.246990371313402</v>
      </c>
      <c r="FL21" s="17">
        <v>13.3948664388961</v>
      </c>
      <c r="FM21" s="17">
        <v>40.476543556165502</v>
      </c>
      <c r="FN21" s="17">
        <v>7.0963662007198103</v>
      </c>
      <c r="FO21" s="17">
        <v>10.8485909384083</v>
      </c>
      <c r="FP21" s="17">
        <v>1.10562756762512E-3</v>
      </c>
      <c r="FQ21" s="17">
        <v>13.4241376868004</v>
      </c>
      <c r="FR21" s="17">
        <v>1131.6945781817401</v>
      </c>
      <c r="FS21" s="17">
        <v>694.11018565541804</v>
      </c>
      <c r="FT21" s="17">
        <v>437.58439252633099</v>
      </c>
      <c r="FU21" s="17">
        <v>2.7971573223102202</v>
      </c>
      <c r="FV21" s="17">
        <v>0.30629062116326899</v>
      </c>
      <c r="FW21" s="17">
        <v>198.52386559522</v>
      </c>
      <c r="FX21" s="17">
        <v>5.47872218158368</v>
      </c>
      <c r="FY21" s="17">
        <v>57.718905454455303</v>
      </c>
      <c r="FZ21" s="17">
        <v>13.489800905328</v>
      </c>
      <c r="GA21" s="17">
        <v>12.7826672223415</v>
      </c>
      <c r="GB21" s="17">
        <v>145.64718488400899</v>
      </c>
      <c r="GC21" s="17">
        <v>1.46066640784404E-2</v>
      </c>
      <c r="GD21" s="17">
        <v>62.409638805636298</v>
      </c>
      <c r="GE21" s="17">
        <v>22.790060777349701</v>
      </c>
      <c r="GF21" s="17">
        <v>76.770296077646705</v>
      </c>
      <c r="GG21" s="17">
        <v>3.1943811682079102</v>
      </c>
      <c r="GH21" s="17">
        <v>0</v>
      </c>
      <c r="GI21" s="17">
        <v>521.636322223143</v>
      </c>
      <c r="GJ21" s="17">
        <v>112.555539083475</v>
      </c>
      <c r="GK21" s="17">
        <v>95.327226730060005</v>
      </c>
      <c r="GL21" s="17">
        <v>0.65288719321099697</v>
      </c>
      <c r="GM21" s="17">
        <v>7.3520711094189002</v>
      </c>
      <c r="GN21" s="17">
        <v>314.27216517059298</v>
      </c>
      <c r="GO21" s="17">
        <v>18.090384517715599</v>
      </c>
      <c r="GP21" s="17">
        <v>8.0138023146395093E-2</v>
      </c>
      <c r="GQ21" s="17">
        <v>0</v>
      </c>
      <c r="GR21" s="17">
        <v>37.248276979480202</v>
      </c>
      <c r="GS21" s="17">
        <v>2434.3993436840301</v>
      </c>
      <c r="GT21" s="17">
        <v>51.016111830128096</v>
      </c>
      <c r="GU21" s="17">
        <v>104.591432276322</v>
      </c>
      <c r="GW21" s="26">
        <f t="shared" si="0"/>
        <v>1.0560851060010437</v>
      </c>
      <c r="GX21" s="25">
        <f t="shared" si="1"/>
        <v>0</v>
      </c>
      <c r="GY21" s="40">
        <f t="shared" si="2"/>
        <v>2.6322452953130657E-3</v>
      </c>
      <c r="GZ21" s="40">
        <f t="shared" si="3"/>
        <v>2.7226561912694399E-3</v>
      </c>
      <c r="HA21" s="40">
        <f t="shared" si="4"/>
        <v>2.6216415297774134E-3</v>
      </c>
      <c r="HB21" s="40">
        <f t="shared" si="5"/>
        <v>2.4821243971093537E-3</v>
      </c>
      <c r="HC21" s="40">
        <f t="shared" si="6"/>
        <v>2.4118509156211506E-3</v>
      </c>
      <c r="HD21" s="40">
        <f t="shared" si="7"/>
        <v>2.6058864869876186E-3</v>
      </c>
      <c r="HE21" s="40">
        <f t="shared" si="8"/>
        <v>1.54555132466422E-3</v>
      </c>
      <c r="HF21" s="69">
        <f t="shared" si="9"/>
        <v>2.2326380739381493E-3</v>
      </c>
      <c r="HG21" s="69">
        <f t="shared" si="10"/>
        <v>2.3710099931013935E-3</v>
      </c>
      <c r="HH21" s="69">
        <f t="shared" si="11"/>
        <v>2.7363519268638623E-3</v>
      </c>
      <c r="HI21" s="69">
        <f t="shared" si="12"/>
        <v>2.8621578547397457E-3</v>
      </c>
      <c r="HJ21" s="69">
        <f t="shared" si="13"/>
        <v>2.7148026704441981E-3</v>
      </c>
      <c r="HK21" s="69">
        <f t="shared" si="14"/>
        <v>2.7194321571278731E-3</v>
      </c>
      <c r="HL21" s="69">
        <f t="shared" si="15"/>
        <v>2.4362742636240974E-3</v>
      </c>
      <c r="HM21" s="69">
        <f t="shared" si="16"/>
        <v>2.9485225353154555E-3</v>
      </c>
      <c r="HN21" s="69">
        <f t="shared" si="17"/>
        <v>2.6643157195685718E-3</v>
      </c>
      <c r="HO21" s="69">
        <f t="shared" si="18"/>
        <v>2.6532206332711009E-3</v>
      </c>
      <c r="HP21" s="69">
        <f t="shared" si="19"/>
        <v>2.7284378200547743E-3</v>
      </c>
      <c r="HQ21" s="69">
        <f t="shared" si="20"/>
        <v>2.7027115866691044E-3</v>
      </c>
      <c r="HR21" s="69">
        <f t="shared" si="21"/>
        <v>2.7814174231090834E-3</v>
      </c>
      <c r="HS21" s="69">
        <f t="shared" si="22"/>
        <v>-2.5364469386042969E-2</v>
      </c>
      <c r="HT21" s="69">
        <f t="shared" si="23"/>
        <v>2.5964143959311568E-3</v>
      </c>
      <c r="HU21" s="69">
        <f t="shared" si="24"/>
        <v>0</v>
      </c>
      <c r="HV21" s="69">
        <f t="shared" si="25"/>
        <v>2.6919123240863522E-3</v>
      </c>
      <c r="HW21" s="69">
        <f t="shared" si="26"/>
        <v>2.7411880973864169E-3</v>
      </c>
      <c r="HX21" s="40">
        <f t="shared" si="27"/>
        <v>2.2032950279143662E-3</v>
      </c>
      <c r="HY21" s="40">
        <f t="shared" si="28"/>
        <v>2.6510063665014633E-3</v>
      </c>
      <c r="HZ21" s="40">
        <f t="shared" si="29"/>
        <v>0</v>
      </c>
      <c r="IA21" s="40">
        <f t="shared" si="30"/>
        <v>2.6144960395941132E-3</v>
      </c>
      <c r="IB21" s="40">
        <f t="shared" si="31"/>
        <v>0</v>
      </c>
      <c r="IC21" s="40">
        <f t="shared" si="32"/>
        <v>2.8657481584112724E-3</v>
      </c>
      <c r="ID21" s="40">
        <f t="shared" si="33"/>
        <v>0</v>
      </c>
      <c r="IE21" s="40">
        <f t="shared" si="34"/>
        <v>2.7163572824538498E-3</v>
      </c>
      <c r="IF21" s="40">
        <f t="shared" si="35"/>
        <v>2.6765333905616044E-3</v>
      </c>
      <c r="IG21" s="40">
        <f t="shared" si="36"/>
        <v>4.4216637432039074E-2</v>
      </c>
      <c r="IH21" s="40">
        <f t="shared" si="37"/>
        <v>0.14993539203372486</v>
      </c>
      <c r="II21" s="40">
        <f t="shared" si="38"/>
        <v>2.7007077448879817E-3</v>
      </c>
      <c r="IJ21" s="40">
        <f t="shared" si="39"/>
        <v>2.7353838729758549E-3</v>
      </c>
      <c r="IK21" s="40">
        <f t="shared" si="40"/>
        <v>1.8117371895547503E-3</v>
      </c>
      <c r="IL21" s="40">
        <f t="shared" si="41"/>
        <v>0</v>
      </c>
      <c r="IM21" s="40">
        <f t="shared" si="42"/>
        <v>2.753111268989342E-3</v>
      </c>
      <c r="IN21" s="40">
        <f t="shared" si="43"/>
        <v>2.7257556202417844E-3</v>
      </c>
      <c r="IO21" s="40">
        <f t="shared" si="44"/>
        <v>0</v>
      </c>
      <c r="IP21" s="40">
        <f t="shared" si="45"/>
        <v>2.7534845385601418E-3</v>
      </c>
      <c r="IQ21" s="40">
        <f t="shared" si="46"/>
        <v>2.7588991956379754E-3</v>
      </c>
      <c r="IR21" s="40">
        <f t="shared" si="47"/>
        <v>2.6731856355278827E-3</v>
      </c>
      <c r="IS21" s="40">
        <f t="shared" si="48"/>
        <v>2.6532786102505192E-3</v>
      </c>
      <c r="IT21" s="40">
        <f t="shared" si="49"/>
        <v>0</v>
      </c>
      <c r="IU21" s="40">
        <f t="shared" si="50"/>
        <v>0</v>
      </c>
      <c r="IV21" s="40">
        <f t="shared" si="51"/>
        <v>2.9712687525493896E-3</v>
      </c>
      <c r="IW21" s="40">
        <f t="shared" si="52"/>
        <v>2.5945413626566683E-3</v>
      </c>
      <c r="IX21" s="40">
        <f t="shared" si="53"/>
        <v>2.9190238863229857E-3</v>
      </c>
      <c r="IY21" s="40">
        <f t="shared" si="54"/>
        <v>2.9640742731925685E-3</v>
      </c>
      <c r="IZ21" s="40">
        <f t="shared" si="55"/>
        <v>2.9738386119993057E-3</v>
      </c>
      <c r="JA21" s="40">
        <f t="shared" si="56"/>
        <v>2.6784664371307357E-3</v>
      </c>
      <c r="JB21" s="40">
        <f t="shared" si="57"/>
        <v>0</v>
      </c>
      <c r="JC21" s="40">
        <f t="shared" si="58"/>
        <v>2.7218660324954611E-3</v>
      </c>
      <c r="JD21" s="40">
        <f t="shared" si="59"/>
        <v>2.6587957787505049E-3</v>
      </c>
      <c r="JE21" s="40">
        <f t="shared" si="60"/>
        <v>0</v>
      </c>
      <c r="JF21" s="40">
        <f t="shared" si="61"/>
        <v>2.7360470623034486E-3</v>
      </c>
      <c r="JG21" s="40">
        <f t="shared" si="62"/>
        <v>2.735709161283355E-3</v>
      </c>
      <c r="JH21" s="40">
        <f t="shared" si="63"/>
        <v>2.652281520687509E-3</v>
      </c>
      <c r="JI21" s="40">
        <f t="shared" si="64"/>
        <v>2.6474672060388519E-3</v>
      </c>
      <c r="JJ21" s="40">
        <f t="shared" si="65"/>
        <v>2.6588416519853328E-3</v>
      </c>
      <c r="JK21" s="40">
        <f t="shared" si="66"/>
        <v>2.7399915819038296E-3</v>
      </c>
      <c r="JL21" s="40">
        <f t="shared" si="67"/>
        <v>2.6033500438868906E-3</v>
      </c>
    </row>
    <row r="22" spans="1:272" x14ac:dyDescent="0.25">
      <c r="A22" s="17" t="s">
        <v>191</v>
      </c>
      <c r="B22" s="59">
        <v>3001.1953343999999</v>
      </c>
      <c r="C22" s="59">
        <v>84.990023268000002</v>
      </c>
      <c r="D22" s="59">
        <v>3731.47741</v>
      </c>
      <c r="E22" s="59">
        <v>1472.1544185</v>
      </c>
      <c r="F22" s="59">
        <v>1195.2081533</v>
      </c>
      <c r="G22" s="59">
        <v>381.95900017999998</v>
      </c>
      <c r="H22" s="59">
        <v>3354.4085669999999</v>
      </c>
      <c r="I22" s="17">
        <v>1.1997064257000001</v>
      </c>
      <c r="J22" s="17">
        <v>1.0559049458</v>
      </c>
      <c r="K22" s="17">
        <v>4.8894860000000002E-3</v>
      </c>
      <c r="L22" s="17">
        <v>9.1047283999999996E-3</v>
      </c>
      <c r="M22" s="17">
        <v>2.4971377718999999</v>
      </c>
      <c r="N22" s="17">
        <v>5.9108309999999999E-4</v>
      </c>
      <c r="O22" s="17">
        <v>1.8136051199999999E-2</v>
      </c>
      <c r="P22" s="17">
        <v>3.3057316000000003E-2</v>
      </c>
      <c r="Q22" s="17">
        <v>8.6851744000000005E-3</v>
      </c>
      <c r="R22" s="17">
        <v>2.3414295241</v>
      </c>
      <c r="S22" s="17">
        <v>0.92559999999999998</v>
      </c>
      <c r="T22" s="17">
        <v>0.25516313260000001</v>
      </c>
      <c r="U22" s="17">
        <v>5.8853919999999997E-3</v>
      </c>
      <c r="V22" s="17">
        <v>8.6544235004000001</v>
      </c>
      <c r="W22" s="17">
        <v>2.1961920000000001E-4</v>
      </c>
      <c r="X22" s="5">
        <v>2.4820000000000001E-6</v>
      </c>
      <c r="Y22" s="5">
        <v>1.3366400000000001E-6</v>
      </c>
      <c r="Z22" s="17">
        <v>0.18448918589999999</v>
      </c>
      <c r="AA22" s="17">
        <v>22.891465134000001</v>
      </c>
      <c r="AB22" s="17">
        <v>9.4223592000000007</v>
      </c>
      <c r="AD22" s="17">
        <v>1.4933198E-3</v>
      </c>
      <c r="AE22" s="17">
        <v>3.5000000000000001E-3</v>
      </c>
      <c r="AF22" s="17">
        <v>0.32578767930000002</v>
      </c>
      <c r="AG22" s="17">
        <v>0.25850000000000001</v>
      </c>
      <c r="AH22" s="17">
        <v>0.45393589109999999</v>
      </c>
      <c r="AI22" s="17">
        <v>7.0218310094999996</v>
      </c>
      <c r="AJ22" s="17">
        <v>21.238688133</v>
      </c>
      <c r="AK22" s="17">
        <v>0.22647538189999999</v>
      </c>
      <c r="AL22" s="17">
        <v>0.9724028831</v>
      </c>
      <c r="AM22" s="17">
        <v>1.17681595E-2</v>
      </c>
      <c r="AN22" s="17">
        <v>6.5130991000000001E-3</v>
      </c>
      <c r="AP22" s="17">
        <v>1E-3</v>
      </c>
      <c r="AQ22" s="17">
        <v>90.806199468000003</v>
      </c>
      <c r="AR22" s="17">
        <v>0.55349999999999999</v>
      </c>
      <c r="AS22" s="17">
        <v>1.4049730999999999E-3</v>
      </c>
      <c r="AT22" s="17">
        <v>7.1945363999999998E-3</v>
      </c>
      <c r="AU22" s="17">
        <v>12.694064367999999</v>
      </c>
      <c r="AV22" s="17">
        <v>1.03644614E-2</v>
      </c>
      <c r="AW22" s="5">
        <v>1.1000000000000001E-6</v>
      </c>
      <c r="AX22" s="5">
        <v>9.9000000000000001E-6</v>
      </c>
      <c r="AZ22" s="5">
        <v>2.3683804000000001E-6</v>
      </c>
      <c r="BA22" s="17">
        <v>2.4298439999999999E-4</v>
      </c>
      <c r="BB22" s="17">
        <v>1.2308060000000001E-4</v>
      </c>
      <c r="BD22" s="17">
        <v>3.3464598700000001E-2</v>
      </c>
      <c r="BE22" s="17">
        <v>1.4570000000000001</v>
      </c>
      <c r="BF22" s="17">
        <v>0.19738</v>
      </c>
      <c r="BG22" s="17">
        <v>2.0940539999999999E-4</v>
      </c>
      <c r="BI22" s="17">
        <v>1.7202059999999999</v>
      </c>
      <c r="BJ22" s="17">
        <v>1.6685909999999999</v>
      </c>
      <c r="BK22" s="17">
        <v>1.2764289336000001</v>
      </c>
      <c r="BL22" s="17">
        <v>40.129520646000003</v>
      </c>
      <c r="BM22" s="17">
        <v>5.3031672000000002E-3</v>
      </c>
      <c r="BN22" s="17">
        <v>3.0479466231000001</v>
      </c>
      <c r="BO22" s="17">
        <v>8.5905300000000006E-5</v>
      </c>
      <c r="BQ22" s="17" t="s">
        <v>191</v>
      </c>
      <c r="BR22" s="17">
        <v>3.4901827963310299</v>
      </c>
      <c r="BS22" s="17">
        <v>207.80553512584899</v>
      </c>
      <c r="BT22" s="17">
        <v>1.4609849686668099</v>
      </c>
      <c r="BU22" s="17">
        <v>1.0587784261762101</v>
      </c>
      <c r="BV22" s="17">
        <v>0.19791997367945799</v>
      </c>
      <c r="BW22" s="17">
        <v>4.9035690404934003E-3</v>
      </c>
      <c r="BX22" s="17">
        <v>1.2028680543616299</v>
      </c>
      <c r="BY22" s="17">
        <v>1.2028680543616299</v>
      </c>
      <c r="BZ22" s="17">
        <v>12.603093853089399</v>
      </c>
      <c r="CA22" s="17">
        <v>12.251337287791101</v>
      </c>
      <c r="CB22" s="17">
        <v>3.7433212811278801E-3</v>
      </c>
      <c r="CC22" s="17">
        <v>5.3867058494243203E-3</v>
      </c>
      <c r="CD22" s="17">
        <v>2.5039196486211099</v>
      </c>
      <c r="CE22" s="5">
        <v>8.6136919524966901E-5</v>
      </c>
      <c r="CF22" s="17">
        <v>1.89601695299194E-4</v>
      </c>
      <c r="CG22" s="17">
        <v>4.0289868595710899E-4</v>
      </c>
      <c r="CH22" s="5">
        <v>1.3399907591064601E-6</v>
      </c>
      <c r="CI22" s="17">
        <v>1.81858379193615E-2</v>
      </c>
      <c r="CJ22" s="17">
        <v>7.9562646103055103E-3</v>
      </c>
      <c r="CK22" s="17">
        <v>2.5194822903454001E-2</v>
      </c>
      <c r="CL22" s="17">
        <v>8.7073173767155693E-3</v>
      </c>
      <c r="CM22" s="17">
        <v>2.0997195906016899E-4</v>
      </c>
      <c r="CN22" s="17">
        <v>7728.8203266605096</v>
      </c>
      <c r="CO22" s="17">
        <v>2.3478307210660998</v>
      </c>
      <c r="CP22" s="17">
        <v>0</v>
      </c>
      <c r="CQ22" s="17">
        <v>7.4183752230567404E-2</v>
      </c>
      <c r="CR22" s="17">
        <v>0.181622407993</v>
      </c>
      <c r="CS22" s="17">
        <v>0.92812045882371697</v>
      </c>
      <c r="CT22" s="17">
        <v>5.9008618032970897E-3</v>
      </c>
      <c r="CU22" s="17">
        <v>7.0409590086318099</v>
      </c>
      <c r="CV22" s="17">
        <v>8.4941584246459403</v>
      </c>
      <c r="CW22" s="17">
        <v>1.40901264116966E-3</v>
      </c>
      <c r="CX22" s="17">
        <v>1.1801549377363999E-2</v>
      </c>
      <c r="CY22" s="17">
        <v>7.2137389763389098E-3</v>
      </c>
      <c r="CZ22" s="17">
        <v>3009.21558141282</v>
      </c>
      <c r="DA22" s="17">
        <v>2.20205468335125E-4</v>
      </c>
      <c r="DB22" s="5">
        <v>2.4890094488996102E-6</v>
      </c>
      <c r="DC22" s="17">
        <v>5.1756450999520198E-2</v>
      </c>
      <c r="DD22" s="17">
        <v>1.2903407794441</v>
      </c>
      <c r="DE22" s="17">
        <v>8.2165776550538402E-2</v>
      </c>
      <c r="DF22" s="17">
        <v>1.90906529539178E-3</v>
      </c>
      <c r="DG22" s="17">
        <v>0.29380538699383402</v>
      </c>
      <c r="DH22" s="17">
        <v>4.9358369020651698E-3</v>
      </c>
      <c r="DI22" s="17">
        <v>105.878998749883</v>
      </c>
      <c r="DJ22" s="17">
        <v>208.34225624148499</v>
      </c>
      <c r="DK22" s="17">
        <v>17.811863430874499</v>
      </c>
      <c r="DL22" s="17">
        <v>1.2798842748927099</v>
      </c>
      <c r="DM22" s="17">
        <v>64.917245887181707</v>
      </c>
      <c r="DN22" s="17">
        <v>0.18499391111413699</v>
      </c>
      <c r="DO22" s="17">
        <v>2.1990508960699802</v>
      </c>
      <c r="DP22" s="17">
        <v>22.953297569248999</v>
      </c>
      <c r="DQ22" s="17">
        <v>22.953297569248999</v>
      </c>
      <c r="DR22" s="17">
        <v>0.80185973948418598</v>
      </c>
      <c r="DS22" s="17">
        <v>0</v>
      </c>
      <c r="DT22" s="17">
        <v>9.3955852290533795</v>
      </c>
      <c r="DU22" s="17">
        <v>0</v>
      </c>
      <c r="DV22" s="17">
        <v>40.244468214669503</v>
      </c>
      <c r="DW22" s="17">
        <v>5.8158541772712505E-4</v>
      </c>
      <c r="DX22" s="17">
        <v>7.6947638447850204E-4</v>
      </c>
      <c r="DY22" s="17">
        <v>0</v>
      </c>
      <c r="DZ22" s="17">
        <v>3.5093210535888401E-3</v>
      </c>
      <c r="EA22" s="17">
        <v>23.734588560214299</v>
      </c>
      <c r="EB22" s="17">
        <v>1.8735429382528299</v>
      </c>
      <c r="EC22" s="17">
        <v>1.0222157100993401</v>
      </c>
      <c r="ED22" s="17">
        <v>158.422307088396</v>
      </c>
      <c r="EE22" s="17">
        <v>62.508200324513403</v>
      </c>
      <c r="EF22" s="17">
        <v>8.4920302921091206E-2</v>
      </c>
      <c r="EG22" s="17">
        <v>0.24169759471971</v>
      </c>
      <c r="EH22" s="17">
        <v>0.25920955253889699</v>
      </c>
      <c r="EI22" s="17">
        <v>0.15020817718469801</v>
      </c>
      <c r="EJ22" s="17">
        <v>0.304968088869636</v>
      </c>
      <c r="EK22" s="17">
        <v>23.1200513158701</v>
      </c>
      <c r="EL22" s="17">
        <v>5.3176565227864101E-3</v>
      </c>
      <c r="EM22" s="17">
        <v>0.38656788298151801</v>
      </c>
      <c r="EN22" s="17">
        <v>0.51182905990946903</v>
      </c>
      <c r="EO22" s="17">
        <v>85.174596808919702</v>
      </c>
      <c r="EP22" s="17">
        <v>0</v>
      </c>
      <c r="EQ22" s="17">
        <v>0.39977934235655399</v>
      </c>
      <c r="ER22" s="17">
        <v>0.57529593900961695</v>
      </c>
      <c r="ES22" s="17">
        <v>3626.1279614411601</v>
      </c>
      <c r="ET22" s="17">
        <v>3366.9561615392599</v>
      </c>
      <c r="EU22" s="17">
        <v>374.105423761194</v>
      </c>
      <c r="EV22" s="17">
        <v>3741.0615853004501</v>
      </c>
      <c r="EW22" s="17">
        <v>6.2667751221562804E-2</v>
      </c>
      <c r="EX22" s="17">
        <v>190.87361679234601</v>
      </c>
      <c r="EY22" s="17">
        <v>2.7565830641407398</v>
      </c>
      <c r="EZ22" s="17">
        <v>1.0392919463284699E-2</v>
      </c>
      <c r="FA22" s="5">
        <v>1.10285950495213E-6</v>
      </c>
      <c r="FB22" s="5">
        <v>9.9274784305296498E-6</v>
      </c>
      <c r="FC22" s="17">
        <v>0</v>
      </c>
      <c r="FD22" s="5">
        <v>2.3745246335686702E-6</v>
      </c>
      <c r="FE22" s="17">
        <v>2.4372446248935699E-4</v>
      </c>
      <c r="FF22" s="17">
        <v>1.23408689896195E-4</v>
      </c>
      <c r="FG22" s="17">
        <v>0</v>
      </c>
      <c r="FH22" s="17">
        <v>3.3442677446649E-2</v>
      </c>
      <c r="FI22" s="17">
        <v>25.547003759321299</v>
      </c>
      <c r="FJ22" s="17">
        <v>1409.2857830416799</v>
      </c>
      <c r="FK22" s="17">
        <v>24.7534750104995</v>
      </c>
      <c r="FL22" s="17">
        <v>20.890653484497602</v>
      </c>
      <c r="FM22" s="17">
        <v>81.720999572854495</v>
      </c>
      <c r="FN22" s="17">
        <v>20.281713441139299</v>
      </c>
      <c r="FO22" s="17">
        <v>4.9401930018022799</v>
      </c>
      <c r="FP22" s="17">
        <v>1.4597184986193501E-4</v>
      </c>
      <c r="FQ22" s="17">
        <v>7.9001988904137503</v>
      </c>
      <c r="FR22" s="17">
        <v>1475.5228348451001</v>
      </c>
      <c r="FS22" s="17">
        <v>1197.9826738151</v>
      </c>
      <c r="FT22" s="17">
        <v>277.54016102999901</v>
      </c>
      <c r="FU22" s="17">
        <v>1.1796533763014101</v>
      </c>
      <c r="FV22" s="17">
        <v>0.35537746569883699</v>
      </c>
      <c r="FW22" s="17">
        <v>330.39500191691798</v>
      </c>
      <c r="FX22" s="17">
        <v>6.4811840771176801</v>
      </c>
      <c r="FY22" s="17">
        <v>131.047976000815</v>
      </c>
      <c r="FZ22" s="17">
        <v>29.146912435842701</v>
      </c>
      <c r="GA22" s="17">
        <v>16.533073733670602</v>
      </c>
      <c r="GB22" s="17">
        <v>329.86626935950198</v>
      </c>
      <c r="GC22" s="17">
        <v>6.5238575772185404E-3</v>
      </c>
      <c r="GD22" s="17">
        <v>110.67496485233001</v>
      </c>
      <c r="GE22" s="17">
        <v>63.440216393789498</v>
      </c>
      <c r="GF22" s="17">
        <v>92.547688115434099</v>
      </c>
      <c r="GG22" s="17">
        <v>10.955083779482599</v>
      </c>
      <c r="GH22" s="17">
        <v>0</v>
      </c>
      <c r="GI22" s="17">
        <v>382.95305020960399</v>
      </c>
      <c r="GJ22" s="17">
        <v>285.66762042588601</v>
      </c>
      <c r="GK22" s="17">
        <v>3.0563150650958399</v>
      </c>
      <c r="GL22" s="17">
        <v>1.8985441622447401</v>
      </c>
      <c r="GM22" s="17">
        <v>15.981674040330001</v>
      </c>
      <c r="GN22" s="17">
        <v>473.09388598542603</v>
      </c>
      <c r="GO22" s="17">
        <v>91.037159765928294</v>
      </c>
      <c r="GP22" s="17">
        <v>1.0026466070338299E-3</v>
      </c>
      <c r="GQ22" s="17">
        <v>0.55500559713288899</v>
      </c>
      <c r="GR22" s="17">
        <v>50.893630776606599</v>
      </c>
      <c r="GS22" s="17">
        <v>3362.0122654144402</v>
      </c>
      <c r="GT22" s="17">
        <v>12.728207457490599</v>
      </c>
      <c r="GU22" s="17">
        <v>223.547116452751</v>
      </c>
      <c r="GW22" s="26">
        <f t="shared" si="0"/>
        <v>1.0785588139411983</v>
      </c>
      <c r="GX22" s="25">
        <f t="shared" si="1"/>
        <v>0</v>
      </c>
      <c r="GY22" s="40">
        <f t="shared" si="2"/>
        <v>2.6723508866255035E-3</v>
      </c>
      <c r="GZ22" s="40">
        <f t="shared" si="3"/>
        <v>2.1717083231955663E-3</v>
      </c>
      <c r="HA22" s="40">
        <f t="shared" si="4"/>
        <v>2.5684666547264906E-3</v>
      </c>
      <c r="HB22" s="40">
        <f t="shared" si="5"/>
        <v>2.2880862922873184E-3</v>
      </c>
      <c r="HC22" s="40">
        <f t="shared" si="6"/>
        <v>2.3213701374438186E-3</v>
      </c>
      <c r="HD22" s="40">
        <f t="shared" si="7"/>
        <v>2.6025045335639706E-3</v>
      </c>
      <c r="HE22" s="40">
        <f t="shared" si="8"/>
        <v>2.2667776636525207E-3</v>
      </c>
      <c r="HF22" s="69">
        <f t="shared" si="9"/>
        <v>2.635335273615042E-3</v>
      </c>
      <c r="HG22" s="69">
        <f t="shared" si="10"/>
        <v>2.7213437986437043E-3</v>
      </c>
      <c r="HH22" s="69">
        <f t="shared" si="11"/>
        <v>2.8802701333841847E-3</v>
      </c>
      <c r="HI22" s="69">
        <f t="shared" si="12"/>
        <v>2.7786364887282438E-3</v>
      </c>
      <c r="HJ22" s="69">
        <f t="shared" si="13"/>
        <v>2.7158600528275805E-3</v>
      </c>
      <c r="HK22" s="69">
        <f t="shared" si="14"/>
        <v>2.3977698843072087E-3</v>
      </c>
      <c r="HL22" s="69">
        <f t="shared" si="15"/>
        <v>2.7451796872684448E-3</v>
      </c>
      <c r="HM22" s="69">
        <f t="shared" si="16"/>
        <v>2.8366342191697169E-3</v>
      </c>
      <c r="HN22" s="69">
        <f t="shared" si="17"/>
        <v>2.5495143443024972E-3</v>
      </c>
      <c r="HO22" s="69">
        <f t="shared" si="18"/>
        <v>2.7338841080686593E-3</v>
      </c>
      <c r="HP22" s="69">
        <f t="shared" si="19"/>
        <v>2.7230540446380584E-3</v>
      </c>
      <c r="HQ22" s="69">
        <f t="shared" si="20"/>
        <v>2.5200647797948479E-3</v>
      </c>
      <c r="HR22" s="69">
        <f t="shared" si="21"/>
        <v>2.6285085678388171E-3</v>
      </c>
      <c r="HS22" s="69">
        <f t="shared" si="22"/>
        <v>-1.8518284406425511E-2</v>
      </c>
      <c r="HT22" s="69">
        <f t="shared" si="23"/>
        <v>2.669476690221034E-3</v>
      </c>
      <c r="HU22" s="69">
        <f t="shared" si="24"/>
        <v>2.8241131747018719E-3</v>
      </c>
      <c r="HV22" s="69">
        <f t="shared" si="25"/>
        <v>2.5068523360516006E-3</v>
      </c>
      <c r="HW22" s="69">
        <f t="shared" si="26"/>
        <v>2.7357983703748209E-3</v>
      </c>
      <c r="HX22" s="40">
        <f t="shared" si="27"/>
        <v>2.7011130518317353E-3</v>
      </c>
      <c r="HY22" s="40">
        <f t="shared" si="28"/>
        <v>-2.8415357956870567E-3</v>
      </c>
      <c r="HZ22" s="40">
        <f t="shared" si="29"/>
        <v>0</v>
      </c>
      <c r="IA22" s="40">
        <f t="shared" si="30"/>
        <v>2.4869770477578641E-3</v>
      </c>
      <c r="IB22" s="40">
        <f t="shared" si="31"/>
        <v>2.6631581682400088E-3</v>
      </c>
      <c r="IC22" s="40">
        <f t="shared" si="32"/>
        <v>2.5483417377385109E-3</v>
      </c>
      <c r="ID22" s="40">
        <f t="shared" si="33"/>
        <v>2.7448840963132872E-3</v>
      </c>
      <c r="IE22" s="40">
        <f t="shared" si="34"/>
        <v>2.7324892758056793E-3</v>
      </c>
      <c r="IF22" s="40">
        <f t="shared" si="35"/>
        <v>2.7240756870866834E-3</v>
      </c>
      <c r="IG22" s="40">
        <f t="shared" si="36"/>
        <v>8.8581892209570953E-2</v>
      </c>
      <c r="IH22" s="40">
        <f t="shared" si="37"/>
        <v>1.2599765838366781</v>
      </c>
      <c r="II22" s="40">
        <f t="shared" si="38"/>
        <v>2.748241816860301E-3</v>
      </c>
      <c r="IJ22" s="40">
        <f t="shared" si="39"/>
        <v>2.8373066632891193E-3</v>
      </c>
      <c r="IK22" s="40">
        <f t="shared" si="40"/>
        <v>1.6518215143602416E-3</v>
      </c>
      <c r="IL22" s="40">
        <f t="shared" si="41"/>
        <v>0</v>
      </c>
      <c r="IM22" s="40">
        <f t="shared" si="42"/>
        <v>2.646607033829915E-3</v>
      </c>
      <c r="IN22" s="40">
        <f t="shared" si="43"/>
        <v>2.5434419597054224E-3</v>
      </c>
      <c r="IO22" s="40">
        <f t="shared" si="44"/>
        <v>2.7201393548130131E-3</v>
      </c>
      <c r="IP22" s="40">
        <f t="shared" si="45"/>
        <v>2.875173318022982E-3</v>
      </c>
      <c r="IQ22" s="40">
        <f t="shared" si="46"/>
        <v>2.6690498555139758E-3</v>
      </c>
      <c r="IR22" s="40">
        <f t="shared" si="47"/>
        <v>2.6896893304456638E-3</v>
      </c>
      <c r="IS22" s="40">
        <f t="shared" si="48"/>
        <v>2.7457348902567157E-3</v>
      </c>
      <c r="IT22" s="40">
        <f t="shared" si="49"/>
        <v>2.5995499564817255E-3</v>
      </c>
      <c r="IU22" s="40">
        <f t="shared" si="50"/>
        <v>2.7755990433989651E-3</v>
      </c>
      <c r="IV22" s="40">
        <f t="shared" si="51"/>
        <v>0</v>
      </c>
      <c r="IW22" s="40">
        <f t="shared" si="52"/>
        <v>2.5942764805307675E-3</v>
      </c>
      <c r="IX22" s="40">
        <f t="shared" si="53"/>
        <v>3.0457201752746316E-3</v>
      </c>
      <c r="IY22" s="40">
        <f t="shared" si="54"/>
        <v>2.6656507702675697E-3</v>
      </c>
      <c r="IZ22" s="40">
        <f t="shared" si="55"/>
        <v>0</v>
      </c>
      <c r="JA22" s="40">
        <f t="shared" si="56"/>
        <v>-6.5505800764319448E-4</v>
      </c>
      <c r="JB22" s="40">
        <f t="shared" si="57"/>
        <v>2.7350505606107498E-3</v>
      </c>
      <c r="JC22" s="40">
        <f t="shared" si="58"/>
        <v>2.7357061478264721E-3</v>
      </c>
      <c r="JD22" s="40">
        <f t="shared" si="59"/>
        <v>2.705560888921692E-3</v>
      </c>
      <c r="JE22" s="40">
        <f t="shared" si="60"/>
        <v>0</v>
      </c>
      <c r="JF22" s="40">
        <f t="shared" si="61"/>
        <v>2.7364723675241771E-3</v>
      </c>
      <c r="JG22" s="40">
        <f t="shared" si="62"/>
        <v>2.7363477244748257E-3</v>
      </c>
      <c r="JH22" s="40">
        <f t="shared" si="63"/>
        <v>2.7070377376706128E-3</v>
      </c>
      <c r="JI22" s="40">
        <f t="shared" si="64"/>
        <v>2.8644141973063288E-3</v>
      </c>
      <c r="JJ22" s="40">
        <f t="shared" si="65"/>
        <v>2.7322017654676099E-3</v>
      </c>
      <c r="JK22" s="40">
        <f t="shared" si="66"/>
        <v>2.7455999171430699E-3</v>
      </c>
      <c r="JL22" s="40">
        <f t="shared" si="67"/>
        <v>2.696219266644729E-3</v>
      </c>
    </row>
    <row r="23" spans="1:272" x14ac:dyDescent="0.25">
      <c r="A23" s="17" t="s">
        <v>192</v>
      </c>
      <c r="B23" s="59">
        <v>31784.604918000001</v>
      </c>
      <c r="C23" s="59">
        <v>796.39514913000005</v>
      </c>
      <c r="D23" s="59">
        <v>31911.797457000001</v>
      </c>
      <c r="E23" s="59">
        <v>8109.033555</v>
      </c>
      <c r="F23" s="59">
        <v>5781.3694787000004</v>
      </c>
      <c r="G23" s="59">
        <v>11414.391249</v>
      </c>
      <c r="H23" s="59">
        <v>17418.013501000001</v>
      </c>
      <c r="I23" s="17">
        <v>42.450367346999997</v>
      </c>
      <c r="J23" s="17">
        <v>6.6036013687999997</v>
      </c>
      <c r="K23" s="17">
        <v>2.3679174399999998</v>
      </c>
      <c r="L23" s="17">
        <v>9.1965641799999998E-2</v>
      </c>
      <c r="M23" s="17">
        <v>46.601123942999997</v>
      </c>
      <c r="N23" s="17">
        <v>3.4296690999999998E-3</v>
      </c>
      <c r="O23" s="17">
        <v>2.3358849750999999</v>
      </c>
      <c r="P23" s="17">
        <v>0.2428917314</v>
      </c>
      <c r="Q23" s="17">
        <v>0.1372293366</v>
      </c>
      <c r="R23" s="17">
        <v>0.42602992429999997</v>
      </c>
      <c r="S23" s="17">
        <v>8.4624646499999994</v>
      </c>
      <c r="T23" s="17">
        <v>0.30108958670000002</v>
      </c>
      <c r="U23" s="17">
        <v>0.36154396020000001</v>
      </c>
      <c r="V23" s="17">
        <v>22.515670876000001</v>
      </c>
      <c r="W23" s="17">
        <v>1.0104224079999999</v>
      </c>
      <c r="X23" s="17">
        <v>2.1247578E-3</v>
      </c>
      <c r="Y23" s="17">
        <v>3.6656855999999999E-3</v>
      </c>
      <c r="Z23" s="17">
        <v>0.146204895</v>
      </c>
      <c r="AA23" s="17">
        <v>79.217099726000001</v>
      </c>
      <c r="AB23" s="17">
        <v>493.52008346000002</v>
      </c>
      <c r="AC23" s="17">
        <v>1.031E-2</v>
      </c>
      <c r="AD23" s="17">
        <v>0.12312829729999999</v>
      </c>
      <c r="AF23" s="17">
        <v>1.808273185</v>
      </c>
      <c r="AG23" s="17">
        <v>0.36599999999999999</v>
      </c>
      <c r="AH23" s="17">
        <v>24.355387537999999</v>
      </c>
      <c r="AI23" s="17">
        <v>42.844303326999999</v>
      </c>
      <c r="AJ23" s="17">
        <v>349.06641015999998</v>
      </c>
      <c r="AK23" s="17">
        <v>3.8581927059000001</v>
      </c>
      <c r="AL23" s="17">
        <v>3.6130881625</v>
      </c>
      <c r="AM23" s="17">
        <v>7.1315154725000003</v>
      </c>
      <c r="AN23" s="17">
        <v>4.88688132E-2</v>
      </c>
      <c r="AO23" s="17">
        <v>7.0000000000000001E-3</v>
      </c>
      <c r="AP23" s="17">
        <v>3.8180617200000003E-2</v>
      </c>
      <c r="AQ23" s="17">
        <v>390.12142294</v>
      </c>
      <c r="AR23" s="17">
        <v>0.17349999999999999</v>
      </c>
      <c r="AS23" s="17">
        <v>0.36212384219999999</v>
      </c>
      <c r="AT23" s="17">
        <v>0.78390521319999995</v>
      </c>
      <c r="AU23" s="17">
        <v>50.723804174999998</v>
      </c>
      <c r="AV23" s="17">
        <v>0.60312766100000004</v>
      </c>
      <c r="AW23" s="17">
        <v>6.4944700000000002E-5</v>
      </c>
      <c r="AZ23" s="17">
        <v>1.3672726999999999E-3</v>
      </c>
      <c r="BA23" s="17">
        <v>4.6780775900000002E-2</v>
      </c>
      <c r="BB23" s="17">
        <v>1.9548501900000001E-2</v>
      </c>
      <c r="BD23" s="17">
        <v>1.4191000857</v>
      </c>
      <c r="BE23" s="17">
        <v>4.5992501592000004</v>
      </c>
      <c r="BF23" s="17">
        <v>0.24021228929999999</v>
      </c>
      <c r="BG23" s="17">
        <v>6.1958976499999999E-2</v>
      </c>
      <c r="BI23" s="17">
        <v>12.502689999999999</v>
      </c>
      <c r="BJ23" s="17">
        <v>12.127609</v>
      </c>
      <c r="BK23" s="17">
        <v>41.527962631000001</v>
      </c>
      <c r="BL23" s="17">
        <v>90.883393518999995</v>
      </c>
      <c r="BM23" s="17">
        <v>11.983494905000001</v>
      </c>
      <c r="BN23" s="17">
        <v>294.61745155</v>
      </c>
      <c r="BO23" s="17">
        <v>3.0619317760999998</v>
      </c>
      <c r="BQ23" s="17" t="s">
        <v>192</v>
      </c>
      <c r="BR23" s="17">
        <v>20.7805043477473</v>
      </c>
      <c r="BS23" s="17">
        <v>720.00719231262701</v>
      </c>
      <c r="BT23" s="17">
        <v>4.6118572094815997</v>
      </c>
      <c r="BU23" s="17">
        <v>6.6212988174843099</v>
      </c>
      <c r="BV23" s="17">
        <v>0.24086993699010301</v>
      </c>
      <c r="BW23" s="17">
        <v>2.37441756161753</v>
      </c>
      <c r="BX23" s="17">
        <v>42.505315760774103</v>
      </c>
      <c r="BY23" s="17">
        <v>42.505315760774103</v>
      </c>
      <c r="BZ23" s="17">
        <v>128.84171180026399</v>
      </c>
      <c r="CA23" s="17">
        <v>159.74812655205599</v>
      </c>
      <c r="CB23" s="17">
        <v>3.7792397343981501E-2</v>
      </c>
      <c r="CC23" s="17">
        <v>5.4383665696081801E-2</v>
      </c>
      <c r="CD23" s="17">
        <v>46.726943585357702</v>
      </c>
      <c r="CE23" s="17">
        <v>3.0700493106031201</v>
      </c>
      <c r="CF23" s="17">
        <v>1.10039787792346E-3</v>
      </c>
      <c r="CG23" s="17">
        <v>2.3383366475856599E-3</v>
      </c>
      <c r="CH23" s="17">
        <v>3.6761551427755101E-3</v>
      </c>
      <c r="CI23" s="17">
        <v>2.34224786573074</v>
      </c>
      <c r="CJ23" s="17">
        <v>5.8398083173994399E-2</v>
      </c>
      <c r="CK23" s="17">
        <v>0.18492738764199099</v>
      </c>
      <c r="CL23" s="17">
        <v>0.13760556904473001</v>
      </c>
      <c r="CM23" s="17">
        <v>6.2128822050629001E-2</v>
      </c>
      <c r="CN23" s="17">
        <v>4404.2519163490797</v>
      </c>
      <c r="CO23" s="17">
        <v>0.42719840352560601</v>
      </c>
      <c r="CP23" s="17">
        <v>0</v>
      </c>
      <c r="CQ23" s="17">
        <v>8.7464722715653198E-2</v>
      </c>
      <c r="CR23" s="17">
        <v>0.214138394628659</v>
      </c>
      <c r="CS23" s="17">
        <v>8.4855942451955393</v>
      </c>
      <c r="CT23" s="17">
        <v>0.36253591513904698</v>
      </c>
      <c r="CU23" s="17">
        <v>42.710507630850302</v>
      </c>
      <c r="CV23" s="17">
        <v>22.436793779203601</v>
      </c>
      <c r="CW23" s="17">
        <v>0.363116477277931</v>
      </c>
      <c r="CX23" s="17">
        <v>7.1510165701166901</v>
      </c>
      <c r="CY23" s="17">
        <v>0.786042952008568</v>
      </c>
      <c r="CZ23" s="17">
        <v>31861.711204236399</v>
      </c>
      <c r="DA23" s="17">
        <v>1.01313612812939</v>
      </c>
      <c r="DB23" s="17">
        <v>2.1306319540457101E-3</v>
      </c>
      <c r="DC23" s="17">
        <v>0.37610873857041099</v>
      </c>
      <c r="DD23" s="17">
        <v>9.3784370773325794</v>
      </c>
      <c r="DE23" s="17">
        <v>0.59721076737379697</v>
      </c>
      <c r="DF23" s="17">
        <v>1.3875470163197101E-2</v>
      </c>
      <c r="DG23" s="17">
        <v>2.1354468162502598</v>
      </c>
      <c r="DH23" s="17">
        <v>3.5874604408141601E-2</v>
      </c>
      <c r="DI23" s="17">
        <v>296.60588362015</v>
      </c>
      <c r="DJ23" s="17">
        <v>640.82953447921898</v>
      </c>
      <c r="DK23" s="17">
        <v>54.146062710655798</v>
      </c>
      <c r="DL23" s="17">
        <v>41.353979262843303</v>
      </c>
      <c r="DM23" s="17">
        <v>364.75220721442503</v>
      </c>
      <c r="DN23" s="17">
        <v>0.14660541740759001</v>
      </c>
      <c r="DO23" s="17">
        <v>12.682753687703901</v>
      </c>
      <c r="DP23" s="17">
        <v>79.387888219269996</v>
      </c>
      <c r="DQ23" s="17">
        <v>79.387888219269996</v>
      </c>
      <c r="DR23" s="17">
        <v>2.01669015776202</v>
      </c>
      <c r="DS23" s="17">
        <v>0</v>
      </c>
      <c r="DT23" s="17">
        <v>494.77411049444902</v>
      </c>
      <c r="DU23" s="17">
        <v>1.03382683765714E-2</v>
      </c>
      <c r="DV23" s="17">
        <v>91.134573191038697</v>
      </c>
      <c r="DW23" s="17">
        <v>4.0499158932912498E-2</v>
      </c>
      <c r="DX23" s="17">
        <v>7.5183033774218297E-2</v>
      </c>
      <c r="DY23" s="17">
        <v>0</v>
      </c>
      <c r="DZ23" s="17">
        <v>0</v>
      </c>
      <c r="EA23" s="17">
        <v>76.753891307611596</v>
      </c>
      <c r="EB23" s="17">
        <v>13.6824269149612</v>
      </c>
      <c r="EC23" s="17">
        <v>1.85728644580059</v>
      </c>
      <c r="ED23" s="17">
        <v>1027.27792347745</v>
      </c>
      <c r="EE23" s="17">
        <v>366.16664945372202</v>
      </c>
      <c r="EF23" s="17">
        <v>0.47142060547958697</v>
      </c>
      <c r="EG23" s="17">
        <v>1.34174055172429</v>
      </c>
      <c r="EH23" s="17">
        <v>0.36699989851683701</v>
      </c>
      <c r="EI23" s="17">
        <v>8.0560266497579001</v>
      </c>
      <c r="EJ23" s="17">
        <v>16.356152300902199</v>
      </c>
      <c r="EK23" s="17">
        <v>357.69531602917903</v>
      </c>
      <c r="EL23" s="17">
        <v>12.0161750641777</v>
      </c>
      <c r="EM23" s="17">
        <v>0.25292750313402401</v>
      </c>
      <c r="EN23" s="17">
        <v>4.5532156397225201</v>
      </c>
      <c r="EO23" s="17">
        <v>798.46720823360295</v>
      </c>
      <c r="EP23" s="17">
        <v>0</v>
      </c>
      <c r="EQ23" s="17">
        <v>1.4816833706267201</v>
      </c>
      <c r="ER23" s="17">
        <v>2.13217468289489</v>
      </c>
      <c r="ES23" s="17">
        <v>18591.6126909042</v>
      </c>
      <c r="ET23" s="17">
        <v>28793.5475541132</v>
      </c>
      <c r="EU23" s="17">
        <v>3199.2897253954602</v>
      </c>
      <c r="EV23" s="17">
        <v>31992.837279508702</v>
      </c>
      <c r="EW23" s="17">
        <v>0.281020005827678</v>
      </c>
      <c r="EX23" s="17">
        <v>1246.4552176406301</v>
      </c>
      <c r="EY23" s="17">
        <v>15.020470209451901</v>
      </c>
      <c r="EZ23" s="17">
        <v>0.60474889386476105</v>
      </c>
      <c r="FA23" s="5">
        <v>6.5123610873636499E-5</v>
      </c>
      <c r="FB23" s="17">
        <v>0</v>
      </c>
      <c r="FC23" s="17">
        <v>0</v>
      </c>
      <c r="FD23" s="17">
        <v>1.37092877145771E-3</v>
      </c>
      <c r="FE23" s="17">
        <v>4.6809213765475803E-2</v>
      </c>
      <c r="FF23" s="17">
        <v>1.96003334997602E-2</v>
      </c>
      <c r="FG23" s="17">
        <v>0</v>
      </c>
      <c r="FH23" s="17">
        <v>1.4228922795511501</v>
      </c>
      <c r="FI23" s="17">
        <v>89.00215526833</v>
      </c>
      <c r="FJ23" s="17">
        <v>6723.2912810140597</v>
      </c>
      <c r="FK23" s="17">
        <v>187.361043079967</v>
      </c>
      <c r="FL23" s="17">
        <v>241.54637352160799</v>
      </c>
      <c r="FM23" s="17">
        <v>215.06553184181001</v>
      </c>
      <c r="FN23" s="17">
        <v>133.00970832884099</v>
      </c>
      <c r="FO23" s="17">
        <v>55.196449432893999</v>
      </c>
      <c r="FP23" s="17">
        <v>7.7821706923344299E-3</v>
      </c>
      <c r="FQ23" s="17">
        <v>119.064112667868</v>
      </c>
      <c r="FR23" s="17">
        <v>8121.8771976219396</v>
      </c>
      <c r="FS23" s="17">
        <v>5792.5921716911698</v>
      </c>
      <c r="FT23" s="17">
        <v>2329.2850259307602</v>
      </c>
      <c r="FU23" s="17">
        <v>7.0616002522349701</v>
      </c>
      <c r="FV23" s="17">
        <v>10.9607657386002</v>
      </c>
      <c r="FW23" s="17">
        <v>1793.1017515308299</v>
      </c>
      <c r="FX23" s="17">
        <v>164.91698173876901</v>
      </c>
      <c r="FY23" s="17">
        <v>446.64825643511301</v>
      </c>
      <c r="FZ23" s="17">
        <v>60.7055214951747</v>
      </c>
      <c r="GA23" s="17">
        <v>65.106948624337804</v>
      </c>
      <c r="GB23" s="17">
        <v>1124.1082804443599</v>
      </c>
      <c r="GC23" s="17">
        <v>4.8969624500048603E-2</v>
      </c>
      <c r="GD23" s="17">
        <v>426.79473041782802</v>
      </c>
      <c r="GE23" s="17">
        <v>261.569591787452</v>
      </c>
      <c r="GF23" s="17">
        <v>693.48959204119296</v>
      </c>
      <c r="GG23" s="17">
        <v>124.677507461779</v>
      </c>
      <c r="GH23" s="17">
        <v>7.0190907389341903E-3</v>
      </c>
      <c r="GI23" s="17">
        <v>11441.4871143122</v>
      </c>
      <c r="GJ23" s="17">
        <v>1775.8568680805799</v>
      </c>
      <c r="GK23" s="17">
        <v>295.40124451775301</v>
      </c>
      <c r="GL23" s="17">
        <v>26.2679000845486</v>
      </c>
      <c r="GM23" s="17">
        <v>335.93970614537102</v>
      </c>
      <c r="GN23" s="17">
        <v>2374.62625323665</v>
      </c>
      <c r="GO23" s="17">
        <v>391.18251816705401</v>
      </c>
      <c r="GP23" s="17">
        <v>3.8280804458778503E-2</v>
      </c>
      <c r="GQ23" s="17">
        <v>0.17397438638205001</v>
      </c>
      <c r="GR23" s="17">
        <v>206.93048338682999</v>
      </c>
      <c r="GS23" s="17">
        <v>17434.527558421902</v>
      </c>
      <c r="GT23" s="17">
        <v>50.858836730154003</v>
      </c>
      <c r="GU23" s="17">
        <v>1936.3166091114499</v>
      </c>
      <c r="GW23" s="26">
        <f t="shared" si="0"/>
        <v>1.0663674497978213</v>
      </c>
      <c r="GX23" s="25">
        <f t="shared" si="1"/>
        <v>0</v>
      </c>
      <c r="GY23" s="40">
        <f t="shared" si="2"/>
        <v>2.4259004142200822E-3</v>
      </c>
      <c r="GZ23" s="40">
        <f t="shared" si="3"/>
        <v>2.6017977455870499E-3</v>
      </c>
      <c r="HA23" s="40">
        <f t="shared" si="4"/>
        <v>2.5394941359194599E-3</v>
      </c>
      <c r="HB23" s="40">
        <f t="shared" si="5"/>
        <v>1.5838684764129798E-3</v>
      </c>
      <c r="HC23" s="40">
        <f t="shared" si="6"/>
        <v>1.941182453831503E-3</v>
      </c>
      <c r="HD23" s="40">
        <f t="shared" si="7"/>
        <v>2.3738335861383394E-3</v>
      </c>
      <c r="HE23" s="40">
        <f t="shared" si="8"/>
        <v>9.4810222881916233E-4</v>
      </c>
      <c r="HF23" s="40">
        <f t="shared" si="9"/>
        <v>1.2944155070542479E-3</v>
      </c>
      <c r="HG23" s="40">
        <f t="shared" si="10"/>
        <v>2.6799692616100764E-3</v>
      </c>
      <c r="HH23" s="40">
        <f t="shared" si="11"/>
        <v>2.7450794980124894E-3</v>
      </c>
      <c r="HI23" s="40">
        <f t="shared" si="12"/>
        <v>2.2880418811289682E-3</v>
      </c>
      <c r="HJ23" s="40">
        <f t="shared" si="13"/>
        <v>2.6999272058674073E-3</v>
      </c>
      <c r="HK23" s="40">
        <f t="shared" si="14"/>
        <v>2.6432361970780411E-3</v>
      </c>
      <c r="HL23" s="40">
        <f t="shared" si="15"/>
        <v>2.7239742960663673E-3</v>
      </c>
      <c r="HM23" s="40">
        <f t="shared" si="16"/>
        <v>1.7857315005552041E-3</v>
      </c>
      <c r="HN23" s="40">
        <f t="shared" si="17"/>
        <v>2.7416327590845976E-3</v>
      </c>
      <c r="HO23" s="40">
        <f t="shared" si="18"/>
        <v>2.7427163186387327E-3</v>
      </c>
      <c r="HP23" s="40">
        <f t="shared" si="19"/>
        <v>2.7331984418439989E-3</v>
      </c>
      <c r="HQ23" s="40">
        <f t="shared" si="20"/>
        <v>1.7055742443323728E-3</v>
      </c>
      <c r="HR23" s="40">
        <f t="shared" si="21"/>
        <v>2.7436634220033319E-3</v>
      </c>
      <c r="HS23" s="40">
        <f t="shared" si="22"/>
        <v>-3.5032088197948187E-3</v>
      </c>
      <c r="HT23" s="40">
        <f t="shared" si="23"/>
        <v>2.6857283725145622E-3</v>
      </c>
      <c r="HU23" s="40">
        <f t="shared" si="24"/>
        <v>2.7646228881758254E-3</v>
      </c>
      <c r="HV23" s="40">
        <f t="shared" si="25"/>
        <v>2.8560940347721669E-3</v>
      </c>
      <c r="HW23" s="40">
        <f t="shared" si="26"/>
        <v>2.7394596301991377E-3</v>
      </c>
      <c r="HX23" s="40">
        <f t="shared" si="27"/>
        <v>2.1559548867697391E-3</v>
      </c>
      <c r="HY23" s="40">
        <f t="shared" si="28"/>
        <v>2.5409848078667596E-3</v>
      </c>
      <c r="HZ23" s="40">
        <f t="shared" si="29"/>
        <v>2.7418405985839473E-3</v>
      </c>
      <c r="IA23" s="40">
        <f t="shared" si="30"/>
        <v>2.7293977650515574E-3</v>
      </c>
      <c r="IB23" s="40">
        <f t="shared" si="31"/>
        <v>0</v>
      </c>
      <c r="IC23" s="40">
        <f t="shared" si="32"/>
        <v>2.7031160138986658E-3</v>
      </c>
      <c r="ID23" s="40">
        <f t="shared" si="33"/>
        <v>2.7319631607568761E-3</v>
      </c>
      <c r="IE23" s="40">
        <f t="shared" si="34"/>
        <v>2.3317802917934565E-3</v>
      </c>
      <c r="IF23" s="40">
        <f t="shared" si="35"/>
        <v>-3.1228351439987253E-3</v>
      </c>
      <c r="IG23" s="40">
        <f t="shared" si="36"/>
        <v>2.471995476512294E-2</v>
      </c>
      <c r="IH23" s="40">
        <f t="shared" si="37"/>
        <v>0.18014209937198875</v>
      </c>
      <c r="II23" s="40">
        <f t="shared" si="38"/>
        <v>2.1308392903347749E-4</v>
      </c>
      <c r="IJ23" s="40">
        <f t="shared" si="39"/>
        <v>2.7344955909986398E-3</v>
      </c>
      <c r="IK23" s="40">
        <f t="shared" si="40"/>
        <v>2.0628964250886143E-3</v>
      </c>
      <c r="IL23" s="40">
        <f t="shared" si="41"/>
        <v>2.7272484191700188E-3</v>
      </c>
      <c r="IM23" s="40">
        <f t="shared" si="42"/>
        <v>2.6240345527599328E-3</v>
      </c>
      <c r="IN23" s="40">
        <f t="shared" si="43"/>
        <v>2.7199101732416414E-3</v>
      </c>
      <c r="IO23" s="40">
        <f t="shared" si="44"/>
        <v>2.7342154585015782E-3</v>
      </c>
      <c r="IP23" s="40">
        <f t="shared" si="45"/>
        <v>2.7411480887325414E-3</v>
      </c>
      <c r="IQ23" s="40">
        <f t="shared" si="46"/>
        <v>2.7270373669815596E-3</v>
      </c>
      <c r="IR23" s="40">
        <f t="shared" si="47"/>
        <v>2.6621141168382263E-3</v>
      </c>
      <c r="IS23" s="40">
        <f t="shared" si="48"/>
        <v>2.6880426310956626E-3</v>
      </c>
      <c r="IT23" s="40">
        <f t="shared" si="49"/>
        <v>2.7548186940042378E-3</v>
      </c>
      <c r="IU23" s="40">
        <f t="shared" si="50"/>
        <v>0</v>
      </c>
      <c r="IV23" s="40">
        <f t="shared" si="51"/>
        <v>0</v>
      </c>
      <c r="IW23" s="40">
        <f t="shared" si="52"/>
        <v>2.6739884865031511E-3</v>
      </c>
      <c r="IX23" s="40">
        <f t="shared" si="53"/>
        <v>6.0789640463832807E-4</v>
      </c>
      <c r="IY23" s="40">
        <f t="shared" si="54"/>
        <v>2.6514359016021859E-3</v>
      </c>
      <c r="IZ23" s="40">
        <f t="shared" si="55"/>
        <v>0</v>
      </c>
      <c r="JA23" s="40">
        <f t="shared" si="56"/>
        <v>2.6722525700359333E-3</v>
      </c>
      <c r="JB23" s="40">
        <f t="shared" si="57"/>
        <v>2.7411099299265449E-3</v>
      </c>
      <c r="JC23" s="40">
        <f t="shared" si="58"/>
        <v>2.7377770388828052E-3</v>
      </c>
      <c r="JD23" s="40">
        <f t="shared" si="59"/>
        <v>2.7412581715097009E-3</v>
      </c>
      <c r="JE23" s="40">
        <f t="shared" si="60"/>
        <v>0</v>
      </c>
      <c r="JF23" s="40">
        <f t="shared" si="61"/>
        <v>2.7404881748156985E-3</v>
      </c>
      <c r="JG23" s="40">
        <f t="shared" si="62"/>
        <v>2.740501901733125E-3</v>
      </c>
      <c r="JH23" s="40">
        <f t="shared" si="63"/>
        <v>-4.1895474069518117E-3</v>
      </c>
      <c r="JI23" s="40">
        <f t="shared" si="64"/>
        <v>2.7637576273622654E-3</v>
      </c>
      <c r="JJ23" s="40">
        <f t="shared" si="65"/>
        <v>2.7270975151050484E-3</v>
      </c>
      <c r="JK23" s="40">
        <f t="shared" si="66"/>
        <v>2.6603752209159166E-3</v>
      </c>
      <c r="JL23" s="40">
        <f t="shared" si="67"/>
        <v>2.6511154057977447E-3</v>
      </c>
    </row>
    <row r="24" spans="1:272" x14ac:dyDescent="0.25">
      <c r="A24" s="17" t="s">
        <v>193</v>
      </c>
      <c r="B24" s="59">
        <v>13482.310271</v>
      </c>
      <c r="C24" s="59">
        <v>1246.1875852000001</v>
      </c>
      <c r="D24" s="59">
        <v>30497.822737999999</v>
      </c>
      <c r="E24" s="59">
        <v>14294.281943</v>
      </c>
      <c r="F24" s="59">
        <v>8525.9796636999999</v>
      </c>
      <c r="G24" s="59">
        <v>8556.2032178000009</v>
      </c>
      <c r="H24" s="59">
        <v>16128.009222999999</v>
      </c>
      <c r="I24" s="17">
        <v>150.62762290000001</v>
      </c>
      <c r="J24" s="17">
        <v>23.327543373000001</v>
      </c>
      <c r="K24" s="17">
        <v>28.251889818999999</v>
      </c>
      <c r="L24" s="17">
        <v>4.9373490765000003</v>
      </c>
      <c r="M24" s="17">
        <v>49.522810145000001</v>
      </c>
      <c r="N24" s="17">
        <v>0.10320740339999999</v>
      </c>
      <c r="O24" s="17">
        <v>1.1833268173</v>
      </c>
      <c r="P24" s="17">
        <v>0.24829602940000001</v>
      </c>
      <c r="Q24" s="17">
        <v>0.77305726630000005</v>
      </c>
      <c r="R24" s="17">
        <v>8.8390303841000009</v>
      </c>
      <c r="S24" s="17">
        <v>3.4038583013000001</v>
      </c>
      <c r="T24" s="17">
        <v>0.28361712239999998</v>
      </c>
      <c r="U24" s="17">
        <v>0.49997955129999999</v>
      </c>
      <c r="V24" s="17">
        <v>32.520052864</v>
      </c>
      <c r="W24" s="17">
        <v>0.34872291859999999</v>
      </c>
      <c r="X24" s="17">
        <v>1.0462135799999999E-2</v>
      </c>
      <c r="Y24" s="17">
        <v>0.39896739129999997</v>
      </c>
      <c r="Z24" s="17">
        <v>0.12052000340000001</v>
      </c>
      <c r="AA24" s="17">
        <v>303.24967772999997</v>
      </c>
      <c r="AB24" s="17">
        <v>549.61820308999995</v>
      </c>
      <c r="AC24" s="17">
        <v>1.4560601124000001</v>
      </c>
      <c r="AD24" s="17">
        <v>0.37775062009999999</v>
      </c>
      <c r="AE24" s="17">
        <v>4.579E-9</v>
      </c>
      <c r="AF24" s="17">
        <v>4.5747981677</v>
      </c>
      <c r="AG24" s="17">
        <v>0.36236484749999998</v>
      </c>
      <c r="AH24" s="17">
        <v>18.514321346999999</v>
      </c>
      <c r="AI24" s="17">
        <v>49.958442167000001</v>
      </c>
      <c r="AJ24" s="17">
        <v>436.10194867000001</v>
      </c>
      <c r="AK24" s="17">
        <v>8.9515494219999994</v>
      </c>
      <c r="AL24" s="17">
        <v>3.8874801877</v>
      </c>
      <c r="AM24" s="17">
        <v>13.104410632</v>
      </c>
      <c r="AN24" s="17">
        <v>0.31050404300000001</v>
      </c>
      <c r="AO24" s="5">
        <v>1.098083E-4</v>
      </c>
      <c r="AP24" s="17">
        <v>0.10333009</v>
      </c>
      <c r="AQ24" s="17">
        <v>362.09702730999999</v>
      </c>
      <c r="AR24" s="17">
        <v>1.788002257</v>
      </c>
      <c r="AS24" s="17">
        <v>3.0474766011000001</v>
      </c>
      <c r="AT24" s="17">
        <v>4.6544800460999998</v>
      </c>
      <c r="AU24" s="17">
        <v>301.84558582</v>
      </c>
      <c r="AV24" s="17">
        <v>0.30028813440000002</v>
      </c>
      <c r="AW24" s="17">
        <v>1.326156E-4</v>
      </c>
      <c r="AX24" s="17">
        <v>8.030801E-4</v>
      </c>
      <c r="AZ24" s="17">
        <v>5.9504169999999995E-4</v>
      </c>
      <c r="BA24" s="17">
        <v>8.2020200000000008E-3</v>
      </c>
      <c r="BB24" s="17">
        <v>6.9042753999999998E-3</v>
      </c>
      <c r="BD24" s="17">
        <v>1.4518023</v>
      </c>
      <c r="BE24" s="17">
        <v>3.5179751074999999</v>
      </c>
      <c r="BF24" s="17">
        <v>6.1827887350999999</v>
      </c>
      <c r="BG24" s="17">
        <v>2.2547898394999999</v>
      </c>
      <c r="BH24" s="17">
        <v>9.3878470000000004E-4</v>
      </c>
      <c r="BI24" s="17">
        <v>40.252831800000003</v>
      </c>
      <c r="BJ24" s="17">
        <v>39.048156800000001</v>
      </c>
      <c r="BK24" s="17">
        <v>77.134136888</v>
      </c>
      <c r="BL24" s="17">
        <v>1657.7900827999999</v>
      </c>
      <c r="BM24" s="17">
        <v>1.2110941712000001</v>
      </c>
      <c r="BN24" s="17">
        <v>241.97985022</v>
      </c>
      <c r="BO24" s="17">
        <v>2.5221175000000001E-3</v>
      </c>
      <c r="BQ24" s="17" t="s">
        <v>193</v>
      </c>
      <c r="BR24" s="17">
        <v>19.899596163615399</v>
      </c>
      <c r="BS24" s="17">
        <v>569.53992610316595</v>
      </c>
      <c r="BT24" s="17">
        <v>3.5275179248806898</v>
      </c>
      <c r="BU24" s="17">
        <v>23.387739493189098</v>
      </c>
      <c r="BV24" s="17">
        <v>6.1990395784042498</v>
      </c>
      <c r="BW24" s="17">
        <v>28.329310942350201</v>
      </c>
      <c r="BX24" s="17">
        <v>150.977558161503</v>
      </c>
      <c r="BY24" s="17">
        <v>150.977558161503</v>
      </c>
      <c r="BZ24" s="17">
        <v>90.376944742831697</v>
      </c>
      <c r="CA24" s="17">
        <v>74.734445969098005</v>
      </c>
      <c r="CB24" s="17">
        <v>2.0298090106367002</v>
      </c>
      <c r="CC24" s="17">
        <v>2.9209562344708</v>
      </c>
      <c r="CD24" s="17">
        <v>49.6597083745568</v>
      </c>
      <c r="CE24" s="17">
        <v>2.5290027039494502E-3</v>
      </c>
      <c r="CF24" s="17">
        <v>3.3114797220616103E-2</v>
      </c>
      <c r="CG24" s="17">
        <v>7.0369188480197603E-2</v>
      </c>
      <c r="CH24" s="17">
        <v>0.40003926704926501</v>
      </c>
      <c r="CI24" s="17">
        <v>1.1864558360555599</v>
      </c>
      <c r="CJ24" s="17">
        <v>5.97530185208308E-2</v>
      </c>
      <c r="CK24" s="17">
        <v>0.18921711452477699</v>
      </c>
      <c r="CL24" s="17">
        <v>0.77517608322103004</v>
      </c>
      <c r="CM24" s="17">
        <v>2.2609480190011402</v>
      </c>
      <c r="CN24" s="17">
        <v>18996.959421987402</v>
      </c>
      <c r="CO24" s="17">
        <v>8.8631960934195693</v>
      </c>
      <c r="CP24" s="17">
        <v>9.4143939365820301E-4</v>
      </c>
      <c r="CQ24" s="17">
        <v>8.2103289141427602E-2</v>
      </c>
      <c r="CR24" s="17">
        <v>0.20101146598654901</v>
      </c>
      <c r="CS24" s="17">
        <v>3.4132046307622801</v>
      </c>
      <c r="CT24" s="17">
        <v>0.50134559293395797</v>
      </c>
      <c r="CU24" s="17">
        <v>50.095279300145002</v>
      </c>
      <c r="CV24" s="17">
        <v>32.516042835386202</v>
      </c>
      <c r="CW24" s="17">
        <v>3.0557877099697399</v>
      </c>
      <c r="CX24" s="17">
        <v>13.140036775363299</v>
      </c>
      <c r="CY24" s="17">
        <v>4.6671542913244002</v>
      </c>
      <c r="CZ24" s="17">
        <v>13517.801730175799</v>
      </c>
      <c r="DA24" s="17">
        <v>0.34967601971931001</v>
      </c>
      <c r="DB24" s="17">
        <v>1.04811292548125E-2</v>
      </c>
      <c r="DC24" s="17">
        <v>1.2079882074769701</v>
      </c>
      <c r="DD24" s="17">
        <v>30.1965078787678</v>
      </c>
      <c r="DE24" s="17">
        <v>1.9228869458820399</v>
      </c>
      <c r="DF24" s="17">
        <v>4.4676097819077699E-2</v>
      </c>
      <c r="DG24" s="17">
        <v>6.8756149142677598</v>
      </c>
      <c r="DH24" s="17">
        <v>0.11550730600704399</v>
      </c>
      <c r="DI24" s="17">
        <v>392.770047138829</v>
      </c>
      <c r="DJ24" s="17">
        <v>342.16542058313399</v>
      </c>
      <c r="DK24" s="17">
        <v>47.845978230791196</v>
      </c>
      <c r="DL24" s="17">
        <v>77.318147778184098</v>
      </c>
      <c r="DM24" s="17">
        <v>1106.0452684570801</v>
      </c>
      <c r="DN24" s="17">
        <v>0.12084905682722601</v>
      </c>
      <c r="DO24" s="17">
        <v>11.873442178746201</v>
      </c>
      <c r="DP24" s="17">
        <v>304.06481719161201</v>
      </c>
      <c r="DQ24" s="17">
        <v>304.06481719161201</v>
      </c>
      <c r="DR24" s="17">
        <v>4.01506652749684</v>
      </c>
      <c r="DS24" s="17">
        <v>0</v>
      </c>
      <c r="DT24" s="17">
        <v>551.15243332005798</v>
      </c>
      <c r="DU24" s="17">
        <v>1.4592561430767399</v>
      </c>
      <c r="DV24" s="17">
        <v>1662.13587954222</v>
      </c>
      <c r="DW24" s="17">
        <v>6.6397156301066407E-2</v>
      </c>
      <c r="DX24" s="17">
        <v>0.291221481817804</v>
      </c>
      <c r="DY24" s="17">
        <v>0</v>
      </c>
      <c r="DZ24" s="5">
        <v>4.5915987698209301E-9</v>
      </c>
      <c r="EA24" s="17">
        <v>107.857824337905</v>
      </c>
      <c r="EB24" s="17">
        <v>12.9851729593131</v>
      </c>
      <c r="EC24" s="17">
        <v>35.248892206663101</v>
      </c>
      <c r="ED24" s="17">
        <v>694.12050415717601</v>
      </c>
      <c r="EE24" s="17">
        <v>362.228036089657</v>
      </c>
      <c r="EF24" s="17">
        <v>1.19249278225858</v>
      </c>
      <c r="EG24" s="17">
        <v>3.3939895777031501</v>
      </c>
      <c r="EH24" s="17">
        <v>0.363358008050158</v>
      </c>
      <c r="EI24" s="17">
        <v>6.1253311453224999</v>
      </c>
      <c r="EJ24" s="17">
        <v>12.4362813695365</v>
      </c>
      <c r="EK24" s="17">
        <v>442.75925678317901</v>
      </c>
      <c r="EL24" s="17">
        <v>1.21443663681271</v>
      </c>
      <c r="EM24" s="17">
        <v>1.83456115914906</v>
      </c>
      <c r="EN24" s="17">
        <v>9.3092517635229495</v>
      </c>
      <c r="EO24" s="17">
        <v>1249.2014126772301</v>
      </c>
      <c r="EP24" s="17">
        <v>0</v>
      </c>
      <c r="EQ24" s="17">
        <v>1.5978402516938599</v>
      </c>
      <c r="ER24" s="17">
        <v>2.2993449602237601</v>
      </c>
      <c r="ES24" s="17">
        <v>17580.108543913298</v>
      </c>
      <c r="ET24" s="17">
        <v>27520.908445750702</v>
      </c>
      <c r="EU24" s="17">
        <v>3057.8787895851401</v>
      </c>
      <c r="EV24" s="17">
        <v>30578.7872353358</v>
      </c>
      <c r="EW24" s="17">
        <v>0.219043983667601</v>
      </c>
      <c r="EX24" s="17">
        <v>505.623710060213</v>
      </c>
      <c r="EY24" s="17">
        <v>14.0072198423114</v>
      </c>
      <c r="EZ24" s="17">
        <v>0.30109707608679998</v>
      </c>
      <c r="FA24" s="17">
        <v>1.3297699753136299E-4</v>
      </c>
      <c r="FB24" s="17">
        <v>8.0526162410392505E-4</v>
      </c>
      <c r="FC24" s="17">
        <v>0</v>
      </c>
      <c r="FD24" s="17">
        <v>5.9668350201713704E-4</v>
      </c>
      <c r="FE24" s="17">
        <v>8.2235549249569002E-3</v>
      </c>
      <c r="FF24" s="17">
        <v>6.9215688876932604E-3</v>
      </c>
      <c r="FG24" s="17">
        <v>0</v>
      </c>
      <c r="FH24" s="17">
        <v>1.4556486728317799</v>
      </c>
      <c r="FI24" s="17">
        <v>166.605575170267</v>
      </c>
      <c r="FJ24" s="17">
        <v>8330.8928074067499</v>
      </c>
      <c r="FK24" s="17">
        <v>179.741099095332</v>
      </c>
      <c r="FL24" s="17">
        <v>153.86002556450899</v>
      </c>
      <c r="FM24" s="17">
        <v>261.62719021489499</v>
      </c>
      <c r="FN24" s="17">
        <v>161.760614566768</v>
      </c>
      <c r="FO24" s="17">
        <v>54.3943854212757</v>
      </c>
      <c r="FP24" s="17">
        <v>2.1161509119591301E-2</v>
      </c>
      <c r="FQ24" s="17">
        <v>87.206412992145999</v>
      </c>
      <c r="FR24" s="17">
        <v>14331.1629767548</v>
      </c>
      <c r="FS24" s="17">
        <v>8545.8040655619097</v>
      </c>
      <c r="FT24" s="17">
        <v>5785.3589111929796</v>
      </c>
      <c r="FU24" s="17">
        <v>15.897614396842901</v>
      </c>
      <c r="FV24" s="17">
        <v>6.4142553603730104</v>
      </c>
      <c r="FW24" s="17">
        <v>4001.63642067825</v>
      </c>
      <c r="FX24" s="17">
        <v>83.500650093971799</v>
      </c>
      <c r="FY24" s="17">
        <v>548.61740461129705</v>
      </c>
      <c r="FZ24" s="17">
        <v>82.941431151550205</v>
      </c>
      <c r="GA24" s="17">
        <v>51.199201434690799</v>
      </c>
      <c r="GB24" s="17">
        <v>1377.86602542226</v>
      </c>
      <c r="GC24" s="17">
        <v>0.31110258310563799</v>
      </c>
      <c r="GD24" s="17">
        <v>274.66635200381302</v>
      </c>
      <c r="GE24" s="17">
        <v>531.10940245231097</v>
      </c>
      <c r="GF24" s="17">
        <v>614.94596405308698</v>
      </c>
      <c r="GG24" s="17">
        <v>166.48039288206999</v>
      </c>
      <c r="GH24" s="17">
        <v>1.10108970318759E-4</v>
      </c>
      <c r="GI24" s="17">
        <v>8579.7112181105203</v>
      </c>
      <c r="GJ24" s="17">
        <v>2815.6763358733401</v>
      </c>
      <c r="GK24" s="17">
        <v>242.643659380576</v>
      </c>
      <c r="GL24" s="17">
        <v>62.030392621390099</v>
      </c>
      <c r="GM24" s="17">
        <v>172.22681364319601</v>
      </c>
      <c r="GN24" s="17">
        <v>1672.1498163536</v>
      </c>
      <c r="GO24" s="17">
        <v>363.00042125728697</v>
      </c>
      <c r="GP24" s="17">
        <v>0.10361154320943</v>
      </c>
      <c r="GQ24" s="17">
        <v>1.7928933456365199</v>
      </c>
      <c r="GR24" s="17">
        <v>172.937032334599</v>
      </c>
      <c r="GS24" s="17">
        <v>16160.8066162712</v>
      </c>
      <c r="GT24" s="17">
        <v>302.54836906213802</v>
      </c>
      <c r="GU24" s="17">
        <v>906.73166751234896</v>
      </c>
      <c r="GW24" s="26">
        <f t="shared" si="0"/>
        <v>1.0878237059165785</v>
      </c>
      <c r="GX24" s="25">
        <f t="shared" si="1"/>
        <v>0</v>
      </c>
      <c r="GY24" s="40">
        <f t="shared" si="2"/>
        <v>2.6324464029091332E-3</v>
      </c>
      <c r="GZ24" s="40">
        <f t="shared" si="3"/>
        <v>2.4184380530049691E-3</v>
      </c>
      <c r="HA24" s="40">
        <f t="shared" si="4"/>
        <v>2.654763195109002E-3</v>
      </c>
      <c r="HB24" s="40">
        <f t="shared" si="5"/>
        <v>2.5801249689818176E-3</v>
      </c>
      <c r="HC24" s="40">
        <f t="shared" si="6"/>
        <v>2.3251758324399569E-3</v>
      </c>
      <c r="HD24" s="40">
        <f t="shared" si="7"/>
        <v>2.7474803615713966E-3</v>
      </c>
      <c r="HE24" s="40">
        <f t="shared" si="8"/>
        <v>2.0335673682793471E-3</v>
      </c>
      <c r="HF24" s="40">
        <f t="shared" si="9"/>
        <v>2.323181198546233E-3</v>
      </c>
      <c r="HG24" s="40">
        <f t="shared" si="10"/>
        <v>2.5804740442051887E-3</v>
      </c>
      <c r="HH24" s="40">
        <f t="shared" si="11"/>
        <v>2.7403874164246131E-3</v>
      </c>
      <c r="HI24" s="40">
        <f t="shared" si="12"/>
        <v>2.7172817638833669E-3</v>
      </c>
      <c r="HJ24" s="40">
        <f t="shared" si="13"/>
        <v>2.7643469576134421E-3</v>
      </c>
      <c r="HK24" s="40">
        <f t="shared" si="14"/>
        <v>2.6798688049710067E-3</v>
      </c>
      <c r="HL24" s="40">
        <f t="shared" si="15"/>
        <v>2.6442557624946099E-3</v>
      </c>
      <c r="HM24" s="40">
        <f t="shared" si="16"/>
        <v>2.7149191520972863E-3</v>
      </c>
      <c r="HN24" s="40">
        <f t="shared" si="17"/>
        <v>2.7408278964520453E-3</v>
      </c>
      <c r="HO24" s="40">
        <f t="shared" si="18"/>
        <v>2.7339774013039535E-3</v>
      </c>
      <c r="HP24" s="40">
        <f t="shared" si="19"/>
        <v>2.745804506230601E-3</v>
      </c>
      <c r="HQ24" s="40">
        <f t="shared" si="20"/>
        <v>-1.7712868241954629E-3</v>
      </c>
      <c r="HR24" s="40">
        <f t="shared" si="21"/>
        <v>2.7321950075880667E-3</v>
      </c>
      <c r="HS24" s="40">
        <f t="shared" si="22"/>
        <v>-1.2330941252059431E-4</v>
      </c>
      <c r="HT24" s="40">
        <f t="shared" si="23"/>
        <v>2.7331186695052456E-3</v>
      </c>
      <c r="HU24" s="40">
        <f t="shared" si="24"/>
        <v>1.8154471683019349E-3</v>
      </c>
      <c r="HV24" s="40">
        <f t="shared" si="25"/>
        <v>2.6866249539152223E-3</v>
      </c>
      <c r="HW24" s="40">
        <f t="shared" si="26"/>
        <v>2.730280600257603E-3</v>
      </c>
      <c r="HX24" s="40">
        <f t="shared" si="27"/>
        <v>2.6880142716517513E-3</v>
      </c>
      <c r="HY24" s="40">
        <f t="shared" si="28"/>
        <v>2.7914472654516475E-3</v>
      </c>
      <c r="HZ24" s="40">
        <f t="shared" si="29"/>
        <v>2.1949853921015847E-3</v>
      </c>
      <c r="IA24" s="40">
        <f t="shared" si="30"/>
        <v>2.725414820468528E-3</v>
      </c>
      <c r="IB24" s="40">
        <f t="shared" si="31"/>
        <v>2.7514238525726403E-3</v>
      </c>
      <c r="IC24" s="40">
        <f t="shared" si="32"/>
        <v>2.5540344805209574E-3</v>
      </c>
      <c r="ID24" s="40">
        <f t="shared" si="33"/>
        <v>2.7407750972809888E-3</v>
      </c>
      <c r="IE24" s="40">
        <f t="shared" si="34"/>
        <v>2.5543019899383892E-3</v>
      </c>
      <c r="IF24" s="40">
        <f t="shared" si="35"/>
        <v>2.739019216964061E-3</v>
      </c>
      <c r="IG24" s="40">
        <f t="shared" si="36"/>
        <v>1.5265485819272524E-2</v>
      </c>
      <c r="IH24" s="40">
        <f t="shared" si="37"/>
        <v>3.9959824233761584E-2</v>
      </c>
      <c r="II24" s="40">
        <f t="shared" si="38"/>
        <v>2.4964819752204756E-3</v>
      </c>
      <c r="IJ24" s="40">
        <f t="shared" si="39"/>
        <v>2.71863759185799E-3</v>
      </c>
      <c r="IK24" s="40">
        <f t="shared" si="40"/>
        <v>1.9276402969026045E-3</v>
      </c>
      <c r="IL24" s="40">
        <f t="shared" si="41"/>
        <v>2.7381383625737126E-3</v>
      </c>
      <c r="IM24" s="40">
        <f t="shared" si="42"/>
        <v>2.7238262294168336E-3</v>
      </c>
      <c r="IN24" s="40">
        <f t="shared" si="43"/>
        <v>2.4948946805729193E-3</v>
      </c>
      <c r="IO24" s="40">
        <f t="shared" si="44"/>
        <v>2.7355047329338353E-3</v>
      </c>
      <c r="IP24" s="40">
        <f t="shared" si="45"/>
        <v>2.7272100684021384E-3</v>
      </c>
      <c r="IQ24" s="40">
        <f t="shared" si="46"/>
        <v>2.7230206379378931E-3</v>
      </c>
      <c r="IR24" s="40">
        <f t="shared" si="47"/>
        <v>2.328287293746005E-3</v>
      </c>
      <c r="IS24" s="40">
        <f t="shared" si="48"/>
        <v>2.6938849529179322E-3</v>
      </c>
      <c r="IT24" s="40">
        <f t="shared" si="49"/>
        <v>2.7251509729095983E-3</v>
      </c>
      <c r="IU24" s="40">
        <f t="shared" si="50"/>
        <v>2.71644647143548E-3</v>
      </c>
      <c r="IV24" s="40">
        <f t="shared" si="51"/>
        <v>0</v>
      </c>
      <c r="IW24" s="40">
        <f t="shared" si="52"/>
        <v>2.7591377497360099E-3</v>
      </c>
      <c r="IX24" s="40">
        <f t="shared" si="53"/>
        <v>2.6255635754240301E-3</v>
      </c>
      <c r="IY24" s="40">
        <f t="shared" si="54"/>
        <v>2.5047505627108385E-3</v>
      </c>
      <c r="IZ24" s="40">
        <f t="shared" si="55"/>
        <v>0</v>
      </c>
      <c r="JA24" s="40">
        <f t="shared" si="56"/>
        <v>2.6493778331801165E-3</v>
      </c>
      <c r="JB24" s="40">
        <f t="shared" si="57"/>
        <v>2.7125880909008001E-3</v>
      </c>
      <c r="JC24" s="40">
        <f t="shared" si="58"/>
        <v>2.6284002252887949E-3</v>
      </c>
      <c r="JD24" s="40">
        <f t="shared" si="59"/>
        <v>2.7311545374472061E-3</v>
      </c>
      <c r="JE24" s="40">
        <f t="shared" si="60"/>
        <v>2.8277981716180204E-3</v>
      </c>
      <c r="JF24" s="40">
        <f t="shared" si="61"/>
        <v>2.741410859463798E-3</v>
      </c>
      <c r="JG24" s="40">
        <f t="shared" si="62"/>
        <v>2.7411368811067326E-3</v>
      </c>
      <c r="JH24" s="40">
        <f t="shared" si="63"/>
        <v>2.3855960228255945E-3</v>
      </c>
      <c r="JI24" s="40">
        <f t="shared" si="64"/>
        <v>2.6214397029568513E-3</v>
      </c>
      <c r="JJ24" s="40">
        <f t="shared" si="65"/>
        <v>2.7598725947116502E-3</v>
      </c>
      <c r="JK24" s="40">
        <f t="shared" si="66"/>
        <v>2.7432414722650699E-3</v>
      </c>
      <c r="JL24" s="40">
        <f t="shared" si="67"/>
        <v>2.7299298900428262E-3</v>
      </c>
    </row>
    <row r="25" spans="1:272" x14ac:dyDescent="0.25">
      <c r="A25" s="17" t="s">
        <v>194</v>
      </c>
      <c r="B25" s="59">
        <v>20610.776415</v>
      </c>
      <c r="C25" s="59">
        <v>1036.5709148999999</v>
      </c>
      <c r="D25" s="59">
        <v>11936.708941000001</v>
      </c>
      <c r="E25" s="59">
        <v>9111.1272341000004</v>
      </c>
      <c r="F25" s="59">
        <v>7532.2025432999999</v>
      </c>
      <c r="G25" s="59">
        <v>2746.9717716</v>
      </c>
      <c r="H25" s="59">
        <v>21154.109723000001</v>
      </c>
      <c r="I25" s="17">
        <v>258.47583193000003</v>
      </c>
      <c r="J25" s="17">
        <v>54.635859641000003</v>
      </c>
      <c r="K25" s="17">
        <v>2.9421932829999999</v>
      </c>
      <c r="L25" s="17">
        <v>0.1658394879</v>
      </c>
      <c r="M25" s="17">
        <v>49.802957290000002</v>
      </c>
      <c r="N25" s="17">
        <v>4.9653939999999997E-3</v>
      </c>
      <c r="O25" s="17">
        <v>2.5150825753000001</v>
      </c>
      <c r="P25" s="17">
        <v>0.3065695236</v>
      </c>
      <c r="Q25" s="17">
        <v>4.2968183951999999</v>
      </c>
      <c r="R25" s="17">
        <v>6.0743962824000004</v>
      </c>
      <c r="S25" s="17">
        <v>21.111645599999999</v>
      </c>
      <c r="T25" s="17">
        <v>0.24104829320000001</v>
      </c>
      <c r="U25" s="17">
        <v>2.8175605505000001</v>
      </c>
      <c r="V25" s="17">
        <v>8.853755992</v>
      </c>
      <c r="W25" s="17">
        <v>1.257488809</v>
      </c>
      <c r="X25" s="17">
        <v>4.0099999999999997E-2</v>
      </c>
      <c r="Y25" s="17">
        <v>0.1574387615</v>
      </c>
      <c r="Z25" s="17">
        <v>2.5389999999999999E-2</v>
      </c>
      <c r="AA25" s="17">
        <v>173.27189945999999</v>
      </c>
      <c r="AB25" s="17">
        <v>151.36557999999999</v>
      </c>
      <c r="AC25" s="17">
        <v>8.6999999999999994E-3</v>
      </c>
      <c r="AD25" s="17">
        <v>0.17610254419999999</v>
      </c>
      <c r="AF25" s="17">
        <v>1.0041522804</v>
      </c>
      <c r="AG25" s="17">
        <v>8.5500000000000007E-2</v>
      </c>
      <c r="AH25" s="17">
        <v>19.694091021999999</v>
      </c>
      <c r="AI25" s="17">
        <v>41.516975037000002</v>
      </c>
      <c r="AJ25" s="17">
        <v>3344.4210149999999</v>
      </c>
      <c r="AK25" s="17">
        <v>23.184235365999999</v>
      </c>
      <c r="AL25" s="17">
        <v>3.1228414727999998</v>
      </c>
      <c r="AM25" s="17">
        <v>14.957033919000001</v>
      </c>
      <c r="AN25" s="17">
        <v>2.3803331629</v>
      </c>
      <c r="AP25" s="17">
        <v>8.8800000000000004E-2</v>
      </c>
      <c r="AQ25" s="17">
        <v>260.97593658</v>
      </c>
      <c r="AR25" s="17">
        <v>0.16289999999999999</v>
      </c>
      <c r="AS25" s="17">
        <v>1.7546383434999999</v>
      </c>
      <c r="AT25" s="17">
        <v>6.7381174745000001</v>
      </c>
      <c r="AU25" s="17">
        <v>170.13382707</v>
      </c>
      <c r="AV25" s="17">
        <v>2.1904045288999998</v>
      </c>
      <c r="AW25" s="17">
        <v>8.3000000000000001E-3</v>
      </c>
      <c r="AX25" s="17">
        <v>4.0000000000000002E-4</v>
      </c>
      <c r="AZ25" s="17">
        <v>1.5191452E-3</v>
      </c>
      <c r="BA25" s="17">
        <v>3.1553758500000001E-2</v>
      </c>
      <c r="BB25" s="17">
        <v>1.8282824100000001E-2</v>
      </c>
      <c r="BD25" s="17">
        <v>13.418084958</v>
      </c>
      <c r="BE25" s="17">
        <v>2.4500000000000001E-2</v>
      </c>
      <c r="BF25" s="17">
        <v>2.0000000000000001E-4</v>
      </c>
      <c r="BG25" s="17">
        <v>399.48857258999999</v>
      </c>
      <c r="BH25" s="17">
        <v>0.10780000000000001</v>
      </c>
      <c r="BI25" s="17">
        <v>9.0350113600000004</v>
      </c>
      <c r="BJ25" s="17">
        <v>8.7639674299999992</v>
      </c>
      <c r="BK25" s="17">
        <v>38.328065942000002</v>
      </c>
      <c r="BL25" s="17">
        <v>489.25672886000001</v>
      </c>
      <c r="BM25" s="17">
        <v>38.653326178</v>
      </c>
      <c r="BN25" s="17">
        <v>338.73086658</v>
      </c>
      <c r="BO25" s="17">
        <v>7.9641591999999994E-3</v>
      </c>
      <c r="BQ25" s="17" t="s">
        <v>194</v>
      </c>
      <c r="BR25" s="17">
        <v>10.257105451900101</v>
      </c>
      <c r="BS25" s="17">
        <v>351.68346427257899</v>
      </c>
      <c r="BT25" s="17">
        <v>2.45672565353264E-2</v>
      </c>
      <c r="BU25" s="17">
        <v>54.785340753737202</v>
      </c>
      <c r="BV25" s="17">
        <v>2.0054076740686901E-4</v>
      </c>
      <c r="BW25" s="17">
        <v>2.9502364717538199</v>
      </c>
      <c r="BX25" s="17">
        <v>259.17926948361099</v>
      </c>
      <c r="BY25" s="17">
        <v>259.17926948361099</v>
      </c>
      <c r="BZ25" s="17">
        <v>99.009314700709197</v>
      </c>
      <c r="CA25" s="17">
        <v>1309.2861340127199</v>
      </c>
      <c r="CB25" s="17">
        <v>6.8179743218858405E-2</v>
      </c>
      <c r="CC25" s="17">
        <v>9.8112092530189599E-2</v>
      </c>
      <c r="CD25" s="17">
        <v>49.937227588085598</v>
      </c>
      <c r="CE25" s="17">
        <v>7.9862045495054709E-3</v>
      </c>
      <c r="CF25" s="17">
        <v>1.59331020905328E-3</v>
      </c>
      <c r="CG25" s="17">
        <v>3.3856396327099801E-3</v>
      </c>
      <c r="CH25" s="17">
        <v>0.15786860443303499</v>
      </c>
      <c r="CI25" s="17">
        <v>2.5219546486503202</v>
      </c>
      <c r="CJ25" s="17">
        <v>7.3776633815594406E-2</v>
      </c>
      <c r="CK25" s="17">
        <v>0.23363031233982101</v>
      </c>
      <c r="CL25" s="17">
        <v>4.3085824272757502</v>
      </c>
      <c r="CM25" s="17">
        <v>400.59224687909699</v>
      </c>
      <c r="CN25" s="17">
        <v>11391.495169763</v>
      </c>
      <c r="CO25" s="17">
        <v>6.0910473807616903</v>
      </c>
      <c r="CP25" s="17">
        <v>0.108095600350534</v>
      </c>
      <c r="CQ25" s="17">
        <v>7.0087083563991903E-2</v>
      </c>
      <c r="CR25" s="17">
        <v>0.17159230913870899</v>
      </c>
      <c r="CS25" s="17">
        <v>21.170348917942899</v>
      </c>
      <c r="CT25" s="17">
        <v>2.8252711667283101</v>
      </c>
      <c r="CU25" s="17">
        <v>41.630212485193198</v>
      </c>
      <c r="CV25" s="17">
        <v>8.8779372099438092</v>
      </c>
      <c r="CW25" s="17">
        <v>1.75943025485673</v>
      </c>
      <c r="CX25" s="17">
        <v>14.997855475376699</v>
      </c>
      <c r="CY25" s="17">
        <v>6.7564385971439096</v>
      </c>
      <c r="CZ25" s="17">
        <v>20666.0207283497</v>
      </c>
      <c r="DA25" s="17">
        <v>1.26092543095442</v>
      </c>
      <c r="DB25" s="17">
        <v>4.02236891760114E-2</v>
      </c>
      <c r="DC25" s="17">
        <v>0.271785838390185</v>
      </c>
      <c r="DD25" s="17">
        <v>6.7773306701499703</v>
      </c>
      <c r="DE25" s="17">
        <v>0.43157277600489402</v>
      </c>
      <c r="DF25" s="17">
        <v>1.00270730666843E-2</v>
      </c>
      <c r="DG25" s="17">
        <v>1.5431697878602399</v>
      </c>
      <c r="DH25" s="17">
        <v>2.5924682286413502E-2</v>
      </c>
      <c r="DI25" s="17">
        <v>574.05101351527503</v>
      </c>
      <c r="DJ25" s="17">
        <v>321.63703960762501</v>
      </c>
      <c r="DK25" s="17">
        <v>55.870115273661597</v>
      </c>
      <c r="DL25" s="17">
        <v>38.1260430561424</v>
      </c>
      <c r="DM25" s="17">
        <v>520.51816686222605</v>
      </c>
      <c r="DN25" s="17">
        <v>2.54604006849979E-2</v>
      </c>
      <c r="DO25" s="17">
        <v>7.3403632081402899</v>
      </c>
      <c r="DP25" s="17">
        <v>173.73312729937101</v>
      </c>
      <c r="DQ25" s="17">
        <v>173.73312729937101</v>
      </c>
      <c r="DR25" s="17">
        <v>7.6654066802988998</v>
      </c>
      <c r="DS25" s="17">
        <v>0</v>
      </c>
      <c r="DT25" s="17">
        <v>151.77658223325901</v>
      </c>
      <c r="DU25" s="17">
        <v>8.6021980054784893E-3</v>
      </c>
      <c r="DV25" s="17">
        <v>490.55230583479698</v>
      </c>
      <c r="DW25" s="17">
        <v>3.2625276304412899E-2</v>
      </c>
      <c r="DX25" s="17">
        <v>0.13396055141426999</v>
      </c>
      <c r="DY25" s="17">
        <v>0</v>
      </c>
      <c r="DZ25" s="17">
        <v>0</v>
      </c>
      <c r="EA25" s="17">
        <v>82.548927843347997</v>
      </c>
      <c r="EB25" s="17">
        <v>20.957505159645699</v>
      </c>
      <c r="EC25" s="17">
        <v>0.30157389027180498</v>
      </c>
      <c r="ED25" s="17">
        <v>1566.61563915703</v>
      </c>
      <c r="EE25" s="17">
        <v>133.29901976076599</v>
      </c>
      <c r="EF25" s="17">
        <v>0.26179396213561701</v>
      </c>
      <c r="EG25" s="17">
        <v>0.74510303874071704</v>
      </c>
      <c r="EH25" s="17">
        <v>8.5734588111576096E-2</v>
      </c>
      <c r="EI25" s="17">
        <v>6.5165854200322801</v>
      </c>
      <c r="EJ25" s="17">
        <v>13.2306522443823</v>
      </c>
      <c r="EK25" s="17">
        <v>3364.5995675359</v>
      </c>
      <c r="EL25" s="17">
        <v>38.7586611611111</v>
      </c>
      <c r="EM25" s="17">
        <v>9.8704900693656192</v>
      </c>
      <c r="EN25" s="17">
        <v>23.384772617079101</v>
      </c>
      <c r="EO25" s="17">
        <v>1039.41116025933</v>
      </c>
      <c r="EP25" s="17">
        <v>0</v>
      </c>
      <c r="EQ25" s="17">
        <v>1.28374819138323</v>
      </c>
      <c r="ER25" s="17">
        <v>1.84734554693915</v>
      </c>
      <c r="ES25" s="17">
        <v>22888.927687164101</v>
      </c>
      <c r="ET25" s="17">
        <v>10771.4242893639</v>
      </c>
      <c r="EU25" s="17">
        <v>1196.82341431946</v>
      </c>
      <c r="EV25" s="17">
        <v>11968.247703683301</v>
      </c>
      <c r="EW25" s="17">
        <v>0.56964998497979702</v>
      </c>
      <c r="EX25" s="17">
        <v>762.82550153721002</v>
      </c>
      <c r="EY25" s="17">
        <v>8.9451200161546698</v>
      </c>
      <c r="EZ25" s="17">
        <v>2.1964118398664998</v>
      </c>
      <c r="FA25" s="17">
        <v>8.3230211875196594E-3</v>
      </c>
      <c r="FB25" s="17">
        <v>4.0114779675589799E-4</v>
      </c>
      <c r="FC25" s="17">
        <v>0</v>
      </c>
      <c r="FD25" s="17">
        <v>1.52332183854653E-3</v>
      </c>
      <c r="FE25" s="17">
        <v>3.1636696593746398E-2</v>
      </c>
      <c r="FF25" s="17">
        <v>1.8332530020809801E-2</v>
      </c>
      <c r="FG25" s="17">
        <v>0</v>
      </c>
      <c r="FH25" s="17">
        <v>13.4551055505266</v>
      </c>
      <c r="FI25" s="17">
        <v>28.590724628052602</v>
      </c>
      <c r="FJ25" s="17">
        <v>7322.3860976656997</v>
      </c>
      <c r="FK25" s="17">
        <v>63.423143231601102</v>
      </c>
      <c r="FL25" s="17">
        <v>153.858770711722</v>
      </c>
      <c r="FM25" s="17">
        <v>215.04151780684199</v>
      </c>
      <c r="FN25" s="17">
        <v>71.478240967758495</v>
      </c>
      <c r="FO25" s="17">
        <v>73.423355297761702</v>
      </c>
      <c r="FP25" s="17">
        <v>9.9963798792837098E-3</v>
      </c>
      <c r="FQ25" s="17">
        <v>130.08189321838401</v>
      </c>
      <c r="FR25" s="17">
        <v>9134.4514161043298</v>
      </c>
      <c r="FS25" s="17">
        <v>7551.3456197798796</v>
      </c>
      <c r="FT25" s="17">
        <v>1583.10579632445</v>
      </c>
      <c r="FU25" s="17">
        <v>8.0885325134344104</v>
      </c>
      <c r="FV25" s="17">
        <v>3.4648337615260201</v>
      </c>
      <c r="FW25" s="17">
        <v>3013.9438304094501</v>
      </c>
      <c r="FX25" s="17">
        <v>240.29707842612001</v>
      </c>
      <c r="FY25" s="17">
        <v>635.81754680577706</v>
      </c>
      <c r="FZ25" s="17">
        <v>51.486734761156903</v>
      </c>
      <c r="GA25" s="17">
        <v>96.111101882085805</v>
      </c>
      <c r="GB25" s="17">
        <v>1591.0202381542899</v>
      </c>
      <c r="GC25" s="17">
        <v>2.3849619411950198</v>
      </c>
      <c r="GD25" s="17">
        <v>518.35628964543798</v>
      </c>
      <c r="GE25" s="17">
        <v>196.934409249271</v>
      </c>
      <c r="GF25" s="17">
        <v>925.63051285945005</v>
      </c>
      <c r="GG25" s="17">
        <v>52.653155095194698</v>
      </c>
      <c r="GH25" s="17">
        <v>0</v>
      </c>
      <c r="GI25" s="17">
        <v>2753.4196428803298</v>
      </c>
      <c r="GJ25" s="17">
        <v>2139.9288888139899</v>
      </c>
      <c r="GK25" s="17">
        <v>339.62335169368799</v>
      </c>
      <c r="GL25" s="17">
        <v>0.98210424775541905</v>
      </c>
      <c r="GM25" s="17">
        <v>1256.7718408872299</v>
      </c>
      <c r="GN25" s="17">
        <v>1327.0119361791601</v>
      </c>
      <c r="GO25" s="17">
        <v>261.42318738224799</v>
      </c>
      <c r="GP25" s="17">
        <v>8.9043731260966902E-2</v>
      </c>
      <c r="GQ25" s="17">
        <v>0.163344208814861</v>
      </c>
      <c r="GR25" s="17">
        <v>231.46639340371601</v>
      </c>
      <c r="GS25" s="17">
        <v>21196.065558755901</v>
      </c>
      <c r="GT25" s="17">
        <v>169.60532040089501</v>
      </c>
      <c r="GU25" s="17">
        <v>944.889960137407</v>
      </c>
      <c r="GW25" s="26">
        <f t="shared" si="0"/>
        <v>1.0798668094187365</v>
      </c>
      <c r="GX25" s="25">
        <f t="shared" si="1"/>
        <v>0</v>
      </c>
      <c r="GY25" s="40">
        <f t="shared" si="2"/>
        <v>2.6803606151146516E-3</v>
      </c>
      <c r="GZ25" s="40">
        <f t="shared" si="3"/>
        <v>2.7400396041442929E-3</v>
      </c>
      <c r="HA25" s="40">
        <f t="shared" si="4"/>
        <v>2.6421656789310721E-3</v>
      </c>
      <c r="HB25" s="40">
        <f t="shared" si="5"/>
        <v>2.5599666654894933E-3</v>
      </c>
      <c r="HC25" s="40">
        <f t="shared" si="6"/>
        <v>2.5414978380935527E-3</v>
      </c>
      <c r="HD25" s="40">
        <f t="shared" si="7"/>
        <v>2.3472652129126683E-3</v>
      </c>
      <c r="HE25" s="40">
        <f t="shared" si="8"/>
        <v>1.983342069474237E-3</v>
      </c>
      <c r="HF25" s="40">
        <f t="shared" si="9"/>
        <v>2.7214828882008262E-3</v>
      </c>
      <c r="HG25" s="40">
        <f t="shared" si="10"/>
        <v>2.7359524261063302E-3</v>
      </c>
      <c r="HH25" s="40">
        <f t="shared" si="11"/>
        <v>2.7337390783581401E-3</v>
      </c>
      <c r="HI25" s="40">
        <f t="shared" si="12"/>
        <v>2.7276244926706049E-3</v>
      </c>
      <c r="HJ25" s="40">
        <f t="shared" si="13"/>
        <v>2.6960306253250629E-3</v>
      </c>
      <c r="HK25" s="40">
        <f t="shared" si="14"/>
        <v>2.7300636693200894E-3</v>
      </c>
      <c r="HL25" s="40">
        <f t="shared" si="15"/>
        <v>2.732345020322176E-3</v>
      </c>
      <c r="HM25" s="40">
        <f t="shared" si="16"/>
        <v>2.7315910126410633E-3</v>
      </c>
      <c r="HN25" s="40">
        <f t="shared" si="17"/>
        <v>2.7378471682424493E-3</v>
      </c>
      <c r="HO25" s="40">
        <f t="shared" si="18"/>
        <v>2.741193953699545E-3</v>
      </c>
      <c r="HP25" s="40">
        <f t="shared" si="19"/>
        <v>2.7806130822364676E-3</v>
      </c>
      <c r="HQ25" s="40">
        <f t="shared" si="20"/>
        <v>2.6181454940950272E-3</v>
      </c>
      <c r="HR25" s="40">
        <f t="shared" si="21"/>
        <v>2.7366284025171087E-3</v>
      </c>
      <c r="HS25" s="40">
        <f t="shared" si="22"/>
        <v>2.7311818809620104E-3</v>
      </c>
      <c r="HT25" s="40">
        <f t="shared" si="23"/>
        <v>2.7329244839585372E-3</v>
      </c>
      <c r="HU25" s="40">
        <f t="shared" si="24"/>
        <v>3.0845181050225216E-3</v>
      </c>
      <c r="HV25" s="40">
        <f t="shared" si="25"/>
        <v>2.7302230336396301E-3</v>
      </c>
      <c r="HW25" s="40">
        <f t="shared" si="26"/>
        <v>2.7727721543087985E-3</v>
      </c>
      <c r="HX25" s="40">
        <f t="shared" si="27"/>
        <v>2.6618732801361989E-3</v>
      </c>
      <c r="HY25" s="40">
        <f t="shared" si="28"/>
        <v>2.7152952029055218E-3</v>
      </c>
      <c r="HZ25" s="40">
        <f t="shared" si="29"/>
        <v>-1.1241608565690814E-2</v>
      </c>
      <c r="IA25" s="40">
        <f t="shared" si="30"/>
        <v>2.7237732432862571E-3</v>
      </c>
      <c r="IB25" s="40">
        <f t="shared" si="31"/>
        <v>0</v>
      </c>
      <c r="IC25" s="40">
        <f t="shared" si="32"/>
        <v>2.7333707545240623E-3</v>
      </c>
      <c r="ID25" s="40">
        <f t="shared" si="33"/>
        <v>2.7437206032291167E-3</v>
      </c>
      <c r="IE25" s="40">
        <f t="shared" si="34"/>
        <v>2.698608549905274E-3</v>
      </c>
      <c r="IF25" s="40">
        <f t="shared" si="35"/>
        <v>2.727497561955772E-3</v>
      </c>
      <c r="IG25" s="40">
        <f t="shared" si="36"/>
        <v>6.0334965141642175E-3</v>
      </c>
      <c r="IH25" s="40">
        <f t="shared" si="37"/>
        <v>8.6497246043831955E-3</v>
      </c>
      <c r="II25" s="40">
        <f t="shared" si="38"/>
        <v>2.6425502524728196E-3</v>
      </c>
      <c r="IJ25" s="40">
        <f t="shared" si="39"/>
        <v>2.7292547839209529E-3</v>
      </c>
      <c r="IK25" s="40">
        <f t="shared" si="40"/>
        <v>1.944592617186631E-3</v>
      </c>
      <c r="IL25" s="40">
        <f t="shared" si="41"/>
        <v>0</v>
      </c>
      <c r="IM25" s="40">
        <f t="shared" si="42"/>
        <v>2.7447214072848863E-3</v>
      </c>
      <c r="IN25" s="40">
        <f t="shared" si="43"/>
        <v>1.7137626101052111E-3</v>
      </c>
      <c r="IO25" s="40">
        <f t="shared" si="44"/>
        <v>2.7268803858871301E-3</v>
      </c>
      <c r="IP25" s="40">
        <f t="shared" si="45"/>
        <v>2.7309966036485811E-3</v>
      </c>
      <c r="IQ25" s="40">
        <f t="shared" si="46"/>
        <v>2.7190268963467453E-3</v>
      </c>
      <c r="IR25" s="40">
        <f t="shared" si="47"/>
        <v>-3.1064173316193945E-3</v>
      </c>
      <c r="IS25" s="40">
        <f t="shared" si="48"/>
        <v>2.7425577728862681E-3</v>
      </c>
      <c r="IT25" s="40">
        <f t="shared" si="49"/>
        <v>2.7736370505613648E-3</v>
      </c>
      <c r="IU25" s="40">
        <f t="shared" si="50"/>
        <v>2.8694918897449349E-3</v>
      </c>
      <c r="IV25" s="40">
        <f t="shared" si="51"/>
        <v>0</v>
      </c>
      <c r="IW25" s="40">
        <f t="shared" si="52"/>
        <v>2.7493346564435956E-3</v>
      </c>
      <c r="IX25" s="40">
        <f t="shared" si="53"/>
        <v>2.6284695608099176E-3</v>
      </c>
      <c r="IY25" s="40">
        <f t="shared" si="54"/>
        <v>2.7187222574547722E-3</v>
      </c>
      <c r="IZ25" s="40">
        <f t="shared" si="55"/>
        <v>0</v>
      </c>
      <c r="JA25" s="40">
        <f t="shared" si="56"/>
        <v>2.7590071640236726E-3</v>
      </c>
      <c r="JB25" s="40">
        <f t="shared" si="57"/>
        <v>2.745164707199977E-3</v>
      </c>
      <c r="JC25" s="40">
        <f t="shared" si="58"/>
        <v>2.7038370343449979E-3</v>
      </c>
      <c r="JD25" s="40">
        <f t="shared" si="59"/>
        <v>2.762718047080948E-3</v>
      </c>
      <c r="JE25" s="40">
        <f t="shared" si="60"/>
        <v>2.7421182795361564E-3</v>
      </c>
      <c r="JF25" s="40">
        <f t="shared" si="61"/>
        <v>2.7448186582455232E-3</v>
      </c>
      <c r="JG25" s="40">
        <f t="shared" si="62"/>
        <v>2.7450534886575249E-3</v>
      </c>
      <c r="JH25" s="40">
        <f t="shared" si="63"/>
        <v>-5.2708865133793414E-3</v>
      </c>
      <c r="JI25" s="40">
        <f t="shared" si="64"/>
        <v>2.6480514183540227E-3</v>
      </c>
      <c r="JJ25" s="40">
        <f t="shared" si="65"/>
        <v>2.7251207988163227E-3</v>
      </c>
      <c r="JK25" s="40">
        <f t="shared" si="66"/>
        <v>2.6347912214171165E-3</v>
      </c>
      <c r="JL25" s="40">
        <f t="shared" si="67"/>
        <v>2.7680699182245742E-3</v>
      </c>
    </row>
    <row r="26" spans="1:272" x14ac:dyDescent="0.25">
      <c r="A26" s="17" t="s">
        <v>195</v>
      </c>
      <c r="B26" s="59">
        <v>56016.855755999997</v>
      </c>
      <c r="C26" s="59">
        <v>1439.3701570999999</v>
      </c>
      <c r="D26" s="59">
        <v>20849.706692</v>
      </c>
      <c r="E26" s="59">
        <v>6586.3863994000003</v>
      </c>
      <c r="F26" s="59">
        <v>3680.1486761000001</v>
      </c>
      <c r="G26" s="59">
        <v>11989.474038</v>
      </c>
      <c r="H26" s="59">
        <v>13161.181439</v>
      </c>
      <c r="I26" s="17">
        <v>42.138483981</v>
      </c>
      <c r="J26" s="17">
        <v>4.9124054817999996</v>
      </c>
      <c r="K26" s="17">
        <v>1.24115362</v>
      </c>
      <c r="L26" s="17">
        <v>0.42813867719999998</v>
      </c>
      <c r="M26" s="17">
        <v>45.320921834000004</v>
      </c>
      <c r="N26" s="17">
        <v>2.8791368999999999E-3</v>
      </c>
      <c r="O26" s="17">
        <v>0.67737329509999999</v>
      </c>
      <c r="P26" s="17">
        <v>8.7622467699999998E-2</v>
      </c>
      <c r="Q26" s="17">
        <v>5.5445581700000003E-2</v>
      </c>
      <c r="R26" s="17">
        <v>1.4669564593</v>
      </c>
      <c r="S26" s="17">
        <v>3.9042971529999999</v>
      </c>
      <c r="T26" s="17">
        <v>0.55270141269999995</v>
      </c>
      <c r="U26" s="17">
        <v>2.047156491</v>
      </c>
      <c r="V26" s="17">
        <v>10.318599431000001</v>
      </c>
      <c r="W26" s="17">
        <v>0.84334223149999998</v>
      </c>
      <c r="X26" s="17">
        <v>4.6000000000000001E-4</v>
      </c>
      <c r="Y26" s="17">
        <v>3.9180096000000003E-3</v>
      </c>
      <c r="Z26" s="17">
        <v>2.5311334964999999</v>
      </c>
      <c r="AA26" s="17">
        <v>89.055023461999994</v>
      </c>
      <c r="AB26" s="17">
        <v>152.72009539999999</v>
      </c>
      <c r="AC26" s="17">
        <v>0.44777</v>
      </c>
      <c r="AD26" s="17">
        <v>0.31397820830000001</v>
      </c>
      <c r="AE26" s="17">
        <v>3.4680000000000002E-2</v>
      </c>
      <c r="AF26" s="17">
        <v>6.4212153792000004</v>
      </c>
      <c r="AG26" s="17">
        <v>2.0719999999999999E-2</v>
      </c>
      <c r="AH26" s="17">
        <v>6.8362642167000001</v>
      </c>
      <c r="AI26" s="17">
        <v>23.371268382</v>
      </c>
      <c r="AJ26" s="17">
        <v>107.9396588</v>
      </c>
      <c r="AK26" s="17">
        <v>22.486442264000001</v>
      </c>
      <c r="AL26" s="17">
        <v>4.3325663013</v>
      </c>
      <c r="AM26" s="17">
        <v>3.0274761750999999</v>
      </c>
      <c r="AN26" s="17">
        <v>9.9631821600000003E-2</v>
      </c>
      <c r="AP26" s="17">
        <v>7.3039999999999994E-2</v>
      </c>
      <c r="AQ26" s="17">
        <v>193.34295788</v>
      </c>
      <c r="AR26" s="17">
        <v>2.3190149999999998</v>
      </c>
      <c r="AS26" s="17">
        <v>0.56385336770000005</v>
      </c>
      <c r="AT26" s="17">
        <v>4.1823976727999996</v>
      </c>
      <c r="AU26" s="17">
        <v>321.25385617000001</v>
      </c>
      <c r="AV26" s="17">
        <v>0.1090806091</v>
      </c>
      <c r="AZ26" s="17">
        <v>2.7425099999999999E-5</v>
      </c>
      <c r="BA26" s="17">
        <v>6.357477E-4</v>
      </c>
      <c r="BB26" s="17">
        <v>5.6529219999999997E-4</v>
      </c>
      <c r="BD26" s="17">
        <v>2.9158308454999999</v>
      </c>
      <c r="BE26" s="17">
        <v>1.5468249999999999</v>
      </c>
      <c r="BF26" s="17">
        <v>0.15332999999999999</v>
      </c>
      <c r="BG26" s="17">
        <v>238.54449983000001</v>
      </c>
      <c r="BH26" s="17">
        <v>2.0995E-2</v>
      </c>
      <c r="BI26" s="17">
        <v>29.329146000000001</v>
      </c>
      <c r="BJ26" s="17">
        <v>28.449269000000001</v>
      </c>
      <c r="BK26" s="17">
        <v>71.361086624999999</v>
      </c>
      <c r="BL26" s="17">
        <v>810.32684845000006</v>
      </c>
      <c r="BM26" s="17">
        <v>3.3886172862000001</v>
      </c>
      <c r="BN26" s="17">
        <v>267.181263</v>
      </c>
      <c r="BO26" s="17">
        <v>6.042574E-4</v>
      </c>
      <c r="BQ26" s="17" t="s">
        <v>195</v>
      </c>
      <c r="BR26" s="17">
        <v>28.603872527117701</v>
      </c>
      <c r="BS26" s="17">
        <v>474.49936151611399</v>
      </c>
      <c r="BT26" s="17">
        <v>1.5507455502196299</v>
      </c>
      <c r="BU26" s="17">
        <v>4.92584317872935</v>
      </c>
      <c r="BV26" s="17">
        <v>0.15373944908718601</v>
      </c>
      <c r="BW26" s="17">
        <v>1.24454078760985</v>
      </c>
      <c r="BX26" s="17">
        <v>42.252036834417297</v>
      </c>
      <c r="BY26" s="17">
        <v>42.252036834417297</v>
      </c>
      <c r="BZ26" s="17">
        <v>86.961742793754794</v>
      </c>
      <c r="CA26" s="17">
        <v>46.207634383430403</v>
      </c>
      <c r="CB26" s="17">
        <v>0.176017619554556</v>
      </c>
      <c r="CC26" s="17">
        <v>0.25329219227456201</v>
      </c>
      <c r="CD26" s="17">
        <v>45.443616553218497</v>
      </c>
      <c r="CE26" s="17">
        <v>6.0589984902775296E-4</v>
      </c>
      <c r="CF26" s="17">
        <v>9.2380724735969199E-4</v>
      </c>
      <c r="CG26" s="17">
        <v>1.9630803120708499E-3</v>
      </c>
      <c r="CH26" s="17">
        <v>3.92934100188166E-3</v>
      </c>
      <c r="CI26" s="17">
        <v>0.67923255741267896</v>
      </c>
      <c r="CJ26" s="17">
        <v>2.1086893067500001E-2</v>
      </c>
      <c r="CK26" s="17">
        <v>6.6775388709315195E-2</v>
      </c>
      <c r="CL26" s="17">
        <v>5.5595002112621902E-2</v>
      </c>
      <c r="CM26" s="17">
        <v>239.198912092987</v>
      </c>
      <c r="CN26" s="17">
        <v>16316.3452219641</v>
      </c>
      <c r="CO26" s="17">
        <v>1.47096318284484</v>
      </c>
      <c r="CP26" s="17">
        <v>2.1053124227142301E-2</v>
      </c>
      <c r="CQ26" s="17">
        <v>0.16071468991131899</v>
      </c>
      <c r="CR26" s="17">
        <v>0.39346825478022601</v>
      </c>
      <c r="CS26" s="17">
        <v>3.9149855703410101</v>
      </c>
      <c r="CT26" s="17">
        <v>2.05253639935095</v>
      </c>
      <c r="CU26" s="17">
        <v>23.2948286753292</v>
      </c>
      <c r="CV26" s="17">
        <v>10.346380827876301</v>
      </c>
      <c r="CW26" s="17">
        <v>0.56539445375475506</v>
      </c>
      <c r="CX26" s="17">
        <v>3.0357388493747202</v>
      </c>
      <c r="CY26" s="17">
        <v>4.1925157237060198</v>
      </c>
      <c r="CZ26" s="17">
        <v>56165.530168604098</v>
      </c>
      <c r="DA26" s="17">
        <v>0.84564212426959595</v>
      </c>
      <c r="DB26" s="17">
        <v>4.6113494601431802E-4</v>
      </c>
      <c r="DC26" s="17">
        <v>0.88228962119082599</v>
      </c>
      <c r="DD26" s="17">
        <v>22.0001872385455</v>
      </c>
      <c r="DE26" s="17">
        <v>1.40094262801964</v>
      </c>
      <c r="DF26" s="17">
        <v>3.2549605648241497E-2</v>
      </c>
      <c r="DG26" s="17">
        <v>5.0093467484581504</v>
      </c>
      <c r="DH26" s="17">
        <v>8.4155329287851799E-2</v>
      </c>
      <c r="DI26" s="17">
        <v>198.63100587951101</v>
      </c>
      <c r="DJ26" s="17">
        <v>186.13503279586999</v>
      </c>
      <c r="DK26" s="17">
        <v>37.110104609033201</v>
      </c>
      <c r="DL26" s="17">
        <v>70.724031072646298</v>
      </c>
      <c r="DM26" s="17">
        <v>337.91102064164699</v>
      </c>
      <c r="DN26" s="17">
        <v>2.538121819249</v>
      </c>
      <c r="DO26" s="17">
        <v>17.961242424636598</v>
      </c>
      <c r="DP26" s="17">
        <v>89.194793595282903</v>
      </c>
      <c r="DQ26" s="17">
        <v>89.194793595282903</v>
      </c>
      <c r="DR26" s="17">
        <v>2.4295228581099102</v>
      </c>
      <c r="DS26" s="17">
        <v>0</v>
      </c>
      <c r="DT26" s="17">
        <v>153.100147606923</v>
      </c>
      <c r="DU26" s="17">
        <v>0.44867174605215099</v>
      </c>
      <c r="DV26" s="17">
        <v>812.51506894060503</v>
      </c>
      <c r="DW26" s="17">
        <v>0.102749745730598</v>
      </c>
      <c r="DX26" s="17">
        <v>0.20516703619784499</v>
      </c>
      <c r="DY26" s="17">
        <v>0</v>
      </c>
      <c r="DZ26" s="17">
        <v>3.4774475222804802E-2</v>
      </c>
      <c r="EA26" s="17">
        <v>64.897859094659097</v>
      </c>
      <c r="EB26" s="17">
        <v>15.3133166148651</v>
      </c>
      <c r="EC26" s="17">
        <v>3.5904161458263499</v>
      </c>
      <c r="ED26" s="17">
        <v>892.55520321628796</v>
      </c>
      <c r="EE26" s="17">
        <v>425.79860458780098</v>
      </c>
      <c r="EF26" s="17">
        <v>1.6740509424538399</v>
      </c>
      <c r="EG26" s="17">
        <v>4.7645980354216704</v>
      </c>
      <c r="EH26" s="17">
        <v>2.07770933420196E-2</v>
      </c>
      <c r="EI26" s="17">
        <v>2.2620767741701999</v>
      </c>
      <c r="EJ26" s="17">
        <v>4.5927056396728299</v>
      </c>
      <c r="EK26" s="17">
        <v>122.29922495574201</v>
      </c>
      <c r="EL26" s="17">
        <v>3.39789576100923</v>
      </c>
      <c r="EM26" s="17">
        <v>0.77806685947024901</v>
      </c>
      <c r="EN26" s="17">
        <v>22.9676021369369</v>
      </c>
      <c r="EO26" s="17">
        <v>1443.24830135254</v>
      </c>
      <c r="EP26" s="17">
        <v>0</v>
      </c>
      <c r="EQ26" s="17">
        <v>1.7812267169523299</v>
      </c>
      <c r="ER26" s="17">
        <v>2.56323200128287</v>
      </c>
      <c r="ES26" s="17">
        <v>13784.8175548286</v>
      </c>
      <c r="ET26" s="17">
        <v>18813.294963978002</v>
      </c>
      <c r="EU26" s="17">
        <v>2090.36622675132</v>
      </c>
      <c r="EV26" s="17">
        <v>20903.661190729301</v>
      </c>
      <c r="EW26" s="17">
        <v>0.54433841484352596</v>
      </c>
      <c r="EX26" s="17">
        <v>900.58920218706396</v>
      </c>
      <c r="EY26" s="17">
        <v>21.4007887642376</v>
      </c>
      <c r="EZ26" s="17">
        <v>0.109376636496688</v>
      </c>
      <c r="FA26" s="17">
        <v>0</v>
      </c>
      <c r="FB26" s="17">
        <v>0</v>
      </c>
      <c r="FC26" s="17">
        <v>0</v>
      </c>
      <c r="FD26" s="5">
        <v>2.7500711929760801E-5</v>
      </c>
      <c r="FE26" s="17">
        <v>6.3742882266705405E-4</v>
      </c>
      <c r="FF26" s="17">
        <v>5.6678112770639595E-4</v>
      </c>
      <c r="FG26" s="17">
        <v>0</v>
      </c>
      <c r="FH26" s="17">
        <v>2.9237999997721098</v>
      </c>
      <c r="FI26" s="17">
        <v>91.510431968095702</v>
      </c>
      <c r="FJ26" s="17">
        <v>5247.9540216819096</v>
      </c>
      <c r="FK26" s="17">
        <v>273.95552872345303</v>
      </c>
      <c r="FL26" s="17">
        <v>77.756344963637801</v>
      </c>
      <c r="FM26" s="17">
        <v>103.343980065587</v>
      </c>
      <c r="FN26" s="17">
        <v>42.400405595955</v>
      </c>
      <c r="FO26" s="17">
        <v>57.730180651740397</v>
      </c>
      <c r="FP26" s="17">
        <v>6.9255139493170498E-3</v>
      </c>
      <c r="FQ26" s="17">
        <v>94.352266275360506</v>
      </c>
      <c r="FR26" s="17">
        <v>6600.0236851978098</v>
      </c>
      <c r="FS26" s="17">
        <v>3686.0086843303002</v>
      </c>
      <c r="FT26" s="17">
        <v>2914.01500086751</v>
      </c>
      <c r="FU26" s="17">
        <v>21.9783689218626</v>
      </c>
      <c r="FV26" s="17">
        <v>3.2969078812773498</v>
      </c>
      <c r="FW26" s="17">
        <v>1428.17017174946</v>
      </c>
      <c r="FX26" s="17">
        <v>145.90383023746</v>
      </c>
      <c r="FY26" s="17">
        <v>160.42228331880401</v>
      </c>
      <c r="FZ26" s="17">
        <v>42.958399147582803</v>
      </c>
      <c r="GA26" s="17">
        <v>95.997693583578496</v>
      </c>
      <c r="GB26" s="17">
        <v>403.45528342840697</v>
      </c>
      <c r="GC26" s="17">
        <v>9.9824969045341105E-2</v>
      </c>
      <c r="GD26" s="17">
        <v>213.467507752106</v>
      </c>
      <c r="GE26" s="17">
        <v>173.01758232492799</v>
      </c>
      <c r="GF26" s="17">
        <v>434.91866274825401</v>
      </c>
      <c r="GG26" s="17">
        <v>34.840362744847702</v>
      </c>
      <c r="GH26" s="17">
        <v>0</v>
      </c>
      <c r="GI26" s="17">
        <v>12022.143280464899</v>
      </c>
      <c r="GJ26" s="17">
        <v>1300.4330713660599</v>
      </c>
      <c r="GK26" s="17">
        <v>267.92557529446498</v>
      </c>
      <c r="GL26" s="17">
        <v>7.5897895593834397</v>
      </c>
      <c r="GM26" s="17">
        <v>78.584236347019399</v>
      </c>
      <c r="GN26" s="17">
        <v>1582.2102725167199</v>
      </c>
      <c r="GO26" s="17">
        <v>193.27748267928601</v>
      </c>
      <c r="GP26" s="17">
        <v>7.3233488095957297E-2</v>
      </c>
      <c r="GQ26" s="17">
        <v>2.2937531548668399</v>
      </c>
      <c r="GR26" s="17">
        <v>244.07870864282401</v>
      </c>
      <c r="GS26" s="17">
        <v>13157.335485371599</v>
      </c>
      <c r="GT26" s="17">
        <v>318.04827081380199</v>
      </c>
      <c r="GU26" s="17">
        <v>1350.6733740658401</v>
      </c>
      <c r="GW26" s="26">
        <f t="shared" si="0"/>
        <v>1.0476906642803658</v>
      </c>
      <c r="GX26" s="25">
        <f t="shared" si="1"/>
        <v>0</v>
      </c>
      <c r="GY26" s="40">
        <f t="shared" si="2"/>
        <v>2.6541013521305438E-3</v>
      </c>
      <c r="GZ26" s="40">
        <f t="shared" si="3"/>
        <v>2.694334208202333E-3</v>
      </c>
      <c r="HA26" s="40">
        <f t="shared" si="4"/>
        <v>2.5877821461154356E-3</v>
      </c>
      <c r="HB26" s="40">
        <f t="shared" si="5"/>
        <v>2.0705262295348734E-3</v>
      </c>
      <c r="HC26" s="40">
        <f t="shared" si="6"/>
        <v>1.5923292089683088E-3</v>
      </c>
      <c r="HD26" s="40">
        <f t="shared" si="7"/>
        <v>2.7248269908551155E-3</v>
      </c>
      <c r="HE26" s="40">
        <f t="shared" si="8"/>
        <v>-2.9221948243979534E-4</v>
      </c>
      <c r="HF26" s="40">
        <f t="shared" si="9"/>
        <v>2.694754122348032E-3</v>
      </c>
      <c r="HG26" s="40">
        <f t="shared" si="10"/>
        <v>2.7354616753718268E-3</v>
      </c>
      <c r="HH26" s="40">
        <f t="shared" si="11"/>
        <v>2.7290478432879469E-3</v>
      </c>
      <c r="HI26" s="40">
        <f t="shared" si="12"/>
        <v>2.7354095564949771E-3</v>
      </c>
      <c r="HJ26" s="40">
        <f t="shared" si="13"/>
        <v>2.7072423563645935E-3</v>
      </c>
      <c r="HK26" s="40">
        <f t="shared" si="14"/>
        <v>2.6920079522937011E-3</v>
      </c>
      <c r="HL26" s="40">
        <f t="shared" si="15"/>
        <v>2.7448119465714768E-3</v>
      </c>
      <c r="HM26" s="40">
        <f t="shared" si="16"/>
        <v>2.7369016544508706E-3</v>
      </c>
      <c r="HN26" s="40">
        <f t="shared" si="17"/>
        <v>2.6949020650620975E-3</v>
      </c>
      <c r="HO26" s="40">
        <f t="shared" si="18"/>
        <v>2.7313172926426996E-3</v>
      </c>
      <c r="HP26" s="40">
        <f t="shared" si="19"/>
        <v>2.7376034461919518E-3</v>
      </c>
      <c r="HQ26" s="40">
        <f t="shared" si="20"/>
        <v>2.6805286860179457E-3</v>
      </c>
      <c r="HR26" s="40">
        <f t="shared" si="21"/>
        <v>2.6279907640680881E-3</v>
      </c>
      <c r="HS26" s="40">
        <f t="shared" si="22"/>
        <v>2.6923612125921547E-3</v>
      </c>
      <c r="HT26" s="40">
        <f t="shared" si="23"/>
        <v>2.7271168022800101E-3</v>
      </c>
      <c r="HU26" s="40">
        <f t="shared" si="24"/>
        <v>2.4672739441695835E-3</v>
      </c>
      <c r="HV26" s="40">
        <f t="shared" si="25"/>
        <v>2.8921322402221104E-3</v>
      </c>
      <c r="HW26" s="40">
        <f t="shared" si="26"/>
        <v>2.7609459393048599E-3</v>
      </c>
      <c r="HX26" s="40">
        <f t="shared" si="27"/>
        <v>1.569480618266851E-3</v>
      </c>
      <c r="HY26" s="40">
        <f t="shared" si="28"/>
        <v>2.4885540172535229E-3</v>
      </c>
      <c r="HZ26" s="40">
        <f t="shared" si="29"/>
        <v>2.0138599105589627E-3</v>
      </c>
      <c r="IA26" s="40">
        <f t="shared" si="30"/>
        <v>2.7520622607490044E-3</v>
      </c>
      <c r="IB26" s="40">
        <f t="shared" si="31"/>
        <v>2.7241990428142739E-3</v>
      </c>
      <c r="IC26" s="40">
        <f t="shared" si="32"/>
        <v>2.7149998319604164E-3</v>
      </c>
      <c r="ID26" s="40">
        <f t="shared" si="33"/>
        <v>2.7554701746911807E-3</v>
      </c>
      <c r="IE26" s="40">
        <f t="shared" si="34"/>
        <v>2.7088182311315592E-3</v>
      </c>
      <c r="IF26" s="40">
        <f t="shared" si="35"/>
        <v>-3.2706700133430821E-3</v>
      </c>
      <c r="IG26" s="40">
        <f t="shared" si="36"/>
        <v>0.13303327354729419</v>
      </c>
      <c r="IH26" s="40">
        <f t="shared" si="37"/>
        <v>2.1397776815375524E-2</v>
      </c>
      <c r="II26" s="40">
        <f t="shared" si="38"/>
        <v>2.7448897739040614E-3</v>
      </c>
      <c r="IJ26" s="40">
        <f t="shared" si="39"/>
        <v>2.7292285048113878E-3</v>
      </c>
      <c r="IK26" s="40">
        <f t="shared" si="40"/>
        <v>1.9386120040698117E-3</v>
      </c>
      <c r="IL26" s="40">
        <f t="shared" si="41"/>
        <v>0</v>
      </c>
      <c r="IM26" s="40">
        <f t="shared" si="42"/>
        <v>2.6490703170496061E-3</v>
      </c>
      <c r="IN26" s="40">
        <f t="shared" si="43"/>
        <v>-3.3864797265917615E-4</v>
      </c>
      <c r="IO26" s="40">
        <f t="shared" si="44"/>
        <v>-1.089335132940489E-2</v>
      </c>
      <c r="IP26" s="40">
        <f t="shared" si="45"/>
        <v>2.7331326600765161E-3</v>
      </c>
      <c r="IQ26" s="40">
        <f t="shared" si="46"/>
        <v>2.4191986744403439E-3</v>
      </c>
      <c r="IR26" s="40">
        <f t="shared" si="47"/>
        <v>-9.9783560403449087E-3</v>
      </c>
      <c r="IS26" s="40">
        <f t="shared" si="48"/>
        <v>2.7138407012066478E-3</v>
      </c>
      <c r="IT26" s="40">
        <f t="shared" si="49"/>
        <v>0</v>
      </c>
      <c r="IU26" s="40">
        <f t="shared" si="50"/>
        <v>0</v>
      </c>
      <c r="IV26" s="40">
        <f t="shared" si="51"/>
        <v>0</v>
      </c>
      <c r="IW26" s="40">
        <f t="shared" si="52"/>
        <v>2.7570338762958656E-3</v>
      </c>
      <c r="IX26" s="40">
        <f t="shared" si="53"/>
        <v>2.6443236319282711E-3</v>
      </c>
      <c r="IY26" s="40">
        <f t="shared" si="54"/>
        <v>2.6339081034480578E-3</v>
      </c>
      <c r="IZ26" s="40">
        <f t="shared" si="55"/>
        <v>0</v>
      </c>
      <c r="JA26" s="40">
        <f t="shared" si="56"/>
        <v>2.7330646715699094E-3</v>
      </c>
      <c r="JB26" s="40">
        <f t="shared" si="57"/>
        <v>2.5345790374670719E-3</v>
      </c>
      <c r="JC26" s="40">
        <f t="shared" si="58"/>
        <v>2.6703781855215197E-3</v>
      </c>
      <c r="JD26" s="40">
        <f t="shared" si="59"/>
        <v>2.7433550698228839E-3</v>
      </c>
      <c r="JE26" s="40">
        <f t="shared" si="60"/>
        <v>2.7684795018957454E-3</v>
      </c>
      <c r="JF26" s="40">
        <f t="shared" si="61"/>
        <v>2.7387490638222842E-3</v>
      </c>
      <c r="JG26" s="40">
        <f t="shared" si="62"/>
        <v>2.738648573338825E-3</v>
      </c>
      <c r="JH26" s="40">
        <f t="shared" si="63"/>
        <v>-8.9272120490738217E-3</v>
      </c>
      <c r="JI26" s="40">
        <f t="shared" si="64"/>
        <v>2.7004171153783476E-3</v>
      </c>
      <c r="JJ26" s="40">
        <f t="shared" si="65"/>
        <v>2.7381300470301043E-3</v>
      </c>
      <c r="JK26" s="40">
        <f t="shared" si="66"/>
        <v>2.7857952541566352E-3</v>
      </c>
      <c r="JL26" s="40">
        <f t="shared" si="67"/>
        <v>2.7181281151922405E-3</v>
      </c>
    </row>
    <row r="27" spans="1:272" x14ac:dyDescent="0.25">
      <c r="A27" s="17" t="s">
        <v>196</v>
      </c>
      <c r="B27" s="59">
        <v>6168.6546017000001</v>
      </c>
      <c r="C27" s="59">
        <v>137.24237210999999</v>
      </c>
      <c r="D27" s="59">
        <v>6821.4317870000004</v>
      </c>
      <c r="E27" s="59">
        <v>7569.7485748999998</v>
      </c>
      <c r="F27" s="59">
        <v>2161.1781375999999</v>
      </c>
      <c r="G27" s="59">
        <v>2822.1454204000001</v>
      </c>
      <c r="H27" s="59">
        <v>3269.3688035999999</v>
      </c>
      <c r="I27" s="17">
        <v>11.003300748999999</v>
      </c>
      <c r="J27" s="17">
        <v>31.291347548000001</v>
      </c>
      <c r="K27" s="17">
        <v>0.49742449999999999</v>
      </c>
      <c r="L27" s="17">
        <v>0.19251364069999999</v>
      </c>
      <c r="M27" s="17">
        <v>46.025844118000002</v>
      </c>
      <c r="N27" s="17">
        <v>5.0280684999999999E-3</v>
      </c>
      <c r="O27" s="17">
        <v>3.5341284900000001</v>
      </c>
      <c r="P27" s="17">
        <v>1.0001147199999999E-2</v>
      </c>
      <c r="Q27" s="17">
        <v>0.33645426179999999</v>
      </c>
      <c r="R27" s="17">
        <v>0.88508696499999995</v>
      </c>
      <c r="T27" s="17">
        <v>5.9078145999999998E-2</v>
      </c>
      <c r="U27" s="17">
        <v>0.276330731</v>
      </c>
      <c r="V27" s="17">
        <v>0.77248261900000004</v>
      </c>
      <c r="W27" s="17">
        <v>4.5718614999999997E-2</v>
      </c>
      <c r="Y27" s="17">
        <v>2.7825110000000001E-4</v>
      </c>
      <c r="AA27" s="17">
        <v>85.531141763999997</v>
      </c>
      <c r="AB27" s="17">
        <v>22.213863</v>
      </c>
      <c r="AD27" s="17">
        <v>4.6035607300000003E-2</v>
      </c>
      <c r="AF27" s="17">
        <v>1.1530809716999999</v>
      </c>
      <c r="AH27" s="17">
        <v>1.244235473</v>
      </c>
      <c r="AI27" s="17">
        <v>47.044026854999998</v>
      </c>
      <c r="AJ27" s="17">
        <v>63.582242899999997</v>
      </c>
      <c r="AK27" s="17">
        <v>3.2445201556000001</v>
      </c>
      <c r="AL27" s="17">
        <v>0.55783520119999996</v>
      </c>
      <c r="AM27" s="17">
        <v>1.6452137819999999</v>
      </c>
      <c r="AN27" s="17">
        <v>0.27618435600000002</v>
      </c>
      <c r="AQ27" s="17">
        <v>40.240304139999999</v>
      </c>
      <c r="AS27" s="17">
        <v>0.28206425499999999</v>
      </c>
      <c r="AT27" s="17">
        <v>0.81529817599999999</v>
      </c>
      <c r="AU27" s="17">
        <v>38.246829689999998</v>
      </c>
      <c r="AV27" s="17">
        <v>0.96658827619999999</v>
      </c>
      <c r="AZ27" s="5">
        <v>5.3994861999999996E-6</v>
      </c>
      <c r="BA27" s="17">
        <v>1.738129E-4</v>
      </c>
      <c r="BB27" s="17">
        <v>2.3369450000000001E-4</v>
      </c>
      <c r="BD27" s="17">
        <v>0.1242765986</v>
      </c>
      <c r="BG27" s="17">
        <v>0.57909231949999995</v>
      </c>
      <c r="BI27" s="17">
        <v>5.5485509999999998</v>
      </c>
      <c r="BJ27" s="17">
        <v>5.3820750000000004</v>
      </c>
      <c r="BK27" s="17">
        <v>5.5589619590000003</v>
      </c>
      <c r="BL27" s="17">
        <v>40.354699105000002</v>
      </c>
      <c r="BM27" s="17">
        <v>0.26197948199999999</v>
      </c>
      <c r="BN27" s="17">
        <v>14.1674866</v>
      </c>
      <c r="BO27" s="17">
        <v>7.2464600000000004E-5</v>
      </c>
      <c r="BQ27" s="17" t="s">
        <v>196</v>
      </c>
      <c r="BR27" s="17">
        <v>0.89989278890490998</v>
      </c>
      <c r="BS27" s="17">
        <v>7.50615706910318</v>
      </c>
      <c r="BT27" s="17">
        <v>0</v>
      </c>
      <c r="BU27" s="17">
        <v>31.3774375958462</v>
      </c>
      <c r="BV27" s="17">
        <v>0</v>
      </c>
      <c r="BW27" s="17">
        <v>0.49879425031498398</v>
      </c>
      <c r="BX27" s="17">
        <v>11.033465681239599</v>
      </c>
      <c r="BY27" s="17">
        <v>11.033465681239599</v>
      </c>
      <c r="BZ27" s="17">
        <v>4.58752172174691</v>
      </c>
      <c r="CA27" s="17">
        <v>105.240545328224</v>
      </c>
      <c r="CB27" s="17">
        <v>7.8962901385274606E-2</v>
      </c>
      <c r="CC27" s="17">
        <v>0.11362975840881299</v>
      </c>
      <c r="CD27" s="17">
        <v>46.151791728038098</v>
      </c>
      <c r="CE27" s="5">
        <v>7.2668993853205303E-5</v>
      </c>
      <c r="CF27" s="17">
        <v>1.60606806219237E-3</v>
      </c>
      <c r="CG27" s="17">
        <v>3.4129071071501401E-3</v>
      </c>
      <c r="CH27" s="17">
        <v>2.7903336983746202E-4</v>
      </c>
      <c r="CI27" s="17">
        <v>3.5437907402142099</v>
      </c>
      <c r="CJ27" s="17">
        <v>2.4067815429046902E-3</v>
      </c>
      <c r="CK27" s="17">
        <v>7.6213966335422203E-3</v>
      </c>
      <c r="CL27" s="17">
        <v>0.33737606039527901</v>
      </c>
      <c r="CM27" s="17">
        <v>0.58069218765521502</v>
      </c>
      <c r="CN27" s="17">
        <v>9963.9455034336697</v>
      </c>
      <c r="CO27" s="17">
        <v>0.88750356127416097</v>
      </c>
      <c r="CP27" s="17">
        <v>0</v>
      </c>
      <c r="CQ27" s="17">
        <v>1.71419421113665E-2</v>
      </c>
      <c r="CR27" s="17">
        <v>4.1968551092335001E-2</v>
      </c>
      <c r="CS27" s="17">
        <v>0</v>
      </c>
      <c r="CT27" s="17">
        <v>0.27708922886529302</v>
      </c>
      <c r="CU27" s="17">
        <v>46.9872120481933</v>
      </c>
      <c r="CV27" s="17">
        <v>0.77460462176796296</v>
      </c>
      <c r="CW27" s="17">
        <v>0.28284071874204098</v>
      </c>
      <c r="CX27" s="17">
        <v>1.6497865802556799</v>
      </c>
      <c r="CY27" s="17">
        <v>0.81752617768151103</v>
      </c>
      <c r="CZ27" s="17">
        <v>6185.2131730171805</v>
      </c>
      <c r="DA27" s="17">
        <v>4.5844014819028098E-2</v>
      </c>
      <c r="DB27" s="17">
        <v>0</v>
      </c>
      <c r="DC27" s="17">
        <v>0.16693135799202899</v>
      </c>
      <c r="DD27" s="17">
        <v>4.1620358802228701</v>
      </c>
      <c r="DE27" s="17">
        <v>0.26503364804312302</v>
      </c>
      <c r="DF27" s="17">
        <v>6.1577532697299903E-3</v>
      </c>
      <c r="DG27" s="17">
        <v>0.94769020651796498</v>
      </c>
      <c r="DH27" s="17">
        <v>1.5920456356751999E-2</v>
      </c>
      <c r="DI27" s="17">
        <v>93.077893991807599</v>
      </c>
      <c r="DJ27" s="17">
        <v>196.960928139331</v>
      </c>
      <c r="DK27" s="17">
        <v>7.6966296879839904</v>
      </c>
      <c r="DL27" s="17">
        <v>5.5737992716163598</v>
      </c>
      <c r="DM27" s="17">
        <v>50.027564577921602</v>
      </c>
      <c r="DN27" s="17">
        <v>0</v>
      </c>
      <c r="DO27" s="17">
        <v>0.54380525629219101</v>
      </c>
      <c r="DP27" s="17">
        <v>85.765154847104796</v>
      </c>
      <c r="DQ27" s="17">
        <v>85.765154847104796</v>
      </c>
      <c r="DR27" s="17">
        <v>0.137135152929831</v>
      </c>
      <c r="DS27" s="17">
        <v>0</v>
      </c>
      <c r="DT27" s="17">
        <v>22.240360707198601</v>
      </c>
      <c r="DU27" s="17">
        <v>0</v>
      </c>
      <c r="DV27" s="17">
        <v>40.4648380364061</v>
      </c>
      <c r="DW27" s="17">
        <v>2.1245201892754501E-2</v>
      </c>
      <c r="DX27" s="17">
        <v>1.96868878257319E-2</v>
      </c>
      <c r="DY27" s="17">
        <v>0</v>
      </c>
      <c r="DZ27" s="17">
        <v>0</v>
      </c>
      <c r="EA27" s="17">
        <v>26.206962182530301</v>
      </c>
      <c r="EB27" s="17">
        <v>1.63646206689953</v>
      </c>
      <c r="EC27" s="17">
        <v>1.1977273338745801E-2</v>
      </c>
      <c r="ED27" s="17">
        <v>77.636902001691496</v>
      </c>
      <c r="EE27" s="17">
        <v>2.44318107420129</v>
      </c>
      <c r="EF27" s="17">
        <v>0.30057747952302999</v>
      </c>
      <c r="EG27" s="17">
        <v>0.855494042237254</v>
      </c>
      <c r="EH27" s="17">
        <v>0</v>
      </c>
      <c r="EI27" s="17">
        <v>0.410159820949419</v>
      </c>
      <c r="EJ27" s="17">
        <v>0.83275659116387601</v>
      </c>
      <c r="EK27" s="17">
        <v>64.053938886367106</v>
      </c>
      <c r="EL27" s="17">
        <v>0.26269696132012599</v>
      </c>
      <c r="EM27" s="17">
        <v>9.0131268813140805E-2</v>
      </c>
      <c r="EN27" s="17">
        <v>3.2883357864573401</v>
      </c>
      <c r="EO27" s="17">
        <v>137.59741913270099</v>
      </c>
      <c r="EP27" s="17">
        <v>0</v>
      </c>
      <c r="EQ27" s="17">
        <v>0.229082491855576</v>
      </c>
      <c r="ER27" s="17">
        <v>0.32965482471381202</v>
      </c>
      <c r="ES27" s="17">
        <v>3346.5414375333498</v>
      </c>
      <c r="ET27" s="17">
        <v>6154.0494549042096</v>
      </c>
      <c r="EU27" s="17">
        <v>683.78461664587599</v>
      </c>
      <c r="EV27" s="17">
        <v>6837.8340715500899</v>
      </c>
      <c r="EW27" s="17">
        <v>1.5151559309594199E-2</v>
      </c>
      <c r="EX27" s="17">
        <v>144.50159734117199</v>
      </c>
      <c r="EY27" s="17">
        <v>0.64291513296779601</v>
      </c>
      <c r="EZ27" s="17">
        <v>0.96928438529653704</v>
      </c>
      <c r="FA27" s="17">
        <v>0</v>
      </c>
      <c r="FB27" s="17">
        <v>0</v>
      </c>
      <c r="FC27" s="17">
        <v>0</v>
      </c>
      <c r="FD27" s="5">
        <v>5.4146760998032301E-6</v>
      </c>
      <c r="FE27" s="17">
        <v>1.7428155108578701E-4</v>
      </c>
      <c r="FF27" s="17">
        <v>2.3432589541824399E-4</v>
      </c>
      <c r="FG27" s="17">
        <v>0</v>
      </c>
      <c r="FH27" s="17">
        <v>0.124613992716684</v>
      </c>
      <c r="FI27" s="17">
        <v>61.572000672563902</v>
      </c>
      <c r="FJ27" s="17">
        <v>1700.1784725581599</v>
      </c>
      <c r="FK27" s="17">
        <v>69.424207075646095</v>
      </c>
      <c r="FL27" s="17">
        <v>14.368278837307701</v>
      </c>
      <c r="FM27" s="17">
        <v>56.276623252419199</v>
      </c>
      <c r="FN27" s="17">
        <v>40.218354187679502</v>
      </c>
      <c r="FO27" s="17">
        <v>30.886706291102598</v>
      </c>
      <c r="FP27" s="17">
        <v>5.2169097414772403E-3</v>
      </c>
      <c r="FQ27" s="17">
        <v>35.131293742202502</v>
      </c>
      <c r="FR27" s="17">
        <v>7584.11205708958</v>
      </c>
      <c r="FS27" s="17">
        <v>2165.6524773216202</v>
      </c>
      <c r="FT27" s="17">
        <v>5418.4595797679603</v>
      </c>
      <c r="FU27" s="17">
        <v>6.2567732389644801</v>
      </c>
      <c r="FV27" s="17">
        <v>1.38840641863897</v>
      </c>
      <c r="FW27" s="17">
        <v>1013.45867222969</v>
      </c>
      <c r="FX27" s="17">
        <v>13.7673585637306</v>
      </c>
      <c r="FY27" s="17">
        <v>125.906281447444</v>
      </c>
      <c r="FZ27" s="17">
        <v>13.999217488765799</v>
      </c>
      <c r="GA27" s="17">
        <v>14.835168050804301</v>
      </c>
      <c r="GB27" s="17">
        <v>315.60287548735897</v>
      </c>
      <c r="GC27" s="17">
        <v>0.27671948861588502</v>
      </c>
      <c r="GD27" s="17">
        <v>240.002182314029</v>
      </c>
      <c r="GE27" s="17">
        <v>190.390147308542</v>
      </c>
      <c r="GF27" s="17">
        <v>156.75417275299901</v>
      </c>
      <c r="GG27" s="17">
        <v>5.4159402757501596</v>
      </c>
      <c r="GH27" s="17">
        <v>0</v>
      </c>
      <c r="GI27" s="17">
        <v>2830.2220138331099</v>
      </c>
      <c r="GJ27" s="17">
        <v>397.59280860829898</v>
      </c>
      <c r="GK27" s="17">
        <v>14.2065001650159</v>
      </c>
      <c r="GL27" s="17">
        <v>3.7281980104609298</v>
      </c>
      <c r="GM27" s="17">
        <v>117.01572430780899</v>
      </c>
      <c r="GN27" s="17">
        <v>223.181461705945</v>
      </c>
      <c r="GO27" s="17">
        <v>40.350304626566803</v>
      </c>
      <c r="GP27" s="17">
        <v>0</v>
      </c>
      <c r="GQ27" s="17">
        <v>0</v>
      </c>
      <c r="GR27" s="17">
        <v>28.786447088078202</v>
      </c>
      <c r="GS27" s="17">
        <v>3278.2934308925901</v>
      </c>
      <c r="GT27" s="17">
        <v>38.352128391828998</v>
      </c>
      <c r="GU27" s="17">
        <v>48.347590778879002</v>
      </c>
      <c r="GW27" s="26">
        <f t="shared" si="0"/>
        <v>1.0208181506870719</v>
      </c>
      <c r="GX27" s="25">
        <f t="shared" si="1"/>
        <v>0</v>
      </c>
      <c r="GY27" s="40">
        <f t="shared" si="2"/>
        <v>2.6843083924032755E-3</v>
      </c>
      <c r="GZ27" s="40">
        <f t="shared" si="3"/>
        <v>2.58700733047976E-3</v>
      </c>
      <c r="HA27" s="40">
        <f t="shared" si="4"/>
        <v>2.4045222560677439E-3</v>
      </c>
      <c r="HB27" s="40">
        <f t="shared" si="5"/>
        <v>1.8974847113426129E-3</v>
      </c>
      <c r="HC27" s="40">
        <f t="shared" si="6"/>
        <v>2.0703243493796547E-3</v>
      </c>
      <c r="HD27" s="40">
        <f t="shared" si="7"/>
        <v>2.8618629552991095E-3</v>
      </c>
      <c r="HE27" s="40">
        <f t="shared" si="8"/>
        <v>2.7297707382425182E-3</v>
      </c>
      <c r="HF27" s="40">
        <f t="shared" si="9"/>
        <v>2.7414439473847614E-3</v>
      </c>
      <c r="HG27" s="40">
        <f t="shared" si="10"/>
        <v>2.7512413044576932E-3</v>
      </c>
      <c r="HH27" s="40">
        <f t="shared" si="11"/>
        <v>2.753684860685363E-3</v>
      </c>
      <c r="HI27" s="40">
        <f t="shared" si="12"/>
        <v>4.1045971495988818E-4</v>
      </c>
      <c r="HJ27" s="40">
        <f t="shared" si="13"/>
        <v>2.7364541042461908E-3</v>
      </c>
      <c r="HK27" s="40">
        <f t="shared" si="14"/>
        <v>-1.8085136782623492E-3</v>
      </c>
      <c r="HL27" s="40">
        <f t="shared" si="15"/>
        <v>2.7339838496392233E-3</v>
      </c>
      <c r="HM27" s="40">
        <f t="shared" si="16"/>
        <v>2.702787580899917E-3</v>
      </c>
      <c r="HN27" s="40">
        <f t="shared" si="17"/>
        <v>2.7397441493161138E-3</v>
      </c>
      <c r="HO27" s="40">
        <f t="shared" si="18"/>
        <v>2.7303489597330366E-3</v>
      </c>
      <c r="HP27" s="40">
        <f t="shared" si="19"/>
        <v>0</v>
      </c>
      <c r="HQ27" s="40">
        <f t="shared" si="20"/>
        <v>5.4753247844815793E-4</v>
      </c>
      <c r="HR27" s="40">
        <f t="shared" si="21"/>
        <v>2.7448914659188904E-3</v>
      </c>
      <c r="HS27" s="40">
        <f t="shared" si="22"/>
        <v>2.7469909558740855E-3</v>
      </c>
      <c r="HT27" s="40">
        <f t="shared" si="23"/>
        <v>2.7428612837046913E-3</v>
      </c>
      <c r="HU27" s="40">
        <f t="shared" si="24"/>
        <v>0</v>
      </c>
      <c r="HV27" s="40">
        <f t="shared" si="25"/>
        <v>2.811380934206572E-3</v>
      </c>
      <c r="HW27" s="40">
        <f t="shared" si="26"/>
        <v>0</v>
      </c>
      <c r="HX27" s="40">
        <f t="shared" si="27"/>
        <v>2.7359985880989908E-3</v>
      </c>
      <c r="HY27" s="40">
        <f t="shared" si="28"/>
        <v>1.1928455306760921E-3</v>
      </c>
      <c r="HZ27" s="40">
        <f t="shared" si="29"/>
        <v>0</v>
      </c>
      <c r="IA27" s="40">
        <f t="shared" si="30"/>
        <v>2.463140308428959E-3</v>
      </c>
      <c r="IB27" s="40">
        <f t="shared" si="31"/>
        <v>0</v>
      </c>
      <c r="IC27" s="40">
        <f t="shared" si="32"/>
        <v>2.5935299720322639E-3</v>
      </c>
      <c r="ID27" s="40">
        <f t="shared" si="33"/>
        <v>0</v>
      </c>
      <c r="IE27" s="40">
        <f t="shared" si="34"/>
        <v>-1.0601376631102376E-3</v>
      </c>
      <c r="IF27" s="40">
        <f t="shared" si="35"/>
        <v>-1.2076943791783517E-3</v>
      </c>
      <c r="IG27" s="40">
        <f t="shared" si="36"/>
        <v>7.4186748509167382E-3</v>
      </c>
      <c r="IH27" s="40">
        <f t="shared" si="37"/>
        <v>1.3504502593924364E-2</v>
      </c>
      <c r="II27" s="40">
        <f t="shared" si="38"/>
        <v>1.6171718232329301E-3</v>
      </c>
      <c r="IJ27" s="40">
        <f t="shared" si="39"/>
        <v>2.7794553545017787E-3</v>
      </c>
      <c r="IK27" s="40">
        <f t="shared" si="40"/>
        <v>1.9375920621840122E-3</v>
      </c>
      <c r="IL27" s="40">
        <f t="shared" si="41"/>
        <v>0</v>
      </c>
      <c r="IM27" s="40">
        <f t="shared" si="42"/>
        <v>0</v>
      </c>
      <c r="IN27" s="40">
        <f t="shared" si="43"/>
        <v>2.7335898402780826E-3</v>
      </c>
      <c r="IO27" s="40">
        <f t="shared" si="44"/>
        <v>0</v>
      </c>
      <c r="IP27" s="40">
        <f t="shared" si="45"/>
        <v>2.7527902890105279E-3</v>
      </c>
      <c r="IQ27" s="40">
        <f t="shared" si="46"/>
        <v>2.7327445922202694E-3</v>
      </c>
      <c r="IR27" s="40">
        <f t="shared" si="47"/>
        <v>2.753135428020353E-3</v>
      </c>
      <c r="IS27" s="40">
        <f t="shared" si="48"/>
        <v>2.7893045704386315E-3</v>
      </c>
      <c r="IT27" s="40">
        <f t="shared" si="49"/>
        <v>0</v>
      </c>
      <c r="IU27" s="40">
        <f t="shared" si="50"/>
        <v>0</v>
      </c>
      <c r="IV27" s="40">
        <f t="shared" si="51"/>
        <v>0</v>
      </c>
      <c r="IW27" s="40">
        <f t="shared" si="52"/>
        <v>2.8132120799254038E-3</v>
      </c>
      <c r="IX27" s="40">
        <f t="shared" si="53"/>
        <v>2.696296338114179E-3</v>
      </c>
      <c r="IY27" s="40">
        <f t="shared" si="54"/>
        <v>2.701798366003393E-3</v>
      </c>
      <c r="IZ27" s="40">
        <f t="shared" si="55"/>
        <v>0</v>
      </c>
      <c r="JA27" s="40">
        <f t="shared" si="56"/>
        <v>2.714864427292111E-3</v>
      </c>
      <c r="JB27" s="40">
        <f t="shared" si="57"/>
        <v>0</v>
      </c>
      <c r="JC27" s="40">
        <f t="shared" si="58"/>
        <v>0</v>
      </c>
      <c r="JD27" s="40">
        <f t="shared" si="59"/>
        <v>2.7627169301717314E-3</v>
      </c>
      <c r="JE27" s="40">
        <f t="shared" si="60"/>
        <v>0</v>
      </c>
      <c r="JF27" s="40">
        <f t="shared" si="61"/>
        <v>2.7427525497141941E-3</v>
      </c>
      <c r="JG27" s="40">
        <f t="shared" si="62"/>
        <v>2.7429837767849376E-3</v>
      </c>
      <c r="JH27" s="40">
        <f t="shared" si="63"/>
        <v>2.6690797177227913E-3</v>
      </c>
      <c r="JI27" s="40">
        <f t="shared" si="64"/>
        <v>2.7292715309194743E-3</v>
      </c>
      <c r="JJ27" s="40">
        <f t="shared" si="65"/>
        <v>2.7386851620922062E-3</v>
      </c>
      <c r="JK27" s="40">
        <f t="shared" si="66"/>
        <v>2.7537393270518134E-3</v>
      </c>
      <c r="JL27" s="40">
        <f t="shared" si="67"/>
        <v>2.8206027937130473E-3</v>
      </c>
    </row>
    <row r="28" spans="1:272" x14ac:dyDescent="0.25">
      <c r="A28" s="17" t="s">
        <v>197</v>
      </c>
      <c r="B28" s="59">
        <v>8378.0482570999993</v>
      </c>
      <c r="C28" s="59">
        <v>781.23752768999998</v>
      </c>
      <c r="D28" s="59">
        <v>7146.4005227999996</v>
      </c>
      <c r="E28" s="59">
        <v>3696.4278967</v>
      </c>
      <c r="F28" s="59">
        <v>1984.0334189</v>
      </c>
      <c r="G28" s="59">
        <v>2470.0624035000001</v>
      </c>
      <c r="H28" s="59">
        <v>6337.4543933000004</v>
      </c>
      <c r="I28" s="17">
        <v>136.7897552</v>
      </c>
      <c r="J28" s="17">
        <v>26.122007108999998</v>
      </c>
      <c r="K28" s="17">
        <v>1.7471288</v>
      </c>
      <c r="L28" s="17">
        <v>0.29239453560000001</v>
      </c>
      <c r="M28" s="17">
        <v>14.35727065</v>
      </c>
      <c r="N28" s="17">
        <v>1.6188464199999999E-2</v>
      </c>
      <c r="O28" s="17">
        <v>0.1992425484</v>
      </c>
      <c r="P28" s="17">
        <v>0.12926550019999999</v>
      </c>
      <c r="Q28" s="17">
        <v>0.1583677315</v>
      </c>
      <c r="R28" s="17">
        <v>0.87972258859999997</v>
      </c>
      <c r="S28" s="17">
        <v>3.2610192512</v>
      </c>
      <c r="T28" s="17">
        <v>0.45620891390000001</v>
      </c>
      <c r="U28" s="17">
        <v>0.68234564799999997</v>
      </c>
      <c r="V28" s="17">
        <v>15.544267754</v>
      </c>
      <c r="W28" s="17">
        <v>0.13807723599999999</v>
      </c>
      <c r="X28" s="17">
        <v>6.1604899999999999E-6</v>
      </c>
      <c r="Y28" s="17">
        <v>3.7961675999999998E-3</v>
      </c>
      <c r="Z28" s="17">
        <v>1.309847695</v>
      </c>
      <c r="AA28" s="17">
        <v>44.598162893999998</v>
      </c>
      <c r="AB28" s="17">
        <v>33.731564880000001</v>
      </c>
      <c r="AC28" s="17">
        <v>5.21E-2</v>
      </c>
      <c r="AD28" s="17">
        <v>9.74522253E-2</v>
      </c>
      <c r="AF28" s="17">
        <v>2.2583896047000001</v>
      </c>
      <c r="AG28" s="17">
        <v>0.24</v>
      </c>
      <c r="AH28" s="17">
        <v>5.5019631779999996</v>
      </c>
      <c r="AI28" s="17">
        <v>8.4084943985000002</v>
      </c>
      <c r="AJ28" s="17">
        <v>59.135735771999997</v>
      </c>
      <c r="AK28" s="17">
        <v>0.80421056089999998</v>
      </c>
      <c r="AL28" s="17">
        <v>0.83291766320000005</v>
      </c>
      <c r="AM28" s="17">
        <v>3.9940411332000001</v>
      </c>
      <c r="AN28" s="17">
        <v>8.3819376000000001E-2</v>
      </c>
      <c r="AP28" s="17">
        <v>1.54E-2</v>
      </c>
      <c r="AQ28" s="17">
        <v>54.602267290999997</v>
      </c>
      <c r="AR28" s="17">
        <v>1.03E-2</v>
      </c>
      <c r="AS28" s="17">
        <v>0.99328340270000004</v>
      </c>
      <c r="AT28" s="17">
        <v>2.5111318099000002</v>
      </c>
      <c r="AU28" s="17">
        <v>35.364405570999999</v>
      </c>
      <c r="AV28" s="17">
        <v>8.5996266099999996E-2</v>
      </c>
      <c r="AW28" s="5">
        <v>2.7148065000000001E-6</v>
      </c>
      <c r="AX28" s="17">
        <v>9.3634600000000006E-5</v>
      </c>
      <c r="AZ28" s="17">
        <v>3.0675800000000002E-5</v>
      </c>
      <c r="BA28" s="17">
        <v>4.6035269999999999E-4</v>
      </c>
      <c r="BB28" s="17">
        <v>5.082703E-4</v>
      </c>
      <c r="BD28" s="17">
        <v>0.1734401039</v>
      </c>
      <c r="BE28" s="17">
        <v>0.29701499999999997</v>
      </c>
      <c r="BF28" s="17">
        <v>0.13955999999999999</v>
      </c>
      <c r="BG28" s="17">
        <v>0.39241659000000001</v>
      </c>
      <c r="BH28" s="17">
        <v>6.9999999999999999E-4</v>
      </c>
      <c r="BI28" s="17">
        <v>30.529219999999999</v>
      </c>
      <c r="BJ28" s="17">
        <v>26.808927000000001</v>
      </c>
      <c r="BK28" s="17">
        <v>10.317853332</v>
      </c>
      <c r="BL28" s="17">
        <v>971.51036343999999</v>
      </c>
      <c r="BM28" s="17">
        <v>1.9115302780000001</v>
      </c>
      <c r="BN28" s="17">
        <v>53.450351863999998</v>
      </c>
      <c r="BO28" s="17">
        <v>2.3012330000000001E-4</v>
      </c>
      <c r="BQ28" s="17" t="s">
        <v>197</v>
      </c>
      <c r="BR28" s="17">
        <v>26.142353704345101</v>
      </c>
      <c r="BS28" s="17">
        <v>143.263012005973</v>
      </c>
      <c r="BT28" s="17">
        <v>0.297823514878224</v>
      </c>
      <c r="BU28" s="17">
        <v>26.1909331893957</v>
      </c>
      <c r="BV28" s="17">
        <v>0.139942452593461</v>
      </c>
      <c r="BW28" s="17">
        <v>1.75187844371324</v>
      </c>
      <c r="BX28" s="17">
        <v>137.15815388809699</v>
      </c>
      <c r="BY28" s="17">
        <v>137.15815388809699</v>
      </c>
      <c r="BZ28" s="17">
        <v>56.806218512010197</v>
      </c>
      <c r="CA28" s="17">
        <v>19.6629501719312</v>
      </c>
      <c r="CB28" s="17">
        <v>0.120206470714389</v>
      </c>
      <c r="CC28" s="17">
        <v>0.17298205790361401</v>
      </c>
      <c r="CD28" s="17">
        <v>14.3852192545002</v>
      </c>
      <c r="CE28" s="17">
        <v>2.3080125173410599E-4</v>
      </c>
      <c r="CF28" s="17">
        <v>5.1943076047465397E-3</v>
      </c>
      <c r="CG28" s="17">
        <v>1.10382060161421E-2</v>
      </c>
      <c r="CH28" s="17">
        <v>3.7961992891210501E-3</v>
      </c>
      <c r="CI28" s="17">
        <v>0.19978846538727499</v>
      </c>
      <c r="CJ28" s="17">
        <v>3.1102021051684001E-2</v>
      </c>
      <c r="CK28" s="17">
        <v>9.8489808323881003E-2</v>
      </c>
      <c r="CL28" s="17">
        <v>0.159385515267679</v>
      </c>
      <c r="CM28" s="17">
        <v>0.39346863168284302</v>
      </c>
      <c r="CN28" s="17">
        <v>9784.4370505314691</v>
      </c>
      <c r="CO28" s="17">
        <v>0.88258393242587496</v>
      </c>
      <c r="CP28" s="17">
        <v>7.0191948279568598E-4</v>
      </c>
      <c r="CQ28" s="17">
        <v>0.13263521335884099</v>
      </c>
      <c r="CR28" s="17">
        <v>0.32472654421251301</v>
      </c>
      <c r="CS28" s="17">
        <v>3.2699588250387799</v>
      </c>
      <c r="CT28" s="17">
        <v>0.68386612531508995</v>
      </c>
      <c r="CU28" s="17">
        <v>8.4296821406528402</v>
      </c>
      <c r="CV28" s="17">
        <v>15.586767248046399</v>
      </c>
      <c r="CW28" s="17">
        <v>0.99599303014376905</v>
      </c>
      <c r="CX28" s="17">
        <v>4.0047577663659304</v>
      </c>
      <c r="CY28" s="17">
        <v>2.5179619042427301</v>
      </c>
      <c r="CZ28" s="17">
        <v>8398.0730935555293</v>
      </c>
      <c r="DA28" s="17">
        <v>0.138465530606181</v>
      </c>
      <c r="DB28" s="5">
        <v>6.1751357619339097E-6</v>
      </c>
      <c r="DC28" s="17">
        <v>3.6635939835865901</v>
      </c>
      <c r="DD28" s="17">
        <v>20.720917034562898</v>
      </c>
      <c r="DE28" s="17">
        <v>1.3194821409084101</v>
      </c>
      <c r="DF28" s="17">
        <v>3.0656572694654299E-2</v>
      </c>
      <c r="DG28" s="17">
        <v>4.7180800608475497</v>
      </c>
      <c r="DH28" s="17">
        <v>7.9261619074389694E-2</v>
      </c>
      <c r="DI28" s="17">
        <v>113.966168254191</v>
      </c>
      <c r="DJ28" s="17">
        <v>156.17126700106601</v>
      </c>
      <c r="DK28" s="17">
        <v>32.604065283684598</v>
      </c>
      <c r="DL28" s="17">
        <v>10.345234047630401</v>
      </c>
      <c r="DM28" s="17">
        <v>1198.0641897104099</v>
      </c>
      <c r="DN28" s="17">
        <v>1.3134411288133701</v>
      </c>
      <c r="DO28" s="17">
        <v>13.7092615162003</v>
      </c>
      <c r="DP28" s="17">
        <v>44.7074645567129</v>
      </c>
      <c r="DQ28" s="17">
        <v>44.7074645567129</v>
      </c>
      <c r="DR28" s="17">
        <v>1.26675146904604</v>
      </c>
      <c r="DS28" s="17">
        <v>0</v>
      </c>
      <c r="DT28" s="17">
        <v>33.815637611397698</v>
      </c>
      <c r="DU28" s="17">
        <v>5.2243603601911701E-2</v>
      </c>
      <c r="DV28" s="17">
        <v>974.11993279515298</v>
      </c>
      <c r="DW28" s="17">
        <v>2.7111802057457699E-2</v>
      </c>
      <c r="DX28" s="17">
        <v>6.4566052691067993E-2</v>
      </c>
      <c r="DY28" s="17">
        <v>0</v>
      </c>
      <c r="DZ28" s="17">
        <v>0</v>
      </c>
      <c r="EA28" s="17">
        <v>59.573258751730599</v>
      </c>
      <c r="EB28" s="17">
        <v>11.9648071110226</v>
      </c>
      <c r="EC28" s="17">
        <v>0.30305067423445498</v>
      </c>
      <c r="ED28" s="17">
        <v>462.931603934642</v>
      </c>
      <c r="EE28" s="17">
        <v>46.143687515423103</v>
      </c>
      <c r="EF28" s="17">
        <v>0.58873650733160199</v>
      </c>
      <c r="EG28" s="17">
        <v>1.6756433418186001</v>
      </c>
      <c r="EH28" s="17">
        <v>0.24065897879263801</v>
      </c>
      <c r="EI28" s="17">
        <v>1.82028149168175</v>
      </c>
      <c r="EJ28" s="17">
        <v>3.69577202231772</v>
      </c>
      <c r="EK28" s="17">
        <v>64.211281698638402</v>
      </c>
      <c r="EL28" s="17">
        <v>1.9121346871323801</v>
      </c>
      <c r="EM28" s="17">
        <v>0.477802313234857</v>
      </c>
      <c r="EN28" s="17">
        <v>1.1381984726996099</v>
      </c>
      <c r="EO28" s="17">
        <v>783.37692709293196</v>
      </c>
      <c r="EP28" s="17">
        <v>0</v>
      </c>
      <c r="EQ28" s="17">
        <v>0.342410343472002</v>
      </c>
      <c r="ER28" s="17">
        <v>0.49273507299791502</v>
      </c>
      <c r="ES28" s="17">
        <v>6726.4775704349504</v>
      </c>
      <c r="ET28" s="17">
        <v>6446.6421668371904</v>
      </c>
      <c r="EU28" s="17">
        <v>716.29387091872195</v>
      </c>
      <c r="EV28" s="17">
        <v>7162.9360377559096</v>
      </c>
      <c r="EW28" s="17">
        <v>0.18516678031374301</v>
      </c>
      <c r="EX28" s="17">
        <v>562.63443252260595</v>
      </c>
      <c r="EY28" s="17">
        <v>15.1080367176596</v>
      </c>
      <c r="EZ28" s="17">
        <v>8.6232591387182797E-2</v>
      </c>
      <c r="FA28" s="5">
        <v>2.7223113472996002E-6</v>
      </c>
      <c r="FB28" s="5">
        <v>9.38797307274703E-5</v>
      </c>
      <c r="FC28" s="17">
        <v>0</v>
      </c>
      <c r="FD28" s="5">
        <v>3.0760314246377499E-5</v>
      </c>
      <c r="FE28" s="17">
        <v>4.61627849179656E-4</v>
      </c>
      <c r="FF28" s="17">
        <v>5.0966545335950604E-4</v>
      </c>
      <c r="FG28" s="17">
        <v>0</v>
      </c>
      <c r="FH28" s="17">
        <v>0.17381819656688599</v>
      </c>
      <c r="FI28" s="17">
        <v>24.0835394457342</v>
      </c>
      <c r="FJ28" s="17">
        <v>1969.31834667096</v>
      </c>
      <c r="FK28" s="17">
        <v>33.756925498786302</v>
      </c>
      <c r="FL28" s="17">
        <v>36.1404900865043</v>
      </c>
      <c r="FM28" s="17">
        <v>73.028833099115403</v>
      </c>
      <c r="FN28" s="17">
        <v>28.246870048403999</v>
      </c>
      <c r="FO28" s="17">
        <v>16.2580415957495</v>
      </c>
      <c r="FP28" s="17">
        <v>5.9954005159084198E-3</v>
      </c>
      <c r="FQ28" s="17">
        <v>16.100822862651501</v>
      </c>
      <c r="FR28" s="17">
        <v>3707.7709539607699</v>
      </c>
      <c r="FS28" s="17">
        <v>1988.48666186838</v>
      </c>
      <c r="FT28" s="17">
        <v>1719.2842920923899</v>
      </c>
      <c r="FU28" s="17">
        <v>1.75908588617812</v>
      </c>
      <c r="FV28" s="17">
        <v>1.0212560704378499</v>
      </c>
      <c r="FW28" s="17">
        <v>1084.6466978697299</v>
      </c>
      <c r="FX28" s="17">
        <v>3.4729744095916599</v>
      </c>
      <c r="FY28" s="17">
        <v>110.312406463407</v>
      </c>
      <c r="FZ28" s="17">
        <v>23.756408077454399</v>
      </c>
      <c r="GA28" s="17">
        <v>14.2027739952986</v>
      </c>
      <c r="GB28" s="17">
        <v>278.09047410760701</v>
      </c>
      <c r="GC28" s="17">
        <v>8.3985010545808994E-2</v>
      </c>
      <c r="GD28" s="17">
        <v>117.09465445318899</v>
      </c>
      <c r="GE28" s="17">
        <v>98.891101216619504</v>
      </c>
      <c r="GF28" s="17">
        <v>140.66681674032799</v>
      </c>
      <c r="GG28" s="17">
        <v>4.0511443947806498</v>
      </c>
      <c r="GH28" s="17">
        <v>0</v>
      </c>
      <c r="GI28" s="17">
        <v>2475.5678481150999</v>
      </c>
      <c r="GJ28" s="17">
        <v>307.33544434747898</v>
      </c>
      <c r="GK28" s="17">
        <v>53.603165609897701</v>
      </c>
      <c r="GL28" s="17">
        <v>17.3994793876643</v>
      </c>
      <c r="GM28" s="17">
        <v>6.6942840110023401</v>
      </c>
      <c r="GN28" s="17">
        <v>648.98930360587894</v>
      </c>
      <c r="GO28" s="17">
        <v>54.747324663597901</v>
      </c>
      <c r="GP28" s="17">
        <v>1.54437087754758E-2</v>
      </c>
      <c r="GQ28" s="17">
        <v>1.0328644785793401E-2</v>
      </c>
      <c r="GR28" s="17">
        <v>135.159170384183</v>
      </c>
      <c r="GS28" s="17">
        <v>6353.1673873973796</v>
      </c>
      <c r="GT28" s="17">
        <v>35.460727968100102</v>
      </c>
      <c r="GU28" s="17">
        <v>223.988647777388</v>
      </c>
      <c r="GW28" s="26">
        <f t="shared" si="0"/>
        <v>1.0587596957980514</v>
      </c>
      <c r="GX28" s="25">
        <f t="shared" si="1"/>
        <v>0</v>
      </c>
      <c r="GY28" s="40">
        <f t="shared" si="2"/>
        <v>2.3901553012134922E-3</v>
      </c>
      <c r="GZ28" s="40">
        <f t="shared" si="3"/>
        <v>2.7384749542918949E-3</v>
      </c>
      <c r="HA28" s="40">
        <f t="shared" si="4"/>
        <v>2.3138242676372265E-3</v>
      </c>
      <c r="HB28" s="40">
        <f t="shared" si="5"/>
        <v>3.0686537321332487E-3</v>
      </c>
      <c r="HC28" s="40">
        <f t="shared" si="6"/>
        <v>2.2445403015685975E-3</v>
      </c>
      <c r="HD28" s="40">
        <f t="shared" si="7"/>
        <v>2.228868633965994E-3</v>
      </c>
      <c r="HE28" s="40">
        <f t="shared" si="8"/>
        <v>2.4793857473737416E-3</v>
      </c>
      <c r="HF28" s="40">
        <f t="shared" si="9"/>
        <v>2.6931745550560666E-3</v>
      </c>
      <c r="HG28" s="40">
        <f t="shared" si="10"/>
        <v>2.6386211483708818E-3</v>
      </c>
      <c r="HH28" s="40">
        <f t="shared" si="11"/>
        <v>2.7185423955234079E-3</v>
      </c>
      <c r="HI28" s="40">
        <f t="shared" si="12"/>
        <v>2.715485145349058E-3</v>
      </c>
      <c r="HJ28" s="40">
        <f t="shared" si="13"/>
        <v>1.9466516430265621E-3</v>
      </c>
      <c r="HK28" s="40">
        <f t="shared" si="14"/>
        <v>2.7210376688259767E-3</v>
      </c>
      <c r="HL28" s="40">
        <f t="shared" si="15"/>
        <v>2.7399618789205938E-3</v>
      </c>
      <c r="HM28" s="40">
        <f t="shared" si="16"/>
        <v>2.5244877794935502E-3</v>
      </c>
      <c r="HN28" s="40">
        <f t="shared" si="17"/>
        <v>6.4267117931091789E-3</v>
      </c>
      <c r="HO28" s="40">
        <f t="shared" si="18"/>
        <v>3.2525524102189635E-3</v>
      </c>
      <c r="HP28" s="40">
        <f t="shared" si="19"/>
        <v>2.7413434727471312E-3</v>
      </c>
      <c r="HQ28" s="40">
        <f t="shared" si="20"/>
        <v>2.5270082109940702E-3</v>
      </c>
      <c r="HR28" s="40">
        <f t="shared" si="21"/>
        <v>2.228309537177519E-3</v>
      </c>
      <c r="HS28" s="40">
        <f t="shared" si="22"/>
        <v>2.7340943117415907E-3</v>
      </c>
      <c r="HT28" s="40">
        <f t="shared" si="23"/>
        <v>2.8121551200590775E-3</v>
      </c>
      <c r="HU28" s="40">
        <f t="shared" si="24"/>
        <v>2.3773696465556882E-3</v>
      </c>
      <c r="HV28" s="40">
        <f t="shared" si="25"/>
        <v>8.3476612176756934E-6</v>
      </c>
      <c r="HW28" s="40">
        <f t="shared" si="26"/>
        <v>2.7433982035369943E-3</v>
      </c>
      <c r="HX28" s="40">
        <f t="shared" si="27"/>
        <v>2.4508108769566968E-3</v>
      </c>
      <c r="HY28" s="40">
        <f t="shared" si="28"/>
        <v>2.4924053092937027E-3</v>
      </c>
      <c r="HZ28" s="40">
        <f t="shared" si="29"/>
        <v>2.756307138420348E-3</v>
      </c>
      <c r="IA28" s="40">
        <f t="shared" si="30"/>
        <v>2.2680853490383403E-3</v>
      </c>
      <c r="IB28" s="40">
        <f t="shared" si="31"/>
        <v>0</v>
      </c>
      <c r="IC28" s="40">
        <f t="shared" si="32"/>
        <v>2.6524406761949085E-3</v>
      </c>
      <c r="ID28" s="40">
        <f t="shared" si="33"/>
        <v>2.7457449693250638E-3</v>
      </c>
      <c r="IE28" s="40">
        <f t="shared" si="34"/>
        <v>2.5609651580024454E-3</v>
      </c>
      <c r="IF28" s="40">
        <f t="shared" si="35"/>
        <v>2.5198021368272087E-3</v>
      </c>
      <c r="IG28" s="40">
        <f t="shared" si="36"/>
        <v>8.5828743996817072E-2</v>
      </c>
      <c r="IH28" s="40">
        <f t="shared" si="37"/>
        <v>0.41529908712693453</v>
      </c>
      <c r="II28" s="40">
        <f t="shared" si="38"/>
        <v>2.6746380444834543E-3</v>
      </c>
      <c r="IJ28" s="40">
        <f t="shared" si="39"/>
        <v>2.683155432939721E-3</v>
      </c>
      <c r="IK28" s="40">
        <f t="shared" si="40"/>
        <v>1.9760889869782981E-3</v>
      </c>
      <c r="IL28" s="40">
        <f t="shared" si="41"/>
        <v>0</v>
      </c>
      <c r="IM28" s="40">
        <f t="shared" si="42"/>
        <v>2.8382321737532362E-3</v>
      </c>
      <c r="IN28" s="40">
        <f t="shared" si="43"/>
        <v>2.6566181185266212E-3</v>
      </c>
      <c r="IO28" s="40">
        <f t="shared" si="44"/>
        <v>2.7810471644078038E-3</v>
      </c>
      <c r="IP28" s="40">
        <f t="shared" si="45"/>
        <v>2.7279499852746443E-3</v>
      </c>
      <c r="IQ28" s="40">
        <f t="shared" si="46"/>
        <v>2.7199266545080152E-3</v>
      </c>
      <c r="IR28" s="40">
        <f t="shared" si="47"/>
        <v>2.7237103393896833E-3</v>
      </c>
      <c r="IS28" s="40">
        <f t="shared" si="48"/>
        <v>2.7480877705549694E-3</v>
      </c>
      <c r="IT28" s="40">
        <f t="shared" si="49"/>
        <v>2.7644133383355465E-3</v>
      </c>
      <c r="IU28" s="40">
        <f t="shared" si="50"/>
        <v>2.6179502819501936E-3</v>
      </c>
      <c r="IV28" s="40">
        <f t="shared" si="51"/>
        <v>0</v>
      </c>
      <c r="IW28" s="40">
        <f t="shared" si="52"/>
        <v>2.7550788040571778E-3</v>
      </c>
      <c r="IX28" s="40">
        <f t="shared" si="53"/>
        <v>2.7699396129446069E-3</v>
      </c>
      <c r="IY28" s="40">
        <f t="shared" si="54"/>
        <v>2.7449043540534223E-3</v>
      </c>
      <c r="IZ28" s="40">
        <f t="shared" si="55"/>
        <v>0</v>
      </c>
      <c r="JA28" s="40">
        <f t="shared" si="56"/>
        <v>2.179961026222537E-3</v>
      </c>
      <c r="JB28" s="40">
        <f t="shared" si="57"/>
        <v>2.7221348356952732E-3</v>
      </c>
      <c r="JC28" s="40">
        <f t="shared" si="58"/>
        <v>2.7404169780811689E-3</v>
      </c>
      <c r="JD28" s="40">
        <f t="shared" si="59"/>
        <v>2.6809306987836774E-3</v>
      </c>
      <c r="JE28" s="40">
        <f t="shared" si="60"/>
        <v>2.7421182795514159E-3</v>
      </c>
      <c r="JF28" s="40">
        <f t="shared" si="61"/>
        <v>9.0778987294617186E-5</v>
      </c>
      <c r="JG28" s="40">
        <f t="shared" si="62"/>
        <v>2.2183069127644905E-3</v>
      </c>
      <c r="JH28" s="40">
        <f t="shared" si="63"/>
        <v>2.6537221211975484E-3</v>
      </c>
      <c r="JI28" s="40">
        <f t="shared" si="64"/>
        <v>2.6860952320805075E-3</v>
      </c>
      <c r="JJ28" s="40">
        <f t="shared" si="65"/>
        <v>3.1619124182139885E-4</v>
      </c>
      <c r="JK28" s="40">
        <f t="shared" si="66"/>
        <v>2.8589848442256236E-3</v>
      </c>
      <c r="JL28" s="40">
        <f t="shared" si="67"/>
        <v>2.9460369032860844E-3</v>
      </c>
    </row>
    <row r="29" spans="1:272" x14ac:dyDescent="0.25">
      <c r="A29" s="17" t="s">
        <v>198</v>
      </c>
      <c r="B29" s="59">
        <v>2890.2504740999998</v>
      </c>
      <c r="C29" s="59">
        <v>31.739582532</v>
      </c>
      <c r="D29" s="59">
        <v>6107.7245525999997</v>
      </c>
      <c r="E29" s="59">
        <v>3081.6467846999999</v>
      </c>
      <c r="F29" s="59">
        <v>1844.1482819</v>
      </c>
      <c r="G29" s="59">
        <v>1276.8747277</v>
      </c>
      <c r="H29" s="59">
        <v>2055.5464511</v>
      </c>
      <c r="I29" s="17">
        <v>1.7721800672000001</v>
      </c>
      <c r="J29" s="17">
        <v>0.63036889110000005</v>
      </c>
      <c r="K29" s="17">
        <v>5.4732015000000002E-2</v>
      </c>
      <c r="L29" s="17">
        <v>5.7208233987000003</v>
      </c>
      <c r="M29" s="17">
        <v>0.88242552839999999</v>
      </c>
      <c r="N29" s="17">
        <v>2.5188564E-3</v>
      </c>
      <c r="O29" s="17">
        <v>3.8942138199999997E-2</v>
      </c>
      <c r="P29" s="17">
        <v>7.1779923699999998E-2</v>
      </c>
      <c r="Q29" s="5">
        <v>1.8929699999999999E-5</v>
      </c>
      <c r="R29" s="17">
        <v>1.1018020000000001E-4</v>
      </c>
      <c r="S29" s="17">
        <v>1.1082914033</v>
      </c>
      <c r="T29" s="17">
        <v>1.5402479300000001E-2</v>
      </c>
      <c r="U29" s="17">
        <v>6.5481254999999999E-3</v>
      </c>
      <c r="V29" s="17">
        <v>2.9498779999999999E-2</v>
      </c>
      <c r="W29" s="17">
        <v>6.2665177000000002E-2</v>
      </c>
      <c r="Y29" s="17">
        <v>2.1663220000000001E-4</v>
      </c>
      <c r="Z29" s="17">
        <v>4.1251585E-2</v>
      </c>
      <c r="AA29" s="17">
        <v>11.08092736</v>
      </c>
      <c r="AB29" s="17">
        <v>15.531425007999999</v>
      </c>
      <c r="AD29" s="17">
        <v>0.85585444450000003</v>
      </c>
      <c r="AF29" s="17">
        <v>5.785624308</v>
      </c>
      <c r="AH29" s="17">
        <v>26.249618948999998</v>
      </c>
      <c r="AI29" s="17">
        <v>4.0669473400000003E-2</v>
      </c>
      <c r="AJ29" s="17">
        <v>8.6349840950000001</v>
      </c>
      <c r="AK29" s="17">
        <v>1.2356323833</v>
      </c>
      <c r="AL29" s="17">
        <v>1.1789234020999999</v>
      </c>
      <c r="AM29" s="17">
        <v>0.49095478469999998</v>
      </c>
      <c r="AN29" s="17">
        <v>3.3256430000000001E-3</v>
      </c>
      <c r="AQ29" s="17">
        <v>16.17823271</v>
      </c>
      <c r="AS29" s="17">
        <v>3.03314324E-2</v>
      </c>
      <c r="AT29" s="17">
        <v>7.5581081199999997E-2</v>
      </c>
      <c r="AU29" s="17">
        <v>2.4148308578000002</v>
      </c>
      <c r="AV29" s="17">
        <v>2.2277298000000001E-2</v>
      </c>
      <c r="AZ29" s="5">
        <v>5.4765050000000003E-6</v>
      </c>
      <c r="BA29" s="17">
        <v>2.1720370000000001E-4</v>
      </c>
      <c r="BB29" s="17">
        <v>2.051051E-4</v>
      </c>
      <c r="BD29" s="17">
        <v>3.0916131999999999E-2</v>
      </c>
      <c r="BG29" s="17">
        <v>0.95850545649999996</v>
      </c>
      <c r="BI29" s="17">
        <v>5.8567270000000002</v>
      </c>
      <c r="BJ29" s="17">
        <v>5.6810179999999999</v>
      </c>
      <c r="BK29" s="17">
        <v>0.78439609070000005</v>
      </c>
      <c r="BL29" s="17">
        <v>42.138874178000002</v>
      </c>
      <c r="BM29" s="17">
        <v>6.0210990000000002E-3</v>
      </c>
      <c r="BN29" s="17">
        <v>21.727781256</v>
      </c>
      <c r="BO29" s="17">
        <v>1.25947E-5</v>
      </c>
      <c r="BQ29" s="17" t="s">
        <v>198</v>
      </c>
      <c r="BR29" s="17">
        <v>3.7425016548205301</v>
      </c>
      <c r="BS29" s="17">
        <v>17.217864780049698</v>
      </c>
      <c r="BT29" s="17">
        <v>0</v>
      </c>
      <c r="BU29" s="17">
        <v>0.63159991236173896</v>
      </c>
      <c r="BV29" s="17">
        <v>0</v>
      </c>
      <c r="BW29" s="17">
        <v>5.4882844676664801E-2</v>
      </c>
      <c r="BX29" s="17">
        <v>1.77644035448195</v>
      </c>
      <c r="BY29" s="17">
        <v>1.77644035448195</v>
      </c>
      <c r="BZ29" s="17">
        <v>13.412887247143599</v>
      </c>
      <c r="CA29" s="17">
        <v>4.1437644877965099</v>
      </c>
      <c r="CB29" s="17">
        <v>2.35169914622705</v>
      </c>
      <c r="CC29" s="17">
        <v>3.3841391262752398</v>
      </c>
      <c r="CD29" s="17">
        <v>0.88461882055081698</v>
      </c>
      <c r="CE29" s="5">
        <v>1.2629479024137201E-5</v>
      </c>
      <c r="CF29" s="17">
        <v>8.0809184649216796E-4</v>
      </c>
      <c r="CG29" s="17">
        <v>1.71716814734592E-3</v>
      </c>
      <c r="CH29" s="17">
        <v>2.1039902112270201E-4</v>
      </c>
      <c r="CI29" s="17">
        <v>3.9046275010286298E-2</v>
      </c>
      <c r="CJ29" s="17">
        <v>1.7274392407281802E-2</v>
      </c>
      <c r="CK29" s="17">
        <v>5.4702163364694002E-2</v>
      </c>
      <c r="CL29" s="5">
        <v>1.8983886636551401E-5</v>
      </c>
      <c r="CM29" s="17">
        <v>0.96085910966341104</v>
      </c>
      <c r="CN29" s="17">
        <v>868.36206625621196</v>
      </c>
      <c r="CO29" s="17">
        <v>1.1048453233949E-4</v>
      </c>
      <c r="CP29" s="17">
        <v>0</v>
      </c>
      <c r="CQ29" s="17">
        <v>4.4780392069974804E-3</v>
      </c>
      <c r="CR29" s="17">
        <v>1.09634511020354E-2</v>
      </c>
      <c r="CS29" s="17">
        <v>1.1111667694968299</v>
      </c>
      <c r="CT29" s="17">
        <v>6.5676092025330497E-3</v>
      </c>
      <c r="CU29" s="17">
        <v>4.0781077755414799E-2</v>
      </c>
      <c r="CV29" s="17">
        <v>2.9578498026753001E-2</v>
      </c>
      <c r="CW29" s="17">
        <v>3.0412377666009599E-2</v>
      </c>
      <c r="CX29" s="17">
        <v>0.49230203958476898</v>
      </c>
      <c r="CY29" s="17">
        <v>7.5787551348650395E-2</v>
      </c>
      <c r="CZ29" s="17">
        <v>2888.2074137336999</v>
      </c>
      <c r="DA29" s="17">
        <v>6.1712619202964399E-2</v>
      </c>
      <c r="DB29" s="17">
        <v>0</v>
      </c>
      <c r="DC29" s="17">
        <v>0.176191649994212</v>
      </c>
      <c r="DD29" s="17">
        <v>4.3932022685559904</v>
      </c>
      <c r="DE29" s="17">
        <v>0.27975256204633098</v>
      </c>
      <c r="DF29" s="17">
        <v>6.4998349840440098E-3</v>
      </c>
      <c r="DG29" s="17">
        <v>1.00032374873922</v>
      </c>
      <c r="DH29" s="17">
        <v>1.6804809603333401E-2</v>
      </c>
      <c r="DI29" s="17">
        <v>27.583619792884502</v>
      </c>
      <c r="DJ29" s="17">
        <v>52.555303963117403</v>
      </c>
      <c r="DK29" s="17">
        <v>9.2095721780512303</v>
      </c>
      <c r="DL29" s="17">
        <v>0.78608219250481703</v>
      </c>
      <c r="DM29" s="17">
        <v>13.3402064588262</v>
      </c>
      <c r="DN29" s="17">
        <v>4.1364502029729397E-2</v>
      </c>
      <c r="DO29" s="17">
        <v>2.1543630776036502</v>
      </c>
      <c r="DP29" s="17">
        <v>11.0995477480567</v>
      </c>
      <c r="DQ29" s="17">
        <v>11.0995477480567</v>
      </c>
      <c r="DR29" s="17">
        <v>0.31934122357948702</v>
      </c>
      <c r="DS29" s="17">
        <v>0</v>
      </c>
      <c r="DT29" s="17">
        <v>15.573455798989899</v>
      </c>
      <c r="DU29" s="17">
        <v>0</v>
      </c>
      <c r="DV29" s="17">
        <v>42.222901833441099</v>
      </c>
      <c r="DW29" s="17">
        <v>0.163014680951235</v>
      </c>
      <c r="DX29" s="17">
        <v>0.64853153418656995</v>
      </c>
      <c r="DY29" s="17">
        <v>0</v>
      </c>
      <c r="DZ29" s="17">
        <v>0</v>
      </c>
      <c r="EA29" s="17">
        <v>34.987072611059702</v>
      </c>
      <c r="EB29" s="17">
        <v>2.17470722522877</v>
      </c>
      <c r="EC29" s="17">
        <v>5.1252789257197097E-2</v>
      </c>
      <c r="ED29" s="17">
        <v>84.497371366893105</v>
      </c>
      <c r="EE29" s="17">
        <v>14.0925064616531</v>
      </c>
      <c r="EF29" s="17">
        <v>1.4878639774687701</v>
      </c>
      <c r="EG29" s="17">
        <v>4.2346965284919698</v>
      </c>
      <c r="EH29" s="17">
        <v>0</v>
      </c>
      <c r="EI29" s="17">
        <v>8.67192095233057</v>
      </c>
      <c r="EJ29" s="17">
        <v>17.606643455943299</v>
      </c>
      <c r="EK29" s="17">
        <v>9.1789024890052708</v>
      </c>
      <c r="EL29" s="17">
        <v>6.0381447404421196E-3</v>
      </c>
      <c r="EM29" s="17">
        <v>9.5583893982835996E-2</v>
      </c>
      <c r="EN29" s="17">
        <v>1.3065010133372801</v>
      </c>
      <c r="EO29" s="17">
        <v>31.823594032088099</v>
      </c>
      <c r="EP29" s="17">
        <v>0</v>
      </c>
      <c r="EQ29" s="17">
        <v>0.48461024868135899</v>
      </c>
      <c r="ER29" s="17">
        <v>0.69736611352700695</v>
      </c>
      <c r="ES29" s="17">
        <v>1968.3105815649501</v>
      </c>
      <c r="ET29" s="17">
        <v>5509.13040416894</v>
      </c>
      <c r="EU29" s="17">
        <v>612.12330127085397</v>
      </c>
      <c r="EV29" s="17">
        <v>6121.2537054397899</v>
      </c>
      <c r="EW29" s="17">
        <v>2.8023952202366802E-2</v>
      </c>
      <c r="EX29" s="17">
        <v>147.81413487198799</v>
      </c>
      <c r="EY29" s="17">
        <v>2.5222550409712601</v>
      </c>
      <c r="EZ29" s="17">
        <v>2.2338264663214299E-2</v>
      </c>
      <c r="FA29" s="17">
        <v>0</v>
      </c>
      <c r="FB29" s="17">
        <v>0</v>
      </c>
      <c r="FC29" s="17">
        <v>0</v>
      </c>
      <c r="FD29" s="5">
        <v>5.4923064997767799E-6</v>
      </c>
      <c r="FE29" s="17">
        <v>2.17795298849958E-4</v>
      </c>
      <c r="FF29" s="17">
        <v>2.0566543230886701E-4</v>
      </c>
      <c r="FG29" s="17">
        <v>0</v>
      </c>
      <c r="FH29" s="17">
        <v>3.0999219189647102E-2</v>
      </c>
      <c r="FI29" s="17">
        <v>46.066020833677797</v>
      </c>
      <c r="FJ29" s="17">
        <v>1058.6254245287801</v>
      </c>
      <c r="FK29" s="17">
        <v>158.51599201882601</v>
      </c>
      <c r="FL29" s="17">
        <v>29.038329132426099</v>
      </c>
      <c r="FM29" s="17">
        <v>51.916964504483701</v>
      </c>
      <c r="FN29" s="17">
        <v>22.902749715107699</v>
      </c>
      <c r="FO29" s="17">
        <v>44.3161302292255</v>
      </c>
      <c r="FP29" s="17">
        <v>4.6549580645204501E-2</v>
      </c>
      <c r="FQ29" s="17">
        <v>52.671814689947396</v>
      </c>
      <c r="FR29" s="17">
        <v>3064.1672723552701</v>
      </c>
      <c r="FS29" s="17">
        <v>1830.38124065281</v>
      </c>
      <c r="FT29" s="17">
        <v>1233.7860317024599</v>
      </c>
      <c r="FU29" s="17">
        <v>7.3339058932852499</v>
      </c>
      <c r="FV29" s="17">
        <v>1.4695334541466101</v>
      </c>
      <c r="FW29" s="17">
        <v>708.060189567728</v>
      </c>
      <c r="FX29" s="17">
        <v>34.007709773640499</v>
      </c>
      <c r="FY29" s="17">
        <v>77.069308152140906</v>
      </c>
      <c r="FZ29" s="17">
        <v>22.4536010733202</v>
      </c>
      <c r="GA29" s="17">
        <v>34.753566555553597</v>
      </c>
      <c r="GB29" s="17">
        <v>193.96857894475701</v>
      </c>
      <c r="GC29" s="17">
        <v>3.33191180409726E-3</v>
      </c>
      <c r="GD29" s="17">
        <v>107.55169373997801</v>
      </c>
      <c r="GE29" s="17">
        <v>122.960997448149</v>
      </c>
      <c r="GF29" s="17">
        <v>212.16489535320699</v>
      </c>
      <c r="GG29" s="17">
        <v>10.710953313182999</v>
      </c>
      <c r="GH29" s="17">
        <v>0</v>
      </c>
      <c r="GI29" s="17">
        <v>1279.70482659038</v>
      </c>
      <c r="GJ29" s="17">
        <v>99.299210571307299</v>
      </c>
      <c r="GK29" s="17">
        <v>21.785809463169901</v>
      </c>
      <c r="GL29" s="17">
        <v>0.291656509472489</v>
      </c>
      <c r="GM29" s="17">
        <v>0.99571255654002899</v>
      </c>
      <c r="GN29" s="17">
        <v>162.700045780105</v>
      </c>
      <c r="GO29" s="17">
        <v>16.220659954582199</v>
      </c>
      <c r="GP29" s="17">
        <v>0</v>
      </c>
      <c r="GQ29" s="17">
        <v>0</v>
      </c>
      <c r="GR29" s="17">
        <v>19.968083150561299</v>
      </c>
      <c r="GS29" s="17">
        <v>2055.2192625032299</v>
      </c>
      <c r="GT29" s="17">
        <v>2.42048118430229</v>
      </c>
      <c r="GU29" s="17">
        <v>96.653641261672007</v>
      </c>
      <c r="GW29" s="26">
        <f t="shared" si="0"/>
        <v>0.95771318295624275</v>
      </c>
      <c r="GX29" s="25">
        <f t="shared" si="1"/>
        <v>0</v>
      </c>
      <c r="GY29" s="40">
        <f t="shared" si="2"/>
        <v>-7.0688003846312364E-4</v>
      </c>
      <c r="GZ29" s="40">
        <f t="shared" si="3"/>
        <v>2.6468999711448129E-3</v>
      </c>
      <c r="HA29" s="40">
        <f t="shared" si="4"/>
        <v>2.2150888965729396E-3</v>
      </c>
      <c r="HB29" s="40">
        <f t="shared" si="5"/>
        <v>-5.6721336239809834E-3</v>
      </c>
      <c r="HC29" s="40">
        <f t="shared" si="6"/>
        <v>-7.465257204266702E-3</v>
      </c>
      <c r="HD29" s="40">
        <f t="shared" si="7"/>
        <v>2.2164264269508779E-3</v>
      </c>
      <c r="HE29" s="40">
        <f t="shared" si="8"/>
        <v>-1.5917353587172186E-4</v>
      </c>
      <c r="HF29" s="40">
        <f t="shared" si="9"/>
        <v>2.4039810405277178E-3</v>
      </c>
      <c r="HG29" s="40">
        <f t="shared" si="10"/>
        <v>1.952858523190703E-3</v>
      </c>
      <c r="HH29" s="40">
        <f t="shared" si="11"/>
        <v>2.7557851956446101E-3</v>
      </c>
      <c r="HI29" s="40">
        <f t="shared" si="12"/>
        <v>2.6246001241188323E-3</v>
      </c>
      <c r="HJ29" s="40">
        <f t="shared" si="13"/>
        <v>2.4855266311184648E-3</v>
      </c>
      <c r="HK29" s="40">
        <f t="shared" si="14"/>
        <v>2.5422623687828953E-3</v>
      </c>
      <c r="HL29" s="40">
        <f t="shared" si="15"/>
        <v>2.6741420759043241E-3</v>
      </c>
      <c r="HM29" s="40">
        <f t="shared" si="16"/>
        <v>2.7393742127341165E-3</v>
      </c>
      <c r="HN29" s="40">
        <f t="shared" si="17"/>
        <v>2.8625195619265574E-3</v>
      </c>
      <c r="HO29" s="40">
        <f t="shared" si="18"/>
        <v>2.7621327560668446E-3</v>
      </c>
      <c r="HP29" s="40">
        <f t="shared" si="19"/>
        <v>2.5944135163986359E-3</v>
      </c>
      <c r="HQ29" s="40">
        <f t="shared" si="20"/>
        <v>2.5327746444613365E-3</v>
      </c>
      <c r="HR29" s="40">
        <f t="shared" si="21"/>
        <v>2.9754626011749149E-3</v>
      </c>
      <c r="HS29" s="40">
        <f t="shared" si="22"/>
        <v>2.7024177526325513E-3</v>
      </c>
      <c r="HT29" s="40">
        <f t="shared" si="23"/>
        <v>-1.5200751719501309E-2</v>
      </c>
      <c r="HU29" s="40">
        <f t="shared" si="24"/>
        <v>0</v>
      </c>
      <c r="HV29" s="40">
        <f t="shared" si="25"/>
        <v>-2.8773095030646428E-2</v>
      </c>
      <c r="HW29" s="40">
        <f t="shared" si="26"/>
        <v>2.7372773610855584E-3</v>
      </c>
      <c r="HX29" s="40">
        <f t="shared" si="27"/>
        <v>1.6803997943273194E-3</v>
      </c>
      <c r="HY29" s="40">
        <f t="shared" si="28"/>
        <v>2.7061773770436642E-3</v>
      </c>
      <c r="HZ29" s="40">
        <f t="shared" si="29"/>
        <v>0</v>
      </c>
      <c r="IA29" s="40">
        <f t="shared" si="30"/>
        <v>2.6188463440403472E-3</v>
      </c>
      <c r="IB29" s="40">
        <f t="shared" si="31"/>
        <v>0</v>
      </c>
      <c r="IC29" s="40">
        <f t="shared" si="32"/>
        <v>-1.0900085916754005E-2</v>
      </c>
      <c r="ID29" s="40">
        <f t="shared" si="33"/>
        <v>0</v>
      </c>
      <c r="IE29" s="40">
        <f t="shared" si="34"/>
        <v>1.1027001698618339E-3</v>
      </c>
      <c r="IF29" s="40">
        <f t="shared" si="35"/>
        <v>2.7441799975407616E-3</v>
      </c>
      <c r="IG29" s="40">
        <f t="shared" si="36"/>
        <v>6.2990086376675691E-2</v>
      </c>
      <c r="IH29" s="40">
        <f t="shared" si="37"/>
        <v>5.7354137844794421E-2</v>
      </c>
      <c r="II29" s="40">
        <f t="shared" si="38"/>
        <v>2.589617020857997E-3</v>
      </c>
      <c r="IJ29" s="40">
        <f t="shared" si="39"/>
        <v>2.744152673025167E-3</v>
      </c>
      <c r="IK29" s="40">
        <f t="shared" si="40"/>
        <v>1.884990089814193E-3</v>
      </c>
      <c r="IL29" s="40">
        <f t="shared" si="41"/>
        <v>0</v>
      </c>
      <c r="IM29" s="40">
        <f t="shared" si="42"/>
        <v>0</v>
      </c>
      <c r="IN29" s="40">
        <f t="shared" si="43"/>
        <v>2.6224894487996159E-3</v>
      </c>
      <c r="IO29" s="40">
        <f t="shared" si="44"/>
        <v>0</v>
      </c>
      <c r="IP29" s="40">
        <f t="shared" si="45"/>
        <v>2.6686924950368876E-3</v>
      </c>
      <c r="IQ29" s="40">
        <f t="shared" si="46"/>
        <v>2.7317702442499303E-3</v>
      </c>
      <c r="IR29" s="40">
        <f t="shared" si="47"/>
        <v>2.3398435894750242E-3</v>
      </c>
      <c r="IS29" s="40">
        <f t="shared" si="48"/>
        <v>2.7367171375226275E-3</v>
      </c>
      <c r="IT29" s="40">
        <f t="shared" si="49"/>
        <v>0</v>
      </c>
      <c r="IU29" s="40">
        <f t="shared" si="50"/>
        <v>0</v>
      </c>
      <c r="IV29" s="40">
        <f t="shared" si="51"/>
        <v>0</v>
      </c>
      <c r="IW29" s="40">
        <f t="shared" si="52"/>
        <v>2.88532554554037E-3</v>
      </c>
      <c r="IX29" s="40">
        <f t="shared" si="53"/>
        <v>2.723705212931425E-3</v>
      </c>
      <c r="IY29" s="40">
        <f t="shared" si="54"/>
        <v>2.731927723235598E-3</v>
      </c>
      <c r="IZ29" s="40">
        <f t="shared" si="55"/>
        <v>0</v>
      </c>
      <c r="JA29" s="40">
        <f t="shared" si="56"/>
        <v>2.6875027460454182E-3</v>
      </c>
      <c r="JB29" s="40">
        <f t="shared" si="57"/>
        <v>0</v>
      </c>
      <c r="JC29" s="40">
        <f t="shared" si="58"/>
        <v>0</v>
      </c>
      <c r="JD29" s="40">
        <f t="shared" si="59"/>
        <v>2.4555448771314049E-3</v>
      </c>
      <c r="JE29" s="40">
        <f t="shared" si="60"/>
        <v>0</v>
      </c>
      <c r="JF29" s="40">
        <f t="shared" si="61"/>
        <v>2.7400754590628301E-3</v>
      </c>
      <c r="JG29" s="40">
        <f t="shared" si="62"/>
        <v>2.7398652721956824E-3</v>
      </c>
      <c r="JH29" s="40">
        <f t="shared" si="63"/>
        <v>2.1495540643405022E-3</v>
      </c>
      <c r="JI29" s="40">
        <f t="shared" si="64"/>
        <v>1.9940650309297329E-3</v>
      </c>
      <c r="JJ29" s="40">
        <f t="shared" si="65"/>
        <v>2.8310015234958488E-3</v>
      </c>
      <c r="JK29" s="40">
        <f t="shared" si="66"/>
        <v>2.6706917971146653E-3</v>
      </c>
      <c r="JL29" s="40">
        <f t="shared" si="67"/>
        <v>2.7614015528119699E-3</v>
      </c>
    </row>
    <row r="30" spans="1:272" x14ac:dyDescent="0.25">
      <c r="A30" s="17" t="s">
        <v>199</v>
      </c>
      <c r="B30" s="59">
        <v>584.69848110999999</v>
      </c>
      <c r="C30" s="59">
        <v>69.601464160000006</v>
      </c>
      <c r="D30" s="59">
        <v>341.63569446999998</v>
      </c>
      <c r="E30" s="59">
        <v>186.06692892000001</v>
      </c>
      <c r="F30" s="59">
        <v>179.58106688999999</v>
      </c>
      <c r="G30" s="59">
        <v>345.56105817999997</v>
      </c>
      <c r="H30" s="59">
        <v>129.30198193000001</v>
      </c>
      <c r="I30" s="17">
        <v>0.78547718830000002</v>
      </c>
      <c r="J30" s="17">
        <v>0.4052725922</v>
      </c>
      <c r="K30" s="17">
        <v>0.168757411</v>
      </c>
      <c r="L30" s="17">
        <v>3.4829575999999998E-3</v>
      </c>
      <c r="M30" s="17">
        <v>0.24764751679999999</v>
      </c>
      <c r="N30" s="17">
        <v>1.9495419999999999E-4</v>
      </c>
      <c r="O30" s="17">
        <v>2.10093298E-2</v>
      </c>
      <c r="P30" s="17">
        <v>2.2699076E-3</v>
      </c>
      <c r="Q30" s="17">
        <v>3.4926115999999998E-3</v>
      </c>
      <c r="R30" s="17">
        <v>4.2232737000000003E-3</v>
      </c>
      <c r="T30" s="17">
        <v>2.1680699000000002E-3</v>
      </c>
      <c r="U30" s="17">
        <v>2.5453689299999999E-2</v>
      </c>
      <c r="V30" s="17">
        <v>0.2029972746</v>
      </c>
      <c r="W30" s="17">
        <v>4.6277702699999999E-2</v>
      </c>
      <c r="X30" s="17">
        <v>2.0596999999999998E-3</v>
      </c>
      <c r="Y30" s="17">
        <v>1.095262E-4</v>
      </c>
      <c r="Z30" s="17">
        <v>1.3783770000000001E-2</v>
      </c>
      <c r="AA30" s="17">
        <v>17.695809092000001</v>
      </c>
      <c r="AB30" s="17">
        <v>5.4293532229999997</v>
      </c>
      <c r="AD30" s="17">
        <v>4.852891E-4</v>
      </c>
      <c r="AF30" s="17">
        <v>7.0707386000000002E-3</v>
      </c>
      <c r="AH30" s="17">
        <v>3.5939008000000001E-2</v>
      </c>
      <c r="AI30" s="17">
        <v>4.8335146729999998</v>
      </c>
      <c r="AJ30" s="17">
        <v>5.2859999999999996</v>
      </c>
      <c r="AK30" s="17">
        <v>3.1484295000000001E-3</v>
      </c>
      <c r="AL30" s="17">
        <v>0.19186936769999999</v>
      </c>
      <c r="AM30" s="17">
        <v>0.34681184949999999</v>
      </c>
      <c r="AN30" s="17">
        <v>1.2402709600000001E-2</v>
      </c>
      <c r="AQ30" s="17">
        <v>4.9537329093000002</v>
      </c>
      <c r="AS30" s="17">
        <v>0.103114288</v>
      </c>
      <c r="AT30" s="17">
        <v>0.25275550060000002</v>
      </c>
      <c r="AU30" s="17">
        <v>1.5863483215</v>
      </c>
      <c r="AV30" s="17">
        <v>2.1447130000000001E-4</v>
      </c>
      <c r="AZ30" s="5">
        <v>4.8760144000000001E-6</v>
      </c>
      <c r="BA30" s="17">
        <v>4.2440900000000002E-5</v>
      </c>
      <c r="BB30" s="17">
        <v>6.8602600000000006E-5</v>
      </c>
      <c r="BD30" s="17">
        <v>6.9002120000000004E-4</v>
      </c>
      <c r="BG30" s="17">
        <v>0.242273723</v>
      </c>
      <c r="BK30" s="17">
        <v>0.6344033295</v>
      </c>
      <c r="BL30" s="17">
        <v>1.1090853924999999</v>
      </c>
      <c r="BM30" s="17">
        <v>3.56778892E-2</v>
      </c>
      <c r="BN30" s="17">
        <v>7.5216405829999999</v>
      </c>
      <c r="BO30" s="17">
        <v>2.0194600000000001E-5</v>
      </c>
      <c r="BQ30" s="17" t="s">
        <v>199</v>
      </c>
      <c r="BR30" s="17">
        <v>0.44500891820486299</v>
      </c>
      <c r="BS30" s="17">
        <v>2.09600172070878</v>
      </c>
      <c r="BT30" s="17">
        <v>0</v>
      </c>
      <c r="BU30" s="17">
        <v>0.40637532948017202</v>
      </c>
      <c r="BV30" s="17">
        <v>0</v>
      </c>
      <c r="BW30" s="17">
        <v>0.169219411439817</v>
      </c>
      <c r="BX30" s="17">
        <v>0.78761960401527997</v>
      </c>
      <c r="BY30" s="17">
        <v>0.78761960401527997</v>
      </c>
      <c r="BZ30" s="17">
        <v>1.02741366830271</v>
      </c>
      <c r="CA30" s="17">
        <v>5.0629102288080796</v>
      </c>
      <c r="CB30" s="17">
        <v>1.4315835248598599E-3</v>
      </c>
      <c r="CC30" s="17">
        <v>2.0600409618765701E-3</v>
      </c>
      <c r="CD30" s="17">
        <v>0.24828673619359001</v>
      </c>
      <c r="CE30" s="5">
        <v>2.0227533560472E-5</v>
      </c>
      <c r="CF30" s="5">
        <v>6.2536241229738102E-5</v>
      </c>
      <c r="CG30" s="17">
        <v>1.32893235668579E-4</v>
      </c>
      <c r="CH30" s="17">
        <v>1.09820049216024E-4</v>
      </c>
      <c r="CI30" s="17">
        <v>2.1066925446077699E-2</v>
      </c>
      <c r="CJ30" s="17">
        <v>5.4607597127377498E-4</v>
      </c>
      <c r="CK30" s="17">
        <v>1.72924153287366E-3</v>
      </c>
      <c r="CL30" s="17">
        <v>3.5014759283244199E-3</v>
      </c>
      <c r="CM30" s="17">
        <v>0.242936732642932</v>
      </c>
      <c r="CN30" s="17">
        <v>4044.4087928358199</v>
      </c>
      <c r="CO30" s="17">
        <v>4.2343213731197097E-3</v>
      </c>
      <c r="CP30" s="17">
        <v>0</v>
      </c>
      <c r="CQ30" s="17">
        <v>6.30268809559239E-4</v>
      </c>
      <c r="CR30" s="17">
        <v>1.5430189762837699E-3</v>
      </c>
      <c r="CS30" s="17">
        <v>0</v>
      </c>
      <c r="CT30" s="17">
        <v>2.5522863614543902E-2</v>
      </c>
      <c r="CU30" s="17">
        <v>4.8466290877339002</v>
      </c>
      <c r="CV30" s="17">
        <v>0.203552527024737</v>
      </c>
      <c r="CW30" s="17">
        <v>0.103394117966567</v>
      </c>
      <c r="CX30" s="17">
        <v>0.347760842033986</v>
      </c>
      <c r="CY30" s="17">
        <v>0.253446486934857</v>
      </c>
      <c r="CZ30" s="17">
        <v>586.26345170698301</v>
      </c>
      <c r="DA30" s="17">
        <v>4.6407427679029001E-2</v>
      </c>
      <c r="DB30" s="17">
        <v>2.0652577727806299E-3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2.5276502885910701</v>
      </c>
      <c r="DJ30" s="17">
        <v>32.262218948217303</v>
      </c>
      <c r="DK30" s="17">
        <v>0.82880353467226597</v>
      </c>
      <c r="DL30" s="17">
        <v>0.63613758815070698</v>
      </c>
      <c r="DM30" s="17">
        <v>18.932901764180301</v>
      </c>
      <c r="DN30" s="17">
        <v>1.3821935734519401E-2</v>
      </c>
      <c r="DO30" s="17">
        <v>0.25603269286253599</v>
      </c>
      <c r="DP30" s="17">
        <v>17.743261166427899</v>
      </c>
      <c r="DQ30" s="17">
        <v>17.743261166427899</v>
      </c>
      <c r="DR30" s="17">
        <v>1.21929411623287E-2</v>
      </c>
      <c r="DS30" s="17">
        <v>0</v>
      </c>
      <c r="DT30" s="17">
        <v>5.4442592785374604</v>
      </c>
      <c r="DU30" s="17">
        <v>0</v>
      </c>
      <c r="DV30" s="17">
        <v>1.1121806855106799</v>
      </c>
      <c r="DW30" s="17">
        <v>1.8729434285882099E-4</v>
      </c>
      <c r="DX30" s="17">
        <v>2.52420848953896E-4</v>
      </c>
      <c r="DY30" s="17">
        <v>0</v>
      </c>
      <c r="DZ30" s="17">
        <v>0</v>
      </c>
      <c r="EA30" s="17">
        <v>0.48529370982655201</v>
      </c>
      <c r="EB30" s="17">
        <v>0.24430254477256899</v>
      </c>
      <c r="EC30" s="17">
        <v>6.0958323145587504E-3</v>
      </c>
      <c r="ED30" s="17">
        <v>6.9367827337637697</v>
      </c>
      <c r="EE30" s="17">
        <v>0.87044043525852199</v>
      </c>
      <c r="EF30" s="17">
        <v>1.84292156506115E-3</v>
      </c>
      <c r="EG30" s="17">
        <v>5.24536990801214E-3</v>
      </c>
      <c r="EH30" s="17">
        <v>0</v>
      </c>
      <c r="EI30" s="17">
        <v>1.18734069677077E-2</v>
      </c>
      <c r="EJ30" s="17">
        <v>2.4106635052387301E-2</v>
      </c>
      <c r="EK30" s="17">
        <v>5.3614691126874598</v>
      </c>
      <c r="EL30" s="17">
        <v>3.5775768677590802E-2</v>
      </c>
      <c r="EM30" s="5">
        <v>1.09345495282659E-7</v>
      </c>
      <c r="EN30" s="17">
        <v>1.23078708367453E-2</v>
      </c>
      <c r="EO30" s="17">
        <v>69.791834588976101</v>
      </c>
      <c r="EP30" s="17">
        <v>0</v>
      </c>
      <c r="EQ30" s="17">
        <v>7.8881900494386495E-2</v>
      </c>
      <c r="ER30" s="17">
        <v>0.11351131334843501</v>
      </c>
      <c r="ES30" s="17">
        <v>177.456819288237</v>
      </c>
      <c r="ET30" s="17">
        <v>308.26146936820999</v>
      </c>
      <c r="EU30" s="17">
        <v>34.251336743001701</v>
      </c>
      <c r="EV30" s="17">
        <v>342.512806111212</v>
      </c>
      <c r="EW30" s="17">
        <v>2.72851785721435E-3</v>
      </c>
      <c r="EX30" s="17">
        <v>5.0405013109123198</v>
      </c>
      <c r="EY30" s="17">
        <v>0.29972405282833697</v>
      </c>
      <c r="EZ30" s="17">
        <v>2.1503749906358501E-4</v>
      </c>
      <c r="FA30" s="17">
        <v>0</v>
      </c>
      <c r="FB30" s="17">
        <v>0</v>
      </c>
      <c r="FC30" s="17">
        <v>0</v>
      </c>
      <c r="FD30" s="5">
        <v>4.8887085125966397E-6</v>
      </c>
      <c r="FE30" s="5">
        <v>4.2552295904363602E-5</v>
      </c>
      <c r="FF30" s="5">
        <v>6.8789146791448403E-5</v>
      </c>
      <c r="FG30" s="17">
        <v>0</v>
      </c>
      <c r="FH30" s="17">
        <v>6.9177284983327602E-4</v>
      </c>
      <c r="FI30" s="17">
        <v>0.76529588650605695</v>
      </c>
      <c r="FJ30" s="17">
        <v>28.087292345045402</v>
      </c>
      <c r="FK30" s="17">
        <v>5.0996268375711598</v>
      </c>
      <c r="FL30" s="17">
        <v>3.2325179617057098</v>
      </c>
      <c r="FM30" s="17">
        <v>6.8216001278680798</v>
      </c>
      <c r="FN30" s="17">
        <v>1.5342953495262801</v>
      </c>
      <c r="FO30" s="17">
        <v>3.5227604684821601</v>
      </c>
      <c r="FP30" s="5">
        <v>4.6622853993397098E-5</v>
      </c>
      <c r="FQ30" s="17">
        <v>1.4640671428698599</v>
      </c>
      <c r="FR30" s="17">
        <v>186.407772523137</v>
      </c>
      <c r="FS30" s="17">
        <v>179.90422768366099</v>
      </c>
      <c r="FT30" s="17">
        <v>6.5035448394759703</v>
      </c>
      <c r="FU30" s="17">
        <v>0.10582016644896</v>
      </c>
      <c r="FV30" s="17">
        <v>1.6908220594476199E-2</v>
      </c>
      <c r="FW30" s="17">
        <v>38.462764871553098</v>
      </c>
      <c r="FX30" s="17">
        <v>10.6192725474958</v>
      </c>
      <c r="FY30" s="17">
        <v>15.5905379965498</v>
      </c>
      <c r="FZ30" s="17">
        <v>3.7112008157101299</v>
      </c>
      <c r="GA30" s="17">
        <v>2.05218996125376</v>
      </c>
      <c r="GB30" s="17">
        <v>39.045172360654099</v>
      </c>
      <c r="GC30" s="17">
        <v>1.24243724213914E-2</v>
      </c>
      <c r="GD30" s="17">
        <v>4.8246382685851401</v>
      </c>
      <c r="GE30" s="17">
        <v>2.2539971212046002</v>
      </c>
      <c r="GF30" s="17">
        <v>45.591348293898101</v>
      </c>
      <c r="GG30" s="17">
        <v>1.4851553769473599E-2</v>
      </c>
      <c r="GH30" s="17">
        <v>0</v>
      </c>
      <c r="GI30" s="17">
        <v>346.50732608497799</v>
      </c>
      <c r="GJ30" s="17">
        <v>2.3796580658061401</v>
      </c>
      <c r="GK30" s="17">
        <v>7.5422551476931501</v>
      </c>
      <c r="GL30" s="17">
        <v>2.0962570513533501</v>
      </c>
      <c r="GM30" s="17">
        <v>7.8247930804394197E-2</v>
      </c>
      <c r="GN30" s="17">
        <v>19.026818401589502</v>
      </c>
      <c r="GO30" s="17">
        <v>4.9672368461791603</v>
      </c>
      <c r="GP30" s="17">
        <v>0</v>
      </c>
      <c r="GQ30" s="17">
        <v>0</v>
      </c>
      <c r="GR30" s="17">
        <v>3.96294378557845</v>
      </c>
      <c r="GS30" s="17">
        <v>129.64596196365599</v>
      </c>
      <c r="GT30" s="17">
        <v>1.5906606461944299</v>
      </c>
      <c r="GU30" s="17">
        <v>3.2920870718001298</v>
      </c>
      <c r="GW30" s="26">
        <f t="shared" si="0"/>
        <v>1.3687801501907475</v>
      </c>
      <c r="GX30" s="25">
        <f t="shared" si="1"/>
        <v>0</v>
      </c>
      <c r="GY30" s="40">
        <f t="shared" si="2"/>
        <v>2.6765429491317542E-3</v>
      </c>
      <c r="GZ30" s="40">
        <f t="shared" si="3"/>
        <v>2.7351497741264648E-3</v>
      </c>
      <c r="HA30" s="40">
        <f t="shared" si="4"/>
        <v>2.5673887577020928E-3</v>
      </c>
      <c r="HB30" s="40">
        <f t="shared" si="5"/>
        <v>1.8318333360762646E-3</v>
      </c>
      <c r="HC30" s="40">
        <f t="shared" si="6"/>
        <v>1.799525970401719E-3</v>
      </c>
      <c r="HD30" s="40">
        <f t="shared" si="7"/>
        <v>2.7383522609920694E-3</v>
      </c>
      <c r="HE30" s="40">
        <f t="shared" si="8"/>
        <v>2.6602843090386746E-3</v>
      </c>
      <c r="HF30" s="40">
        <f t="shared" si="9"/>
        <v>2.727533971949921E-3</v>
      </c>
      <c r="HG30" s="40">
        <f t="shared" si="10"/>
        <v>2.7209766991295125E-3</v>
      </c>
      <c r="HH30" s="40">
        <f t="shared" si="11"/>
        <v>2.7376601541783925E-3</v>
      </c>
      <c r="HI30" s="40">
        <f t="shared" si="12"/>
        <v>2.4883698660099775E-3</v>
      </c>
      <c r="HJ30" s="40">
        <f t="shared" si="13"/>
        <v>2.5811661746087742E-3</v>
      </c>
      <c r="HK30" s="40">
        <f t="shared" si="14"/>
        <v>2.4378900188717452E-3</v>
      </c>
      <c r="HL30" s="40">
        <f t="shared" si="15"/>
        <v>2.7414318603204012E-3</v>
      </c>
      <c r="HM30" s="40">
        <f t="shared" si="16"/>
        <v>2.3833146985520154E-3</v>
      </c>
      <c r="HN30" s="40">
        <f t="shared" si="17"/>
        <v>2.5380229294376991E-3</v>
      </c>
      <c r="HO30" s="40">
        <f t="shared" si="18"/>
        <v>2.6159027106648133E-3</v>
      </c>
      <c r="HP30" s="40">
        <f t="shared" si="19"/>
        <v>0</v>
      </c>
      <c r="HQ30" s="40">
        <f t="shared" si="20"/>
        <v>2.4066963168525258E-3</v>
      </c>
      <c r="HR30" s="40">
        <f t="shared" si="21"/>
        <v>2.7176537643956804E-3</v>
      </c>
      <c r="HS30" s="40">
        <f t="shared" si="22"/>
        <v>2.7352703420827191E-3</v>
      </c>
      <c r="HT30" s="40">
        <f t="shared" si="23"/>
        <v>2.803185367042894E-3</v>
      </c>
      <c r="HU30" s="40">
        <f t="shared" si="24"/>
        <v>2.6983409140312036E-3</v>
      </c>
      <c r="HV30" s="40">
        <f t="shared" si="25"/>
        <v>2.6829125453453543E-3</v>
      </c>
      <c r="HW30" s="40">
        <f t="shared" si="26"/>
        <v>2.7688893908850692E-3</v>
      </c>
      <c r="HX30" s="40">
        <f t="shared" si="27"/>
        <v>2.681543080691952E-3</v>
      </c>
      <c r="HY30" s="40">
        <f t="shared" si="28"/>
        <v>2.7454569495156821E-3</v>
      </c>
      <c r="HZ30" s="40">
        <f t="shared" si="29"/>
        <v>0</v>
      </c>
      <c r="IA30" s="40">
        <f t="shared" si="30"/>
        <v>2.1614864337857844E-3</v>
      </c>
      <c r="IB30" s="40">
        <f t="shared" si="31"/>
        <v>0</v>
      </c>
      <c r="IC30" s="40">
        <f t="shared" si="32"/>
        <v>2.4824666935487549E-3</v>
      </c>
      <c r="ID30" s="40">
        <f t="shared" si="33"/>
        <v>0</v>
      </c>
      <c r="IE30" s="40">
        <f t="shared" si="34"/>
        <v>1.1417683007554744E-3</v>
      </c>
      <c r="IF30" s="40">
        <f t="shared" si="35"/>
        <v>2.7132253900370861E-3</v>
      </c>
      <c r="IG30" s="40">
        <f t="shared" si="36"/>
        <v>1.4277168499330356E-2</v>
      </c>
      <c r="IH30" s="40">
        <f t="shared" si="37"/>
        <v>2.909209603310253</v>
      </c>
      <c r="II30" s="40">
        <f t="shared" si="38"/>
        <v>2.730222906871544E-3</v>
      </c>
      <c r="IJ30" s="40">
        <f t="shared" si="39"/>
        <v>2.7363324965804085E-3</v>
      </c>
      <c r="IK30" s="40">
        <f t="shared" si="40"/>
        <v>1.7466200604583822E-3</v>
      </c>
      <c r="IL30" s="40">
        <f t="shared" si="41"/>
        <v>0</v>
      </c>
      <c r="IM30" s="40">
        <f t="shared" si="42"/>
        <v>0</v>
      </c>
      <c r="IN30" s="40">
        <f t="shared" si="43"/>
        <v>2.7260123075687342E-3</v>
      </c>
      <c r="IO30" s="40">
        <f t="shared" si="44"/>
        <v>0</v>
      </c>
      <c r="IP30" s="40">
        <f t="shared" si="45"/>
        <v>2.7137845976010844E-3</v>
      </c>
      <c r="IQ30" s="40">
        <f t="shared" si="46"/>
        <v>2.7338132432991251E-3</v>
      </c>
      <c r="IR30" s="40">
        <f t="shared" si="47"/>
        <v>2.7183971111415716E-3</v>
      </c>
      <c r="IS30" s="40">
        <f t="shared" si="48"/>
        <v>2.639975901600821E-3</v>
      </c>
      <c r="IT30" s="40">
        <f t="shared" si="49"/>
        <v>0</v>
      </c>
      <c r="IU30" s="40">
        <f t="shared" si="50"/>
        <v>0</v>
      </c>
      <c r="IV30" s="40">
        <f t="shared" si="51"/>
        <v>0</v>
      </c>
      <c r="IW30" s="40">
        <f t="shared" si="52"/>
        <v>2.6033788162396639E-3</v>
      </c>
      <c r="IX30" s="40">
        <f t="shared" si="53"/>
        <v>2.6247300213614643E-3</v>
      </c>
      <c r="IY30" s="40">
        <f t="shared" si="54"/>
        <v>2.7192379217172093E-3</v>
      </c>
      <c r="IZ30" s="40">
        <f t="shared" si="55"/>
        <v>0</v>
      </c>
      <c r="JA30" s="40">
        <f t="shared" si="56"/>
        <v>2.5385449509029278E-3</v>
      </c>
      <c r="JB30" s="40">
        <f t="shared" si="57"/>
        <v>0</v>
      </c>
      <c r="JC30" s="40">
        <f t="shared" si="58"/>
        <v>0</v>
      </c>
      <c r="JD30" s="40">
        <f t="shared" si="59"/>
        <v>2.7366139204952301E-3</v>
      </c>
      <c r="JE30" s="40">
        <f t="shared" si="60"/>
        <v>0</v>
      </c>
      <c r="JF30" s="40">
        <f t="shared" si="61"/>
        <v>0</v>
      </c>
      <c r="JG30" s="40">
        <f t="shared" si="62"/>
        <v>0</v>
      </c>
      <c r="JH30" s="40">
        <f t="shared" si="63"/>
        <v>2.7336846609456152E-3</v>
      </c>
      <c r="JI30" s="40">
        <f t="shared" si="64"/>
        <v>2.790851842077626E-3</v>
      </c>
      <c r="JJ30" s="40">
        <f t="shared" si="65"/>
        <v>2.7434211996712615E-3</v>
      </c>
      <c r="JK30" s="40">
        <f t="shared" si="66"/>
        <v>2.740700577975244E-3</v>
      </c>
      <c r="JL30" s="40">
        <f t="shared" si="67"/>
        <v>1.6308102399650824E-3</v>
      </c>
    </row>
    <row r="31" spans="1:272" x14ac:dyDescent="0.25">
      <c r="A31" s="17" t="s">
        <v>200</v>
      </c>
      <c r="B31" s="59">
        <v>3491.6350272999998</v>
      </c>
      <c r="C31" s="59">
        <v>570.16939164999997</v>
      </c>
      <c r="D31" s="59">
        <v>4102.9920064999997</v>
      </c>
      <c r="E31" s="59">
        <v>1406.6834537</v>
      </c>
      <c r="F31" s="59">
        <v>995.06104024000001</v>
      </c>
      <c r="G31" s="59">
        <v>504.33065683000001</v>
      </c>
      <c r="H31" s="59">
        <v>5946.6576032000003</v>
      </c>
      <c r="I31" s="17">
        <v>11.946392691</v>
      </c>
      <c r="J31" s="17">
        <v>6.1044644726000001</v>
      </c>
      <c r="K31" s="17">
        <v>1.5776059725</v>
      </c>
      <c r="L31" s="17">
        <v>5.3083862000000002E-2</v>
      </c>
      <c r="M31" s="17">
        <v>19.589650883000001</v>
      </c>
      <c r="N31" s="17">
        <v>2.4596868999999999E-3</v>
      </c>
      <c r="O31" s="17">
        <v>0.33106593870000001</v>
      </c>
      <c r="P31" s="17">
        <v>8.1592178700000004E-2</v>
      </c>
      <c r="Q31" s="17">
        <v>0.26991713210000001</v>
      </c>
      <c r="R31" s="17">
        <v>2.4569311063999999</v>
      </c>
      <c r="S31" s="17">
        <v>2.9340000000000002</v>
      </c>
      <c r="T31" s="17">
        <v>4.8384599799999997E-2</v>
      </c>
      <c r="U31" s="17">
        <v>0.1410148249</v>
      </c>
      <c r="V31" s="17">
        <v>0.72416869100000003</v>
      </c>
      <c r="W31" s="17">
        <v>4.1603619000000003E-3</v>
      </c>
      <c r="X31" s="17">
        <v>5.2743749999999999E-2</v>
      </c>
      <c r="Y31" s="17">
        <v>1.3818720600000001E-2</v>
      </c>
      <c r="Z31" s="17">
        <v>0.50818553749999995</v>
      </c>
      <c r="AA31" s="17">
        <v>91.603080957000003</v>
      </c>
      <c r="AB31" s="17">
        <v>32.36284465</v>
      </c>
      <c r="AD31" s="17">
        <v>3.6351916800000002E-2</v>
      </c>
      <c r="AE31" s="17">
        <v>4.4400000000000004E-3</v>
      </c>
      <c r="AF31" s="17">
        <v>0.39393983560000001</v>
      </c>
      <c r="AG31" s="17">
        <v>0.33300000000000002</v>
      </c>
      <c r="AH31" s="17">
        <v>0.65174870210000002</v>
      </c>
      <c r="AI31" s="17">
        <v>9.5757430144000004</v>
      </c>
      <c r="AJ31" s="17">
        <v>23.827374031000002</v>
      </c>
      <c r="AK31" s="17">
        <v>2.8585920898000001</v>
      </c>
      <c r="AL31" s="17">
        <v>0.57608735659999999</v>
      </c>
      <c r="AM31" s="17">
        <v>2.1217645048999998</v>
      </c>
      <c r="AN31" s="17">
        <v>6.2768332299999993E-2</v>
      </c>
      <c r="AP31" s="17">
        <v>6.0000000000000001E-3</v>
      </c>
      <c r="AQ31" s="17">
        <v>57.548406161999999</v>
      </c>
      <c r="AR31" s="17">
        <v>1.373</v>
      </c>
      <c r="AS31" s="17">
        <v>0.30376010370000001</v>
      </c>
      <c r="AT31" s="17">
        <v>10.236352161999999</v>
      </c>
      <c r="AU31" s="17">
        <v>40.454419893000001</v>
      </c>
      <c r="AV31" s="17">
        <v>5.8796145399999999E-2</v>
      </c>
      <c r="AZ31" s="17">
        <v>1.7529499999999999E-5</v>
      </c>
      <c r="BA31" s="17">
        <v>3.06065E-4</v>
      </c>
      <c r="BB31" s="17">
        <v>3.5326280000000002E-4</v>
      </c>
      <c r="BD31" s="17">
        <v>0.29790072890000002</v>
      </c>
      <c r="BE31" s="17">
        <v>4.6470500000000001</v>
      </c>
      <c r="BF31" s="17">
        <v>0.06</v>
      </c>
      <c r="BG31" s="17">
        <v>0.24596687389999999</v>
      </c>
      <c r="BI31" s="17">
        <v>18.634866079999998</v>
      </c>
      <c r="BJ31" s="17">
        <v>18.075821300000001</v>
      </c>
      <c r="BK31" s="17">
        <v>7.983127337</v>
      </c>
      <c r="BL31" s="17">
        <v>41.676593570000001</v>
      </c>
      <c r="BM31" s="17">
        <v>1.0554434099999999E-2</v>
      </c>
      <c r="BN31" s="17">
        <v>30.923133880000002</v>
      </c>
      <c r="BO31" s="17">
        <v>4.0199800000000001E-5</v>
      </c>
      <c r="BQ31" s="17" t="s">
        <v>200</v>
      </c>
      <c r="BR31" s="17">
        <v>1.9258369747123101</v>
      </c>
      <c r="BS31" s="17">
        <v>287.91613634606699</v>
      </c>
      <c r="BT31" s="17">
        <v>4.6597563748077802</v>
      </c>
      <c r="BU31" s="17">
        <v>6.10909490898075</v>
      </c>
      <c r="BV31" s="17">
        <v>6.0165137452669201E-2</v>
      </c>
      <c r="BW31" s="17">
        <v>1.5806076560123801</v>
      </c>
      <c r="BX31" s="17">
        <v>11.975163170018901</v>
      </c>
      <c r="BY31" s="17">
        <v>11.975163170018901</v>
      </c>
      <c r="BZ31" s="17">
        <v>12.1233872817754</v>
      </c>
      <c r="CA31" s="17">
        <v>1.82804126010089</v>
      </c>
      <c r="CB31" s="17">
        <v>2.1823745520483599E-2</v>
      </c>
      <c r="CC31" s="17">
        <v>3.14047081907219E-2</v>
      </c>
      <c r="CD31" s="17">
        <v>19.642383104629701</v>
      </c>
      <c r="CE31" s="5">
        <v>4.0307710582987198E-5</v>
      </c>
      <c r="CF31" s="17">
        <v>7.8918913014434705E-4</v>
      </c>
      <c r="CG31" s="17">
        <v>1.6771402149506399E-3</v>
      </c>
      <c r="CH31" s="17">
        <v>1.38560569679749E-2</v>
      </c>
      <c r="CI31" s="17">
        <v>0.33146905695808998</v>
      </c>
      <c r="CJ31" s="17">
        <v>1.9635743911109501E-2</v>
      </c>
      <c r="CK31" s="17">
        <v>6.2179538947403301E-2</v>
      </c>
      <c r="CL31" s="17">
        <v>0.27064946507052701</v>
      </c>
      <c r="CM31" s="17">
        <v>0.24665110848611799</v>
      </c>
      <c r="CN31" s="17">
        <v>8588.6528584327498</v>
      </c>
      <c r="CO31" s="17">
        <v>2.4636625923598001</v>
      </c>
      <c r="CP31" s="17">
        <v>0</v>
      </c>
      <c r="CQ31" s="17">
        <v>1.4069977048782699E-2</v>
      </c>
      <c r="CR31" s="17">
        <v>3.4447301860149701E-2</v>
      </c>
      <c r="CS31" s="17">
        <v>2.9420228151543601</v>
      </c>
      <c r="CT31" s="17">
        <v>0.14140174402146499</v>
      </c>
      <c r="CU31" s="17">
        <v>9.60194136399085</v>
      </c>
      <c r="CV31" s="17">
        <v>0.72614894607312597</v>
      </c>
      <c r="CW31" s="17">
        <v>0.30447763339212802</v>
      </c>
      <c r="CX31" s="17">
        <v>2.1275669234550798</v>
      </c>
      <c r="CY31" s="17">
        <v>10.2638729754681</v>
      </c>
      <c r="CZ31" s="17">
        <v>3499.04971083075</v>
      </c>
      <c r="DA31" s="17">
        <v>4.1717460419147499E-3</v>
      </c>
      <c r="DB31" s="17">
        <v>5.28861790765058E-2</v>
      </c>
      <c r="DC31" s="17">
        <v>0.56057788653912699</v>
      </c>
      <c r="DD31" s="17">
        <v>13.978267352304099</v>
      </c>
      <c r="DE31" s="17">
        <v>0.890118366375107</v>
      </c>
      <c r="DF31" s="17">
        <v>2.06807741530118E-2</v>
      </c>
      <c r="DG31" s="17">
        <v>3.1828381686205001</v>
      </c>
      <c r="DH31" s="17">
        <v>5.3469707832470799E-2</v>
      </c>
      <c r="DI31" s="17">
        <v>110.565451042341</v>
      </c>
      <c r="DJ31" s="17">
        <v>290.35363833536701</v>
      </c>
      <c r="DK31" s="17">
        <v>18.458191667743801</v>
      </c>
      <c r="DL31" s="17">
        <v>8.0043876458129404</v>
      </c>
      <c r="DM31" s="17">
        <v>46.319941187897101</v>
      </c>
      <c r="DN31" s="17">
        <v>0.50957343091167295</v>
      </c>
      <c r="DO31" s="17">
        <v>1.25945428547192</v>
      </c>
      <c r="DP31" s="17">
        <v>91.7107270143254</v>
      </c>
      <c r="DQ31" s="17">
        <v>91.7107270143254</v>
      </c>
      <c r="DR31" s="17">
        <v>0.53170262623645104</v>
      </c>
      <c r="DS31" s="17">
        <v>0</v>
      </c>
      <c r="DT31" s="17">
        <v>32.427942224415503</v>
      </c>
      <c r="DU31" s="17">
        <v>0</v>
      </c>
      <c r="DV31" s="17">
        <v>41.792600900849202</v>
      </c>
      <c r="DW31" s="17">
        <v>1.04971530241113E-2</v>
      </c>
      <c r="DX31" s="17">
        <v>2.3001810528536601E-2</v>
      </c>
      <c r="DY31" s="17">
        <v>0</v>
      </c>
      <c r="DZ31" s="17">
        <v>4.4519758931199204E-3</v>
      </c>
      <c r="EA31" s="17">
        <v>91.9543243677102</v>
      </c>
      <c r="EB31" s="17">
        <v>1.3380504461856599</v>
      </c>
      <c r="EC31" s="17">
        <v>2.4346604953678401E-2</v>
      </c>
      <c r="ED31" s="17">
        <v>324.858452592905</v>
      </c>
      <c r="EE31" s="17">
        <v>42.310428673831602</v>
      </c>
      <c r="EF31" s="17">
        <v>0.102703545715592</v>
      </c>
      <c r="EG31" s="17">
        <v>0.29231294851656497</v>
      </c>
      <c r="EH31" s="17">
        <v>0.33391032743266202</v>
      </c>
      <c r="EI31" s="17">
        <v>0.21566467688178301</v>
      </c>
      <c r="EJ31" s="17">
        <v>0.43786618166085101</v>
      </c>
      <c r="EK31" s="17">
        <v>25.171493776307301</v>
      </c>
      <c r="EL31" s="17">
        <v>1.05833451534582E-2</v>
      </c>
      <c r="EM31" s="17">
        <v>0.31250472515636901</v>
      </c>
      <c r="EN31" s="17">
        <v>3.0459415547980302</v>
      </c>
      <c r="EO31" s="17">
        <v>571.715441832701</v>
      </c>
      <c r="EP31" s="17">
        <v>0</v>
      </c>
      <c r="EQ31" s="17">
        <v>0.236843041966081</v>
      </c>
      <c r="ER31" s="17">
        <v>0.34082330770460201</v>
      </c>
      <c r="ES31" s="17">
        <v>6225.4203044583001</v>
      </c>
      <c r="ET31" s="17">
        <v>3702.0226506611102</v>
      </c>
      <c r="EU31" s="17">
        <v>411.33780090279203</v>
      </c>
      <c r="EV31" s="17">
        <v>4113.3604515638999</v>
      </c>
      <c r="EW31" s="17">
        <v>5.1461451191163798E-2</v>
      </c>
      <c r="EX31" s="17">
        <v>246.740286240237</v>
      </c>
      <c r="EY31" s="17">
        <v>1.5111374817201599</v>
      </c>
      <c r="EZ31" s="17">
        <v>5.8961847403550503E-2</v>
      </c>
      <c r="FA31" s="17">
        <v>0</v>
      </c>
      <c r="FB31" s="17">
        <v>0</v>
      </c>
      <c r="FC31" s="17">
        <v>0</v>
      </c>
      <c r="FD31" s="5">
        <v>1.75775504771352E-5</v>
      </c>
      <c r="FE31" s="17">
        <v>3.0690418509653401E-4</v>
      </c>
      <c r="FF31" s="17">
        <v>3.5421427425162401E-4</v>
      </c>
      <c r="FG31" s="17">
        <v>0</v>
      </c>
      <c r="FH31" s="17">
        <v>0.29871843483280602</v>
      </c>
      <c r="FI31" s="17">
        <v>15.860621575532999</v>
      </c>
      <c r="FJ31" s="17">
        <v>2902.1917434831898</v>
      </c>
      <c r="FK31" s="17">
        <v>5.8123143581518599</v>
      </c>
      <c r="FL31" s="17">
        <v>9.8301389099246492</v>
      </c>
      <c r="FM31" s="17">
        <v>40.557251773342799</v>
      </c>
      <c r="FN31" s="17">
        <v>10.020671849732899</v>
      </c>
      <c r="FO31" s="17">
        <v>26.526166797290401</v>
      </c>
      <c r="FP31" s="17">
        <v>2.9524234424069999E-3</v>
      </c>
      <c r="FQ31" s="17">
        <v>2.1089779420956001</v>
      </c>
      <c r="FR31" s="17">
        <v>1410.36156355971</v>
      </c>
      <c r="FS31" s="17">
        <v>997.62041696580195</v>
      </c>
      <c r="FT31" s="17">
        <v>412.74114659391302</v>
      </c>
      <c r="FU31" s="17">
        <v>0.430388388500688</v>
      </c>
      <c r="FV31" s="17">
        <v>0.53013653839705499</v>
      </c>
      <c r="FW31" s="17">
        <v>467.41881395746202</v>
      </c>
      <c r="FX31" s="17">
        <v>2.4009476595402202</v>
      </c>
      <c r="FY31" s="17">
        <v>61.054387208783197</v>
      </c>
      <c r="FZ31" s="17">
        <v>10.5355494546316</v>
      </c>
      <c r="GA31" s="17">
        <v>6.8748532063471197</v>
      </c>
      <c r="GB31" s="17">
        <v>154.328518527092</v>
      </c>
      <c r="GC31" s="17">
        <v>6.2889960562178396E-2</v>
      </c>
      <c r="GD31" s="17">
        <v>182.72305116713301</v>
      </c>
      <c r="GE31" s="17">
        <v>41.218295719175302</v>
      </c>
      <c r="GF31" s="17">
        <v>138.11227109134299</v>
      </c>
      <c r="GG31" s="17">
        <v>4.00011200845824</v>
      </c>
      <c r="GH31" s="17">
        <v>0</v>
      </c>
      <c r="GI31" s="17">
        <v>505.54544220197602</v>
      </c>
      <c r="GJ31" s="17">
        <v>524.97214862115902</v>
      </c>
      <c r="GK31" s="17">
        <v>31.008007121426701</v>
      </c>
      <c r="GL31" s="17">
        <v>5.3972099809410298E-2</v>
      </c>
      <c r="GM31" s="17">
        <v>2.92938142009511</v>
      </c>
      <c r="GN31" s="17">
        <v>860.78779402543103</v>
      </c>
      <c r="GO31" s="17">
        <v>57.7033981406015</v>
      </c>
      <c r="GP31" s="17">
        <v>6.0165822677160198E-3</v>
      </c>
      <c r="GQ31" s="17">
        <v>1.37675609435209</v>
      </c>
      <c r="GR31" s="17">
        <v>51.834482135776</v>
      </c>
      <c r="GS31" s="17">
        <v>5960.7271778082704</v>
      </c>
      <c r="GT31" s="17">
        <v>40.563633437230102</v>
      </c>
      <c r="GU31" s="17">
        <v>448.92766763416398</v>
      </c>
      <c r="GW31" s="26">
        <f t="shared" si="0"/>
        <v>1.0444061804464864</v>
      </c>
      <c r="GX31" s="25">
        <f t="shared" si="1"/>
        <v>0</v>
      </c>
      <c r="GY31" s="40">
        <f t="shared" si="2"/>
        <v>2.1235562917593237E-3</v>
      </c>
      <c r="GZ31" s="40">
        <f t="shared" si="3"/>
        <v>2.7115629238303354E-3</v>
      </c>
      <c r="HA31" s="40">
        <f t="shared" si="4"/>
        <v>2.5270449095378352E-3</v>
      </c>
      <c r="HB31" s="40">
        <f t="shared" si="5"/>
        <v>2.6147388383900546E-3</v>
      </c>
      <c r="HC31" s="40">
        <f t="shared" si="6"/>
        <v>2.5720801260439665E-3</v>
      </c>
      <c r="HD31" s="40">
        <f t="shared" si="7"/>
        <v>2.4087081670022032E-3</v>
      </c>
      <c r="HE31" s="40">
        <f t="shared" si="8"/>
        <v>2.3659634616761986E-3</v>
      </c>
      <c r="HF31" s="40">
        <f t="shared" si="9"/>
        <v>2.4082984515129339E-3</v>
      </c>
      <c r="HG31" s="40">
        <f t="shared" si="10"/>
        <v>7.5853277573056401E-4</v>
      </c>
      <c r="HH31" s="40">
        <f t="shared" si="11"/>
        <v>1.9026826499796735E-3</v>
      </c>
      <c r="HI31" s="40">
        <f t="shared" si="12"/>
        <v>2.723835564290645E-3</v>
      </c>
      <c r="HJ31" s="40">
        <f t="shared" si="13"/>
        <v>2.6918408063852451E-3</v>
      </c>
      <c r="HK31" s="40">
        <f t="shared" si="14"/>
        <v>2.7005246460381559E-3</v>
      </c>
      <c r="HL31" s="40">
        <f t="shared" si="15"/>
        <v>1.2176373675676286E-3</v>
      </c>
      <c r="HM31" s="40">
        <f t="shared" si="16"/>
        <v>2.7343816780909399E-3</v>
      </c>
      <c r="HN31" s="40">
        <f t="shared" si="17"/>
        <v>2.7131770585635765E-3</v>
      </c>
      <c r="HO31" s="40">
        <f t="shared" si="18"/>
        <v>2.7397943484314792E-3</v>
      </c>
      <c r="HP31" s="40">
        <f t="shared" si="19"/>
        <v>2.7344291596318967E-3</v>
      </c>
      <c r="HQ31" s="40">
        <f t="shared" si="20"/>
        <v>2.7421764255741851E-3</v>
      </c>
      <c r="HR31" s="40">
        <f t="shared" si="21"/>
        <v>2.7438187562149738E-3</v>
      </c>
      <c r="HS31" s="40">
        <f t="shared" si="22"/>
        <v>2.7345218009790151E-3</v>
      </c>
      <c r="HT31" s="40">
        <f t="shared" si="23"/>
        <v>2.7363345277125087E-3</v>
      </c>
      <c r="HU31" s="40">
        <f t="shared" si="24"/>
        <v>2.7003972320095021E-3</v>
      </c>
      <c r="HV31" s="40">
        <f t="shared" si="25"/>
        <v>2.7018686501917894E-3</v>
      </c>
      <c r="HW31" s="40">
        <f t="shared" si="26"/>
        <v>2.7310761705275854E-3</v>
      </c>
      <c r="HX31" s="40">
        <f t="shared" si="27"/>
        <v>1.1751357727359368E-3</v>
      </c>
      <c r="HY31" s="40">
        <f t="shared" si="28"/>
        <v>2.0114911133284246E-3</v>
      </c>
      <c r="HZ31" s="40">
        <f t="shared" si="29"/>
        <v>0</v>
      </c>
      <c r="IA31" s="40">
        <f t="shared" si="30"/>
        <v>2.7363122446104442E-3</v>
      </c>
      <c r="IB31" s="40">
        <f t="shared" si="31"/>
        <v>2.6972732252072162E-3</v>
      </c>
      <c r="IC31" s="40">
        <f t="shared" si="32"/>
        <v>2.7330534636516614E-3</v>
      </c>
      <c r="ID31" s="40">
        <f t="shared" si="33"/>
        <v>2.7337160140000175E-3</v>
      </c>
      <c r="IE31" s="40">
        <f t="shared" si="34"/>
        <v>2.7344226952684863E-3</v>
      </c>
      <c r="IF31" s="40">
        <f t="shared" si="35"/>
        <v>2.7359077568657048E-3</v>
      </c>
      <c r="IG31" s="40">
        <f t="shared" si="36"/>
        <v>5.6410737648159071E-2</v>
      </c>
      <c r="IH31" s="40">
        <f t="shared" si="37"/>
        <v>6.5539069273482062E-2</v>
      </c>
      <c r="II31" s="40">
        <f t="shared" si="38"/>
        <v>2.7408917286468842E-3</v>
      </c>
      <c r="IJ31" s="40">
        <f t="shared" si="39"/>
        <v>2.7347137449419655E-3</v>
      </c>
      <c r="IK31" s="40">
        <f t="shared" si="40"/>
        <v>1.937732893668144E-3</v>
      </c>
      <c r="IL31" s="40">
        <f t="shared" si="41"/>
        <v>0</v>
      </c>
      <c r="IM31" s="40">
        <f t="shared" si="42"/>
        <v>2.7637112860032869E-3</v>
      </c>
      <c r="IN31" s="40">
        <f t="shared" si="43"/>
        <v>2.6932453726901716E-3</v>
      </c>
      <c r="IO31" s="40">
        <f t="shared" si="44"/>
        <v>2.7356841602986246E-3</v>
      </c>
      <c r="IP31" s="40">
        <f t="shared" si="45"/>
        <v>2.3621590965634638E-3</v>
      </c>
      <c r="IQ31" s="40">
        <f t="shared" si="46"/>
        <v>2.6885371890843384E-3</v>
      </c>
      <c r="IR31" s="40">
        <f t="shared" si="47"/>
        <v>2.6996690230379279E-3</v>
      </c>
      <c r="IS31" s="40">
        <f t="shared" si="48"/>
        <v>2.8182460333616333E-3</v>
      </c>
      <c r="IT31" s="40">
        <f t="shared" si="49"/>
        <v>0</v>
      </c>
      <c r="IU31" s="40">
        <f t="shared" si="50"/>
        <v>0</v>
      </c>
      <c r="IV31" s="40">
        <f t="shared" si="51"/>
        <v>0</v>
      </c>
      <c r="IW31" s="40">
        <f t="shared" si="52"/>
        <v>2.7411208040846072E-3</v>
      </c>
      <c r="IX31" s="40">
        <f t="shared" si="53"/>
        <v>2.7418525363370628E-3</v>
      </c>
      <c r="IY31" s="40">
        <f t="shared" si="54"/>
        <v>2.6933893170296625E-3</v>
      </c>
      <c r="IZ31" s="40">
        <f t="shared" si="55"/>
        <v>0</v>
      </c>
      <c r="JA31" s="40">
        <f t="shared" si="56"/>
        <v>2.7448940317312564E-3</v>
      </c>
      <c r="JB31" s="40">
        <f t="shared" si="57"/>
        <v>2.7342883781711043E-3</v>
      </c>
      <c r="JC31" s="40">
        <f t="shared" si="58"/>
        <v>2.7522908778200572E-3</v>
      </c>
      <c r="JD31" s="40">
        <f t="shared" si="59"/>
        <v>2.7818160033865977E-3</v>
      </c>
      <c r="JE31" s="40">
        <f t="shared" si="60"/>
        <v>0</v>
      </c>
      <c r="JF31" s="40">
        <f t="shared" si="61"/>
        <v>2.7414297266748393E-3</v>
      </c>
      <c r="JG31" s="40">
        <f t="shared" si="62"/>
        <v>2.741400706654953E-3</v>
      </c>
      <c r="JH31" s="40">
        <f t="shared" si="63"/>
        <v>2.6631554171012203E-3</v>
      </c>
      <c r="JI31" s="40">
        <f t="shared" si="64"/>
        <v>2.7835127804856298E-3</v>
      </c>
      <c r="JJ31" s="40">
        <f t="shared" si="65"/>
        <v>2.7392329313232367E-3</v>
      </c>
      <c r="JK31" s="40">
        <f t="shared" si="66"/>
        <v>2.744652005713822E-3</v>
      </c>
      <c r="JL31" s="40">
        <f t="shared" si="67"/>
        <v>2.6843562153840896E-3</v>
      </c>
    </row>
    <row r="32" spans="1:272" x14ac:dyDescent="0.25">
      <c r="A32" s="17" t="s">
        <v>201</v>
      </c>
      <c r="B32" s="59">
        <v>2114.5395873000002</v>
      </c>
      <c r="C32" s="59">
        <v>24.860172481999999</v>
      </c>
      <c r="D32" s="59">
        <v>2677.7050616000001</v>
      </c>
      <c r="E32" s="59">
        <v>1576.0091986</v>
      </c>
      <c r="F32" s="59">
        <v>514.78411173999996</v>
      </c>
      <c r="G32" s="59">
        <v>285.91665875000001</v>
      </c>
      <c r="H32" s="59">
        <v>1894.0352545999999</v>
      </c>
      <c r="I32" s="17">
        <v>1.6749353122999999</v>
      </c>
      <c r="J32" s="17">
        <v>0.31694185479999998</v>
      </c>
      <c r="L32" s="17">
        <v>4.6125096000000001E-3</v>
      </c>
      <c r="M32" s="17">
        <v>6.5577880419000003</v>
      </c>
      <c r="O32" s="17">
        <v>0.221004016</v>
      </c>
      <c r="P32" s="17">
        <v>3.148372E-3</v>
      </c>
      <c r="Q32" s="17">
        <v>5.0000000000000001E-3</v>
      </c>
      <c r="R32" s="17">
        <v>0.33565800000000001</v>
      </c>
      <c r="S32" s="17">
        <v>2.8885000000000001</v>
      </c>
      <c r="T32" s="17">
        <v>2.4820307699999999E-2</v>
      </c>
      <c r="U32" s="17">
        <v>3.0000000000000001E-3</v>
      </c>
      <c r="V32" s="17">
        <v>1.2999999999999999E-2</v>
      </c>
      <c r="W32" s="17">
        <v>6.5000000000000002E-2</v>
      </c>
      <c r="X32" s="5"/>
      <c r="Z32" s="17">
        <v>3.7243945279999999</v>
      </c>
      <c r="AA32" s="17">
        <v>13.15722474</v>
      </c>
      <c r="AB32" s="17">
        <v>10.299715000000001</v>
      </c>
      <c r="AC32" s="17">
        <v>4.8040000000000001E-3</v>
      </c>
      <c r="AD32" s="17">
        <v>1.14086065E-2</v>
      </c>
      <c r="AF32" s="17">
        <v>0.31104214149999998</v>
      </c>
      <c r="AH32" s="17">
        <v>0.1704357956</v>
      </c>
      <c r="AI32" s="17">
        <v>0.97800461849999998</v>
      </c>
      <c r="AJ32" s="17">
        <v>2.2947139999999999</v>
      </c>
      <c r="AK32" s="17">
        <v>0.91665468179999998</v>
      </c>
      <c r="AL32" s="17">
        <v>0.1574236021</v>
      </c>
      <c r="AM32" s="17">
        <v>0.1330007389</v>
      </c>
      <c r="AP32" s="17">
        <v>1.727E-4</v>
      </c>
      <c r="AQ32" s="17">
        <v>25.282072933999999</v>
      </c>
      <c r="AR32" s="17">
        <v>6.0000000000000001E-3</v>
      </c>
      <c r="AS32" s="17">
        <v>6.6326400000000002E-5</v>
      </c>
      <c r="AU32" s="17">
        <v>19.576153222999999</v>
      </c>
      <c r="AV32" s="17">
        <v>0.2467020851</v>
      </c>
      <c r="AZ32" s="17">
        <v>6.2937210000000004E-6</v>
      </c>
      <c r="BA32" s="17">
        <v>1.1204739999999999E-4</v>
      </c>
      <c r="BB32" s="17">
        <v>1.244854E-4</v>
      </c>
      <c r="BD32" s="17">
        <v>7.20125863E-2</v>
      </c>
      <c r="BE32" s="17">
        <v>0.26140000000000002</v>
      </c>
      <c r="BF32" s="17">
        <v>6.0080000000000003E-3</v>
      </c>
      <c r="BG32" s="17">
        <v>2.0299999999999998</v>
      </c>
      <c r="BI32" s="17">
        <v>6.7306790000000003</v>
      </c>
      <c r="BJ32" s="17">
        <v>6.528753</v>
      </c>
      <c r="BK32" s="17">
        <v>3.8461897261</v>
      </c>
      <c r="BL32" s="17">
        <v>32.814663947</v>
      </c>
      <c r="BM32" s="17">
        <v>1.3862497E-3</v>
      </c>
      <c r="BN32" s="17">
        <v>3.2232412397000001</v>
      </c>
      <c r="BO32" s="17">
        <v>1.3906200000000001E-5</v>
      </c>
      <c r="BQ32" s="17" t="s">
        <v>201</v>
      </c>
      <c r="BR32" s="17">
        <v>0.75100701239518497</v>
      </c>
      <c r="BS32" s="17">
        <v>33.818746874183702</v>
      </c>
      <c r="BT32" s="17">
        <v>0.26211974242298902</v>
      </c>
      <c r="BU32" s="17">
        <v>0.31777248316305101</v>
      </c>
      <c r="BV32" s="17">
        <v>6.0230806470146503E-3</v>
      </c>
      <c r="BW32" s="17">
        <v>0</v>
      </c>
      <c r="BX32" s="17">
        <v>1.6792769696512799</v>
      </c>
      <c r="BY32" s="17">
        <v>1.6792769696512799</v>
      </c>
      <c r="BZ32" s="17">
        <v>3.82674421359203</v>
      </c>
      <c r="CA32" s="17">
        <v>0.60696038629710103</v>
      </c>
      <c r="CB32" s="17">
        <v>1.8962808908877401E-3</v>
      </c>
      <c r="CC32" s="17">
        <v>2.7288635504334798E-3</v>
      </c>
      <c r="CD32" s="17">
        <v>6.5756430345789596</v>
      </c>
      <c r="CE32" s="5">
        <v>1.39441972852197E-5</v>
      </c>
      <c r="CF32" s="17">
        <v>0</v>
      </c>
      <c r="CG32" s="17">
        <v>0</v>
      </c>
      <c r="CH32" s="17">
        <v>0</v>
      </c>
      <c r="CI32" s="17">
        <v>0.221607277374578</v>
      </c>
      <c r="CJ32" s="17">
        <v>7.5761867755749898E-4</v>
      </c>
      <c r="CK32" s="17">
        <v>2.3993176694941001E-3</v>
      </c>
      <c r="CL32" s="17">
        <v>5.0137567877312902E-3</v>
      </c>
      <c r="CM32" s="17">
        <v>2.0357210721297099</v>
      </c>
      <c r="CN32" s="17">
        <v>5902.93126713116</v>
      </c>
      <c r="CO32" s="17">
        <v>0.33657325952400002</v>
      </c>
      <c r="CP32" s="17">
        <v>0</v>
      </c>
      <c r="CQ32" s="17">
        <v>7.2007675689082099E-3</v>
      </c>
      <c r="CR32" s="17">
        <v>1.76298521800956E-2</v>
      </c>
      <c r="CS32" s="17">
        <v>2.8964145358686402</v>
      </c>
      <c r="CT32" s="17">
        <v>3.0083243368441998E-3</v>
      </c>
      <c r="CU32" s="17">
        <v>0.98068916030864595</v>
      </c>
      <c r="CV32" s="17">
        <v>1.3034682194943701E-2</v>
      </c>
      <c r="CW32" s="5">
        <v>6.65062225565899E-5</v>
      </c>
      <c r="CX32" s="17">
        <v>0.13336468201804899</v>
      </c>
      <c r="CY32" s="17">
        <v>0</v>
      </c>
      <c r="CZ32" s="17">
        <v>2118.61878444595</v>
      </c>
      <c r="DA32" s="17">
        <v>6.5177971909588003E-2</v>
      </c>
      <c r="DB32" s="17">
        <v>0</v>
      </c>
      <c r="DC32" s="17">
        <v>0.20248179368045</v>
      </c>
      <c r="DD32" s="17">
        <v>5.04877752608341</v>
      </c>
      <c r="DE32" s="17">
        <v>0.32150073248565603</v>
      </c>
      <c r="DF32" s="17">
        <v>7.4697428859603898E-3</v>
      </c>
      <c r="DG32" s="17">
        <v>1.1496108070569899</v>
      </c>
      <c r="DH32" s="17">
        <v>1.9312669190958798E-2</v>
      </c>
      <c r="DI32" s="17">
        <v>28.213716909950602</v>
      </c>
      <c r="DJ32" s="17">
        <v>229.56041526242799</v>
      </c>
      <c r="DK32" s="17">
        <v>14.0811467795016</v>
      </c>
      <c r="DL32" s="17">
        <v>3.8560275568770299</v>
      </c>
      <c r="DM32" s="17">
        <v>7.9535391487062599</v>
      </c>
      <c r="DN32" s="17">
        <v>3.7346063467848198</v>
      </c>
      <c r="DO32" s="17">
        <v>0.432081056953388</v>
      </c>
      <c r="DP32" s="17">
        <v>13.168841187999501</v>
      </c>
      <c r="DQ32" s="17">
        <v>13.168841187999501</v>
      </c>
      <c r="DR32" s="17">
        <v>0.16556549189310699</v>
      </c>
      <c r="DS32" s="17">
        <v>0</v>
      </c>
      <c r="DT32" s="17">
        <v>10.327958169414099</v>
      </c>
      <c r="DU32" s="17">
        <v>4.8168811874094199E-3</v>
      </c>
      <c r="DV32" s="17">
        <v>32.903442544354199</v>
      </c>
      <c r="DW32" s="17">
        <v>3.53398413333917E-3</v>
      </c>
      <c r="DX32" s="17">
        <v>7.6446045313909097E-3</v>
      </c>
      <c r="DY32" s="17">
        <v>0</v>
      </c>
      <c r="DZ32" s="17">
        <v>0</v>
      </c>
      <c r="EA32" s="17">
        <v>16.517644592128001</v>
      </c>
      <c r="EB32" s="17">
        <v>0.471877408701946</v>
      </c>
      <c r="EC32" s="17">
        <v>1.0287115690209001E-2</v>
      </c>
      <c r="ED32" s="17">
        <v>18.798123266258099</v>
      </c>
      <c r="EE32" s="17">
        <v>34.985203511222799</v>
      </c>
      <c r="EF32" s="17">
        <v>8.1073851838378994E-2</v>
      </c>
      <c r="EG32" s="17">
        <v>0.230746004817099</v>
      </c>
      <c r="EH32" s="17">
        <v>0</v>
      </c>
      <c r="EI32" s="17">
        <v>5.6273121954176698E-2</v>
      </c>
      <c r="EJ32" s="17">
        <v>0.11425140120262101</v>
      </c>
      <c r="EK32" s="17">
        <v>2.4038844809873798</v>
      </c>
      <c r="EL32" s="17">
        <v>1.3901207440863701E-3</v>
      </c>
      <c r="EM32" s="17">
        <v>0.116714948548752</v>
      </c>
      <c r="EN32" s="17">
        <v>0.95445009638676204</v>
      </c>
      <c r="EO32" s="17">
        <v>24.924579624001701</v>
      </c>
      <c r="EP32" s="17">
        <v>0</v>
      </c>
      <c r="EQ32" s="17">
        <v>6.1869257053412299E-2</v>
      </c>
      <c r="ER32" s="17">
        <v>8.9030454626123606E-2</v>
      </c>
      <c r="ES32" s="17">
        <v>1964.8735426002399</v>
      </c>
      <c r="ET32" s="17">
        <v>2415.3763442580698</v>
      </c>
      <c r="EU32" s="17">
        <v>268.37582871934598</v>
      </c>
      <c r="EV32" s="17">
        <v>2683.7521729774198</v>
      </c>
      <c r="EW32" s="17">
        <v>6.3824044485562897E-3</v>
      </c>
      <c r="EX32" s="17">
        <v>62.539331685267101</v>
      </c>
      <c r="EY32" s="17">
        <v>0.50581764639125704</v>
      </c>
      <c r="EZ32" s="17">
        <v>0.247377628291753</v>
      </c>
      <c r="FA32" s="17">
        <v>0</v>
      </c>
      <c r="FB32" s="17">
        <v>0</v>
      </c>
      <c r="FC32" s="17">
        <v>0</v>
      </c>
      <c r="FD32" s="5">
        <v>6.31143223928967E-6</v>
      </c>
      <c r="FE32" s="17">
        <v>1.12354488233381E-4</v>
      </c>
      <c r="FF32" s="17">
        <v>1.2482012088718301E-4</v>
      </c>
      <c r="FG32" s="17">
        <v>0</v>
      </c>
      <c r="FH32" s="17">
        <v>7.2208217499248495E-2</v>
      </c>
      <c r="FI32" s="17">
        <v>18.907586571206501</v>
      </c>
      <c r="FJ32" s="17">
        <v>1053.13992884203</v>
      </c>
      <c r="FK32" s="17">
        <v>14.1937851484383</v>
      </c>
      <c r="FL32" s="17">
        <v>6.9203265499032502</v>
      </c>
      <c r="FM32" s="17">
        <v>24.767185825823798</v>
      </c>
      <c r="FN32" s="17">
        <v>8.6937614001697501</v>
      </c>
      <c r="FO32" s="17">
        <v>9.6978071663442496</v>
      </c>
      <c r="FP32" s="17">
        <v>2.6080259305433999E-4</v>
      </c>
      <c r="FQ32" s="17">
        <v>4.53458093880083</v>
      </c>
      <c r="FR32" s="17">
        <v>1577.9865879408601</v>
      </c>
      <c r="FS32" s="17">
        <v>515.52166250118</v>
      </c>
      <c r="FT32" s="17">
        <v>1062.46492543968</v>
      </c>
      <c r="FU32" s="17">
        <v>1.3964668091469701</v>
      </c>
      <c r="FV32" s="17">
        <v>0.391103528845826</v>
      </c>
      <c r="FW32" s="17">
        <v>238.03163111823901</v>
      </c>
      <c r="FX32" s="17">
        <v>5.3648813498239099</v>
      </c>
      <c r="FY32" s="17">
        <v>20.203580523267</v>
      </c>
      <c r="FZ32" s="17">
        <v>5.7661172759690498</v>
      </c>
      <c r="GA32" s="17">
        <v>3.4778812297138901</v>
      </c>
      <c r="GB32" s="17">
        <v>51.657148679927403</v>
      </c>
      <c r="GC32" s="17">
        <v>0</v>
      </c>
      <c r="GD32" s="17">
        <v>256.44185700595102</v>
      </c>
      <c r="GE32" s="17">
        <v>48.933843646665103</v>
      </c>
      <c r="GF32" s="17">
        <v>51.051286990267599</v>
      </c>
      <c r="GG32" s="17">
        <v>1.5326877486274699</v>
      </c>
      <c r="GH32" s="17">
        <v>0</v>
      </c>
      <c r="GI32" s="17">
        <v>286.53718470918199</v>
      </c>
      <c r="GJ32" s="17">
        <v>154.89286291805001</v>
      </c>
      <c r="GK32" s="17">
        <v>3.2320714055047102</v>
      </c>
      <c r="GL32" s="17">
        <v>3.2668781825096502E-3</v>
      </c>
      <c r="GM32" s="17">
        <v>0.14972763620983601</v>
      </c>
      <c r="GN32" s="17">
        <v>112.656328286148</v>
      </c>
      <c r="GO32" s="17">
        <v>25.350965044352101</v>
      </c>
      <c r="GP32" s="17">
        <v>1.7316436136609399E-4</v>
      </c>
      <c r="GQ32" s="17">
        <v>6.01755826650569E-3</v>
      </c>
      <c r="GR32" s="17">
        <v>9.0241850170260705</v>
      </c>
      <c r="GS32" s="17">
        <v>1898.9079592660801</v>
      </c>
      <c r="GT32" s="17">
        <v>19.629414949806101</v>
      </c>
      <c r="GU32" s="17">
        <v>31.5845513683002</v>
      </c>
      <c r="GW32" s="26">
        <f t="shared" si="0"/>
        <v>1.0347386944229016</v>
      </c>
      <c r="GX32" s="25">
        <f t="shared" si="1"/>
        <v>0</v>
      </c>
      <c r="GY32" s="40">
        <f t="shared" si="2"/>
        <v>1.9291183624320031E-3</v>
      </c>
      <c r="GZ32" s="40">
        <f t="shared" si="3"/>
        <v>2.5907761520293565E-3</v>
      </c>
      <c r="HA32" s="40">
        <f t="shared" si="4"/>
        <v>2.2583186864524899E-3</v>
      </c>
      <c r="HB32" s="40">
        <f t="shared" si="5"/>
        <v>1.254681344891041E-3</v>
      </c>
      <c r="HC32" s="40">
        <f t="shared" si="6"/>
        <v>1.4327380048445586E-3</v>
      </c>
      <c r="HD32" s="40">
        <f t="shared" si="7"/>
        <v>2.1703036188757065E-3</v>
      </c>
      <c r="HE32" s="40">
        <f t="shared" si="8"/>
        <v>2.5726578500827415E-3</v>
      </c>
      <c r="HF32" s="40">
        <f t="shared" si="9"/>
        <v>2.5921343465605817E-3</v>
      </c>
      <c r="HG32" s="40">
        <f t="shared" si="10"/>
        <v>2.6207594562579484E-3</v>
      </c>
      <c r="HH32" s="40">
        <f t="shared" si="11"/>
        <v>0</v>
      </c>
      <c r="HI32" s="40">
        <f t="shared" si="12"/>
        <v>2.7392552898361966E-3</v>
      </c>
      <c r="HJ32" s="40">
        <f t="shared" si="13"/>
        <v>2.7227157335487973E-3</v>
      </c>
      <c r="HK32" s="40">
        <f t="shared" si="14"/>
        <v>0</v>
      </c>
      <c r="HL32" s="40">
        <f t="shared" si="15"/>
        <v>2.7296398748609227E-3</v>
      </c>
      <c r="HM32" s="40">
        <f t="shared" si="16"/>
        <v>2.7202462261763324E-3</v>
      </c>
      <c r="HN32" s="40">
        <f t="shared" si="17"/>
        <v>2.7513575462580209E-3</v>
      </c>
      <c r="HO32" s="40">
        <f t="shared" si="18"/>
        <v>2.7267621328852928E-3</v>
      </c>
      <c r="HP32" s="40">
        <f t="shared" si="19"/>
        <v>2.7400158797438478E-3</v>
      </c>
      <c r="HQ32" s="40">
        <f t="shared" si="20"/>
        <v>4.1546821773727889E-4</v>
      </c>
      <c r="HR32" s="40">
        <f t="shared" si="21"/>
        <v>2.7747789480665869E-3</v>
      </c>
      <c r="HS32" s="40">
        <f t="shared" si="22"/>
        <v>2.6678611495154791E-3</v>
      </c>
      <c r="HT32" s="40">
        <f t="shared" si="23"/>
        <v>2.7380293782769405E-3</v>
      </c>
      <c r="HU32" s="40">
        <f t="shared" si="24"/>
        <v>0</v>
      </c>
      <c r="HV32" s="40">
        <f t="shared" si="25"/>
        <v>0</v>
      </c>
      <c r="HW32" s="40">
        <f t="shared" si="26"/>
        <v>2.7418735335495359E-3</v>
      </c>
      <c r="HX32" s="40">
        <f t="shared" si="27"/>
        <v>8.8289500476379935E-4</v>
      </c>
      <c r="HY32" s="40">
        <f t="shared" si="28"/>
        <v>2.7421311574250882E-3</v>
      </c>
      <c r="HZ32" s="40">
        <f t="shared" si="29"/>
        <v>2.6813462550832135E-3</v>
      </c>
      <c r="IA32" s="40">
        <f t="shared" si="30"/>
        <v>2.6983801908164037E-3</v>
      </c>
      <c r="IB32" s="40">
        <f t="shared" si="31"/>
        <v>0</v>
      </c>
      <c r="IC32" s="40">
        <f t="shared" si="32"/>
        <v>2.500353012384438E-3</v>
      </c>
      <c r="ID32" s="40">
        <f t="shared" si="33"/>
        <v>0</v>
      </c>
      <c r="IE32" s="40">
        <f t="shared" si="34"/>
        <v>5.2059226458471704E-4</v>
      </c>
      <c r="IF32" s="40">
        <f t="shared" si="35"/>
        <v>2.7449173121118224E-3</v>
      </c>
      <c r="IG32" s="40">
        <f t="shared" si="36"/>
        <v>4.7574765738728188E-2</v>
      </c>
      <c r="IH32" s="40">
        <f t="shared" si="37"/>
        <v>4.1231900449736028E-2</v>
      </c>
      <c r="II32" s="40">
        <f t="shared" si="38"/>
        <v>-4.1441628405376733E-2</v>
      </c>
      <c r="IJ32" s="40">
        <f t="shared" si="39"/>
        <v>2.73639921897451E-3</v>
      </c>
      <c r="IK32" s="40">
        <f t="shared" si="40"/>
        <v>0</v>
      </c>
      <c r="IL32" s="40">
        <f t="shared" si="41"/>
        <v>0</v>
      </c>
      <c r="IM32" s="40">
        <f t="shared" si="42"/>
        <v>2.6888324614591256E-3</v>
      </c>
      <c r="IN32" s="40">
        <f t="shared" si="43"/>
        <v>2.7249391508342101E-3</v>
      </c>
      <c r="IO32" s="40">
        <f t="shared" si="44"/>
        <v>2.9263777509483161E-3</v>
      </c>
      <c r="IP32" s="40">
        <f t="shared" si="45"/>
        <v>2.7111761921331163E-3</v>
      </c>
      <c r="IQ32" s="40">
        <f t="shared" si="46"/>
        <v>0</v>
      </c>
      <c r="IR32" s="40">
        <f t="shared" si="47"/>
        <v>2.7207452965542422E-3</v>
      </c>
      <c r="IS32" s="40">
        <f t="shared" si="48"/>
        <v>2.738295428184863E-3</v>
      </c>
      <c r="IT32" s="40">
        <f t="shared" si="49"/>
        <v>0</v>
      </c>
      <c r="IU32" s="40">
        <f t="shared" si="50"/>
        <v>0</v>
      </c>
      <c r="IV32" s="40">
        <f t="shared" si="51"/>
        <v>0</v>
      </c>
      <c r="IW32" s="40">
        <f t="shared" si="52"/>
        <v>2.8141125559378406E-3</v>
      </c>
      <c r="IX32" s="40">
        <f t="shared" si="53"/>
        <v>2.7406993235095643E-3</v>
      </c>
      <c r="IY32" s="40">
        <f t="shared" si="54"/>
        <v>2.688836499565494E-3</v>
      </c>
      <c r="IZ32" s="40">
        <f t="shared" si="55"/>
        <v>0</v>
      </c>
      <c r="JA32" s="40">
        <f t="shared" si="56"/>
        <v>2.7166250970838187E-3</v>
      </c>
      <c r="JB32" s="40">
        <f t="shared" si="57"/>
        <v>2.7534140129648059E-3</v>
      </c>
      <c r="JC32" s="40">
        <f t="shared" si="58"/>
        <v>2.5100943766061868E-3</v>
      </c>
      <c r="JD32" s="40">
        <f t="shared" si="59"/>
        <v>2.8182621328621035E-3</v>
      </c>
      <c r="JE32" s="40">
        <f t="shared" si="60"/>
        <v>0</v>
      </c>
      <c r="JF32" s="40">
        <f t="shared" si="61"/>
        <v>2.7447856870643364E-3</v>
      </c>
      <c r="JG32" s="40">
        <f t="shared" si="62"/>
        <v>2.744548262581665E-3</v>
      </c>
      <c r="JH32" s="40">
        <f t="shared" si="63"/>
        <v>2.5578121407456933E-3</v>
      </c>
      <c r="JI32" s="40">
        <f t="shared" si="64"/>
        <v>2.7054550214985771E-3</v>
      </c>
      <c r="JJ32" s="40">
        <f t="shared" si="65"/>
        <v>2.7924580155870168E-3</v>
      </c>
      <c r="JK32" s="40">
        <f t="shared" si="66"/>
        <v>2.7395299166412799E-3</v>
      </c>
      <c r="JL32" s="40">
        <f t="shared" si="67"/>
        <v>2.7323988738619355E-3</v>
      </c>
    </row>
    <row r="33" spans="1:272" x14ac:dyDescent="0.25">
      <c r="A33" s="17" t="s">
        <v>202</v>
      </c>
      <c r="B33" s="59">
        <v>22895.421029000001</v>
      </c>
      <c r="C33" s="59">
        <v>3068.1841208000001</v>
      </c>
      <c r="D33" s="59">
        <v>11154.558573</v>
      </c>
      <c r="E33" s="59">
        <v>2383.2864951000001</v>
      </c>
      <c r="F33" s="59">
        <v>1719.3960830000001</v>
      </c>
      <c r="G33" s="59">
        <v>5460.0336364000004</v>
      </c>
      <c r="H33" s="59">
        <v>5649.2377256999998</v>
      </c>
      <c r="I33" s="17">
        <v>20.013716885000001</v>
      </c>
      <c r="J33" s="17">
        <v>4.0924202810999999</v>
      </c>
      <c r="K33" s="17">
        <v>1.0261947847999999</v>
      </c>
      <c r="L33" s="17">
        <v>0.36230145790000001</v>
      </c>
      <c r="M33" s="17">
        <v>11.293372853999999</v>
      </c>
      <c r="N33" s="17">
        <v>8.5149344999999998E-3</v>
      </c>
      <c r="O33" s="17">
        <v>0.1720340803</v>
      </c>
      <c r="P33" s="17">
        <v>9.1365573000000005E-2</v>
      </c>
      <c r="Q33" s="17">
        <v>0.17594691900000001</v>
      </c>
      <c r="R33" s="17">
        <v>5.8406389249000004</v>
      </c>
      <c r="S33" s="17">
        <v>5.8772354528999999</v>
      </c>
      <c r="T33" s="17">
        <v>9.0433006299999993E-2</v>
      </c>
      <c r="U33" s="17">
        <v>0.2054132457</v>
      </c>
      <c r="V33" s="17">
        <v>8.4179578714000005</v>
      </c>
      <c r="W33" s="17">
        <v>2.2247938815000001</v>
      </c>
      <c r="X33" s="17">
        <v>5.1067007999999999E-3</v>
      </c>
      <c r="Y33" s="17">
        <v>4.4917366799999997E-2</v>
      </c>
      <c r="Z33" s="17">
        <v>1.2900882881</v>
      </c>
      <c r="AA33" s="17">
        <v>163.05341909000001</v>
      </c>
      <c r="AB33" s="17">
        <v>101.85317786</v>
      </c>
      <c r="AC33" s="17">
        <v>7.67E-4</v>
      </c>
      <c r="AD33" s="17">
        <v>2.6904865129000002</v>
      </c>
      <c r="AE33" s="17">
        <v>7.0090705000000003E-2</v>
      </c>
      <c r="AF33" s="17">
        <v>1.2431639516999999</v>
      </c>
      <c r="AG33" s="17">
        <v>1.9002450000000001E-2</v>
      </c>
      <c r="AH33" s="17">
        <v>1.3639596527</v>
      </c>
      <c r="AI33" s="17">
        <v>25.121170963000001</v>
      </c>
      <c r="AJ33" s="17">
        <v>155.58084124999999</v>
      </c>
      <c r="AK33" s="17">
        <v>2.7068926404</v>
      </c>
      <c r="AL33" s="17">
        <v>1.4830237998</v>
      </c>
      <c r="AM33" s="17">
        <v>8.8754727452999997</v>
      </c>
      <c r="AN33" s="17">
        <v>0.14301694349999999</v>
      </c>
      <c r="AP33" s="17">
        <v>5.9400000000000002E-4</v>
      </c>
      <c r="AQ33" s="17">
        <v>167.77708985999999</v>
      </c>
      <c r="AR33" s="17">
        <v>2.7689550000000001</v>
      </c>
      <c r="AS33" s="17">
        <v>0.43368708449999999</v>
      </c>
      <c r="AT33" s="17">
        <v>1.3082917324000001</v>
      </c>
      <c r="AU33" s="17">
        <v>46.497968751000002</v>
      </c>
      <c r="AV33" s="17">
        <v>0.27283363129999999</v>
      </c>
      <c r="AW33" s="17">
        <v>1.0363055999999999E-3</v>
      </c>
      <c r="AX33" s="17">
        <v>1.2880877000000001E-3</v>
      </c>
      <c r="AZ33" s="17">
        <v>1.3956371E-3</v>
      </c>
      <c r="BA33" s="17">
        <v>6.6820402999999999E-3</v>
      </c>
      <c r="BB33" s="17">
        <v>6.0771337E-3</v>
      </c>
      <c r="BC33" s="17">
        <v>0.228015</v>
      </c>
      <c r="BD33" s="17">
        <v>22.164193491999999</v>
      </c>
      <c r="BE33" s="17">
        <v>1.466769</v>
      </c>
      <c r="BF33" s="17">
        <v>0.36266199999999998</v>
      </c>
      <c r="BG33" s="17">
        <v>235.83812036</v>
      </c>
      <c r="BI33" s="17">
        <v>15.79583358</v>
      </c>
      <c r="BJ33" s="17">
        <v>15.32193769</v>
      </c>
      <c r="BK33" s="17">
        <v>11.993415192000001</v>
      </c>
      <c r="BL33" s="17">
        <v>49.086717503999999</v>
      </c>
      <c r="BM33" s="17">
        <v>3.3047555325000002</v>
      </c>
      <c r="BN33" s="17">
        <v>43.025538593</v>
      </c>
      <c r="BO33" s="17">
        <v>1.5712441999999999E-3</v>
      </c>
      <c r="BQ33" s="17" t="s">
        <v>202</v>
      </c>
      <c r="BR33" s="17">
        <v>5.7356868854079304</v>
      </c>
      <c r="BS33" s="17">
        <v>332.84422419405399</v>
      </c>
      <c r="BT33" s="17">
        <v>1.47077787234136</v>
      </c>
      <c r="BU33" s="17">
        <v>4.1036355785818097</v>
      </c>
      <c r="BV33" s="17">
        <v>0.36366053458423803</v>
      </c>
      <c r="BW33" s="17">
        <v>1.0285709991054901</v>
      </c>
      <c r="BX33" s="17">
        <v>20.068299406573001</v>
      </c>
      <c r="BY33" s="17">
        <v>20.068299406573001</v>
      </c>
      <c r="BZ33" s="17">
        <v>26.423508875157999</v>
      </c>
      <c r="CA33" s="17">
        <v>40.643253572095702</v>
      </c>
      <c r="CB33" s="17">
        <v>0.14895027844383399</v>
      </c>
      <c r="CC33" s="17">
        <v>0.214341694612526</v>
      </c>
      <c r="CD33" s="17">
        <v>11.323555470137901</v>
      </c>
      <c r="CE33" s="17">
        <v>1.57534311147359E-3</v>
      </c>
      <c r="CF33" s="17">
        <v>2.7322088128847902E-3</v>
      </c>
      <c r="CG33" s="17">
        <v>5.80603527175473E-3</v>
      </c>
      <c r="CH33" s="17">
        <v>4.5038743462487298E-2</v>
      </c>
      <c r="CI33" s="17">
        <v>0.17250435827704</v>
      </c>
      <c r="CJ33" s="17">
        <v>2.1986856219432301E-2</v>
      </c>
      <c r="CK33" s="17">
        <v>6.9624516393112595E-2</v>
      </c>
      <c r="CL33" s="17">
        <v>0.17642924703777901</v>
      </c>
      <c r="CM33" s="17">
        <v>236.482988063101</v>
      </c>
      <c r="CN33" s="17">
        <v>40109.3117556461</v>
      </c>
      <c r="CO33" s="17">
        <v>5.85852032884124</v>
      </c>
      <c r="CP33" s="17">
        <v>0</v>
      </c>
      <c r="CQ33" s="17">
        <v>2.3681475375706099E-2</v>
      </c>
      <c r="CR33" s="17">
        <v>5.7978853654513697E-2</v>
      </c>
      <c r="CS33" s="17">
        <v>5.89310024112019</v>
      </c>
      <c r="CT33" s="17">
        <v>0.20593434905548899</v>
      </c>
      <c r="CU33" s="17">
        <v>25.189041811254</v>
      </c>
      <c r="CV33" s="17">
        <v>8.4406992729624104</v>
      </c>
      <c r="CW33" s="17">
        <v>0.434670725444608</v>
      </c>
      <c r="CX33" s="17">
        <v>8.89964368398749</v>
      </c>
      <c r="CY33" s="17">
        <v>1.31152361976884</v>
      </c>
      <c r="CZ33" s="17">
        <v>22952.550774269799</v>
      </c>
      <c r="DA33" s="17">
        <v>2.2300931160224402</v>
      </c>
      <c r="DB33" s="17">
        <v>5.1208887797091797E-3</v>
      </c>
      <c r="DC33" s="17">
        <v>0.47519220886588398</v>
      </c>
      <c r="DD33" s="17">
        <v>11.848676027711999</v>
      </c>
      <c r="DE33" s="17">
        <v>0.75450408703847605</v>
      </c>
      <c r="DF33" s="17">
        <v>1.7530217298566301E-2</v>
      </c>
      <c r="DG33" s="17">
        <v>2.6979219471221398</v>
      </c>
      <c r="DH33" s="17">
        <v>4.5323910778948102E-2</v>
      </c>
      <c r="DI33" s="17">
        <v>188.57121204509301</v>
      </c>
      <c r="DJ33" s="17">
        <v>654.66879674544202</v>
      </c>
      <c r="DK33" s="17">
        <v>28.203326379246601</v>
      </c>
      <c r="DL33" s="17">
        <v>12.020749987233501</v>
      </c>
      <c r="DM33" s="17">
        <v>88.334507789010701</v>
      </c>
      <c r="DN33" s="17">
        <v>1.2936164688954599</v>
      </c>
      <c r="DO33" s="17">
        <v>3.3832827636834599</v>
      </c>
      <c r="DP33" s="17">
        <v>163.19437933314001</v>
      </c>
      <c r="DQ33" s="17">
        <v>163.19437933314001</v>
      </c>
      <c r="DR33" s="17">
        <v>2.0912745909490198</v>
      </c>
      <c r="DS33" s="17">
        <v>0</v>
      </c>
      <c r="DT33" s="17">
        <v>102.08197078307801</v>
      </c>
      <c r="DU33" s="17">
        <v>7.6907538204445795E-4</v>
      </c>
      <c r="DV33" s="17">
        <v>49.215787097696797</v>
      </c>
      <c r="DW33" s="17">
        <v>0.59864701243672602</v>
      </c>
      <c r="DX33" s="17">
        <v>1.96229440691988</v>
      </c>
      <c r="DY33" s="17">
        <v>0</v>
      </c>
      <c r="DZ33" s="17">
        <v>7.0282106317895096E-2</v>
      </c>
      <c r="EA33" s="17">
        <v>55.964271869196097</v>
      </c>
      <c r="EB33" s="17">
        <v>3.7433949044809598</v>
      </c>
      <c r="EC33" s="17">
        <v>9.2713494648752795E-2</v>
      </c>
      <c r="ED33" s="17">
        <v>252.085983260419</v>
      </c>
      <c r="EE33" s="17">
        <v>270.08249842394002</v>
      </c>
      <c r="EF33" s="17">
        <v>0.32410903802013802</v>
      </c>
      <c r="EG33" s="17">
        <v>0.92246554415615201</v>
      </c>
      <c r="EH33" s="17">
        <v>1.90530098447395E-2</v>
      </c>
      <c r="EI33" s="17">
        <v>0.45132169840881398</v>
      </c>
      <c r="EJ33" s="17">
        <v>0.91632249501920504</v>
      </c>
      <c r="EK33" s="17">
        <v>157.35099047875801</v>
      </c>
      <c r="EL33" s="17">
        <v>3.3137091738041802</v>
      </c>
      <c r="EM33" s="17">
        <v>1.2903558903603101</v>
      </c>
      <c r="EN33" s="17">
        <v>3.5193349573284398</v>
      </c>
      <c r="EO33" s="17">
        <v>3076.5453807466201</v>
      </c>
      <c r="EP33" s="17">
        <v>0</v>
      </c>
      <c r="EQ33" s="17">
        <v>0.60968667594062098</v>
      </c>
      <c r="ER33" s="17">
        <v>0.87735051228595196</v>
      </c>
      <c r="ES33" s="17">
        <v>6739.2413003599004</v>
      </c>
      <c r="ET33" s="17">
        <v>10063.4452378974</v>
      </c>
      <c r="EU33" s="17">
        <v>1118.1588059478399</v>
      </c>
      <c r="EV33" s="17">
        <v>11181.6040438453</v>
      </c>
      <c r="EW33" s="17">
        <v>5.7216251513889198E-2</v>
      </c>
      <c r="EX33" s="17">
        <v>473.07081290417301</v>
      </c>
      <c r="EY33" s="17">
        <v>3.9808662885772499</v>
      </c>
      <c r="EZ33" s="17">
        <v>0.27356600963003602</v>
      </c>
      <c r="FA33" s="17">
        <v>1.03917354642861E-3</v>
      </c>
      <c r="FB33" s="17">
        <v>1.2915715277824801E-3</v>
      </c>
      <c r="FC33" s="17">
        <v>0</v>
      </c>
      <c r="FD33" s="17">
        <v>1.3997237503945699E-3</v>
      </c>
      <c r="FE33" s="17">
        <v>6.6998557130816799E-3</v>
      </c>
      <c r="FF33" s="17">
        <v>6.0937500560995402E-3</v>
      </c>
      <c r="FG33" s="17">
        <v>0.22864517468873299</v>
      </c>
      <c r="FH33" s="17">
        <v>22.2246059765429</v>
      </c>
      <c r="FI33" s="17">
        <v>15.562242383879701</v>
      </c>
      <c r="FJ33" s="17">
        <v>2462.0252659070602</v>
      </c>
      <c r="FK33" s="17">
        <v>39.883771612879499</v>
      </c>
      <c r="FL33" s="17">
        <v>90.345027438284205</v>
      </c>
      <c r="FM33" s="17">
        <v>78.790140017526696</v>
      </c>
      <c r="FN33" s="17">
        <v>19.272930240028199</v>
      </c>
      <c r="FO33" s="17">
        <v>11.4447856328316</v>
      </c>
      <c r="FP33" s="17">
        <v>0.13688743455417701</v>
      </c>
      <c r="FQ33" s="17">
        <v>34.691732624183501</v>
      </c>
      <c r="FR33" s="17">
        <v>2389.4580542168601</v>
      </c>
      <c r="FS33" s="17">
        <v>1723.79432333866</v>
      </c>
      <c r="FT33" s="17">
        <v>665.66373087819795</v>
      </c>
      <c r="FU33" s="17">
        <v>3.9855135871629201</v>
      </c>
      <c r="FV33" s="17">
        <v>0.51557977074579098</v>
      </c>
      <c r="FW33" s="17">
        <v>459.80680916042502</v>
      </c>
      <c r="FX33" s="17">
        <v>90.658297723463406</v>
      </c>
      <c r="FY33" s="17">
        <v>145.00432176016901</v>
      </c>
      <c r="FZ33" s="17">
        <v>18.3394961134718</v>
      </c>
      <c r="GA33" s="17">
        <v>18.405438410864299</v>
      </c>
      <c r="GB33" s="17">
        <v>365.37795024697198</v>
      </c>
      <c r="GC33" s="17">
        <v>0.143274513123898</v>
      </c>
      <c r="GD33" s="17">
        <v>178.62051938882999</v>
      </c>
      <c r="GE33" s="17">
        <v>38.928405431857797</v>
      </c>
      <c r="GF33" s="17">
        <v>285.44064112788402</v>
      </c>
      <c r="GG33" s="17">
        <v>7.3412400560353701</v>
      </c>
      <c r="GH33" s="17">
        <v>0</v>
      </c>
      <c r="GI33" s="17">
        <v>5473.6678196892699</v>
      </c>
      <c r="GJ33" s="17">
        <v>356.732834144371</v>
      </c>
      <c r="GK33" s="17">
        <v>43.136368719129699</v>
      </c>
      <c r="GL33" s="17">
        <v>0.941699491949608</v>
      </c>
      <c r="GM33" s="17">
        <v>41.588369626482603</v>
      </c>
      <c r="GN33" s="17">
        <v>728.34344104715501</v>
      </c>
      <c r="GO33" s="17">
        <v>168.215136005457</v>
      </c>
      <c r="GP33" s="17">
        <v>5.9563330898482799E-4</v>
      </c>
      <c r="GQ33" s="17">
        <v>2.77655135357768</v>
      </c>
      <c r="GR33" s="17">
        <v>58.760978571635398</v>
      </c>
      <c r="GS33" s="17">
        <v>5663.7060657638704</v>
      </c>
      <c r="GT33" s="17">
        <v>46.617321319976703</v>
      </c>
      <c r="GU33" s="17">
        <v>281.06996743205298</v>
      </c>
      <c r="GW33" s="26">
        <f t="shared" si="0"/>
        <v>1.1898995502428094</v>
      </c>
      <c r="GX33" s="25">
        <f t="shared" si="1"/>
        <v>0</v>
      </c>
      <c r="GY33" s="40">
        <f t="shared" si="2"/>
        <v>2.4952476391430392E-3</v>
      </c>
      <c r="GZ33" s="40">
        <f t="shared" si="3"/>
        <v>2.725149344831348E-3</v>
      </c>
      <c r="HA33" s="40">
        <f t="shared" si="4"/>
        <v>2.4246114867122011E-3</v>
      </c>
      <c r="HB33" s="40">
        <f t="shared" si="5"/>
        <v>2.5895162539411785E-3</v>
      </c>
      <c r="HC33" s="40">
        <f t="shared" si="6"/>
        <v>2.5580146320828209E-3</v>
      </c>
      <c r="HD33" s="40">
        <f t="shared" si="7"/>
        <v>2.4970877831915653E-3</v>
      </c>
      <c r="HE33" s="40">
        <f t="shared" si="8"/>
        <v>2.5611136876130926E-3</v>
      </c>
      <c r="HF33" s="40">
        <f t="shared" si="9"/>
        <v>2.7272556060742841E-3</v>
      </c>
      <c r="HG33" s="40">
        <f t="shared" si="10"/>
        <v>2.7405048141329394E-3</v>
      </c>
      <c r="HH33" s="40">
        <f t="shared" si="11"/>
        <v>2.3155587425376443E-3</v>
      </c>
      <c r="HI33" s="40">
        <f t="shared" si="12"/>
        <v>2.7339529962182637E-3</v>
      </c>
      <c r="HJ33" s="40">
        <f t="shared" si="13"/>
        <v>2.6725953820971333E-3</v>
      </c>
      <c r="HK33" s="40">
        <f t="shared" si="14"/>
        <v>2.737494297756484E-3</v>
      </c>
      <c r="HL33" s="40">
        <f t="shared" si="15"/>
        <v>2.733632639648527E-3</v>
      </c>
      <c r="HM33" s="40">
        <f t="shared" si="16"/>
        <v>2.6902869918507999E-3</v>
      </c>
      <c r="HN33" s="40">
        <f t="shared" si="17"/>
        <v>2.7413269895280533E-3</v>
      </c>
      <c r="HO33" s="40">
        <f t="shared" si="18"/>
        <v>3.0615492878710627E-3</v>
      </c>
      <c r="HP33" s="40">
        <f t="shared" si="19"/>
        <v>2.699362369830182E-3</v>
      </c>
      <c r="HQ33" s="50">
        <f t="shared" si="20"/>
        <v>-9.7007471372542342E-2</v>
      </c>
      <c r="HR33" s="40">
        <f t="shared" si="21"/>
        <v>2.5368537151204476E-3</v>
      </c>
      <c r="HS33" s="40">
        <f t="shared" si="22"/>
        <v>2.701534256862198E-3</v>
      </c>
      <c r="HT33" s="40">
        <f t="shared" si="23"/>
        <v>2.3818990902956046E-3</v>
      </c>
      <c r="HU33" s="40">
        <f t="shared" si="24"/>
        <v>2.7783064379216828E-3</v>
      </c>
      <c r="HV33" s="40">
        <f t="shared" si="25"/>
        <v>2.7022212372275699E-3</v>
      </c>
      <c r="HW33" s="40">
        <f t="shared" si="26"/>
        <v>2.734836699165839E-3</v>
      </c>
      <c r="HX33" s="40">
        <f t="shared" si="27"/>
        <v>8.6450344878812393E-4</v>
      </c>
      <c r="HY33" s="40">
        <f t="shared" si="28"/>
        <v>2.24630127292136E-3</v>
      </c>
      <c r="HZ33" s="40">
        <f t="shared" si="29"/>
        <v>2.70584360424766E-3</v>
      </c>
      <c r="IA33" s="40">
        <f t="shared" si="30"/>
        <v>2.7290012328917341E-3</v>
      </c>
      <c r="IB33" s="40">
        <f t="shared" si="31"/>
        <v>2.7307660537170078E-3</v>
      </c>
      <c r="IC33" s="40">
        <f t="shared" si="32"/>
        <v>2.7435081846012635E-3</v>
      </c>
      <c r="ID33" s="40">
        <f t="shared" si="33"/>
        <v>2.6607013695338867E-3</v>
      </c>
      <c r="IE33" s="40">
        <f t="shared" si="34"/>
        <v>2.7013561000322748E-3</v>
      </c>
      <c r="IF33" s="40">
        <f t="shared" si="35"/>
        <v>2.701739037322899E-3</v>
      </c>
      <c r="IG33" s="40">
        <f t="shared" si="36"/>
        <v>1.137768130404691E-2</v>
      </c>
      <c r="IH33" s="40">
        <f t="shared" si="37"/>
        <v>0.30013835968329516</v>
      </c>
      <c r="II33" s="40">
        <f t="shared" si="38"/>
        <v>2.7062198375469053E-3</v>
      </c>
      <c r="IJ33" s="40">
        <f t="shared" si="39"/>
        <v>2.723340984883302E-3</v>
      </c>
      <c r="IK33" s="40">
        <f t="shared" si="40"/>
        <v>1.8009727910176033E-3</v>
      </c>
      <c r="IL33" s="40">
        <f t="shared" si="41"/>
        <v>0</v>
      </c>
      <c r="IM33" s="40">
        <f t="shared" si="42"/>
        <v>2.7496784256363202E-3</v>
      </c>
      <c r="IN33" s="40">
        <f t="shared" si="43"/>
        <v>2.6108817707026126E-3</v>
      </c>
      <c r="IO33" s="40">
        <f t="shared" si="44"/>
        <v>2.7434008778329582E-3</v>
      </c>
      <c r="IP33" s="40">
        <f t="shared" si="45"/>
        <v>2.2680890894919209E-3</v>
      </c>
      <c r="IQ33" s="40">
        <f t="shared" si="46"/>
        <v>2.4703109320359314E-3</v>
      </c>
      <c r="IR33" s="40">
        <f t="shared" si="47"/>
        <v>2.5668340399092079E-3</v>
      </c>
      <c r="IS33" s="40">
        <f t="shared" si="48"/>
        <v>2.6843403672281514E-3</v>
      </c>
      <c r="IT33" s="40">
        <f t="shared" si="49"/>
        <v>2.7674717077762669E-3</v>
      </c>
      <c r="IU33" s="40">
        <f t="shared" si="50"/>
        <v>2.7046510749850496E-3</v>
      </c>
      <c r="IV33" s="40">
        <f t="shared" si="51"/>
        <v>0</v>
      </c>
      <c r="IW33" s="40">
        <f t="shared" si="52"/>
        <v>2.9281611921680418E-3</v>
      </c>
      <c r="IX33" s="40">
        <f t="shared" si="53"/>
        <v>2.6661636688542559E-3</v>
      </c>
      <c r="IY33" s="40">
        <f t="shared" si="54"/>
        <v>2.7342423122170504E-3</v>
      </c>
      <c r="IZ33" s="40">
        <f t="shared" si="55"/>
        <v>2.7637422482424331E-3</v>
      </c>
      <c r="JA33" s="40">
        <f t="shared" si="56"/>
        <v>2.7256793514596734E-3</v>
      </c>
      <c r="JB33" s="40">
        <f t="shared" si="57"/>
        <v>2.7331313528988193E-3</v>
      </c>
      <c r="JC33" s="40">
        <f t="shared" si="58"/>
        <v>2.7533477018216474E-3</v>
      </c>
      <c r="JD33" s="40">
        <f t="shared" si="59"/>
        <v>2.7343658528003341E-3</v>
      </c>
      <c r="JE33" s="40">
        <f t="shared" si="60"/>
        <v>0</v>
      </c>
      <c r="JF33" s="40">
        <f t="shared" si="61"/>
        <v>2.7421673314447911E-3</v>
      </c>
      <c r="JG33" s="40">
        <f t="shared" si="62"/>
        <v>2.7423750703250544E-3</v>
      </c>
      <c r="JH33" s="40">
        <f t="shared" si="63"/>
        <v>2.2791502500249749E-3</v>
      </c>
      <c r="JI33" s="40">
        <f t="shared" si="64"/>
        <v>2.6294199380164328E-3</v>
      </c>
      <c r="JJ33" s="40">
        <f t="shared" si="65"/>
        <v>2.7093203161707609E-3</v>
      </c>
      <c r="JK33" s="40">
        <f t="shared" si="66"/>
        <v>2.5759149043570618E-3</v>
      </c>
      <c r="JL33" s="40">
        <f t="shared" si="67"/>
        <v>2.6087042826252508E-3</v>
      </c>
    </row>
    <row r="34" spans="1:272" x14ac:dyDescent="0.25">
      <c r="A34" s="17" t="s">
        <v>203</v>
      </c>
      <c r="B34" s="59">
        <v>18146.068614</v>
      </c>
      <c r="C34" s="59">
        <v>1107.288166</v>
      </c>
      <c r="D34" s="59">
        <v>19923.519640999999</v>
      </c>
      <c r="E34" s="59">
        <v>6915.9792525000003</v>
      </c>
      <c r="F34" s="59">
        <v>5289.7727146999996</v>
      </c>
      <c r="G34" s="59">
        <v>8658.1580962000007</v>
      </c>
      <c r="H34" s="59">
        <v>29021.920808999999</v>
      </c>
      <c r="I34" s="17">
        <v>290.65226029000002</v>
      </c>
      <c r="J34" s="17">
        <v>50.768405577999999</v>
      </c>
      <c r="K34" s="17">
        <v>4.5558807659999996</v>
      </c>
      <c r="L34" s="17">
        <v>0.43527037639999999</v>
      </c>
      <c r="M34" s="17">
        <v>39.190972377999998</v>
      </c>
      <c r="N34" s="17">
        <v>2.6847124900000002E-2</v>
      </c>
      <c r="O34" s="17">
        <v>2.0226885099</v>
      </c>
      <c r="P34" s="17">
        <v>0.19180135309999999</v>
      </c>
      <c r="Q34" s="17">
        <v>1.7720432193</v>
      </c>
      <c r="R34" s="17">
        <v>20.993013949000002</v>
      </c>
      <c r="S34" s="17">
        <v>62.551458035000003</v>
      </c>
      <c r="T34" s="17">
        <v>1.7753041998000001</v>
      </c>
      <c r="U34" s="17">
        <v>3.6837661310000001</v>
      </c>
      <c r="V34" s="17">
        <v>24.282840530000001</v>
      </c>
      <c r="W34" s="17">
        <v>24.144040760999999</v>
      </c>
      <c r="X34" s="17">
        <v>0.11275238999999999</v>
      </c>
      <c r="Y34" s="17">
        <v>9.8807691899999994E-2</v>
      </c>
      <c r="Z34" s="17">
        <v>0.44022007940000002</v>
      </c>
      <c r="AA34" s="17">
        <v>384.64030558000002</v>
      </c>
      <c r="AB34" s="17">
        <v>449.13632428</v>
      </c>
      <c r="AC34" s="17">
        <v>9.9059400000000002E-3</v>
      </c>
      <c r="AD34" s="17">
        <v>0.49818995189999998</v>
      </c>
      <c r="AE34" s="17">
        <v>1.3430000000000001E-4</v>
      </c>
      <c r="AF34" s="17">
        <v>2.0842959532999998</v>
      </c>
      <c r="AG34" s="17">
        <v>5.6370000000000003E-2</v>
      </c>
      <c r="AH34" s="17">
        <v>8.5604795369000009</v>
      </c>
      <c r="AI34" s="17">
        <v>36.847422809999998</v>
      </c>
      <c r="AJ34" s="17">
        <v>3213.6703041000001</v>
      </c>
      <c r="AK34" s="17">
        <v>11.305894621</v>
      </c>
      <c r="AL34" s="17">
        <v>2.1919285263999999</v>
      </c>
      <c r="AM34" s="17">
        <v>12.713287298999999</v>
      </c>
      <c r="AN34" s="17">
        <v>0.42616346399999999</v>
      </c>
      <c r="AP34" s="17">
        <v>1.6471784999999999E-2</v>
      </c>
      <c r="AQ34" s="17">
        <v>623.30111307000004</v>
      </c>
      <c r="AR34" s="17">
        <v>6.7548726500000003</v>
      </c>
      <c r="AS34" s="17">
        <v>2.2021526260000002</v>
      </c>
      <c r="AT34" s="17">
        <v>5.9395142603000002</v>
      </c>
      <c r="AU34" s="17">
        <v>134.92719435999999</v>
      </c>
      <c r="AV34" s="17">
        <v>0.55358229540000004</v>
      </c>
      <c r="AW34" s="5">
        <v>1.9677283999999999E-6</v>
      </c>
      <c r="AX34" s="5">
        <v>1.7490899999999999E-5</v>
      </c>
      <c r="AZ34" s="17">
        <v>1.0315774E-3</v>
      </c>
      <c r="BA34" s="17">
        <v>0.76886247269999997</v>
      </c>
      <c r="BB34" s="17">
        <v>6.0512819000000002E-3</v>
      </c>
      <c r="BD34" s="17">
        <v>15.495359894</v>
      </c>
      <c r="BE34" s="17">
        <v>0.40680221999999999</v>
      </c>
      <c r="BF34" s="17">
        <v>5.3346360900000001</v>
      </c>
      <c r="BG34" s="17">
        <v>4.4101555425000001</v>
      </c>
      <c r="BH34" s="17">
        <v>0.148032891</v>
      </c>
      <c r="BI34" s="17">
        <v>20.584644000000001</v>
      </c>
      <c r="BJ34" s="17">
        <v>19.967082000000001</v>
      </c>
      <c r="BK34" s="17">
        <v>31.234450320000001</v>
      </c>
      <c r="BL34" s="17">
        <v>522.42486601999997</v>
      </c>
      <c r="BM34" s="17">
        <v>42.312102447000001</v>
      </c>
      <c r="BN34" s="17">
        <v>442.7462941</v>
      </c>
      <c r="BO34" s="17">
        <v>2.4251377000000002E-3</v>
      </c>
      <c r="BQ34" s="17" t="s">
        <v>203</v>
      </c>
      <c r="BR34" s="17">
        <v>26.641773504543401</v>
      </c>
      <c r="BS34" s="17">
        <v>924.02083798156798</v>
      </c>
      <c r="BT34" s="17">
        <v>0.40789126855194802</v>
      </c>
      <c r="BU34" s="17">
        <v>50.903988713930701</v>
      </c>
      <c r="BV34" s="17">
        <v>5.3490306689275702</v>
      </c>
      <c r="BW34" s="17">
        <v>4.5656114690326204</v>
      </c>
      <c r="BX34" s="17">
        <v>291.43925715393101</v>
      </c>
      <c r="BY34" s="17">
        <v>291.43925715393101</v>
      </c>
      <c r="BZ34" s="17">
        <v>153.69237552308499</v>
      </c>
      <c r="CA34" s="17">
        <v>2385.78785644143</v>
      </c>
      <c r="CB34" s="17">
        <v>0.17891571322149699</v>
      </c>
      <c r="CC34" s="17">
        <v>0.25746419471737803</v>
      </c>
      <c r="CD34" s="17">
        <v>39.282667714701503</v>
      </c>
      <c r="CE34" s="17">
        <v>2.4318421141065398E-3</v>
      </c>
      <c r="CF34" s="17">
        <v>8.6130870072432704E-3</v>
      </c>
      <c r="CG34" s="17">
        <v>1.8302981281579801E-2</v>
      </c>
      <c r="CH34" s="17">
        <v>9.9060458721122097E-2</v>
      </c>
      <c r="CI34" s="17">
        <v>2.0224359995166301</v>
      </c>
      <c r="CJ34" s="17">
        <v>4.6145169194821298E-2</v>
      </c>
      <c r="CK34" s="17">
        <v>0.14612692696017701</v>
      </c>
      <c r="CL34" s="17">
        <v>1.77701674727508</v>
      </c>
      <c r="CM34" s="17">
        <v>4.4064015622470896</v>
      </c>
      <c r="CN34" s="17">
        <v>37173.2770150504</v>
      </c>
      <c r="CO34" s="17">
        <v>21.050891266169799</v>
      </c>
      <c r="CP34" s="17">
        <v>0.14844784770689901</v>
      </c>
      <c r="CQ34" s="17">
        <v>0.460086337041204</v>
      </c>
      <c r="CR34" s="17">
        <v>1.1264107186057</v>
      </c>
      <c r="CS34" s="17">
        <v>62.721735315637503</v>
      </c>
      <c r="CT34" s="17">
        <v>3.6935598328073498</v>
      </c>
      <c r="CU34" s="17">
        <v>36.935733575698201</v>
      </c>
      <c r="CV34" s="17">
        <v>24.346347128462199</v>
      </c>
      <c r="CW34" s="17">
        <v>2.2069367997896698</v>
      </c>
      <c r="CX34" s="17">
        <v>12.743829945413699</v>
      </c>
      <c r="CY34" s="17">
        <v>5.9526649874777497</v>
      </c>
      <c r="CZ34" s="17">
        <v>18190.028235376001</v>
      </c>
      <c r="DA34" s="17">
        <v>24.209234143880199</v>
      </c>
      <c r="DB34" s="17">
        <v>0.113054862188501</v>
      </c>
      <c r="DC34" s="17">
        <v>0.61925625754393698</v>
      </c>
      <c r="DD34" s="17">
        <v>15.440767340729799</v>
      </c>
      <c r="DE34" s="17">
        <v>0.98324911456868902</v>
      </c>
      <c r="DF34" s="17">
        <v>2.2844716347823198E-2</v>
      </c>
      <c r="DG34" s="17">
        <v>3.5158689793151199</v>
      </c>
      <c r="DH34" s="17">
        <v>5.90641459018834E-2</v>
      </c>
      <c r="DI34" s="17">
        <v>920.68491934853398</v>
      </c>
      <c r="DJ34" s="17">
        <v>685.89713222712703</v>
      </c>
      <c r="DK34" s="17">
        <v>150.13541423589501</v>
      </c>
      <c r="DL34" s="17">
        <v>31.3051093941177</v>
      </c>
      <c r="DM34" s="17">
        <v>336.61733805693001</v>
      </c>
      <c r="DN34" s="17">
        <v>0.44141872870568799</v>
      </c>
      <c r="DO34" s="17">
        <v>16.1612849540555</v>
      </c>
      <c r="DP34" s="17">
        <v>385.23399374474002</v>
      </c>
      <c r="DQ34" s="17">
        <v>385.23399374474002</v>
      </c>
      <c r="DR34" s="17">
        <v>14.625315178205099</v>
      </c>
      <c r="DS34" s="17">
        <v>0</v>
      </c>
      <c r="DT34" s="17">
        <v>450.079986157512</v>
      </c>
      <c r="DU34" s="17">
        <v>9.9251353057376607E-3</v>
      </c>
      <c r="DV34" s="17">
        <v>523.840704914247</v>
      </c>
      <c r="DW34" s="17">
        <v>0.10001464256779399</v>
      </c>
      <c r="DX34" s="17">
        <v>0.37136894102337498</v>
      </c>
      <c r="DY34" s="17">
        <v>0</v>
      </c>
      <c r="DZ34" s="17">
        <v>1.3460586649911399E-4</v>
      </c>
      <c r="EA34" s="17">
        <v>142.728206021376</v>
      </c>
      <c r="EB34" s="17">
        <v>38.916925297924401</v>
      </c>
      <c r="EC34" s="17">
        <v>0.35376605209026102</v>
      </c>
      <c r="ED34" s="17">
        <v>2282.87059136059</v>
      </c>
      <c r="EE34" s="17">
        <v>492.22663470791201</v>
      </c>
      <c r="EF34" s="17">
        <v>0.54335869029179895</v>
      </c>
      <c r="EG34" s="17">
        <v>1.5464727467070001</v>
      </c>
      <c r="EH34" s="17">
        <v>5.6520579632070397E-2</v>
      </c>
      <c r="EI34" s="17">
        <v>2.8311451469992401</v>
      </c>
      <c r="EJ34" s="17">
        <v>5.7480756388794001</v>
      </c>
      <c r="EK34" s="17">
        <v>3231.7149643550301</v>
      </c>
      <c r="EL34" s="17">
        <v>42.426931438299903</v>
      </c>
      <c r="EM34" s="17">
        <v>19.053373965309301</v>
      </c>
      <c r="EN34" s="17">
        <v>11.919923755136701</v>
      </c>
      <c r="EO34" s="17">
        <v>1110.15153699806</v>
      </c>
      <c r="EP34" s="17">
        <v>0</v>
      </c>
      <c r="EQ34" s="17">
        <v>0.90102736882798196</v>
      </c>
      <c r="ER34" s="17">
        <v>1.29660443302744</v>
      </c>
      <c r="ES34" s="17">
        <v>32015.663832341299</v>
      </c>
      <c r="ET34" s="17">
        <v>17974.900973479002</v>
      </c>
      <c r="EU34" s="17">
        <v>1997.2083535644599</v>
      </c>
      <c r="EV34" s="17">
        <v>19972.109327043501</v>
      </c>
      <c r="EW34" s="17">
        <v>0.56151649541681703</v>
      </c>
      <c r="EX34" s="17">
        <v>1024.32824792563</v>
      </c>
      <c r="EY34" s="17">
        <v>19.123721330932799</v>
      </c>
      <c r="EZ34" s="17">
        <v>0.55508428308569702</v>
      </c>
      <c r="FA34" s="5">
        <v>1.9728931144143702E-6</v>
      </c>
      <c r="FB34" s="5">
        <v>1.7536374609368498E-5</v>
      </c>
      <c r="FC34" s="17">
        <v>0</v>
      </c>
      <c r="FD34" s="17">
        <v>1.0346193175636701E-3</v>
      </c>
      <c r="FE34" s="17">
        <v>0.77097440354298596</v>
      </c>
      <c r="FF34" s="17">
        <v>6.0677311582233804E-3</v>
      </c>
      <c r="FG34" s="17">
        <v>0</v>
      </c>
      <c r="FH34" s="17">
        <v>15.537228203251701</v>
      </c>
      <c r="FI34" s="17">
        <v>48.914423168262303</v>
      </c>
      <c r="FJ34" s="17">
        <v>10768.243054148301</v>
      </c>
      <c r="FK34" s="17">
        <v>93.726377376764404</v>
      </c>
      <c r="FL34" s="17">
        <v>118.990948247879</v>
      </c>
      <c r="FM34" s="17">
        <v>181.70176322139301</v>
      </c>
      <c r="FN34" s="17">
        <v>82.655154531315802</v>
      </c>
      <c r="FO34" s="17">
        <v>19.7021173970336</v>
      </c>
      <c r="FP34" s="17">
        <v>2.8155776875907101E-2</v>
      </c>
      <c r="FQ34" s="17">
        <v>110.020247543522</v>
      </c>
      <c r="FR34" s="17">
        <v>6932.5912377764798</v>
      </c>
      <c r="FS34" s="17">
        <v>5302.5250387611704</v>
      </c>
      <c r="FT34" s="17">
        <v>1630.0661990153001</v>
      </c>
      <c r="FU34" s="17">
        <v>9.2110933200394403</v>
      </c>
      <c r="FV34" s="17">
        <v>6.2656180798359697</v>
      </c>
      <c r="FW34" s="17">
        <v>1780.73863020817</v>
      </c>
      <c r="FX34" s="17">
        <v>248.730631352193</v>
      </c>
      <c r="FY34" s="17">
        <v>431.51550188252003</v>
      </c>
      <c r="FZ34" s="17">
        <v>38.386778158479203</v>
      </c>
      <c r="GA34" s="17">
        <v>26.543447040506599</v>
      </c>
      <c r="GB34" s="17">
        <v>1067.81718914049</v>
      </c>
      <c r="GC34" s="17">
        <v>0.42685273666165102</v>
      </c>
      <c r="GD34" s="17">
        <v>567.52803559326605</v>
      </c>
      <c r="GE34" s="17">
        <v>211.632936195703</v>
      </c>
      <c r="GF34" s="17">
        <v>791.21647711838102</v>
      </c>
      <c r="GG34" s="17">
        <v>34.755704778678798</v>
      </c>
      <c r="GH34" s="17">
        <v>0</v>
      </c>
      <c r="GI34" s="17">
        <v>8680.6048850278494</v>
      </c>
      <c r="GJ34" s="17">
        <v>3204.4790886148498</v>
      </c>
      <c r="GK34" s="17">
        <v>443.93297971617102</v>
      </c>
      <c r="GL34" s="17">
        <v>28.124759959203399</v>
      </c>
      <c r="GM34" s="17">
        <v>1691.5764315776</v>
      </c>
      <c r="GN34" s="17">
        <v>2306.15372785813</v>
      </c>
      <c r="GO34" s="17">
        <v>624.93873632783595</v>
      </c>
      <c r="GP34" s="17">
        <v>1.6517213360937099E-2</v>
      </c>
      <c r="GQ34" s="17">
        <v>6.7732867117893099</v>
      </c>
      <c r="GR34" s="17">
        <v>356.75913383762497</v>
      </c>
      <c r="GS34" s="17">
        <v>29096.317522373</v>
      </c>
      <c r="GT34" s="17">
        <v>135.224017124315</v>
      </c>
      <c r="GU34" s="17">
        <v>1304.7467247606601</v>
      </c>
      <c r="GW34" s="26">
        <f t="shared" si="0"/>
        <v>1.1003338758495307</v>
      </c>
      <c r="GX34" s="25">
        <f t="shared" si="1"/>
        <v>0</v>
      </c>
      <c r="GY34" s="40">
        <f t="shared" si="2"/>
        <v>2.4225424421731689E-3</v>
      </c>
      <c r="GZ34" s="40">
        <f t="shared" si="3"/>
        <v>2.5859311839335265E-3</v>
      </c>
      <c r="HA34" s="40">
        <f t="shared" si="4"/>
        <v>2.4388103567559959E-3</v>
      </c>
      <c r="HB34" s="40">
        <f t="shared" si="5"/>
        <v>2.40197153143203E-3</v>
      </c>
      <c r="HC34" s="40">
        <f t="shared" si="6"/>
        <v>2.4107508486579778E-3</v>
      </c>
      <c r="HD34" s="40">
        <f t="shared" si="7"/>
        <v>2.5925593617539015E-3</v>
      </c>
      <c r="HE34" s="40">
        <f t="shared" si="8"/>
        <v>2.5634662110279429E-3</v>
      </c>
      <c r="HF34" s="40">
        <f t="shared" si="9"/>
        <v>2.7076922200631221E-3</v>
      </c>
      <c r="HG34" s="40">
        <f t="shared" si="10"/>
        <v>2.6706203274868153E-3</v>
      </c>
      <c r="HH34" s="40">
        <f t="shared" si="11"/>
        <v>2.1358555090466567E-3</v>
      </c>
      <c r="HI34" s="40">
        <f t="shared" si="12"/>
        <v>2.5490628332019258E-3</v>
      </c>
      <c r="HJ34" s="40">
        <f t="shared" si="13"/>
        <v>2.3397055785474453E-3</v>
      </c>
      <c r="HK34" s="40">
        <f t="shared" si="14"/>
        <v>2.5679989600327501E-3</v>
      </c>
      <c r="HL34" s="40">
        <f t="shared" si="15"/>
        <v>-1.2483898639559403E-4</v>
      </c>
      <c r="HM34" s="40">
        <f t="shared" si="16"/>
        <v>2.4543260377984642E-3</v>
      </c>
      <c r="HN34" s="40">
        <f t="shared" si="17"/>
        <v>2.8066629080551763E-3</v>
      </c>
      <c r="HO34" s="40">
        <f t="shared" si="18"/>
        <v>2.7569798843750338E-3</v>
      </c>
      <c r="HP34" s="40">
        <f t="shared" si="19"/>
        <v>2.7221952291219594E-3</v>
      </c>
      <c r="HQ34" s="50">
        <f t="shared" si="20"/>
        <v>-0.10635199543512963</v>
      </c>
      <c r="HR34" s="40">
        <f t="shared" si="21"/>
        <v>2.658611176462258E-3</v>
      </c>
      <c r="HS34" s="40">
        <f t="shared" si="22"/>
        <v>2.6152870535775582E-3</v>
      </c>
      <c r="HT34" s="40">
        <f t="shared" si="23"/>
        <v>2.7001852558792313E-3</v>
      </c>
      <c r="HU34" s="40">
        <f t="shared" si="24"/>
        <v>2.6826232996125807E-3</v>
      </c>
      <c r="HV34" s="40">
        <f t="shared" si="25"/>
        <v>2.5581694730600459E-3</v>
      </c>
      <c r="HW34" s="40">
        <f t="shared" si="26"/>
        <v>2.7228410555958185E-3</v>
      </c>
      <c r="HX34" s="40">
        <f t="shared" si="27"/>
        <v>1.5434892186994746E-3</v>
      </c>
      <c r="HY34" s="40">
        <f t="shared" si="28"/>
        <v>2.1010589135153162E-3</v>
      </c>
      <c r="HZ34" s="40">
        <f t="shared" si="29"/>
        <v>1.9377571172105334E-3</v>
      </c>
      <c r="IA34" s="40">
        <f t="shared" si="30"/>
        <v>2.7086226085645971E-3</v>
      </c>
      <c r="IB34" s="40">
        <f t="shared" si="31"/>
        <v>2.2774869628739737E-3</v>
      </c>
      <c r="IC34" s="40">
        <f t="shared" si="32"/>
        <v>2.6558050405630484E-3</v>
      </c>
      <c r="ID34" s="40">
        <f t="shared" si="33"/>
        <v>2.6712725220932043E-3</v>
      </c>
      <c r="IE34" s="40">
        <f t="shared" si="34"/>
        <v>2.1892756004911482E-3</v>
      </c>
      <c r="IF34" s="40">
        <f t="shared" si="35"/>
        <v>2.3966605793183668E-3</v>
      </c>
      <c r="IG34" s="40">
        <f t="shared" si="36"/>
        <v>5.6149693489119567E-3</v>
      </c>
      <c r="IH34" s="40">
        <f t="shared" si="37"/>
        <v>5.4310530455164444E-2</v>
      </c>
      <c r="II34" s="40">
        <f t="shared" si="38"/>
        <v>2.6019440810823519E-3</v>
      </c>
      <c r="IJ34" s="40">
        <f t="shared" si="39"/>
        <v>2.4024192716939853E-3</v>
      </c>
      <c r="IK34" s="40">
        <f t="shared" si="40"/>
        <v>1.6173903205626053E-3</v>
      </c>
      <c r="IL34" s="40">
        <f t="shared" si="41"/>
        <v>0</v>
      </c>
      <c r="IM34" s="40">
        <f t="shared" si="42"/>
        <v>2.7579500908432079E-3</v>
      </c>
      <c r="IN34" s="40">
        <f t="shared" si="43"/>
        <v>2.6273388952732361E-3</v>
      </c>
      <c r="IO34" s="40">
        <f t="shared" si="44"/>
        <v>2.726041295435762E-3</v>
      </c>
      <c r="IP34" s="40">
        <f t="shared" si="45"/>
        <v>2.1724987329146484E-3</v>
      </c>
      <c r="IQ34" s="40">
        <f t="shared" si="46"/>
        <v>2.2141081915822074E-3</v>
      </c>
      <c r="IR34" s="40">
        <f t="shared" si="47"/>
        <v>2.1998735371540866E-3</v>
      </c>
      <c r="IS34" s="40">
        <f t="shared" si="48"/>
        <v>2.7132148158959739E-3</v>
      </c>
      <c r="IT34" s="40">
        <f t="shared" si="49"/>
        <v>2.6247089864486852E-3</v>
      </c>
      <c r="IU34" s="40">
        <f t="shared" si="50"/>
        <v>2.5999010553201668E-3</v>
      </c>
      <c r="IV34" s="40">
        <f t="shared" si="51"/>
        <v>0</v>
      </c>
      <c r="IW34" s="40">
        <f t="shared" si="52"/>
        <v>2.948802061454698E-3</v>
      </c>
      <c r="IX34" s="40">
        <f t="shared" si="53"/>
        <v>2.746825235948336E-3</v>
      </c>
      <c r="IY34" s="40">
        <f t="shared" si="54"/>
        <v>2.7183096896180223E-3</v>
      </c>
      <c r="IZ34" s="40">
        <f t="shared" si="55"/>
        <v>0</v>
      </c>
      <c r="JA34" s="40">
        <f t="shared" si="56"/>
        <v>2.7019901143382056E-3</v>
      </c>
      <c r="JB34" s="40">
        <f t="shared" si="57"/>
        <v>2.6770958918268051E-3</v>
      </c>
      <c r="JC34" s="40">
        <f t="shared" si="58"/>
        <v>2.6983244376412793E-3</v>
      </c>
      <c r="JD34" s="40">
        <f t="shared" si="59"/>
        <v>-8.5121266511667848E-4</v>
      </c>
      <c r="JE34" s="40">
        <f t="shared" si="60"/>
        <v>2.8031385734336948E-3</v>
      </c>
      <c r="JF34" s="40">
        <f t="shared" si="61"/>
        <v>2.7402249175283206E-3</v>
      </c>
      <c r="JG34" s="40">
        <f t="shared" si="62"/>
        <v>2.7401248145979035E-3</v>
      </c>
      <c r="JH34" s="40">
        <f t="shared" si="63"/>
        <v>2.2622160272964763E-3</v>
      </c>
      <c r="JI34" s="40">
        <f t="shared" si="64"/>
        <v>2.7101292192183452E-3</v>
      </c>
      <c r="JJ34" s="40">
        <f t="shared" si="65"/>
        <v>2.7138569028503437E-3</v>
      </c>
      <c r="JK34" s="40">
        <f t="shared" si="66"/>
        <v>2.6802835664232359E-3</v>
      </c>
      <c r="JL34" s="40">
        <f t="shared" si="67"/>
        <v>2.7645498672259289E-3</v>
      </c>
    </row>
    <row r="35" spans="1:272" x14ac:dyDescent="0.25">
      <c r="A35" s="17" t="s">
        <v>204</v>
      </c>
      <c r="B35" s="59">
        <v>5127.8791695</v>
      </c>
      <c r="C35" s="59">
        <v>82.817066096999994</v>
      </c>
      <c r="D35" s="59">
        <v>3262.1152430000002</v>
      </c>
      <c r="E35" s="59">
        <v>5107.3126383999997</v>
      </c>
      <c r="F35" s="59">
        <v>4583.5221170000004</v>
      </c>
      <c r="G35" s="59">
        <v>1796.0932874</v>
      </c>
      <c r="H35" s="59">
        <v>2878.5205802999999</v>
      </c>
      <c r="I35" s="17">
        <v>38.614381539999997</v>
      </c>
      <c r="J35" s="17">
        <v>8.6032332</v>
      </c>
      <c r="K35" s="17">
        <v>7.8462799999999999E-2</v>
      </c>
      <c r="L35" s="17">
        <v>7.5329799700000005E-2</v>
      </c>
      <c r="M35" s="17">
        <v>2.7018417722999999</v>
      </c>
      <c r="N35" s="17">
        <v>1.5119929000000001E-3</v>
      </c>
      <c r="O35" s="17">
        <v>6.9321958000000003E-2</v>
      </c>
      <c r="P35" s="17">
        <v>2.0343921899999999E-2</v>
      </c>
      <c r="Q35" s="17">
        <v>1.4375449999999999E-4</v>
      </c>
      <c r="R35" s="17">
        <v>8.3672200000000003E-4</v>
      </c>
      <c r="S35" s="17">
        <v>0.11376</v>
      </c>
      <c r="T35" s="17">
        <v>7.3097951999999994E-2</v>
      </c>
      <c r="U35" s="17">
        <v>9.4784150000000005E-3</v>
      </c>
      <c r="V35" s="17">
        <v>8.6563799999999996E-2</v>
      </c>
      <c r="W35" s="17">
        <v>8.5821749999999992E-3</v>
      </c>
      <c r="Y35" s="17">
        <v>4.3890700000000003E-5</v>
      </c>
      <c r="AA35" s="17">
        <v>16.19454953</v>
      </c>
      <c r="AB35" s="17">
        <v>12.80171</v>
      </c>
      <c r="AD35" s="17">
        <v>9.23842624E-2</v>
      </c>
      <c r="AF35" s="17">
        <v>1.1687504441000001</v>
      </c>
      <c r="AH35" s="17">
        <v>0.42149674279999999</v>
      </c>
      <c r="AI35" s="17">
        <v>0.28375275</v>
      </c>
      <c r="AJ35" s="17">
        <v>42.4735674</v>
      </c>
      <c r="AK35" s="17">
        <v>0.16819362639999999</v>
      </c>
      <c r="AL35" s="17">
        <v>0.1782935668</v>
      </c>
      <c r="AM35" s="17">
        <v>0.4595786254</v>
      </c>
      <c r="AN35" s="17">
        <v>4.7512099999999996E-3</v>
      </c>
      <c r="AQ35" s="17">
        <v>11.986447267999999</v>
      </c>
      <c r="AS35" s="17">
        <v>0.34352481499999998</v>
      </c>
      <c r="AT35" s="17">
        <v>0.10716865</v>
      </c>
      <c r="AU35" s="17">
        <v>11.799579875999999</v>
      </c>
      <c r="AV35" s="17">
        <v>1.8071474300000001E-2</v>
      </c>
      <c r="AZ35" s="5">
        <v>5.3479099999999999E-6</v>
      </c>
      <c r="BA35" s="17">
        <v>1.7633200799999998E-2</v>
      </c>
      <c r="BB35" s="17">
        <v>3.0246008E-3</v>
      </c>
      <c r="BD35" s="17">
        <v>0.1267523311</v>
      </c>
      <c r="BG35" s="17">
        <v>1.806876165</v>
      </c>
      <c r="BI35" s="17">
        <v>5.7191979999999996</v>
      </c>
      <c r="BJ35" s="17">
        <v>5.5476270000000003</v>
      </c>
      <c r="BK35" s="17">
        <v>3.0495017600000001</v>
      </c>
      <c r="BL35" s="17">
        <v>655.17194627000003</v>
      </c>
      <c r="BM35" s="17">
        <v>3.3403420000000003E-2</v>
      </c>
      <c r="BN35" s="17">
        <v>169.18496607</v>
      </c>
      <c r="BO35" s="17">
        <v>1.1816399999999999E-5</v>
      </c>
      <c r="BQ35" s="17" t="s">
        <v>204</v>
      </c>
      <c r="BR35" s="17">
        <v>12.5403021551511</v>
      </c>
      <c r="BS35" s="17">
        <v>26.860040385308501</v>
      </c>
      <c r="BT35" s="17">
        <v>0</v>
      </c>
      <c r="BU35" s="17">
        <v>8.6268710375954907</v>
      </c>
      <c r="BV35" s="17">
        <v>0</v>
      </c>
      <c r="BW35" s="17">
        <v>7.8678682941186406E-2</v>
      </c>
      <c r="BX35" s="17">
        <v>38.720525070315198</v>
      </c>
      <c r="BY35" s="17">
        <v>38.720525070315198</v>
      </c>
      <c r="BZ35" s="17">
        <v>42.284566382810503</v>
      </c>
      <c r="CA35" s="17">
        <v>11.934768468517399</v>
      </c>
      <c r="CB35" s="17">
        <v>3.0952220572430099E-2</v>
      </c>
      <c r="CC35" s="17">
        <v>4.4541263027938101E-2</v>
      </c>
      <c r="CD35" s="17">
        <v>2.7092777186728298</v>
      </c>
      <c r="CE35" s="5">
        <v>1.1848119214378501E-5</v>
      </c>
      <c r="CF35" s="17">
        <v>4.8415517011414499E-4</v>
      </c>
      <c r="CG35" s="17">
        <v>1.02884077668832E-3</v>
      </c>
      <c r="CH35" s="5">
        <v>4.4012026799384697E-5</v>
      </c>
      <c r="CI35" s="17">
        <v>6.9510919347422706E-2</v>
      </c>
      <c r="CJ35" s="17">
        <v>4.8959748011706402E-3</v>
      </c>
      <c r="CK35" s="17">
        <v>1.5504022663514E-2</v>
      </c>
      <c r="CL35" s="17">
        <v>1.44163349645992E-4</v>
      </c>
      <c r="CM35" s="17">
        <v>1.8118200190809901</v>
      </c>
      <c r="CN35" s="17">
        <v>216.267698933823</v>
      </c>
      <c r="CO35" s="17">
        <v>8.3898890730336898E-4</v>
      </c>
      <c r="CP35" s="17">
        <v>0</v>
      </c>
      <c r="CQ35" s="17">
        <v>2.1222737124621801E-2</v>
      </c>
      <c r="CR35" s="17">
        <v>5.1959095971163501E-2</v>
      </c>
      <c r="CS35" s="17">
        <v>0.114072908440945</v>
      </c>
      <c r="CT35" s="17">
        <v>9.5060653563716901E-3</v>
      </c>
      <c r="CU35" s="17">
        <v>0.284530259078357</v>
      </c>
      <c r="CV35" s="17">
        <v>8.68006998544949E-2</v>
      </c>
      <c r="CW35" s="17">
        <v>0.34446309161857602</v>
      </c>
      <c r="CX35" s="17">
        <v>0.46083745434283202</v>
      </c>
      <c r="CY35" s="17">
        <v>0.10746283834058</v>
      </c>
      <c r="CZ35" s="17">
        <v>5141.6672882289404</v>
      </c>
      <c r="DA35" s="17">
        <v>8.6036109052993106E-3</v>
      </c>
      <c r="DB35" s="17">
        <v>0</v>
      </c>
      <c r="DC35" s="17">
        <v>0.17204261313844499</v>
      </c>
      <c r="DD35" s="17">
        <v>4.2900250334826797</v>
      </c>
      <c r="DE35" s="17">
        <v>0.27318406058301098</v>
      </c>
      <c r="DF35" s="17">
        <v>6.3471307395955804E-3</v>
      </c>
      <c r="DG35" s="17">
        <v>0.97682948461449304</v>
      </c>
      <c r="DH35" s="17">
        <v>1.6410602688536498E-2</v>
      </c>
      <c r="DI35" s="17">
        <v>60.060600571907997</v>
      </c>
      <c r="DJ35" s="17">
        <v>55.355459870753897</v>
      </c>
      <c r="DK35" s="17">
        <v>17.073758532406899</v>
      </c>
      <c r="DL35" s="17">
        <v>3.0548932928138099</v>
      </c>
      <c r="DM35" s="17">
        <v>480.96662691355198</v>
      </c>
      <c r="DN35" s="17">
        <v>0</v>
      </c>
      <c r="DO35" s="17">
        <v>7.2149737251966002</v>
      </c>
      <c r="DP35" s="17">
        <v>16.2390606174604</v>
      </c>
      <c r="DQ35" s="17">
        <v>16.2390606174604</v>
      </c>
      <c r="DR35" s="17">
        <v>5.4160045218829902</v>
      </c>
      <c r="DS35" s="17">
        <v>0</v>
      </c>
      <c r="DT35" s="17">
        <v>12.8368718539437</v>
      </c>
      <c r="DU35" s="17">
        <v>0</v>
      </c>
      <c r="DV35" s="17">
        <v>656.96576234825204</v>
      </c>
      <c r="DW35" s="17">
        <v>3.6545351478159002E-2</v>
      </c>
      <c r="DX35" s="17">
        <v>4.6937841126865297E-2</v>
      </c>
      <c r="DY35" s="17">
        <v>0</v>
      </c>
      <c r="DZ35" s="17">
        <v>0</v>
      </c>
      <c r="EA35" s="17">
        <v>17.952482830797099</v>
      </c>
      <c r="EB35" s="17">
        <v>6.8911050777135996</v>
      </c>
      <c r="EC35" s="17">
        <v>0.171785052023671</v>
      </c>
      <c r="ED35" s="17">
        <v>217.49467293525899</v>
      </c>
      <c r="EE35" s="17">
        <v>17.502398869461</v>
      </c>
      <c r="EF35" s="17">
        <v>0.30417542395431901</v>
      </c>
      <c r="EG35" s="17">
        <v>0.86573459878635295</v>
      </c>
      <c r="EH35" s="17">
        <v>0</v>
      </c>
      <c r="EI35" s="17">
        <v>0.13937454664704499</v>
      </c>
      <c r="EJ35" s="17">
        <v>0.28297130342763599</v>
      </c>
      <c r="EK35" s="17">
        <v>44.309862584769498</v>
      </c>
      <c r="EL35" s="17">
        <v>3.3496394556788198E-2</v>
      </c>
      <c r="EM35" s="17">
        <v>4.3534282283546801</v>
      </c>
      <c r="EN35" s="17">
        <v>0.340390848655934</v>
      </c>
      <c r="EO35" s="17">
        <v>83.049165803446797</v>
      </c>
      <c r="EP35" s="17">
        <v>0</v>
      </c>
      <c r="EQ35" s="17">
        <v>7.3301171095201095E-2</v>
      </c>
      <c r="ER35" s="17">
        <v>0.10548139817126501</v>
      </c>
      <c r="ES35" s="17">
        <v>2923.8420920870499</v>
      </c>
      <c r="ET35" s="17">
        <v>2943.42516989147</v>
      </c>
      <c r="EU35" s="17">
        <v>327.04737453551297</v>
      </c>
      <c r="EV35" s="17">
        <v>3270.4725444269902</v>
      </c>
      <c r="EW35" s="17">
        <v>8.1071142531073295E-2</v>
      </c>
      <c r="EX35" s="17">
        <v>157.21618984726399</v>
      </c>
      <c r="EY35" s="17">
        <v>8.4461193642320502</v>
      </c>
      <c r="EZ35" s="17">
        <v>1.81226411847638E-2</v>
      </c>
      <c r="FA35" s="17">
        <v>0</v>
      </c>
      <c r="FB35" s="17">
        <v>0</v>
      </c>
      <c r="FC35" s="17">
        <v>0</v>
      </c>
      <c r="FD35" s="5">
        <v>5.3629553134145601E-6</v>
      </c>
      <c r="FE35" s="17">
        <v>1.7683424591544199E-2</v>
      </c>
      <c r="FF35" s="17">
        <v>3.0329894168884901E-3</v>
      </c>
      <c r="FG35" s="17">
        <v>0</v>
      </c>
      <c r="FH35" s="17">
        <v>0.12708969420261601</v>
      </c>
      <c r="FI35" s="17">
        <v>14.5862575108715</v>
      </c>
      <c r="FJ35" s="17">
        <v>977.99745574966505</v>
      </c>
      <c r="FK35" s="17">
        <v>20.5760968602875</v>
      </c>
      <c r="FL35" s="17">
        <v>6.4257607845367604</v>
      </c>
      <c r="FM35" s="17">
        <v>178.41570380903599</v>
      </c>
      <c r="FN35" s="17">
        <v>21.759068682098999</v>
      </c>
      <c r="FO35" s="17">
        <v>49.375037215121502</v>
      </c>
      <c r="FP35" s="17">
        <v>9.1267275051946199E-3</v>
      </c>
      <c r="FQ35" s="17">
        <v>11.5284791792412</v>
      </c>
      <c r="FR35" s="17">
        <v>5121.2522255053</v>
      </c>
      <c r="FS35" s="17">
        <v>4596.0503741828097</v>
      </c>
      <c r="FT35" s="17">
        <v>525.20185132249901</v>
      </c>
      <c r="FU35" s="17">
        <v>1.8978982139254901</v>
      </c>
      <c r="FV35" s="17">
        <v>1.6667592168080301</v>
      </c>
      <c r="FW35" s="17">
        <v>3296.5169289124001</v>
      </c>
      <c r="FX35" s="17">
        <v>9.4866551431075408</v>
      </c>
      <c r="FY35" s="17">
        <v>179.12501250130899</v>
      </c>
      <c r="FZ35" s="17">
        <v>8.2021587715846298</v>
      </c>
      <c r="GA35" s="17">
        <v>9.5252408020414592</v>
      </c>
      <c r="GB35" s="17">
        <v>448.860692575386</v>
      </c>
      <c r="GC35" s="17">
        <v>4.7598740058533099E-3</v>
      </c>
      <c r="GD35" s="17">
        <v>120.08714744615</v>
      </c>
      <c r="GE35" s="17">
        <v>84.773325771479804</v>
      </c>
      <c r="GF35" s="17">
        <v>251.64175094870399</v>
      </c>
      <c r="GG35" s="17">
        <v>1.68754728486471</v>
      </c>
      <c r="GH35" s="17">
        <v>0</v>
      </c>
      <c r="GI35" s="17">
        <v>1800.9935724986599</v>
      </c>
      <c r="GJ35" s="17">
        <v>174.60222398412799</v>
      </c>
      <c r="GK35" s="17">
        <v>169.65143299382899</v>
      </c>
      <c r="GL35" s="17">
        <v>27.682511880156799</v>
      </c>
      <c r="GM35" s="17">
        <v>1.2024789665960001</v>
      </c>
      <c r="GN35" s="17">
        <v>219.02293978030099</v>
      </c>
      <c r="GO35" s="17">
        <v>12.019264222110399</v>
      </c>
      <c r="GP35" s="17">
        <v>0</v>
      </c>
      <c r="GQ35" s="17">
        <v>0</v>
      </c>
      <c r="GR35" s="17">
        <v>65.687348376234098</v>
      </c>
      <c r="GS35" s="17">
        <v>2885.5712592690602</v>
      </c>
      <c r="GT35" s="17">
        <v>11.813632729494</v>
      </c>
      <c r="GU35" s="17">
        <v>68.596129069958295</v>
      </c>
      <c r="GW35" s="26">
        <f t="shared" ref="GW35:GW51" si="68">ES35/GS35</f>
        <v>1.013262827142132</v>
      </c>
      <c r="GX35" s="25">
        <f t="shared" ref="GX35:GX51" si="69">DY35/EV35</f>
        <v>0</v>
      </c>
      <c r="GY35" s="40">
        <f t="shared" ref="GY35:GY51" si="70">(CZ35-B35)/(B35+1E-50)</f>
        <v>2.6888540609440329E-3</v>
      </c>
      <c r="GZ35" s="40">
        <f t="shared" ref="GZ35:GZ51" si="71">(EO35-C35)/(C35+1E-50)</f>
        <v>2.8025589094759153E-3</v>
      </c>
      <c r="HA35" s="40">
        <f t="shared" ref="HA35:HA51" si="72">(EV35-D35)/(D35+1E-50)</f>
        <v>2.5619270946737774E-3</v>
      </c>
      <c r="HB35" s="40">
        <f t="shared" ref="HB35:HB51" si="73">(FR35-E35)/(E35+1E-50)</f>
        <v>2.7293389091738031E-3</v>
      </c>
      <c r="HC35" s="40">
        <f t="shared" ref="HC35:HC51" si="74">(FS35-F35)/(F35+1E-50)</f>
        <v>2.7333253474097468E-3</v>
      </c>
      <c r="HD35" s="40">
        <f t="shared" ref="HD35:HD51" si="75">(GI35-G35)/(G35+1E-50)</f>
        <v>2.7283021060411981E-3</v>
      </c>
      <c r="HE35" s="40">
        <f t="shared" ref="HE35:HE51" si="76">(GS35-H35)/(H35+1E-50)</f>
        <v>2.4494106511913413E-3</v>
      </c>
      <c r="HF35" s="40">
        <f t="shared" ref="HF35:HF51" si="77">(BY35-I35)/(I35+1E-50)</f>
        <v>2.7488082440281646E-3</v>
      </c>
      <c r="HG35" s="40">
        <f t="shared" ref="HG35:HG51" si="78">(BU35-J35)/(J35+1E-50)</f>
        <v>2.7475528148522875E-3</v>
      </c>
      <c r="HH35" s="40">
        <f t="shared" ref="HH35:HH51" si="79">(BW35-K35)/(K35+1E-50)</f>
        <v>2.7514050121383274E-3</v>
      </c>
      <c r="HI35" s="40">
        <f t="shared" ref="HI35:HI51" si="80">(CC35+CB35-L35)/(L35+1E-50)</f>
        <v>2.1728970609249405E-3</v>
      </c>
      <c r="HJ35" s="40">
        <f t="shared" ref="HJ35:HJ51" si="81">(CD35-M35)/(M35+1E-50)</f>
        <v>2.7521768480542638E-3</v>
      </c>
      <c r="HK35" s="40">
        <f t="shared" ref="HK35:HK51" si="82">(CF35+CG35-N35)/(N35+1E-50)</f>
        <v>6.6339385751412587E-4</v>
      </c>
      <c r="HL35" s="40">
        <f t="shared" ref="HL35:HL51" si="83">(CI35-O35)/(O35+1E-50)</f>
        <v>2.7258512724453498E-3</v>
      </c>
      <c r="HM35" s="40">
        <f t="shared" ref="HM35:HM51" si="84">(CJ35+CK35-P35)/(P35+1E-50)</f>
        <v>2.7563792743739339E-3</v>
      </c>
      <c r="HN35" s="40">
        <f t="shared" ref="HN35:HN51" si="85">(CL35-Q35)/(Q35+1E-50)</f>
        <v>2.8440824182339873E-3</v>
      </c>
      <c r="HO35" s="40">
        <f t="shared" ref="HO35:HO51" si="86">(CO35-R35)/(R35+1E-50)</f>
        <v>2.7092717812713728E-3</v>
      </c>
      <c r="HP35" s="40">
        <f t="shared" ref="HP35:HP51" si="87">(CS35-S35)/(S35+1E-50)</f>
        <v>2.7506016257472167E-3</v>
      </c>
      <c r="HQ35" s="40">
        <f t="shared" ref="HQ35:HQ51" si="88">(CQ35+CR35-T35)/(T35+1E-50)</f>
        <v>1.1475163597648294E-3</v>
      </c>
      <c r="HR35" s="40">
        <f t="shared" ref="HR35:HR51" si="89">(CT35-U35)/(U35+1E-50)</f>
        <v>2.9171919958864106E-3</v>
      </c>
      <c r="HS35" s="40">
        <f t="shared" ref="HS35:HS51" si="90">(CV35-V35)/(V35+1E-50)</f>
        <v>2.7367081215808934E-3</v>
      </c>
      <c r="HT35" s="40">
        <f t="shared" ref="HT35:HT51" si="91">(DA35-W35)/(W35+1E-50)</f>
        <v>2.4977240966668024E-3</v>
      </c>
      <c r="HU35" s="40">
        <f t="shared" ref="HU35:HU51" si="92">(DB35-X35)/(X35+1E-50)</f>
        <v>0</v>
      </c>
      <c r="HV35" s="40">
        <f t="shared" ref="HV35:HV51" si="93">(CH35-Y35)/(Y35+1E-50)</f>
        <v>2.7642940163791849E-3</v>
      </c>
      <c r="HW35" s="40">
        <f t="shared" ref="HW35:HW51" si="94">(DN35-Z35)/(Z35+1E-50)</f>
        <v>0</v>
      </c>
      <c r="HX35" s="40">
        <f t="shared" ref="HX35:HX51" si="95">(DQ35-AA35)/(AA35+1E-50)</f>
        <v>2.7485227284614554E-3</v>
      </c>
      <c r="HY35" s="40">
        <f t="shared" ref="HY35:HY51" si="96">(DT35-AB35)/(AB35+1E-50)</f>
        <v>2.7466529036902251E-3</v>
      </c>
      <c r="HZ35" s="40">
        <f t="shared" ref="HZ35:HZ51" si="97">(DU35-AC35)/(AC35+1E-50)</f>
        <v>0</v>
      </c>
      <c r="IA35" s="40">
        <f t="shared" ref="IA35:IA51" si="98">(DW35+DX35+FP35-AD35)/(AD35+1E-50)</f>
        <v>2.4425990353408459E-3</v>
      </c>
      <c r="IB35" s="40">
        <f t="shared" ref="IB35:IB51" si="99">(DZ35-AE35)/(AE35+1E-50)</f>
        <v>0</v>
      </c>
      <c r="IC35" s="40">
        <f t="shared" ref="IC35:IC51" si="100">(EF35+EG35-AF35)/(AF35+1E-50)</f>
        <v>9.9215247063704133E-4</v>
      </c>
      <c r="ID35" s="40">
        <f t="shared" ref="ID35:ID51" si="101">(EH35-AG35)/(AG35+1E-50)</f>
        <v>0</v>
      </c>
      <c r="IE35" s="40">
        <f t="shared" ref="IE35:IE51" si="102">(EI35+EJ35-AH35)/(AH35+1E-50)</f>
        <v>2.0145049497662698E-3</v>
      </c>
      <c r="IF35" s="40">
        <f t="shared" ref="IF35:IF51" si="103">(CU35-AI35)/(AI35+1E-50)</f>
        <v>2.7400935439638808E-3</v>
      </c>
      <c r="IG35" s="40">
        <f t="shared" ref="IG35:IG51" si="104">(EK35-AJ35)/(AJ35+1E-50)</f>
        <v>4.3233834527624283E-2</v>
      </c>
      <c r="IH35" s="40">
        <f t="shared" ref="IH35:IH51" si="105">(EN35-AK35)/(AK35+1E-50)</f>
        <v>1.0238034932810867</v>
      </c>
      <c r="II35" s="40">
        <f t="shared" ref="II35:II51" si="106">(EQ35+ER35-AL35)/(AL35+1E-50)</f>
        <v>2.7426814957078089E-3</v>
      </c>
      <c r="IJ35" s="40">
        <f t="shared" ref="IJ35:IJ51" si="107">(CX35-AM35)/(AM35+1E-50)</f>
        <v>2.7390937551466559E-3</v>
      </c>
      <c r="IK35" s="40">
        <f t="shared" ref="IK35:IK51" si="108">(GC35-AN35)/(AN35+1E-50)</f>
        <v>1.8235367102928024E-3</v>
      </c>
      <c r="IL35" s="40">
        <f t="shared" ref="IL35:IL51" si="109">(GH35-AO35)/(AO35+1E-50)</f>
        <v>0</v>
      </c>
      <c r="IM35" s="40">
        <f t="shared" ref="IM35:IM51" si="110">(GP35-AP35)/(AP35+1E-50)</f>
        <v>0</v>
      </c>
      <c r="IN35" s="40">
        <f t="shared" ref="IN35:IN51" si="111">(GO35-AQ35)/(AQ35+1E-50)</f>
        <v>2.7378382748999199E-3</v>
      </c>
      <c r="IO35" s="40">
        <f t="shared" ref="IO35:IO51" si="112">(GQ35-AR35)/(AR35+1E-50)</f>
        <v>0</v>
      </c>
      <c r="IP35" s="40">
        <f t="shared" ref="IP35:IP51" si="113">(CW35-AS35)/(AS35+1E-50)</f>
        <v>2.7313212251523647E-3</v>
      </c>
      <c r="IQ35" s="40">
        <f t="shared" ref="IQ35:IQ51" si="114">(CY35-AT35)/(AT35+1E-50)</f>
        <v>2.7450970090599773E-3</v>
      </c>
      <c r="IR35" s="40">
        <f t="shared" ref="IR35:IR51" si="115">(GT35-AU35)/(AU35+1E-50)</f>
        <v>1.1909621903219969E-3</v>
      </c>
      <c r="IS35" s="40">
        <f t="shared" ref="IS35:IS51" si="116">(EZ35-AV35)/(AV35+1E-50)</f>
        <v>2.8313619527875898E-3</v>
      </c>
      <c r="IT35" s="40">
        <f t="shared" ref="IT35:IT51" si="117">(FA35-AW35)/(AW35+1E-50)</f>
        <v>0</v>
      </c>
      <c r="IU35" s="40">
        <f t="shared" ref="IU35:IU51" si="118">(FB35-AX35)/(AX35+1E-50)</f>
        <v>0</v>
      </c>
      <c r="IV35" s="40">
        <f t="shared" ref="IV35:IV51" si="119">(FC35-AY35)/(AY35+1E-50)</f>
        <v>0</v>
      </c>
      <c r="IW35" s="40">
        <f t="shared" ref="IW35:IW51" si="120">(FD35-AZ35)/(AZ35+1E-50)</f>
        <v>2.8133071451389739E-3</v>
      </c>
      <c r="IX35" s="40">
        <f t="shared" ref="IX35:IX51" si="121">(FE35-BA35)/(BA35+1E-50)</f>
        <v>2.848251551936065E-3</v>
      </c>
      <c r="IY35" s="40">
        <f t="shared" ref="IY35:IY51" si="122">(FF35-BB35)/(BB35+1E-50)</f>
        <v>2.7734624974278177E-3</v>
      </c>
      <c r="IZ35" s="40">
        <f t="shared" ref="IZ35:IZ51" si="123">(FG35-BC35)/(BC35+1E-50)</f>
        <v>0</v>
      </c>
      <c r="JA35" s="40">
        <f t="shared" ref="JA35:JA51" si="124">(FH35-BD35)/(BD35+1E-50)</f>
        <v>2.6615928850243151E-3</v>
      </c>
      <c r="JB35" s="40">
        <f t="shared" ref="JB35:JB51" si="125">(BT35-BE35)/(BE35+1E-50)</f>
        <v>0</v>
      </c>
      <c r="JC35" s="40">
        <f t="shared" ref="JC35:JC51" si="126">(BV35-BF35)/(BF35+1E-50)</f>
        <v>0</v>
      </c>
      <c r="JD35" s="40">
        <f t="shared" ref="JD35:JD51" si="127">(CM35-BG35)/(BG35+1E-50)</f>
        <v>2.7361333204536866E-3</v>
      </c>
      <c r="JE35" s="40">
        <f t="shared" ref="JE35:JE51" si="128">(CP35-BH35)/(BH35+1E-50)</f>
        <v>0</v>
      </c>
      <c r="JF35" s="40">
        <f t="shared" ref="JF35:JF51" si="129">(SUM(DC35:DH35)-BI35)/(BI35+1E-50)</f>
        <v>2.7348109379605663E-3</v>
      </c>
      <c r="JG35" s="40">
        <f t="shared" ref="JG35:JG51" si="130">(SUM(DD35:DH35)-BJ35)/(BJ35+1E-50)</f>
        <v>2.7343785204586193E-3</v>
      </c>
      <c r="JH35" s="40">
        <f t="shared" ref="JH35:JH51" si="131">(DL35-BK35)/(BK35+1E-50)</f>
        <v>1.7680044932356048E-3</v>
      </c>
      <c r="JI35" s="40">
        <f t="shared" ref="JI35:JI51" si="132">(DV35-BL35)/(BL35+1E-50)</f>
        <v>2.7379317574027589E-3</v>
      </c>
      <c r="JJ35" s="40">
        <f t="shared" ref="JJ35:JJ51" si="133">(EL35-BM35)/(BM35+1E-50)</f>
        <v>2.7833843596911496E-3</v>
      </c>
      <c r="JK35" s="40">
        <f t="shared" ref="JK35:JK51" si="134">(GK35-BN35)/(BN35+1E-50)</f>
        <v>2.7571416932872686E-3</v>
      </c>
      <c r="JL35" s="40">
        <f t="shared" ref="JL35:JL51" si="135">(CE35-BO35)/(BO35+1E-50)</f>
        <v>2.6843382399462964E-3</v>
      </c>
    </row>
    <row r="36" spans="1:272" x14ac:dyDescent="0.25">
      <c r="A36" s="17" t="s">
        <v>205</v>
      </c>
      <c r="B36" s="59">
        <v>102027.81822</v>
      </c>
      <c r="C36" s="59">
        <v>2744.4586024</v>
      </c>
      <c r="D36" s="59">
        <v>30647.977978999999</v>
      </c>
      <c r="E36" s="59">
        <v>11177.38422</v>
      </c>
      <c r="F36" s="59">
        <v>8858.8272882000001</v>
      </c>
      <c r="G36" s="59">
        <v>29941.072947000001</v>
      </c>
      <c r="H36" s="59">
        <v>24048.593210999999</v>
      </c>
      <c r="I36" s="17">
        <v>37.205909441999999</v>
      </c>
      <c r="J36" s="17">
        <v>14.927996927000001</v>
      </c>
      <c r="K36" s="17">
        <v>9.0581822135000003</v>
      </c>
      <c r="L36" s="17">
        <v>0.34542781439999998</v>
      </c>
      <c r="M36" s="17">
        <v>46.203508458999998</v>
      </c>
      <c r="N36" s="17">
        <v>3.6007340399999997E-2</v>
      </c>
      <c r="O36" s="17">
        <v>8.3623711116999999</v>
      </c>
      <c r="P36" s="17">
        <v>0.52613545220000002</v>
      </c>
      <c r="Q36" s="17">
        <v>23.128577436</v>
      </c>
      <c r="R36" s="17">
        <v>25.419611328999999</v>
      </c>
      <c r="S36" s="17">
        <v>7.2919492000000004</v>
      </c>
      <c r="T36" s="17">
        <v>1.2335627201999999</v>
      </c>
      <c r="U36" s="17">
        <v>0.40741131250000001</v>
      </c>
      <c r="V36" s="17">
        <v>53.875683023999997</v>
      </c>
      <c r="W36" s="17">
        <v>0.14851734899999999</v>
      </c>
      <c r="X36" s="17">
        <v>5.1990999999999995E-4</v>
      </c>
      <c r="Y36" s="17">
        <v>1.3229556E-3</v>
      </c>
      <c r="Z36" s="17">
        <v>3.4555439E-2</v>
      </c>
      <c r="AA36" s="17">
        <v>172.37104128999999</v>
      </c>
      <c r="AB36" s="17">
        <v>723.49794091000001</v>
      </c>
      <c r="AC36" s="17">
        <v>2.4825E-2</v>
      </c>
      <c r="AD36" s="17">
        <v>0.78176397340000003</v>
      </c>
      <c r="AE36" s="17">
        <v>4.5050000000000003E-3</v>
      </c>
      <c r="AF36" s="17">
        <v>10.594193682</v>
      </c>
      <c r="AG36" s="17">
        <v>4.9522499999999997E-2</v>
      </c>
      <c r="AH36" s="17">
        <v>36.419997567000003</v>
      </c>
      <c r="AI36" s="17">
        <v>16.602742336999999</v>
      </c>
      <c r="AJ36" s="17">
        <v>148.41315234000001</v>
      </c>
      <c r="AK36" s="17">
        <v>5.0980402243</v>
      </c>
      <c r="AL36" s="17">
        <v>9.7218019219999992</v>
      </c>
      <c r="AM36" s="17">
        <v>31.817394083</v>
      </c>
      <c r="AN36" s="17">
        <v>0.13475760119999999</v>
      </c>
      <c r="AO36" s="17">
        <v>3.0000000000000001E-3</v>
      </c>
      <c r="AP36" s="17">
        <v>3.1849999999999999E-4</v>
      </c>
      <c r="AQ36" s="17">
        <v>195.43767646000001</v>
      </c>
      <c r="AR36" s="17">
        <v>0.37599749999999998</v>
      </c>
      <c r="AS36" s="17">
        <v>0.81602263249999996</v>
      </c>
      <c r="AT36" s="17">
        <v>2.0359928402</v>
      </c>
      <c r="AU36" s="17">
        <v>240.63700402000001</v>
      </c>
      <c r="AV36" s="17">
        <v>0.41493135320000002</v>
      </c>
      <c r="AW36" s="17">
        <v>2.92995305E-2</v>
      </c>
      <c r="AX36" s="17">
        <v>2.6651854000000002E-3</v>
      </c>
      <c r="AZ36" s="17">
        <v>1.94773245E-2</v>
      </c>
      <c r="BA36" s="17">
        <v>0.1136518089</v>
      </c>
      <c r="BB36" s="17">
        <v>7.18584003E-2</v>
      </c>
      <c r="BD36" s="17">
        <v>1.7058262167</v>
      </c>
      <c r="BE36" s="17">
        <v>2.0582473999999999</v>
      </c>
      <c r="BF36" s="17">
        <v>3.0288925</v>
      </c>
      <c r="BG36" s="17">
        <v>2353.5886507999999</v>
      </c>
      <c r="BH36" s="17">
        <v>2.5000000000000002E-6</v>
      </c>
      <c r="BI36" s="17">
        <v>39.294722200000002</v>
      </c>
      <c r="BJ36" s="17">
        <v>38.115850799999997</v>
      </c>
      <c r="BK36" s="17">
        <v>48.900175351999998</v>
      </c>
      <c r="BL36" s="17">
        <v>840.13802637000003</v>
      </c>
      <c r="BM36" s="17">
        <v>9.7683169416000002</v>
      </c>
      <c r="BN36" s="17">
        <v>375.41645469000002</v>
      </c>
      <c r="BO36" s="17">
        <v>6.7967964074999996</v>
      </c>
      <c r="BQ36" s="17" t="s">
        <v>205</v>
      </c>
      <c r="BR36" s="17">
        <v>44.662536020209203</v>
      </c>
      <c r="BS36" s="17">
        <v>614.77451857771302</v>
      </c>
      <c r="BT36" s="17">
        <v>2.06386951752717</v>
      </c>
      <c r="BU36" s="17">
        <v>14.9671990081047</v>
      </c>
      <c r="BV36" s="17">
        <v>3.0371825253020601</v>
      </c>
      <c r="BW36" s="17">
        <v>9.0830650276477396</v>
      </c>
      <c r="BX36" s="17">
        <v>37.3053556384545</v>
      </c>
      <c r="BY36" s="17">
        <v>37.3053556384545</v>
      </c>
      <c r="BZ36" s="17">
        <v>218.29659172279599</v>
      </c>
      <c r="CA36" s="17">
        <v>93.777365223362693</v>
      </c>
      <c r="CB36" s="17">
        <v>0.142006737837713</v>
      </c>
      <c r="CC36" s="17">
        <v>0.204350014367148</v>
      </c>
      <c r="CD36" s="17">
        <v>46.326736449700903</v>
      </c>
      <c r="CE36" s="17">
        <v>6.8154498024862997</v>
      </c>
      <c r="CF36" s="17">
        <v>1.1554375287624199E-2</v>
      </c>
      <c r="CG36" s="17">
        <v>2.4552867396436799E-2</v>
      </c>
      <c r="CH36" s="17">
        <v>1.3266097993485299E-3</v>
      </c>
      <c r="CI36" s="17">
        <v>8.3853200090155795</v>
      </c>
      <c r="CJ36" s="17">
        <v>0.12659567272983199</v>
      </c>
      <c r="CK36" s="17">
        <v>0.40088536746903802</v>
      </c>
      <c r="CL36" s="17">
        <v>23.197881063758501</v>
      </c>
      <c r="CM36" s="17">
        <v>2360.0350665791202</v>
      </c>
      <c r="CN36" s="17">
        <v>34418.8447356178</v>
      </c>
      <c r="CO36" s="17">
        <v>25.493002910705901</v>
      </c>
      <c r="CP36" s="5">
        <v>2.5069063258320901E-6</v>
      </c>
      <c r="CQ36" s="17">
        <v>0.35870530489143598</v>
      </c>
      <c r="CR36" s="17">
        <v>0.87821590462874899</v>
      </c>
      <c r="CS36" s="17">
        <v>7.31193475360518</v>
      </c>
      <c r="CT36" s="17">
        <v>0.40852948275874901</v>
      </c>
      <c r="CU36" s="17">
        <v>16.648283349909899</v>
      </c>
      <c r="CV36" s="17">
        <v>53.759761164999396</v>
      </c>
      <c r="CW36" s="17">
        <v>0.81825161724946005</v>
      </c>
      <c r="CX36" s="17">
        <v>31.904485759835101</v>
      </c>
      <c r="CY36" s="17">
        <v>2.0415890611479499</v>
      </c>
      <c r="CZ36" s="17">
        <v>102302.670040713</v>
      </c>
      <c r="DA36" s="17">
        <v>0.14892446733699999</v>
      </c>
      <c r="DB36" s="17">
        <v>5.2132872610327597E-4</v>
      </c>
      <c r="DC36" s="17">
        <v>1.18210643165396</v>
      </c>
      <c r="DD36" s="17">
        <v>29.475508232609599</v>
      </c>
      <c r="DE36" s="17">
        <v>1.8769648056349999</v>
      </c>
      <c r="DF36" s="17">
        <v>4.3609883298334901E-2</v>
      </c>
      <c r="DG36" s="17">
        <v>6.7114987205476204</v>
      </c>
      <c r="DH36" s="17">
        <v>0.11274971345425699</v>
      </c>
      <c r="DI36" s="17">
        <v>536.21099183292495</v>
      </c>
      <c r="DJ36" s="17">
        <v>491.34473286780099</v>
      </c>
      <c r="DK36" s="17">
        <v>81.724796346242201</v>
      </c>
      <c r="DL36" s="17">
        <v>48.988037473493598</v>
      </c>
      <c r="DM36" s="17">
        <v>571.33583653123196</v>
      </c>
      <c r="DN36" s="17">
        <v>3.4649605883206001E-2</v>
      </c>
      <c r="DO36" s="17">
        <v>30.985466499114398</v>
      </c>
      <c r="DP36" s="17">
        <v>172.82055360181701</v>
      </c>
      <c r="DQ36" s="17">
        <v>172.82055360181701</v>
      </c>
      <c r="DR36" s="17">
        <v>5.7283458683759898</v>
      </c>
      <c r="DS36" s="17">
        <v>0</v>
      </c>
      <c r="DT36" s="17">
        <v>725.36387457646197</v>
      </c>
      <c r="DU36" s="17">
        <v>2.4892592118256E-2</v>
      </c>
      <c r="DV36" s="17">
        <v>842.20154873040201</v>
      </c>
      <c r="DW36" s="17">
        <v>0.20622875881835201</v>
      </c>
      <c r="DX36" s="17">
        <v>0.51960314975942201</v>
      </c>
      <c r="DY36" s="17">
        <v>0</v>
      </c>
      <c r="DZ36" s="17">
        <v>4.5177362250367996E-3</v>
      </c>
      <c r="EA36" s="17">
        <v>134.54234295248099</v>
      </c>
      <c r="EB36" s="17">
        <v>21.954788841792201</v>
      </c>
      <c r="EC36" s="17">
        <v>0.71858136924132798</v>
      </c>
      <c r="ED36" s="17">
        <v>2102.8581589310702</v>
      </c>
      <c r="EE36" s="17">
        <v>542.97629457240305</v>
      </c>
      <c r="EF36" s="17">
        <v>2.7617618772292301</v>
      </c>
      <c r="EG36" s="17">
        <v>7.8604868875620602</v>
      </c>
      <c r="EH36" s="17">
        <v>4.96569218894891E-2</v>
      </c>
      <c r="EI36" s="17">
        <v>12.0048171478463</v>
      </c>
      <c r="EJ36" s="17">
        <v>24.3734127794174</v>
      </c>
      <c r="EK36" s="17">
        <v>190.89499272401099</v>
      </c>
      <c r="EL36" s="17">
        <v>9.7951691460465593</v>
      </c>
      <c r="EM36" s="17">
        <v>1.65655889263959</v>
      </c>
      <c r="EN36" s="17">
        <v>5.7848186062681002</v>
      </c>
      <c r="EO36" s="17">
        <v>2751.98805696707</v>
      </c>
      <c r="EP36" s="17">
        <v>0</v>
      </c>
      <c r="EQ36" s="17">
        <v>3.9966138575781001</v>
      </c>
      <c r="ER36" s="17">
        <v>5.7512269057656296</v>
      </c>
      <c r="ES36" s="17">
        <v>24930.243913479499</v>
      </c>
      <c r="ET36" s="17">
        <v>27655.380828614601</v>
      </c>
      <c r="EU36" s="17">
        <v>3072.8037858849002</v>
      </c>
      <c r="EV36" s="17">
        <v>30728.1846144995</v>
      </c>
      <c r="EW36" s="17">
        <v>1.16208303467163</v>
      </c>
      <c r="EX36" s="17">
        <v>1488.9604273555899</v>
      </c>
      <c r="EY36" s="17">
        <v>37.743980989092996</v>
      </c>
      <c r="EZ36" s="17">
        <v>0.41606980960912598</v>
      </c>
      <c r="FA36" s="17">
        <v>2.9379840353509701E-2</v>
      </c>
      <c r="FB36" s="17">
        <v>2.6718973566295001E-3</v>
      </c>
      <c r="FC36" s="17">
        <v>0</v>
      </c>
      <c r="FD36" s="17">
        <v>1.9532497612542599E-2</v>
      </c>
      <c r="FE36" s="17">
        <v>0.113971172856319</v>
      </c>
      <c r="FF36" s="17">
        <v>7.2059174359532102E-2</v>
      </c>
      <c r="FG36" s="17">
        <v>0</v>
      </c>
      <c r="FH36" s="17">
        <v>1.7104652884395399</v>
      </c>
      <c r="FI36" s="17">
        <v>130.73848420221799</v>
      </c>
      <c r="FJ36" s="17">
        <v>9456.2649651771408</v>
      </c>
      <c r="FK36" s="17">
        <v>190.47995261032699</v>
      </c>
      <c r="FL36" s="17">
        <v>392.84115001471503</v>
      </c>
      <c r="FM36" s="17">
        <v>337.92558529351697</v>
      </c>
      <c r="FN36" s="17">
        <v>264.21003076913701</v>
      </c>
      <c r="FO36" s="17">
        <v>64.326741656332402</v>
      </c>
      <c r="FP36" s="17">
        <v>5.80687867730511E-2</v>
      </c>
      <c r="FQ36" s="17">
        <v>178.45317891781701</v>
      </c>
      <c r="FR36" s="17">
        <v>11202.303350021501</v>
      </c>
      <c r="FS36" s="17">
        <v>8878.6532700863299</v>
      </c>
      <c r="FT36" s="17">
        <v>2323.6500799351802</v>
      </c>
      <c r="FU36" s="17">
        <v>33.383391481340603</v>
      </c>
      <c r="FV36" s="17">
        <v>14.3501466503524</v>
      </c>
      <c r="FW36" s="17">
        <v>3284.78494718717</v>
      </c>
      <c r="FX36" s="17">
        <v>265.71252067221099</v>
      </c>
      <c r="FY36" s="17">
        <v>539.78889148993801</v>
      </c>
      <c r="FZ36" s="17">
        <v>103.74204901602199</v>
      </c>
      <c r="GA36" s="17">
        <v>115.911660699526</v>
      </c>
      <c r="GB36" s="17">
        <v>1354.0062987625399</v>
      </c>
      <c r="GC36" s="17">
        <v>0.13501481003515201</v>
      </c>
      <c r="GD36" s="17">
        <v>570.14931643392799</v>
      </c>
      <c r="GE36" s="17">
        <v>355.57444692383598</v>
      </c>
      <c r="GF36" s="17">
        <v>1180.4467630884501</v>
      </c>
      <c r="GG36" s="17">
        <v>71.977030650859405</v>
      </c>
      <c r="GH36" s="17">
        <v>3.0082561867755498E-3</v>
      </c>
      <c r="GI36" s="17">
        <v>30021.616619629302</v>
      </c>
      <c r="GJ36" s="17">
        <v>2322.2682430299501</v>
      </c>
      <c r="GK36" s="17">
        <v>376.30880131357799</v>
      </c>
      <c r="GL36" s="17">
        <v>11.4045287406051</v>
      </c>
      <c r="GM36" s="17">
        <v>18.591636302445298</v>
      </c>
      <c r="GN36" s="17">
        <v>2608.7853534785199</v>
      </c>
      <c r="GO36" s="17">
        <v>195.96670317756701</v>
      </c>
      <c r="GP36" s="17">
        <v>3.13152665750733E-4</v>
      </c>
      <c r="GQ36" s="17">
        <v>0.37702679951755702</v>
      </c>
      <c r="GR36" s="17">
        <v>528.087169595565</v>
      </c>
      <c r="GS36" s="17">
        <v>24099.993186571599</v>
      </c>
      <c r="GT36" s="17">
        <v>241.07555489704899</v>
      </c>
      <c r="GU36" s="17">
        <v>2259.9580140601502</v>
      </c>
      <c r="GW36" s="26">
        <f t="shared" si="68"/>
        <v>1.0344502473706305</v>
      </c>
      <c r="GX36" s="25">
        <f t="shared" si="69"/>
        <v>0</v>
      </c>
      <c r="GY36" s="40">
        <f t="shared" si="70"/>
        <v>2.6938909947122501E-3</v>
      </c>
      <c r="GZ36" s="40">
        <f t="shared" si="71"/>
        <v>2.7435118024682556E-3</v>
      </c>
      <c r="HA36" s="40">
        <f t="shared" si="72"/>
        <v>2.6170286194560047E-3</v>
      </c>
      <c r="HB36" s="40">
        <f t="shared" si="73"/>
        <v>2.2294241238403701E-3</v>
      </c>
      <c r="HC36" s="40">
        <f t="shared" si="74"/>
        <v>2.2379916936340017E-3</v>
      </c>
      <c r="HD36" s="40">
        <f t="shared" si="75"/>
        <v>2.6900730234976837E-3</v>
      </c>
      <c r="HE36" s="40">
        <f t="shared" si="76"/>
        <v>2.1373381436752309E-3</v>
      </c>
      <c r="HF36" s="40">
        <f t="shared" si="77"/>
        <v>2.6728602511256155E-3</v>
      </c>
      <c r="HG36" s="40">
        <f t="shared" si="78"/>
        <v>2.6260777850104764E-3</v>
      </c>
      <c r="HH36" s="40">
        <f t="shared" si="79"/>
        <v>2.7469986318728293E-3</v>
      </c>
      <c r="HI36" s="40">
        <f t="shared" si="80"/>
        <v>2.6892385793384154E-3</v>
      </c>
      <c r="HJ36" s="40">
        <f t="shared" si="81"/>
        <v>2.6670699869092034E-3</v>
      </c>
      <c r="HK36" s="40">
        <f t="shared" si="82"/>
        <v>2.7744977260526255E-3</v>
      </c>
      <c r="HL36" s="40">
        <f t="shared" si="83"/>
        <v>2.7443050552338221E-3</v>
      </c>
      <c r="HM36" s="40">
        <f t="shared" si="84"/>
        <v>2.5574934995227605E-3</v>
      </c>
      <c r="HN36" s="40">
        <f t="shared" si="85"/>
        <v>2.99645008216669E-3</v>
      </c>
      <c r="HO36" s="40">
        <f t="shared" si="86"/>
        <v>2.8872031423302375E-3</v>
      </c>
      <c r="HP36" s="40">
        <f t="shared" si="87"/>
        <v>2.7407697252169031E-3</v>
      </c>
      <c r="HQ36" s="40">
        <f t="shared" si="88"/>
        <v>2.7225930754785545E-3</v>
      </c>
      <c r="HR36" s="40">
        <f t="shared" si="89"/>
        <v>2.7445734186602785E-3</v>
      </c>
      <c r="HS36" s="40">
        <f t="shared" si="90"/>
        <v>-2.1516545590514534E-3</v>
      </c>
      <c r="HT36" s="40">
        <f t="shared" si="91"/>
        <v>2.741217371177258E-3</v>
      </c>
      <c r="HU36" s="40">
        <f t="shared" si="92"/>
        <v>2.7287917202516243E-3</v>
      </c>
      <c r="HV36" s="40">
        <f t="shared" si="93"/>
        <v>2.7621481390077956E-3</v>
      </c>
      <c r="HW36" s="40">
        <f t="shared" si="94"/>
        <v>2.7250958439856915E-3</v>
      </c>
      <c r="HX36" s="40">
        <f t="shared" si="95"/>
        <v>2.6078180444518506E-3</v>
      </c>
      <c r="HY36" s="40">
        <f t="shared" si="96"/>
        <v>2.5790448886627445E-3</v>
      </c>
      <c r="HZ36" s="40">
        <f t="shared" si="97"/>
        <v>2.7227439378046518E-3</v>
      </c>
      <c r="IA36" s="40">
        <f t="shared" si="98"/>
        <v>2.7332059592515339E-3</v>
      </c>
      <c r="IB36" s="40">
        <f t="shared" si="99"/>
        <v>2.8271309737623223E-3</v>
      </c>
      <c r="IC36" s="40">
        <f t="shared" si="100"/>
        <v>2.6481564933966847E-3</v>
      </c>
      <c r="ID36" s="40">
        <f t="shared" si="101"/>
        <v>2.7143599270857298E-3</v>
      </c>
      <c r="IE36" s="40">
        <f t="shared" si="102"/>
        <v>-1.1468325789825169E-3</v>
      </c>
      <c r="IF36" s="40">
        <f t="shared" si="103"/>
        <v>2.7429813693133362E-3</v>
      </c>
      <c r="IG36" s="40">
        <f t="shared" si="104"/>
        <v>0.28624040197387113</v>
      </c>
      <c r="IH36" s="40">
        <f t="shared" si="105"/>
        <v>0.13471419442603555</v>
      </c>
      <c r="II36" s="40">
        <f t="shared" si="106"/>
        <v>2.6783966133691476E-3</v>
      </c>
      <c r="IJ36" s="40">
        <f t="shared" si="107"/>
        <v>2.7372347530382406E-3</v>
      </c>
      <c r="IK36" s="40">
        <f t="shared" si="108"/>
        <v>1.9086777507287054E-3</v>
      </c>
      <c r="IL36" s="40">
        <f t="shared" si="109"/>
        <v>2.7520622585165918E-3</v>
      </c>
      <c r="IM36" s="40">
        <f t="shared" si="110"/>
        <v>-1.6789118522031372E-2</v>
      </c>
      <c r="IN36" s="40">
        <f t="shared" si="111"/>
        <v>2.7068819438982737E-3</v>
      </c>
      <c r="IO36" s="40">
        <f t="shared" si="112"/>
        <v>2.7375169184822674E-3</v>
      </c>
      <c r="IP36" s="40">
        <f t="shared" si="113"/>
        <v>2.7315231963987159E-3</v>
      </c>
      <c r="IQ36" s="40">
        <f t="shared" si="114"/>
        <v>2.7486447090846063E-3</v>
      </c>
      <c r="IR36" s="40">
        <f t="shared" si="115"/>
        <v>1.8224581827511986E-3</v>
      </c>
      <c r="IS36" s="40">
        <f t="shared" si="116"/>
        <v>2.7437223057405853E-3</v>
      </c>
      <c r="IT36" s="40">
        <f t="shared" si="117"/>
        <v>2.7409945531277728E-3</v>
      </c>
      <c r="IU36" s="40">
        <f t="shared" si="118"/>
        <v>2.5183826346564723E-3</v>
      </c>
      <c r="IV36" s="40">
        <f t="shared" si="119"/>
        <v>0</v>
      </c>
      <c r="IW36" s="40">
        <f t="shared" si="120"/>
        <v>2.8326843629164198E-3</v>
      </c>
      <c r="IX36" s="40">
        <f t="shared" si="121"/>
        <v>2.8100208822897078E-3</v>
      </c>
      <c r="IY36" s="40">
        <f t="shared" si="122"/>
        <v>2.7940235058656359E-3</v>
      </c>
      <c r="IZ36" s="40">
        <f t="shared" si="123"/>
        <v>0</v>
      </c>
      <c r="JA36" s="40">
        <f t="shared" si="124"/>
        <v>2.7195453406235154E-3</v>
      </c>
      <c r="JB36" s="40">
        <f t="shared" si="125"/>
        <v>2.7315071682685044E-3</v>
      </c>
      <c r="JC36" s="40">
        <f t="shared" si="126"/>
        <v>2.7369823465375987E-3</v>
      </c>
      <c r="JD36" s="40">
        <f t="shared" si="127"/>
        <v>2.7389730048745626E-3</v>
      </c>
      <c r="JE36" s="40">
        <f t="shared" si="128"/>
        <v>2.7625303328359463E-3</v>
      </c>
      <c r="JF36" s="40">
        <f t="shared" si="129"/>
        <v>2.7412227690661343E-3</v>
      </c>
      <c r="JG36" s="40">
        <f t="shared" si="130"/>
        <v>2.7411314020782855E-3</v>
      </c>
      <c r="JH36" s="40">
        <f t="shared" si="131"/>
        <v>1.7967649576129151E-3</v>
      </c>
      <c r="JI36" s="40">
        <f t="shared" si="132"/>
        <v>2.4561706477182984E-3</v>
      </c>
      <c r="JJ36" s="40">
        <f t="shared" si="133"/>
        <v>2.748907985592128E-3</v>
      </c>
      <c r="JK36" s="40">
        <f t="shared" si="134"/>
        <v>2.3769512828488541E-3</v>
      </c>
      <c r="JL36" s="40">
        <f t="shared" si="135"/>
        <v>2.7444392722602148E-3</v>
      </c>
    </row>
    <row r="37" spans="1:272" x14ac:dyDescent="0.25">
      <c r="A37" s="17" t="s">
        <v>206</v>
      </c>
      <c r="B37" s="59">
        <v>9467.9201329000007</v>
      </c>
      <c r="C37" s="59">
        <v>4594.8616363000001</v>
      </c>
      <c r="D37" s="59">
        <v>16641.097379999999</v>
      </c>
      <c r="E37" s="59">
        <v>5159.7124218999998</v>
      </c>
      <c r="F37" s="59">
        <v>3524.7237573000002</v>
      </c>
      <c r="G37" s="59">
        <v>19173.470683</v>
      </c>
      <c r="H37" s="59">
        <v>15225.628769999999</v>
      </c>
      <c r="I37" s="17">
        <v>61.156243568000001</v>
      </c>
      <c r="J37" s="17">
        <v>9.7034646551999995</v>
      </c>
      <c r="K37" s="17">
        <v>2.1735996000000002</v>
      </c>
      <c r="L37" s="17">
        <v>0.30113283010000003</v>
      </c>
      <c r="M37" s="17">
        <v>65.366041851999995</v>
      </c>
      <c r="N37" s="17">
        <v>1.2405648599999999E-2</v>
      </c>
      <c r="O37" s="17">
        <v>1.2022499072999999</v>
      </c>
      <c r="P37" s="17">
        <v>0.13046617939999999</v>
      </c>
      <c r="Q37" s="17">
        <v>2.4980241100000002E-2</v>
      </c>
      <c r="R37" s="17">
        <v>2.6987440944999999</v>
      </c>
      <c r="S37" s="17">
        <v>1.266374455</v>
      </c>
      <c r="T37" s="17">
        <v>0.49111163000000002</v>
      </c>
      <c r="U37" s="17">
        <v>0.32540474000000003</v>
      </c>
      <c r="V37" s="17">
        <v>8.5410705241000002</v>
      </c>
      <c r="W37" s="17">
        <v>0.76386181180000001</v>
      </c>
      <c r="Y37" s="17">
        <v>0.10691167059999999</v>
      </c>
      <c r="Z37" s="17">
        <v>0.27548619499999999</v>
      </c>
      <c r="AA37" s="17">
        <v>115.08011052000001</v>
      </c>
      <c r="AB37" s="17">
        <v>165.68826996999999</v>
      </c>
      <c r="AD37" s="17">
        <v>0.15753032889999999</v>
      </c>
      <c r="AF37" s="17">
        <v>4.6163971991999997</v>
      </c>
      <c r="AG37" s="17">
        <v>0.33800000000000002</v>
      </c>
      <c r="AH37" s="17">
        <v>5.3226042155000002</v>
      </c>
      <c r="AI37" s="17">
        <v>30.092058079000001</v>
      </c>
      <c r="AJ37" s="17">
        <v>2717.5274445</v>
      </c>
      <c r="AK37" s="17">
        <v>11.603858965000001</v>
      </c>
      <c r="AL37" s="17">
        <v>4.7551654645000001</v>
      </c>
      <c r="AM37" s="17">
        <v>20.868080079999999</v>
      </c>
      <c r="AN37" s="17">
        <v>0.16592024550000001</v>
      </c>
      <c r="AQ37" s="17">
        <v>553.69025343999999</v>
      </c>
      <c r="AS37" s="17">
        <v>1.2057825153999999</v>
      </c>
      <c r="AT37" s="17">
        <v>3.273454766</v>
      </c>
      <c r="AU37" s="17">
        <v>142.05797428</v>
      </c>
      <c r="AV37" s="17">
        <v>0.35699832180000002</v>
      </c>
      <c r="AZ37" s="17">
        <v>3.3462700000000001E-5</v>
      </c>
      <c r="BA37" s="17">
        <v>6.0027080000000003E-4</v>
      </c>
      <c r="BB37" s="17">
        <v>6.1284529999999999E-4</v>
      </c>
      <c r="BD37" s="17">
        <v>32.901309187999999</v>
      </c>
      <c r="BF37" s="17">
        <v>7.0499999999999993E-2</v>
      </c>
      <c r="BG37" s="17">
        <v>1.7608335959999999</v>
      </c>
      <c r="BI37" s="17">
        <v>32.2517</v>
      </c>
      <c r="BJ37" s="17">
        <v>31.284099000000001</v>
      </c>
      <c r="BK37" s="17">
        <v>35.800957599999997</v>
      </c>
      <c r="BL37" s="17">
        <v>142.82030821999999</v>
      </c>
      <c r="BM37" s="17">
        <v>1.1525420486</v>
      </c>
      <c r="BN37" s="17">
        <v>192.85725517</v>
      </c>
      <c r="BO37" s="17">
        <v>1.1657879E-3</v>
      </c>
      <c r="BQ37" s="17" t="s">
        <v>206</v>
      </c>
      <c r="BR37" s="17">
        <v>5.66317225175057</v>
      </c>
      <c r="BS37" s="17">
        <v>218.275098965312</v>
      </c>
      <c r="BT37" s="17">
        <v>0</v>
      </c>
      <c r="BU37" s="17">
        <v>9.7298550685567697</v>
      </c>
      <c r="BV37" s="17">
        <v>7.0695126718365101E-2</v>
      </c>
      <c r="BW37" s="17">
        <v>2.17955835618974</v>
      </c>
      <c r="BX37" s="17">
        <v>61.323417524282597</v>
      </c>
      <c r="BY37" s="17">
        <v>61.323417524282597</v>
      </c>
      <c r="BZ37" s="17">
        <v>59.376686485655497</v>
      </c>
      <c r="CA37" s="17">
        <v>362.391481240514</v>
      </c>
      <c r="CB37" s="17">
        <v>0.123759753805894</v>
      </c>
      <c r="CC37" s="17">
        <v>0.178092273595573</v>
      </c>
      <c r="CD37" s="17">
        <v>65.544126712953599</v>
      </c>
      <c r="CE37" s="17">
        <v>1.1689639384170601E-3</v>
      </c>
      <c r="CF37" s="17">
        <v>3.9806910167165402E-3</v>
      </c>
      <c r="CG37" s="17">
        <v>8.4589396650076396E-3</v>
      </c>
      <c r="CH37" s="17">
        <v>0.107205748466581</v>
      </c>
      <c r="CI37" s="17">
        <v>1.20551100999106</v>
      </c>
      <c r="CJ37" s="17">
        <v>3.1397511807624699E-2</v>
      </c>
      <c r="CK37" s="17">
        <v>9.9425876027491894E-2</v>
      </c>
      <c r="CL37" s="17">
        <v>2.50485143429252E-2</v>
      </c>
      <c r="CM37" s="17">
        <v>1.7657368929953701</v>
      </c>
      <c r="CN37" s="17">
        <v>1219.89767400755</v>
      </c>
      <c r="CO37" s="17">
        <v>2.7061583520514998</v>
      </c>
      <c r="CP37" s="17">
        <v>0</v>
      </c>
      <c r="CQ37" s="17">
        <v>0.142805046107916</v>
      </c>
      <c r="CR37" s="17">
        <v>0.34962730076797999</v>
      </c>
      <c r="CS37" s="17">
        <v>1.2698522701420301</v>
      </c>
      <c r="CT37" s="17">
        <v>0.326295329562936</v>
      </c>
      <c r="CU37" s="17">
        <v>30.1747160575284</v>
      </c>
      <c r="CV37" s="17">
        <v>8.5644832435967899</v>
      </c>
      <c r="CW37" s="17">
        <v>1.2090805682878101</v>
      </c>
      <c r="CX37" s="17">
        <v>20.925002328669802</v>
      </c>
      <c r="CY37" s="17">
        <v>3.2824470725375701</v>
      </c>
      <c r="CZ37" s="17">
        <v>9492.4387892057293</v>
      </c>
      <c r="DA37" s="17">
        <v>0.76594199118629602</v>
      </c>
      <c r="DB37" s="17">
        <v>0</v>
      </c>
      <c r="DC37" s="17">
        <v>0.970240003968319</v>
      </c>
      <c r="DD37" s="17">
        <v>24.192354503215999</v>
      </c>
      <c r="DE37" s="17">
        <v>1.54052600737445</v>
      </c>
      <c r="DF37" s="17">
        <v>3.5792866284164601E-2</v>
      </c>
      <c r="DG37" s="17">
        <v>5.5085443873079996</v>
      </c>
      <c r="DH37" s="17">
        <v>9.2541596256552297E-2</v>
      </c>
      <c r="DI37" s="17">
        <v>366.441764336799</v>
      </c>
      <c r="DJ37" s="17">
        <v>258.01597933080598</v>
      </c>
      <c r="DK37" s="17">
        <v>100.811003097623</v>
      </c>
      <c r="DL37" s="17">
        <v>35.898792794193703</v>
      </c>
      <c r="DM37" s="17">
        <v>98.110612587343098</v>
      </c>
      <c r="DN37" s="17">
        <v>0.27624321347773401</v>
      </c>
      <c r="DO37" s="17">
        <v>4.3530555437474296</v>
      </c>
      <c r="DP37" s="17">
        <v>115.393057317347</v>
      </c>
      <c r="DQ37" s="17">
        <v>115.393057317347</v>
      </c>
      <c r="DR37" s="17">
        <v>2.34648331310395</v>
      </c>
      <c r="DS37" s="17">
        <v>0</v>
      </c>
      <c r="DT37" s="17">
        <v>166.10888170226701</v>
      </c>
      <c r="DU37" s="17">
        <v>0</v>
      </c>
      <c r="DV37" s="17">
        <v>143.210937659525</v>
      </c>
      <c r="DW37" s="17">
        <v>4.23778122000983E-2</v>
      </c>
      <c r="DX37" s="17">
        <v>0.10992185501931</v>
      </c>
      <c r="DY37" s="17">
        <v>0</v>
      </c>
      <c r="DZ37" s="17">
        <v>0</v>
      </c>
      <c r="EA37" s="17">
        <v>73.933338099487401</v>
      </c>
      <c r="EB37" s="17">
        <v>17.3796121784248</v>
      </c>
      <c r="EC37" s="17">
        <v>2.2503152823364001</v>
      </c>
      <c r="ED37" s="17">
        <v>666.81329758984396</v>
      </c>
      <c r="EE37" s="17">
        <v>105.048467466913</v>
      </c>
      <c r="EF37" s="17">
        <v>1.2035132521387499</v>
      </c>
      <c r="EG37" s="17">
        <v>3.4254452022961002</v>
      </c>
      <c r="EH37" s="17">
        <v>0.33892440232411097</v>
      </c>
      <c r="EI37" s="17">
        <v>1.7611377503722001</v>
      </c>
      <c r="EJ37" s="17">
        <v>3.5755770316065698</v>
      </c>
      <c r="EK37" s="17">
        <v>2733.0963673783199</v>
      </c>
      <c r="EL37" s="17">
        <v>1.1557144696985799</v>
      </c>
      <c r="EM37" s="17">
        <v>1.77766535554765</v>
      </c>
      <c r="EN37" s="17">
        <v>12.249698958459801</v>
      </c>
      <c r="EO37" s="17">
        <v>4607.4469380063802</v>
      </c>
      <c r="EP37" s="17">
        <v>0</v>
      </c>
      <c r="EQ37" s="17">
        <v>1.9546720454119</v>
      </c>
      <c r="ER37" s="17">
        <v>2.81281862697243</v>
      </c>
      <c r="ES37" s="17">
        <v>17555.996989683099</v>
      </c>
      <c r="ET37" s="17">
        <v>15017.106410062101</v>
      </c>
      <c r="EU37" s="17">
        <v>1668.5661894182499</v>
      </c>
      <c r="EV37" s="17">
        <v>16685.672599480298</v>
      </c>
      <c r="EW37" s="17">
        <v>0.22807159618806899</v>
      </c>
      <c r="EX37" s="17">
        <v>778.206461414209</v>
      </c>
      <c r="EY37" s="17">
        <v>5.3664806947780201</v>
      </c>
      <c r="EZ37" s="17">
        <v>0.35797919695785202</v>
      </c>
      <c r="FA37" s="17">
        <v>0</v>
      </c>
      <c r="FB37" s="17">
        <v>0</v>
      </c>
      <c r="FC37" s="17">
        <v>0</v>
      </c>
      <c r="FD37" s="5">
        <v>3.3549208842738703E-5</v>
      </c>
      <c r="FE37" s="17">
        <v>6.0192085978861502E-4</v>
      </c>
      <c r="FF37" s="17">
        <v>6.1449155531812503E-4</v>
      </c>
      <c r="FG37" s="17">
        <v>0</v>
      </c>
      <c r="FH37" s="17">
        <v>32.993454561398899</v>
      </c>
      <c r="FI37" s="17">
        <v>46.3795440346235</v>
      </c>
      <c r="FJ37" s="17">
        <v>7972.5422744394</v>
      </c>
      <c r="FK37" s="17">
        <v>129.99613023021601</v>
      </c>
      <c r="FL37" s="17">
        <v>96.058236145427898</v>
      </c>
      <c r="FM37" s="17">
        <v>127.57783564047</v>
      </c>
      <c r="FN37" s="17">
        <v>53.523746303531198</v>
      </c>
      <c r="FO37" s="17">
        <v>51.716850247204299</v>
      </c>
      <c r="FP37" s="17">
        <v>5.6439628000337196E-3</v>
      </c>
      <c r="FQ37" s="17">
        <v>81.482056123734694</v>
      </c>
      <c r="FR37" s="17">
        <v>5171.0416301187097</v>
      </c>
      <c r="FS37" s="17">
        <v>3533.9241357425899</v>
      </c>
      <c r="FT37" s="17">
        <v>1637.11749437611</v>
      </c>
      <c r="FU37" s="17">
        <v>8.9810858302110201</v>
      </c>
      <c r="FV37" s="17">
        <v>2.9447474650374499</v>
      </c>
      <c r="FW37" s="17">
        <v>1165.2396857450201</v>
      </c>
      <c r="FX37" s="17">
        <v>146.701709910988</v>
      </c>
      <c r="FY37" s="17">
        <v>199.775177301101</v>
      </c>
      <c r="FZ37" s="17">
        <v>49.335976951889599</v>
      </c>
      <c r="GA37" s="17">
        <v>46.094345402410703</v>
      </c>
      <c r="GB37" s="17">
        <v>502.29833349537302</v>
      </c>
      <c r="GC37" s="17">
        <v>0.16624258519486099</v>
      </c>
      <c r="GD37" s="17">
        <v>791.02905421659796</v>
      </c>
      <c r="GE37" s="17">
        <v>143.046597863258</v>
      </c>
      <c r="GF37" s="17">
        <v>656.70618461763695</v>
      </c>
      <c r="GG37" s="17">
        <v>26.065892434453801</v>
      </c>
      <c r="GH37" s="17">
        <v>0</v>
      </c>
      <c r="GI37" s="17">
        <v>19223.401425661199</v>
      </c>
      <c r="GJ37" s="17">
        <v>2354.13610940844</v>
      </c>
      <c r="GK37" s="17">
        <v>193.39392604265399</v>
      </c>
      <c r="GL37" s="17">
        <v>7.1788996320706602</v>
      </c>
      <c r="GM37" s="17">
        <v>401.704936465652</v>
      </c>
      <c r="GN37" s="17">
        <v>906.19699206084204</v>
      </c>
      <c r="GO37" s="17">
        <v>555.20624465729702</v>
      </c>
      <c r="GP37" s="17">
        <v>0</v>
      </c>
      <c r="GQ37" s="17">
        <v>0</v>
      </c>
      <c r="GR37" s="17">
        <v>177.96402861787601</v>
      </c>
      <c r="GS37" s="17">
        <v>15266.991729748601</v>
      </c>
      <c r="GT37" s="17">
        <v>142.44554416124299</v>
      </c>
      <c r="GU37" s="17">
        <v>384.55947307309702</v>
      </c>
      <c r="GW37" s="26">
        <f t="shared" si="68"/>
        <v>1.1499316499578789</v>
      </c>
      <c r="GX37" s="25">
        <f t="shared" si="69"/>
        <v>0</v>
      </c>
      <c r="GY37" s="40">
        <f t="shared" si="70"/>
        <v>2.5896560133126779E-3</v>
      </c>
      <c r="GZ37" s="40">
        <f t="shared" si="71"/>
        <v>2.7389947081223388E-3</v>
      </c>
      <c r="HA37" s="40">
        <f t="shared" si="72"/>
        <v>2.6786225969611496E-3</v>
      </c>
      <c r="HB37" s="40">
        <f t="shared" si="73"/>
        <v>2.1957053595901953E-3</v>
      </c>
      <c r="HC37" s="40">
        <f t="shared" si="74"/>
        <v>2.6102409936480616E-3</v>
      </c>
      <c r="HD37" s="40">
        <f t="shared" si="75"/>
        <v>2.6041577702189387E-3</v>
      </c>
      <c r="HE37" s="40">
        <f t="shared" si="76"/>
        <v>2.7166667711025177E-3</v>
      </c>
      <c r="HF37" s="40">
        <f t="shared" si="77"/>
        <v>2.7335550146521752E-3</v>
      </c>
      <c r="HG37" s="40">
        <f t="shared" si="78"/>
        <v>2.7196897494368567E-3</v>
      </c>
      <c r="HH37" s="40">
        <f t="shared" si="79"/>
        <v>2.7414231166309764E-3</v>
      </c>
      <c r="HI37" s="40">
        <f t="shared" si="80"/>
        <v>2.3883058556854681E-3</v>
      </c>
      <c r="HJ37" s="40">
        <f t="shared" si="81"/>
        <v>2.724424730455892E-3</v>
      </c>
      <c r="HK37" s="40">
        <f t="shared" si="82"/>
        <v>2.7392426482385898E-3</v>
      </c>
      <c r="HL37" s="40">
        <f t="shared" si="83"/>
        <v>2.7124998482086042E-3</v>
      </c>
      <c r="HM37" s="40">
        <f t="shared" si="84"/>
        <v>2.7379389567424336E-3</v>
      </c>
      <c r="HN37" s="40">
        <f t="shared" si="85"/>
        <v>2.7330898309543519E-3</v>
      </c>
      <c r="HO37" s="40">
        <f t="shared" si="86"/>
        <v>2.7472992221122716E-3</v>
      </c>
      <c r="HP37" s="40">
        <f t="shared" si="87"/>
        <v>2.7462770812366468E-3</v>
      </c>
      <c r="HQ37" s="40">
        <f t="shared" si="88"/>
        <v>2.6892396661344926E-3</v>
      </c>
      <c r="HR37" s="40">
        <f t="shared" si="89"/>
        <v>2.7368672101579488E-3</v>
      </c>
      <c r="HS37" s="40">
        <f t="shared" si="90"/>
        <v>2.7411926210803373E-3</v>
      </c>
      <c r="HT37" s="40">
        <f t="shared" si="91"/>
        <v>2.7232404528695808E-3</v>
      </c>
      <c r="HU37" s="40">
        <f t="shared" si="92"/>
        <v>0</v>
      </c>
      <c r="HV37" s="40">
        <f t="shared" si="93"/>
        <v>2.7506619710515037E-3</v>
      </c>
      <c r="HW37" s="40">
        <f t="shared" si="94"/>
        <v>2.7479361633130734E-3</v>
      </c>
      <c r="HX37" s="40">
        <f t="shared" si="95"/>
        <v>2.7193821411268808E-3</v>
      </c>
      <c r="HY37" s="40">
        <f t="shared" si="96"/>
        <v>2.53857278094084E-3</v>
      </c>
      <c r="HZ37" s="40">
        <f t="shared" si="97"/>
        <v>0</v>
      </c>
      <c r="IA37" s="40">
        <f t="shared" si="98"/>
        <v>2.6236288740587822E-3</v>
      </c>
      <c r="IB37" s="40">
        <f t="shared" si="99"/>
        <v>0</v>
      </c>
      <c r="IC37" s="40">
        <f t="shared" si="100"/>
        <v>2.7210083302681956E-3</v>
      </c>
      <c r="ID37" s="40">
        <f t="shared" si="101"/>
        <v>2.7349181186714527E-3</v>
      </c>
      <c r="IE37" s="40">
        <f t="shared" si="102"/>
        <v>2.6510643864292374E-3</v>
      </c>
      <c r="IF37" s="40">
        <f t="shared" si="103"/>
        <v>2.7468369996960272E-3</v>
      </c>
      <c r="IG37" s="40">
        <f t="shared" si="104"/>
        <v>5.7290765949134393E-3</v>
      </c>
      <c r="IH37" s="40">
        <f t="shared" si="105"/>
        <v>5.565734600944456E-2</v>
      </c>
      <c r="II37" s="40">
        <f t="shared" si="106"/>
        <v>2.5919619362027549E-3</v>
      </c>
      <c r="IJ37" s="40">
        <f t="shared" si="107"/>
        <v>2.7277185276070263E-3</v>
      </c>
      <c r="IK37" s="40">
        <f t="shared" si="108"/>
        <v>1.9427387772336627E-3</v>
      </c>
      <c r="IL37" s="40">
        <f t="shared" si="109"/>
        <v>0</v>
      </c>
      <c r="IM37" s="40">
        <f t="shared" si="110"/>
        <v>0</v>
      </c>
      <c r="IN37" s="40">
        <f t="shared" si="111"/>
        <v>2.7379770690894177E-3</v>
      </c>
      <c r="IO37" s="40">
        <f t="shared" si="112"/>
        <v>0</v>
      </c>
      <c r="IP37" s="40">
        <f t="shared" si="113"/>
        <v>2.735197140187487E-3</v>
      </c>
      <c r="IQ37" s="40">
        <f t="shared" si="114"/>
        <v>2.7470385816750599E-3</v>
      </c>
      <c r="IR37" s="40">
        <f t="shared" si="115"/>
        <v>2.7282514987795443E-3</v>
      </c>
      <c r="IS37" s="40">
        <f t="shared" si="116"/>
        <v>2.7475623776223629E-3</v>
      </c>
      <c r="IT37" s="40">
        <f t="shared" si="117"/>
        <v>0</v>
      </c>
      <c r="IU37" s="40">
        <f t="shared" si="118"/>
        <v>0</v>
      </c>
      <c r="IV37" s="40">
        <f t="shared" si="119"/>
        <v>0</v>
      </c>
      <c r="IW37" s="40">
        <f t="shared" si="120"/>
        <v>2.5852319967815543E-3</v>
      </c>
      <c r="IX37" s="40">
        <f t="shared" si="121"/>
        <v>2.7488589959981224E-3</v>
      </c>
      <c r="IY37" s="40">
        <f t="shared" si="122"/>
        <v>2.6862493978905356E-3</v>
      </c>
      <c r="IZ37" s="40">
        <f t="shared" si="123"/>
        <v>0</v>
      </c>
      <c r="JA37" s="40">
        <f t="shared" si="124"/>
        <v>2.8006597814201157E-3</v>
      </c>
      <c r="JB37" s="40">
        <f t="shared" si="125"/>
        <v>0</v>
      </c>
      <c r="JC37" s="40">
        <f t="shared" si="126"/>
        <v>2.7677548704270541E-3</v>
      </c>
      <c r="JD37" s="40">
        <f t="shared" si="127"/>
        <v>2.7846452989701911E-3</v>
      </c>
      <c r="JE37" s="40">
        <f t="shared" si="128"/>
        <v>0</v>
      </c>
      <c r="JF37" s="40">
        <f t="shared" si="129"/>
        <v>2.7378204686104293E-3</v>
      </c>
      <c r="JG37" s="40">
        <f t="shared" si="130"/>
        <v>2.7381437592037955E-3</v>
      </c>
      <c r="JH37" s="40">
        <f t="shared" si="131"/>
        <v>2.7327535561145534E-3</v>
      </c>
      <c r="JI37" s="40">
        <f t="shared" si="132"/>
        <v>2.735111304502227E-3</v>
      </c>
      <c r="JJ37" s="40">
        <f t="shared" si="133"/>
        <v>2.7525426099928572E-3</v>
      </c>
      <c r="JK37" s="40">
        <f t="shared" si="134"/>
        <v>2.78273623764333E-3</v>
      </c>
      <c r="JL37" s="40">
        <f t="shared" si="135"/>
        <v>2.7243707170575638E-3</v>
      </c>
    </row>
    <row r="38" spans="1:272" x14ac:dyDescent="0.25">
      <c r="A38" s="17" t="s">
        <v>207</v>
      </c>
      <c r="B38" s="59">
        <v>14706.100338</v>
      </c>
      <c r="C38" s="59">
        <v>3425.9470793</v>
      </c>
      <c r="D38" s="59">
        <v>8501.4100842999997</v>
      </c>
      <c r="E38" s="59">
        <v>4588.1552327999998</v>
      </c>
      <c r="F38" s="59">
        <v>3670.3530089000001</v>
      </c>
      <c r="G38" s="59">
        <v>1749.7145476999999</v>
      </c>
      <c r="H38" s="59">
        <v>12163.041711</v>
      </c>
      <c r="I38" s="17">
        <v>217.89757233</v>
      </c>
      <c r="J38" s="17">
        <v>22.603782821999999</v>
      </c>
      <c r="K38" s="17">
        <v>0.72662386300000004</v>
      </c>
      <c r="L38" s="17">
        <v>0.16095272190000001</v>
      </c>
      <c r="M38" s="17">
        <v>21.20608459</v>
      </c>
      <c r="N38" s="17">
        <v>1.03812418E-2</v>
      </c>
      <c r="O38" s="17">
        <v>1.3139208315999999</v>
      </c>
      <c r="P38" s="17">
        <v>6.4906628399999999E-2</v>
      </c>
      <c r="Q38" s="17">
        <v>2.1772746932000002</v>
      </c>
      <c r="R38" s="17">
        <v>6.6526634334999999</v>
      </c>
      <c r="S38" s="17">
        <v>10.02385786</v>
      </c>
      <c r="T38" s="17">
        <v>8.4725809700000002E-2</v>
      </c>
      <c r="U38" s="17">
        <v>0.47991417510000001</v>
      </c>
      <c r="V38" s="17">
        <v>23.116499758</v>
      </c>
      <c r="W38" s="17">
        <v>0.59161766000000005</v>
      </c>
      <c r="X38" s="17">
        <v>6.2048473999999999E-2</v>
      </c>
      <c r="Y38" s="17">
        <v>0.1293160927</v>
      </c>
      <c r="Z38" s="17">
        <v>0.14324542700000001</v>
      </c>
      <c r="AA38" s="17">
        <v>172.20498963</v>
      </c>
      <c r="AB38" s="17">
        <v>203.83334640000001</v>
      </c>
      <c r="AC38" s="17">
        <v>0.97729750199999998</v>
      </c>
      <c r="AD38" s="17">
        <v>8.3626312100000003E-2</v>
      </c>
      <c r="AE38" s="17">
        <v>2.1999999999999999E-5</v>
      </c>
      <c r="AF38" s="17">
        <v>1.8521985687</v>
      </c>
      <c r="AG38" s="17">
        <v>5.2650450000000001E-2</v>
      </c>
      <c r="AH38" s="17">
        <v>12.163653449</v>
      </c>
      <c r="AI38" s="17">
        <v>21.276114250999999</v>
      </c>
      <c r="AJ38" s="17">
        <v>1344.3667442999999</v>
      </c>
      <c r="AK38" s="17">
        <v>8.6916336119000004</v>
      </c>
      <c r="AL38" s="17">
        <v>0.72613353579999995</v>
      </c>
      <c r="AM38" s="17">
        <v>9.7222800000999996</v>
      </c>
      <c r="AN38" s="17">
        <v>1.213502096</v>
      </c>
      <c r="AO38" s="17">
        <v>1.5932999999999999E-2</v>
      </c>
      <c r="AQ38" s="17">
        <v>85.798031199999997</v>
      </c>
      <c r="AR38" s="17">
        <v>7.4692049999999996E-2</v>
      </c>
      <c r="AS38" s="17">
        <v>0.26348330110000001</v>
      </c>
      <c r="AT38" s="17">
        <v>1.3454414133999999</v>
      </c>
      <c r="AU38" s="17">
        <v>145.35644508999999</v>
      </c>
      <c r="AV38" s="17">
        <v>0.39470854179999998</v>
      </c>
      <c r="AW38" s="17">
        <v>6.9739999999999996E-6</v>
      </c>
      <c r="AX38" s="17">
        <v>6.2687999999999993E-5</v>
      </c>
      <c r="AY38" s="17">
        <v>2.55E-15</v>
      </c>
      <c r="AZ38" s="17">
        <v>3.529518E-4</v>
      </c>
      <c r="BA38" s="17">
        <v>5.8172950999999997E-3</v>
      </c>
      <c r="BB38" s="17">
        <v>7.5734629999999999E-3</v>
      </c>
      <c r="BD38" s="17">
        <v>0.75904504399999995</v>
      </c>
      <c r="BE38" s="17">
        <v>0.59251788000000005</v>
      </c>
      <c r="BF38" s="17">
        <v>0.27417719000000002</v>
      </c>
      <c r="BG38" s="17">
        <v>2.1206544979999999</v>
      </c>
      <c r="BI38" s="17">
        <v>15.403854000000001</v>
      </c>
      <c r="BJ38" s="17">
        <v>14.941741</v>
      </c>
      <c r="BK38" s="17">
        <v>33.404074756</v>
      </c>
      <c r="BL38" s="17">
        <v>21.043267792999998</v>
      </c>
      <c r="BM38" s="17">
        <v>11.315470587</v>
      </c>
      <c r="BN38" s="17">
        <v>140.86237109000001</v>
      </c>
      <c r="BO38" s="17">
        <v>1.2828961099999999E-2</v>
      </c>
      <c r="BQ38" s="17" t="s">
        <v>207</v>
      </c>
      <c r="BR38" s="17">
        <v>7.5450167639867498</v>
      </c>
      <c r="BS38" s="17">
        <v>145.41891206363999</v>
      </c>
      <c r="BT38" s="17">
        <v>0.59413734614856695</v>
      </c>
      <c r="BU38" s="17">
        <v>22.631015018946599</v>
      </c>
      <c r="BV38" s="17">
        <v>0.27492366849319699</v>
      </c>
      <c r="BW38" s="17">
        <v>0.72860538429082999</v>
      </c>
      <c r="BX38" s="17">
        <v>218.43897213738501</v>
      </c>
      <c r="BY38" s="17">
        <v>218.43897213738501</v>
      </c>
      <c r="BZ38" s="17">
        <v>56.765315638684598</v>
      </c>
      <c r="CA38" s="17">
        <v>1453.5189164461699</v>
      </c>
      <c r="CB38" s="17">
        <v>6.6169940093806598E-2</v>
      </c>
      <c r="CC38" s="17">
        <v>9.5220202188087494E-2</v>
      </c>
      <c r="CD38" s="17">
        <v>21.260558401129401</v>
      </c>
      <c r="CE38" s="17">
        <v>1.2864162711766E-2</v>
      </c>
      <c r="CF38" s="17">
        <v>3.33107760064375E-3</v>
      </c>
      <c r="CG38" s="17">
        <v>7.0786077150305502E-3</v>
      </c>
      <c r="CH38" s="17">
        <v>0.12936681726243801</v>
      </c>
      <c r="CI38" s="17">
        <v>1.31544939603005</v>
      </c>
      <c r="CJ38" s="17">
        <v>1.56199128887712E-2</v>
      </c>
      <c r="CK38" s="17">
        <v>4.9463113607478099E-2</v>
      </c>
      <c r="CL38" s="17">
        <v>2.1830862246142599</v>
      </c>
      <c r="CM38" s="17">
        <v>2.1263213121773301</v>
      </c>
      <c r="CN38" s="17">
        <v>41878.408330246799</v>
      </c>
      <c r="CO38" s="17">
        <v>6.6707383663992603</v>
      </c>
      <c r="CP38" s="17">
        <v>0</v>
      </c>
      <c r="CQ38" s="17">
        <v>2.4089918423474799E-2</v>
      </c>
      <c r="CR38" s="17">
        <v>5.89786059734232E-2</v>
      </c>
      <c r="CS38" s="17">
        <v>10.049052576465201</v>
      </c>
      <c r="CT38" s="17">
        <v>0.48106569317255599</v>
      </c>
      <c r="CU38" s="17">
        <v>21.334233376884399</v>
      </c>
      <c r="CV38" s="17">
        <v>23.179737992220499</v>
      </c>
      <c r="CW38" s="17">
        <v>0.26418579198505898</v>
      </c>
      <c r="CX38" s="17">
        <v>9.7488639868769393</v>
      </c>
      <c r="CY38" s="17">
        <v>1.3490073441470001</v>
      </c>
      <c r="CZ38" s="17">
        <v>14745.7127579931</v>
      </c>
      <c r="DA38" s="17">
        <v>0.59319806820141296</v>
      </c>
      <c r="DB38" s="17">
        <v>6.2042565733841301E-2</v>
      </c>
      <c r="DC38" s="17">
        <v>0.46337810479670699</v>
      </c>
      <c r="DD38" s="17">
        <v>11.55466419749</v>
      </c>
      <c r="DE38" s="17">
        <v>0.73579037351807797</v>
      </c>
      <c r="DF38" s="17">
        <v>1.7095169562988701E-2</v>
      </c>
      <c r="DG38" s="17">
        <v>2.63097108087105</v>
      </c>
      <c r="DH38" s="17">
        <v>4.4199023131996099E-2</v>
      </c>
      <c r="DI38" s="17">
        <v>1480.0236084589201</v>
      </c>
      <c r="DJ38" s="17">
        <v>858.77735658434096</v>
      </c>
      <c r="DK38" s="17">
        <v>31.582201326054602</v>
      </c>
      <c r="DL38" s="17">
        <v>33.493120224939403</v>
      </c>
      <c r="DM38" s="17">
        <v>217.35753555005201</v>
      </c>
      <c r="DN38" s="17">
        <v>0.14362339317314901</v>
      </c>
      <c r="DO38" s="17">
        <v>4.4897164116769401</v>
      </c>
      <c r="DP38" s="17">
        <v>172.64922442613499</v>
      </c>
      <c r="DQ38" s="17">
        <v>172.64922442613499</v>
      </c>
      <c r="DR38" s="17">
        <v>7.8678329690693296</v>
      </c>
      <c r="DS38" s="17">
        <v>0</v>
      </c>
      <c r="DT38" s="17">
        <v>204.382063370727</v>
      </c>
      <c r="DU38" s="17">
        <v>0.97996424353643696</v>
      </c>
      <c r="DV38" s="17">
        <v>21.091499766137002</v>
      </c>
      <c r="DW38" s="17">
        <v>2.4570879072170499E-2</v>
      </c>
      <c r="DX38" s="17">
        <v>5.4413159472292402E-2</v>
      </c>
      <c r="DY38" s="17">
        <v>0</v>
      </c>
      <c r="DZ38" s="5">
        <v>2.2059328361910599E-5</v>
      </c>
      <c r="EA38" s="17">
        <v>38.0334050431713</v>
      </c>
      <c r="EB38" s="17">
        <v>12.4196020556371</v>
      </c>
      <c r="EC38" s="17">
        <v>0.117701508254521</v>
      </c>
      <c r="ED38" s="17">
        <v>653.09510065828601</v>
      </c>
      <c r="EE38" s="17">
        <v>67.806399777465501</v>
      </c>
      <c r="EF38" s="17">
        <v>0.482856103330632</v>
      </c>
      <c r="EG38" s="17">
        <v>1.3742914104289601</v>
      </c>
      <c r="EH38" s="17">
        <v>5.2792966633928198E-2</v>
      </c>
      <c r="EI38" s="17">
        <v>4.0246200313938196</v>
      </c>
      <c r="EJ38" s="17">
        <v>8.17121585839711</v>
      </c>
      <c r="EK38" s="17">
        <v>1350.07631092115</v>
      </c>
      <c r="EL38" s="17">
        <v>11.346420810232701</v>
      </c>
      <c r="EM38" s="17">
        <v>6.56199178563927</v>
      </c>
      <c r="EN38" s="17">
        <v>8.9269263794731497</v>
      </c>
      <c r="EO38" s="17">
        <v>3435.3493963117799</v>
      </c>
      <c r="EP38" s="17">
        <v>0</v>
      </c>
      <c r="EQ38" s="17">
        <v>0.29828337321494403</v>
      </c>
      <c r="ER38" s="17">
        <v>0.42923549518565701</v>
      </c>
      <c r="ES38" s="17">
        <v>12662.9110393139</v>
      </c>
      <c r="ET38" s="17">
        <v>7671.5999593159104</v>
      </c>
      <c r="EU38" s="17">
        <v>852.39921847076505</v>
      </c>
      <c r="EV38" s="17">
        <v>8523.9991777866708</v>
      </c>
      <c r="EW38" s="17">
        <v>0.102260625542704</v>
      </c>
      <c r="EX38" s="17">
        <v>251.867792524832</v>
      </c>
      <c r="EY38" s="17">
        <v>5.2919186044512703</v>
      </c>
      <c r="EZ38" s="17">
        <v>0.39570712235693301</v>
      </c>
      <c r="FA38" s="5">
        <v>6.9910867678808497E-6</v>
      </c>
      <c r="FB38" s="5">
        <v>6.2843609747515602E-5</v>
      </c>
      <c r="FC38" s="5">
        <v>2.5574350104995001E-15</v>
      </c>
      <c r="FD38" s="17">
        <v>3.5387587551822299E-4</v>
      </c>
      <c r="FE38" s="17">
        <v>5.8318119178866496E-3</v>
      </c>
      <c r="FF38" s="17">
        <v>7.5891180531159601E-3</v>
      </c>
      <c r="FG38" s="17">
        <v>0</v>
      </c>
      <c r="FH38" s="17">
        <v>0.76079598809812699</v>
      </c>
      <c r="FI38" s="17">
        <v>16.803065163908101</v>
      </c>
      <c r="FJ38" s="17">
        <v>2730.8036516951602</v>
      </c>
      <c r="FK38" s="17">
        <v>72.938739064799293</v>
      </c>
      <c r="FL38" s="17">
        <v>82.802623640988401</v>
      </c>
      <c r="FM38" s="17">
        <v>130.97033016935799</v>
      </c>
      <c r="FN38" s="17">
        <v>32.324813308233701</v>
      </c>
      <c r="FO38" s="17">
        <v>16.334674993303398</v>
      </c>
      <c r="FP38" s="17">
        <v>4.8725099544194303E-3</v>
      </c>
      <c r="FQ38" s="17">
        <v>113.395453626437</v>
      </c>
      <c r="FR38" s="17">
        <v>4598.17956839006</v>
      </c>
      <c r="FS38" s="17">
        <v>3678.9888954754902</v>
      </c>
      <c r="FT38" s="17">
        <v>919.19067291456395</v>
      </c>
      <c r="FU38" s="17">
        <v>5.5878222206606196</v>
      </c>
      <c r="FV38" s="17">
        <v>2.5052934066822101</v>
      </c>
      <c r="FW38" s="17">
        <v>766.18891612736195</v>
      </c>
      <c r="FX38" s="17">
        <v>322.233073483412</v>
      </c>
      <c r="FY38" s="17">
        <v>340.94394644917998</v>
      </c>
      <c r="FZ38" s="17">
        <v>20.070669433037299</v>
      </c>
      <c r="GA38" s="17">
        <v>29.131481836890998</v>
      </c>
      <c r="GB38" s="17">
        <v>853.98135481594102</v>
      </c>
      <c r="GC38" s="17">
        <v>1.21567097582433</v>
      </c>
      <c r="GD38" s="17">
        <v>201.891582337968</v>
      </c>
      <c r="GE38" s="17">
        <v>122.324279119804</v>
      </c>
      <c r="GF38" s="17">
        <v>729.044569434236</v>
      </c>
      <c r="GG38" s="17">
        <v>21.407789181258501</v>
      </c>
      <c r="GH38" s="17">
        <v>1.59766386084427E-2</v>
      </c>
      <c r="GI38" s="17">
        <v>1754.3055739378401</v>
      </c>
      <c r="GJ38" s="17">
        <v>768.31461319309904</v>
      </c>
      <c r="GK38" s="17">
        <v>141.239896818213</v>
      </c>
      <c r="GL38" s="17">
        <v>0.27243606347194699</v>
      </c>
      <c r="GM38" s="17">
        <v>783.68798027874004</v>
      </c>
      <c r="GN38" s="17">
        <v>659.99621597148803</v>
      </c>
      <c r="GO38" s="17">
        <v>86.027394519326705</v>
      </c>
      <c r="GP38" s="17">
        <v>0</v>
      </c>
      <c r="GQ38" s="17">
        <v>7.4688067114304202E-2</v>
      </c>
      <c r="GR38" s="17">
        <v>99.586171685417796</v>
      </c>
      <c r="GS38" s="17">
        <v>12195.0194790478</v>
      </c>
      <c r="GT38" s="17">
        <v>145.74497041553201</v>
      </c>
      <c r="GU38" s="17">
        <v>569.46999628498997</v>
      </c>
      <c r="GW38" s="26">
        <f t="shared" si="68"/>
        <v>1.0383674303325208</v>
      </c>
      <c r="GX38" s="25">
        <f t="shared" si="69"/>
        <v>0</v>
      </c>
      <c r="GY38" s="40">
        <f t="shared" si="70"/>
        <v>2.6936046322724367E-3</v>
      </c>
      <c r="GZ38" s="40">
        <f t="shared" si="71"/>
        <v>2.7444431551759186E-3</v>
      </c>
      <c r="HA38" s="40">
        <f t="shared" si="72"/>
        <v>2.6570996179078083E-3</v>
      </c>
      <c r="HB38" s="40">
        <f t="shared" si="73"/>
        <v>2.184829213797698E-3</v>
      </c>
      <c r="HC38" s="40">
        <f t="shared" si="74"/>
        <v>2.3528762913402274E-3</v>
      </c>
      <c r="HD38" s="40">
        <f t="shared" si="75"/>
        <v>2.6238715588637594E-3</v>
      </c>
      <c r="HE38" s="40">
        <f t="shared" si="76"/>
        <v>2.6290930186385888E-3</v>
      </c>
      <c r="HF38" s="40">
        <f t="shared" si="77"/>
        <v>2.4846527732996942E-3</v>
      </c>
      <c r="HG38" s="40">
        <f t="shared" si="78"/>
        <v>1.204762811651791E-3</v>
      </c>
      <c r="HH38" s="40">
        <f t="shared" si="79"/>
        <v>2.7270247947113694E-3</v>
      </c>
      <c r="HI38" s="40">
        <f t="shared" si="80"/>
        <v>2.717694840636714E-3</v>
      </c>
      <c r="HJ38" s="40">
        <f t="shared" si="81"/>
        <v>2.5687821294030611E-3</v>
      </c>
      <c r="HK38" s="40">
        <f t="shared" si="82"/>
        <v>2.7398953056176185E-3</v>
      </c>
      <c r="HL38" s="40">
        <f t="shared" si="83"/>
        <v>1.163361135075869E-3</v>
      </c>
      <c r="HM38" s="40">
        <f t="shared" si="84"/>
        <v>2.7177208337214212E-3</v>
      </c>
      <c r="HN38" s="40">
        <f t="shared" si="85"/>
        <v>2.6691769451094626E-3</v>
      </c>
      <c r="HO38" s="40">
        <f t="shared" si="86"/>
        <v>2.7169468409062622E-3</v>
      </c>
      <c r="HP38" s="40">
        <f t="shared" si="87"/>
        <v>2.5134750329750669E-3</v>
      </c>
      <c r="HQ38" s="40">
        <f t="shared" si="88"/>
        <v>-1.95605720260471E-2</v>
      </c>
      <c r="HR38" s="40">
        <f t="shared" si="89"/>
        <v>2.3994250061816504E-3</v>
      </c>
      <c r="HS38" s="40">
        <f t="shared" si="90"/>
        <v>2.7356319028625461E-3</v>
      </c>
      <c r="HT38" s="40">
        <f t="shared" si="91"/>
        <v>2.6713337147726782E-3</v>
      </c>
      <c r="HU38" s="40">
        <f t="shared" si="92"/>
        <v>-9.5220168649081706E-5</v>
      </c>
      <c r="HV38" s="40">
        <f t="shared" si="93"/>
        <v>3.9225251381272842E-4</v>
      </c>
      <c r="HW38" s="40">
        <f t="shared" si="94"/>
        <v>2.6385915492366991E-3</v>
      </c>
      <c r="HX38" s="40">
        <f t="shared" si="95"/>
        <v>2.5796859724533895E-3</v>
      </c>
      <c r="HY38" s="40">
        <f t="shared" si="96"/>
        <v>2.6919882365576747E-3</v>
      </c>
      <c r="HZ38" s="40">
        <f t="shared" si="97"/>
        <v>2.7286896067774645E-3</v>
      </c>
      <c r="IA38" s="40">
        <f t="shared" si="98"/>
        <v>2.7531573867206889E-3</v>
      </c>
      <c r="IB38" s="40">
        <f t="shared" si="99"/>
        <v>2.6967437232090761E-3</v>
      </c>
      <c r="IC38" s="40">
        <f t="shared" si="100"/>
        <v>2.6719300744658283E-3</v>
      </c>
      <c r="ID38" s="40">
        <f t="shared" si="101"/>
        <v>2.7068455051798591E-3</v>
      </c>
      <c r="IE38" s="40">
        <f t="shared" si="102"/>
        <v>2.6457873800716904E-3</v>
      </c>
      <c r="IF38" s="40">
        <f t="shared" si="103"/>
        <v>2.7316607346037224E-3</v>
      </c>
      <c r="IG38" s="40">
        <f t="shared" si="104"/>
        <v>4.2470305408536489E-3</v>
      </c>
      <c r="IH38" s="40">
        <f t="shared" si="105"/>
        <v>2.7071178800151249E-2</v>
      </c>
      <c r="II38" s="40">
        <f t="shared" si="106"/>
        <v>1.9078207138235046E-3</v>
      </c>
      <c r="IJ38" s="40">
        <f t="shared" si="107"/>
        <v>2.734336675827718E-3</v>
      </c>
      <c r="IK38" s="40">
        <f t="shared" si="108"/>
        <v>1.7872897224316005E-3</v>
      </c>
      <c r="IL38" s="40">
        <f t="shared" si="109"/>
        <v>2.7388820964476934E-3</v>
      </c>
      <c r="IM38" s="40">
        <f t="shared" si="110"/>
        <v>0</v>
      </c>
      <c r="IN38" s="40">
        <f t="shared" si="111"/>
        <v>2.6732935024120739E-3</v>
      </c>
      <c r="IO38" s="40">
        <f t="shared" si="112"/>
        <v>-5.3324091329587027E-5</v>
      </c>
      <c r="IP38" s="40">
        <f t="shared" si="113"/>
        <v>2.6661685280478316E-3</v>
      </c>
      <c r="IQ38" s="40">
        <f t="shared" si="114"/>
        <v>2.6503798021118496E-3</v>
      </c>
      <c r="IR38" s="40">
        <f t="shared" si="115"/>
        <v>2.6729143333923231E-3</v>
      </c>
      <c r="IS38" s="40">
        <f t="shared" si="116"/>
        <v>2.5299187911646719E-3</v>
      </c>
      <c r="IT38" s="40">
        <f t="shared" si="117"/>
        <v>2.4500670893103068E-3</v>
      </c>
      <c r="IU38" s="40">
        <f t="shared" si="118"/>
        <v>2.482289234233171E-3</v>
      </c>
      <c r="IV38" s="40">
        <f t="shared" si="119"/>
        <v>2.9156903919608269E-3</v>
      </c>
      <c r="IW38" s="40">
        <f t="shared" si="120"/>
        <v>2.6181351624300787E-3</v>
      </c>
      <c r="IX38" s="40">
        <f t="shared" si="121"/>
        <v>2.4954583938246329E-3</v>
      </c>
      <c r="IY38" s="40">
        <f t="shared" si="122"/>
        <v>2.0670931007334757E-3</v>
      </c>
      <c r="IZ38" s="40">
        <f t="shared" si="123"/>
        <v>0</v>
      </c>
      <c r="JA38" s="40">
        <f t="shared" si="124"/>
        <v>2.3067723213104053E-3</v>
      </c>
      <c r="JB38" s="40">
        <f t="shared" si="125"/>
        <v>2.7331937199378603E-3</v>
      </c>
      <c r="JC38" s="40">
        <f t="shared" si="126"/>
        <v>2.7226134063047989E-3</v>
      </c>
      <c r="JD38" s="40">
        <f t="shared" si="127"/>
        <v>2.6722005789602088E-3</v>
      </c>
      <c r="JE38" s="40">
        <f t="shared" si="128"/>
        <v>0</v>
      </c>
      <c r="JF38" s="40">
        <f t="shared" si="129"/>
        <v>2.742427276369998E-3</v>
      </c>
      <c r="JG38" s="40">
        <f t="shared" si="130"/>
        <v>2.7425749498746232E-3</v>
      </c>
      <c r="JH38" s="40">
        <f t="shared" si="131"/>
        <v>2.6657067914569047E-3</v>
      </c>
      <c r="JI38" s="40">
        <f t="shared" si="132"/>
        <v>2.2920381763638256E-3</v>
      </c>
      <c r="JJ38" s="40">
        <f t="shared" si="133"/>
        <v>2.735213086785657E-3</v>
      </c>
      <c r="JK38" s="40">
        <f t="shared" si="134"/>
        <v>2.6801034605031444E-3</v>
      </c>
      <c r="JL38" s="40">
        <f t="shared" si="135"/>
        <v>2.7439175699114902E-3</v>
      </c>
    </row>
    <row r="39" spans="1:272" x14ac:dyDescent="0.25">
      <c r="A39" s="17" t="s">
        <v>208</v>
      </c>
      <c r="B39" s="59">
        <v>29958.69066</v>
      </c>
      <c r="C39" s="59">
        <v>965.44664655999998</v>
      </c>
      <c r="D39" s="59">
        <v>26131.226383000001</v>
      </c>
      <c r="E39" s="59">
        <v>15298.785207000001</v>
      </c>
      <c r="F39" s="59">
        <v>10915.445298000001</v>
      </c>
      <c r="G39" s="59">
        <v>14455.946975999999</v>
      </c>
      <c r="H39" s="59">
        <v>15995.26555</v>
      </c>
      <c r="I39" s="17">
        <v>30.796992786000001</v>
      </c>
      <c r="J39" s="17">
        <v>7.4691686688000001</v>
      </c>
      <c r="K39" s="17">
        <v>3.06854855</v>
      </c>
      <c r="L39" s="17">
        <v>0.18033107749999999</v>
      </c>
      <c r="M39" s="17">
        <v>79.338601883999999</v>
      </c>
      <c r="N39" s="17">
        <v>1.22018184E-2</v>
      </c>
      <c r="O39" s="17">
        <v>2.2087366552000001</v>
      </c>
      <c r="P39" s="17">
        <v>0.50465046449999995</v>
      </c>
      <c r="Q39" s="17">
        <v>6.4375982999999998E-2</v>
      </c>
      <c r="R39" s="17">
        <v>12.035363494</v>
      </c>
      <c r="S39" s="17">
        <v>30.453503099999999</v>
      </c>
      <c r="T39" s="17">
        <v>1.4815152722</v>
      </c>
      <c r="U39" s="17">
        <v>0.31661958940000001</v>
      </c>
      <c r="V39" s="17">
        <v>96.545608560000005</v>
      </c>
      <c r="W39" s="17">
        <v>0.702885855</v>
      </c>
      <c r="X39" s="5">
        <v>9.5629999999999998E-6</v>
      </c>
      <c r="Y39" s="17">
        <v>2.202386E-4</v>
      </c>
      <c r="Z39" s="17">
        <v>2.0000881910000001</v>
      </c>
      <c r="AA39" s="17">
        <v>260.29209792</v>
      </c>
      <c r="AB39" s="17">
        <v>339.8096352</v>
      </c>
      <c r="AC39" s="17">
        <v>0.36680000000000001</v>
      </c>
      <c r="AD39" s="17">
        <v>0.82735334540000005</v>
      </c>
      <c r="AF39" s="17">
        <v>8.2804463824999992</v>
      </c>
      <c r="AG39" s="17">
        <v>1.1790499999999999</v>
      </c>
      <c r="AH39" s="17">
        <v>17.817744130000001</v>
      </c>
      <c r="AI39" s="17">
        <v>72.333435453999996</v>
      </c>
      <c r="AJ39" s="17">
        <v>415.28768524999998</v>
      </c>
      <c r="AK39" s="17">
        <v>16.842069792</v>
      </c>
      <c r="AL39" s="17">
        <v>9.4694141675000001</v>
      </c>
      <c r="AM39" s="17">
        <v>15.763766383</v>
      </c>
      <c r="AN39" s="17">
        <v>0.1227792065</v>
      </c>
      <c r="AO39" s="17">
        <v>2.5499999999999998E-2</v>
      </c>
      <c r="AP39" s="17">
        <v>0.10205</v>
      </c>
      <c r="AQ39" s="17">
        <v>531.61423478999995</v>
      </c>
      <c r="AR39" s="17">
        <v>3.7223999999999999</v>
      </c>
      <c r="AS39" s="17">
        <v>1.3098511203000001</v>
      </c>
      <c r="AT39" s="17">
        <v>3.1760901367000001</v>
      </c>
      <c r="AU39" s="17">
        <v>309.11360145999998</v>
      </c>
      <c r="AV39" s="17">
        <v>1.7955637466000001</v>
      </c>
      <c r="AZ39" s="17">
        <v>4.7390234999999999E-3</v>
      </c>
      <c r="BA39" s="17">
        <v>0.18419359430000001</v>
      </c>
      <c r="BB39" s="17">
        <v>0.2154214824</v>
      </c>
      <c r="BD39" s="17">
        <v>9.9254878805000004</v>
      </c>
      <c r="BE39" s="17">
        <v>8.7453000000000003</v>
      </c>
      <c r="BF39" s="17">
        <v>0.84889999999999999</v>
      </c>
      <c r="BG39" s="17">
        <v>10.504337225</v>
      </c>
      <c r="BH39" s="17">
        <v>0.01</v>
      </c>
      <c r="BI39" s="17">
        <v>36.480299000000002</v>
      </c>
      <c r="BJ39" s="17">
        <v>35.385922000000001</v>
      </c>
      <c r="BK39" s="17">
        <v>66.210628725999996</v>
      </c>
      <c r="BL39" s="17">
        <v>334.58492718999997</v>
      </c>
      <c r="BM39" s="17">
        <v>4.4646746007999996</v>
      </c>
      <c r="BN39" s="17">
        <v>382.83591491999999</v>
      </c>
      <c r="BO39" s="17">
        <v>0.1412309044</v>
      </c>
      <c r="BQ39" s="17" t="s">
        <v>208</v>
      </c>
      <c r="BR39" s="17">
        <v>22.737885475817102</v>
      </c>
      <c r="BS39" s="17">
        <v>313.20312126907697</v>
      </c>
      <c r="BT39" s="17">
        <v>8.7692388808677002</v>
      </c>
      <c r="BU39" s="17">
        <v>7.4883211306783997</v>
      </c>
      <c r="BV39" s="17">
        <v>0.85132526858578905</v>
      </c>
      <c r="BW39" s="17">
        <v>3.0769801422043002</v>
      </c>
      <c r="BX39" s="17">
        <v>30.879121615711799</v>
      </c>
      <c r="BY39" s="17">
        <v>30.879121615711799</v>
      </c>
      <c r="BZ39" s="17">
        <v>119.326714465688</v>
      </c>
      <c r="CA39" s="17">
        <v>71.707733477437202</v>
      </c>
      <c r="CB39" s="17">
        <v>7.4113519898366995E-2</v>
      </c>
      <c r="CC39" s="17">
        <v>0.106651029545461</v>
      </c>
      <c r="CD39" s="17">
        <v>79.5563893740498</v>
      </c>
      <c r="CE39" s="17">
        <v>0.14161442128666399</v>
      </c>
      <c r="CF39" s="17">
        <v>3.91268840380959E-3</v>
      </c>
      <c r="CG39" s="17">
        <v>8.3144937314880395E-3</v>
      </c>
      <c r="CH39" s="17">
        <v>2.2084078472197E-4</v>
      </c>
      <c r="CI39" s="17">
        <v>2.2147391254201398</v>
      </c>
      <c r="CJ39" s="17">
        <v>0.12144602397305899</v>
      </c>
      <c r="CK39" s="17">
        <v>0.384586892810174</v>
      </c>
      <c r="CL39" s="17">
        <v>6.4535974197801799E-2</v>
      </c>
      <c r="CM39" s="17">
        <v>10.5326053527053</v>
      </c>
      <c r="CN39" s="17">
        <v>12324.81785709</v>
      </c>
      <c r="CO39" s="17">
        <v>12.069192603058401</v>
      </c>
      <c r="CP39" s="17">
        <v>1.0026910881462899E-2</v>
      </c>
      <c r="CQ39" s="17">
        <v>0.43080470042339702</v>
      </c>
      <c r="CR39" s="17">
        <v>1.0547345315162799</v>
      </c>
      <c r="CS39" s="17">
        <v>30.536370098504399</v>
      </c>
      <c r="CT39" s="17">
        <v>0.31755842689977698</v>
      </c>
      <c r="CU39" s="17">
        <v>72.532008552189595</v>
      </c>
      <c r="CV39" s="17">
        <v>96.809048893120902</v>
      </c>
      <c r="CW39" s="17">
        <v>1.3134597062545801</v>
      </c>
      <c r="CX39" s="17">
        <v>15.8067207663433</v>
      </c>
      <c r="CY39" s="17">
        <v>3.1848672956384299</v>
      </c>
      <c r="CZ39" s="17">
        <v>30036.682639104401</v>
      </c>
      <c r="DA39" s="17">
        <v>0.70486033896887601</v>
      </c>
      <c r="DB39" s="5">
        <v>9.5875775426180998E-6</v>
      </c>
      <c r="DC39" s="17">
        <v>1.0973746993171201</v>
      </c>
      <c r="DD39" s="17">
        <v>27.364346434299399</v>
      </c>
      <c r="DE39" s="17">
        <v>1.7425103523537</v>
      </c>
      <c r="DF39" s="17">
        <v>4.04858691446617E-2</v>
      </c>
      <c r="DG39" s="17">
        <v>6.2308068188958297</v>
      </c>
      <c r="DH39" s="17">
        <v>0.104674059425585</v>
      </c>
      <c r="DI39" s="17">
        <v>274.23176590982001</v>
      </c>
      <c r="DJ39" s="17">
        <v>616.83538811496396</v>
      </c>
      <c r="DK39" s="17">
        <v>52.975060392680703</v>
      </c>
      <c r="DL39" s="17">
        <v>66.200816173880696</v>
      </c>
      <c r="DM39" s="17">
        <v>172.75324172400499</v>
      </c>
      <c r="DN39" s="17">
        <v>2.0055699842137802</v>
      </c>
      <c r="DO39" s="17">
        <v>11.7169055145808</v>
      </c>
      <c r="DP39" s="17">
        <v>260.66161769728501</v>
      </c>
      <c r="DQ39" s="17">
        <v>260.66161769728501</v>
      </c>
      <c r="DR39" s="17">
        <v>4.0287128868343798</v>
      </c>
      <c r="DS39" s="17">
        <v>0</v>
      </c>
      <c r="DT39" s="17">
        <v>340.73027923959899</v>
      </c>
      <c r="DU39" s="17">
        <v>0.36781104393657199</v>
      </c>
      <c r="DV39" s="17">
        <v>335.48868675368198</v>
      </c>
      <c r="DW39" s="17">
        <v>0.232770333266345</v>
      </c>
      <c r="DX39" s="17">
        <v>0.53336438023524801</v>
      </c>
      <c r="DY39" s="17">
        <v>0</v>
      </c>
      <c r="DZ39" s="17">
        <v>0</v>
      </c>
      <c r="EA39" s="17">
        <v>94.784404107834803</v>
      </c>
      <c r="EB39" s="17">
        <v>13.365135567758101</v>
      </c>
      <c r="EC39" s="17">
        <v>2.15373283882596</v>
      </c>
      <c r="ED39" s="17">
        <v>891.98799487915198</v>
      </c>
      <c r="EE39" s="17">
        <v>190.07722850141499</v>
      </c>
      <c r="EF39" s="17">
        <v>2.1581162315933198</v>
      </c>
      <c r="EG39" s="17">
        <v>6.1423629196911298</v>
      </c>
      <c r="EH39" s="17">
        <v>1.18230609734106</v>
      </c>
      <c r="EI39" s="17">
        <v>5.8928227802377702</v>
      </c>
      <c r="EJ39" s="17">
        <v>11.9641951774886</v>
      </c>
      <c r="EK39" s="17">
        <v>420.19407349577301</v>
      </c>
      <c r="EL39" s="17">
        <v>4.47690257785532</v>
      </c>
      <c r="EM39" s="17">
        <v>0.89834062362647504</v>
      </c>
      <c r="EN39" s="17">
        <v>17.3367659874725</v>
      </c>
      <c r="EO39" s="17">
        <v>968.04979217292998</v>
      </c>
      <c r="EP39" s="17">
        <v>0</v>
      </c>
      <c r="EQ39" s="17">
        <v>3.8928917001493599</v>
      </c>
      <c r="ER39" s="17">
        <v>5.6019796203640801</v>
      </c>
      <c r="ES39" s="17">
        <v>16474.980414468901</v>
      </c>
      <c r="ET39" s="17">
        <v>23580.012190799</v>
      </c>
      <c r="EU39" s="17">
        <v>2620.0014655789</v>
      </c>
      <c r="EV39" s="17">
        <v>26200.013656377901</v>
      </c>
      <c r="EW39" s="17">
        <v>0.17162608594307299</v>
      </c>
      <c r="EX39" s="17">
        <v>1366.4224125973501</v>
      </c>
      <c r="EY39" s="17">
        <v>12.781671401128801</v>
      </c>
      <c r="EZ39" s="17">
        <v>1.80052223877103</v>
      </c>
      <c r="FA39" s="17">
        <v>0</v>
      </c>
      <c r="FB39" s="17">
        <v>0</v>
      </c>
      <c r="FC39" s="17">
        <v>0</v>
      </c>
      <c r="FD39" s="17">
        <v>4.7520403555208297E-3</v>
      </c>
      <c r="FE39" s="17">
        <v>0.184697740273363</v>
      </c>
      <c r="FF39" s="17">
        <v>0.21601451197330801</v>
      </c>
      <c r="FG39" s="17">
        <v>0</v>
      </c>
      <c r="FH39" s="17">
        <v>9.9525714457733105</v>
      </c>
      <c r="FI39" s="17">
        <v>183.46802054332801</v>
      </c>
      <c r="FJ39" s="17">
        <v>6859.3630151864099</v>
      </c>
      <c r="FK39" s="17">
        <v>225.50327234610299</v>
      </c>
      <c r="FL39" s="17">
        <v>407.377698039981</v>
      </c>
      <c r="FM39" s="17">
        <v>403.65863023859498</v>
      </c>
      <c r="FN39" s="17">
        <v>260.56730517303498</v>
      </c>
      <c r="FO39" s="17">
        <v>78.623496202340107</v>
      </c>
      <c r="FP39" s="17">
        <v>6.3432555451776396E-2</v>
      </c>
      <c r="FQ39" s="17">
        <v>205.81567303769299</v>
      </c>
      <c r="FR39" s="17">
        <v>15337.591867846801</v>
      </c>
      <c r="FS39" s="17">
        <v>10942.619002027801</v>
      </c>
      <c r="FT39" s="17">
        <v>4394.9728658189897</v>
      </c>
      <c r="FU39" s="17">
        <v>14.2622460777018</v>
      </c>
      <c r="FV39" s="17">
        <v>11.1332542373165</v>
      </c>
      <c r="FW39" s="17">
        <v>3634.6905128215199</v>
      </c>
      <c r="FX39" s="17">
        <v>305.96725592817302</v>
      </c>
      <c r="FY39" s="17">
        <v>789.44908960686098</v>
      </c>
      <c r="FZ39" s="17">
        <v>136.38185622778099</v>
      </c>
      <c r="GA39" s="17">
        <v>99.313694971808403</v>
      </c>
      <c r="GB39" s="17">
        <v>1978.2934446116201</v>
      </c>
      <c r="GC39" s="17">
        <v>0.123006702017604</v>
      </c>
      <c r="GD39" s="17">
        <v>684.95223573017699</v>
      </c>
      <c r="GE39" s="17">
        <v>474.05726582229602</v>
      </c>
      <c r="GF39" s="17">
        <v>1602.90156239576</v>
      </c>
      <c r="GG39" s="17">
        <v>131.15472374592599</v>
      </c>
      <c r="GH39" s="17">
        <v>2.5569917042279199E-2</v>
      </c>
      <c r="GI39" s="17">
        <v>14494.284445002901</v>
      </c>
      <c r="GJ39" s="17">
        <v>1565.22456840584</v>
      </c>
      <c r="GK39" s="17">
        <v>383.84831058311403</v>
      </c>
      <c r="GL39" s="17">
        <v>15.768307012994701</v>
      </c>
      <c r="GM39" s="17">
        <v>100.81418979028</v>
      </c>
      <c r="GN39" s="17">
        <v>1955.52177470116</v>
      </c>
      <c r="GO39" s="17">
        <v>532.73968986632303</v>
      </c>
      <c r="GP39" s="17">
        <v>0.10233248758810801</v>
      </c>
      <c r="GQ39" s="17">
        <v>3.7325982024551299</v>
      </c>
      <c r="GR39" s="17">
        <v>160.85092927841299</v>
      </c>
      <c r="GS39" s="17">
        <v>16029.2326505619</v>
      </c>
      <c r="GT39" s="17">
        <v>309.08756138714301</v>
      </c>
      <c r="GU39" s="17">
        <v>1009.46400514972</v>
      </c>
      <c r="GW39" s="26">
        <f t="shared" si="68"/>
        <v>1.0278084281153268</v>
      </c>
      <c r="GX39" s="25">
        <f t="shared" si="69"/>
        <v>0</v>
      </c>
      <c r="GY39" s="40">
        <f t="shared" si="70"/>
        <v>2.6033173475279395E-3</v>
      </c>
      <c r="GZ39" s="40">
        <f t="shared" si="71"/>
        <v>2.6963122428415088E-3</v>
      </c>
      <c r="HA39" s="40">
        <f t="shared" si="72"/>
        <v>2.6323783036318132E-3</v>
      </c>
      <c r="HB39" s="40">
        <f t="shared" si="73"/>
        <v>2.5365844622123128E-3</v>
      </c>
      <c r="HC39" s="40">
        <f t="shared" si="74"/>
        <v>2.4894727870405143E-3</v>
      </c>
      <c r="HD39" s="40">
        <f t="shared" si="75"/>
        <v>2.6520205882430144E-3</v>
      </c>
      <c r="HE39" s="40">
        <f t="shared" si="76"/>
        <v>2.1235721567561113E-3</v>
      </c>
      <c r="HF39" s="40">
        <f t="shared" si="77"/>
        <v>2.6667808211824412E-3</v>
      </c>
      <c r="HG39" s="40">
        <f t="shared" si="78"/>
        <v>2.5642026211568506E-3</v>
      </c>
      <c r="HH39" s="40">
        <f t="shared" si="79"/>
        <v>2.7477460652529416E-3</v>
      </c>
      <c r="HI39" s="40">
        <f t="shared" si="80"/>
        <v>2.4037561902107893E-3</v>
      </c>
      <c r="HJ39" s="40">
        <f t="shared" si="81"/>
        <v>2.7450381639977164E-3</v>
      </c>
      <c r="HK39" s="40">
        <f t="shared" si="82"/>
        <v>2.0786848702510231E-3</v>
      </c>
      <c r="HL39" s="40">
        <f t="shared" si="83"/>
        <v>2.7176033892534176E-3</v>
      </c>
      <c r="HM39" s="40">
        <f t="shared" si="84"/>
        <v>2.7394253656395518E-3</v>
      </c>
      <c r="HN39" s="40">
        <f t="shared" si="85"/>
        <v>2.4852622103153118E-3</v>
      </c>
      <c r="HO39" s="40">
        <f t="shared" si="86"/>
        <v>2.8108090856803179E-3</v>
      </c>
      <c r="HP39" s="40">
        <f t="shared" si="87"/>
        <v>2.7210990549195687E-3</v>
      </c>
      <c r="HQ39" s="40">
        <f t="shared" si="88"/>
        <v>2.7161108732288047E-3</v>
      </c>
      <c r="HR39" s="40">
        <f t="shared" si="89"/>
        <v>2.9651908195449379E-3</v>
      </c>
      <c r="HS39" s="40">
        <f t="shared" si="90"/>
        <v>2.728661997683483E-3</v>
      </c>
      <c r="HT39" s="40">
        <f t="shared" si="91"/>
        <v>2.8091104050970072E-3</v>
      </c>
      <c r="HU39" s="40">
        <f t="shared" si="92"/>
        <v>2.5700661526822191E-3</v>
      </c>
      <c r="HV39" s="40">
        <f t="shared" si="93"/>
        <v>2.7342378764212915E-3</v>
      </c>
      <c r="HW39" s="40">
        <f t="shared" si="94"/>
        <v>2.740775751012902E-3</v>
      </c>
      <c r="HX39" s="40">
        <f t="shared" si="95"/>
        <v>1.4196350186496147E-3</v>
      </c>
      <c r="HY39" s="40">
        <f t="shared" si="96"/>
        <v>2.7092935109303898E-3</v>
      </c>
      <c r="HZ39" s="40">
        <f t="shared" si="97"/>
        <v>2.7563902305670009E-3</v>
      </c>
      <c r="IA39" s="40">
        <f t="shared" si="98"/>
        <v>2.6759105594708057E-3</v>
      </c>
      <c r="IB39" s="40">
        <f t="shared" si="99"/>
        <v>0</v>
      </c>
      <c r="IC39" s="40">
        <f t="shared" si="100"/>
        <v>2.4192860938979615E-3</v>
      </c>
      <c r="ID39" s="40">
        <f t="shared" si="101"/>
        <v>2.7616278707943065E-3</v>
      </c>
      <c r="IE39" s="40">
        <f t="shared" si="102"/>
        <v>2.20419753700711E-3</v>
      </c>
      <c r="IF39" s="40">
        <f t="shared" si="103"/>
        <v>2.7452463296296727E-3</v>
      </c>
      <c r="IG39" s="40">
        <f t="shared" si="104"/>
        <v>1.1814432308098475E-2</v>
      </c>
      <c r="IH39" s="40">
        <f t="shared" si="105"/>
        <v>2.9372648467914611E-2</v>
      </c>
      <c r="II39" s="40">
        <f t="shared" si="106"/>
        <v>2.6883556430355635E-3</v>
      </c>
      <c r="IJ39" s="40">
        <f t="shared" si="107"/>
        <v>2.7248807359656841E-3</v>
      </c>
      <c r="IK39" s="40">
        <f t="shared" si="108"/>
        <v>1.8528831069126966E-3</v>
      </c>
      <c r="IL39" s="40">
        <f t="shared" si="109"/>
        <v>2.7418447952627521E-3</v>
      </c>
      <c r="IM39" s="40">
        <f t="shared" si="110"/>
        <v>2.7681292318275813E-3</v>
      </c>
      <c r="IN39" s="40">
        <f t="shared" si="111"/>
        <v>2.1170521830884744E-3</v>
      </c>
      <c r="IO39" s="40">
        <f t="shared" si="112"/>
        <v>2.7396847343461E-3</v>
      </c>
      <c r="IP39" s="40">
        <f t="shared" si="113"/>
        <v>2.7549588641444501E-3</v>
      </c>
      <c r="IQ39" s="40">
        <f t="shared" si="114"/>
        <v>2.7635106563913109E-3</v>
      </c>
      <c r="IR39" s="40">
        <f t="shared" si="115"/>
        <v>-8.4241109850812307E-5</v>
      </c>
      <c r="IS39" s="40">
        <f t="shared" si="116"/>
        <v>2.7615238837491178E-3</v>
      </c>
      <c r="IT39" s="40">
        <f t="shared" si="117"/>
        <v>0</v>
      </c>
      <c r="IU39" s="40">
        <f t="shared" si="118"/>
        <v>0</v>
      </c>
      <c r="IV39" s="40">
        <f t="shared" si="119"/>
        <v>0</v>
      </c>
      <c r="IW39" s="40">
        <f t="shared" si="120"/>
        <v>2.7467379135870016E-3</v>
      </c>
      <c r="IX39" s="40">
        <f t="shared" si="121"/>
        <v>2.7370440067631869E-3</v>
      </c>
      <c r="IY39" s="40">
        <f t="shared" si="122"/>
        <v>2.7528803845424058E-3</v>
      </c>
      <c r="IZ39" s="40">
        <f t="shared" si="123"/>
        <v>0</v>
      </c>
      <c r="JA39" s="40">
        <f t="shared" si="124"/>
        <v>2.7286885641681709E-3</v>
      </c>
      <c r="JB39" s="40">
        <f t="shared" si="125"/>
        <v>2.7373424431065725E-3</v>
      </c>
      <c r="JC39" s="40">
        <f t="shared" si="126"/>
        <v>2.8569543948510595E-3</v>
      </c>
      <c r="JD39" s="40">
        <f t="shared" si="127"/>
        <v>2.6910910321902202E-3</v>
      </c>
      <c r="JE39" s="40">
        <f t="shared" si="128"/>
        <v>2.6910881462898981E-3</v>
      </c>
      <c r="JF39" s="40">
        <f t="shared" si="129"/>
        <v>2.738443383819214E-3</v>
      </c>
      <c r="JG39" s="40">
        <f t="shared" si="130"/>
        <v>2.7384204972581002E-3</v>
      </c>
      <c r="JH39" s="40">
        <f t="shared" si="131"/>
        <v>-1.4820206827980949E-4</v>
      </c>
      <c r="JI39" s="40">
        <f t="shared" si="132"/>
        <v>2.7011365134472589E-3</v>
      </c>
      <c r="JJ39" s="40">
        <f t="shared" si="133"/>
        <v>2.738828279474019E-3</v>
      </c>
      <c r="JK39" s="40">
        <f t="shared" si="134"/>
        <v>2.644463655729875E-3</v>
      </c>
      <c r="JL39" s="40">
        <f t="shared" si="135"/>
        <v>2.7155309122554386E-3</v>
      </c>
    </row>
    <row r="40" spans="1:272" x14ac:dyDescent="0.25">
      <c r="A40" s="17" t="s">
        <v>209</v>
      </c>
      <c r="B40" s="59">
        <v>649.18208000000004</v>
      </c>
      <c r="C40" s="59">
        <v>9.9480000000000004</v>
      </c>
      <c r="D40" s="59">
        <v>711.71909000000005</v>
      </c>
      <c r="E40" s="59">
        <v>150.39544928000001</v>
      </c>
      <c r="F40" s="59">
        <v>91.508178505000004</v>
      </c>
      <c r="G40" s="59">
        <v>190.62184500000001</v>
      </c>
      <c r="H40" s="59">
        <v>817.48744499999998</v>
      </c>
      <c r="I40" s="17">
        <v>4.1249813935999997</v>
      </c>
      <c r="J40" s="17">
        <v>0.61788772179999996</v>
      </c>
      <c r="K40" s="17">
        <v>5.2700000000000004E-3</v>
      </c>
      <c r="L40" s="17">
        <v>3.8327741000000002E-3</v>
      </c>
      <c r="M40" s="17">
        <v>1.1564466319</v>
      </c>
      <c r="N40" s="17">
        <v>1.5848030000000001E-4</v>
      </c>
      <c r="O40" s="17">
        <v>1.40764566E-2</v>
      </c>
      <c r="P40" s="17">
        <v>6.6386798E-3</v>
      </c>
      <c r="Q40" s="17">
        <v>7.5130529999999996E-3</v>
      </c>
      <c r="R40" s="17">
        <v>8.9864571599999998E-2</v>
      </c>
      <c r="S40" s="17">
        <v>0.11047</v>
      </c>
      <c r="T40" s="17">
        <v>2.4312034E-3</v>
      </c>
      <c r="U40" s="17">
        <v>4.7128619000000004E-3</v>
      </c>
      <c r="V40" s="17">
        <v>4.2570253803</v>
      </c>
      <c r="W40" s="17">
        <v>8.6449999999999999E-3</v>
      </c>
      <c r="X40" s="17">
        <v>8.3024700000000005E-5</v>
      </c>
      <c r="Y40" s="17">
        <v>2.885E-3</v>
      </c>
      <c r="Z40" s="17">
        <v>0.21594645749999999</v>
      </c>
      <c r="AA40" s="17">
        <v>8.9437850914000006</v>
      </c>
      <c r="AB40" s="17">
        <v>5.0531199999999998</v>
      </c>
      <c r="AC40" s="17">
        <v>2.137E-2</v>
      </c>
      <c r="AD40" s="17">
        <v>2.31810278E-2</v>
      </c>
      <c r="AE40" s="17">
        <v>7.9349999999999993E-3</v>
      </c>
      <c r="AF40" s="17">
        <v>5.6166250700000003E-2</v>
      </c>
      <c r="AH40" s="17">
        <v>0.104428439</v>
      </c>
      <c r="AI40" s="17">
        <v>6.3446727333000004</v>
      </c>
      <c r="AJ40" s="17">
        <v>11.046153812</v>
      </c>
      <c r="AK40" s="17">
        <v>1.0792170152</v>
      </c>
      <c r="AL40" s="17">
        <v>9.4834317900000006E-2</v>
      </c>
      <c r="AM40" s="17">
        <v>6.8498297561000001</v>
      </c>
      <c r="AN40" s="17">
        <v>4.1274527999999996E-3</v>
      </c>
      <c r="AP40" s="17">
        <v>0.15121000000000001</v>
      </c>
      <c r="AQ40" s="17">
        <v>15.429284287</v>
      </c>
      <c r="AR40" s="17">
        <v>0.28317999999999999</v>
      </c>
      <c r="AS40" s="17">
        <v>0.24404067460000001</v>
      </c>
      <c r="AT40" s="17">
        <v>1.6667040500000001E-2</v>
      </c>
      <c r="AU40" s="17">
        <v>20.212701552999999</v>
      </c>
      <c r="AV40" s="17">
        <v>1.0823877E-3</v>
      </c>
      <c r="AZ40" s="5">
        <v>2.8475292999999999E-8</v>
      </c>
      <c r="BA40" s="17">
        <v>4.0288399999999999E-5</v>
      </c>
      <c r="BB40" s="17">
        <v>2.3340500000000001E-5</v>
      </c>
      <c r="BD40" s="17">
        <v>1.0472635000000001E-3</v>
      </c>
      <c r="BE40" s="17">
        <v>4.555E-2</v>
      </c>
      <c r="BF40" s="17">
        <v>6.0000000000000002E-5</v>
      </c>
      <c r="BG40" s="17">
        <v>9.6375000000000002E-2</v>
      </c>
      <c r="BK40" s="17">
        <v>3.5280081498000002</v>
      </c>
      <c r="BL40" s="17">
        <v>8.3704878903999997</v>
      </c>
      <c r="BM40" s="17">
        <v>5.3103160500000003E-2</v>
      </c>
      <c r="BN40" s="17">
        <v>25.468205533999999</v>
      </c>
      <c r="BO40" s="5">
        <v>8.2352734999999997E-6</v>
      </c>
      <c r="BQ40" s="17" t="s">
        <v>209</v>
      </c>
      <c r="BR40" s="17">
        <v>0.86763338249728506</v>
      </c>
      <c r="BS40" s="17">
        <v>32.677097466988599</v>
      </c>
      <c r="BT40" s="17">
        <v>4.5675062143884497E-2</v>
      </c>
      <c r="BU40" s="17">
        <v>0.61956700329756798</v>
      </c>
      <c r="BV40" s="5">
        <v>6.0173859144496202E-5</v>
      </c>
      <c r="BW40" s="17">
        <v>5.2846617132337502E-3</v>
      </c>
      <c r="BX40" s="17">
        <v>4.1362075415844801</v>
      </c>
      <c r="BY40" s="17">
        <v>4.1362075415844801</v>
      </c>
      <c r="BZ40" s="17">
        <v>5.0662299448072998</v>
      </c>
      <c r="CA40" s="17">
        <v>0.63667866683664398</v>
      </c>
      <c r="CB40" s="17">
        <v>1.5756678736972001E-3</v>
      </c>
      <c r="CC40" s="17">
        <v>2.2674229622403298E-3</v>
      </c>
      <c r="CD40" s="17">
        <v>1.15955865362716</v>
      </c>
      <c r="CE40" s="5">
        <v>8.2577841506989202E-6</v>
      </c>
      <c r="CF40" s="5">
        <v>5.0846367609693602E-5</v>
      </c>
      <c r="CG40" s="17">
        <v>1.08045878183612E-4</v>
      </c>
      <c r="CH40" s="17">
        <v>2.8929551626184001E-3</v>
      </c>
      <c r="CI40" s="17">
        <v>1.4112790577905E-2</v>
      </c>
      <c r="CJ40" s="17">
        <v>1.59777606552136E-3</v>
      </c>
      <c r="CK40" s="17">
        <v>5.0596960928586598E-3</v>
      </c>
      <c r="CL40" s="17">
        <v>7.5337062578356402E-3</v>
      </c>
      <c r="CM40" s="17">
        <v>9.6639448747498899E-2</v>
      </c>
      <c r="CN40" s="17">
        <v>3549.9867737673399</v>
      </c>
      <c r="CO40" s="17">
        <v>9.0108626126542399E-2</v>
      </c>
      <c r="CP40" s="17">
        <v>0</v>
      </c>
      <c r="CQ40" s="17">
        <v>7.0696290723501704E-4</v>
      </c>
      <c r="CR40" s="17">
        <v>1.73082839001967E-3</v>
      </c>
      <c r="CS40" s="17">
        <v>0.110780823593273</v>
      </c>
      <c r="CT40" s="17">
        <v>4.72476988921397E-3</v>
      </c>
      <c r="CU40" s="17">
        <v>6.3619137146985398</v>
      </c>
      <c r="CV40" s="17">
        <v>4.2477513620818597</v>
      </c>
      <c r="CW40" s="17">
        <v>0.244702986267432</v>
      </c>
      <c r="CX40" s="17">
        <v>6.8685990396947503</v>
      </c>
      <c r="CY40" s="17">
        <v>1.6712487302479501E-2</v>
      </c>
      <c r="CZ40" s="17">
        <v>650.90626943787595</v>
      </c>
      <c r="DA40" s="17">
        <v>8.6690423076699902E-3</v>
      </c>
      <c r="DB40" s="5">
        <v>8.3259839629358699E-5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13.6473421910051</v>
      </c>
      <c r="DJ40" s="17">
        <v>33.163605553928697</v>
      </c>
      <c r="DK40" s="17">
        <v>2.15654416080225</v>
      </c>
      <c r="DL40" s="17">
        <v>3.5370695632120199</v>
      </c>
      <c r="DM40" s="17">
        <v>11.183269305577999</v>
      </c>
      <c r="DN40" s="17">
        <v>0.21653501039321399</v>
      </c>
      <c r="DO40" s="17">
        <v>0.58325024418944205</v>
      </c>
      <c r="DP40" s="17">
        <v>8.9664261158449605</v>
      </c>
      <c r="DQ40" s="17">
        <v>8.9664261158449605</v>
      </c>
      <c r="DR40" s="17">
        <v>3.1796834191835197E-2</v>
      </c>
      <c r="DS40" s="17">
        <v>0</v>
      </c>
      <c r="DT40" s="17">
        <v>5.0669548475325303</v>
      </c>
      <c r="DU40" s="17">
        <v>2.0915950569729499E-2</v>
      </c>
      <c r="DV40" s="17">
        <v>8.3927238518907394</v>
      </c>
      <c r="DW40" s="17">
        <v>1.12870601206975E-2</v>
      </c>
      <c r="DX40" s="17">
        <v>8.3541147024884504E-3</v>
      </c>
      <c r="DY40" s="17">
        <v>0</v>
      </c>
      <c r="DZ40" s="17">
        <v>7.95576328422537E-3</v>
      </c>
      <c r="EA40" s="17">
        <v>10.2246803311441</v>
      </c>
      <c r="EB40" s="17">
        <v>0.46601223796877</v>
      </c>
      <c r="EC40" s="17">
        <v>1.07587152735329E-2</v>
      </c>
      <c r="ED40" s="17">
        <v>42.5206964476492</v>
      </c>
      <c r="EE40" s="17">
        <v>17.0888146238748</v>
      </c>
      <c r="EF40" s="17">
        <v>1.46431975837342E-2</v>
      </c>
      <c r="EG40" s="17">
        <v>4.1676606425370799E-2</v>
      </c>
      <c r="EH40" s="17">
        <v>0</v>
      </c>
      <c r="EI40" s="17">
        <v>3.4549327182437903E-2</v>
      </c>
      <c r="EJ40" s="17">
        <v>7.0146038911577696E-2</v>
      </c>
      <c r="EK40" s="17">
        <v>11.7525094211433</v>
      </c>
      <c r="EL40" s="17">
        <v>5.3247842569486697E-2</v>
      </c>
      <c r="EM40" s="17">
        <v>2.5708664406587302E-3</v>
      </c>
      <c r="EN40" s="17">
        <v>1.09825270836498</v>
      </c>
      <c r="EO40" s="17">
        <v>9.9732180792230896</v>
      </c>
      <c r="EP40" s="17">
        <v>0</v>
      </c>
      <c r="EQ40" s="17">
        <v>3.8989313094903499E-2</v>
      </c>
      <c r="ER40" s="17">
        <v>5.6106784613943098E-2</v>
      </c>
      <c r="ES40" s="17">
        <v>882.58821177598702</v>
      </c>
      <c r="ET40" s="17">
        <v>642.244748491211</v>
      </c>
      <c r="EU40" s="17">
        <v>71.360776375270603</v>
      </c>
      <c r="EV40" s="17">
        <v>713.60552486648101</v>
      </c>
      <c r="EW40" s="17">
        <v>3.9754677738410703E-2</v>
      </c>
      <c r="EX40" s="17">
        <v>62.389702642514997</v>
      </c>
      <c r="EY40" s="17">
        <v>0.70359554002215596</v>
      </c>
      <c r="EZ40" s="17">
        <v>1.0853687099103199E-3</v>
      </c>
      <c r="FA40" s="17">
        <v>0</v>
      </c>
      <c r="FB40" s="17">
        <v>0</v>
      </c>
      <c r="FC40" s="17">
        <v>0</v>
      </c>
      <c r="FD40" s="5">
        <v>2.8557670596405501E-8</v>
      </c>
      <c r="FE40" s="5">
        <v>4.04015246283833E-5</v>
      </c>
      <c r="FF40" s="5">
        <v>2.3405761682567401E-5</v>
      </c>
      <c r="FG40" s="17">
        <v>0</v>
      </c>
      <c r="FH40" s="17">
        <v>1.05013582323341E-3</v>
      </c>
      <c r="FI40" s="17">
        <v>1.0779319144386199</v>
      </c>
      <c r="FJ40" s="17">
        <v>337.78129283552897</v>
      </c>
      <c r="FK40" s="17">
        <v>1.74009945711183</v>
      </c>
      <c r="FL40" s="17">
        <v>3.0092104554197801</v>
      </c>
      <c r="FM40" s="17">
        <v>10.600700794214999</v>
      </c>
      <c r="FN40" s="17">
        <v>1.5900794832366001</v>
      </c>
      <c r="FO40" s="17">
        <v>0.26678843168923599</v>
      </c>
      <c r="FP40" s="17">
        <v>3.6040922524071799E-3</v>
      </c>
      <c r="FQ40" s="17">
        <v>0.69631868362020899</v>
      </c>
      <c r="FR40" s="17">
        <v>150.78661462929099</v>
      </c>
      <c r="FS40" s="17">
        <v>91.738673889530801</v>
      </c>
      <c r="FT40" s="17">
        <v>59.047940739760897</v>
      </c>
      <c r="FU40" s="17">
        <v>5.8305671257791999E-2</v>
      </c>
      <c r="FV40" s="17">
        <v>1.3709940334110301E-2</v>
      </c>
      <c r="FW40" s="17">
        <v>23.2243263612162</v>
      </c>
      <c r="FX40" s="17">
        <v>0.23675434880426699</v>
      </c>
      <c r="FY40" s="17">
        <v>9.6016372955902192</v>
      </c>
      <c r="FZ40" s="17">
        <v>2.0044314335003302</v>
      </c>
      <c r="GA40" s="17">
        <v>1.24119257373082</v>
      </c>
      <c r="GB40" s="17">
        <v>24.587830861400899</v>
      </c>
      <c r="GC40" s="17">
        <v>4.13533840758676E-3</v>
      </c>
      <c r="GD40" s="17">
        <v>13.6050534357388</v>
      </c>
      <c r="GE40" s="17">
        <v>3.1600281563297301</v>
      </c>
      <c r="GF40" s="17">
        <v>7.8272934847908502</v>
      </c>
      <c r="GG40" s="17">
        <v>0.80203454284407105</v>
      </c>
      <c r="GH40" s="17">
        <v>0</v>
      </c>
      <c r="GI40" s="17">
        <v>191.137481188512</v>
      </c>
      <c r="GJ40" s="17">
        <v>69.797919376660801</v>
      </c>
      <c r="GK40" s="17">
        <v>25.5376128635878</v>
      </c>
      <c r="GL40" s="17">
        <v>0.37444580443724401</v>
      </c>
      <c r="GM40" s="17">
        <v>4.4682766422694096</v>
      </c>
      <c r="GN40" s="17">
        <v>114.347413825641</v>
      </c>
      <c r="GO40" s="17">
        <v>15.4487492899218</v>
      </c>
      <c r="GP40" s="17">
        <v>0.15162728832831801</v>
      </c>
      <c r="GQ40" s="17">
        <v>0.28395398523785098</v>
      </c>
      <c r="GR40" s="17">
        <v>15.0624435343705</v>
      </c>
      <c r="GS40" s="17">
        <v>819.34776798558198</v>
      </c>
      <c r="GT40" s="17">
        <v>20.265930278382999</v>
      </c>
      <c r="GU40" s="17">
        <v>73.5382824638138</v>
      </c>
      <c r="GW40" s="26">
        <f t="shared" si="68"/>
        <v>1.0771838848672104</v>
      </c>
      <c r="GX40" s="25">
        <f t="shared" si="69"/>
        <v>0</v>
      </c>
      <c r="GY40" s="40">
        <f t="shared" si="70"/>
        <v>2.6559412081675251E-3</v>
      </c>
      <c r="GZ40" s="40">
        <f t="shared" si="71"/>
        <v>2.5349898696309975E-3</v>
      </c>
      <c r="HA40" s="40">
        <f t="shared" si="72"/>
        <v>2.6505329040435797E-3</v>
      </c>
      <c r="HB40" s="40">
        <f t="shared" si="73"/>
        <v>2.6009121363953702E-3</v>
      </c>
      <c r="HC40" s="40">
        <f t="shared" si="74"/>
        <v>2.5188500994826764E-3</v>
      </c>
      <c r="HD40" s="40">
        <f t="shared" si="75"/>
        <v>2.705021496943284E-3</v>
      </c>
      <c r="HE40" s="40">
        <f t="shared" si="76"/>
        <v>2.2756593963128104E-3</v>
      </c>
      <c r="HF40" s="40">
        <f t="shared" si="77"/>
        <v>2.7215026962056177E-3</v>
      </c>
      <c r="HG40" s="40">
        <f t="shared" si="78"/>
        <v>2.7177777423315996E-3</v>
      </c>
      <c r="HH40" s="40">
        <f t="shared" si="79"/>
        <v>2.7821087730075618E-3</v>
      </c>
      <c r="HI40" s="40">
        <f t="shared" si="80"/>
        <v>2.6917151046103823E-3</v>
      </c>
      <c r="HJ40" s="40">
        <f t="shared" si="81"/>
        <v>2.6910206154927667E-3</v>
      </c>
      <c r="HK40" s="40">
        <f t="shared" si="82"/>
        <v>2.5993501609070115E-3</v>
      </c>
      <c r="HL40" s="40">
        <f t="shared" si="83"/>
        <v>2.5811877901857445E-3</v>
      </c>
      <c r="HM40" s="40">
        <f t="shared" si="84"/>
        <v>2.8307372770140561E-3</v>
      </c>
      <c r="HN40" s="40">
        <f t="shared" si="85"/>
        <v>2.748983380742912E-3</v>
      </c>
      <c r="HO40" s="40">
        <f t="shared" si="86"/>
        <v>2.7158035941986336E-3</v>
      </c>
      <c r="HP40" s="40">
        <f t="shared" si="87"/>
        <v>2.8136470831266582E-3</v>
      </c>
      <c r="HQ40" s="40">
        <f t="shared" si="88"/>
        <v>2.7097269009606329E-3</v>
      </c>
      <c r="HR40" s="40">
        <f t="shared" si="89"/>
        <v>2.5267002230575978E-3</v>
      </c>
      <c r="HS40" s="40">
        <f t="shared" si="90"/>
        <v>-2.1785207720529912E-3</v>
      </c>
      <c r="HT40" s="40">
        <f t="shared" si="91"/>
        <v>2.7810650861758634E-3</v>
      </c>
      <c r="HU40" s="40">
        <f t="shared" si="92"/>
        <v>2.8321647577009496E-3</v>
      </c>
      <c r="HV40" s="40">
        <f t="shared" si="93"/>
        <v>2.7574220514385134E-3</v>
      </c>
      <c r="HW40" s="40">
        <f t="shared" si="94"/>
        <v>2.7254575047335285E-3</v>
      </c>
      <c r="HX40" s="40">
        <f t="shared" si="95"/>
        <v>2.5314812703550655E-3</v>
      </c>
      <c r="HY40" s="40">
        <f t="shared" si="96"/>
        <v>2.7378822455295941E-3</v>
      </c>
      <c r="HZ40" s="40">
        <f t="shared" si="97"/>
        <v>-2.1247048679012694E-2</v>
      </c>
      <c r="IA40" s="40">
        <f t="shared" si="98"/>
        <v>2.7712004897871194E-3</v>
      </c>
      <c r="IB40" s="40">
        <f t="shared" si="99"/>
        <v>2.6166709798828864E-3</v>
      </c>
      <c r="IC40" s="40">
        <f t="shared" si="100"/>
        <v>2.7339070561281441E-3</v>
      </c>
      <c r="ID40" s="40">
        <f t="shared" si="101"/>
        <v>0</v>
      </c>
      <c r="IE40" s="40">
        <f t="shared" si="102"/>
        <v>2.5560766451330464E-3</v>
      </c>
      <c r="IF40" s="40">
        <f t="shared" si="103"/>
        <v>2.7173949111748848E-3</v>
      </c>
      <c r="IG40" s="40">
        <f t="shared" si="104"/>
        <v>6.3945842251078341E-2</v>
      </c>
      <c r="IH40" s="40">
        <f t="shared" si="105"/>
        <v>1.7638429432519934E-2</v>
      </c>
      <c r="II40" s="40">
        <f t="shared" si="106"/>
        <v>2.7603911183568556E-3</v>
      </c>
      <c r="IJ40" s="40">
        <f t="shared" si="107"/>
        <v>2.7401095009748958E-3</v>
      </c>
      <c r="IK40" s="40">
        <f t="shared" si="108"/>
        <v>1.9105264115341133E-3</v>
      </c>
      <c r="IL40" s="40">
        <f t="shared" si="109"/>
        <v>0</v>
      </c>
      <c r="IM40" s="40">
        <f t="shared" si="110"/>
        <v>2.7596609239997323E-3</v>
      </c>
      <c r="IN40" s="40">
        <f t="shared" si="111"/>
        <v>1.2615622707918012E-3</v>
      </c>
      <c r="IO40" s="40">
        <f t="shared" si="112"/>
        <v>2.7331917432410258E-3</v>
      </c>
      <c r="IP40" s="40">
        <f t="shared" si="113"/>
        <v>2.713939668121198E-3</v>
      </c>
      <c r="IQ40" s="40">
        <f t="shared" si="114"/>
        <v>2.726746987835098E-3</v>
      </c>
      <c r="IR40" s="40">
        <f t="shared" si="115"/>
        <v>2.6334295414904754E-3</v>
      </c>
      <c r="IS40" s="40">
        <f t="shared" si="116"/>
        <v>2.7541054931795243E-3</v>
      </c>
      <c r="IT40" s="40">
        <f t="shared" si="117"/>
        <v>0</v>
      </c>
      <c r="IU40" s="40">
        <f t="shared" si="118"/>
        <v>0</v>
      </c>
      <c r="IV40" s="40">
        <f t="shared" si="119"/>
        <v>0</v>
      </c>
      <c r="IW40" s="40">
        <f t="shared" si="120"/>
        <v>2.8929499129473919E-3</v>
      </c>
      <c r="IX40" s="40">
        <f t="shared" si="121"/>
        <v>2.8078709599612009E-3</v>
      </c>
      <c r="IY40" s="40">
        <f t="shared" si="122"/>
        <v>2.7960704598187702E-3</v>
      </c>
      <c r="IZ40" s="40">
        <f t="shared" si="123"/>
        <v>0</v>
      </c>
      <c r="JA40" s="40">
        <f t="shared" si="124"/>
        <v>2.7426939193526657E-3</v>
      </c>
      <c r="JB40" s="40">
        <f t="shared" si="125"/>
        <v>2.7456014025136503E-3</v>
      </c>
      <c r="JC40" s="40">
        <f t="shared" si="126"/>
        <v>2.8976524082700091E-3</v>
      </c>
      <c r="JD40" s="40">
        <f t="shared" si="127"/>
        <v>2.7439558754749319E-3</v>
      </c>
      <c r="JE40" s="40">
        <f t="shared" si="128"/>
        <v>0</v>
      </c>
      <c r="JF40" s="40">
        <f t="shared" si="129"/>
        <v>0</v>
      </c>
      <c r="JG40" s="40">
        <f t="shared" si="130"/>
        <v>0</v>
      </c>
      <c r="JH40" s="40">
        <f t="shared" si="131"/>
        <v>2.5684219047321074E-3</v>
      </c>
      <c r="JI40" s="40">
        <f t="shared" si="132"/>
        <v>2.6564713768049081E-3</v>
      </c>
      <c r="JJ40" s="40">
        <f t="shared" si="133"/>
        <v>2.7245472420929506E-3</v>
      </c>
      <c r="JK40" s="40">
        <f t="shared" si="134"/>
        <v>2.7252540229087585E-3</v>
      </c>
      <c r="JL40" s="40">
        <f t="shared" si="135"/>
        <v>2.7334429996672765E-3</v>
      </c>
    </row>
    <row r="41" spans="1:272" x14ac:dyDescent="0.25">
      <c r="A41" s="17" t="s">
        <v>210</v>
      </c>
      <c r="B41" s="59">
        <v>53221.904256000002</v>
      </c>
      <c r="C41" s="59">
        <v>936.29695363999997</v>
      </c>
      <c r="D41" s="59">
        <v>19115.330970999999</v>
      </c>
      <c r="E41" s="59">
        <v>6448.2672069</v>
      </c>
      <c r="F41" s="59">
        <v>4690.1380490000001</v>
      </c>
      <c r="G41" s="59">
        <v>7834.3738562999997</v>
      </c>
      <c r="H41" s="59">
        <v>22135.250701000001</v>
      </c>
      <c r="I41" s="17">
        <v>363.16608789999998</v>
      </c>
      <c r="J41" s="17">
        <v>56.610661268999998</v>
      </c>
      <c r="K41" s="17">
        <v>15.457328278</v>
      </c>
      <c r="L41" s="17">
        <v>0.59831399819999997</v>
      </c>
      <c r="M41" s="17">
        <v>86.442415882000006</v>
      </c>
      <c r="N41" s="17">
        <v>1.06403465E-2</v>
      </c>
      <c r="O41" s="17">
        <v>2.1601387475</v>
      </c>
      <c r="P41" s="17">
        <v>0.17336054710000001</v>
      </c>
      <c r="Q41" s="17">
        <v>3.0362938609999999</v>
      </c>
      <c r="R41" s="17">
        <v>11.796437607</v>
      </c>
      <c r="S41" s="17">
        <v>71.726997429999997</v>
      </c>
      <c r="T41" s="17">
        <v>0.34815523659999997</v>
      </c>
      <c r="U41" s="17">
        <v>14.898169392</v>
      </c>
      <c r="V41" s="17">
        <v>12.390217172</v>
      </c>
      <c r="W41" s="17">
        <v>0.37581251560000001</v>
      </c>
      <c r="X41" s="17">
        <v>0.18520503050000001</v>
      </c>
      <c r="Y41" s="17">
        <v>4.3973462E-3</v>
      </c>
      <c r="Z41" s="17">
        <v>1.6484094469999999</v>
      </c>
      <c r="AA41" s="17">
        <v>230.89426809</v>
      </c>
      <c r="AB41" s="17">
        <v>374.49149861000001</v>
      </c>
      <c r="AC41" s="17">
        <v>0.60805674949999999</v>
      </c>
      <c r="AD41" s="17">
        <v>0.62667569460000005</v>
      </c>
      <c r="AE41" s="17">
        <v>7.0919999999999997E-2</v>
      </c>
      <c r="AF41" s="17">
        <v>1.7850462647000001</v>
      </c>
      <c r="AG41" s="17">
        <v>2.1111240100000002</v>
      </c>
      <c r="AH41" s="17">
        <v>13.499985113999999</v>
      </c>
      <c r="AI41" s="17">
        <v>469.41816176999998</v>
      </c>
      <c r="AJ41" s="17">
        <v>2726.8699760999998</v>
      </c>
      <c r="AK41" s="17">
        <v>16.741870917</v>
      </c>
      <c r="AL41" s="17">
        <v>2.7235173016999998</v>
      </c>
      <c r="AM41" s="17">
        <v>19.535636370999999</v>
      </c>
      <c r="AN41" s="17">
        <v>0.52282842220000003</v>
      </c>
      <c r="AO41" s="17">
        <v>0.25054999999999999</v>
      </c>
      <c r="AQ41" s="17">
        <v>358.75913524999999</v>
      </c>
      <c r="AR41" s="17">
        <v>0.602599</v>
      </c>
      <c r="AS41" s="17">
        <v>1.0362729793000001</v>
      </c>
      <c r="AT41" s="17">
        <v>6.0163365186000002</v>
      </c>
      <c r="AU41" s="17">
        <v>323.43713803000003</v>
      </c>
      <c r="AV41" s="17">
        <v>2.1607602262999999</v>
      </c>
      <c r="AW41" s="17">
        <v>6.7300805E-3</v>
      </c>
      <c r="AX41" s="17">
        <v>3.3874829999999998E-4</v>
      </c>
      <c r="AZ41" s="17">
        <v>2.1570783999999999E-3</v>
      </c>
      <c r="BA41" s="17">
        <v>0.45869604489999999</v>
      </c>
      <c r="BB41" s="17">
        <v>2.1376151400000001E-2</v>
      </c>
      <c r="BD41" s="17">
        <v>5.5157016461000001</v>
      </c>
      <c r="BE41" s="17">
        <v>0.84083188480000004</v>
      </c>
      <c r="BF41" s="17">
        <v>2.4938952781000001</v>
      </c>
      <c r="BG41" s="17">
        <v>190.42683367999999</v>
      </c>
      <c r="BH41" s="17">
        <v>1.2559999999999999E-4</v>
      </c>
      <c r="BI41" s="17">
        <v>10.112197999999999</v>
      </c>
      <c r="BJ41" s="17">
        <v>9.8088180000000005</v>
      </c>
      <c r="BK41" s="17">
        <v>64.723951896000003</v>
      </c>
      <c r="BL41" s="17">
        <v>293.22977679000002</v>
      </c>
      <c r="BM41" s="17">
        <v>39.339839531999999</v>
      </c>
      <c r="BN41" s="17">
        <v>932.86761418000003</v>
      </c>
      <c r="BO41" s="17">
        <v>1.4543360999999999E-3</v>
      </c>
      <c r="BQ41" s="17" t="s">
        <v>210</v>
      </c>
      <c r="BR41" s="17">
        <v>26.843246621095901</v>
      </c>
      <c r="BS41" s="17">
        <v>326.374085401907</v>
      </c>
      <c r="BT41" s="17">
        <v>0.84313300773025202</v>
      </c>
      <c r="BU41" s="17">
        <v>56.764644794954101</v>
      </c>
      <c r="BV41" s="17">
        <v>2.4989194811078099</v>
      </c>
      <c r="BW41" s="17">
        <v>15.4995517358775</v>
      </c>
      <c r="BX41" s="17">
        <v>364.24243922784001</v>
      </c>
      <c r="BY41" s="17">
        <v>364.24243922784001</v>
      </c>
      <c r="BZ41" s="17">
        <v>93.946021444815599</v>
      </c>
      <c r="CA41" s="17">
        <v>1324.2429639452801</v>
      </c>
      <c r="CB41" s="17">
        <v>0.24597970131748201</v>
      </c>
      <c r="CC41" s="17">
        <v>0.35397058972998802</v>
      </c>
      <c r="CD41" s="17">
        <v>86.681515348437699</v>
      </c>
      <c r="CE41" s="17">
        <v>1.4578703562179299E-3</v>
      </c>
      <c r="CF41" s="17">
        <v>3.41417779991952E-3</v>
      </c>
      <c r="CG41" s="17">
        <v>7.2551568589648303E-3</v>
      </c>
      <c r="CH41" s="17">
        <v>4.4052152867892604E-3</v>
      </c>
      <c r="CI41" s="17">
        <v>2.1660098022741998</v>
      </c>
      <c r="CJ41" s="17">
        <v>4.1720517619195603E-2</v>
      </c>
      <c r="CK41" s="17">
        <v>0.13211523850680901</v>
      </c>
      <c r="CL41" s="17">
        <v>3.0446352144892099</v>
      </c>
      <c r="CM41" s="17">
        <v>190.94874524325701</v>
      </c>
      <c r="CN41" s="17">
        <v>17813.315421162701</v>
      </c>
      <c r="CO41" s="17">
        <v>11.828776606638399</v>
      </c>
      <c r="CP41" s="17">
        <v>1.2595257487722899E-4</v>
      </c>
      <c r="CQ41" s="17">
        <v>0.101240712191251</v>
      </c>
      <c r="CR41" s="17">
        <v>0.24786552484013699</v>
      </c>
      <c r="CS41" s="17">
        <v>71.9232640320065</v>
      </c>
      <c r="CT41" s="17">
        <v>14.9387644014275</v>
      </c>
      <c r="CU41" s="17">
        <v>470.72112475954498</v>
      </c>
      <c r="CV41" s="17">
        <v>12.4241189369345</v>
      </c>
      <c r="CW41" s="17">
        <v>1.0390734667339001</v>
      </c>
      <c r="CX41" s="17">
        <v>19.589075099041501</v>
      </c>
      <c r="CY41" s="17">
        <v>6.0327398803027803</v>
      </c>
      <c r="CZ41" s="17">
        <v>53367.958006642002</v>
      </c>
      <c r="DA41" s="17">
        <v>0.376833356972685</v>
      </c>
      <c r="DB41" s="17">
        <v>0.18570514646898501</v>
      </c>
      <c r="DC41" s="17">
        <v>0.304215701317812</v>
      </c>
      <c r="DD41" s="17">
        <v>7.5852858016832396</v>
      </c>
      <c r="DE41" s="17">
        <v>0.48301865440896702</v>
      </c>
      <c r="DF41" s="17">
        <v>1.12224911126175E-2</v>
      </c>
      <c r="DG41" s="17">
        <v>1.72712857686139</v>
      </c>
      <c r="DH41" s="17">
        <v>2.90152185055969E-2</v>
      </c>
      <c r="DI41" s="17">
        <v>483.09709877564802</v>
      </c>
      <c r="DJ41" s="17">
        <v>287.93175944305801</v>
      </c>
      <c r="DK41" s="17">
        <v>99.561653623855804</v>
      </c>
      <c r="DL41" s="17">
        <v>64.891627206659294</v>
      </c>
      <c r="DM41" s="17">
        <v>234.900541033971</v>
      </c>
      <c r="DN41" s="17">
        <v>1.6529216530701401</v>
      </c>
      <c r="DO41" s="17">
        <v>15.150708716661899</v>
      </c>
      <c r="DP41" s="17">
        <v>231.47472570944799</v>
      </c>
      <c r="DQ41" s="17">
        <v>231.47472570944799</v>
      </c>
      <c r="DR41" s="17">
        <v>1.2242293331068701</v>
      </c>
      <c r="DS41" s="17">
        <v>0</v>
      </c>
      <c r="DT41" s="17">
        <v>375.51074684880803</v>
      </c>
      <c r="DU41" s="17">
        <v>0.60700826106273598</v>
      </c>
      <c r="DV41" s="17">
        <v>294.00991880347402</v>
      </c>
      <c r="DW41" s="17">
        <v>0.13684398075519399</v>
      </c>
      <c r="DX41" s="17">
        <v>0.45958188455067001</v>
      </c>
      <c r="DY41" s="17">
        <v>0</v>
      </c>
      <c r="DZ41" s="17">
        <v>7.1113792132806303E-2</v>
      </c>
      <c r="EA41" s="17">
        <v>69.433904574556493</v>
      </c>
      <c r="EB41" s="17">
        <v>31.616880470605199</v>
      </c>
      <c r="EC41" s="17">
        <v>0.33488228147814703</v>
      </c>
      <c r="ED41" s="17">
        <v>1761.9001695407201</v>
      </c>
      <c r="EE41" s="17">
        <v>186.8848751548</v>
      </c>
      <c r="EF41" s="17">
        <v>0.46536395146579701</v>
      </c>
      <c r="EG41" s="17">
        <v>1.3245021618106501</v>
      </c>
      <c r="EH41" s="17">
        <v>2.11690497185606</v>
      </c>
      <c r="EI41" s="17">
        <v>4.4658805818783396</v>
      </c>
      <c r="EJ41" s="17">
        <v>9.0671014020591105</v>
      </c>
      <c r="EK41" s="17">
        <v>2744.97061939982</v>
      </c>
      <c r="EL41" s="17">
        <v>39.447272689785599</v>
      </c>
      <c r="EM41" s="17">
        <v>0.66237360342092599</v>
      </c>
      <c r="EN41" s="17">
        <v>17.171613168449699</v>
      </c>
      <c r="EO41" s="17">
        <v>938.84417675369298</v>
      </c>
      <c r="EP41" s="17">
        <v>0</v>
      </c>
      <c r="EQ41" s="17">
        <v>1.1141730315018401</v>
      </c>
      <c r="ER41" s="17">
        <v>1.6033279159201199</v>
      </c>
      <c r="ES41" s="17">
        <v>24756.0878029288</v>
      </c>
      <c r="ET41" s="17">
        <v>17250.5699811456</v>
      </c>
      <c r="EU41" s="17">
        <v>1916.7295909762599</v>
      </c>
      <c r="EV41" s="17">
        <v>19167.299572121901</v>
      </c>
      <c r="EW41" s="17">
        <v>0.64697571217079697</v>
      </c>
      <c r="EX41" s="17">
        <v>1469.6573484697201</v>
      </c>
      <c r="EY41" s="17">
        <v>18.119563674588399</v>
      </c>
      <c r="EZ41" s="17">
        <v>2.16670283303921</v>
      </c>
      <c r="FA41" s="17">
        <v>6.7480479097736202E-3</v>
      </c>
      <c r="FB41" s="17">
        <v>3.3972395109707398E-4</v>
      </c>
      <c r="FC41" s="17">
        <v>0</v>
      </c>
      <c r="FD41" s="17">
        <v>2.1631108973285502E-3</v>
      </c>
      <c r="FE41" s="17">
        <v>0.459957182275048</v>
      </c>
      <c r="FF41" s="17">
        <v>2.1433338991829001E-2</v>
      </c>
      <c r="FG41" s="17">
        <v>0</v>
      </c>
      <c r="FH41" s="17">
        <v>5.5307734234946002</v>
      </c>
      <c r="FI41" s="17">
        <v>44.977768440064501</v>
      </c>
      <c r="FJ41" s="17">
        <v>8424.7994062862508</v>
      </c>
      <c r="FK41" s="17">
        <v>157.491820604286</v>
      </c>
      <c r="FL41" s="17">
        <v>103.465345302545</v>
      </c>
      <c r="FM41" s="17">
        <v>170.06817169595999</v>
      </c>
      <c r="FN41" s="17">
        <v>88.174874704384393</v>
      </c>
      <c r="FO41" s="17">
        <v>43.837185164657598</v>
      </c>
      <c r="FP41" s="17">
        <v>3.19701138539547E-2</v>
      </c>
      <c r="FQ41" s="17">
        <v>125.197694146354</v>
      </c>
      <c r="FR41" s="17">
        <v>6465.0744697082</v>
      </c>
      <c r="FS41" s="17">
        <v>4702.4896031649896</v>
      </c>
      <c r="FT41" s="17">
        <v>1762.5848665432</v>
      </c>
      <c r="FU41" s="17">
        <v>11.029775657509701</v>
      </c>
      <c r="FV41" s="17">
        <v>8.3499241950208702</v>
      </c>
      <c r="FW41" s="17">
        <v>1324.9791337092799</v>
      </c>
      <c r="FX41" s="17">
        <v>297.881723046753</v>
      </c>
      <c r="FY41" s="17">
        <v>358.45580245330302</v>
      </c>
      <c r="FZ41" s="17">
        <v>39.6374612762556</v>
      </c>
      <c r="GA41" s="17">
        <v>49.5766296702216</v>
      </c>
      <c r="GB41" s="17">
        <v>900.08569188335298</v>
      </c>
      <c r="GC41" s="17">
        <v>0.52383922053252596</v>
      </c>
      <c r="GD41" s="17">
        <v>271.129094714448</v>
      </c>
      <c r="GE41" s="17">
        <v>139.29390685472001</v>
      </c>
      <c r="GF41" s="17">
        <v>789.93284543770994</v>
      </c>
      <c r="GG41" s="17">
        <v>50.053848922606299</v>
      </c>
      <c r="GH41" s="17">
        <v>0.25123863465996399</v>
      </c>
      <c r="GI41" s="17">
        <v>7855.78717399568</v>
      </c>
      <c r="GJ41" s="17">
        <v>3285.67629265387</v>
      </c>
      <c r="GK41" s="17">
        <v>935.42204440716603</v>
      </c>
      <c r="GL41" s="17">
        <v>17.695438079489499</v>
      </c>
      <c r="GM41" s="17">
        <v>1250.61811896427</v>
      </c>
      <c r="GN41" s="17">
        <v>2087.78708902472</v>
      </c>
      <c r="GO41" s="17">
        <v>359.642693224558</v>
      </c>
      <c r="GP41" s="17">
        <v>0</v>
      </c>
      <c r="GQ41" s="17">
        <v>0.60424584408366599</v>
      </c>
      <c r="GR41" s="17">
        <v>390.37341780570699</v>
      </c>
      <c r="GS41" s="17">
        <v>22192.231666363499</v>
      </c>
      <c r="GT41" s="17">
        <v>324.33334400640598</v>
      </c>
      <c r="GU41" s="17">
        <v>780.08867838049002</v>
      </c>
      <c r="GW41" s="26">
        <f t="shared" si="68"/>
        <v>1.1155294417934229</v>
      </c>
      <c r="GX41" s="25">
        <f t="shared" si="69"/>
        <v>0</v>
      </c>
      <c r="GY41" s="40">
        <f t="shared" si="70"/>
        <v>2.7442413548277927E-3</v>
      </c>
      <c r="GZ41" s="40">
        <f t="shared" si="71"/>
        <v>2.7205291054192603E-3</v>
      </c>
      <c r="HA41" s="40">
        <f t="shared" si="72"/>
        <v>2.7186869639214623E-3</v>
      </c>
      <c r="HB41" s="40">
        <f t="shared" si="73"/>
        <v>2.6064774099645405E-3</v>
      </c>
      <c r="HC41" s="40">
        <f t="shared" si="74"/>
        <v>2.6335161216892071E-3</v>
      </c>
      <c r="HD41" s="40">
        <f t="shared" si="75"/>
        <v>2.7332519596905305E-3</v>
      </c>
      <c r="HE41" s="40">
        <f t="shared" si="76"/>
        <v>2.5742182066600303E-3</v>
      </c>
      <c r="HF41" s="40">
        <f t="shared" si="77"/>
        <v>2.9637991092836004E-3</v>
      </c>
      <c r="HG41" s="40">
        <f t="shared" si="78"/>
        <v>2.7200446435771452E-3</v>
      </c>
      <c r="HH41" s="40">
        <f t="shared" si="79"/>
        <v>2.7316142297110222E-3</v>
      </c>
      <c r="HI41" s="40">
        <f t="shared" si="80"/>
        <v>2.7348396534139828E-3</v>
      </c>
      <c r="HJ41" s="40">
        <f t="shared" si="81"/>
        <v>2.7659970397412416E-3</v>
      </c>
      <c r="HK41" s="40">
        <f t="shared" si="82"/>
        <v>2.72436230195612E-3</v>
      </c>
      <c r="HL41" s="40">
        <f t="shared" si="83"/>
        <v>2.7179063293941504E-3</v>
      </c>
      <c r="HM41" s="40">
        <f t="shared" si="84"/>
        <v>2.741160165642968E-3</v>
      </c>
      <c r="HN41" s="40">
        <f t="shared" si="85"/>
        <v>2.7472154775107448E-3</v>
      </c>
      <c r="HO41" s="40">
        <f t="shared" si="86"/>
        <v>2.7414208183672221E-3</v>
      </c>
      <c r="HP41" s="40">
        <f t="shared" si="87"/>
        <v>2.7363002640399653E-3</v>
      </c>
      <c r="HQ41" s="40">
        <f t="shared" si="88"/>
        <v>2.731541368371353E-3</v>
      </c>
      <c r="HR41" s="40">
        <f t="shared" si="89"/>
        <v>2.7248320487817065E-3</v>
      </c>
      <c r="HS41" s="40">
        <f t="shared" si="90"/>
        <v>2.7361719705053062E-3</v>
      </c>
      <c r="HT41" s="40">
        <f t="shared" si="91"/>
        <v>2.7163581049321193E-3</v>
      </c>
      <c r="HU41" s="40">
        <f t="shared" si="92"/>
        <v>2.7003368517303787E-3</v>
      </c>
      <c r="HV41" s="40">
        <f t="shared" si="93"/>
        <v>1.7895081331691447E-3</v>
      </c>
      <c r="HW41" s="40">
        <f t="shared" si="94"/>
        <v>2.7373090334759133E-3</v>
      </c>
      <c r="HX41" s="40">
        <f t="shared" si="95"/>
        <v>2.5139542191742149E-3</v>
      </c>
      <c r="HY41" s="40">
        <f t="shared" si="96"/>
        <v>2.7216859196835213E-3</v>
      </c>
      <c r="HZ41" s="40">
        <f t="shared" si="97"/>
        <v>-1.7243266161031518E-3</v>
      </c>
      <c r="IA41" s="40">
        <f t="shared" si="98"/>
        <v>2.7450953892773681E-3</v>
      </c>
      <c r="IB41" s="40">
        <f t="shared" si="99"/>
        <v>2.7325455838452598E-3</v>
      </c>
      <c r="IC41" s="40">
        <f t="shared" si="100"/>
        <v>2.7001252974566763E-3</v>
      </c>
      <c r="ID41" s="40">
        <f t="shared" si="101"/>
        <v>2.7383336216520067E-3</v>
      </c>
      <c r="IE41" s="40">
        <f t="shared" si="102"/>
        <v>2.4442152831140353E-3</v>
      </c>
      <c r="IF41" s="40">
        <f t="shared" si="103"/>
        <v>2.7756978652722108E-3</v>
      </c>
      <c r="IG41" s="40">
        <f t="shared" si="104"/>
        <v>6.6378827954634984E-3</v>
      </c>
      <c r="IH41" s="40">
        <f t="shared" si="105"/>
        <v>2.5668711315491703E-2</v>
      </c>
      <c r="II41" s="40">
        <f t="shared" si="106"/>
        <v>-2.2090383910117525E-3</v>
      </c>
      <c r="IJ41" s="40">
        <f t="shared" si="107"/>
        <v>2.7354485426863556E-3</v>
      </c>
      <c r="IK41" s="40">
        <f t="shared" si="108"/>
        <v>1.9333270526353773E-3</v>
      </c>
      <c r="IL41" s="40">
        <f t="shared" si="109"/>
        <v>2.7484919575493662E-3</v>
      </c>
      <c r="IM41" s="40">
        <f t="shared" si="110"/>
        <v>0</v>
      </c>
      <c r="IN41" s="40">
        <f t="shared" si="111"/>
        <v>2.4628166581523061E-3</v>
      </c>
      <c r="IO41" s="40">
        <f t="shared" si="112"/>
        <v>2.7329021184336502E-3</v>
      </c>
      <c r="IP41" s="40">
        <f t="shared" si="113"/>
        <v>2.7024611177180048E-3</v>
      </c>
      <c r="IQ41" s="40">
        <f t="shared" si="114"/>
        <v>2.7264701121800239E-3</v>
      </c>
      <c r="IR41" s="40">
        <f t="shared" si="115"/>
        <v>2.7708814821470044E-3</v>
      </c>
      <c r="IS41" s="40">
        <f t="shared" si="116"/>
        <v>2.7502388589343775E-3</v>
      </c>
      <c r="IT41" s="40">
        <f t="shared" si="117"/>
        <v>2.6697169184856299E-3</v>
      </c>
      <c r="IU41" s="40">
        <f t="shared" si="118"/>
        <v>2.8801652940368952E-3</v>
      </c>
      <c r="IV41" s="40">
        <f t="shared" si="119"/>
        <v>0</v>
      </c>
      <c r="IW41" s="40">
        <f t="shared" si="120"/>
        <v>2.7966055051825206E-3</v>
      </c>
      <c r="IX41" s="40">
        <f t="shared" si="121"/>
        <v>2.7493966627136616E-3</v>
      </c>
      <c r="IY41" s="40">
        <f t="shared" si="122"/>
        <v>2.6752987831569724E-3</v>
      </c>
      <c r="IZ41" s="40">
        <f t="shared" si="123"/>
        <v>0</v>
      </c>
      <c r="JA41" s="40">
        <f t="shared" si="124"/>
        <v>2.732522235907542E-3</v>
      </c>
      <c r="JB41" s="40">
        <f t="shared" si="125"/>
        <v>2.7367217773851659E-3</v>
      </c>
      <c r="JC41" s="40">
        <f t="shared" si="126"/>
        <v>2.0146006337674106E-3</v>
      </c>
      <c r="JD41" s="40">
        <f t="shared" si="127"/>
        <v>2.7407458978919931E-3</v>
      </c>
      <c r="JE41" s="40">
        <f t="shared" si="128"/>
        <v>2.8071248187022603E-3</v>
      </c>
      <c r="JF41" s="40">
        <f t="shared" si="129"/>
        <v>2.7381231943463939E-3</v>
      </c>
      <c r="JG41" s="40">
        <f t="shared" si="130"/>
        <v>2.7376124800980238E-3</v>
      </c>
      <c r="JH41" s="40">
        <f t="shared" si="131"/>
        <v>2.590622261890249E-3</v>
      </c>
      <c r="JI41" s="40">
        <f t="shared" si="132"/>
        <v>2.6605142970616983E-3</v>
      </c>
      <c r="JJ41" s="40">
        <f t="shared" si="133"/>
        <v>2.7308997459995037E-3</v>
      </c>
      <c r="JK41" s="40">
        <f t="shared" si="134"/>
        <v>2.7382558771872085E-3</v>
      </c>
      <c r="JL41" s="40">
        <f t="shared" si="135"/>
        <v>2.430150924487149E-3</v>
      </c>
    </row>
    <row r="42" spans="1:272" x14ac:dyDescent="0.25">
      <c r="A42" s="17" t="s">
        <v>211</v>
      </c>
      <c r="B42" s="59">
        <v>2587.0745077000001</v>
      </c>
      <c r="C42" s="59">
        <v>51.839345799999997</v>
      </c>
      <c r="D42" s="59">
        <v>2512.9481300000002</v>
      </c>
      <c r="E42" s="59">
        <v>905.42166812999994</v>
      </c>
      <c r="F42" s="59">
        <v>875.34649352999998</v>
      </c>
      <c r="G42" s="59">
        <v>485.01028056000001</v>
      </c>
      <c r="H42" s="59">
        <v>4005.9031420000001</v>
      </c>
      <c r="I42" s="17">
        <v>60.872193312</v>
      </c>
      <c r="J42" s="17">
        <v>11.89691983</v>
      </c>
      <c r="K42" s="17">
        <v>0.13211685000000001</v>
      </c>
      <c r="L42" s="17">
        <v>6.4369889999999997E-3</v>
      </c>
      <c r="M42" s="17">
        <v>8.0523272750999997</v>
      </c>
      <c r="N42" s="17">
        <v>1.6077069999999999E-4</v>
      </c>
      <c r="O42" s="17">
        <v>2.1284799999999999E-3</v>
      </c>
      <c r="P42" s="17">
        <v>1.80944694E-2</v>
      </c>
      <c r="Q42" s="17">
        <v>8.4890449899999998E-2</v>
      </c>
      <c r="R42" s="17">
        <v>5.4078903999999997E-2</v>
      </c>
      <c r="T42" s="17">
        <v>2.46866866E-2</v>
      </c>
      <c r="U42" s="17">
        <v>7.0511532000000002E-2</v>
      </c>
      <c r="V42" s="17">
        <v>0.20219074500000001</v>
      </c>
      <c r="W42" s="17">
        <v>1.2142925000000001E-2</v>
      </c>
      <c r="Y42" s="17">
        <v>7.3904099999999996E-5</v>
      </c>
      <c r="Z42" s="17">
        <v>3.9123839999999997E-3</v>
      </c>
      <c r="AA42" s="17">
        <v>13.734723962</v>
      </c>
      <c r="AB42" s="17">
        <v>22.492139999999999</v>
      </c>
      <c r="AD42" s="17">
        <v>1.6086934300000001E-2</v>
      </c>
      <c r="AF42" s="17">
        <v>9.3707220300000005E-2</v>
      </c>
      <c r="AH42" s="17">
        <v>0.94538651760000003</v>
      </c>
      <c r="AI42" s="17">
        <v>1.02330392</v>
      </c>
      <c r="AJ42" s="17">
        <v>15.574630000000001</v>
      </c>
      <c r="AK42" s="17">
        <v>0.2152282348</v>
      </c>
      <c r="AL42" s="17">
        <v>4.7039339600000001E-2</v>
      </c>
      <c r="AM42" s="17">
        <v>0.31478940500000002</v>
      </c>
      <c r="AN42" s="17">
        <v>7.0075204000000002E-2</v>
      </c>
      <c r="AQ42" s="17">
        <v>17.556882616999999</v>
      </c>
      <c r="AS42" s="17">
        <v>7.3287525000000006E-2</v>
      </c>
      <c r="AT42" s="17">
        <v>0.21431228299999999</v>
      </c>
      <c r="AU42" s="17">
        <v>53.607477293000002</v>
      </c>
      <c r="AV42" s="17">
        <v>3.6488200000000001E-3</v>
      </c>
      <c r="AZ42" s="5">
        <v>1.6360851E-6</v>
      </c>
      <c r="BA42" s="17">
        <v>4.1489500000000003E-5</v>
      </c>
      <c r="BB42" s="17">
        <v>2.19634E-5</v>
      </c>
      <c r="BD42" s="17">
        <v>3.4988326000000001E-3</v>
      </c>
      <c r="BG42" s="17">
        <v>1.1578188E-2</v>
      </c>
      <c r="BI42" s="17">
        <v>0.46247199999999999</v>
      </c>
      <c r="BJ42" s="17">
        <v>0.448598</v>
      </c>
      <c r="BK42" s="17">
        <v>7.4340743370000002</v>
      </c>
      <c r="BL42" s="17">
        <v>394.74552326999998</v>
      </c>
      <c r="BM42" s="17">
        <v>6.7296310999999998E-2</v>
      </c>
      <c r="BN42" s="17">
        <v>45.852650910000001</v>
      </c>
      <c r="BO42" s="17">
        <v>3.5186080000000001E-4</v>
      </c>
      <c r="BQ42" s="17" t="s">
        <v>211</v>
      </c>
      <c r="BR42" s="17">
        <v>10.6966524501763</v>
      </c>
      <c r="BS42" s="17">
        <v>89.275113853337999</v>
      </c>
      <c r="BT42" s="17">
        <v>0</v>
      </c>
      <c r="BU42" s="17">
        <v>11.929211931061699</v>
      </c>
      <c r="BV42" s="17">
        <v>0</v>
      </c>
      <c r="BW42" s="17">
        <v>0.13247834174506801</v>
      </c>
      <c r="BX42" s="17">
        <v>61.036135035942799</v>
      </c>
      <c r="BY42" s="17">
        <v>61.036135035942799</v>
      </c>
      <c r="BZ42" s="17">
        <v>23.914685470108299</v>
      </c>
      <c r="CA42" s="17">
        <v>44.874637031638301</v>
      </c>
      <c r="CB42" s="17">
        <v>2.6466533397267299E-3</v>
      </c>
      <c r="CC42" s="17">
        <v>3.80857340013338E-3</v>
      </c>
      <c r="CD42" s="17">
        <v>8.0740064082415994</v>
      </c>
      <c r="CE42" s="17">
        <v>3.5284845534132699E-4</v>
      </c>
      <c r="CF42" s="5">
        <v>5.1576029145102498E-5</v>
      </c>
      <c r="CG42" s="17">
        <v>1.09601818813141E-4</v>
      </c>
      <c r="CH42" s="5">
        <v>7.4108764946510095E-5</v>
      </c>
      <c r="CI42" s="17">
        <v>2.1342449995535502E-3</v>
      </c>
      <c r="CJ42" s="17">
        <v>4.3554841405005502E-3</v>
      </c>
      <c r="CK42" s="17">
        <v>1.37924674680467E-2</v>
      </c>
      <c r="CL42" s="17">
        <v>8.5121234521079697E-2</v>
      </c>
      <c r="CM42" s="17">
        <v>1.16085605251409E-2</v>
      </c>
      <c r="CN42" s="17">
        <v>340.31877680568999</v>
      </c>
      <c r="CO42" s="17">
        <v>5.4225187730019497E-2</v>
      </c>
      <c r="CP42" s="17">
        <v>0</v>
      </c>
      <c r="CQ42" s="17">
        <v>7.1720420134812803E-3</v>
      </c>
      <c r="CR42" s="17">
        <v>1.7559101312301099E-2</v>
      </c>
      <c r="CS42" s="17">
        <v>0</v>
      </c>
      <c r="CT42" s="17">
        <v>7.0705128133912304E-2</v>
      </c>
      <c r="CU42" s="17">
        <v>1.0260895263135901</v>
      </c>
      <c r="CV42" s="17">
        <v>0.20274677031778399</v>
      </c>
      <c r="CW42" s="17">
        <v>7.3487987698208898E-2</v>
      </c>
      <c r="CX42" s="17">
        <v>0.31565452367438801</v>
      </c>
      <c r="CY42" s="17">
        <v>0.214899742334803</v>
      </c>
      <c r="CZ42" s="17">
        <v>2593.0965154335599</v>
      </c>
      <c r="DA42" s="17">
        <v>1.21768345700424E-2</v>
      </c>
      <c r="DB42" s="17">
        <v>0</v>
      </c>
      <c r="DC42" s="17">
        <v>1.3912022354867E-2</v>
      </c>
      <c r="DD42" s="17">
        <v>0.34690692637113302</v>
      </c>
      <c r="DE42" s="17">
        <v>2.2090676102448699E-2</v>
      </c>
      <c r="DF42" s="17">
        <v>5.1326377750954798E-4</v>
      </c>
      <c r="DG42" s="17">
        <v>7.8990657914317405E-2</v>
      </c>
      <c r="DH42" s="17">
        <v>1.32697366027876E-3</v>
      </c>
      <c r="DI42" s="17">
        <v>59.024782044504803</v>
      </c>
      <c r="DJ42" s="17">
        <v>33.348042307045297</v>
      </c>
      <c r="DK42" s="17">
        <v>14.030725855611401</v>
      </c>
      <c r="DL42" s="17">
        <v>7.4542549093784096</v>
      </c>
      <c r="DM42" s="17">
        <v>535.23534213902303</v>
      </c>
      <c r="DN42" s="17">
        <v>3.9224652393061903E-3</v>
      </c>
      <c r="DO42" s="17">
        <v>6.1541814762691702</v>
      </c>
      <c r="DP42" s="17">
        <v>13.7701804298105</v>
      </c>
      <c r="DQ42" s="17">
        <v>13.7701804298105</v>
      </c>
      <c r="DR42" s="17">
        <v>0.375935146956625</v>
      </c>
      <c r="DS42" s="17">
        <v>0</v>
      </c>
      <c r="DT42" s="17">
        <v>22.5482422043575</v>
      </c>
      <c r="DU42" s="17">
        <v>0</v>
      </c>
      <c r="DV42" s="17">
        <v>395.82604543306701</v>
      </c>
      <c r="DW42" s="17">
        <v>5.4334816950644101E-3</v>
      </c>
      <c r="DX42" s="17">
        <v>1.06034489560654E-2</v>
      </c>
      <c r="DY42" s="17">
        <v>0</v>
      </c>
      <c r="DZ42" s="17">
        <v>0</v>
      </c>
      <c r="EA42" s="17">
        <v>47.826576287117902</v>
      </c>
      <c r="EB42" s="17">
        <v>7.4743171002400199</v>
      </c>
      <c r="EC42" s="17">
        <v>0.14653013842024801</v>
      </c>
      <c r="ED42" s="17">
        <v>332.72892816315999</v>
      </c>
      <c r="EE42" s="17">
        <v>42.877167300360099</v>
      </c>
      <c r="EF42" s="17">
        <v>2.4390455558678699E-2</v>
      </c>
      <c r="EG42" s="17">
        <v>6.9419013861560699E-2</v>
      </c>
      <c r="EH42" s="17">
        <v>0</v>
      </c>
      <c r="EI42" s="17">
        <v>0.31259586788802501</v>
      </c>
      <c r="EJ42" s="17">
        <v>0.63467156624062204</v>
      </c>
      <c r="EK42" s="17">
        <v>17.0825173985648</v>
      </c>
      <c r="EL42" s="17">
        <v>6.7479564729376801E-2</v>
      </c>
      <c r="EM42" s="17">
        <v>2.60605141820195E-2</v>
      </c>
      <c r="EN42" s="17">
        <v>0.36782729256890401</v>
      </c>
      <c r="EO42" s="17">
        <v>51.966952264422403</v>
      </c>
      <c r="EP42" s="17">
        <v>0</v>
      </c>
      <c r="EQ42" s="17">
        <v>1.93420210872093E-2</v>
      </c>
      <c r="ER42" s="17">
        <v>2.78338927561632E-2</v>
      </c>
      <c r="ES42" s="17">
        <v>4042.6660164762402</v>
      </c>
      <c r="ET42" s="17">
        <v>2266.7827245767999</v>
      </c>
      <c r="EU42" s="17">
        <v>251.864476939323</v>
      </c>
      <c r="EV42" s="17">
        <v>2518.6472015161198</v>
      </c>
      <c r="EW42" s="17">
        <v>6.9267123884609996E-2</v>
      </c>
      <c r="EX42" s="17">
        <v>192.01865492055299</v>
      </c>
      <c r="EY42" s="17">
        <v>7.2043548244484503</v>
      </c>
      <c r="EZ42" s="17">
        <v>3.6587942929501602E-3</v>
      </c>
      <c r="FA42" s="17">
        <v>0</v>
      </c>
      <c r="FB42" s="17">
        <v>0</v>
      </c>
      <c r="FC42" s="17">
        <v>0</v>
      </c>
      <c r="FD42" s="5">
        <v>1.6405353051472301E-6</v>
      </c>
      <c r="FE42" s="5">
        <v>4.1601029663726699E-5</v>
      </c>
      <c r="FF42" s="5">
        <v>2.2022332726268599E-5</v>
      </c>
      <c r="FG42" s="17">
        <v>0</v>
      </c>
      <c r="FH42" s="17">
        <v>3.5084795852665198E-3</v>
      </c>
      <c r="FI42" s="17">
        <v>2.5305217821061801</v>
      </c>
      <c r="FJ42" s="17">
        <v>1579.80534128727</v>
      </c>
      <c r="FK42" s="17">
        <v>10.7218929769121</v>
      </c>
      <c r="FL42" s="17">
        <v>7.6319431667631203</v>
      </c>
      <c r="FM42" s="17">
        <v>19.506985810611901</v>
      </c>
      <c r="FN42" s="17">
        <v>16.477438030974898</v>
      </c>
      <c r="FO42" s="17">
        <v>4.8834086068442399</v>
      </c>
      <c r="FP42" s="5">
        <v>7.8283815276266699E-5</v>
      </c>
      <c r="FQ42" s="17">
        <v>13.326470159626099</v>
      </c>
      <c r="FR42" s="17">
        <v>907.66621284418704</v>
      </c>
      <c r="FS42" s="17">
        <v>877.56136384866795</v>
      </c>
      <c r="FT42" s="17">
        <v>30.104848995519099</v>
      </c>
      <c r="FU42" s="17">
        <v>0.56451100227627304</v>
      </c>
      <c r="FV42" s="17">
        <v>1.6135586536373401</v>
      </c>
      <c r="FW42" s="17">
        <v>487.77257658140297</v>
      </c>
      <c r="FX42" s="17">
        <v>3.0249726642305501</v>
      </c>
      <c r="FY42" s="17">
        <v>62.319278029288299</v>
      </c>
      <c r="FZ42" s="17">
        <v>5.4666533489861502</v>
      </c>
      <c r="GA42" s="17">
        <v>4.5628110427090398</v>
      </c>
      <c r="GB42" s="17">
        <v>155.93867280278999</v>
      </c>
      <c r="GC42" s="17">
        <v>7.0208604045922302E-2</v>
      </c>
      <c r="GD42" s="17">
        <v>55.9626374117137</v>
      </c>
      <c r="GE42" s="17">
        <v>42.702062338993699</v>
      </c>
      <c r="GF42" s="17">
        <v>36.303966192849202</v>
      </c>
      <c r="GG42" s="17">
        <v>2.2136406576646799</v>
      </c>
      <c r="GH42" s="17">
        <v>0</v>
      </c>
      <c r="GI42" s="17">
        <v>486.12149746920301</v>
      </c>
      <c r="GJ42" s="17">
        <v>379.68885206496799</v>
      </c>
      <c r="GK42" s="17">
        <v>45.978268630597697</v>
      </c>
      <c r="GL42" s="17">
        <v>1.5498439899248799E-4</v>
      </c>
      <c r="GM42" s="17">
        <v>150.54078850946101</v>
      </c>
      <c r="GN42" s="17">
        <v>285.43501594284203</v>
      </c>
      <c r="GO42" s="17">
        <v>17.604575601088399</v>
      </c>
      <c r="GP42" s="17">
        <v>0</v>
      </c>
      <c r="GQ42" s="17">
        <v>0</v>
      </c>
      <c r="GR42" s="17">
        <v>56.4807790511748</v>
      </c>
      <c r="GS42" s="17">
        <v>4016.6207643380299</v>
      </c>
      <c r="GT42" s="17">
        <v>53.754004240163397</v>
      </c>
      <c r="GU42" s="17">
        <v>180.811356686257</v>
      </c>
      <c r="GW42" s="26">
        <f t="shared" si="68"/>
        <v>1.0064843692412926</v>
      </c>
      <c r="GX42" s="25">
        <f t="shared" si="69"/>
        <v>0</v>
      </c>
      <c r="GY42" s="40">
        <f t="shared" si="70"/>
        <v>2.3277287591201147E-3</v>
      </c>
      <c r="GZ42" s="40">
        <f t="shared" si="71"/>
        <v>2.4615755166880679E-3</v>
      </c>
      <c r="HA42" s="40">
        <f t="shared" si="72"/>
        <v>2.2678826705904197E-3</v>
      </c>
      <c r="HB42" s="40">
        <f t="shared" si="73"/>
        <v>2.4790048583913826E-3</v>
      </c>
      <c r="HC42" s="40">
        <f t="shared" si="74"/>
        <v>2.5302783926580822E-3</v>
      </c>
      <c r="HD42" s="40">
        <f t="shared" si="75"/>
        <v>2.291120320006345E-3</v>
      </c>
      <c r="HE42" s="40">
        <f t="shared" si="76"/>
        <v>2.6754571835900221E-3</v>
      </c>
      <c r="HF42" s="40">
        <f t="shared" si="77"/>
        <v>2.6932120402252688E-3</v>
      </c>
      <c r="HG42" s="40">
        <f t="shared" si="78"/>
        <v>2.714324507783074E-3</v>
      </c>
      <c r="HH42" s="40">
        <f t="shared" si="79"/>
        <v>2.7361517101565686E-3</v>
      </c>
      <c r="HI42" s="40">
        <f t="shared" si="80"/>
        <v>2.8332718698308506E-3</v>
      </c>
      <c r="HJ42" s="40">
        <f t="shared" si="81"/>
        <v>2.6922816722362445E-3</v>
      </c>
      <c r="HK42" s="40">
        <f t="shared" si="82"/>
        <v>2.5324761181204957E-3</v>
      </c>
      <c r="HL42" s="40">
        <f t="shared" si="83"/>
        <v>2.708505390490063E-3</v>
      </c>
      <c r="HM42" s="40">
        <f t="shared" si="84"/>
        <v>2.9557212961021915E-3</v>
      </c>
      <c r="HN42" s="40">
        <f t="shared" si="85"/>
        <v>2.7186170099411777E-3</v>
      </c>
      <c r="HO42" s="40">
        <f t="shared" si="86"/>
        <v>2.7050054494355182E-3</v>
      </c>
      <c r="HP42" s="40">
        <f t="shared" si="87"/>
        <v>0</v>
      </c>
      <c r="HQ42" s="40">
        <f t="shared" si="88"/>
        <v>1.8008380996085928E-3</v>
      </c>
      <c r="HR42" s="40">
        <f t="shared" si="89"/>
        <v>2.7455953433589008E-3</v>
      </c>
      <c r="HS42" s="40">
        <f t="shared" si="90"/>
        <v>2.7500038035073331E-3</v>
      </c>
      <c r="HT42" s="40">
        <f t="shared" si="91"/>
        <v>2.7925372216660374E-3</v>
      </c>
      <c r="HU42" s="40">
        <f t="shared" si="92"/>
        <v>0</v>
      </c>
      <c r="HV42" s="40">
        <f t="shared" si="93"/>
        <v>2.7693314242389659E-3</v>
      </c>
      <c r="HW42" s="40">
        <f t="shared" si="94"/>
        <v>2.5767509800138848E-3</v>
      </c>
      <c r="HX42" s="40">
        <f t="shared" si="95"/>
        <v>2.5815202335771272E-3</v>
      </c>
      <c r="HY42" s="40">
        <f t="shared" si="96"/>
        <v>2.494302647836124E-3</v>
      </c>
      <c r="HZ42" s="40">
        <f t="shared" si="97"/>
        <v>0</v>
      </c>
      <c r="IA42" s="40">
        <f t="shared" si="98"/>
        <v>1.7579587184660163E-3</v>
      </c>
      <c r="IB42" s="40">
        <f t="shared" si="99"/>
        <v>0</v>
      </c>
      <c r="IC42" s="40">
        <f t="shared" si="100"/>
        <v>1.0911551950004909E-3</v>
      </c>
      <c r="ID42" s="40">
        <f t="shared" si="101"/>
        <v>0</v>
      </c>
      <c r="IE42" s="40">
        <f t="shared" si="102"/>
        <v>1.9895740986681917E-3</v>
      </c>
      <c r="IF42" s="40">
        <f t="shared" si="103"/>
        <v>2.7221691025966547E-3</v>
      </c>
      <c r="IG42" s="40">
        <f t="shared" si="104"/>
        <v>9.6816900213025872E-2</v>
      </c>
      <c r="IH42" s="40">
        <f t="shared" si="105"/>
        <v>0.70901040428411299</v>
      </c>
      <c r="II42" s="40">
        <f t="shared" si="106"/>
        <v>2.9034047785079062E-3</v>
      </c>
      <c r="IJ42" s="40">
        <f t="shared" si="107"/>
        <v>2.7482458451484029E-3</v>
      </c>
      <c r="IK42" s="40">
        <f t="shared" si="108"/>
        <v>1.9036697477512799E-3</v>
      </c>
      <c r="IL42" s="40">
        <f t="shared" si="109"/>
        <v>0</v>
      </c>
      <c r="IM42" s="40">
        <f t="shared" si="110"/>
        <v>0</v>
      </c>
      <c r="IN42" s="40">
        <f t="shared" si="111"/>
        <v>2.7164836223384841E-3</v>
      </c>
      <c r="IO42" s="40">
        <f t="shared" si="112"/>
        <v>0</v>
      </c>
      <c r="IP42" s="40">
        <f t="shared" si="113"/>
        <v>2.7352908726129303E-3</v>
      </c>
      <c r="IQ42" s="40">
        <f t="shared" si="114"/>
        <v>2.7411370294767624E-3</v>
      </c>
      <c r="IR42" s="40">
        <f t="shared" si="115"/>
        <v>2.7333303964767589E-3</v>
      </c>
      <c r="IS42" s="40">
        <f t="shared" si="116"/>
        <v>2.7335667284656565E-3</v>
      </c>
      <c r="IT42" s="40">
        <f t="shared" si="117"/>
        <v>0</v>
      </c>
      <c r="IU42" s="40">
        <f t="shared" si="118"/>
        <v>0</v>
      </c>
      <c r="IV42" s="40">
        <f t="shared" si="119"/>
        <v>0</v>
      </c>
      <c r="IW42" s="40">
        <f t="shared" si="120"/>
        <v>2.7200328071137715E-3</v>
      </c>
      <c r="IX42" s="40">
        <f t="shared" si="121"/>
        <v>2.6881419088370809E-3</v>
      </c>
      <c r="IY42" s="40">
        <f t="shared" si="122"/>
        <v>2.6832241942776744E-3</v>
      </c>
      <c r="IZ42" s="40">
        <f t="shared" si="123"/>
        <v>0</v>
      </c>
      <c r="JA42" s="40">
        <f t="shared" si="124"/>
        <v>2.7572011494690313E-3</v>
      </c>
      <c r="JB42" s="40">
        <f t="shared" si="125"/>
        <v>0</v>
      </c>
      <c r="JC42" s="40">
        <f t="shared" si="126"/>
        <v>0</v>
      </c>
      <c r="JD42" s="40">
        <f t="shared" si="127"/>
        <v>2.6232537544648824E-3</v>
      </c>
      <c r="JE42" s="40">
        <f t="shared" si="128"/>
        <v>0</v>
      </c>
      <c r="JF42" s="40">
        <f t="shared" si="129"/>
        <v>2.7429123937329296E-3</v>
      </c>
      <c r="JG42" s="40">
        <f t="shared" si="130"/>
        <v>2.7429855364657441E-3</v>
      </c>
      <c r="JH42" s="40">
        <f t="shared" si="131"/>
        <v>2.7146045981769448E-3</v>
      </c>
      <c r="JI42" s="40">
        <f t="shared" si="132"/>
        <v>2.7372626144463439E-3</v>
      </c>
      <c r="JJ42" s="40">
        <f t="shared" si="133"/>
        <v>2.7230872934001283E-3</v>
      </c>
      <c r="JK42" s="40">
        <f t="shared" si="134"/>
        <v>2.7395955981750976E-3</v>
      </c>
      <c r="JL42" s="40">
        <f t="shared" si="135"/>
        <v>2.8069490586248229E-3</v>
      </c>
    </row>
    <row r="43" spans="1:272" x14ac:dyDescent="0.25">
      <c r="A43" s="17" t="s">
        <v>212</v>
      </c>
      <c r="B43" s="59">
        <v>31620.771285999999</v>
      </c>
      <c r="C43" s="59">
        <v>878.11827824</v>
      </c>
      <c r="D43" s="59">
        <v>19180.486635000001</v>
      </c>
      <c r="E43" s="59">
        <v>7542.1443152000002</v>
      </c>
      <c r="F43" s="59">
        <v>5294.9444596000003</v>
      </c>
      <c r="G43" s="59">
        <v>7160.5940385000004</v>
      </c>
      <c r="H43" s="59">
        <v>32443.973266000001</v>
      </c>
      <c r="I43" s="17">
        <v>160.18930139</v>
      </c>
      <c r="J43" s="17">
        <v>13.052194881</v>
      </c>
      <c r="K43" s="17">
        <v>3.7481723086000001</v>
      </c>
      <c r="L43" s="17">
        <v>0.3463278071</v>
      </c>
      <c r="M43" s="17">
        <v>47.264446960000001</v>
      </c>
      <c r="N43" s="17">
        <v>2.2082051799999999E-2</v>
      </c>
      <c r="O43" s="17">
        <v>1.4165195581000001</v>
      </c>
      <c r="P43" s="17">
        <v>0.2047637333</v>
      </c>
      <c r="Q43" s="17">
        <v>0.24755096439999999</v>
      </c>
      <c r="R43" s="17">
        <v>45.823897807999998</v>
      </c>
      <c r="S43" s="17">
        <v>86.766172947000001</v>
      </c>
      <c r="T43" s="17">
        <v>0.35608522269999998</v>
      </c>
      <c r="U43" s="17">
        <v>0.59860739750000003</v>
      </c>
      <c r="V43" s="17">
        <v>68.435962250000003</v>
      </c>
      <c r="W43" s="17">
        <v>0.25301622369999999</v>
      </c>
      <c r="X43" s="17">
        <v>3.5143869999999999E-3</v>
      </c>
      <c r="Y43" s="17">
        <v>2.97255383E-2</v>
      </c>
      <c r="Z43" s="17">
        <v>2.4532396479999998</v>
      </c>
      <c r="AA43" s="17">
        <v>80.871099556000004</v>
      </c>
      <c r="AB43" s="17">
        <v>191.25144007</v>
      </c>
      <c r="AC43" s="17">
        <v>0.62231429100000002</v>
      </c>
      <c r="AD43" s="17">
        <v>0.3343718289</v>
      </c>
      <c r="AE43" s="17">
        <v>1E-3</v>
      </c>
      <c r="AF43" s="17">
        <v>1.9843803618</v>
      </c>
      <c r="AG43" s="17">
        <v>1.2033400000000001</v>
      </c>
      <c r="AH43" s="17">
        <v>41.191552266000002</v>
      </c>
      <c r="AI43" s="17">
        <v>55.672833908000001</v>
      </c>
      <c r="AJ43" s="17">
        <v>1068.9094021999999</v>
      </c>
      <c r="AK43" s="17">
        <v>18.913282416000001</v>
      </c>
      <c r="AL43" s="17">
        <v>1.4360758141000001</v>
      </c>
      <c r="AM43" s="17">
        <v>10.050180852</v>
      </c>
      <c r="AN43" s="17">
        <v>0.32045588310000001</v>
      </c>
      <c r="AP43" s="17">
        <v>0.30696000000000001</v>
      </c>
      <c r="AQ43" s="17">
        <v>260.56679446999999</v>
      </c>
      <c r="AR43" s="17">
        <v>4.5358799999999997</v>
      </c>
      <c r="AS43" s="17">
        <v>1.6517387885000001</v>
      </c>
      <c r="AT43" s="17">
        <v>5.0648113744999996</v>
      </c>
      <c r="AU43" s="17">
        <v>307.30948173000002</v>
      </c>
      <c r="AV43" s="17">
        <v>1.2983494265</v>
      </c>
      <c r="AW43" s="17">
        <v>3.6289699999999999E-4</v>
      </c>
      <c r="AX43" s="17">
        <v>2.0640865999999999E-3</v>
      </c>
      <c r="AZ43" s="17">
        <v>2.216757E-4</v>
      </c>
      <c r="BA43" s="17">
        <v>3.1009140000000002E-3</v>
      </c>
      <c r="BB43" s="17">
        <v>3.8484793999999998E-3</v>
      </c>
      <c r="BD43" s="17">
        <v>4.1111571231999999</v>
      </c>
      <c r="BE43" s="17">
        <v>47.128599999999999</v>
      </c>
      <c r="BF43" s="17">
        <v>1.4655499999999999</v>
      </c>
      <c r="BG43" s="17">
        <v>1395.9410250000001</v>
      </c>
      <c r="BH43" s="17">
        <v>8.9601984999999995E-2</v>
      </c>
      <c r="BI43" s="17">
        <v>25.5374692</v>
      </c>
      <c r="BJ43" s="17">
        <v>24.7713711</v>
      </c>
      <c r="BK43" s="17">
        <v>77.869540228000005</v>
      </c>
      <c r="BL43" s="17">
        <v>237.19524632</v>
      </c>
      <c r="BM43" s="17">
        <v>1.4812573355</v>
      </c>
      <c r="BN43" s="17">
        <v>1355.2266304</v>
      </c>
      <c r="BO43" s="17">
        <v>1.25954545E-2</v>
      </c>
      <c r="BQ43" s="17" t="s">
        <v>212</v>
      </c>
      <c r="BR43" s="17">
        <v>195.32667179755001</v>
      </c>
      <c r="BS43" s="17">
        <v>719.72090852167003</v>
      </c>
      <c r="BT43" s="17">
        <v>47.258198230802101</v>
      </c>
      <c r="BU43" s="17">
        <v>13.0870753480677</v>
      </c>
      <c r="BV43" s="17">
        <v>1.4695573021114701</v>
      </c>
      <c r="BW43" s="17">
        <v>3.7581719521463799</v>
      </c>
      <c r="BX43" s="17">
        <v>160.62657057979499</v>
      </c>
      <c r="BY43" s="17">
        <v>160.62657057979499</v>
      </c>
      <c r="BZ43" s="17">
        <v>181.042711500341</v>
      </c>
      <c r="CA43" s="17">
        <v>272.63258577884602</v>
      </c>
      <c r="CB43" s="17">
        <v>0.14237973801978601</v>
      </c>
      <c r="CC43" s="17">
        <v>0.20489052557260001</v>
      </c>
      <c r="CD43" s="17">
        <v>47.392805202573101</v>
      </c>
      <c r="CE43" s="17">
        <v>1.2628933989425399E-2</v>
      </c>
      <c r="CF43" s="17">
        <v>7.0855016872633401E-3</v>
      </c>
      <c r="CG43" s="17">
        <v>1.5056553676769301E-2</v>
      </c>
      <c r="CH43" s="17">
        <v>2.9804506607172598E-2</v>
      </c>
      <c r="CI43" s="17">
        <v>1.4203672232189199</v>
      </c>
      <c r="CJ43" s="17">
        <v>4.9278636522958302E-2</v>
      </c>
      <c r="CK43" s="17">
        <v>0.156048791222518</v>
      </c>
      <c r="CL43" s="17">
        <v>0.24822068968519201</v>
      </c>
      <c r="CM43" s="17">
        <v>1399.7642216837701</v>
      </c>
      <c r="CN43" s="17">
        <v>20423.143247098498</v>
      </c>
      <c r="CO43" s="17">
        <v>45.949392950490797</v>
      </c>
      <c r="CP43" s="17">
        <v>8.9846408219713306E-2</v>
      </c>
      <c r="CQ43" s="17">
        <v>0.10354300051081899</v>
      </c>
      <c r="CR43" s="17">
        <v>0.25350455514801901</v>
      </c>
      <c r="CS43" s="17">
        <v>87.003638191956497</v>
      </c>
      <c r="CT43" s="17">
        <v>0.60022706481162102</v>
      </c>
      <c r="CU43" s="17">
        <v>55.822900496264801</v>
      </c>
      <c r="CV43" s="17">
        <v>68.629617729698197</v>
      </c>
      <c r="CW43" s="17">
        <v>1.6561918379660501</v>
      </c>
      <c r="CX43" s="17">
        <v>10.077358594092299</v>
      </c>
      <c r="CY43" s="17">
        <v>5.07845850694732</v>
      </c>
      <c r="CZ43" s="17">
        <v>31702.321809122899</v>
      </c>
      <c r="DA43" s="17">
        <v>0.25368163008459998</v>
      </c>
      <c r="DB43" s="17">
        <v>3.52217910280262E-3</v>
      </c>
      <c r="DC43" s="17">
        <v>0.76819945898576303</v>
      </c>
      <c r="DD43" s="17">
        <v>19.1560083533127</v>
      </c>
      <c r="DE43" s="17">
        <v>1.2198226452156899</v>
      </c>
      <c r="DF43" s="17">
        <v>2.83415608062303E-2</v>
      </c>
      <c r="DG43" s="17">
        <v>4.3617985297375998</v>
      </c>
      <c r="DH43" s="17">
        <v>7.3275525058284594E-2</v>
      </c>
      <c r="DI43" s="17">
        <v>635.86872337705802</v>
      </c>
      <c r="DJ43" s="17">
        <v>286.34322578189898</v>
      </c>
      <c r="DK43" s="17">
        <v>66.119379981362002</v>
      </c>
      <c r="DL43" s="17">
        <v>78.069641003041795</v>
      </c>
      <c r="DM43" s="17">
        <v>11224.0449170374</v>
      </c>
      <c r="DN43" s="17">
        <v>2.4599579904129198</v>
      </c>
      <c r="DO43" s="17">
        <v>30.818536383784298</v>
      </c>
      <c r="DP43" s="17">
        <v>81.084122021798393</v>
      </c>
      <c r="DQ43" s="17">
        <v>81.084122021798393</v>
      </c>
      <c r="DR43" s="17">
        <v>3.3949654005894101</v>
      </c>
      <c r="DS43" s="17">
        <v>0</v>
      </c>
      <c r="DT43" s="17">
        <v>191.76459338335101</v>
      </c>
      <c r="DU43" s="17">
        <v>0.62281234722796497</v>
      </c>
      <c r="DV43" s="17">
        <v>237.84274139034201</v>
      </c>
      <c r="DW43" s="17">
        <v>6.8504598914950504E-2</v>
      </c>
      <c r="DX43" s="17">
        <v>0.24881859539325701</v>
      </c>
      <c r="DY43" s="17">
        <v>0</v>
      </c>
      <c r="DZ43" s="17">
        <v>1.0027555184444099E-3</v>
      </c>
      <c r="EA43" s="17">
        <v>167.55618113384199</v>
      </c>
      <c r="EB43" s="17">
        <v>20.3867057632391</v>
      </c>
      <c r="EC43" s="17">
        <v>0.51538484845698596</v>
      </c>
      <c r="ED43" s="17">
        <v>2446.3953069694298</v>
      </c>
      <c r="EE43" s="17">
        <v>309.25536985899402</v>
      </c>
      <c r="EF43" s="17">
        <v>0.51722760233072596</v>
      </c>
      <c r="EG43" s="17">
        <v>1.47210247360295</v>
      </c>
      <c r="EH43" s="17">
        <v>1.2066576552522299</v>
      </c>
      <c r="EI43" s="17">
        <v>13.6300822977681</v>
      </c>
      <c r="EJ43" s="17">
        <v>27.673243287736899</v>
      </c>
      <c r="EK43" s="17">
        <v>1100.00069319216</v>
      </c>
      <c r="EL43" s="17">
        <v>1.4852924046740199</v>
      </c>
      <c r="EM43" s="17">
        <v>0.47601091513029498</v>
      </c>
      <c r="EN43" s="17">
        <v>19.4754349648226</v>
      </c>
      <c r="EO43" s="17">
        <v>880.51033014383995</v>
      </c>
      <c r="EP43" s="17">
        <v>0</v>
      </c>
      <c r="EQ43" s="17">
        <v>0.59038372274651696</v>
      </c>
      <c r="ER43" s="17">
        <v>0.84957711309049599</v>
      </c>
      <c r="ES43" s="17">
        <v>33733.732038087001</v>
      </c>
      <c r="ET43" s="17">
        <v>17307.787383251201</v>
      </c>
      <c r="EU43" s="17">
        <v>1923.08667895588</v>
      </c>
      <c r="EV43" s="17">
        <v>19230.874062207102</v>
      </c>
      <c r="EW43" s="17">
        <v>0.78950454086910304</v>
      </c>
      <c r="EX43" s="17">
        <v>1845.8818976375501</v>
      </c>
      <c r="EY43" s="17">
        <v>31.352532493384</v>
      </c>
      <c r="EZ43" s="17">
        <v>1.3019109697461499</v>
      </c>
      <c r="FA43" s="17">
        <v>3.6391183999999899E-4</v>
      </c>
      <c r="FB43" s="17">
        <v>2.0693199737614599E-3</v>
      </c>
      <c r="FC43" s="17">
        <v>0</v>
      </c>
      <c r="FD43" s="17">
        <v>2.22276812047818E-4</v>
      </c>
      <c r="FE43" s="17">
        <v>3.1091319599187502E-3</v>
      </c>
      <c r="FF43" s="17">
        <v>3.8594398590389399E-3</v>
      </c>
      <c r="FG43" s="17">
        <v>0</v>
      </c>
      <c r="FH43" s="17">
        <v>4.12238440335297</v>
      </c>
      <c r="FI43" s="17">
        <v>76.722159833771599</v>
      </c>
      <c r="FJ43" s="17">
        <v>7371.6036806043603</v>
      </c>
      <c r="FK43" s="17">
        <v>152.79141267734701</v>
      </c>
      <c r="FL43" s="17">
        <v>193.35717178778199</v>
      </c>
      <c r="FM43" s="17">
        <v>160.771506070757</v>
      </c>
      <c r="FN43" s="17">
        <v>154.40385239637999</v>
      </c>
      <c r="FO43" s="17">
        <v>52.620078884240797</v>
      </c>
      <c r="FP43" s="17">
        <v>1.7959798440377601E-2</v>
      </c>
      <c r="FQ43" s="17">
        <v>101.551964254854</v>
      </c>
      <c r="FR43" s="17">
        <v>7557.5998440552903</v>
      </c>
      <c r="FS43" s="17">
        <v>5304.5562455477802</v>
      </c>
      <c r="FT43" s="17">
        <v>2253.0435985075101</v>
      </c>
      <c r="FU43" s="17">
        <v>12.390164026080599</v>
      </c>
      <c r="FV43" s="17">
        <v>10.2367242568031</v>
      </c>
      <c r="FW43" s="17">
        <v>2031.7215196719501</v>
      </c>
      <c r="FX43" s="17">
        <v>153.967039691683</v>
      </c>
      <c r="FY43" s="17">
        <v>308.285814766557</v>
      </c>
      <c r="FZ43" s="17">
        <v>39.512559925130901</v>
      </c>
      <c r="GA43" s="17">
        <v>36.180504242905201</v>
      </c>
      <c r="GB43" s="17">
        <v>773.81753406747202</v>
      </c>
      <c r="GC43" s="17">
        <v>0.32107067218704</v>
      </c>
      <c r="GD43" s="17">
        <v>540.96362493005802</v>
      </c>
      <c r="GE43" s="17">
        <v>239.53844973560999</v>
      </c>
      <c r="GF43" s="17">
        <v>711.89364142043701</v>
      </c>
      <c r="GG43" s="17">
        <v>94.794147838013501</v>
      </c>
      <c r="GH43" s="17">
        <v>0</v>
      </c>
      <c r="GI43" s="17">
        <v>7179.98283874771</v>
      </c>
      <c r="GJ43" s="17">
        <v>1664.3109614177199</v>
      </c>
      <c r="GK43" s="17">
        <v>1358.9594094266299</v>
      </c>
      <c r="GL43" s="17">
        <v>92.385772978391998</v>
      </c>
      <c r="GM43" s="17">
        <v>120.593254559161</v>
      </c>
      <c r="GN43" s="17">
        <v>3166.8792016501902</v>
      </c>
      <c r="GO43" s="17">
        <v>261.21360286513499</v>
      </c>
      <c r="GP43" s="17">
        <v>0.30779845584913101</v>
      </c>
      <c r="GQ43" s="17">
        <v>4.5483121931778099</v>
      </c>
      <c r="GR43" s="17">
        <v>376.46504128136399</v>
      </c>
      <c r="GS43" s="17">
        <v>32524.1378907455</v>
      </c>
      <c r="GT43" s="17">
        <v>308.09050000818701</v>
      </c>
      <c r="GU43" s="17">
        <v>1213.8098554636999</v>
      </c>
      <c r="GW43" s="26">
        <f t="shared" si="68"/>
        <v>1.0371906597925746</v>
      </c>
      <c r="GX43" s="25">
        <f t="shared" si="69"/>
        <v>0</v>
      </c>
      <c r="GY43" s="40">
        <f t="shared" si="70"/>
        <v>2.5790175193799321E-3</v>
      </c>
      <c r="GZ43" s="40">
        <f t="shared" si="71"/>
        <v>2.7240657245335012E-3</v>
      </c>
      <c r="HA43" s="40">
        <f t="shared" si="72"/>
        <v>2.62701505785339E-3</v>
      </c>
      <c r="HB43" s="40">
        <f t="shared" si="73"/>
        <v>2.0492221057268772E-3</v>
      </c>
      <c r="HC43" s="40">
        <f t="shared" si="74"/>
        <v>1.8152760658996688E-3</v>
      </c>
      <c r="HD43" s="40">
        <f t="shared" si="75"/>
        <v>2.7077083470258088E-3</v>
      </c>
      <c r="HE43" s="40">
        <f t="shared" si="76"/>
        <v>2.4708633584502584E-3</v>
      </c>
      <c r="HF43" s="40">
        <f t="shared" si="77"/>
        <v>2.7297028328402851E-3</v>
      </c>
      <c r="HG43" s="40">
        <f t="shared" si="78"/>
        <v>2.672383257047036E-3</v>
      </c>
      <c r="HH43" s="40">
        <f t="shared" si="79"/>
        <v>2.6678718914378975E-3</v>
      </c>
      <c r="HI43" s="40">
        <f t="shared" si="80"/>
        <v>2.7212844971292553E-3</v>
      </c>
      <c r="HJ43" s="40">
        <f t="shared" si="81"/>
        <v>2.7157462073285157E-3</v>
      </c>
      <c r="HK43" s="40">
        <f t="shared" si="82"/>
        <v>2.7173002117784617E-3</v>
      </c>
      <c r="HL43" s="40">
        <f t="shared" si="83"/>
        <v>2.7162809697317612E-3</v>
      </c>
      <c r="HM43" s="40">
        <f t="shared" si="84"/>
        <v>2.7529017780234923E-3</v>
      </c>
      <c r="HN43" s="40">
        <f t="shared" si="85"/>
        <v>2.7054036602735965E-3</v>
      </c>
      <c r="HO43" s="40">
        <f t="shared" si="86"/>
        <v>2.7386396289686538E-3</v>
      </c>
      <c r="HP43" s="40">
        <f t="shared" si="87"/>
        <v>2.7368412929950109E-3</v>
      </c>
      <c r="HQ43" s="40">
        <f t="shared" si="88"/>
        <v>2.7025355097332411E-3</v>
      </c>
      <c r="HR43" s="40">
        <f t="shared" si="89"/>
        <v>2.7057255195731154E-3</v>
      </c>
      <c r="HS43" s="40">
        <f t="shared" si="90"/>
        <v>2.8297326921591396E-3</v>
      </c>
      <c r="HT43" s="40">
        <f t="shared" si="91"/>
        <v>2.6298961183966085E-3</v>
      </c>
      <c r="HU43" s="40">
        <f t="shared" si="92"/>
        <v>2.2172011228757975E-3</v>
      </c>
      <c r="HV43" s="40">
        <f t="shared" si="93"/>
        <v>2.6565812324616024E-3</v>
      </c>
      <c r="HW43" s="40">
        <f t="shared" si="94"/>
        <v>2.7385593651224165E-3</v>
      </c>
      <c r="HX43" s="40">
        <f t="shared" si="95"/>
        <v>2.6340987938574924E-3</v>
      </c>
      <c r="HY43" s="40">
        <f t="shared" si="96"/>
        <v>2.6831343762075328E-3</v>
      </c>
      <c r="HZ43" s="40">
        <f t="shared" si="97"/>
        <v>8.0032908639237591E-4</v>
      </c>
      <c r="IA43" s="40">
        <f t="shared" si="98"/>
        <v>2.7250018387692566E-3</v>
      </c>
      <c r="IB43" s="40">
        <f t="shared" si="99"/>
        <v>2.7555184444099171E-3</v>
      </c>
      <c r="IC43" s="40">
        <f t="shared" si="100"/>
        <v>2.4943373906332438E-3</v>
      </c>
      <c r="ID43" s="40">
        <f t="shared" si="101"/>
        <v>2.7570389517757431E-3</v>
      </c>
      <c r="IE43" s="40">
        <f t="shared" si="102"/>
        <v>2.7135010300948755E-3</v>
      </c>
      <c r="IF43" s="40">
        <f t="shared" si="103"/>
        <v>2.6955083427724572E-3</v>
      </c>
      <c r="IG43" s="40">
        <f t="shared" si="104"/>
        <v>2.9086928160767293E-2</v>
      </c>
      <c r="IH43" s="40">
        <f t="shared" si="105"/>
        <v>2.972263282797686E-2</v>
      </c>
      <c r="II43" s="40">
        <f t="shared" si="106"/>
        <v>2.7053040646379581E-3</v>
      </c>
      <c r="IJ43" s="40">
        <f t="shared" si="107"/>
        <v>2.7042042817458671E-3</v>
      </c>
      <c r="IK43" s="40">
        <f t="shared" si="108"/>
        <v>1.9184827599128286E-3</v>
      </c>
      <c r="IL43" s="40">
        <f t="shared" si="109"/>
        <v>0</v>
      </c>
      <c r="IM43" s="40">
        <f t="shared" si="110"/>
        <v>2.7314824378779105E-3</v>
      </c>
      <c r="IN43" s="40">
        <f t="shared" si="111"/>
        <v>2.4823132066793961E-3</v>
      </c>
      <c r="IO43" s="40">
        <f t="shared" si="112"/>
        <v>2.7408558378551003E-3</v>
      </c>
      <c r="IP43" s="40">
        <f t="shared" si="113"/>
        <v>2.6959768076246053E-3</v>
      </c>
      <c r="IQ43" s="40">
        <f t="shared" si="114"/>
        <v>2.6944996443559873E-3</v>
      </c>
      <c r="IR43" s="40">
        <f t="shared" si="115"/>
        <v>2.5414714631980945E-3</v>
      </c>
      <c r="IS43" s="40">
        <f t="shared" si="116"/>
        <v>2.7431315279669742E-3</v>
      </c>
      <c r="IT43" s="40">
        <f t="shared" si="117"/>
        <v>2.7964959754393187E-3</v>
      </c>
      <c r="IU43" s="40">
        <f t="shared" si="118"/>
        <v>2.535442922530497E-3</v>
      </c>
      <c r="IV43" s="40">
        <f t="shared" si="119"/>
        <v>0</v>
      </c>
      <c r="IW43" s="40">
        <f t="shared" si="120"/>
        <v>2.7116731685881417E-3</v>
      </c>
      <c r="IX43" s="40">
        <f t="shared" si="121"/>
        <v>2.6501734387828842E-3</v>
      </c>
      <c r="IY43" s="40">
        <f t="shared" si="122"/>
        <v>2.8479973256294601E-3</v>
      </c>
      <c r="IZ43" s="40">
        <f t="shared" si="123"/>
        <v>0</v>
      </c>
      <c r="JA43" s="40">
        <f t="shared" si="124"/>
        <v>2.7309294722919902E-3</v>
      </c>
      <c r="JB43" s="40">
        <f t="shared" si="125"/>
        <v>2.7498850125423292E-3</v>
      </c>
      <c r="JC43" s="40">
        <f t="shared" si="126"/>
        <v>2.7343332615537902E-3</v>
      </c>
      <c r="JD43" s="40">
        <f t="shared" si="127"/>
        <v>2.7387952752301928E-3</v>
      </c>
      <c r="JE43" s="40">
        <f t="shared" si="128"/>
        <v>2.7278772865725084E-3</v>
      </c>
      <c r="JF43" s="40">
        <f t="shared" si="129"/>
        <v>2.7401647582315719E-3</v>
      </c>
      <c r="JG43" s="40">
        <f t="shared" si="130"/>
        <v>2.7400790152670444E-3</v>
      </c>
      <c r="JH43" s="40">
        <f t="shared" si="131"/>
        <v>2.5696925197696029E-3</v>
      </c>
      <c r="JI43" s="40">
        <f t="shared" si="132"/>
        <v>2.7297978369620543E-3</v>
      </c>
      <c r="JJ43" s="40">
        <f t="shared" si="133"/>
        <v>2.7240838423647799E-3</v>
      </c>
      <c r="JK43" s="40">
        <f t="shared" si="134"/>
        <v>2.7543577899795243E-3</v>
      </c>
      <c r="JL43" s="40">
        <f t="shared" si="135"/>
        <v>2.6580612414898539E-3</v>
      </c>
    </row>
    <row r="44" spans="1:272" x14ac:dyDescent="0.25">
      <c r="A44" s="17" t="s">
        <v>213</v>
      </c>
      <c r="B44" s="59">
        <v>83450.584514999995</v>
      </c>
      <c r="C44" s="59">
        <v>2559.6310168</v>
      </c>
      <c r="D44" s="59">
        <v>88530.137581999996</v>
      </c>
      <c r="E44" s="59">
        <v>23920.471694</v>
      </c>
      <c r="F44" s="59">
        <v>17380.360769999999</v>
      </c>
      <c r="G44" s="59">
        <v>49176.645785000001</v>
      </c>
      <c r="H44" s="59">
        <v>62620.865096000001</v>
      </c>
      <c r="I44" s="17">
        <v>244.63648746999999</v>
      </c>
      <c r="J44" s="17">
        <v>29.023819183000001</v>
      </c>
      <c r="K44" s="17">
        <v>36.489082484999997</v>
      </c>
      <c r="L44" s="17">
        <v>0.85435830820000003</v>
      </c>
      <c r="M44" s="17">
        <v>684.09809551000001</v>
      </c>
      <c r="N44" s="17">
        <v>0.13992308889999999</v>
      </c>
      <c r="O44" s="17">
        <v>366.79293259000002</v>
      </c>
      <c r="P44" s="17">
        <v>0.93738110539999997</v>
      </c>
      <c r="Q44" s="17">
        <v>14.676269640999999</v>
      </c>
      <c r="R44" s="17">
        <v>61.676561479999997</v>
      </c>
      <c r="S44" s="17">
        <v>59.362632240000003</v>
      </c>
      <c r="T44" s="17">
        <v>2.3830553121000002</v>
      </c>
      <c r="U44" s="17">
        <v>42.032004049999998</v>
      </c>
      <c r="V44" s="17">
        <v>23.403499664999998</v>
      </c>
      <c r="W44" s="17">
        <v>6.4118293595000004</v>
      </c>
      <c r="X44" s="17">
        <v>0.79211936699999996</v>
      </c>
      <c r="Y44" s="17">
        <v>1.5020910233</v>
      </c>
      <c r="Z44" s="17">
        <v>32.621410363999999</v>
      </c>
      <c r="AA44" s="17">
        <v>395.41237960000001</v>
      </c>
      <c r="AB44" s="17">
        <v>523.49869999999999</v>
      </c>
      <c r="AC44" s="17">
        <v>4.5856000000000003</v>
      </c>
      <c r="AD44" s="17">
        <v>1.2995616144</v>
      </c>
      <c r="AE44" s="17">
        <v>2.0500000000000001E-2</v>
      </c>
      <c r="AF44" s="17">
        <v>5.0283612703999996</v>
      </c>
      <c r="AG44" s="17">
        <v>5.5190687</v>
      </c>
      <c r="AH44" s="17">
        <v>21.459959143999999</v>
      </c>
      <c r="AI44" s="17">
        <v>93.490505638000002</v>
      </c>
      <c r="AJ44" s="17">
        <v>2849.1678702999998</v>
      </c>
      <c r="AK44" s="17">
        <v>203.23307657999999</v>
      </c>
      <c r="AL44" s="17">
        <v>14.986327829</v>
      </c>
      <c r="AM44" s="17">
        <v>76.164870586999996</v>
      </c>
      <c r="AN44" s="17">
        <v>2.5078284201000001</v>
      </c>
      <c r="AO44" s="17">
        <v>1.2905315500000001</v>
      </c>
      <c r="AP44" s="17">
        <v>0.19189999999999999</v>
      </c>
      <c r="AQ44" s="17">
        <v>968.37294536000002</v>
      </c>
      <c r="AR44" s="17">
        <v>0.72860000000000003</v>
      </c>
      <c r="AS44" s="17">
        <v>5.1586001105000001</v>
      </c>
      <c r="AT44" s="17">
        <v>95.652597077999999</v>
      </c>
      <c r="AU44" s="17">
        <v>841.19357735999995</v>
      </c>
      <c r="AV44" s="17">
        <v>8.1747413620000007</v>
      </c>
      <c r="AX44" s="17">
        <v>5.7999999999999996E-3</v>
      </c>
      <c r="AZ44" s="17">
        <v>1.1450060000000001E-4</v>
      </c>
      <c r="BA44" s="17">
        <v>2.5113284999999999E-3</v>
      </c>
      <c r="BB44" s="17">
        <v>2.4259358E-3</v>
      </c>
      <c r="BC44" s="17">
        <v>10.667299999999999</v>
      </c>
      <c r="BD44" s="17">
        <v>10.720078421</v>
      </c>
      <c r="BE44" s="17">
        <v>57.259799999999998</v>
      </c>
      <c r="BF44" s="17">
        <v>41.360128699999997</v>
      </c>
      <c r="BG44" s="17">
        <v>74.891142584999997</v>
      </c>
      <c r="BH44" s="17">
        <v>8.7694999999999995E-2</v>
      </c>
      <c r="BI44" s="17">
        <v>173.14911028</v>
      </c>
      <c r="BJ44" s="17">
        <v>167.95466536000001</v>
      </c>
      <c r="BK44" s="17">
        <v>246.49449691000001</v>
      </c>
      <c r="BL44" s="17">
        <v>1795.0544669999999</v>
      </c>
      <c r="BM44" s="17">
        <v>156.44362962</v>
      </c>
      <c r="BN44" s="17">
        <v>1276.8539146999999</v>
      </c>
      <c r="BO44" s="17">
        <v>1.24390288E-2</v>
      </c>
      <c r="BQ44" s="17" t="s">
        <v>213</v>
      </c>
      <c r="BR44" s="17">
        <v>61.1832162637373</v>
      </c>
      <c r="BS44" s="17">
        <v>669.16396400611097</v>
      </c>
      <c r="BT44" s="17">
        <v>57.399627041336501</v>
      </c>
      <c r="BU44" s="17">
        <v>29.1017925987178</v>
      </c>
      <c r="BV44" s="17">
        <v>41.473771964692901</v>
      </c>
      <c r="BW44" s="17">
        <v>36.589387672814198</v>
      </c>
      <c r="BX44" s="17">
        <v>245.28198758872</v>
      </c>
      <c r="BY44" s="17">
        <v>245.28198758872</v>
      </c>
      <c r="BZ44" s="17">
        <v>326.56145232239498</v>
      </c>
      <c r="CA44" s="17">
        <v>1120.61090797867</v>
      </c>
      <c r="CB44" s="17">
        <v>0.35124896267976202</v>
      </c>
      <c r="CC44" s="17">
        <v>0.50545267299490204</v>
      </c>
      <c r="CD44" s="17">
        <v>685.95728762764804</v>
      </c>
      <c r="CE44" s="17">
        <v>1.2472975138589399E-2</v>
      </c>
      <c r="CF44" s="17">
        <v>4.4893301360488698E-2</v>
      </c>
      <c r="CG44" s="17">
        <v>9.5397750725739805E-2</v>
      </c>
      <c r="CH44" s="17">
        <v>1.50614754141125</v>
      </c>
      <c r="CI44" s="17">
        <v>367.79347280725398</v>
      </c>
      <c r="CJ44" s="17">
        <v>0.22549717837152899</v>
      </c>
      <c r="CK44" s="17">
        <v>0.71407309899620697</v>
      </c>
      <c r="CL44" s="17">
        <v>14.7117998291542</v>
      </c>
      <c r="CM44" s="17">
        <v>75.092789424969595</v>
      </c>
      <c r="CN44" s="17">
        <v>129016.65040055101</v>
      </c>
      <c r="CO44" s="17">
        <v>61.840396531757101</v>
      </c>
      <c r="CP44" s="17">
        <v>8.7934615307793298E-2</v>
      </c>
      <c r="CQ44" s="17">
        <v>0.69251637215459305</v>
      </c>
      <c r="CR44" s="17">
        <v>1.6954723887209699</v>
      </c>
      <c r="CS44" s="17">
        <v>59.523679564050298</v>
      </c>
      <c r="CT44" s="17">
        <v>42.146698335367901</v>
      </c>
      <c r="CU44" s="17">
        <v>93.739250773199402</v>
      </c>
      <c r="CV44" s="17">
        <v>23.467640570700802</v>
      </c>
      <c r="CW44" s="17">
        <v>5.1727212274373002</v>
      </c>
      <c r="CX44" s="17">
        <v>76.3375115849678</v>
      </c>
      <c r="CY44" s="17">
        <v>95.915362270182101</v>
      </c>
      <c r="CZ44" s="17">
        <v>83668.775858001594</v>
      </c>
      <c r="DA44" s="17">
        <v>6.4293668300331399</v>
      </c>
      <c r="DB44" s="17">
        <v>0.79418234817450495</v>
      </c>
      <c r="DC44" s="17">
        <v>5.2086510286215004</v>
      </c>
      <c r="DD44" s="17">
        <v>129.88153835876901</v>
      </c>
      <c r="DE44" s="17">
        <v>8.2706304793399497</v>
      </c>
      <c r="DF44" s="17">
        <v>0.19216129043138899</v>
      </c>
      <c r="DG44" s="17">
        <v>29.573577803204401</v>
      </c>
      <c r="DH44" s="17">
        <v>0.49682550650639101</v>
      </c>
      <c r="DI44" s="17">
        <v>2637.7339264340599</v>
      </c>
      <c r="DJ44" s="17">
        <v>3172.6207235581601</v>
      </c>
      <c r="DK44" s="17">
        <v>232.78056725186099</v>
      </c>
      <c r="DL44" s="17">
        <v>247.15321128470799</v>
      </c>
      <c r="DM44" s="17">
        <v>583.55653224576395</v>
      </c>
      <c r="DN44" s="17">
        <v>32.710664353580903</v>
      </c>
      <c r="DO44" s="17">
        <v>35.6666578301054</v>
      </c>
      <c r="DP44" s="17">
        <v>396.27206804432802</v>
      </c>
      <c r="DQ44" s="17">
        <v>396.27206804432802</v>
      </c>
      <c r="DR44" s="17">
        <v>6.5285870902495997</v>
      </c>
      <c r="DS44" s="17">
        <v>0</v>
      </c>
      <c r="DT44" s="17">
        <v>524.69201378016805</v>
      </c>
      <c r="DU44" s="17">
        <v>4.5981522231566903</v>
      </c>
      <c r="DV44" s="17">
        <v>1799.8893235943401</v>
      </c>
      <c r="DW44" s="17">
        <v>0.33167150080941599</v>
      </c>
      <c r="DX44" s="17">
        <v>0.88464685630735196</v>
      </c>
      <c r="DY44" s="17">
        <v>0</v>
      </c>
      <c r="DZ44" s="17">
        <v>2.05583905983895E-2</v>
      </c>
      <c r="EA44" s="17">
        <v>493.089350092492</v>
      </c>
      <c r="EB44" s="17">
        <v>38.583059074140699</v>
      </c>
      <c r="EC44" s="17">
        <v>0.90516136513955603</v>
      </c>
      <c r="ED44" s="17">
        <v>2952.9855862990898</v>
      </c>
      <c r="EE44" s="17">
        <v>335.00750165258802</v>
      </c>
      <c r="EF44" s="17">
        <v>1.31081462904808</v>
      </c>
      <c r="EG44" s="17">
        <v>3.73079492413164</v>
      </c>
      <c r="EH44" s="17">
        <v>5.5343367667984902</v>
      </c>
      <c r="EI44" s="17">
        <v>7.0986222245331101</v>
      </c>
      <c r="EJ44" s="17">
        <v>14.412372313373201</v>
      </c>
      <c r="EK44" s="17">
        <v>2914.84028198547</v>
      </c>
      <c r="EL44" s="17">
        <v>156.87134194755299</v>
      </c>
      <c r="EM44" s="17">
        <v>3.3850071290667101</v>
      </c>
      <c r="EN44" s="17">
        <v>204.745155749399</v>
      </c>
      <c r="EO44" s="17">
        <v>2565.0517989262398</v>
      </c>
      <c r="EP44" s="17">
        <v>0</v>
      </c>
      <c r="EQ44" s="17">
        <v>6.1589004046336697</v>
      </c>
      <c r="ER44" s="17">
        <v>8.86283970248207</v>
      </c>
      <c r="ES44" s="17">
        <v>66232.640135173206</v>
      </c>
      <c r="ET44" s="17">
        <v>79883.985557448206</v>
      </c>
      <c r="EU44" s="17">
        <v>8876.0337894377008</v>
      </c>
      <c r="EV44" s="17">
        <v>88760.019346885907</v>
      </c>
      <c r="EW44" s="17">
        <v>2.7370637707306602</v>
      </c>
      <c r="EX44" s="17">
        <v>3622.69636750994</v>
      </c>
      <c r="EY44" s="17">
        <v>44.683896065062498</v>
      </c>
      <c r="EZ44" s="17">
        <v>8.1966640934589705</v>
      </c>
      <c r="FA44" s="17">
        <v>0</v>
      </c>
      <c r="FB44" s="17">
        <v>5.8163715846271599E-3</v>
      </c>
      <c r="FC44" s="17">
        <v>0</v>
      </c>
      <c r="FD44" s="17">
        <v>1.14813406526959E-4</v>
      </c>
      <c r="FE44" s="17">
        <v>2.5181965727259898E-3</v>
      </c>
      <c r="FF44" s="17">
        <v>2.4326303636437101E-3</v>
      </c>
      <c r="FG44" s="17">
        <v>10.6965960537971</v>
      </c>
      <c r="FH44" s="17">
        <v>10.748384980412</v>
      </c>
      <c r="FI44" s="17">
        <v>224.67131989674601</v>
      </c>
      <c r="FJ44" s="17">
        <v>29459.549038671601</v>
      </c>
      <c r="FK44" s="17">
        <v>449.48672686569103</v>
      </c>
      <c r="FL44" s="17">
        <v>301.00254034647799</v>
      </c>
      <c r="FM44" s="17">
        <v>931.90647007093401</v>
      </c>
      <c r="FN44" s="17">
        <v>301.76584834708802</v>
      </c>
      <c r="FO44" s="17">
        <v>245.997935040089</v>
      </c>
      <c r="FP44" s="17">
        <v>8.6485418137690701E-2</v>
      </c>
      <c r="FQ44" s="17">
        <v>234.273365508273</v>
      </c>
      <c r="FR44" s="17">
        <v>23978.369642711499</v>
      </c>
      <c r="FS44" s="17">
        <v>17421.6163718481</v>
      </c>
      <c r="FT44" s="17">
        <v>6556.7532708633798</v>
      </c>
      <c r="FU44" s="17">
        <v>28.895743404624099</v>
      </c>
      <c r="FV44" s="17">
        <v>18.437383288898701</v>
      </c>
      <c r="FW44" s="17">
        <v>5482.2049117820097</v>
      </c>
      <c r="FX44" s="17">
        <v>330.4879009686</v>
      </c>
      <c r="FY44" s="17">
        <v>1411.8831850096899</v>
      </c>
      <c r="FZ44" s="17">
        <v>356.13462001085998</v>
      </c>
      <c r="GA44" s="17">
        <v>207.92036684627001</v>
      </c>
      <c r="GB44" s="17">
        <v>3551.7755162846502</v>
      </c>
      <c r="GC44" s="17">
        <v>2.51267921493957</v>
      </c>
      <c r="GD44" s="17">
        <v>3664.63628843478</v>
      </c>
      <c r="GE44" s="17">
        <v>717.55278785980795</v>
      </c>
      <c r="GF44" s="17">
        <v>2574.8508917418199</v>
      </c>
      <c r="GG44" s="17">
        <v>52.3688585755826</v>
      </c>
      <c r="GH44" s="17">
        <v>1.29406187130872</v>
      </c>
      <c r="GI44" s="17">
        <v>49296.960962147597</v>
      </c>
      <c r="GJ44" s="17">
        <v>6830.5071181600897</v>
      </c>
      <c r="GK44" s="17">
        <v>1280.2790221922701</v>
      </c>
      <c r="GL44" s="17">
        <v>7.4179608548642102E-3</v>
      </c>
      <c r="GM44" s="17">
        <v>1450.1921510673801</v>
      </c>
      <c r="GN44" s="17">
        <v>5451.0317661825502</v>
      </c>
      <c r="GO44" s="17">
        <v>970.844381840761</v>
      </c>
      <c r="GP44" s="17">
        <v>0.19241786539551101</v>
      </c>
      <c r="GQ44" s="17">
        <v>0.73059558799516899</v>
      </c>
      <c r="GR44" s="17">
        <v>944.86829868931795</v>
      </c>
      <c r="GS44" s="17">
        <v>62769.163474471097</v>
      </c>
      <c r="GT44" s="17">
        <v>843.31664143833996</v>
      </c>
      <c r="GU44" s="17">
        <v>1631.03098248079</v>
      </c>
      <c r="GW44" s="26">
        <f t="shared" si="68"/>
        <v>1.0551779961526928</v>
      </c>
      <c r="GX44" s="25">
        <f t="shared" si="69"/>
        <v>0</v>
      </c>
      <c r="GY44" s="40">
        <f t="shared" si="70"/>
        <v>2.6146173123853919E-3</v>
      </c>
      <c r="GZ44" s="40">
        <f t="shared" si="71"/>
        <v>2.1177982649299128E-3</v>
      </c>
      <c r="HA44" s="40">
        <f t="shared" si="72"/>
        <v>2.5966498094842109E-3</v>
      </c>
      <c r="HB44" s="40">
        <f t="shared" si="73"/>
        <v>2.4204350755349839E-3</v>
      </c>
      <c r="HC44" s="40">
        <f t="shared" si="74"/>
        <v>2.3736907647689135E-3</v>
      </c>
      <c r="HD44" s="40">
        <f t="shared" si="75"/>
        <v>2.4465917759745972E-3</v>
      </c>
      <c r="HE44" s="40">
        <f t="shared" si="76"/>
        <v>2.3681943429518142E-3</v>
      </c>
      <c r="HF44" s="40">
        <f t="shared" si="77"/>
        <v>2.6386093317300697E-3</v>
      </c>
      <c r="HG44" s="40">
        <f t="shared" si="78"/>
        <v>2.6865318870050998E-3</v>
      </c>
      <c r="HH44" s="40">
        <f t="shared" si="79"/>
        <v>2.7489095637149531E-3</v>
      </c>
      <c r="HI44" s="40">
        <f t="shared" si="80"/>
        <v>2.7427924000658021E-3</v>
      </c>
      <c r="HJ44" s="40">
        <f t="shared" si="81"/>
        <v>2.7177273695843203E-3</v>
      </c>
      <c r="HK44" s="40">
        <f t="shared" si="82"/>
        <v>2.6297531674095553E-3</v>
      </c>
      <c r="HL44" s="40">
        <f t="shared" si="83"/>
        <v>2.727806695153412E-3</v>
      </c>
      <c r="HM44" s="40">
        <f t="shared" si="84"/>
        <v>2.3354129447720963E-3</v>
      </c>
      <c r="HN44" s="40">
        <f t="shared" si="85"/>
        <v>2.4209277305006125E-3</v>
      </c>
      <c r="HO44" s="40">
        <f t="shared" si="86"/>
        <v>2.6563583932971246E-3</v>
      </c>
      <c r="HP44" s="40">
        <f t="shared" si="87"/>
        <v>2.7129410872346127E-3</v>
      </c>
      <c r="HQ44" s="40">
        <f t="shared" si="88"/>
        <v>2.0702200030830696E-3</v>
      </c>
      <c r="HR44" s="40">
        <f t="shared" si="89"/>
        <v>2.7287370174276428E-3</v>
      </c>
      <c r="HS44" s="40">
        <f t="shared" si="90"/>
        <v>2.7406544584751245E-3</v>
      </c>
      <c r="HT44" s="40">
        <f t="shared" si="91"/>
        <v>2.7351742458890174E-3</v>
      </c>
      <c r="HU44" s="40">
        <f t="shared" si="92"/>
        <v>2.6043816884797687E-3</v>
      </c>
      <c r="HV44" s="40">
        <f t="shared" si="93"/>
        <v>2.7005807559771218E-3</v>
      </c>
      <c r="HW44" s="40">
        <f t="shared" si="94"/>
        <v>2.7360555103221932E-3</v>
      </c>
      <c r="HX44" s="40">
        <f t="shared" si="95"/>
        <v>2.1741566240229436E-3</v>
      </c>
      <c r="HY44" s="40">
        <f t="shared" si="96"/>
        <v>2.2794971222814282E-3</v>
      </c>
      <c r="HZ44" s="40">
        <f t="shared" si="97"/>
        <v>2.737313144777109E-3</v>
      </c>
      <c r="IA44" s="40">
        <f t="shared" si="98"/>
        <v>2.4948111875061005E-3</v>
      </c>
      <c r="IB44" s="40">
        <f t="shared" si="99"/>
        <v>2.8483218726585162E-3</v>
      </c>
      <c r="IC44" s="40">
        <f t="shared" si="100"/>
        <v>2.6347118011802225E-3</v>
      </c>
      <c r="ID44" s="40">
        <f t="shared" si="101"/>
        <v>2.7664208634493228E-3</v>
      </c>
      <c r="IE44" s="40">
        <f t="shared" si="102"/>
        <v>2.3781682697462106E-3</v>
      </c>
      <c r="IF44" s="40">
        <f t="shared" si="103"/>
        <v>2.6606459501091321E-3</v>
      </c>
      <c r="IG44" s="40">
        <f t="shared" si="104"/>
        <v>2.304968140699809E-2</v>
      </c>
      <c r="IH44" s="40">
        <f t="shared" si="105"/>
        <v>7.4401234033565685E-3</v>
      </c>
      <c r="II44" s="40">
        <f t="shared" si="106"/>
        <v>2.3629723385079782E-3</v>
      </c>
      <c r="IJ44" s="40">
        <f t="shared" si="107"/>
        <v>2.2666748677870221E-3</v>
      </c>
      <c r="IK44" s="40">
        <f t="shared" si="108"/>
        <v>1.9342610525868969E-3</v>
      </c>
      <c r="IL44" s="40">
        <f t="shared" si="109"/>
        <v>2.7355559875462832E-3</v>
      </c>
      <c r="IM44" s="40">
        <f t="shared" si="110"/>
        <v>2.6986211334602351E-3</v>
      </c>
      <c r="IN44" s="40">
        <f t="shared" si="111"/>
        <v>2.5521535815338273E-3</v>
      </c>
      <c r="IO44" s="40">
        <f t="shared" si="112"/>
        <v>2.7389349370971288E-3</v>
      </c>
      <c r="IP44" s="40">
        <f t="shared" si="113"/>
        <v>2.7373932142089261E-3</v>
      </c>
      <c r="IQ44" s="40">
        <f t="shared" si="114"/>
        <v>2.747078492472391E-3</v>
      </c>
      <c r="IR44" s="40">
        <f t="shared" si="115"/>
        <v>2.5238710036315625E-3</v>
      </c>
      <c r="IS44" s="40">
        <f t="shared" si="116"/>
        <v>2.6817645339676293E-3</v>
      </c>
      <c r="IT44" s="40">
        <f t="shared" si="117"/>
        <v>0</v>
      </c>
      <c r="IU44" s="40">
        <f t="shared" si="118"/>
        <v>2.8226870046828135E-3</v>
      </c>
      <c r="IV44" s="40">
        <f t="shared" si="119"/>
        <v>0</v>
      </c>
      <c r="IW44" s="40">
        <f t="shared" si="120"/>
        <v>2.7319204175261487E-3</v>
      </c>
      <c r="IX44" s="40">
        <f t="shared" si="121"/>
        <v>2.7348364524951152E-3</v>
      </c>
      <c r="IY44" s="40">
        <f t="shared" si="122"/>
        <v>2.7595798881858546E-3</v>
      </c>
      <c r="IZ44" s="40">
        <f t="shared" si="123"/>
        <v>2.7463419794231479E-3</v>
      </c>
      <c r="JA44" s="40">
        <f t="shared" si="124"/>
        <v>2.6405179421588112E-3</v>
      </c>
      <c r="JB44" s="40">
        <f t="shared" si="125"/>
        <v>2.4419757200776562E-3</v>
      </c>
      <c r="JC44" s="40">
        <f t="shared" si="126"/>
        <v>2.7476525887334523E-3</v>
      </c>
      <c r="JD44" s="40">
        <f t="shared" si="127"/>
        <v>2.6925325613871205E-3</v>
      </c>
      <c r="JE44" s="40">
        <f t="shared" si="128"/>
        <v>2.732371375714731E-3</v>
      </c>
      <c r="JF44" s="40">
        <f t="shared" si="129"/>
        <v>2.7391084257128652E-3</v>
      </c>
      <c r="JG44" s="40">
        <f t="shared" si="130"/>
        <v>2.7392396469905381E-3</v>
      </c>
      <c r="JH44" s="40">
        <f t="shared" si="131"/>
        <v>2.6723289280916203E-3</v>
      </c>
      <c r="JI44" s="40">
        <f t="shared" si="132"/>
        <v>2.6934316942596602E-3</v>
      </c>
      <c r="JJ44" s="40">
        <f t="shared" si="133"/>
        <v>2.7339708787881287E-3</v>
      </c>
      <c r="JK44" s="40">
        <f t="shared" si="134"/>
        <v>2.6824583868507068E-3</v>
      </c>
      <c r="JL44" s="40">
        <f t="shared" si="135"/>
        <v>2.7290184093310848E-3</v>
      </c>
    </row>
    <row r="45" spans="1:272" x14ac:dyDescent="0.25">
      <c r="A45" s="17" t="s">
        <v>214</v>
      </c>
      <c r="B45" s="59">
        <v>9243.9390691000008</v>
      </c>
      <c r="C45" s="59">
        <v>330.26312715</v>
      </c>
      <c r="D45" s="59">
        <v>7012.8898459000002</v>
      </c>
      <c r="E45" s="59">
        <v>3959.3312974999999</v>
      </c>
      <c r="F45" s="59">
        <v>1803.7536169</v>
      </c>
      <c r="G45" s="59">
        <v>1230.4781621</v>
      </c>
      <c r="H45" s="59">
        <v>2720.4586657</v>
      </c>
      <c r="I45" s="17">
        <v>5.0630055404999998</v>
      </c>
      <c r="J45" s="17">
        <v>1.6338274778999999</v>
      </c>
      <c r="K45" s="17">
        <v>0.56663981500000005</v>
      </c>
      <c r="L45" s="17">
        <v>2.0912887318000002</v>
      </c>
      <c r="M45" s="17">
        <v>44.644663903999998</v>
      </c>
      <c r="N45" s="17">
        <v>6.6208616999999997E-2</v>
      </c>
      <c r="O45" s="17">
        <v>3.260371031</v>
      </c>
      <c r="P45" s="17">
        <v>0.31334364609999998</v>
      </c>
      <c r="Q45" s="17">
        <v>0.52971652189999996</v>
      </c>
      <c r="R45" s="17">
        <v>9.8739647142999996</v>
      </c>
      <c r="S45" s="17">
        <v>1531.3781122</v>
      </c>
      <c r="T45" s="17">
        <v>0.1928804002</v>
      </c>
      <c r="U45" s="17">
        <v>4.9048831600000002E-2</v>
      </c>
      <c r="V45" s="17">
        <v>6.8249808139999999</v>
      </c>
      <c r="W45" s="17">
        <v>3.9115891399999998E-2</v>
      </c>
      <c r="X45" s="17">
        <v>3.1483969999999999E-6</v>
      </c>
      <c r="Y45" s="17">
        <v>1.8633607900000002E-2</v>
      </c>
      <c r="Z45" s="17">
        <v>1.3553872942</v>
      </c>
      <c r="AA45" s="17">
        <v>47.453955258999997</v>
      </c>
      <c r="AB45" s="17">
        <v>899.23111082000003</v>
      </c>
      <c r="AC45" s="17">
        <v>1.95E-2</v>
      </c>
      <c r="AD45" s="17">
        <v>0.3986233233</v>
      </c>
      <c r="AE45" s="17">
        <v>6.0836769999999998E-4</v>
      </c>
      <c r="AF45" s="17">
        <v>4.6409090587000001</v>
      </c>
      <c r="AG45" s="17">
        <v>4.6660000000000001E-7</v>
      </c>
      <c r="AH45" s="17">
        <v>3.1540077572</v>
      </c>
      <c r="AI45" s="17">
        <v>35.568637766000002</v>
      </c>
      <c r="AJ45" s="17">
        <v>18.199910982999999</v>
      </c>
      <c r="AK45" s="17">
        <v>2.4544171677</v>
      </c>
      <c r="AL45" s="17">
        <v>1.4151403331000001</v>
      </c>
      <c r="AM45" s="17">
        <v>1.3679579113</v>
      </c>
      <c r="AN45" s="17">
        <v>2.3171610400000001E-2</v>
      </c>
      <c r="AO45" s="5">
        <v>1.5799999999999999E-9</v>
      </c>
      <c r="AP45" s="17">
        <v>2.715177E-3</v>
      </c>
      <c r="AQ45" s="17">
        <v>69.613077114999996</v>
      </c>
      <c r="AR45" s="17">
        <v>1.00129346E-2</v>
      </c>
      <c r="AS45" s="17">
        <v>0.3163548893</v>
      </c>
      <c r="AT45" s="17">
        <v>1.2385851524</v>
      </c>
      <c r="AU45" s="17">
        <v>56.460126768999999</v>
      </c>
      <c r="AV45" s="17">
        <v>6.0552557999999999E-2</v>
      </c>
      <c r="AZ45" s="17">
        <v>1.7718099999999999E-5</v>
      </c>
      <c r="BA45" s="17">
        <v>3.8198749999999998E-4</v>
      </c>
      <c r="BB45" s="17">
        <v>4.1297909999999998E-4</v>
      </c>
      <c r="BD45" s="17">
        <v>0.18127585030000001</v>
      </c>
      <c r="BE45" s="17">
        <v>4.1531980000000003E-2</v>
      </c>
      <c r="BF45" s="17">
        <v>3.3299999999999999E-6</v>
      </c>
      <c r="BG45" s="17">
        <v>0.86319952</v>
      </c>
      <c r="BH45" s="17">
        <v>2.8795000000000001E-8</v>
      </c>
      <c r="BI45" s="17">
        <v>18.948214</v>
      </c>
      <c r="BJ45" s="17">
        <v>18.379767000000001</v>
      </c>
      <c r="BK45" s="17">
        <v>13.810774565999999</v>
      </c>
      <c r="BL45" s="17">
        <v>56.320621338999999</v>
      </c>
      <c r="BM45" s="17">
        <v>0.1050483176</v>
      </c>
      <c r="BN45" s="17">
        <v>45.929981073999997</v>
      </c>
      <c r="BO45" s="17">
        <v>3.9149000000000001E-5</v>
      </c>
      <c r="BQ45" s="17" t="s">
        <v>214</v>
      </c>
      <c r="BR45" s="17">
        <v>6.8807993780349603</v>
      </c>
      <c r="BS45" s="17">
        <v>47.0750892451006</v>
      </c>
      <c r="BT45" s="17">
        <v>4.16454248912842E-2</v>
      </c>
      <c r="BU45" s="17">
        <v>1.6378362380101199</v>
      </c>
      <c r="BV45" s="5">
        <v>3.3404079697085098E-6</v>
      </c>
      <c r="BW45" s="17">
        <v>0.568158105599187</v>
      </c>
      <c r="BX45" s="17">
        <v>5.0763335262067697</v>
      </c>
      <c r="BY45" s="17">
        <v>5.0763335262067697</v>
      </c>
      <c r="BZ45" s="17">
        <v>26.509641600059499</v>
      </c>
      <c r="CA45" s="17">
        <v>7.2782198793036201</v>
      </c>
      <c r="CB45" s="17">
        <v>0.85967570834835505</v>
      </c>
      <c r="CC45" s="17">
        <v>1.23710328104301</v>
      </c>
      <c r="CD45" s="17">
        <v>44.767580241980603</v>
      </c>
      <c r="CE45" s="5">
        <v>3.9256750007057102E-5</v>
      </c>
      <c r="CF45" s="17">
        <v>2.12434861907989E-2</v>
      </c>
      <c r="CG45" s="17">
        <v>4.51423089612372E-2</v>
      </c>
      <c r="CH45" s="17">
        <v>1.8687810754899999E-2</v>
      </c>
      <c r="CI45" s="17">
        <v>3.2692481352345202</v>
      </c>
      <c r="CJ45" s="17">
        <v>7.5405240308206001E-2</v>
      </c>
      <c r="CK45" s="17">
        <v>0.238782952066006</v>
      </c>
      <c r="CL45" s="17">
        <v>0.53115539029463499</v>
      </c>
      <c r="CM45" s="17">
        <v>0.86564874971258599</v>
      </c>
      <c r="CN45" s="17">
        <v>5101.4191064978704</v>
      </c>
      <c r="CO45" s="17">
        <v>9.9008844273159404</v>
      </c>
      <c r="CP45" s="5">
        <v>2.88733596917937E-8</v>
      </c>
      <c r="CQ45" s="17">
        <v>5.6084690579980903E-2</v>
      </c>
      <c r="CR45" s="17">
        <v>0.13731041044770301</v>
      </c>
      <c r="CS45" s="17">
        <v>1535.82686752164</v>
      </c>
      <c r="CT45" s="17">
        <v>4.9183978036296302E-2</v>
      </c>
      <c r="CU45" s="17">
        <v>35.666060077538802</v>
      </c>
      <c r="CV45" s="17">
        <v>6.8435474039356903</v>
      </c>
      <c r="CW45" s="17">
        <v>0.31720598624527602</v>
      </c>
      <c r="CX45" s="17">
        <v>1.3716430979800101</v>
      </c>
      <c r="CY45" s="17">
        <v>1.2418612120460499</v>
      </c>
      <c r="CZ45" s="17">
        <v>9266.6150766752107</v>
      </c>
      <c r="DA45" s="17">
        <v>3.9224210247100703E-2</v>
      </c>
      <c r="DB45" s="5">
        <v>3.1569666842374999E-6</v>
      </c>
      <c r="DC45" s="17">
        <v>0.57000641544998998</v>
      </c>
      <c r="DD45" s="17">
        <v>14.213331834190299</v>
      </c>
      <c r="DE45" s="17">
        <v>0.90508592403974897</v>
      </c>
      <c r="DF45" s="17">
        <v>2.10289277269795E-2</v>
      </c>
      <c r="DG45" s="17">
        <v>3.2363415400386799</v>
      </c>
      <c r="DH45" s="17">
        <v>5.4368682021858898E-2</v>
      </c>
      <c r="DI45" s="17">
        <v>77.379094319339103</v>
      </c>
      <c r="DJ45" s="17">
        <v>134.69623282868599</v>
      </c>
      <c r="DK45" s="17">
        <v>14.285826795233399</v>
      </c>
      <c r="DL45" s="17">
        <v>13.848529408948499</v>
      </c>
      <c r="DM45" s="17">
        <v>25.934204909093701</v>
      </c>
      <c r="DN45" s="17">
        <v>1.3591067997041499</v>
      </c>
      <c r="DO45" s="17">
        <v>4.1970671543654596</v>
      </c>
      <c r="DP45" s="17">
        <v>47.530552388668603</v>
      </c>
      <c r="DQ45" s="17">
        <v>47.530552388668603</v>
      </c>
      <c r="DR45" s="17">
        <v>0.94101048384874098</v>
      </c>
      <c r="DS45" s="17">
        <v>0</v>
      </c>
      <c r="DT45" s="17">
        <v>901.66791449346499</v>
      </c>
      <c r="DU45" s="17">
        <v>1.9555551617365701E-2</v>
      </c>
      <c r="DV45" s="17">
        <v>56.470501000934298</v>
      </c>
      <c r="DW45" s="17">
        <v>8.5651679439816705E-2</v>
      </c>
      <c r="DX45" s="17">
        <v>0.289923528579625</v>
      </c>
      <c r="DY45" s="17">
        <v>0</v>
      </c>
      <c r="DZ45" s="17">
        <v>6.0999085791762098E-4</v>
      </c>
      <c r="EA45" s="17">
        <v>16.1564513526742</v>
      </c>
      <c r="EB45" s="17">
        <v>3.7793514631659102</v>
      </c>
      <c r="EC45" s="17">
        <v>9.1059601590065695E-2</v>
      </c>
      <c r="ED45" s="17">
        <v>168.37963461149499</v>
      </c>
      <c r="EE45" s="17">
        <v>26.683301608483301</v>
      </c>
      <c r="EF45" s="17">
        <v>1.2097360440042499</v>
      </c>
      <c r="EG45" s="17">
        <v>3.4431057796700699</v>
      </c>
      <c r="EH45" s="5">
        <v>4.68017247639676E-7</v>
      </c>
      <c r="EI45" s="17">
        <v>1.0435139774808799</v>
      </c>
      <c r="EJ45" s="17">
        <v>2.11863791377723</v>
      </c>
      <c r="EK45" s="17">
        <v>20.789053810871099</v>
      </c>
      <c r="EL45" s="17">
        <v>0.105335110556721</v>
      </c>
      <c r="EM45" s="17">
        <v>0.31968850222093598</v>
      </c>
      <c r="EN45" s="17">
        <v>2.5971937420381201</v>
      </c>
      <c r="EO45" s="17">
        <v>331.10295117556001</v>
      </c>
      <c r="EP45" s="17">
        <v>0</v>
      </c>
      <c r="EQ45" s="17">
        <v>0.58170635268440296</v>
      </c>
      <c r="ER45" s="17">
        <v>0.837086985587284</v>
      </c>
      <c r="ES45" s="17">
        <v>2845.5503677860602</v>
      </c>
      <c r="ET45" s="17">
        <v>6326.1776315900297</v>
      </c>
      <c r="EU45" s="17">
        <v>702.91043117136996</v>
      </c>
      <c r="EV45" s="17">
        <v>7029.0880627613997</v>
      </c>
      <c r="EW45" s="17">
        <v>8.4606827777180801E-2</v>
      </c>
      <c r="EX45" s="17">
        <v>253.60709172926599</v>
      </c>
      <c r="EY45" s="17">
        <v>4.9716310905246601</v>
      </c>
      <c r="EZ45" s="17">
        <v>6.0720135934463203E-2</v>
      </c>
      <c r="FA45" s="17">
        <v>0</v>
      </c>
      <c r="FB45" s="17">
        <v>0</v>
      </c>
      <c r="FC45" s="17">
        <v>0</v>
      </c>
      <c r="FD45" s="5">
        <v>1.7767576580300599E-5</v>
      </c>
      <c r="FE45" s="17">
        <v>3.8305661076678399E-4</v>
      </c>
      <c r="FF45" s="17">
        <v>4.1408800312319898E-4</v>
      </c>
      <c r="FG45" s="17">
        <v>0</v>
      </c>
      <c r="FH45" s="17">
        <v>0.18163285243055499</v>
      </c>
      <c r="FI45" s="17">
        <v>24.413018806365798</v>
      </c>
      <c r="FJ45" s="17">
        <v>1168.11027821832</v>
      </c>
      <c r="FK45" s="17">
        <v>58.174442251062104</v>
      </c>
      <c r="FL45" s="17">
        <v>65.659526064564901</v>
      </c>
      <c r="FM45" s="17">
        <v>124.051700284947</v>
      </c>
      <c r="FN45" s="17">
        <v>45.523752124466299</v>
      </c>
      <c r="FO45" s="17">
        <v>15.112269663298999</v>
      </c>
      <c r="FP45" s="17">
        <v>2.41304274373716E-2</v>
      </c>
      <c r="FQ45" s="17">
        <v>75.937060890085803</v>
      </c>
      <c r="FR45" s="17">
        <v>3965.3064500130199</v>
      </c>
      <c r="FS45" s="17">
        <v>1807.51775536991</v>
      </c>
      <c r="FT45" s="17">
        <v>2157.7886946430999</v>
      </c>
      <c r="FU45" s="17">
        <v>6.81099971339912</v>
      </c>
      <c r="FV45" s="17">
        <v>2.27916318358439</v>
      </c>
      <c r="FW45" s="17">
        <v>849.54002684755403</v>
      </c>
      <c r="FX45" s="17">
        <v>48.795623082943202</v>
      </c>
      <c r="FY45" s="17">
        <v>72.6673550737721</v>
      </c>
      <c r="FZ45" s="17">
        <v>14.425006836808301</v>
      </c>
      <c r="GA45" s="17">
        <v>11.5978442691402</v>
      </c>
      <c r="GB45" s="17">
        <v>189.48932417577399</v>
      </c>
      <c r="GC45" s="17">
        <v>2.3216733574941299E-2</v>
      </c>
      <c r="GD45" s="17">
        <v>127.323778036463</v>
      </c>
      <c r="GE45" s="17">
        <v>68.761824932951797</v>
      </c>
      <c r="GF45" s="17">
        <v>131.25065743033599</v>
      </c>
      <c r="GG45" s="17">
        <v>3.02815973886287</v>
      </c>
      <c r="GH45" s="5">
        <v>1.5841155045553001E-9</v>
      </c>
      <c r="GI45" s="17">
        <v>1233.87982368702</v>
      </c>
      <c r="GJ45" s="17">
        <v>251.277550408107</v>
      </c>
      <c r="GK45" s="17">
        <v>46.057172347304999</v>
      </c>
      <c r="GL45" s="17">
        <v>2.9632251904711899</v>
      </c>
      <c r="GM45" s="17">
        <v>16.882657674190899</v>
      </c>
      <c r="GN45" s="17">
        <v>245.357538823124</v>
      </c>
      <c r="GO45" s="17">
        <v>69.799419410576704</v>
      </c>
      <c r="GP45" s="17">
        <v>2.7229549130336201E-3</v>
      </c>
      <c r="GQ45" s="17">
        <v>1.0039512133752201E-2</v>
      </c>
      <c r="GR45" s="17">
        <v>60.565399924997401</v>
      </c>
      <c r="GS45" s="17">
        <v>2727.7062621626201</v>
      </c>
      <c r="GT45" s="17">
        <v>56.613884478901099</v>
      </c>
      <c r="GU45" s="17">
        <v>101.726295340335</v>
      </c>
      <c r="GW45" s="26">
        <f t="shared" si="68"/>
        <v>1.0432026377832961</v>
      </c>
      <c r="GX45" s="25">
        <f t="shared" si="69"/>
        <v>0</v>
      </c>
      <c r="GY45" s="40">
        <f t="shared" si="70"/>
        <v>2.4530676160566373E-3</v>
      </c>
      <c r="GZ45" s="40">
        <f t="shared" si="71"/>
        <v>2.5428937005691579E-3</v>
      </c>
      <c r="HA45" s="40">
        <f t="shared" si="72"/>
        <v>2.3097777403233528E-3</v>
      </c>
      <c r="HB45" s="40">
        <f t="shared" si="73"/>
        <v>1.5091317356526468E-3</v>
      </c>
      <c r="HC45" s="40">
        <f t="shared" si="74"/>
        <v>2.0868362700107493E-3</v>
      </c>
      <c r="HD45" s="40">
        <f t="shared" si="75"/>
        <v>2.7645038260691972E-3</v>
      </c>
      <c r="HE45" s="40">
        <f t="shared" si="76"/>
        <v>2.664108282180137E-3</v>
      </c>
      <c r="HF45" s="40">
        <f t="shared" si="77"/>
        <v>2.6324256610340663E-3</v>
      </c>
      <c r="HG45" s="40">
        <f t="shared" si="78"/>
        <v>2.4536006183911965E-3</v>
      </c>
      <c r="HH45" s="40">
        <f t="shared" si="79"/>
        <v>2.679463318663824E-3</v>
      </c>
      <c r="HI45" s="40">
        <f t="shared" si="80"/>
        <v>2.6252987011693694E-3</v>
      </c>
      <c r="HJ45" s="40">
        <f t="shared" si="81"/>
        <v>2.7532145441818961E-3</v>
      </c>
      <c r="HK45" s="40">
        <f t="shared" si="82"/>
        <v>2.6760587981486759E-3</v>
      </c>
      <c r="HL45" s="40">
        <f t="shared" si="83"/>
        <v>2.7227282263630657E-3</v>
      </c>
      <c r="HM45" s="40">
        <f t="shared" si="84"/>
        <v>2.6952717399047446E-3</v>
      </c>
      <c r="HN45" s="40">
        <f t="shared" si="85"/>
        <v>2.7162988790194065E-3</v>
      </c>
      <c r="HO45" s="40">
        <f t="shared" si="86"/>
        <v>2.7263327138443501E-3</v>
      </c>
      <c r="HP45" s="40">
        <f t="shared" si="87"/>
        <v>2.9050665450930458E-3</v>
      </c>
      <c r="HQ45" s="40">
        <f t="shared" si="88"/>
        <v>2.6684973027338637E-3</v>
      </c>
      <c r="HR45" s="40">
        <f t="shared" si="89"/>
        <v>2.7553446613863956E-3</v>
      </c>
      <c r="HS45" s="40">
        <f t="shared" si="90"/>
        <v>2.7203871251337383E-3</v>
      </c>
      <c r="HT45" s="40">
        <f t="shared" si="91"/>
        <v>2.7691775190045948E-3</v>
      </c>
      <c r="HU45" s="40">
        <f t="shared" si="92"/>
        <v>2.7219198333310363E-3</v>
      </c>
      <c r="HV45" s="40">
        <f t="shared" si="93"/>
        <v>2.9088760046302002E-3</v>
      </c>
      <c r="HW45" s="40">
        <f t="shared" si="94"/>
        <v>2.7442381377385501E-3</v>
      </c>
      <c r="HX45" s="40">
        <f t="shared" si="95"/>
        <v>1.6141358344219133E-3</v>
      </c>
      <c r="HY45" s="40">
        <f t="shared" si="96"/>
        <v>2.7098747409249084E-3</v>
      </c>
      <c r="HZ45" s="40">
        <f t="shared" si="97"/>
        <v>2.8488008905487761E-3</v>
      </c>
      <c r="IA45" s="40">
        <f t="shared" si="98"/>
        <v>2.7151250153990029E-3</v>
      </c>
      <c r="IB45" s="40">
        <f t="shared" si="99"/>
        <v>2.6680540693087493E-3</v>
      </c>
      <c r="IC45" s="40">
        <f t="shared" si="100"/>
        <v>2.5712128428697851E-3</v>
      </c>
      <c r="ID45" s="40">
        <f t="shared" si="101"/>
        <v>3.0373931411829995E-3</v>
      </c>
      <c r="IE45" s="40">
        <f t="shared" si="102"/>
        <v>2.5821540988661628E-3</v>
      </c>
      <c r="IF45" s="40">
        <f t="shared" si="103"/>
        <v>2.7389947340610778E-3</v>
      </c>
      <c r="IG45" s="40">
        <f t="shared" si="104"/>
        <v>0.14226129074419883</v>
      </c>
      <c r="IH45" s="40">
        <f t="shared" si="105"/>
        <v>5.8171274311902783E-2</v>
      </c>
      <c r="II45" s="40">
        <f t="shared" si="106"/>
        <v>2.5813730880560291E-3</v>
      </c>
      <c r="IJ45" s="40">
        <f t="shared" si="107"/>
        <v>2.6939327954234663E-3</v>
      </c>
      <c r="IK45" s="40">
        <f t="shared" si="108"/>
        <v>1.9473473859761873E-3</v>
      </c>
      <c r="IL45" s="40">
        <f t="shared" si="109"/>
        <v>2.6047497185444127E-3</v>
      </c>
      <c r="IM45" s="40">
        <f t="shared" si="110"/>
        <v>2.8646062608883721E-3</v>
      </c>
      <c r="IN45" s="40">
        <f t="shared" si="111"/>
        <v>2.6768288847348679E-3</v>
      </c>
      <c r="IO45" s="40">
        <f t="shared" si="112"/>
        <v>2.6543201183197853E-3</v>
      </c>
      <c r="IP45" s="40">
        <f t="shared" si="113"/>
        <v>2.6903233490692875E-3</v>
      </c>
      <c r="IQ45" s="40">
        <f t="shared" si="114"/>
        <v>2.645001548502281E-3</v>
      </c>
      <c r="IR45" s="40">
        <f t="shared" si="115"/>
        <v>2.7232972842973226E-3</v>
      </c>
      <c r="IS45" s="40">
        <f t="shared" si="116"/>
        <v>2.7674790297579723E-3</v>
      </c>
      <c r="IT45" s="40">
        <f t="shared" si="117"/>
        <v>0</v>
      </c>
      <c r="IU45" s="40">
        <f t="shared" si="118"/>
        <v>0</v>
      </c>
      <c r="IV45" s="40">
        <f t="shared" si="119"/>
        <v>0</v>
      </c>
      <c r="IW45" s="40">
        <f t="shared" si="120"/>
        <v>2.7924314853511145E-3</v>
      </c>
      <c r="IX45" s="40">
        <f t="shared" si="121"/>
        <v>2.798810868900185E-3</v>
      </c>
      <c r="IY45" s="40">
        <f t="shared" si="122"/>
        <v>2.6851313376366772E-3</v>
      </c>
      <c r="IZ45" s="40">
        <f t="shared" si="123"/>
        <v>0</v>
      </c>
      <c r="JA45" s="40">
        <f t="shared" si="124"/>
        <v>1.9693860487437396E-3</v>
      </c>
      <c r="JB45" s="40">
        <f t="shared" si="125"/>
        <v>2.7315069323493963E-3</v>
      </c>
      <c r="JC45" s="40">
        <f t="shared" si="126"/>
        <v>3.1255164289819711E-3</v>
      </c>
      <c r="JD45" s="40">
        <f t="shared" si="127"/>
        <v>2.8373853968153128E-3</v>
      </c>
      <c r="JE45" s="40">
        <f t="shared" si="128"/>
        <v>2.7212950787879695E-3</v>
      </c>
      <c r="JF45" s="40">
        <f t="shared" si="129"/>
        <v>2.7416474960414322E-3</v>
      </c>
      <c r="JG45" s="40">
        <f t="shared" si="130"/>
        <v>2.7415966708154824E-3</v>
      </c>
      <c r="JH45" s="40">
        <f t="shared" si="131"/>
        <v>2.7337237870384595E-3</v>
      </c>
      <c r="JI45" s="40">
        <f t="shared" si="132"/>
        <v>2.661186229323671E-3</v>
      </c>
      <c r="JJ45" s="40">
        <f t="shared" si="133"/>
        <v>2.7301051865775148E-3</v>
      </c>
      <c r="JK45" s="40">
        <f t="shared" si="134"/>
        <v>2.7692428851663928E-3</v>
      </c>
      <c r="JL45" s="40">
        <f t="shared" si="135"/>
        <v>2.7523054754170356E-3</v>
      </c>
    </row>
    <row r="46" spans="1:272" x14ac:dyDescent="0.25">
      <c r="A46" s="17" t="s">
        <v>215</v>
      </c>
      <c r="B46" s="59">
        <v>99.598878937999999</v>
      </c>
      <c r="C46" s="59">
        <v>13.3385</v>
      </c>
      <c r="D46" s="59">
        <v>71.269225945000002</v>
      </c>
      <c r="E46" s="59">
        <v>141.43622058</v>
      </c>
      <c r="F46" s="59">
        <v>113.18834676</v>
      </c>
      <c r="G46" s="59">
        <v>15.244408399999999</v>
      </c>
      <c r="H46" s="59">
        <v>174.62582229</v>
      </c>
      <c r="I46" s="17">
        <v>2.3323066799999999</v>
      </c>
      <c r="J46" s="17">
        <v>0.98030070000000002</v>
      </c>
      <c r="K46" s="17">
        <v>8.3455500000000002E-3</v>
      </c>
      <c r="L46" s="17">
        <v>2.4574481000000001E-3</v>
      </c>
      <c r="M46" s="17">
        <v>1.3318783733999999</v>
      </c>
      <c r="N46" s="17">
        <v>1.138304E-4</v>
      </c>
      <c r="O46" s="17">
        <v>5.4120000000000004E-4</v>
      </c>
      <c r="P46" s="17">
        <v>8.9177609999999997E-4</v>
      </c>
      <c r="Q46" s="17">
        <v>1.2083289000000001E-2</v>
      </c>
      <c r="R46" s="17">
        <v>8.2058040000000006E-3</v>
      </c>
      <c r="S46" s="17">
        <v>0.66600000000000004</v>
      </c>
      <c r="T46" s="17">
        <v>5.0075759999999999E-4</v>
      </c>
      <c r="U46" s="17">
        <v>1.0855391000000001E-2</v>
      </c>
      <c r="V46" s="17">
        <v>3.1605687E-2</v>
      </c>
      <c r="W46" s="17">
        <v>1.078E-2</v>
      </c>
      <c r="Y46" s="17">
        <v>1.3655000000000001E-4</v>
      </c>
      <c r="AA46" s="17">
        <v>29.586181202999999</v>
      </c>
      <c r="AB46" s="17">
        <v>0.69621135000000001</v>
      </c>
      <c r="AC46" s="17">
        <v>3.5249999999999999E-3</v>
      </c>
      <c r="AD46" s="17">
        <v>4.5049290000000002E-4</v>
      </c>
      <c r="AF46" s="17">
        <v>1.2595339400000001E-2</v>
      </c>
      <c r="AH46" s="17">
        <v>0.15415091580000001</v>
      </c>
      <c r="AI46" s="17">
        <v>3.0853841100000001</v>
      </c>
      <c r="AJ46" s="17">
        <v>1.8672435000000001</v>
      </c>
      <c r="AK46" s="17">
        <v>4.2248160799999997E-2</v>
      </c>
      <c r="AL46" s="17">
        <v>4.7200690000000003E-3</v>
      </c>
      <c r="AM46" s="17">
        <v>2.4314489000000002E-2</v>
      </c>
      <c r="AN46" s="17">
        <v>1.5383321E-2</v>
      </c>
      <c r="AP46" s="17">
        <v>6.2592000000000004E-3</v>
      </c>
      <c r="AQ46" s="17">
        <v>4.1853911000000004</v>
      </c>
      <c r="AR46" s="17">
        <v>7.0080000000000003E-3</v>
      </c>
      <c r="AS46" s="17">
        <v>6.63213E-2</v>
      </c>
      <c r="AT46" s="17">
        <v>1.372512E-2</v>
      </c>
      <c r="AU46" s="17">
        <v>2.0064662000000002</v>
      </c>
      <c r="AV46" s="17">
        <v>1.3249837000000001E-3</v>
      </c>
      <c r="AZ46" s="5"/>
      <c r="BA46" s="17">
        <v>2.2435399999999999E-5</v>
      </c>
      <c r="BB46" s="5">
        <v>5.6709920000000002E-6</v>
      </c>
      <c r="BD46" s="17">
        <v>9.4571830000000001E-4</v>
      </c>
      <c r="BE46" s="17">
        <v>0.10617975</v>
      </c>
      <c r="BF46" s="17">
        <v>1.85E-4</v>
      </c>
      <c r="BG46" s="17">
        <v>1.0265E-2</v>
      </c>
      <c r="BK46" s="17">
        <v>1.6711057</v>
      </c>
      <c r="BL46" s="17">
        <v>2.3910734499999999</v>
      </c>
      <c r="BM46" s="17">
        <v>1.1125528000000001E-2</v>
      </c>
      <c r="BN46" s="17">
        <v>6.1369797500000001</v>
      </c>
      <c r="BO46" s="17">
        <v>2.5072130000000002E-4</v>
      </c>
      <c r="BQ46" s="17" t="s">
        <v>215</v>
      </c>
      <c r="BR46" s="17">
        <v>9.9358157401543801E-2</v>
      </c>
      <c r="BS46" s="17">
        <v>1.9039342100237799</v>
      </c>
      <c r="BT46" s="17">
        <v>0.106469925488185</v>
      </c>
      <c r="BU46" s="17">
        <v>0.98297486303242099</v>
      </c>
      <c r="BV46" s="17">
        <v>1.85510385158485E-4</v>
      </c>
      <c r="BW46" s="17">
        <v>8.3689809047107801E-3</v>
      </c>
      <c r="BX46" s="17">
        <v>2.33870778286922</v>
      </c>
      <c r="BY46" s="17">
        <v>2.33870778286922</v>
      </c>
      <c r="BZ46" s="17">
        <v>0.324093061303592</v>
      </c>
      <c r="CA46" s="17">
        <v>2.7722971832748402</v>
      </c>
      <c r="CB46" s="17">
        <v>1.01029692951272E-3</v>
      </c>
      <c r="CC46" s="17">
        <v>1.45385737198035E-3</v>
      </c>
      <c r="CD46" s="17">
        <v>1.3355300253122699</v>
      </c>
      <c r="CE46" s="17">
        <v>2.5143571633128698E-4</v>
      </c>
      <c r="CF46" s="5">
        <v>3.6528388366209702E-5</v>
      </c>
      <c r="CG46" s="5">
        <v>7.7614907653896398E-5</v>
      </c>
      <c r="CH46" s="17">
        <v>1.36954937879264E-4</v>
      </c>
      <c r="CI46" s="17">
        <v>5.4268307411960896E-4</v>
      </c>
      <c r="CJ46" s="17">
        <v>2.1463721291688001E-4</v>
      </c>
      <c r="CK46" s="17">
        <v>6.7961659418971703E-4</v>
      </c>
      <c r="CL46" s="17">
        <v>1.21144378638377E-2</v>
      </c>
      <c r="CM46" s="17">
        <v>1.02926005324162E-2</v>
      </c>
      <c r="CN46" s="17">
        <v>7.6181359791244496</v>
      </c>
      <c r="CO46" s="17">
        <v>8.2283524028214702E-3</v>
      </c>
      <c r="CP46" s="17">
        <v>0</v>
      </c>
      <c r="CQ46" s="17">
        <v>1.4560359794308701E-4</v>
      </c>
      <c r="CR46" s="17">
        <v>3.5650490252814998E-4</v>
      </c>
      <c r="CS46" s="17">
        <v>0.66783316814100702</v>
      </c>
      <c r="CT46" s="17">
        <v>1.0884025623947399E-2</v>
      </c>
      <c r="CU46" s="17">
        <v>3.09383029277204</v>
      </c>
      <c r="CV46" s="17">
        <v>3.1692989579239099E-2</v>
      </c>
      <c r="CW46" s="17">
        <v>6.6500669649299807E-2</v>
      </c>
      <c r="CX46" s="17">
        <v>2.43806101717952E-2</v>
      </c>
      <c r="CY46" s="17">
        <v>1.37610327551711E-2</v>
      </c>
      <c r="CZ46" s="17">
        <v>99.871047510706404</v>
      </c>
      <c r="DA46" s="17">
        <v>1.0811596250334701E-2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1.74154790329205</v>
      </c>
      <c r="DJ46" s="17">
        <v>0.62535065937002898</v>
      </c>
      <c r="DK46" s="17">
        <v>0.137852902742438</v>
      </c>
      <c r="DL46" s="17">
        <v>1.6756782934391199</v>
      </c>
      <c r="DM46" s="17">
        <v>16.213433216217599</v>
      </c>
      <c r="DN46" s="17">
        <v>0</v>
      </c>
      <c r="DO46" s="17">
        <v>5.8268062466310298E-2</v>
      </c>
      <c r="DP46" s="17">
        <v>29.6676277273592</v>
      </c>
      <c r="DQ46" s="17">
        <v>29.6676277273592</v>
      </c>
      <c r="DR46" s="17">
        <v>2.7102615280808198E-3</v>
      </c>
      <c r="DS46" s="17">
        <v>0</v>
      </c>
      <c r="DT46" s="17">
        <v>0.69812367808991505</v>
      </c>
      <c r="DU46" s="17">
        <v>3.5348059194100301E-3</v>
      </c>
      <c r="DV46" s="17">
        <v>2.3976381130923698</v>
      </c>
      <c r="DW46" s="17">
        <v>1.60474735825735E-4</v>
      </c>
      <c r="DX46" s="17">
        <v>2.5162813233608198E-4</v>
      </c>
      <c r="DY46" s="17">
        <v>0</v>
      </c>
      <c r="DZ46" s="17">
        <v>0</v>
      </c>
      <c r="EA46" s="17">
        <v>0.13676865966811599</v>
      </c>
      <c r="EB46" s="17">
        <v>7.9894272632814803E-2</v>
      </c>
      <c r="EC46" s="17">
        <v>1.3461760972582101E-3</v>
      </c>
      <c r="ED46" s="17">
        <v>4.9447244375144797</v>
      </c>
      <c r="EE46" s="17">
        <v>6.6632129348435303</v>
      </c>
      <c r="EF46" s="17">
        <v>3.2837527959567298E-3</v>
      </c>
      <c r="EG46" s="17">
        <v>9.3460690741139201E-3</v>
      </c>
      <c r="EH46" s="17">
        <v>0</v>
      </c>
      <c r="EI46" s="17">
        <v>5.1009007900263199E-2</v>
      </c>
      <c r="EJ46" s="17">
        <v>0.10356379346219299</v>
      </c>
      <c r="EK46" s="17">
        <v>1.8933645480479</v>
      </c>
      <c r="EL46" s="17">
        <v>1.1154804562906099E-2</v>
      </c>
      <c r="EM46" s="5">
        <v>7.9428846879082292E-6</v>
      </c>
      <c r="EN46" s="17">
        <v>4.3746099642120402E-2</v>
      </c>
      <c r="EO46" s="17">
        <v>13.374914929148799</v>
      </c>
      <c r="EP46" s="17">
        <v>0</v>
      </c>
      <c r="EQ46" s="17">
        <v>1.9405340696770699E-3</v>
      </c>
      <c r="ER46" s="17">
        <v>2.79249061657765E-3</v>
      </c>
      <c r="ES46" s="17">
        <v>208.98380699725001</v>
      </c>
      <c r="ET46" s="17">
        <v>64.317567083229804</v>
      </c>
      <c r="EU46" s="17">
        <v>7.1463249002132896</v>
      </c>
      <c r="EV46" s="17">
        <v>71.463891983443105</v>
      </c>
      <c r="EW46" s="17">
        <v>8.43931670563336E-4</v>
      </c>
      <c r="EX46" s="17">
        <v>1.04061555640801</v>
      </c>
      <c r="EY46" s="17">
        <v>6.8477064160419404E-2</v>
      </c>
      <c r="EZ46" s="17">
        <v>1.3286404704773401E-3</v>
      </c>
      <c r="FA46" s="17">
        <v>0</v>
      </c>
      <c r="FB46" s="17">
        <v>0</v>
      </c>
      <c r="FC46" s="17">
        <v>0</v>
      </c>
      <c r="FD46" s="17">
        <v>0</v>
      </c>
      <c r="FE46" s="5">
        <v>2.25022715322674E-5</v>
      </c>
      <c r="FF46" s="5">
        <v>5.6865527538484296E-6</v>
      </c>
      <c r="FG46" s="17">
        <v>0</v>
      </c>
      <c r="FH46" s="17">
        <v>9.48360697974505E-4</v>
      </c>
      <c r="FI46" s="17">
        <v>1.5176644850829601E-2</v>
      </c>
      <c r="FJ46" s="17">
        <v>55.649363608849498</v>
      </c>
      <c r="FK46" s="17">
        <v>0.64190797443520498</v>
      </c>
      <c r="FL46" s="17">
        <v>3.4476219220004798</v>
      </c>
      <c r="FM46" s="17">
        <v>6.9014983799004996</v>
      </c>
      <c r="FN46" s="17">
        <v>0.79915113693458195</v>
      </c>
      <c r="FO46" s="17">
        <v>0.65183442715653395</v>
      </c>
      <c r="FP46" s="5">
        <v>3.9555176838241102E-5</v>
      </c>
      <c r="FQ46" s="17">
        <v>4.6821190344449999</v>
      </c>
      <c r="FR46" s="17">
        <v>141.814544449778</v>
      </c>
      <c r="FS46" s="17">
        <v>113.489180484765</v>
      </c>
      <c r="FT46" s="17">
        <v>28.325363965012698</v>
      </c>
      <c r="FU46" s="17">
        <v>2.7934992311380798E-2</v>
      </c>
      <c r="FV46" s="17">
        <v>0.14063177448039799</v>
      </c>
      <c r="FW46" s="17">
        <v>19.684385320270799</v>
      </c>
      <c r="FX46" s="17">
        <v>2.6708718728815</v>
      </c>
      <c r="FY46" s="17">
        <v>18.382582094390798</v>
      </c>
      <c r="FZ46" s="17">
        <v>8.6596292696638696E-2</v>
      </c>
      <c r="GA46" s="17">
        <v>0.95727486340713397</v>
      </c>
      <c r="GB46" s="17">
        <v>45.956475428936699</v>
      </c>
      <c r="GC46" s="17">
        <v>1.54134741096909E-2</v>
      </c>
      <c r="GD46" s="17">
        <v>0.75073997916949398</v>
      </c>
      <c r="GE46" s="17">
        <v>3.6087751566990098</v>
      </c>
      <c r="GF46" s="17">
        <v>4.8343109215430102</v>
      </c>
      <c r="GG46" s="5">
        <v>3.2247424725937998E-5</v>
      </c>
      <c r="GH46" s="17">
        <v>0</v>
      </c>
      <c r="GI46" s="17">
        <v>15.2860930945376</v>
      </c>
      <c r="GJ46" s="17">
        <v>6.5999416375036404</v>
      </c>
      <c r="GK46" s="17">
        <v>6.1533570052018103</v>
      </c>
      <c r="GL46" s="17">
        <v>1.00180996246631E-2</v>
      </c>
      <c r="GM46" s="17">
        <v>2.8827673941751799</v>
      </c>
      <c r="GN46" s="17">
        <v>38.7219439814371</v>
      </c>
      <c r="GO46" s="17">
        <v>4.1968470860779998</v>
      </c>
      <c r="GP46" s="17">
        <v>6.2765537075216296E-3</v>
      </c>
      <c r="GQ46" s="17">
        <v>7.0259279353164002E-3</v>
      </c>
      <c r="GR46" s="17">
        <v>0.58602514071991496</v>
      </c>
      <c r="GS46" s="17">
        <v>175.10419897595301</v>
      </c>
      <c r="GT46" s="17">
        <v>2.0119042861373302</v>
      </c>
      <c r="GU46" s="17">
        <v>26.990293669793701</v>
      </c>
      <c r="GW46" s="26">
        <f t="shared" si="68"/>
        <v>1.1934825562118569</v>
      </c>
      <c r="GX46" s="25">
        <f t="shared" si="69"/>
        <v>0</v>
      </c>
      <c r="GY46" s="40">
        <f t="shared" si="70"/>
        <v>2.7326469495287161E-3</v>
      </c>
      <c r="GZ46" s="40">
        <f t="shared" si="71"/>
        <v>2.7300617872174087E-3</v>
      </c>
      <c r="HA46" s="40">
        <f t="shared" si="72"/>
        <v>2.7314178856569973E-3</v>
      </c>
      <c r="HB46" s="40">
        <f t="shared" si="73"/>
        <v>2.6748725908156668E-3</v>
      </c>
      <c r="HC46" s="40">
        <f t="shared" si="74"/>
        <v>2.6578153438611019E-3</v>
      </c>
      <c r="HD46" s="40">
        <f t="shared" si="75"/>
        <v>2.7344252032503158E-3</v>
      </c>
      <c r="HE46" s="40">
        <f t="shared" si="76"/>
        <v>2.7394384156918775E-3</v>
      </c>
      <c r="HF46" s="40">
        <f t="shared" si="77"/>
        <v>2.7445373818592899E-3</v>
      </c>
      <c r="HG46" s="40">
        <f t="shared" si="78"/>
        <v>2.7279007680204269E-3</v>
      </c>
      <c r="HH46" s="40">
        <f t="shared" si="79"/>
        <v>2.8075926344914215E-3</v>
      </c>
      <c r="HI46" s="40">
        <f t="shared" si="80"/>
        <v>2.7289290435348812E-3</v>
      </c>
      <c r="HJ46" s="40">
        <f t="shared" si="81"/>
        <v>2.7417307655113665E-3</v>
      </c>
      <c r="HK46" s="40">
        <f t="shared" si="82"/>
        <v>2.7487913607094389E-3</v>
      </c>
      <c r="HL46" s="40">
        <f t="shared" si="83"/>
        <v>2.7403439017164221E-3</v>
      </c>
      <c r="HM46" s="40">
        <f t="shared" si="84"/>
        <v>2.7783959522991197E-3</v>
      </c>
      <c r="HN46" s="40">
        <f t="shared" si="85"/>
        <v>2.5778464652876569E-3</v>
      </c>
      <c r="HO46" s="40">
        <f t="shared" si="86"/>
        <v>2.7478602732248533E-3</v>
      </c>
      <c r="HP46" s="40">
        <f t="shared" si="87"/>
        <v>2.7525047162266967E-3</v>
      </c>
      <c r="HQ46" s="40">
        <f t="shared" si="88"/>
        <v>2.697713367179987E-3</v>
      </c>
      <c r="HR46" s="40">
        <f t="shared" si="89"/>
        <v>2.6378252010819839E-3</v>
      </c>
      <c r="HS46" s="40">
        <f t="shared" si="90"/>
        <v>2.7622427330593561E-3</v>
      </c>
      <c r="HT46" s="40">
        <f t="shared" si="91"/>
        <v>2.9310065245548183E-3</v>
      </c>
      <c r="HU46" s="40">
        <f t="shared" si="92"/>
        <v>0</v>
      </c>
      <c r="HV46" s="40">
        <f t="shared" si="93"/>
        <v>2.9654916094030669E-3</v>
      </c>
      <c r="HW46" s="40">
        <f t="shared" si="94"/>
        <v>0</v>
      </c>
      <c r="HX46" s="40">
        <f t="shared" si="95"/>
        <v>2.7528569435971181E-3</v>
      </c>
      <c r="HY46" s="40">
        <f t="shared" si="96"/>
        <v>2.7467637376423675E-3</v>
      </c>
      <c r="HZ46" s="40">
        <f t="shared" si="97"/>
        <v>2.7818211092284248E-3</v>
      </c>
      <c r="IA46" s="40">
        <f t="shared" si="98"/>
        <v>2.5863781650233373E-3</v>
      </c>
      <c r="IB46" s="40">
        <f t="shared" si="99"/>
        <v>0</v>
      </c>
      <c r="IC46" s="40">
        <f t="shared" si="100"/>
        <v>2.7377166248215338E-3</v>
      </c>
      <c r="ID46" s="40">
        <f t="shared" si="101"/>
        <v>0</v>
      </c>
      <c r="IE46" s="40">
        <f t="shared" si="102"/>
        <v>2.7368346160430378E-3</v>
      </c>
      <c r="IF46" s="40">
        <f t="shared" si="103"/>
        <v>2.7374817756612808E-3</v>
      </c>
      <c r="IG46" s="40">
        <f t="shared" si="104"/>
        <v>1.3989095716707511E-2</v>
      </c>
      <c r="IH46" s="40">
        <f t="shared" si="105"/>
        <v>3.5455717213621417E-2</v>
      </c>
      <c r="II46" s="40">
        <f t="shared" si="106"/>
        <v>2.7448086573988589E-3</v>
      </c>
      <c r="IJ46" s="40">
        <f t="shared" si="107"/>
        <v>2.719414411513992E-3</v>
      </c>
      <c r="IK46" s="40">
        <f t="shared" si="108"/>
        <v>1.9601170443560422E-3</v>
      </c>
      <c r="IL46" s="40">
        <f t="shared" si="109"/>
        <v>0</v>
      </c>
      <c r="IM46" s="40">
        <f t="shared" si="110"/>
        <v>2.7725120656999763E-3</v>
      </c>
      <c r="IN46" s="40">
        <f t="shared" si="111"/>
        <v>2.7371363402572983E-3</v>
      </c>
      <c r="IO46" s="40">
        <f t="shared" si="112"/>
        <v>2.5582099481164236E-3</v>
      </c>
      <c r="IP46" s="40">
        <f t="shared" si="113"/>
        <v>2.7045556902504479E-3</v>
      </c>
      <c r="IQ46" s="40">
        <f t="shared" si="114"/>
        <v>2.6165713065605294E-3</v>
      </c>
      <c r="IR46" s="40">
        <f t="shared" si="115"/>
        <v>2.7102804609068364E-3</v>
      </c>
      <c r="IS46" s="40">
        <f t="shared" si="116"/>
        <v>2.7598607268451802E-3</v>
      </c>
      <c r="IT46" s="40">
        <f t="shared" si="117"/>
        <v>0</v>
      </c>
      <c r="IU46" s="40">
        <f t="shared" si="118"/>
        <v>0</v>
      </c>
      <c r="IV46" s="40">
        <f t="shared" si="119"/>
        <v>0</v>
      </c>
      <c r="IW46" s="40">
        <f t="shared" si="120"/>
        <v>0</v>
      </c>
      <c r="IX46" s="40">
        <f t="shared" si="121"/>
        <v>2.980625808650674E-3</v>
      </c>
      <c r="IY46" s="40">
        <f t="shared" si="122"/>
        <v>2.7439209662841056E-3</v>
      </c>
      <c r="IZ46" s="40">
        <f t="shared" si="123"/>
        <v>0</v>
      </c>
      <c r="JA46" s="40">
        <f t="shared" si="124"/>
        <v>2.7940645480847601E-3</v>
      </c>
      <c r="JB46" s="40">
        <f t="shared" si="125"/>
        <v>2.7328703277696175E-3</v>
      </c>
      <c r="JC46" s="40">
        <f t="shared" si="126"/>
        <v>2.7588386945135183E-3</v>
      </c>
      <c r="JD46" s="40">
        <f t="shared" si="127"/>
        <v>2.6888000405455976E-3</v>
      </c>
      <c r="JE46" s="40">
        <f t="shared" si="128"/>
        <v>0</v>
      </c>
      <c r="JF46" s="40">
        <f t="shared" si="129"/>
        <v>0</v>
      </c>
      <c r="JG46" s="40">
        <f t="shared" si="130"/>
        <v>0</v>
      </c>
      <c r="JH46" s="40">
        <f t="shared" si="131"/>
        <v>2.7362682319376119E-3</v>
      </c>
      <c r="JI46" s="40">
        <f t="shared" si="132"/>
        <v>2.7454878445369027E-3</v>
      </c>
      <c r="JJ46" s="40">
        <f t="shared" si="133"/>
        <v>2.6314762684610045E-3</v>
      </c>
      <c r="JK46" s="40">
        <f t="shared" si="134"/>
        <v>2.6686180937472077E-3</v>
      </c>
      <c r="JL46" s="40">
        <f t="shared" si="135"/>
        <v>2.8494441090045294E-3</v>
      </c>
    </row>
    <row r="47" spans="1:272" x14ac:dyDescent="0.25">
      <c r="A47" s="17" t="s">
        <v>216</v>
      </c>
      <c r="B47" s="59">
        <v>13133.428298999999</v>
      </c>
      <c r="C47" s="59">
        <v>1216.0782202</v>
      </c>
      <c r="D47" s="59">
        <v>14037.051927</v>
      </c>
      <c r="E47" s="59">
        <v>8959.3353241999994</v>
      </c>
      <c r="F47" s="59">
        <v>4829.0626995000002</v>
      </c>
      <c r="G47" s="59">
        <v>11032.806501999999</v>
      </c>
      <c r="H47" s="59">
        <v>14135.165499999999</v>
      </c>
      <c r="I47" s="17">
        <v>129.62242506000001</v>
      </c>
      <c r="J47" s="17">
        <v>17.158642039</v>
      </c>
      <c r="K47" s="17">
        <v>2.2272343700000001</v>
      </c>
      <c r="L47" s="17">
        <v>0.26078338490000003</v>
      </c>
      <c r="M47" s="17">
        <v>22.865793943</v>
      </c>
      <c r="N47" s="17">
        <v>1.47392862E-2</v>
      </c>
      <c r="O47" s="17">
        <v>0.30604622440000001</v>
      </c>
      <c r="P47" s="17">
        <v>3.8207051300000003E-2</v>
      </c>
      <c r="Q47" s="17">
        <v>0.62706616130000004</v>
      </c>
      <c r="R47" s="17">
        <v>7.5821256545000004</v>
      </c>
      <c r="S47" s="17">
        <v>6.3544646770000002</v>
      </c>
      <c r="T47" s="17">
        <v>1.7342184300000001E-2</v>
      </c>
      <c r="U47" s="17">
        <v>2.0445527799000001</v>
      </c>
      <c r="V47" s="17">
        <v>4.6170364971</v>
      </c>
      <c r="W47" s="17">
        <v>0.54218365059999996</v>
      </c>
      <c r="X47" s="5">
        <v>6.7056000000000002E-8</v>
      </c>
      <c r="Y47" s="17">
        <v>6.2214150000000005E-4</v>
      </c>
      <c r="Z47" s="17">
        <v>4.2704526556999998</v>
      </c>
      <c r="AA47" s="17">
        <v>58.356645933000003</v>
      </c>
      <c r="AB47" s="17">
        <v>957.57668125999999</v>
      </c>
      <c r="AD47" s="17">
        <v>0.2203589957</v>
      </c>
      <c r="AF47" s="17">
        <v>4.3030732239000002</v>
      </c>
      <c r="AG47" s="17">
        <v>1.2330137000000001</v>
      </c>
      <c r="AH47" s="17">
        <v>5.3923428057000002</v>
      </c>
      <c r="AI47" s="17">
        <v>52.824153709999997</v>
      </c>
      <c r="AJ47" s="17">
        <v>1818.2725822</v>
      </c>
      <c r="AK47" s="17">
        <v>20.338553885</v>
      </c>
      <c r="AL47" s="17">
        <v>0.57549167379999999</v>
      </c>
      <c r="AM47" s="17">
        <v>11.239871333</v>
      </c>
      <c r="AN47" s="17">
        <v>3.7877871300999999</v>
      </c>
      <c r="AQ47" s="17">
        <v>184.75840858999999</v>
      </c>
      <c r="AR47" s="17">
        <v>4.5999999999999996</v>
      </c>
      <c r="AS47" s="17">
        <v>1.0201760565</v>
      </c>
      <c r="AT47" s="17">
        <v>2.6776338601999998</v>
      </c>
      <c r="AU47" s="17">
        <v>151.95932225000001</v>
      </c>
      <c r="AV47" s="17">
        <v>4.6061853E-2</v>
      </c>
      <c r="AW47" s="5"/>
      <c r="AX47" s="5"/>
      <c r="AZ47" s="17">
        <v>1.2221999999999999E-5</v>
      </c>
      <c r="BA47" s="17">
        <v>3.276334E-4</v>
      </c>
      <c r="BB47" s="17">
        <v>2.7979859999999998E-4</v>
      </c>
      <c r="BD47" s="17">
        <v>0.4153291314</v>
      </c>
      <c r="BE47" s="17">
        <v>3.2994838999999998</v>
      </c>
      <c r="BF47" s="17">
        <v>1.88235185</v>
      </c>
      <c r="BG47" s="17">
        <v>0.50705113099999999</v>
      </c>
      <c r="BI47" s="17">
        <v>11.991180999999999</v>
      </c>
      <c r="BJ47" s="17">
        <v>11.631437</v>
      </c>
      <c r="BK47" s="17">
        <v>33.748975997999999</v>
      </c>
      <c r="BL47" s="17">
        <v>247.61419187000001</v>
      </c>
      <c r="BM47" s="17">
        <v>0.33329508559999999</v>
      </c>
      <c r="BN47" s="17">
        <v>248.00880519</v>
      </c>
      <c r="BO47" s="17">
        <v>1.3284715999999999E-3</v>
      </c>
      <c r="BQ47" s="17" t="s">
        <v>216</v>
      </c>
      <c r="BR47" s="17">
        <v>118.835159809518</v>
      </c>
      <c r="BS47" s="17">
        <v>440.02893344737299</v>
      </c>
      <c r="BT47" s="17">
        <v>3.3085623378748599</v>
      </c>
      <c r="BU47" s="17">
        <v>17.204986893617399</v>
      </c>
      <c r="BV47" s="17">
        <v>1.88764669201542</v>
      </c>
      <c r="BW47" s="17">
        <v>2.2333408719787</v>
      </c>
      <c r="BX47" s="17">
        <v>129.97314178104801</v>
      </c>
      <c r="BY47" s="17">
        <v>129.97314178104801</v>
      </c>
      <c r="BZ47" s="17">
        <v>56.014775203415802</v>
      </c>
      <c r="CA47" s="17">
        <v>538.43772183383601</v>
      </c>
      <c r="CB47" s="17">
        <v>0.10721232561378299</v>
      </c>
      <c r="CC47" s="17">
        <v>0.15428234472979599</v>
      </c>
      <c r="CD47" s="17">
        <v>22.927549636088202</v>
      </c>
      <c r="CE47" s="17">
        <v>1.33211876958887E-3</v>
      </c>
      <c r="CF47" s="17">
        <v>4.7291405824501096E-3</v>
      </c>
      <c r="CG47" s="17">
        <v>1.00493260118498E-2</v>
      </c>
      <c r="CH47" s="17">
        <v>6.2378540411051802E-4</v>
      </c>
      <c r="CI47" s="17">
        <v>0.30689312301607002</v>
      </c>
      <c r="CJ47" s="17">
        <v>9.1942924878608001E-3</v>
      </c>
      <c r="CK47" s="17">
        <v>2.9115541552274301E-2</v>
      </c>
      <c r="CL47" s="17">
        <v>0.62878749067906603</v>
      </c>
      <c r="CM47" s="17">
        <v>0.50845252750210701</v>
      </c>
      <c r="CN47" s="17">
        <v>4554.2463142754796</v>
      </c>
      <c r="CO47" s="17">
        <v>7.60293232938601</v>
      </c>
      <c r="CP47" s="17">
        <v>0</v>
      </c>
      <c r="CQ47" s="17">
        <v>5.04302164224935E-3</v>
      </c>
      <c r="CR47" s="17">
        <v>1.2346751963403201E-2</v>
      </c>
      <c r="CS47" s="17">
        <v>6.3719803335058502</v>
      </c>
      <c r="CT47" s="17">
        <v>2.0501581706180598</v>
      </c>
      <c r="CU47" s="17">
        <v>52.9690738979494</v>
      </c>
      <c r="CV47" s="17">
        <v>4.6297069833509799</v>
      </c>
      <c r="CW47" s="17">
        <v>1.02296345657235</v>
      </c>
      <c r="CX47" s="17">
        <v>11.2706855903276</v>
      </c>
      <c r="CY47" s="17">
        <v>2.6849598496391698</v>
      </c>
      <c r="CZ47" s="17">
        <v>13168.607260377499</v>
      </c>
      <c r="DA47" s="17">
        <v>0.54365762500132997</v>
      </c>
      <c r="DB47" s="5">
        <v>6.7243414153937301E-8</v>
      </c>
      <c r="DC47" s="17">
        <v>0.36073019064468798</v>
      </c>
      <c r="DD47" s="17">
        <v>8.9947439607136399</v>
      </c>
      <c r="DE47" s="17">
        <v>0.57277001934555904</v>
      </c>
      <c r="DF47" s="17">
        <v>1.3307942922336599E-2</v>
      </c>
      <c r="DG47" s="17">
        <v>2.0480592403974902</v>
      </c>
      <c r="DH47" s="17">
        <v>3.4406545743150399E-2</v>
      </c>
      <c r="DI47" s="17">
        <v>314.26290516092399</v>
      </c>
      <c r="DJ47" s="17">
        <v>149.20307146050899</v>
      </c>
      <c r="DK47" s="17">
        <v>28.3169129997504</v>
      </c>
      <c r="DL47" s="17">
        <v>33.8285141614205</v>
      </c>
      <c r="DM47" s="17">
        <v>206.40542897430899</v>
      </c>
      <c r="DN47" s="17">
        <v>4.2821594554472302</v>
      </c>
      <c r="DO47" s="17">
        <v>7.7845137519505396</v>
      </c>
      <c r="DP47" s="17">
        <v>58.501247451250499</v>
      </c>
      <c r="DQ47" s="17">
        <v>58.501247451250499</v>
      </c>
      <c r="DR47" s="17">
        <v>3.3816674866404202</v>
      </c>
      <c r="DS47" s="17">
        <v>0</v>
      </c>
      <c r="DT47" s="17">
        <v>960.19694936466203</v>
      </c>
      <c r="DU47" s="17">
        <v>0</v>
      </c>
      <c r="DV47" s="17">
        <v>248.289045837336</v>
      </c>
      <c r="DW47" s="17">
        <v>4.3192318711766098E-2</v>
      </c>
      <c r="DX47" s="17">
        <v>0.16443972691358499</v>
      </c>
      <c r="DY47" s="17">
        <v>0</v>
      </c>
      <c r="DZ47" s="17">
        <v>0</v>
      </c>
      <c r="EA47" s="17">
        <v>99.915868207790098</v>
      </c>
      <c r="EB47" s="17">
        <v>10.260560096120001</v>
      </c>
      <c r="EC47" s="17">
        <v>4.3831186993198097</v>
      </c>
      <c r="ED47" s="17">
        <v>776.43895325776498</v>
      </c>
      <c r="EE47" s="17">
        <v>136.83685713713601</v>
      </c>
      <c r="EF47" s="17">
        <v>1.1218500933990201</v>
      </c>
      <c r="EG47" s="17">
        <v>3.1929748384141101</v>
      </c>
      <c r="EH47" s="17">
        <v>1.2189731442384899</v>
      </c>
      <c r="EI47" s="17">
        <v>1.78417393319303</v>
      </c>
      <c r="EJ47" s="17">
        <v>3.6224348850364598</v>
      </c>
      <c r="EK47" s="17">
        <v>1830.41479324339</v>
      </c>
      <c r="EL47" s="17">
        <v>0.33420927292899699</v>
      </c>
      <c r="EM47" s="17">
        <v>0.53726293170391104</v>
      </c>
      <c r="EN47" s="17">
        <v>20.718394245094998</v>
      </c>
      <c r="EO47" s="17">
        <v>1219.0024612090699</v>
      </c>
      <c r="EP47" s="17">
        <v>0</v>
      </c>
      <c r="EQ47" s="17">
        <v>0.23659015730992</v>
      </c>
      <c r="ER47" s="17">
        <v>0.34046269769396498</v>
      </c>
      <c r="ES47" s="17">
        <v>15245.6181944991</v>
      </c>
      <c r="ET47" s="17">
        <v>12667.5681469089</v>
      </c>
      <c r="EU47" s="17">
        <v>1407.50739584957</v>
      </c>
      <c r="EV47" s="17">
        <v>14075.075542758501</v>
      </c>
      <c r="EW47" s="17">
        <v>0.25912520668391997</v>
      </c>
      <c r="EX47" s="17">
        <v>699.34974245595095</v>
      </c>
      <c r="EY47" s="17">
        <v>9.3123469095419598</v>
      </c>
      <c r="EZ47" s="17">
        <v>4.6188153447203097E-2</v>
      </c>
      <c r="FA47" s="17">
        <v>0</v>
      </c>
      <c r="FB47" s="17">
        <v>0</v>
      </c>
      <c r="FC47" s="17">
        <v>0</v>
      </c>
      <c r="FD47" s="5">
        <v>1.2256369450553E-5</v>
      </c>
      <c r="FE47" s="17">
        <v>3.2854044393661598E-4</v>
      </c>
      <c r="FF47" s="17">
        <v>2.8052281179860702E-4</v>
      </c>
      <c r="FG47" s="17">
        <v>0</v>
      </c>
      <c r="FH47" s="17">
        <v>0.41646326681450702</v>
      </c>
      <c r="FI47" s="17">
        <v>72.414799499950306</v>
      </c>
      <c r="FJ47" s="17">
        <v>6015.0436172904301</v>
      </c>
      <c r="FK47" s="17">
        <v>110.19549871431001</v>
      </c>
      <c r="FL47" s="17">
        <v>57.612701407175898</v>
      </c>
      <c r="FM47" s="17">
        <v>152.253220014991</v>
      </c>
      <c r="FN47" s="17">
        <v>57.784217883180197</v>
      </c>
      <c r="FO47" s="17">
        <v>28.443676601577401</v>
      </c>
      <c r="FP47" s="17">
        <v>1.33207087577991E-2</v>
      </c>
      <c r="FQ47" s="17">
        <v>59.217971793830003</v>
      </c>
      <c r="FR47" s="17">
        <v>8982.9377736548395</v>
      </c>
      <c r="FS47" s="17">
        <v>4841.3803288748904</v>
      </c>
      <c r="FT47" s="17">
        <v>4141.5574447799399</v>
      </c>
      <c r="FU47" s="17">
        <v>11.779149688720601</v>
      </c>
      <c r="FV47" s="17">
        <v>4.0976372354659798</v>
      </c>
      <c r="FW47" s="17">
        <v>2078.4110356042002</v>
      </c>
      <c r="FX47" s="17">
        <v>135.14339301348599</v>
      </c>
      <c r="FY47" s="17">
        <v>265.58619019703798</v>
      </c>
      <c r="FZ47" s="17">
        <v>26.560491860930199</v>
      </c>
      <c r="GA47" s="17">
        <v>19.630776846155999</v>
      </c>
      <c r="GB47" s="17">
        <v>667.63019625985805</v>
      </c>
      <c r="GC47" s="17">
        <v>3.7951297427421302</v>
      </c>
      <c r="GD47" s="17">
        <v>357.78400787605102</v>
      </c>
      <c r="GE47" s="17">
        <v>203.77160650060401</v>
      </c>
      <c r="GF47" s="17">
        <v>864.26869909499806</v>
      </c>
      <c r="GG47" s="17">
        <v>26.5790666584173</v>
      </c>
      <c r="GH47" s="17">
        <v>0</v>
      </c>
      <c r="GI47" s="17">
        <v>11062.874886203401</v>
      </c>
      <c r="GJ47" s="17">
        <v>1603.53649324252</v>
      </c>
      <c r="GK47" s="17">
        <v>248.68375141882001</v>
      </c>
      <c r="GL47" s="17">
        <v>1.8802116452647799</v>
      </c>
      <c r="GM47" s="17">
        <v>382.68408771061797</v>
      </c>
      <c r="GN47" s="17">
        <v>1404.3951963081699</v>
      </c>
      <c r="GO47" s="17">
        <v>185.08879148392799</v>
      </c>
      <c r="GP47" s="17">
        <v>0</v>
      </c>
      <c r="GQ47" s="17">
        <v>4.6127809262719301</v>
      </c>
      <c r="GR47" s="17">
        <v>146.27531657462399</v>
      </c>
      <c r="GS47" s="17">
        <v>14164.511110065199</v>
      </c>
      <c r="GT47" s="17">
        <v>152.36728994053999</v>
      </c>
      <c r="GU47" s="17">
        <v>691.27298145745794</v>
      </c>
      <c r="GW47" s="26">
        <f t="shared" si="68"/>
        <v>1.0763250546406558</v>
      </c>
      <c r="GX47" s="25">
        <f t="shared" si="69"/>
        <v>0</v>
      </c>
      <c r="GY47" s="40">
        <f t="shared" si="70"/>
        <v>2.6785817515886942E-3</v>
      </c>
      <c r="GZ47" s="40">
        <f t="shared" si="71"/>
        <v>2.4046487803958401E-3</v>
      </c>
      <c r="HA47" s="40">
        <f t="shared" si="72"/>
        <v>2.7088035262848005E-3</v>
      </c>
      <c r="HB47" s="40">
        <f t="shared" si="73"/>
        <v>2.634397374444473E-3</v>
      </c>
      <c r="HC47" s="40">
        <f t="shared" si="74"/>
        <v>2.550728814551438E-3</v>
      </c>
      <c r="HD47" s="40">
        <f t="shared" si="75"/>
        <v>2.7253613301339639E-3</v>
      </c>
      <c r="HE47" s="40">
        <f t="shared" si="76"/>
        <v>2.0760712044864396E-3</v>
      </c>
      <c r="HF47" s="40">
        <f t="shared" si="77"/>
        <v>2.7056793674833748E-3</v>
      </c>
      <c r="HG47" s="40">
        <f t="shared" si="78"/>
        <v>2.700962844965296E-3</v>
      </c>
      <c r="HH47" s="40">
        <f t="shared" si="79"/>
        <v>2.7417419832201518E-3</v>
      </c>
      <c r="HI47" s="40">
        <f t="shared" si="80"/>
        <v>2.7274952499435757E-3</v>
      </c>
      <c r="HJ47" s="40">
        <f t="shared" si="81"/>
        <v>2.7007893643293873E-3</v>
      </c>
      <c r="HK47" s="40">
        <f t="shared" si="82"/>
        <v>2.6582287478689754E-3</v>
      </c>
      <c r="HL47" s="40">
        <f t="shared" si="83"/>
        <v>2.7672245188789628E-3</v>
      </c>
      <c r="HM47" s="40">
        <f t="shared" si="84"/>
        <v>2.6901510752048454E-3</v>
      </c>
      <c r="HN47" s="40">
        <f t="shared" si="85"/>
        <v>2.7450522533338851E-3</v>
      </c>
      <c r="HO47" s="40">
        <f t="shared" si="86"/>
        <v>2.7441743693156599E-3</v>
      </c>
      <c r="HP47" s="40">
        <f t="shared" si="87"/>
        <v>2.756433058672595E-3</v>
      </c>
      <c r="HQ47" s="40">
        <f t="shared" si="88"/>
        <v>2.7441356192108436E-3</v>
      </c>
      <c r="HR47" s="40">
        <f t="shared" si="89"/>
        <v>2.7416219200435258E-3</v>
      </c>
      <c r="HS47" s="40">
        <f t="shared" si="90"/>
        <v>2.7442898185748208E-3</v>
      </c>
      <c r="HT47" s="40">
        <f t="shared" si="91"/>
        <v>2.718588802334524E-3</v>
      </c>
      <c r="HU47" s="40">
        <f t="shared" si="92"/>
        <v>2.7948901505801035E-3</v>
      </c>
      <c r="HV47" s="40">
        <f t="shared" si="93"/>
        <v>2.6423315443801169E-3</v>
      </c>
      <c r="HW47" s="40">
        <f t="shared" si="94"/>
        <v>2.7413486791862092E-3</v>
      </c>
      <c r="HX47" s="40">
        <f t="shared" si="95"/>
        <v>2.4778928935791705E-3</v>
      </c>
      <c r="HY47" s="40">
        <f t="shared" si="96"/>
        <v>2.7363532925783452E-3</v>
      </c>
      <c r="HZ47" s="40">
        <f t="shared" si="97"/>
        <v>0</v>
      </c>
      <c r="IA47" s="40">
        <f t="shared" si="98"/>
        <v>2.6945062136629399E-3</v>
      </c>
      <c r="IB47" s="40">
        <f t="shared" si="99"/>
        <v>0</v>
      </c>
      <c r="IC47" s="40">
        <f t="shared" si="100"/>
        <v>2.7310034716256275E-3</v>
      </c>
      <c r="ID47" s="40">
        <f t="shared" si="101"/>
        <v>-1.1387185528847082E-2</v>
      </c>
      <c r="IE47" s="40">
        <f t="shared" si="102"/>
        <v>2.6456056381299804E-3</v>
      </c>
      <c r="IF47" s="40">
        <f t="shared" si="103"/>
        <v>2.7434455220049876E-3</v>
      </c>
      <c r="IG47" s="40">
        <f t="shared" si="104"/>
        <v>6.6778827125571526E-3</v>
      </c>
      <c r="IH47" s="40">
        <f t="shared" si="105"/>
        <v>1.8675878444589764E-2</v>
      </c>
      <c r="II47" s="40">
        <f t="shared" si="106"/>
        <v>2.7127780903872592E-3</v>
      </c>
      <c r="IJ47" s="40">
        <f t="shared" si="107"/>
        <v>2.7415133514144879E-3</v>
      </c>
      <c r="IK47" s="40">
        <f t="shared" si="108"/>
        <v>1.938496644592715E-3</v>
      </c>
      <c r="IL47" s="40">
        <f t="shared" si="109"/>
        <v>0</v>
      </c>
      <c r="IM47" s="40">
        <f t="shared" si="110"/>
        <v>0</v>
      </c>
      <c r="IN47" s="40">
        <f t="shared" si="111"/>
        <v>1.788188675413205E-3</v>
      </c>
      <c r="IO47" s="40">
        <f t="shared" si="112"/>
        <v>2.7784622330283707E-3</v>
      </c>
      <c r="IP47" s="40">
        <f t="shared" si="113"/>
        <v>2.7322735664988725E-3</v>
      </c>
      <c r="IQ47" s="40">
        <f t="shared" si="114"/>
        <v>2.7359937249309945E-3</v>
      </c>
      <c r="IR47" s="40">
        <f t="shared" si="115"/>
        <v>2.6847164392375831E-3</v>
      </c>
      <c r="IS47" s="40">
        <f t="shared" si="116"/>
        <v>2.7419749527466211E-3</v>
      </c>
      <c r="IT47" s="40">
        <f t="shared" si="117"/>
        <v>0</v>
      </c>
      <c r="IU47" s="40">
        <f t="shared" si="118"/>
        <v>0</v>
      </c>
      <c r="IV47" s="40">
        <f t="shared" si="119"/>
        <v>0</v>
      </c>
      <c r="IW47" s="40">
        <f t="shared" si="120"/>
        <v>2.8120970833742987E-3</v>
      </c>
      <c r="IX47" s="40">
        <f t="shared" si="121"/>
        <v>2.7684721295691446E-3</v>
      </c>
      <c r="IY47" s="40">
        <f t="shared" si="122"/>
        <v>2.5883324598730754E-3</v>
      </c>
      <c r="IZ47" s="40">
        <f t="shared" si="123"/>
        <v>0</v>
      </c>
      <c r="JA47" s="40">
        <f t="shared" si="124"/>
        <v>2.7306907432282763E-3</v>
      </c>
      <c r="JB47" s="40">
        <f t="shared" si="125"/>
        <v>2.7514720938205117E-3</v>
      </c>
      <c r="JC47" s="40">
        <f t="shared" si="126"/>
        <v>2.812886451286971E-3</v>
      </c>
      <c r="JD47" s="40">
        <f t="shared" si="127"/>
        <v>2.7638169336950398E-3</v>
      </c>
      <c r="JE47" s="40">
        <f t="shared" si="128"/>
        <v>0</v>
      </c>
      <c r="JF47" s="40">
        <f t="shared" si="129"/>
        <v>2.7384208250100725E-3</v>
      </c>
      <c r="JG47" s="40">
        <f t="shared" si="130"/>
        <v>2.7383296769072016E-3</v>
      </c>
      <c r="JH47" s="40">
        <f t="shared" si="131"/>
        <v>2.3567578294883666E-3</v>
      </c>
      <c r="JI47" s="40">
        <f t="shared" si="132"/>
        <v>2.7254252360878277E-3</v>
      </c>
      <c r="JJ47" s="40">
        <f t="shared" si="133"/>
        <v>2.7428767134423273E-3</v>
      </c>
      <c r="JK47" s="40">
        <f t="shared" si="134"/>
        <v>2.7214607493589891E-3</v>
      </c>
      <c r="JL47" s="40">
        <f t="shared" si="135"/>
        <v>2.7453876988188099E-3</v>
      </c>
    </row>
    <row r="48" spans="1:272" x14ac:dyDescent="0.25">
      <c r="A48" s="17" t="s">
        <v>217</v>
      </c>
      <c r="B48" s="59">
        <v>21255.199718</v>
      </c>
      <c r="C48" s="59">
        <v>378.96859689000001</v>
      </c>
      <c r="D48" s="59">
        <v>13626.4897</v>
      </c>
      <c r="E48" s="59">
        <v>2873.2532795000002</v>
      </c>
      <c r="F48" s="59">
        <v>2436.1060730999998</v>
      </c>
      <c r="G48" s="59">
        <v>4711.2696179000004</v>
      </c>
      <c r="H48" s="59">
        <v>7489.0254557999997</v>
      </c>
      <c r="I48" s="17">
        <v>197.80929187000001</v>
      </c>
      <c r="J48" s="17">
        <v>26.821255112999999</v>
      </c>
      <c r="K48" s="17">
        <v>0.2161952425</v>
      </c>
      <c r="L48" s="17">
        <v>0.1241809614</v>
      </c>
      <c r="M48" s="17">
        <v>53.295205785999997</v>
      </c>
      <c r="N48" s="17">
        <v>3.4284101999999999E-3</v>
      </c>
      <c r="O48" s="17">
        <v>0.48790379</v>
      </c>
      <c r="P48" s="17">
        <v>0.41904752429999997</v>
      </c>
      <c r="Q48" s="17">
        <v>0.37843627699999999</v>
      </c>
      <c r="R48" s="17">
        <v>0.9654466759</v>
      </c>
      <c r="S48" s="17">
        <v>2.10680815</v>
      </c>
      <c r="T48" s="17">
        <v>0.19237201970000001</v>
      </c>
      <c r="U48" s="17">
        <v>0.52952968199999995</v>
      </c>
      <c r="V48" s="17">
        <v>0.87617855200000005</v>
      </c>
      <c r="W48" s="17">
        <v>9.7468802699999996E-2</v>
      </c>
      <c r="X48" s="17">
        <v>2.9499999999999998E-2</v>
      </c>
      <c r="Y48" s="17">
        <v>1.1019918300000001E-2</v>
      </c>
      <c r="Z48" s="17">
        <v>2.5000000000000001E-4</v>
      </c>
      <c r="AA48" s="17">
        <v>60.806213350999997</v>
      </c>
      <c r="AB48" s="17">
        <v>252.1388575</v>
      </c>
      <c r="AC48" s="17">
        <v>2.5149999999999999E-4</v>
      </c>
      <c r="AD48" s="17">
        <v>0.14303826880000001</v>
      </c>
      <c r="AF48" s="17">
        <v>2.6915858843999998</v>
      </c>
      <c r="AH48" s="17">
        <v>4.692905702</v>
      </c>
      <c r="AI48" s="17">
        <v>6.2215487649999996</v>
      </c>
      <c r="AJ48" s="17">
        <v>1274.3055703</v>
      </c>
      <c r="AK48" s="17">
        <v>3.1644502943999999</v>
      </c>
      <c r="AL48" s="17">
        <v>1.7815574376000001</v>
      </c>
      <c r="AM48" s="17">
        <v>1.5729552615</v>
      </c>
      <c r="AN48" s="17">
        <v>0.29011906459999998</v>
      </c>
      <c r="AQ48" s="17">
        <v>92.468982127999993</v>
      </c>
      <c r="AR48" s="17">
        <v>1E-3</v>
      </c>
      <c r="AS48" s="17">
        <v>0.120838509</v>
      </c>
      <c r="AT48" s="17">
        <v>0.62545559299999998</v>
      </c>
      <c r="AU48" s="17">
        <v>75.945291028</v>
      </c>
      <c r="AV48" s="17">
        <v>0.56964433020000005</v>
      </c>
      <c r="AX48" s="5"/>
      <c r="AZ48" s="17">
        <v>4.574421E-4</v>
      </c>
      <c r="BA48" s="17">
        <v>4.1879216E-3</v>
      </c>
      <c r="BB48" s="17">
        <v>2.5705063999999999E-3</v>
      </c>
      <c r="BD48" s="17">
        <v>11.03870347</v>
      </c>
      <c r="BE48" s="17">
        <v>0.30777650000000001</v>
      </c>
      <c r="BG48" s="17">
        <v>74.073367059000006</v>
      </c>
      <c r="BI48" s="17">
        <v>13.040796</v>
      </c>
      <c r="BJ48" s="17">
        <v>12.649576</v>
      </c>
      <c r="BK48" s="17">
        <v>12.90785183</v>
      </c>
      <c r="BL48" s="17">
        <v>71.348662907000005</v>
      </c>
      <c r="BM48" s="17">
        <v>0.25622376499999999</v>
      </c>
      <c r="BN48" s="17">
        <v>97.672452648999993</v>
      </c>
      <c r="BO48" s="17">
        <v>2.8113473000000002E-3</v>
      </c>
      <c r="BQ48" s="17" t="s">
        <v>217</v>
      </c>
      <c r="BR48" s="17">
        <v>4.0422764014168902</v>
      </c>
      <c r="BS48" s="17">
        <v>86.924142789313507</v>
      </c>
      <c r="BT48" s="17">
        <v>0.30862304816547598</v>
      </c>
      <c r="BU48" s="17">
        <v>26.892102048899801</v>
      </c>
      <c r="BV48" s="17">
        <v>0</v>
      </c>
      <c r="BW48" s="17">
        <v>0.21678773739277499</v>
      </c>
      <c r="BX48" s="17">
        <v>198.350479314773</v>
      </c>
      <c r="BY48" s="17">
        <v>198.350479314773</v>
      </c>
      <c r="BZ48" s="17">
        <v>27.710394619543901</v>
      </c>
      <c r="CA48" s="17">
        <v>382.69996878245098</v>
      </c>
      <c r="CB48" s="17">
        <v>5.1053611196172799E-2</v>
      </c>
      <c r="CC48" s="17">
        <v>7.3468169698573102E-2</v>
      </c>
      <c r="CD48" s="17">
        <v>53.437771745801903</v>
      </c>
      <c r="CE48" s="17">
        <v>2.8192450112226198E-3</v>
      </c>
      <c r="CF48" s="17">
        <v>1.1000943324680199E-3</v>
      </c>
      <c r="CG48" s="17">
        <v>2.3377536941197202E-3</v>
      </c>
      <c r="CH48" s="17">
        <v>1.1049464736592801E-2</v>
      </c>
      <c r="CI48" s="17">
        <v>0.489229052330792</v>
      </c>
      <c r="CJ48" s="17">
        <v>0.100847106614416</v>
      </c>
      <c r="CK48" s="17">
        <v>0.31934798681415399</v>
      </c>
      <c r="CL48" s="17">
        <v>0.37944432894490698</v>
      </c>
      <c r="CM48" s="17">
        <v>74.276177026185195</v>
      </c>
      <c r="CN48" s="17">
        <v>16211.1713112449</v>
      </c>
      <c r="CO48" s="17">
        <v>0.96807468590357604</v>
      </c>
      <c r="CP48" s="17">
        <v>0</v>
      </c>
      <c r="CQ48" s="17">
        <v>5.4795778428876299E-2</v>
      </c>
      <c r="CR48" s="17">
        <v>0.13415523517033401</v>
      </c>
      <c r="CS48" s="17">
        <v>2.1125764112303398</v>
      </c>
      <c r="CT48" s="17">
        <v>0.53096381482439403</v>
      </c>
      <c r="CU48" s="17">
        <v>6.2384243603793896</v>
      </c>
      <c r="CV48" s="17">
        <v>0.87856251665168095</v>
      </c>
      <c r="CW48" s="17">
        <v>0.12116714580598199</v>
      </c>
      <c r="CX48" s="17">
        <v>1.5771890547693701</v>
      </c>
      <c r="CY48" s="17">
        <v>0.62715455778038398</v>
      </c>
      <c r="CZ48" s="17">
        <v>21312.3467459202</v>
      </c>
      <c r="DA48" s="17">
        <v>9.7732006984310296E-2</v>
      </c>
      <c r="DB48" s="17">
        <v>2.95797921195785E-2</v>
      </c>
      <c r="DC48" s="17">
        <v>0.39229054713206302</v>
      </c>
      <c r="DD48" s="17">
        <v>9.7820684865821601</v>
      </c>
      <c r="DE48" s="17">
        <v>0.62290824914432996</v>
      </c>
      <c r="DF48" s="17">
        <v>1.4472812050463701E-2</v>
      </c>
      <c r="DG48" s="17">
        <v>2.2273437060797798</v>
      </c>
      <c r="DH48" s="17">
        <v>3.7418389854329701E-2</v>
      </c>
      <c r="DI48" s="17">
        <v>91.493257621238797</v>
      </c>
      <c r="DJ48" s="17">
        <v>228.46456060482299</v>
      </c>
      <c r="DK48" s="17">
        <v>11.3183723037926</v>
      </c>
      <c r="DL48" s="17">
        <v>12.9418885805231</v>
      </c>
      <c r="DM48" s="17">
        <v>90.700564399348593</v>
      </c>
      <c r="DN48" s="17">
        <v>2.5059700894525299E-4</v>
      </c>
      <c r="DO48" s="17">
        <v>2.3514617587170101</v>
      </c>
      <c r="DP48" s="17">
        <v>60.970052505576</v>
      </c>
      <c r="DQ48" s="17">
        <v>60.970052505576</v>
      </c>
      <c r="DR48" s="17">
        <v>0.56060728945847704</v>
      </c>
      <c r="DS48" s="17">
        <v>0</v>
      </c>
      <c r="DT48" s="17">
        <v>252.82955534653399</v>
      </c>
      <c r="DU48" s="17">
        <v>2.5216463495538399E-4</v>
      </c>
      <c r="DV48" s="17">
        <v>71.540377840124407</v>
      </c>
      <c r="DW48" s="17">
        <v>3.0683968234922001E-2</v>
      </c>
      <c r="DX48" s="17">
        <v>0.10452749949901299</v>
      </c>
      <c r="DY48" s="17">
        <v>0</v>
      </c>
      <c r="DZ48" s="17">
        <v>0</v>
      </c>
      <c r="EA48" s="17">
        <v>68.091481250782707</v>
      </c>
      <c r="EB48" s="17">
        <v>5.67370976718707</v>
      </c>
      <c r="EC48" s="17">
        <v>0.49811109667866599</v>
      </c>
      <c r="ED48" s="17">
        <v>334.48315640485202</v>
      </c>
      <c r="EE48" s="17">
        <v>52.141727125413198</v>
      </c>
      <c r="EF48" s="17">
        <v>0.70172049365895295</v>
      </c>
      <c r="EG48" s="17">
        <v>1.99719927139447</v>
      </c>
      <c r="EH48" s="17">
        <v>0</v>
      </c>
      <c r="EI48" s="17">
        <v>1.5528844361249301</v>
      </c>
      <c r="EJ48" s="17">
        <v>3.15282817099488</v>
      </c>
      <c r="EK48" s="17">
        <v>1278.52529648628</v>
      </c>
      <c r="EL48" s="17">
        <v>0.25691126319581897</v>
      </c>
      <c r="EM48" s="17">
        <v>0.32668733641338599</v>
      </c>
      <c r="EN48" s="17">
        <v>3.28376574688731</v>
      </c>
      <c r="EO48" s="17">
        <v>380.00315507233802</v>
      </c>
      <c r="EP48" s="17">
        <v>0</v>
      </c>
      <c r="EQ48" s="17">
        <v>0.73242563373512504</v>
      </c>
      <c r="ER48" s="17">
        <v>1.0539751745895201</v>
      </c>
      <c r="ES48" s="17">
        <v>8607.5237775536298</v>
      </c>
      <c r="ET48" s="17">
        <v>12297.1040236996</v>
      </c>
      <c r="EU48" s="17">
        <v>1366.3444214465601</v>
      </c>
      <c r="EV48" s="17">
        <v>13663.448445146199</v>
      </c>
      <c r="EW48" s="17">
        <v>9.0650309685274294E-2</v>
      </c>
      <c r="EX48" s="17">
        <v>246.72968783859099</v>
      </c>
      <c r="EY48" s="17">
        <v>2.75948550730805</v>
      </c>
      <c r="EZ48" s="17">
        <v>0.57117008872913499</v>
      </c>
      <c r="FA48" s="17">
        <v>0</v>
      </c>
      <c r="FB48" s="17">
        <v>0</v>
      </c>
      <c r="FC48" s="17">
        <v>0</v>
      </c>
      <c r="FD48" s="17">
        <v>4.5868487096616302E-4</v>
      </c>
      <c r="FE48" s="17">
        <v>4.1992400363533404E-3</v>
      </c>
      <c r="FF48" s="17">
        <v>2.5776104267253102E-3</v>
      </c>
      <c r="FG48" s="17">
        <v>0</v>
      </c>
      <c r="FH48" s="17">
        <v>11.0690872563972</v>
      </c>
      <c r="FI48" s="17">
        <v>153.753989345061</v>
      </c>
      <c r="FJ48" s="17">
        <v>3359.3297352433201</v>
      </c>
      <c r="FK48" s="17">
        <v>43.386563155034402</v>
      </c>
      <c r="FL48" s="17">
        <v>48.439551801561997</v>
      </c>
      <c r="FM48" s="17">
        <v>81.543128934010099</v>
      </c>
      <c r="FN48" s="17">
        <v>13.519981071115501</v>
      </c>
      <c r="FO48" s="17">
        <v>28.741164052646301</v>
      </c>
      <c r="FP48" s="17">
        <v>8.2204500105270799E-3</v>
      </c>
      <c r="FQ48" s="17">
        <v>39.708973642421299</v>
      </c>
      <c r="FR48" s="17">
        <v>2886.6034729196199</v>
      </c>
      <c r="FS48" s="17">
        <v>2442.7093792042201</v>
      </c>
      <c r="FT48" s="17">
        <v>443.89409371539398</v>
      </c>
      <c r="FU48" s="17">
        <v>16.2295784074912</v>
      </c>
      <c r="FV48" s="17">
        <v>0.54501449778909405</v>
      </c>
      <c r="FW48" s="17">
        <v>699.34793656641</v>
      </c>
      <c r="FX48" s="17">
        <v>191.48337699036</v>
      </c>
      <c r="FY48" s="17">
        <v>142.02180163913599</v>
      </c>
      <c r="FZ48" s="17">
        <v>23.610608036508498</v>
      </c>
      <c r="GA48" s="17">
        <v>15.576605852720199</v>
      </c>
      <c r="GB48" s="17">
        <v>355.95742251029202</v>
      </c>
      <c r="GC48" s="17">
        <v>0.29066308296786098</v>
      </c>
      <c r="GD48" s="17">
        <v>243.813328854812</v>
      </c>
      <c r="GE48" s="17">
        <v>64.962546142186895</v>
      </c>
      <c r="GF48" s="17">
        <v>521.99165480910801</v>
      </c>
      <c r="GG48" s="17">
        <v>1.88948175037285</v>
      </c>
      <c r="GH48" s="17">
        <v>0</v>
      </c>
      <c r="GI48" s="17">
        <v>4723.9839163195802</v>
      </c>
      <c r="GJ48" s="17">
        <v>717.43725740151103</v>
      </c>
      <c r="GK48" s="17">
        <v>97.938731222997603</v>
      </c>
      <c r="GL48" s="17">
        <v>2.57560659735333</v>
      </c>
      <c r="GM48" s="17">
        <v>323.60467934271099</v>
      </c>
      <c r="GN48" s="17">
        <v>626.52746607941003</v>
      </c>
      <c r="GO48" s="17">
        <v>92.715888989856595</v>
      </c>
      <c r="GP48" s="17">
        <v>0</v>
      </c>
      <c r="GQ48" s="17">
        <v>1.0026542131979599E-3</v>
      </c>
      <c r="GR48" s="17">
        <v>47.890331559979401</v>
      </c>
      <c r="GS48" s="17">
        <v>7509.3209288072303</v>
      </c>
      <c r="GT48" s="17">
        <v>76.145918350100203</v>
      </c>
      <c r="GU48" s="17">
        <v>524.71363788661495</v>
      </c>
      <c r="GW48" s="26">
        <f t="shared" si="68"/>
        <v>1.1462452942360577</v>
      </c>
      <c r="GX48" s="25">
        <f t="shared" si="69"/>
        <v>0</v>
      </c>
      <c r="GY48" s="40">
        <f t="shared" si="70"/>
        <v>2.688614018140949E-3</v>
      </c>
      <c r="GZ48" s="40">
        <f t="shared" si="71"/>
        <v>2.7299311627087017E-3</v>
      </c>
      <c r="HA48" s="40">
        <f t="shared" si="72"/>
        <v>2.7122719027336409E-3</v>
      </c>
      <c r="HB48" s="40">
        <f t="shared" si="73"/>
        <v>4.6463684614476046E-3</v>
      </c>
      <c r="HC48" s="40">
        <f t="shared" si="74"/>
        <v>2.7105987613328681E-3</v>
      </c>
      <c r="HD48" s="40">
        <f t="shared" si="75"/>
        <v>2.6986989603127527E-3</v>
      </c>
      <c r="HE48" s="40">
        <f t="shared" si="76"/>
        <v>2.7100285780858771E-3</v>
      </c>
      <c r="HF48" s="40">
        <f t="shared" si="77"/>
        <v>2.7359050712777175E-3</v>
      </c>
      <c r="HG48" s="40">
        <f t="shared" si="78"/>
        <v>2.6414474490965489E-3</v>
      </c>
      <c r="HH48" s="40">
        <f t="shared" si="79"/>
        <v>2.7405547223130584E-3</v>
      </c>
      <c r="HI48" s="40">
        <f t="shared" si="80"/>
        <v>2.7445390251738147E-3</v>
      </c>
      <c r="HJ48" s="40">
        <f t="shared" si="81"/>
        <v>2.6750240983093648E-3</v>
      </c>
      <c r="HK48" s="40">
        <f t="shared" si="82"/>
        <v>2.7528288732020035E-3</v>
      </c>
      <c r="HL48" s="40">
        <f t="shared" si="83"/>
        <v>2.7162370081035823E-3</v>
      </c>
      <c r="HM48" s="40">
        <f t="shared" si="84"/>
        <v>2.7385178578180733E-3</v>
      </c>
      <c r="HN48" s="40">
        <f t="shared" si="85"/>
        <v>2.6637296849503565E-3</v>
      </c>
      <c r="HO48" s="40">
        <f t="shared" si="86"/>
        <v>2.722066447767488E-3</v>
      </c>
      <c r="HP48" s="40">
        <f t="shared" si="87"/>
        <v>2.7379148074492686E-3</v>
      </c>
      <c r="HQ48" s="40">
        <f t="shared" si="88"/>
        <v>-1.7783283172494103E-2</v>
      </c>
      <c r="HR48" s="40">
        <f t="shared" si="89"/>
        <v>2.708314327116578E-3</v>
      </c>
      <c r="HS48" s="40">
        <f t="shared" si="90"/>
        <v>2.7208662506508058E-3</v>
      </c>
      <c r="HT48" s="40">
        <f t="shared" si="91"/>
        <v>2.7003951728064115E-3</v>
      </c>
      <c r="HU48" s="40">
        <f t="shared" si="92"/>
        <v>2.7048176128305771E-3</v>
      </c>
      <c r="HV48" s="40">
        <f t="shared" si="93"/>
        <v>2.6811847228304943E-3</v>
      </c>
      <c r="HW48" s="40">
        <f t="shared" si="94"/>
        <v>2.3880357810119202E-3</v>
      </c>
      <c r="HX48" s="40">
        <f t="shared" si="95"/>
        <v>2.6944475826878394E-3</v>
      </c>
      <c r="HY48" s="40">
        <f t="shared" si="96"/>
        <v>2.7393550259661712E-3</v>
      </c>
      <c r="HZ48" s="40">
        <f t="shared" si="97"/>
        <v>2.6426837192206729E-3</v>
      </c>
      <c r="IA48" s="40">
        <f t="shared" si="98"/>
        <v>2.7520533334507227E-3</v>
      </c>
      <c r="IB48" s="40">
        <f t="shared" si="99"/>
        <v>0</v>
      </c>
      <c r="IC48" s="40">
        <f t="shared" si="100"/>
        <v>2.7247433180301265E-3</v>
      </c>
      <c r="ID48" s="40">
        <f t="shared" si="101"/>
        <v>0</v>
      </c>
      <c r="IE48" s="40">
        <f t="shared" si="102"/>
        <v>2.7289926397524979E-3</v>
      </c>
      <c r="IF48" s="40">
        <f t="shared" si="103"/>
        <v>2.712442836472726E-3</v>
      </c>
      <c r="IG48" s="40">
        <f t="shared" si="104"/>
        <v>3.3113927182211057E-3</v>
      </c>
      <c r="IH48" s="40">
        <f t="shared" si="105"/>
        <v>3.7704953905725071E-2</v>
      </c>
      <c r="II48" s="40">
        <f t="shared" si="106"/>
        <v>2.7186160953472215E-3</v>
      </c>
      <c r="IJ48" s="40">
        <f t="shared" si="107"/>
        <v>2.6916170936309388E-3</v>
      </c>
      <c r="IK48" s="40">
        <f t="shared" si="108"/>
        <v>1.8751555283382053E-3</v>
      </c>
      <c r="IL48" s="40">
        <f t="shared" si="109"/>
        <v>0</v>
      </c>
      <c r="IM48" s="40">
        <f t="shared" si="110"/>
        <v>0</v>
      </c>
      <c r="IN48" s="40">
        <f t="shared" si="111"/>
        <v>2.6701587513402168E-3</v>
      </c>
      <c r="IO48" s="40">
        <f t="shared" si="112"/>
        <v>2.6542131979598749E-3</v>
      </c>
      <c r="IP48" s="40">
        <f t="shared" si="113"/>
        <v>2.719636386625696E-3</v>
      </c>
      <c r="IQ48" s="40">
        <f t="shared" si="114"/>
        <v>2.71636355865796E-3</v>
      </c>
      <c r="IR48" s="40">
        <f t="shared" si="115"/>
        <v>2.6417348512922903E-3</v>
      </c>
      <c r="IS48" s="40">
        <f t="shared" si="116"/>
        <v>2.678440648394162E-3</v>
      </c>
      <c r="IT48" s="40">
        <f t="shared" si="117"/>
        <v>0</v>
      </c>
      <c r="IU48" s="40">
        <f t="shared" si="118"/>
        <v>0</v>
      </c>
      <c r="IV48" s="40">
        <f t="shared" si="119"/>
        <v>0</v>
      </c>
      <c r="IW48" s="40">
        <f t="shared" si="120"/>
        <v>2.716783099244737E-3</v>
      </c>
      <c r="IX48" s="40">
        <f t="shared" si="121"/>
        <v>2.7026380707175506E-3</v>
      </c>
      <c r="IY48" s="40">
        <f t="shared" si="122"/>
        <v>2.7636681726644595E-3</v>
      </c>
      <c r="IZ48" s="40">
        <f t="shared" si="123"/>
        <v>0</v>
      </c>
      <c r="JA48" s="40">
        <f t="shared" si="124"/>
        <v>2.752477814063457E-3</v>
      </c>
      <c r="JB48" s="40">
        <f t="shared" si="125"/>
        <v>2.7505289243199816E-3</v>
      </c>
      <c r="JC48" s="40">
        <f t="shared" si="126"/>
        <v>0</v>
      </c>
      <c r="JD48" s="40">
        <f t="shared" si="127"/>
        <v>2.7379606900230333E-3</v>
      </c>
      <c r="JE48" s="40">
        <f t="shared" si="128"/>
        <v>0</v>
      </c>
      <c r="JF48" s="40">
        <f t="shared" si="129"/>
        <v>2.7380376813752254E-3</v>
      </c>
      <c r="JG48" s="40">
        <f t="shared" si="130"/>
        <v>2.7380873249083326E-3</v>
      </c>
      <c r="JH48" s="40">
        <f t="shared" si="131"/>
        <v>2.6369027915236045E-3</v>
      </c>
      <c r="JI48" s="40">
        <f t="shared" si="132"/>
        <v>2.6870150793756892E-3</v>
      </c>
      <c r="JJ48" s="40">
        <f t="shared" si="133"/>
        <v>2.6831944953231829E-3</v>
      </c>
      <c r="JK48" s="40">
        <f t="shared" si="134"/>
        <v>2.7262402732377415E-3</v>
      </c>
      <c r="JL48" s="40">
        <f t="shared" si="135"/>
        <v>2.80922645971902E-3</v>
      </c>
    </row>
    <row r="49" spans="1:272" x14ac:dyDescent="0.25">
      <c r="A49" s="17" t="s">
        <v>218</v>
      </c>
      <c r="B49" s="59">
        <v>6188.5403355999997</v>
      </c>
      <c r="C49" s="59">
        <v>187.48967451999999</v>
      </c>
      <c r="D49" s="59">
        <v>5919.4207472999997</v>
      </c>
      <c r="E49" s="59">
        <v>3536.7975522000002</v>
      </c>
      <c r="F49" s="59">
        <v>2353.9162888999999</v>
      </c>
      <c r="G49" s="59">
        <v>4045.7963500000001</v>
      </c>
      <c r="H49" s="59">
        <v>3909.3381098</v>
      </c>
      <c r="I49" s="17">
        <v>28.876522317999999</v>
      </c>
      <c r="J49" s="17">
        <v>2.4560392584000001</v>
      </c>
      <c r="K49" s="17">
        <v>2.5673678199999999</v>
      </c>
      <c r="L49" s="17">
        <v>5.5995400000000001E-2</v>
      </c>
      <c r="M49" s="17">
        <v>20.741593425000001</v>
      </c>
      <c r="N49" s="17">
        <v>8.8883383999999992E-3</v>
      </c>
      <c r="O49" s="17">
        <v>1.7324256400000002E-2</v>
      </c>
      <c r="P49" s="17">
        <v>3.5230100799999997E-2</v>
      </c>
      <c r="Q49" s="17">
        <v>0.1540974041</v>
      </c>
      <c r="R49" s="17">
        <v>0.68446197909999995</v>
      </c>
      <c r="S49" s="17">
        <v>9.1149536999999992</v>
      </c>
      <c r="T49" s="17">
        <v>0.19633245790000001</v>
      </c>
      <c r="U49" s="17">
        <v>0.49091143500000001</v>
      </c>
      <c r="V49" s="17">
        <v>2.1640061890000002</v>
      </c>
      <c r="W49" s="17">
        <v>5.5414654000000001E-2</v>
      </c>
      <c r="X49" s="17">
        <v>5.0000000000000001E-4</v>
      </c>
      <c r="Y49" s="17">
        <v>4.3587649399999998E-2</v>
      </c>
      <c r="Z49" s="17">
        <v>1.2377489845</v>
      </c>
      <c r="AA49" s="17">
        <v>28.231612884</v>
      </c>
      <c r="AB49" s="17">
        <v>217.33848831</v>
      </c>
      <c r="AD49" s="17">
        <v>8.8309107799999995E-2</v>
      </c>
      <c r="AE49" s="17">
        <v>1.4E-2</v>
      </c>
      <c r="AF49" s="17">
        <v>1.0012694455</v>
      </c>
      <c r="AG49" s="17">
        <v>0.37182999999999999</v>
      </c>
      <c r="AH49" s="17">
        <v>14.040795098</v>
      </c>
      <c r="AI49" s="17">
        <v>12.481732559999999</v>
      </c>
      <c r="AJ49" s="17">
        <v>189.96505605999999</v>
      </c>
      <c r="AK49" s="17">
        <v>12.327625782</v>
      </c>
      <c r="AL49" s="17">
        <v>13.483684622</v>
      </c>
      <c r="AM49" s="17">
        <v>3.5416793389999999</v>
      </c>
      <c r="AN49" s="17">
        <v>3.2998824574999999</v>
      </c>
      <c r="AO49" s="17">
        <v>8.9999999999999998E-4</v>
      </c>
      <c r="AP49" s="17">
        <v>0.2341</v>
      </c>
      <c r="AQ49" s="17">
        <v>160.89336066999999</v>
      </c>
      <c r="AR49" s="17">
        <v>2.7660719999999999</v>
      </c>
      <c r="AS49" s="17">
        <v>1.050324005</v>
      </c>
      <c r="AT49" s="17">
        <v>2.6112869970000001</v>
      </c>
      <c r="AU49" s="17">
        <v>38.883096815000002</v>
      </c>
      <c r="AV49" s="17">
        <v>0.87829992580000005</v>
      </c>
      <c r="AW49" s="5">
        <v>1.8303758999999999E-6</v>
      </c>
      <c r="AX49" s="17">
        <v>1.6282399999999998E-5</v>
      </c>
      <c r="AY49" s="17">
        <v>2.0000000000000001E-4</v>
      </c>
      <c r="AZ49" s="17">
        <v>4.6846319999999998E-4</v>
      </c>
      <c r="BA49" s="17">
        <v>2.7153243E-3</v>
      </c>
      <c r="BB49" s="17">
        <v>9.1711560000000002E-4</v>
      </c>
      <c r="BD49" s="17">
        <v>4.2685020391000004</v>
      </c>
      <c r="BE49" s="17">
        <v>0.39897460000000001</v>
      </c>
      <c r="BF49" s="17">
        <v>0.13761999999999999</v>
      </c>
      <c r="BG49" s="17">
        <v>0.167657431</v>
      </c>
      <c r="BH49" s="17">
        <v>7.1624499999999999E-3</v>
      </c>
      <c r="BI49" s="17">
        <v>1.3823544999999999</v>
      </c>
      <c r="BJ49" s="17">
        <v>1.3408846999999999</v>
      </c>
      <c r="BK49" s="17">
        <v>7.7125739176000003</v>
      </c>
      <c r="BL49" s="17">
        <v>21.461933672000001</v>
      </c>
      <c r="BM49" s="17">
        <v>4.263201842</v>
      </c>
      <c r="BN49" s="17">
        <v>122.732349</v>
      </c>
      <c r="BO49" s="17">
        <v>2.9109511999999998E-3</v>
      </c>
      <c r="BQ49" s="17" t="s">
        <v>218</v>
      </c>
      <c r="BR49" s="17">
        <v>6.8671960932397296</v>
      </c>
      <c r="BS49" s="17">
        <v>27.5190385359045</v>
      </c>
      <c r="BT49" s="17">
        <v>0.40006586499446001</v>
      </c>
      <c r="BU49" s="17">
        <v>2.4626562595486199</v>
      </c>
      <c r="BV49" s="17">
        <v>0.137995765163232</v>
      </c>
      <c r="BW49" s="17">
        <v>2.57437960681888</v>
      </c>
      <c r="BX49" s="17">
        <v>28.9550876670638</v>
      </c>
      <c r="BY49" s="17">
        <v>28.9550876670638</v>
      </c>
      <c r="BZ49" s="17">
        <v>15.128174002287601</v>
      </c>
      <c r="CA49" s="17">
        <v>144.31365190098899</v>
      </c>
      <c r="CB49" s="17">
        <v>2.3019924022112399E-2</v>
      </c>
      <c r="CC49" s="17">
        <v>3.3126345146800303E-2</v>
      </c>
      <c r="CD49" s="17">
        <v>20.7981955251804</v>
      </c>
      <c r="CE49" s="17">
        <v>2.9190691260759299E-3</v>
      </c>
      <c r="CF49" s="17">
        <v>2.85201530742902E-3</v>
      </c>
      <c r="CG49" s="17">
        <v>6.0604663568070696E-3</v>
      </c>
      <c r="CH49" s="17">
        <v>4.3705360820859997E-2</v>
      </c>
      <c r="CI49" s="17">
        <v>1.73647859654096E-2</v>
      </c>
      <c r="CJ49" s="17">
        <v>8.4757822274398008E-3</v>
      </c>
      <c r="CK49" s="17">
        <v>2.683987991424E-2</v>
      </c>
      <c r="CL49" s="17">
        <v>0.15451864596003201</v>
      </c>
      <c r="CM49" s="17">
        <v>0.16811570669488499</v>
      </c>
      <c r="CN49" s="17">
        <v>13000.705519348599</v>
      </c>
      <c r="CO49" s="17">
        <v>0.68633241933740696</v>
      </c>
      <c r="CP49" s="17">
        <v>7.1835118570081503E-3</v>
      </c>
      <c r="CQ49" s="17">
        <v>5.6128745427228101E-2</v>
      </c>
      <c r="CR49" s="17">
        <v>0.13741876154124999</v>
      </c>
      <c r="CS49" s="17">
        <v>9.1400590103915302</v>
      </c>
      <c r="CT49" s="17">
        <v>0.492260460403872</v>
      </c>
      <c r="CU49" s="17">
        <v>12.514411143073801</v>
      </c>
      <c r="CV49" s="17">
        <v>2.1699301190912301</v>
      </c>
      <c r="CW49" s="17">
        <v>1.0531901296317701</v>
      </c>
      <c r="CX49" s="17">
        <v>3.5513975423675901</v>
      </c>
      <c r="CY49" s="17">
        <v>2.6184113080573299</v>
      </c>
      <c r="CZ49" s="17">
        <v>6204.1254518714504</v>
      </c>
      <c r="DA49" s="17">
        <v>5.5551428725210399E-2</v>
      </c>
      <c r="DB49" s="17">
        <v>5.0142829081168902E-4</v>
      </c>
      <c r="DC49" s="17">
        <v>4.1583443509317301E-2</v>
      </c>
      <c r="DD49" s="17">
        <v>1.0369195125580699</v>
      </c>
      <c r="DE49" s="17">
        <v>6.6030001157426396E-2</v>
      </c>
      <c r="DF49" s="17">
        <v>1.5341834355726701E-3</v>
      </c>
      <c r="DG49" s="17">
        <v>0.23610658245010699</v>
      </c>
      <c r="DH49" s="17">
        <v>3.9664372757485999E-3</v>
      </c>
      <c r="DI49" s="17">
        <v>306.33642114387902</v>
      </c>
      <c r="DJ49" s="17">
        <v>121.25930766763</v>
      </c>
      <c r="DK49" s="17">
        <v>14.121236783582599</v>
      </c>
      <c r="DL49" s="17">
        <v>7.6901578251355698</v>
      </c>
      <c r="DM49" s="17">
        <v>65.3089557212204</v>
      </c>
      <c r="DN49" s="17">
        <v>1.24113376121528</v>
      </c>
      <c r="DO49" s="17">
        <v>3.8768344736401898</v>
      </c>
      <c r="DP49" s="17">
        <v>28.298212749373398</v>
      </c>
      <c r="DQ49" s="17">
        <v>28.298212749373398</v>
      </c>
      <c r="DR49" s="17">
        <v>0.18551466630844499</v>
      </c>
      <c r="DS49" s="17">
        <v>0</v>
      </c>
      <c r="DT49" s="17">
        <v>217.93202755167101</v>
      </c>
      <c r="DU49" s="17">
        <v>0</v>
      </c>
      <c r="DV49" s="17">
        <v>21.502877200302201</v>
      </c>
      <c r="DW49" s="17">
        <v>9.1197583373034893E-3</v>
      </c>
      <c r="DX49" s="17">
        <v>7.8405207216515602E-2</v>
      </c>
      <c r="DY49" s="17">
        <v>0</v>
      </c>
      <c r="DZ49" s="17">
        <v>1.4038955279243001E-2</v>
      </c>
      <c r="EA49" s="17">
        <v>54.119910147864502</v>
      </c>
      <c r="EB49" s="17">
        <v>3.4023131045168298</v>
      </c>
      <c r="EC49" s="17">
        <v>7.7852966213489E-2</v>
      </c>
      <c r="ED49" s="17">
        <v>511.96212607319899</v>
      </c>
      <c r="EE49" s="17">
        <v>26.347653192947799</v>
      </c>
      <c r="EF49" s="17">
        <v>0.26104340997701603</v>
      </c>
      <c r="EG49" s="17">
        <v>0.74296184718662694</v>
      </c>
      <c r="EH49" s="17">
        <v>0.37284714697002402</v>
      </c>
      <c r="EI49" s="17">
        <v>4.6461677063619797</v>
      </c>
      <c r="EJ49" s="17">
        <v>9.4331359493885003</v>
      </c>
      <c r="EK49" s="17">
        <v>192.497713554283</v>
      </c>
      <c r="EL49" s="17">
        <v>4.2748535882041798</v>
      </c>
      <c r="EM49" s="17">
        <v>2.2974712221092299E-2</v>
      </c>
      <c r="EN49" s="17">
        <v>12.442444423201</v>
      </c>
      <c r="EO49" s="17">
        <v>188.020371294234</v>
      </c>
      <c r="EP49" s="17">
        <v>0</v>
      </c>
      <c r="EQ49" s="17">
        <v>5.5524420856175496</v>
      </c>
      <c r="ER49" s="17">
        <v>7.9901134940435998</v>
      </c>
      <c r="ES49" s="17">
        <v>4267.6991672591503</v>
      </c>
      <c r="ET49" s="17">
        <v>5341.6817573544604</v>
      </c>
      <c r="EU49" s="17">
        <v>593.521341467507</v>
      </c>
      <c r="EV49" s="17">
        <v>5935.2030988219603</v>
      </c>
      <c r="EW49" s="17">
        <v>8.0913455776116694E-2</v>
      </c>
      <c r="EX49" s="17">
        <v>184.357030823614</v>
      </c>
      <c r="EY49" s="17">
        <v>4.3890814574267498</v>
      </c>
      <c r="EZ49" s="17">
        <v>0.88070580197680304</v>
      </c>
      <c r="FA49" s="5">
        <v>1.8166700914308E-6</v>
      </c>
      <c r="FB49" s="5">
        <v>1.6160722886176101E-5</v>
      </c>
      <c r="FC49" s="17">
        <v>2.00549691628499E-4</v>
      </c>
      <c r="FD49" s="17">
        <v>4.6978371204991299E-4</v>
      </c>
      <c r="FE49" s="17">
        <v>2.7226266803374801E-3</v>
      </c>
      <c r="FF49" s="17">
        <v>9.1961665206130605E-4</v>
      </c>
      <c r="FG49" s="17">
        <v>0</v>
      </c>
      <c r="FH49" s="17">
        <v>4.2801017681511304</v>
      </c>
      <c r="FI49" s="17">
        <v>42.490087202720503</v>
      </c>
      <c r="FJ49" s="17">
        <v>1450.4707475592199</v>
      </c>
      <c r="FK49" s="17">
        <v>75.751916786388605</v>
      </c>
      <c r="FL49" s="17">
        <v>47.078245831114799</v>
      </c>
      <c r="FM49" s="17">
        <v>125.656478978378</v>
      </c>
      <c r="FN49" s="17">
        <v>47.195854794380402</v>
      </c>
      <c r="FO49" s="17">
        <v>17.099288577743199</v>
      </c>
      <c r="FP49" s="17">
        <v>1.03205811098486E-3</v>
      </c>
      <c r="FQ49" s="17">
        <v>91.930988243368205</v>
      </c>
      <c r="FR49" s="17">
        <v>3541.9850798131401</v>
      </c>
      <c r="FS49" s="17">
        <v>2357.74965882469</v>
      </c>
      <c r="FT49" s="17">
        <v>1184.23542098844</v>
      </c>
      <c r="FU49" s="17">
        <v>21.188968303047201</v>
      </c>
      <c r="FV49" s="17">
        <v>1.9751049512502901</v>
      </c>
      <c r="FW49" s="17">
        <v>1066.0382256558401</v>
      </c>
      <c r="FX49" s="17">
        <v>44.880846308966603</v>
      </c>
      <c r="FY49" s="17">
        <v>111.10846714087999</v>
      </c>
      <c r="FZ49" s="17">
        <v>11.411243760754299</v>
      </c>
      <c r="GA49" s="17">
        <v>53.4700032392509</v>
      </c>
      <c r="GB49" s="17">
        <v>278.453430691645</v>
      </c>
      <c r="GC49" s="17">
        <v>3.3062943282153099</v>
      </c>
      <c r="GD49" s="17">
        <v>152.33107166099001</v>
      </c>
      <c r="GE49" s="17">
        <v>130.516924081637</v>
      </c>
      <c r="GF49" s="17">
        <v>188.246430789089</v>
      </c>
      <c r="GG49" s="17">
        <v>3.2571534882367699</v>
      </c>
      <c r="GH49" s="17">
        <v>9.0252896509531398E-4</v>
      </c>
      <c r="GI49" s="17">
        <v>4056.76695873269</v>
      </c>
      <c r="GJ49" s="17">
        <v>278.657595146978</v>
      </c>
      <c r="GK49" s="17">
        <v>123.083360664531</v>
      </c>
      <c r="GL49" s="17">
        <v>30.8112672005707</v>
      </c>
      <c r="GM49" s="17">
        <v>46.655700316439798</v>
      </c>
      <c r="GN49" s="17">
        <v>430.992978655363</v>
      </c>
      <c r="GO49" s="17">
        <v>160.75057066239</v>
      </c>
      <c r="GP49" s="17">
        <v>0.23474486138560499</v>
      </c>
      <c r="GQ49" s="17">
        <v>2.7736244687584</v>
      </c>
      <c r="GR49" s="17">
        <v>86.910934789274407</v>
      </c>
      <c r="GS49" s="17">
        <v>3915.9162589108</v>
      </c>
      <c r="GT49" s="17">
        <v>38.802561972788503</v>
      </c>
      <c r="GU49" s="17">
        <v>120.407823956819</v>
      </c>
      <c r="GW49" s="26">
        <f t="shared" si="68"/>
        <v>1.0898341244013725</v>
      </c>
      <c r="GX49" s="25">
        <f t="shared" si="69"/>
        <v>0</v>
      </c>
      <c r="GY49" s="40">
        <f t="shared" si="70"/>
        <v>2.5183832416500983E-3</v>
      </c>
      <c r="GZ49" s="40">
        <f t="shared" si="71"/>
        <v>2.8305386714903668E-3</v>
      </c>
      <c r="HA49" s="40">
        <f t="shared" si="72"/>
        <v>2.6661986359323084E-3</v>
      </c>
      <c r="HB49" s="40">
        <f t="shared" si="73"/>
        <v>1.4667301525113261E-3</v>
      </c>
      <c r="HC49" s="40">
        <f t="shared" si="74"/>
        <v>1.6285073274552981E-3</v>
      </c>
      <c r="HD49" s="40">
        <f t="shared" si="75"/>
        <v>2.7116067601103857E-3</v>
      </c>
      <c r="HE49" s="40">
        <f t="shared" si="76"/>
        <v>1.6826759226350406E-3</v>
      </c>
      <c r="HF49" s="40">
        <f t="shared" si="77"/>
        <v>2.7207344498969663E-3</v>
      </c>
      <c r="HG49" s="40">
        <f t="shared" si="78"/>
        <v>2.6941756431574384E-3</v>
      </c>
      <c r="HH49" s="40">
        <f t="shared" si="79"/>
        <v>2.7311189165252336E-3</v>
      </c>
      <c r="HI49" s="40">
        <f t="shared" si="80"/>
        <v>2.6943136206313586E-3</v>
      </c>
      <c r="HJ49" s="40">
        <f t="shared" si="81"/>
        <v>2.728917640058259E-3</v>
      </c>
      <c r="HK49" s="40">
        <f t="shared" si="82"/>
        <v>2.7162854461178464E-3</v>
      </c>
      <c r="HL49" s="40">
        <f t="shared" si="83"/>
        <v>2.3394692663171717E-3</v>
      </c>
      <c r="HM49" s="40">
        <f t="shared" si="84"/>
        <v>2.4286431130451759E-3</v>
      </c>
      <c r="HN49" s="40">
        <f t="shared" si="85"/>
        <v>2.7336077625204247E-3</v>
      </c>
      <c r="HO49" s="40">
        <f t="shared" si="86"/>
        <v>2.7327160521997966E-3</v>
      </c>
      <c r="HP49" s="40">
        <f t="shared" si="87"/>
        <v>2.7542992776289229E-3</v>
      </c>
      <c r="HQ49" s="40">
        <f t="shared" si="88"/>
        <v>-1.418487274753322E-2</v>
      </c>
      <c r="HR49" s="40">
        <f t="shared" si="89"/>
        <v>2.7480015898835096E-3</v>
      </c>
      <c r="HS49" s="40">
        <f t="shared" si="90"/>
        <v>2.7374829708631363E-3</v>
      </c>
      <c r="HT49" s="40">
        <f t="shared" si="91"/>
        <v>2.4682049843782819E-3</v>
      </c>
      <c r="HU49" s="40">
        <f t="shared" si="92"/>
        <v>2.8565816233780145E-3</v>
      </c>
      <c r="HV49" s="40">
        <f t="shared" si="93"/>
        <v>2.7005682224286024E-3</v>
      </c>
      <c r="HW49" s="40">
        <f t="shared" si="94"/>
        <v>2.7346228982342781E-3</v>
      </c>
      <c r="HX49" s="40">
        <f t="shared" si="95"/>
        <v>2.3590527982601641E-3</v>
      </c>
      <c r="HY49" s="40">
        <f t="shared" si="96"/>
        <v>2.7309440048392049E-3</v>
      </c>
      <c r="HZ49" s="40">
        <f t="shared" si="97"/>
        <v>0</v>
      </c>
      <c r="IA49" s="40">
        <f t="shared" si="98"/>
        <v>2.8073646193484928E-3</v>
      </c>
      <c r="IB49" s="40">
        <f t="shared" si="99"/>
        <v>2.7825199459286065E-3</v>
      </c>
      <c r="IC49" s="40">
        <f t="shared" si="100"/>
        <v>2.7323431029865749E-3</v>
      </c>
      <c r="ID49" s="40">
        <f t="shared" si="101"/>
        <v>2.7355161499180536E-3</v>
      </c>
      <c r="IE49" s="40">
        <f t="shared" si="102"/>
        <v>2.7426194515126952E-3</v>
      </c>
      <c r="IF49" s="40">
        <f t="shared" si="103"/>
        <v>2.618112743300234E-3</v>
      </c>
      <c r="IG49" s="40">
        <f t="shared" si="104"/>
        <v>1.3332228288781001E-2</v>
      </c>
      <c r="IH49" s="40">
        <f t="shared" si="105"/>
        <v>9.3139298054172141E-3</v>
      </c>
      <c r="II49" s="40">
        <f t="shared" si="106"/>
        <v>4.3660882994174532E-3</v>
      </c>
      <c r="IJ49" s="40">
        <f t="shared" si="107"/>
        <v>2.7439534857309164E-3</v>
      </c>
      <c r="IK49" s="40">
        <f t="shared" si="108"/>
        <v>1.9430603355998536E-3</v>
      </c>
      <c r="IL49" s="40">
        <f t="shared" si="109"/>
        <v>2.8099612170155654E-3</v>
      </c>
      <c r="IM49" s="40">
        <f t="shared" si="110"/>
        <v>2.7546406903246005E-3</v>
      </c>
      <c r="IN49" s="40">
        <f t="shared" si="111"/>
        <v>-8.8748228649942866E-4</v>
      </c>
      <c r="IO49" s="40">
        <f t="shared" si="112"/>
        <v>2.7303948553761797E-3</v>
      </c>
      <c r="IP49" s="40">
        <f t="shared" si="113"/>
        <v>2.7288004635960413E-3</v>
      </c>
      <c r="IQ49" s="40">
        <f t="shared" si="114"/>
        <v>2.7282757757054773E-3</v>
      </c>
      <c r="IR49" s="40">
        <f t="shared" si="115"/>
        <v>-2.0712044257861374E-3</v>
      </c>
      <c r="IS49" s="40">
        <f t="shared" si="116"/>
        <v>2.7392421496695405E-3</v>
      </c>
      <c r="IT49" s="40">
        <f t="shared" si="117"/>
        <v>-7.4879747756730532E-3</v>
      </c>
      <c r="IU49" s="40">
        <f t="shared" si="118"/>
        <v>-7.4729225313158653E-3</v>
      </c>
      <c r="IV49" s="40">
        <f t="shared" si="119"/>
        <v>2.7484581424949508E-3</v>
      </c>
      <c r="IW49" s="40">
        <f t="shared" si="120"/>
        <v>2.8188170381644004E-3</v>
      </c>
      <c r="IX49" s="40">
        <f t="shared" si="121"/>
        <v>2.6893216171195791E-3</v>
      </c>
      <c r="IY49" s="40">
        <f t="shared" si="122"/>
        <v>2.7270848531046974E-3</v>
      </c>
      <c r="IZ49" s="40">
        <f t="shared" si="123"/>
        <v>0</v>
      </c>
      <c r="JA49" s="40">
        <f t="shared" si="124"/>
        <v>2.7175175143118388E-3</v>
      </c>
      <c r="JB49" s="40">
        <f t="shared" si="125"/>
        <v>2.7351741049680732E-3</v>
      </c>
      <c r="JC49" s="40">
        <f t="shared" si="126"/>
        <v>2.7304546085744181E-3</v>
      </c>
      <c r="JD49" s="40">
        <f t="shared" si="127"/>
        <v>2.7334052069841802E-3</v>
      </c>
      <c r="JE49" s="40">
        <f t="shared" si="128"/>
        <v>2.9405939319856167E-3</v>
      </c>
      <c r="JF49" s="40">
        <f t="shared" si="129"/>
        <v>2.7385597444373644E-3</v>
      </c>
      <c r="JG49" s="40">
        <f t="shared" si="130"/>
        <v>2.7385030770540109E-3</v>
      </c>
      <c r="JH49" s="40">
        <f t="shared" si="131"/>
        <v>-2.9064347005190181E-3</v>
      </c>
      <c r="JI49" s="40">
        <f t="shared" si="132"/>
        <v>1.9077278370129801E-3</v>
      </c>
      <c r="JJ49" s="40">
        <f t="shared" si="133"/>
        <v>2.7330974783764082E-3</v>
      </c>
      <c r="JK49" s="40">
        <f t="shared" si="134"/>
        <v>2.8599767493328156E-3</v>
      </c>
      <c r="JL49" s="40">
        <f t="shared" si="135"/>
        <v>2.7887537502965048E-3</v>
      </c>
    </row>
    <row r="50" spans="1:272" x14ac:dyDescent="0.25">
      <c r="A50" s="17" t="s">
        <v>219</v>
      </c>
      <c r="B50" s="59">
        <v>16075.466312</v>
      </c>
      <c r="C50" s="59">
        <v>330.82011807999999</v>
      </c>
      <c r="D50" s="59">
        <v>16588.187875</v>
      </c>
      <c r="E50" s="59">
        <v>5453.7859568000003</v>
      </c>
      <c r="F50" s="59">
        <v>3462.6690715999998</v>
      </c>
      <c r="G50" s="59">
        <v>12103.578804000001</v>
      </c>
      <c r="H50" s="59">
        <v>17419.969047999999</v>
      </c>
      <c r="I50" s="17">
        <v>83.891399393</v>
      </c>
      <c r="J50" s="17">
        <v>11.712983423000001</v>
      </c>
      <c r="K50" s="17">
        <v>0.334820705</v>
      </c>
      <c r="L50" s="17">
        <v>0.15356687690000001</v>
      </c>
      <c r="M50" s="17">
        <v>73.143952390999999</v>
      </c>
      <c r="N50" s="17">
        <v>1.8332330599999998E-2</v>
      </c>
      <c r="O50" s="17">
        <v>0.30828376899999999</v>
      </c>
      <c r="P50" s="17">
        <v>9.4870297100000001E-2</v>
      </c>
      <c r="Q50" s="17">
        <v>2.9811829881</v>
      </c>
      <c r="R50" s="17">
        <v>8.5591274110000004</v>
      </c>
      <c r="S50" s="17">
        <v>10.897382965</v>
      </c>
      <c r="T50" s="17">
        <v>0.56025532509999998</v>
      </c>
      <c r="U50" s="17">
        <v>8.9011804065</v>
      </c>
      <c r="V50" s="17">
        <v>11.008815054999999</v>
      </c>
      <c r="W50" s="17">
        <v>0.16005156500000001</v>
      </c>
      <c r="X50" s="5">
        <v>4.7500000000000003E-5</v>
      </c>
      <c r="Y50" s="17">
        <v>0.39449531770000001</v>
      </c>
      <c r="Z50" s="17">
        <v>0.20282001499999999</v>
      </c>
      <c r="AA50" s="17">
        <v>165.58885222000001</v>
      </c>
      <c r="AB50" s="17">
        <v>391.75385978000003</v>
      </c>
      <c r="AC50" s="17">
        <v>1.18501989</v>
      </c>
      <c r="AD50" s="17">
        <v>9.7930219799999996E-2</v>
      </c>
      <c r="AF50" s="17">
        <v>3.1468682304</v>
      </c>
      <c r="AH50" s="17">
        <v>11.924475349</v>
      </c>
      <c r="AI50" s="17">
        <v>42.254796884999998</v>
      </c>
      <c r="AJ50" s="17">
        <v>1600.9966554</v>
      </c>
      <c r="AK50" s="17">
        <v>11.744239177000001</v>
      </c>
      <c r="AL50" s="17">
        <v>2.6213606396000002</v>
      </c>
      <c r="AM50" s="17">
        <v>5.3481603606999997</v>
      </c>
      <c r="AN50" s="17">
        <v>0.12186769159999999</v>
      </c>
      <c r="AO50" s="17">
        <v>1.1471880000000001</v>
      </c>
      <c r="AP50" s="17">
        <v>8.8071559999999993E-2</v>
      </c>
      <c r="AQ50" s="17">
        <v>282.91083982999999</v>
      </c>
      <c r="AR50" s="17">
        <v>1.5316349999999999E-3</v>
      </c>
      <c r="AS50" s="17">
        <v>4.4534110000000002E-2</v>
      </c>
      <c r="AT50" s="17">
        <v>1.0780645133</v>
      </c>
      <c r="AU50" s="17">
        <v>182.06352659000001</v>
      </c>
      <c r="AV50" s="17">
        <v>7.0482037400000003E-2</v>
      </c>
      <c r="AZ50" s="17">
        <v>2.0862399999999999E-5</v>
      </c>
      <c r="BA50" s="17">
        <v>5.1694689999999999E-4</v>
      </c>
      <c r="BB50" s="17">
        <v>5.0789209999999995E-4</v>
      </c>
      <c r="BD50" s="17">
        <v>4.8183335977999997</v>
      </c>
      <c r="BE50" s="17">
        <v>2.4891412399999999</v>
      </c>
      <c r="BF50" s="17">
        <v>2.5007199999999998</v>
      </c>
      <c r="BG50" s="17">
        <v>0.352054125</v>
      </c>
      <c r="BI50" s="17">
        <v>19.251156999999999</v>
      </c>
      <c r="BJ50" s="17">
        <v>18.673615999999999</v>
      </c>
      <c r="BK50" s="17">
        <v>26.502928440000002</v>
      </c>
      <c r="BL50" s="17">
        <v>83.991272211999998</v>
      </c>
      <c r="BM50" s="17">
        <v>16.190999129000001</v>
      </c>
      <c r="BN50" s="17">
        <v>174.06859947000001</v>
      </c>
      <c r="BO50" s="17">
        <v>1.3164046E-3</v>
      </c>
      <c r="BQ50" s="17" t="s">
        <v>219</v>
      </c>
      <c r="BR50" s="17">
        <v>12.3971044633444</v>
      </c>
      <c r="BS50" s="17">
        <v>999.93918397464904</v>
      </c>
      <c r="BT50" s="17">
        <v>2.4959622981712499</v>
      </c>
      <c r="BU50" s="17">
        <v>11.741606693546601</v>
      </c>
      <c r="BV50" s="17">
        <v>2.50758639054271</v>
      </c>
      <c r="BW50" s="17">
        <v>0.33573717178701201</v>
      </c>
      <c r="BX50" s="17">
        <v>84.114297504872795</v>
      </c>
      <c r="BY50" s="17">
        <v>84.114297504872795</v>
      </c>
      <c r="BZ50" s="17">
        <v>148.08327047446201</v>
      </c>
      <c r="CA50" s="17">
        <v>452.05311452430402</v>
      </c>
      <c r="CB50" s="17">
        <v>6.3103524780392106E-2</v>
      </c>
      <c r="CC50" s="17">
        <v>9.0807531903966704E-2</v>
      </c>
      <c r="CD50" s="17">
        <v>73.339965674076495</v>
      </c>
      <c r="CE50" s="17">
        <v>1.31840966746704E-3</v>
      </c>
      <c r="CF50" s="17">
        <v>5.8812285843676398E-3</v>
      </c>
      <c r="CG50" s="17">
        <v>1.2497603334050599E-2</v>
      </c>
      <c r="CH50" s="17">
        <v>0.395573493695909</v>
      </c>
      <c r="CI50" s="17">
        <v>0.309084083525895</v>
      </c>
      <c r="CJ50" s="17">
        <v>2.28240343425541E-2</v>
      </c>
      <c r="CK50" s="17">
        <v>7.22757785378947E-2</v>
      </c>
      <c r="CL50" s="17">
        <v>2.9893378146404301</v>
      </c>
      <c r="CM50" s="17">
        <v>0.35302868541477</v>
      </c>
      <c r="CN50" s="17">
        <v>30764.022006883501</v>
      </c>
      <c r="CO50" s="17">
        <v>8.5825645966388304</v>
      </c>
      <c r="CP50" s="17">
        <v>0</v>
      </c>
      <c r="CQ50" s="17">
        <v>0.162813061212808</v>
      </c>
      <c r="CR50" s="17">
        <v>0.39861166841147</v>
      </c>
      <c r="CS50" s="17">
        <v>10.926736233122</v>
      </c>
      <c r="CT50" s="17">
        <v>8.9254856296952099</v>
      </c>
      <c r="CU50" s="17">
        <v>42.370014835181699</v>
      </c>
      <c r="CV50" s="17">
        <v>11.002795568812401</v>
      </c>
      <c r="CW50" s="17">
        <v>4.4655140077328702E-2</v>
      </c>
      <c r="CX50" s="17">
        <v>5.3619924536381003</v>
      </c>
      <c r="CY50" s="17">
        <v>1.0809958306484899</v>
      </c>
      <c r="CZ50" s="17">
        <v>16116.534564784</v>
      </c>
      <c r="DA50" s="17">
        <v>0.16049003669109799</v>
      </c>
      <c r="DB50" s="5">
        <v>4.7629236214904198E-5</v>
      </c>
      <c r="DC50" s="17">
        <v>0.57912469452206705</v>
      </c>
      <c r="DD50" s="17">
        <v>14.4405767291125</v>
      </c>
      <c r="DE50" s="17">
        <v>0.919563173994278</v>
      </c>
      <c r="DF50" s="17">
        <v>2.1365159476843198E-2</v>
      </c>
      <c r="DG50" s="17">
        <v>3.2880996048214999</v>
      </c>
      <c r="DH50" s="17">
        <v>5.5238269151275603E-2</v>
      </c>
      <c r="DI50" s="17">
        <v>364.96870250012398</v>
      </c>
      <c r="DJ50" s="17">
        <v>497.47654066914902</v>
      </c>
      <c r="DK50" s="17">
        <v>64.241672776480399</v>
      </c>
      <c r="DL50" s="17">
        <v>26.563380217850799</v>
      </c>
      <c r="DM50" s="17">
        <v>255.183133553076</v>
      </c>
      <c r="DN50" s="17">
        <v>0.20336472890775201</v>
      </c>
      <c r="DO50" s="17">
        <v>7.4413675698665198</v>
      </c>
      <c r="DP50" s="17">
        <v>166.01338217963001</v>
      </c>
      <c r="DQ50" s="17">
        <v>166.01338217963001</v>
      </c>
      <c r="DR50" s="17">
        <v>5.5176179743741098</v>
      </c>
      <c r="DS50" s="17">
        <v>0</v>
      </c>
      <c r="DT50" s="17">
        <v>392.79941236490299</v>
      </c>
      <c r="DU50" s="17">
        <v>1.18822625668325</v>
      </c>
      <c r="DV50" s="17">
        <v>84.186634688469297</v>
      </c>
      <c r="DW50" s="17">
        <v>3.40560510209479E-2</v>
      </c>
      <c r="DX50" s="17">
        <v>5.4284530220016503E-2</v>
      </c>
      <c r="DY50" s="17">
        <v>0</v>
      </c>
      <c r="DZ50" s="17">
        <v>0</v>
      </c>
      <c r="EA50" s="17">
        <v>63.199205711917102</v>
      </c>
      <c r="EB50" s="17">
        <v>14.7265271707842</v>
      </c>
      <c r="EC50" s="17">
        <v>0.16214283179988701</v>
      </c>
      <c r="ED50" s="17">
        <v>1421.9382427727501</v>
      </c>
      <c r="EE50" s="17">
        <v>777.68079003323999</v>
      </c>
      <c r="EF50" s="17">
        <v>0.82039045208725803</v>
      </c>
      <c r="EG50" s="17">
        <v>2.3349512640028198</v>
      </c>
      <c r="EH50" s="17">
        <v>0</v>
      </c>
      <c r="EI50" s="17">
        <v>3.9445909144370699</v>
      </c>
      <c r="EJ50" s="17">
        <v>8.0087859759192295</v>
      </c>
      <c r="EK50" s="17">
        <v>1609.6695163817801</v>
      </c>
      <c r="EL50" s="17">
        <v>16.235339960200299</v>
      </c>
      <c r="EM50" s="17">
        <v>2.6729412472455798</v>
      </c>
      <c r="EN50" s="17">
        <v>12.117857046289901</v>
      </c>
      <c r="EO50" s="17">
        <v>331.65274956741899</v>
      </c>
      <c r="EP50" s="17">
        <v>0</v>
      </c>
      <c r="EQ50" s="17">
        <v>1.0772416218565599</v>
      </c>
      <c r="ER50" s="17">
        <v>1.55017716776556</v>
      </c>
      <c r="ES50" s="17">
        <v>19706.350446647801</v>
      </c>
      <c r="ET50" s="17">
        <v>14967.057835432901</v>
      </c>
      <c r="EU50" s="17">
        <v>1663.00466399113</v>
      </c>
      <c r="EV50" s="17">
        <v>16630.062499423999</v>
      </c>
      <c r="EW50" s="17">
        <v>1.55067344112446</v>
      </c>
      <c r="EX50" s="17">
        <v>788.92524215551998</v>
      </c>
      <c r="EY50" s="17">
        <v>10.059134880257</v>
      </c>
      <c r="EZ50" s="17">
        <v>7.0665084230764702E-2</v>
      </c>
      <c r="FA50" s="17">
        <v>0</v>
      </c>
      <c r="FB50" s="17">
        <v>0</v>
      </c>
      <c r="FC50" s="17">
        <v>0</v>
      </c>
      <c r="FD50" s="5">
        <v>2.09154203145643E-5</v>
      </c>
      <c r="FE50" s="17">
        <v>5.1820023511834799E-4</v>
      </c>
      <c r="FF50" s="17">
        <v>5.0920633704710702E-4</v>
      </c>
      <c r="FG50" s="17">
        <v>0</v>
      </c>
      <c r="FH50" s="17">
        <v>4.83135020337921</v>
      </c>
      <c r="FI50" s="17">
        <v>33.151848260938998</v>
      </c>
      <c r="FJ50" s="17">
        <v>7627.8847481406401</v>
      </c>
      <c r="FK50" s="17">
        <v>41.036580163913598</v>
      </c>
      <c r="FL50" s="17">
        <v>165.76379738730199</v>
      </c>
      <c r="FM50" s="17">
        <v>111.748601648285</v>
      </c>
      <c r="FN50" s="17">
        <v>78.357878974189404</v>
      </c>
      <c r="FO50" s="17">
        <v>13.4580425274668</v>
      </c>
      <c r="FP50" s="17">
        <v>9.8370385757745298E-3</v>
      </c>
      <c r="FQ50" s="17">
        <v>77.462826597265106</v>
      </c>
      <c r="FR50" s="17">
        <v>5462.9859247704499</v>
      </c>
      <c r="FS50" s="17">
        <v>3469.8019225882099</v>
      </c>
      <c r="FT50" s="17">
        <v>1993.18400218224</v>
      </c>
      <c r="FU50" s="17">
        <v>5.9409904257676303</v>
      </c>
      <c r="FV50" s="17">
        <v>4.0472078786891696</v>
      </c>
      <c r="FW50" s="17">
        <v>1117.1488145901801</v>
      </c>
      <c r="FX50" s="17">
        <v>183.75267310471301</v>
      </c>
      <c r="FY50" s="17">
        <v>236.42388720040501</v>
      </c>
      <c r="FZ50" s="17">
        <v>26.9932285716805</v>
      </c>
      <c r="GA50" s="17">
        <v>22.392698242034399</v>
      </c>
      <c r="GB50" s="17">
        <v>601.21255576315696</v>
      </c>
      <c r="GC50" s="17">
        <v>0.12205263270304</v>
      </c>
      <c r="GD50" s="17">
        <v>285.314666457437</v>
      </c>
      <c r="GE50" s="17">
        <v>159.32315355434599</v>
      </c>
      <c r="GF50" s="17">
        <v>584.25439451423802</v>
      </c>
      <c r="GG50" s="17">
        <v>7.3327431836284802</v>
      </c>
      <c r="GH50" s="17">
        <v>1.1503075579953299</v>
      </c>
      <c r="GI50" s="17">
        <v>12133.776922826501</v>
      </c>
      <c r="GJ50" s="17">
        <v>2141.6047763104398</v>
      </c>
      <c r="GK50" s="17">
        <v>174.539770470755</v>
      </c>
      <c r="GL50" s="17">
        <v>195.05411170066799</v>
      </c>
      <c r="GM50" s="17">
        <v>416.00966007569201</v>
      </c>
      <c r="GN50" s="17">
        <v>1817.60943735568</v>
      </c>
      <c r="GO50" s="17">
        <v>283.59783241142702</v>
      </c>
      <c r="GP50" s="17">
        <v>8.8313764784710605E-2</v>
      </c>
      <c r="GQ50" s="17">
        <v>1.5356654008498801E-3</v>
      </c>
      <c r="GR50" s="17">
        <v>143.06258268466101</v>
      </c>
      <c r="GS50" s="17">
        <v>17457.2318029116</v>
      </c>
      <c r="GT50" s="17">
        <v>182.488894543805</v>
      </c>
      <c r="GU50" s="17">
        <v>1055.97493019134</v>
      </c>
      <c r="GW50" s="26">
        <f t="shared" si="68"/>
        <v>1.1288359270890291</v>
      </c>
      <c r="GX50" s="25">
        <f t="shared" si="69"/>
        <v>0</v>
      </c>
      <c r="GY50" s="40">
        <f t="shared" si="70"/>
        <v>2.5547161113045492E-3</v>
      </c>
      <c r="GZ50" s="40">
        <f t="shared" si="71"/>
        <v>2.5168707763342795E-3</v>
      </c>
      <c r="HA50" s="40">
        <f t="shared" si="72"/>
        <v>2.5243640076628437E-3</v>
      </c>
      <c r="HB50" s="40">
        <f t="shared" si="73"/>
        <v>1.6868956800511422E-3</v>
      </c>
      <c r="HC50" s="40">
        <f t="shared" si="74"/>
        <v>2.0599285813108848E-3</v>
      </c>
      <c r="HD50" s="40">
        <f t="shared" si="75"/>
        <v>2.4949743638237E-3</v>
      </c>
      <c r="HE50" s="40">
        <f t="shared" si="76"/>
        <v>2.1390827279270433E-3</v>
      </c>
      <c r="HF50" s="40">
        <f t="shared" si="77"/>
        <v>2.656984070900995E-3</v>
      </c>
      <c r="HG50" s="40">
        <f t="shared" si="78"/>
        <v>2.4437215961899388E-3</v>
      </c>
      <c r="HH50" s="40">
        <f t="shared" si="79"/>
        <v>2.7371867191188664E-3</v>
      </c>
      <c r="HI50" s="40">
        <f t="shared" si="80"/>
        <v>2.2412371164057979E-3</v>
      </c>
      <c r="HJ50" s="40">
        <f t="shared" si="81"/>
        <v>2.6798289765459092E-3</v>
      </c>
      <c r="HK50" s="40">
        <f t="shared" si="82"/>
        <v>2.5365742868634811E-3</v>
      </c>
      <c r="HL50" s="40">
        <f t="shared" si="83"/>
        <v>2.5960319886157174E-3</v>
      </c>
      <c r="HM50" s="40">
        <f t="shared" si="84"/>
        <v>2.4192585821342641E-3</v>
      </c>
      <c r="HN50" s="40">
        <f t="shared" si="85"/>
        <v>2.7354330723681664E-3</v>
      </c>
      <c r="HO50" s="40">
        <f t="shared" si="86"/>
        <v>2.7382681099838596E-3</v>
      </c>
      <c r="HP50" s="40">
        <f t="shared" si="87"/>
        <v>2.6936070996381356E-3</v>
      </c>
      <c r="HQ50" s="40">
        <f t="shared" si="88"/>
        <v>2.0872706994249871E-3</v>
      </c>
      <c r="HR50" s="40">
        <f t="shared" si="89"/>
        <v>2.7305618002597992E-3</v>
      </c>
      <c r="HS50" s="40">
        <f t="shared" si="90"/>
        <v>-5.4678783842997754E-4</v>
      </c>
      <c r="HT50" s="40">
        <f t="shared" si="91"/>
        <v>2.7395651588785165E-3</v>
      </c>
      <c r="HU50" s="40">
        <f t="shared" si="92"/>
        <v>2.7207624190356975E-3</v>
      </c>
      <c r="HV50" s="40">
        <f t="shared" si="93"/>
        <v>2.7330514394822204E-3</v>
      </c>
      <c r="HW50" s="40">
        <f t="shared" si="94"/>
        <v>2.685700953882755E-3</v>
      </c>
      <c r="HX50" s="40">
        <f t="shared" si="95"/>
        <v>2.5637592986391387E-3</v>
      </c>
      <c r="HY50" s="40">
        <f t="shared" si="96"/>
        <v>2.6689018086257592E-3</v>
      </c>
      <c r="HZ50" s="40">
        <f t="shared" si="97"/>
        <v>2.7057492539218292E-3</v>
      </c>
      <c r="IA50" s="40">
        <f t="shared" si="98"/>
        <v>2.5262887926137223E-3</v>
      </c>
      <c r="IB50" s="40">
        <f t="shared" si="99"/>
        <v>0</v>
      </c>
      <c r="IC50" s="40">
        <f t="shared" si="100"/>
        <v>2.6926725460636202E-3</v>
      </c>
      <c r="ID50" s="40">
        <f t="shared" si="101"/>
        <v>0</v>
      </c>
      <c r="IE50" s="40">
        <f t="shared" si="102"/>
        <v>2.4237159715981421E-3</v>
      </c>
      <c r="IF50" s="40">
        <f t="shared" si="103"/>
        <v>2.7267424925808319E-3</v>
      </c>
      <c r="IG50" s="40">
        <f t="shared" si="104"/>
        <v>5.4171637101972829E-3</v>
      </c>
      <c r="IH50" s="40">
        <f t="shared" si="105"/>
        <v>3.1812862771187063E-2</v>
      </c>
      <c r="II50" s="40">
        <f t="shared" si="106"/>
        <v>2.3110707968226701E-3</v>
      </c>
      <c r="IJ50" s="40">
        <f t="shared" si="107"/>
        <v>2.5863272611912082E-3</v>
      </c>
      <c r="IK50" s="40">
        <f t="shared" si="108"/>
        <v>1.5175564631766695E-3</v>
      </c>
      <c r="IL50" s="40">
        <f t="shared" si="109"/>
        <v>2.7193084266308688E-3</v>
      </c>
      <c r="IM50" s="40">
        <f t="shared" si="110"/>
        <v>2.7500907751675093E-3</v>
      </c>
      <c r="IN50" s="40">
        <f t="shared" si="111"/>
        <v>2.4283006682948088E-3</v>
      </c>
      <c r="IO50" s="40">
        <f t="shared" si="112"/>
        <v>2.6314368957879113E-3</v>
      </c>
      <c r="IP50" s="40">
        <f t="shared" si="113"/>
        <v>2.7176938604745919E-3</v>
      </c>
      <c r="IQ50" s="40">
        <f t="shared" si="114"/>
        <v>2.7190555966980718E-3</v>
      </c>
      <c r="IR50" s="40">
        <f t="shared" si="115"/>
        <v>2.3363710555981145E-3</v>
      </c>
      <c r="IS50" s="40">
        <f t="shared" si="116"/>
        <v>2.5970706511486185E-3</v>
      </c>
      <c r="IT50" s="40">
        <f t="shared" si="117"/>
        <v>0</v>
      </c>
      <c r="IU50" s="40">
        <f t="shared" si="118"/>
        <v>0</v>
      </c>
      <c r="IV50" s="40">
        <f t="shared" si="119"/>
        <v>0</v>
      </c>
      <c r="IW50" s="40">
        <f t="shared" si="120"/>
        <v>2.5414292969314065E-3</v>
      </c>
      <c r="IX50" s="40">
        <f t="shared" si="121"/>
        <v>2.4244948917345253E-3</v>
      </c>
      <c r="IY50" s="40">
        <f t="shared" si="122"/>
        <v>2.5876304181677101E-3</v>
      </c>
      <c r="IZ50" s="40">
        <f t="shared" si="123"/>
        <v>0</v>
      </c>
      <c r="JA50" s="40">
        <f t="shared" si="124"/>
        <v>2.7014745482034485E-3</v>
      </c>
      <c r="JB50" s="40">
        <f t="shared" si="125"/>
        <v>2.7403258849425538E-3</v>
      </c>
      <c r="JC50" s="40">
        <f t="shared" si="126"/>
        <v>2.7457654366383325E-3</v>
      </c>
      <c r="JD50" s="40">
        <f t="shared" si="127"/>
        <v>2.7682118900609655E-3</v>
      </c>
      <c r="JE50" s="40">
        <f t="shared" si="128"/>
        <v>0</v>
      </c>
      <c r="JF50" s="40">
        <f t="shared" si="129"/>
        <v>2.7432445269894722E-3</v>
      </c>
      <c r="JG50" s="40">
        <f t="shared" si="130"/>
        <v>2.7432788891233843E-3</v>
      </c>
      <c r="JH50" s="40">
        <f t="shared" si="131"/>
        <v>2.2809471031721797E-3</v>
      </c>
      <c r="JI50" s="40">
        <f t="shared" si="132"/>
        <v>2.3259854425849158E-3</v>
      </c>
      <c r="JJ50" s="40">
        <f t="shared" si="133"/>
        <v>2.7386099429082345E-3</v>
      </c>
      <c r="JK50" s="40">
        <f t="shared" si="134"/>
        <v>2.7068121544586614E-3</v>
      </c>
      <c r="JL50" s="40">
        <f t="shared" si="135"/>
        <v>1.5231392134606664E-3</v>
      </c>
    </row>
    <row r="51" spans="1:272" x14ac:dyDescent="0.25">
      <c r="A51" s="17" t="s">
        <v>220</v>
      </c>
      <c r="B51" s="59">
        <v>26673.258862999999</v>
      </c>
      <c r="C51" s="59">
        <v>538.97614527999997</v>
      </c>
      <c r="D51" s="59">
        <v>15880.572335999999</v>
      </c>
      <c r="E51" s="59">
        <v>18711.338227</v>
      </c>
      <c r="F51" s="59">
        <v>4921.5961942000004</v>
      </c>
      <c r="G51" s="59">
        <v>5700.7431150000002</v>
      </c>
      <c r="H51" s="59">
        <v>11751.802588</v>
      </c>
      <c r="I51" s="17">
        <v>35.017240401000002</v>
      </c>
      <c r="J51" s="17">
        <v>20.245261885000001</v>
      </c>
      <c r="K51" s="17">
        <v>3.0150199999999998</v>
      </c>
      <c r="L51" s="17">
        <v>3.4941036745999998</v>
      </c>
      <c r="M51" s="17">
        <v>180.40636185</v>
      </c>
      <c r="N51" s="17">
        <v>0.3543706908</v>
      </c>
      <c r="O51" s="17">
        <v>66.445355841999998</v>
      </c>
      <c r="P51" s="17">
        <v>0.36498103630000001</v>
      </c>
      <c r="Q51" s="17">
        <v>2.5226486199999999E-2</v>
      </c>
      <c r="R51" s="17">
        <v>3.47272551E-2</v>
      </c>
      <c r="S51" s="17">
        <v>2.6383874</v>
      </c>
      <c r="T51" s="17">
        <v>1.0857524582</v>
      </c>
      <c r="U51" s="17">
        <v>0.1140056775</v>
      </c>
      <c r="V51" s="17">
        <v>0.96691908439999996</v>
      </c>
      <c r="W51" s="17">
        <v>2.0879999999999999E-2</v>
      </c>
      <c r="X51" s="17">
        <v>9.6496819000000001E-3</v>
      </c>
      <c r="Y51" s="17">
        <v>1.6069741700000001E-2</v>
      </c>
      <c r="AA51" s="17">
        <v>39.137869164000001</v>
      </c>
      <c r="AB51" s="17">
        <v>346.1070636</v>
      </c>
      <c r="AC51" s="17">
        <v>9.9999999999999995E-7</v>
      </c>
      <c r="AD51" s="17">
        <v>8.3775847700000003E-2</v>
      </c>
      <c r="AF51" s="17">
        <v>3.8900144327000001</v>
      </c>
      <c r="AH51" s="17">
        <v>9.0354997361000002</v>
      </c>
      <c r="AI51" s="17">
        <v>30.618268898</v>
      </c>
      <c r="AJ51" s="17">
        <v>10.82250988</v>
      </c>
      <c r="AK51" s="17">
        <v>7.5521615441999996</v>
      </c>
      <c r="AL51" s="17">
        <v>4.7791125425000001</v>
      </c>
      <c r="AM51" s="17">
        <v>2.3252063044</v>
      </c>
      <c r="AN51" s="17">
        <v>1.8446651800000002E-2</v>
      </c>
      <c r="AQ51" s="17">
        <v>146.23181614999999</v>
      </c>
      <c r="AS51" s="17">
        <v>0.89058642320000003</v>
      </c>
      <c r="AT51" s="17">
        <v>0.37561503080000003</v>
      </c>
      <c r="AU51" s="17">
        <v>162.79043888999999</v>
      </c>
      <c r="AV51" s="17">
        <v>2.9064801521999999</v>
      </c>
      <c r="AW51" s="17">
        <v>1.19398E-5</v>
      </c>
      <c r="AX51" s="17">
        <v>1.018474E-4</v>
      </c>
      <c r="AZ51" s="17">
        <v>1.628748E-4</v>
      </c>
      <c r="BA51" s="17">
        <v>0.99010255670000002</v>
      </c>
      <c r="BB51" s="17">
        <v>0.21781510979999999</v>
      </c>
      <c r="BD51" s="17">
        <v>11.326995927</v>
      </c>
      <c r="BG51" s="17">
        <v>2.74241</v>
      </c>
      <c r="BI51" s="17">
        <v>6.1259350000000001</v>
      </c>
      <c r="BJ51" s="17">
        <v>5.942145</v>
      </c>
      <c r="BK51" s="17">
        <v>20.968600263999999</v>
      </c>
      <c r="BL51" s="17">
        <v>48.788149912000002</v>
      </c>
      <c r="BM51" s="17">
        <v>0.152305989</v>
      </c>
      <c r="BN51" s="17">
        <v>25.246791873999999</v>
      </c>
      <c r="BO51" s="17">
        <v>6.2880405E-2</v>
      </c>
      <c r="BQ51" s="17" t="s">
        <v>220</v>
      </c>
      <c r="BR51" s="17">
        <v>19.0757327146483</v>
      </c>
      <c r="BS51" s="17">
        <v>45.150726932225801</v>
      </c>
      <c r="BT51" s="17">
        <v>0</v>
      </c>
      <c r="BU51" s="17">
        <v>20.3006568838932</v>
      </c>
      <c r="BV51" s="17">
        <v>0</v>
      </c>
      <c r="BW51" s="17">
        <v>3.0233259001504398</v>
      </c>
      <c r="BX51" s="17">
        <v>35.1136904531594</v>
      </c>
      <c r="BY51" s="17">
        <v>35.1136904531594</v>
      </c>
      <c r="BZ51" s="17">
        <v>42.472492278904802</v>
      </c>
      <c r="CA51" s="17">
        <v>19.688512344081499</v>
      </c>
      <c r="CB51" s="17">
        <v>1.4364797414768</v>
      </c>
      <c r="CC51" s="17">
        <v>2.0671304863806501</v>
      </c>
      <c r="CD51" s="17">
        <v>180.90019597044301</v>
      </c>
      <c r="CE51" s="17">
        <v>6.3054033624453207E-2</v>
      </c>
      <c r="CF51" s="17">
        <v>0.11370992852016901</v>
      </c>
      <c r="CG51" s="17">
        <v>0.241633102054644</v>
      </c>
      <c r="CH51" s="17">
        <v>1.6115533296996099E-2</v>
      </c>
      <c r="CI51" s="17">
        <v>66.626694289173102</v>
      </c>
      <c r="CJ51" s="17">
        <v>8.78349470767264E-2</v>
      </c>
      <c r="CK51" s="17">
        <v>0.27814220901497699</v>
      </c>
      <c r="CL51" s="17">
        <v>2.5297531739072999E-2</v>
      </c>
      <c r="CM51" s="17">
        <v>2.7499201549628798</v>
      </c>
      <c r="CN51" s="17">
        <v>15397.907546070601</v>
      </c>
      <c r="CO51" s="17">
        <v>3.4823773386121297E-2</v>
      </c>
      <c r="CP51" s="17">
        <v>0</v>
      </c>
      <c r="CQ51" s="17">
        <v>0.31573010243652899</v>
      </c>
      <c r="CR51" s="17">
        <v>0.77298599163610504</v>
      </c>
      <c r="CS51" s="17">
        <v>2.6455652627347099</v>
      </c>
      <c r="CT51" s="17">
        <v>0.114312260068814</v>
      </c>
      <c r="CU51" s="17">
        <v>30.7022291127183</v>
      </c>
      <c r="CV51" s="17">
        <v>0.96957733443025895</v>
      </c>
      <c r="CW51" s="17">
        <v>0.89300988591974995</v>
      </c>
      <c r="CX51" s="17">
        <v>2.3315507709122301</v>
      </c>
      <c r="CY51" s="17">
        <v>0.37664893429297402</v>
      </c>
      <c r="CZ51" s="17">
        <v>26463.410617305999</v>
      </c>
      <c r="DA51" s="17">
        <v>2.0935235745299801E-2</v>
      </c>
      <c r="DB51" s="17">
        <v>9.6765295263629893E-3</v>
      </c>
      <c r="DC51" s="17">
        <v>0.18429324558937701</v>
      </c>
      <c r="DD51" s="17">
        <v>4.5951672481356898</v>
      </c>
      <c r="DE51" s="17">
        <v>0.29261441492088203</v>
      </c>
      <c r="DF51" s="17">
        <v>6.7985462722597997E-3</v>
      </c>
      <c r="DG51" s="17">
        <v>1.04630043486168</v>
      </c>
      <c r="DH51" s="17">
        <v>1.7577408356619501E-2</v>
      </c>
      <c r="DI51" s="17">
        <v>134.39400798142299</v>
      </c>
      <c r="DJ51" s="17">
        <v>251.68567877539999</v>
      </c>
      <c r="DK51" s="17">
        <v>47.472212830583501</v>
      </c>
      <c r="DL51" s="17">
        <v>21.026089365782099</v>
      </c>
      <c r="DM51" s="17">
        <v>47.5425891096667</v>
      </c>
      <c r="DN51" s="17">
        <v>0</v>
      </c>
      <c r="DO51" s="17">
        <v>11.0875541440261</v>
      </c>
      <c r="DP51" s="17">
        <v>39.245116546720602</v>
      </c>
      <c r="DQ51" s="17">
        <v>39.245116546720602</v>
      </c>
      <c r="DR51" s="17">
        <v>0.64385282373626296</v>
      </c>
      <c r="DS51" s="17">
        <v>0</v>
      </c>
      <c r="DT51" s="17">
        <v>347.04696350678898</v>
      </c>
      <c r="DU51" s="5">
        <v>1.0027403605659201E-6</v>
      </c>
      <c r="DV51" s="17">
        <v>48.922816125929401</v>
      </c>
      <c r="DW51" s="17">
        <v>3.3594821310846498E-2</v>
      </c>
      <c r="DX51" s="17">
        <v>4.20084213518798E-2</v>
      </c>
      <c r="DY51" s="17">
        <v>0</v>
      </c>
      <c r="DZ51" s="17">
        <v>0</v>
      </c>
      <c r="EA51" s="17">
        <v>36.013946232742498</v>
      </c>
      <c r="EB51" s="17">
        <v>10.692153439801499</v>
      </c>
      <c r="EC51" s="17">
        <v>0.25980497780527401</v>
      </c>
      <c r="ED51" s="17">
        <v>332.240581112516</v>
      </c>
      <c r="EE51" s="17">
        <v>26.060618041381201</v>
      </c>
      <c r="EF51" s="17">
        <v>1.01416327300321</v>
      </c>
      <c r="EG51" s="17">
        <v>2.88648561798757</v>
      </c>
      <c r="EH51" s="17">
        <v>0</v>
      </c>
      <c r="EI51" s="17">
        <v>2.9898715853353002</v>
      </c>
      <c r="EJ51" s="17">
        <v>6.0703357138925798</v>
      </c>
      <c r="EK51" s="17">
        <v>14.2186728698809</v>
      </c>
      <c r="EL51" s="17">
        <v>0.15272392251856001</v>
      </c>
      <c r="EM51" s="17">
        <v>9.8646597463915395E-2</v>
      </c>
      <c r="EN51" s="17">
        <v>7.90583666911545</v>
      </c>
      <c r="EO51" s="17">
        <v>540.45337767849696</v>
      </c>
      <c r="EP51" s="17">
        <v>0</v>
      </c>
      <c r="EQ51" s="17">
        <v>1.9648032542846701</v>
      </c>
      <c r="ER51" s="17">
        <v>2.82739595186198</v>
      </c>
      <c r="ES51" s="17">
        <v>10056.3834541958</v>
      </c>
      <c r="ET51" s="17">
        <v>14266.806135397201</v>
      </c>
      <c r="EU51" s="17">
        <v>1585.1996084448001</v>
      </c>
      <c r="EV51" s="17">
        <v>15852.005743842101</v>
      </c>
      <c r="EW51" s="17">
        <v>0.13578603264129699</v>
      </c>
      <c r="EX51" s="17">
        <v>233.725273164475</v>
      </c>
      <c r="EY51" s="17">
        <v>13.006785610040399</v>
      </c>
      <c r="EZ51" s="17">
        <v>2.9143980366052298</v>
      </c>
      <c r="FA51" s="5">
        <v>1.19732813402911E-5</v>
      </c>
      <c r="FB51" s="17">
        <v>1.02126589179776E-4</v>
      </c>
      <c r="FC51" s="17">
        <v>0</v>
      </c>
      <c r="FD51" s="17">
        <v>1.6330261828272701E-4</v>
      </c>
      <c r="FE51" s="17">
        <v>0.99280711761514795</v>
      </c>
      <c r="FF51" s="17">
        <v>0.218415231302582</v>
      </c>
      <c r="FG51" s="17">
        <v>0</v>
      </c>
      <c r="FH51" s="17">
        <v>11.358100830383499</v>
      </c>
      <c r="FI51" s="17">
        <v>101.288300134355</v>
      </c>
      <c r="FJ51" s="17">
        <v>6365.5896466139002</v>
      </c>
      <c r="FK51" s="17">
        <v>85.554645087513606</v>
      </c>
      <c r="FL51" s="17">
        <v>9.4588965260250202</v>
      </c>
      <c r="FM51" s="17">
        <v>82.766063240022703</v>
      </c>
      <c r="FN51" s="17">
        <v>65.726930271989403</v>
      </c>
      <c r="FO51" s="17">
        <v>55.612696005931603</v>
      </c>
      <c r="FP51" s="17">
        <v>8.4036916783926299E-3</v>
      </c>
      <c r="FQ51" s="17">
        <v>32.950695294621902</v>
      </c>
      <c r="FR51" s="17">
        <v>18750.775179115401</v>
      </c>
      <c r="FS51" s="17">
        <v>4931.9878451206796</v>
      </c>
      <c r="FT51" s="17">
        <v>13818.7873339947</v>
      </c>
      <c r="FU51" s="17">
        <v>10.2444338400657</v>
      </c>
      <c r="FV51" s="17">
        <v>1.60166945172147</v>
      </c>
      <c r="FW51" s="17">
        <v>3550.0735416317102</v>
      </c>
      <c r="FX51" s="17">
        <v>6.8253433639210996</v>
      </c>
      <c r="FY51" s="17">
        <v>85.651041577186305</v>
      </c>
      <c r="FZ51" s="17">
        <v>17.4991969046897</v>
      </c>
      <c r="GA51" s="17">
        <v>39.434565375654302</v>
      </c>
      <c r="GB51" s="17">
        <v>218.176148235916</v>
      </c>
      <c r="GC51" s="17">
        <v>1.8483143511360101E-2</v>
      </c>
      <c r="GD51" s="17">
        <v>962.77999442411794</v>
      </c>
      <c r="GE51" s="17">
        <v>314.167804080037</v>
      </c>
      <c r="GF51" s="17">
        <v>247.95750279755401</v>
      </c>
      <c r="GG51" s="17">
        <v>6.9983713017560403</v>
      </c>
      <c r="GH51" s="17">
        <v>0</v>
      </c>
      <c r="GI51" s="17">
        <v>5707.96157040868</v>
      </c>
      <c r="GJ51" s="17">
        <v>258.62728223604</v>
      </c>
      <c r="GK51" s="17">
        <v>25.316525669951201</v>
      </c>
      <c r="GL51" s="17">
        <v>79.652790749204001</v>
      </c>
      <c r="GM51" s="17">
        <v>25.486672263150702</v>
      </c>
      <c r="GN51" s="17">
        <v>565.54148164716798</v>
      </c>
      <c r="GO51" s="17">
        <v>146.63281844285501</v>
      </c>
      <c r="GP51" s="17">
        <v>0</v>
      </c>
      <c r="GQ51" s="17">
        <v>0</v>
      </c>
      <c r="GR51" s="17">
        <v>106.047363938752</v>
      </c>
      <c r="GS51" s="17">
        <v>11783.882515749299</v>
      </c>
      <c r="GT51" s="17">
        <v>163.23621118661899</v>
      </c>
      <c r="GU51" s="17">
        <v>106.58988126051101</v>
      </c>
      <c r="GW51" s="26">
        <f t="shared" si="68"/>
        <v>0.85340153729089918</v>
      </c>
      <c r="GX51" s="25">
        <f t="shared" si="69"/>
        <v>0</v>
      </c>
      <c r="GY51" s="40">
        <f t="shared" si="70"/>
        <v>-7.8673643431359103E-3</v>
      </c>
      <c r="GZ51" s="40">
        <f t="shared" si="71"/>
        <v>2.7408122074300098E-3</v>
      </c>
      <c r="HA51" s="40">
        <f t="shared" si="72"/>
        <v>-1.7988389557686288E-3</v>
      </c>
      <c r="HB51" s="40">
        <f t="shared" si="73"/>
        <v>2.1076500054118949E-3</v>
      </c>
      <c r="HC51" s="40">
        <f t="shared" si="74"/>
        <v>2.1114391572647885E-3</v>
      </c>
      <c r="HD51" s="40">
        <f t="shared" si="75"/>
        <v>1.2662306059163309E-3</v>
      </c>
      <c r="HE51" s="40">
        <f t="shared" si="76"/>
        <v>2.7297878354471559E-3</v>
      </c>
      <c r="HF51" s="40">
        <f t="shared" si="77"/>
        <v>2.7543590258655346E-3</v>
      </c>
      <c r="HG51" s="40">
        <f t="shared" si="78"/>
        <v>2.7361957186753864E-3</v>
      </c>
      <c r="HH51" s="40">
        <f t="shared" si="79"/>
        <v>2.7548408138055374E-3</v>
      </c>
      <c r="HI51" s="40">
        <f t="shared" si="80"/>
        <v>2.7207416100894118E-3</v>
      </c>
      <c r="HJ51" s="40">
        <f t="shared" si="81"/>
        <v>2.7373431589602874E-3</v>
      </c>
      <c r="HK51" s="40">
        <f t="shared" si="82"/>
        <v>2.7438493082424533E-3</v>
      </c>
      <c r="HL51" s="40">
        <f t="shared" si="83"/>
        <v>2.7291365194026152E-3</v>
      </c>
      <c r="HM51" s="40">
        <f t="shared" si="84"/>
        <v>2.7292371181844525E-3</v>
      </c>
      <c r="HN51" s="40">
        <f t="shared" si="85"/>
        <v>2.8163073727247938E-3</v>
      </c>
      <c r="HO51" s="40">
        <f t="shared" si="86"/>
        <v>2.7793237859820683E-3</v>
      </c>
      <c r="HP51" s="40">
        <f t="shared" si="87"/>
        <v>2.7205492016486596E-3</v>
      </c>
      <c r="HQ51" s="40">
        <f t="shared" si="88"/>
        <v>2.7295686509862045E-3</v>
      </c>
      <c r="HR51" s="40">
        <f t="shared" si="89"/>
        <v>2.6891868504881748E-3</v>
      </c>
      <c r="HS51" s="40">
        <f t="shared" si="90"/>
        <v>2.7491959494299447E-3</v>
      </c>
      <c r="HT51" s="40">
        <f t="shared" si="91"/>
        <v>2.6453901005652177E-3</v>
      </c>
      <c r="HU51" s="40">
        <f t="shared" si="92"/>
        <v>2.7822291595942903E-3</v>
      </c>
      <c r="HV51" s="40">
        <f t="shared" si="93"/>
        <v>2.8495540159241186E-3</v>
      </c>
      <c r="HW51" s="40">
        <f t="shared" si="94"/>
        <v>0</v>
      </c>
      <c r="HX51" s="40">
        <f t="shared" si="95"/>
        <v>2.7402458286934521E-3</v>
      </c>
      <c r="HY51" s="40">
        <f t="shared" si="96"/>
        <v>2.7156334141600581E-3</v>
      </c>
      <c r="HZ51" s="40">
        <f t="shared" si="97"/>
        <v>2.7403605659201483E-3</v>
      </c>
      <c r="IA51" s="40">
        <f t="shared" si="98"/>
        <v>2.7583921555344305E-3</v>
      </c>
      <c r="IB51" s="40">
        <f t="shared" si="99"/>
        <v>0</v>
      </c>
      <c r="IC51" s="40">
        <f t="shared" si="100"/>
        <v>2.7337837621848634E-3</v>
      </c>
      <c r="ID51" s="40">
        <f t="shared" si="101"/>
        <v>0</v>
      </c>
      <c r="IE51" s="40">
        <f t="shared" si="102"/>
        <v>2.734498793593484E-3</v>
      </c>
      <c r="IF51" s="40">
        <f t="shared" si="103"/>
        <v>2.7421607341028909E-3</v>
      </c>
      <c r="IG51" s="40">
        <f t="shared" si="104"/>
        <v>0.31380548759368743</v>
      </c>
      <c r="IH51" s="40">
        <f t="shared" si="105"/>
        <v>4.6830979825513673E-2</v>
      </c>
      <c r="II51" s="40">
        <f t="shared" si="106"/>
        <v>2.7383041370698186E-3</v>
      </c>
      <c r="IJ51" s="40">
        <f t="shared" si="107"/>
        <v>2.7285606873783275E-3</v>
      </c>
      <c r="IK51" s="40">
        <f t="shared" si="108"/>
        <v>1.9782295321527617E-3</v>
      </c>
      <c r="IL51" s="40">
        <f t="shared" si="109"/>
        <v>0</v>
      </c>
      <c r="IM51" s="40">
        <f t="shared" si="110"/>
        <v>0</v>
      </c>
      <c r="IN51" s="40">
        <f t="shared" si="111"/>
        <v>2.7422369728602024E-3</v>
      </c>
      <c r="IO51" s="40">
        <f t="shared" si="112"/>
        <v>0</v>
      </c>
      <c r="IP51" s="40">
        <f t="shared" si="113"/>
        <v>2.7211988153177514E-3</v>
      </c>
      <c r="IQ51" s="40">
        <f t="shared" si="114"/>
        <v>2.7525615542379877E-3</v>
      </c>
      <c r="IR51" s="40">
        <f t="shared" si="115"/>
        <v>2.7383198894144691E-3</v>
      </c>
      <c r="IS51" s="40">
        <f t="shared" si="116"/>
        <v>2.7242176070724627E-3</v>
      </c>
      <c r="IT51" s="40">
        <f t="shared" si="117"/>
        <v>2.8041793238663317E-3</v>
      </c>
      <c r="IU51" s="40">
        <f t="shared" si="118"/>
        <v>2.7412499462529188E-3</v>
      </c>
      <c r="IV51" s="40">
        <f t="shared" si="119"/>
        <v>0</v>
      </c>
      <c r="IW51" s="40">
        <f t="shared" si="120"/>
        <v>2.6266695813410438E-3</v>
      </c>
      <c r="IX51" s="40">
        <f t="shared" si="121"/>
        <v>2.7315967389905482E-3</v>
      </c>
      <c r="IY51" s="40">
        <f t="shared" si="122"/>
        <v>2.7551876595386352E-3</v>
      </c>
      <c r="IZ51" s="40">
        <f t="shared" si="123"/>
        <v>0</v>
      </c>
      <c r="JA51" s="40">
        <f t="shared" si="124"/>
        <v>2.7460858628327372E-3</v>
      </c>
      <c r="JB51" s="40">
        <f t="shared" si="125"/>
        <v>0</v>
      </c>
      <c r="JC51" s="40">
        <f t="shared" si="126"/>
        <v>0</v>
      </c>
      <c r="JD51" s="40">
        <f t="shared" si="127"/>
        <v>2.7385237666431232E-3</v>
      </c>
      <c r="JE51" s="40">
        <f t="shared" si="128"/>
        <v>0</v>
      </c>
      <c r="JF51" s="40">
        <f t="shared" si="129"/>
        <v>2.7450990153354152E-3</v>
      </c>
      <c r="JG51" s="40">
        <f t="shared" si="130"/>
        <v>2.7453137793056587E-3</v>
      </c>
      <c r="JH51" s="40">
        <f t="shared" si="131"/>
        <v>2.7416756988209588E-3</v>
      </c>
      <c r="JI51" s="40">
        <f t="shared" si="132"/>
        <v>2.7602238283742958E-3</v>
      </c>
      <c r="JJ51" s="40">
        <f t="shared" si="133"/>
        <v>2.7440386376402421E-3</v>
      </c>
      <c r="JK51" s="40">
        <f t="shared" si="134"/>
        <v>2.7620854284862799E-3</v>
      </c>
      <c r="JL51" s="40">
        <f t="shared" si="135"/>
        <v>2.7612516880768578E-3</v>
      </c>
    </row>
    <row r="52" spans="1:272" x14ac:dyDescent="0.25"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X52" s="25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</row>
    <row r="53" spans="1:272" x14ac:dyDescent="0.25"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X53" s="25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</row>
    <row r="54" spans="1:272" x14ac:dyDescent="0.25">
      <c r="A54" s="17" t="s">
        <v>339</v>
      </c>
      <c r="B54" s="59">
        <v>4.2044053000000003</v>
      </c>
      <c r="C54" s="59">
        <v>7.0533400000000004</v>
      </c>
      <c r="D54" s="59">
        <v>91.02</v>
      </c>
      <c r="E54" s="59">
        <v>138.3081</v>
      </c>
      <c r="F54" s="59">
        <v>81.920962000000003</v>
      </c>
      <c r="G54" s="59">
        <v>10.43</v>
      </c>
      <c r="H54" s="59">
        <v>187.28100000000001</v>
      </c>
      <c r="I54" s="17">
        <v>9.81</v>
      </c>
      <c r="J54" s="17">
        <v>1.77223329</v>
      </c>
      <c r="K54" s="17">
        <v>2.6062889999999998E-2</v>
      </c>
      <c r="L54" s="17">
        <v>4.2532760000000002E-4</v>
      </c>
      <c r="M54" s="17">
        <v>1.7479914299999999</v>
      </c>
      <c r="N54" s="17">
        <v>3.0059811000000001E-3</v>
      </c>
      <c r="O54" s="5"/>
      <c r="P54" s="17">
        <v>2.2293299999999999E-5</v>
      </c>
      <c r="Q54" s="17">
        <v>1.82747784E-2</v>
      </c>
      <c r="R54" s="17">
        <v>1.2058385499999999E-2</v>
      </c>
      <c r="T54" s="17">
        <v>1.03947975E-2</v>
      </c>
      <c r="U54" s="17">
        <v>4.7519319999999997E-2</v>
      </c>
      <c r="V54" s="17">
        <v>6.1940670000000003E-2</v>
      </c>
      <c r="Y54" s="17">
        <v>2.0745845000000001E-3</v>
      </c>
      <c r="AA54" s="17">
        <v>1.8</v>
      </c>
      <c r="AB54" s="17">
        <v>12.95758</v>
      </c>
      <c r="AD54" s="17">
        <v>3.4706070000000002E-4</v>
      </c>
      <c r="AF54" s="17">
        <v>0.10547664900000001</v>
      </c>
      <c r="AH54" s="17">
        <v>0.13495288799999999</v>
      </c>
      <c r="AI54" s="17">
        <v>0.27701864999999998</v>
      </c>
      <c r="AJ54" s="17">
        <v>34.43</v>
      </c>
      <c r="AK54" s="17">
        <v>3.8740410000000003E-2</v>
      </c>
      <c r="AL54" s="17">
        <v>4.5208933999999999E-2</v>
      </c>
      <c r="AM54" s="17">
        <v>0.11000399</v>
      </c>
      <c r="AN54" s="17">
        <v>1.4911727E-2</v>
      </c>
      <c r="AQ54" s="17">
        <v>1.72734765</v>
      </c>
      <c r="AS54" s="17">
        <v>1.7142600000000001E-2</v>
      </c>
      <c r="AT54" s="17">
        <v>5.8705319999999998E-2</v>
      </c>
      <c r="AU54" s="17">
        <v>0.57889018000000003</v>
      </c>
      <c r="AV54" s="17">
        <v>7.6600299999999999E-5</v>
      </c>
      <c r="AW54" s="5"/>
      <c r="AX54" s="5"/>
      <c r="AZ54" s="5">
        <v>4.8936600000000002E-8</v>
      </c>
      <c r="BA54" s="5">
        <v>1.457306E-6</v>
      </c>
      <c r="BB54" s="5">
        <v>5.6369400000000004E-7</v>
      </c>
      <c r="BD54" s="17">
        <v>2.3549083999999999E-3</v>
      </c>
      <c r="BG54" s="17">
        <v>4.9048870000000001E-3</v>
      </c>
      <c r="BK54" s="17">
        <v>6.7487610000000003E-2</v>
      </c>
      <c r="BL54" s="17">
        <v>9.1953129999999994E-2</v>
      </c>
      <c r="BM54" s="17">
        <v>9.1847500000000002E-3</v>
      </c>
      <c r="BN54" s="17">
        <v>49.841239999999999</v>
      </c>
      <c r="BO54" s="17">
        <v>1.4137200000000001E-5</v>
      </c>
      <c r="BQ54" s="17" t="s">
        <v>339</v>
      </c>
      <c r="BR54" s="17">
        <v>0</v>
      </c>
      <c r="BS54" s="17">
        <v>1.45954606085881</v>
      </c>
      <c r="BT54" s="17">
        <v>0</v>
      </c>
      <c r="BU54" s="17">
        <v>1.7770974293674799</v>
      </c>
      <c r="BV54" s="17">
        <v>0</v>
      </c>
      <c r="BW54" s="17">
        <v>2.6133464693529899E-2</v>
      </c>
      <c r="BX54" s="17">
        <v>9.8369101071644902</v>
      </c>
      <c r="BY54" s="17">
        <v>9.8369101071644902</v>
      </c>
      <c r="BZ54" s="17">
        <v>0.228532054531325</v>
      </c>
      <c r="CA54" s="17">
        <v>17.621424929446601</v>
      </c>
      <c r="CB54" s="17">
        <v>1.74853420195438E-4</v>
      </c>
      <c r="CC54" s="17">
        <v>2.5162916053506198E-4</v>
      </c>
      <c r="CD54" s="17">
        <v>1.7527641627159101</v>
      </c>
      <c r="CE54" s="5">
        <v>1.41801600343921E-5</v>
      </c>
      <c r="CF54" s="17">
        <v>9.6161407210216697E-4</v>
      </c>
      <c r="CG54" s="17">
        <v>2.0434381741320702E-3</v>
      </c>
      <c r="CH54" s="17">
        <v>2.08047207791133E-3</v>
      </c>
      <c r="CI54" s="17">
        <v>0</v>
      </c>
      <c r="CJ54" s="5">
        <v>5.3658294614659896E-6</v>
      </c>
      <c r="CK54" s="5">
        <v>1.69891036558142E-5</v>
      </c>
      <c r="CL54" s="17">
        <v>1.83275493202123E-2</v>
      </c>
      <c r="CM54" s="17">
        <v>4.9172796044908004E-3</v>
      </c>
      <c r="CN54" s="17">
        <v>709.82944903498105</v>
      </c>
      <c r="CO54" s="17">
        <v>1.20916506927428E-2</v>
      </c>
      <c r="CP54" s="17">
        <v>0</v>
      </c>
      <c r="CQ54" s="17">
        <v>3.01459320866197E-3</v>
      </c>
      <c r="CR54" s="17">
        <v>7.3804403732424901E-3</v>
      </c>
      <c r="CS54" s="17">
        <v>0</v>
      </c>
      <c r="CT54" s="17">
        <v>4.7650100809868E-2</v>
      </c>
      <c r="CU54" s="17">
        <v>0.277780122270539</v>
      </c>
      <c r="CV54" s="17">
        <v>6.2109545050083703E-2</v>
      </c>
      <c r="CW54" s="17">
        <v>1.71869252467797E-2</v>
      </c>
      <c r="CX54" s="17">
        <v>0.110303670239255</v>
      </c>
      <c r="CY54" s="17">
        <v>5.88677888192599E-2</v>
      </c>
      <c r="CZ54" s="17">
        <v>4.2159717455645902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4.1118038649845499</v>
      </c>
      <c r="DJ54" s="17">
        <v>5.2282530072302498</v>
      </c>
      <c r="DK54" s="17">
        <v>0.30008018122654001</v>
      </c>
      <c r="DL54" s="17">
        <v>6.7670001775822802E-2</v>
      </c>
      <c r="DM54" s="17">
        <v>3.54938820567798</v>
      </c>
      <c r="DN54" s="17">
        <v>0</v>
      </c>
      <c r="DO54" s="17">
        <v>0</v>
      </c>
      <c r="DP54" s="17">
        <v>1.8049645717779801</v>
      </c>
      <c r="DQ54" s="17">
        <v>1.8049645717779801</v>
      </c>
      <c r="DR54" s="17">
        <v>2.5959525158815401E-4</v>
      </c>
      <c r="DS54" s="17">
        <v>0</v>
      </c>
      <c r="DT54" s="17">
        <v>12.954760614031301</v>
      </c>
      <c r="DU54" s="17">
        <v>0</v>
      </c>
      <c r="DV54" s="17">
        <v>9.2205411911572999E-2</v>
      </c>
      <c r="DW54" s="17">
        <v>1.3259250957764899E-4</v>
      </c>
      <c r="DX54" s="17">
        <v>1.8169267233629301E-4</v>
      </c>
      <c r="DY54" s="17">
        <v>0</v>
      </c>
      <c r="DZ54" s="17">
        <v>0</v>
      </c>
      <c r="EA54" s="17">
        <v>1.0262074510160499</v>
      </c>
      <c r="EB54" s="17">
        <v>0.38023292564460198</v>
      </c>
      <c r="EC54" s="17">
        <v>0</v>
      </c>
      <c r="ED54" s="17">
        <v>17.379187274204298</v>
      </c>
      <c r="EE54" s="17">
        <v>0.116598651168174</v>
      </c>
      <c r="EF54" s="17">
        <v>2.7454334562410001E-2</v>
      </c>
      <c r="EG54" s="17">
        <v>7.8138724515947999E-2</v>
      </c>
      <c r="EH54" s="17">
        <v>0</v>
      </c>
      <c r="EI54" s="17">
        <v>4.4548637819187699E-2</v>
      </c>
      <c r="EJ54" s="17">
        <v>9.0446912592249601E-2</v>
      </c>
      <c r="EK54" s="17">
        <v>34.5247026796076</v>
      </c>
      <c r="EL54" s="17">
        <v>9.2092678053539503E-3</v>
      </c>
      <c r="EM54" s="17">
        <v>1.15363713183088E-4</v>
      </c>
      <c r="EN54" s="17">
        <v>3.8844441578729898E-2</v>
      </c>
      <c r="EO54" s="17">
        <v>7.0517758869469898</v>
      </c>
      <c r="EP54" s="17">
        <v>0</v>
      </c>
      <c r="EQ54" s="17">
        <v>1.8529887244608301E-2</v>
      </c>
      <c r="ER54" s="17">
        <v>2.66650945066331E-2</v>
      </c>
      <c r="ES54" s="17">
        <v>218.67873278328099</v>
      </c>
      <c r="ET54" s="17">
        <v>82.142659678014596</v>
      </c>
      <c r="EU54" s="17">
        <v>9.1269463097382992</v>
      </c>
      <c r="EV54" s="17">
        <v>91.269605987752897</v>
      </c>
      <c r="EW54" s="17">
        <v>9.0804562277814796E-4</v>
      </c>
      <c r="EX54" s="17">
        <v>2.4079259764766801</v>
      </c>
      <c r="EY54" s="17">
        <v>0</v>
      </c>
      <c r="EZ54" s="5">
        <v>7.6808678053539301E-5</v>
      </c>
      <c r="FA54" s="17">
        <v>0</v>
      </c>
      <c r="FB54" s="17">
        <v>0</v>
      </c>
      <c r="FC54" s="17">
        <v>0</v>
      </c>
      <c r="FD54" s="5">
        <v>4.9072729377138801E-8</v>
      </c>
      <c r="FE54" s="5">
        <v>1.4613051141718501E-6</v>
      </c>
      <c r="FF54" s="5">
        <v>5.6525331437358596E-7</v>
      </c>
      <c r="FG54" s="17">
        <v>0</v>
      </c>
      <c r="FH54" s="17">
        <v>2.3541943634429502E-3</v>
      </c>
      <c r="FI54" s="17">
        <v>0.191835261826419</v>
      </c>
      <c r="FJ54" s="17">
        <v>65.908427438284306</v>
      </c>
      <c r="FK54" s="17">
        <v>0.44415350782916202</v>
      </c>
      <c r="FL54" s="17">
        <v>1.0179392020370699</v>
      </c>
      <c r="FM54" s="17">
        <v>3.93029002485711</v>
      </c>
      <c r="FN54" s="17">
        <v>0.30499818449379101</v>
      </c>
      <c r="FO54" s="17">
        <v>0.25513147373468498</v>
      </c>
      <c r="FP54" s="5">
        <v>3.2968468834912299E-5</v>
      </c>
      <c r="FQ54" s="17">
        <v>1.7022040972899599</v>
      </c>
      <c r="FR54" s="17">
        <v>138.68693752453899</v>
      </c>
      <c r="FS54" s="17">
        <v>82.145376982864306</v>
      </c>
      <c r="FT54" s="17">
        <v>56.541560541675601</v>
      </c>
      <c r="FU54" s="17">
        <v>2.83701489773307E-2</v>
      </c>
      <c r="FV54" s="17">
        <v>3.6568410191967597E-2</v>
      </c>
      <c r="FW54" s="17">
        <v>18.983376709270999</v>
      </c>
      <c r="FX54" s="17">
        <v>0.91590791448271802</v>
      </c>
      <c r="FY54" s="17">
        <v>14.3834024592557</v>
      </c>
      <c r="FZ54" s="17">
        <v>1.21082160750012E-3</v>
      </c>
      <c r="GA54" s="17">
        <v>0.54004632682418596</v>
      </c>
      <c r="GB54" s="17">
        <v>35.959832669190703</v>
      </c>
      <c r="GC54" s="17">
        <v>1.49419049653599E-2</v>
      </c>
      <c r="GD54" s="17">
        <v>1.1634292781359401</v>
      </c>
      <c r="GE54" s="17">
        <v>1.76318331983002</v>
      </c>
      <c r="GF54" s="17">
        <v>1.6541577340895199</v>
      </c>
      <c r="GG54" s="17">
        <v>3.2768717075348598E-2</v>
      </c>
      <c r="GH54" s="17">
        <v>0</v>
      </c>
      <c r="GI54" s="17">
        <v>10.4586472836301</v>
      </c>
      <c r="GJ54" s="17">
        <v>25.7199462154598</v>
      </c>
      <c r="GK54" s="17">
        <v>49.977553081565198</v>
      </c>
      <c r="GL54" s="17">
        <v>0</v>
      </c>
      <c r="GM54" s="17">
        <v>38.933068257742001</v>
      </c>
      <c r="GN54" s="17">
        <v>3.6751673445209199</v>
      </c>
      <c r="GO54" s="17">
        <v>1.7321062456085601</v>
      </c>
      <c r="GP54" s="17">
        <v>0</v>
      </c>
      <c r="GQ54" s="17">
        <v>0</v>
      </c>
      <c r="GR54" s="17">
        <v>0.78016435795168704</v>
      </c>
      <c r="GS54" s="17">
        <v>187.79406736222299</v>
      </c>
      <c r="GT54" s="17">
        <v>0.58048688718729002</v>
      </c>
      <c r="GU54" s="17">
        <v>2.8199274896608801</v>
      </c>
      <c r="GX54" s="25">
        <f>DY54/EV54</f>
        <v>0</v>
      </c>
      <c r="GY54" s="40">
        <f>(CZ54-B54)/(B54+1E-50)</f>
        <v>2.7510301075374098E-3</v>
      </c>
      <c r="GZ54" s="40">
        <f>(EO54-C54)/(C54+1E-50)</f>
        <v>-2.2175494914616756E-4</v>
      </c>
      <c r="HA54" s="40">
        <f>(EV54-D54)/(D54+1E-50)</f>
        <v>2.7423202345957004E-3</v>
      </c>
      <c r="HB54" s="40">
        <f>(FR54-E54)/(E54+1E-50)</f>
        <v>2.7390841500895056E-3</v>
      </c>
      <c r="HC54" s="40">
        <f>(FS54-F54)/(F54+1E-50)</f>
        <v>2.7394085394688498E-3</v>
      </c>
      <c r="HD54" s="40">
        <f>(GI54-G54)/(G54+1E-50)</f>
        <v>2.7466235503451736E-3</v>
      </c>
      <c r="HE54" s="40">
        <f>(GS54-H54)/(H54+1E-50)</f>
        <v>2.7395590701832194E-3</v>
      </c>
      <c r="HF54" s="40">
        <f>(BY54-I54)/(I54+1E-50)</f>
        <v>2.7431301900601138E-3</v>
      </c>
      <c r="HG54" s="40">
        <f>(BU54-J54)/(J54+1E-50)</f>
        <v>2.7446383018118231E-3</v>
      </c>
      <c r="HH54" s="40">
        <f>(BW54-K54)/(K54+1E-50)</f>
        <v>2.7078613895044068E-3</v>
      </c>
      <c r="HI54" s="40">
        <f>(CC54+CB54-L54)/(L54+1E-50)</f>
        <v>2.7155085409457727E-3</v>
      </c>
      <c r="HJ54" s="40">
        <f>(CD54-M54)/(M54+1E-50)</f>
        <v>2.7304096770715668E-3</v>
      </c>
      <c r="HK54" s="40">
        <f>(CF54+CG54-N54)/(N54+1E-50)</f>
        <v>-3.0900186490288129E-4</v>
      </c>
      <c r="HL54" s="40">
        <f>(CI54-O54)/(O54+1E-50)</f>
        <v>0</v>
      </c>
      <c r="HM54" s="40">
        <f>(CJ54+CK54-P54)/(P54+1E-50)</f>
        <v>2.7646475524122434E-3</v>
      </c>
      <c r="HN54" s="40">
        <f>(CL54-Q54)/(Q54+1E-50)</f>
        <v>2.8876366682673051E-3</v>
      </c>
      <c r="HO54" s="40">
        <f>(CO54-R54)/(R54+1E-50)</f>
        <v>2.7586771664249933E-3</v>
      </c>
      <c r="HP54" s="40">
        <f>(CS54-S54)/(S54+1E-50)</f>
        <v>0</v>
      </c>
      <c r="HQ54" s="40">
        <f>(CQ54+CR54-T54)/(T54+1E-50)</f>
        <v>2.2711544352796641E-5</v>
      </c>
      <c r="HR54" s="40">
        <f>(CT54-U54)/(U54+1E-50)</f>
        <v>2.7521608025536351E-3</v>
      </c>
      <c r="HS54" s="40">
        <f>(CV54-V54)/(V54+1E-50)</f>
        <v>2.7264001193997409E-3</v>
      </c>
      <c r="HT54" s="40">
        <f>(DA54-W54)/(W54+1E-50)</f>
        <v>0</v>
      </c>
      <c r="HU54" s="40">
        <f>(DB54-X54)/(X54+1E-50)</f>
        <v>0</v>
      </c>
      <c r="HV54" s="40">
        <f>(CH54-Y54)/(Y54+1E-50)</f>
        <v>2.8379552201078791E-3</v>
      </c>
      <c r="HW54" s="40">
        <f>(DN54-Z54)/(Z54+1E-50)</f>
        <v>0</v>
      </c>
      <c r="HX54" s="40">
        <f>(DQ54-AA54)/(AA54+1E-50)</f>
        <v>2.7580954322111348E-3</v>
      </c>
      <c r="HY54" s="40">
        <f>(DT54-AB54)/(AB54+1E-50)</f>
        <v>-2.1758584308947739E-4</v>
      </c>
      <c r="HZ54" s="40">
        <f>(DU54-AC54)/(AC54+1E-50)</f>
        <v>0</v>
      </c>
      <c r="IA54" s="40">
        <f>(DW54+DX54+FP54-AD54)/(AD54+1E-50)</f>
        <v>5.5595677889848187E-4</v>
      </c>
      <c r="IB54" s="40">
        <f>(DZ54-AE54)/(AE54+1E-50)</f>
        <v>0</v>
      </c>
      <c r="IC54" s="40">
        <f>(EF54+EG54-AF54)/(AF54+1E-50)</f>
        <v>1.1036573446507386E-3</v>
      </c>
      <c r="ID54" s="40">
        <f>(EH54-AG54)/(AG54+1E-50)</f>
        <v>0</v>
      </c>
      <c r="IE54" s="40">
        <f>(EI54+EJ54-AH54)/(AH54+1E-50)</f>
        <v>3.1612818420973524E-4</v>
      </c>
      <c r="IF54" s="40">
        <f>(CU54-AI54)/(AI54+1E-50)</f>
        <v>2.7488122931038071E-3</v>
      </c>
      <c r="IG54" s="40">
        <f>(EK54-AJ54)/(AJ54+1E-50)</f>
        <v>2.7505861053616107E-3</v>
      </c>
      <c r="IH54" s="40">
        <f>(EN54-AK54)/(AK54+1E-50)</f>
        <v>2.6853504836395594E-3</v>
      </c>
      <c r="II54" s="40">
        <f>(EQ54+ER54-AL54)/(AL54+1E-50)</f>
        <v>-3.0861707021452058E-4</v>
      </c>
      <c r="IJ54" s="40">
        <f>(CX54-AM54)/(AM54+1E-50)</f>
        <v>2.7242669948153819E-3</v>
      </c>
      <c r="IK54" s="40">
        <f>(GC54-AN54)/(AN54+1E-50)</f>
        <v>2.0237739974652623E-3</v>
      </c>
      <c r="IL54" s="40">
        <f>(GH54-AO54)/(AO54+1E-50)</f>
        <v>0</v>
      </c>
      <c r="IM54" s="40">
        <f>(GP54-AP54)/(AP54+1E-50)</f>
        <v>0</v>
      </c>
      <c r="IN54" s="40">
        <f>(GO54-AQ54)/(AQ54+1E-50)</f>
        <v>2.7548569094125713E-3</v>
      </c>
      <c r="IO54" s="40">
        <f>(GQ54-AR54)/(AR54+1E-50)</f>
        <v>0</v>
      </c>
      <c r="IP54" s="40">
        <f>(CW54-AS54)/(AS54+1E-50)</f>
        <v>2.5856781806551325E-3</v>
      </c>
      <c r="IQ54" s="40">
        <f>(CY54-AT54)/(AT54+1E-50)</f>
        <v>2.7675314479148044E-3</v>
      </c>
      <c r="IR54" s="40">
        <f>(GT54-AU54)/(AU54+1E-50)</f>
        <v>2.7582212351399565E-3</v>
      </c>
      <c r="IS54" s="40">
        <f t="shared" ref="IS54:JA54" si="136">(EZ54-AV54)/(AV54+1E-50)</f>
        <v>2.7203294705020991E-3</v>
      </c>
      <c r="IT54" s="40">
        <f t="shared" si="136"/>
        <v>0</v>
      </c>
      <c r="IU54" s="40">
        <f t="shared" si="136"/>
        <v>0</v>
      </c>
      <c r="IV54" s="40">
        <f t="shared" si="136"/>
        <v>0</v>
      </c>
      <c r="IW54" s="40">
        <f t="shared" si="136"/>
        <v>2.7817497974685487E-3</v>
      </c>
      <c r="IX54" s="40">
        <f t="shared" si="136"/>
        <v>2.7441828770691391E-3</v>
      </c>
      <c r="IY54" s="40">
        <f t="shared" si="136"/>
        <v>2.7662426309059784E-3</v>
      </c>
      <c r="IZ54" s="40">
        <f t="shared" si="136"/>
        <v>0</v>
      </c>
      <c r="JA54" s="40">
        <f t="shared" si="136"/>
        <v>-3.0321203026396763E-4</v>
      </c>
      <c r="JB54" s="40">
        <f>(BT54-BE54)/(BE54+1E-50)</f>
        <v>0</v>
      </c>
      <c r="JC54" s="40">
        <f>(BV54-BF54)/(BF54+1E-50)</f>
        <v>0</v>
      </c>
      <c r="JD54" s="40">
        <f>(CM54-BG54)/(BG54+1E-50)</f>
        <v>2.5265830774083595E-3</v>
      </c>
      <c r="JE54" s="40">
        <f>(CP54-BH54)/(BH54+1E-50)</f>
        <v>0</v>
      </c>
      <c r="JF54" s="40">
        <f>(SUM(DC54:DH54)-BI54)/(BI54+1E-50)</f>
        <v>0</v>
      </c>
      <c r="JG54" s="40">
        <f>(SUM(DD54:DH54)-BJ54)/(BJ54+1E-50)</f>
        <v>0</v>
      </c>
      <c r="JH54" s="40">
        <f>(DL54-BK54)/(BK54+1E-50)</f>
        <v>2.7025964591544855E-3</v>
      </c>
      <c r="JI54" s="40">
        <f>(DV54-BL54)/(BL54+1E-50)</f>
        <v>2.7435924320684314E-3</v>
      </c>
      <c r="JJ54" s="40">
        <f>(EL54-BM54)/(BM54+1E-50)</f>
        <v>2.6694036695555281E-3</v>
      </c>
      <c r="JK54" s="40">
        <f>(GK54-BN54)/(BN54+1E-50)</f>
        <v>2.734945630670475E-3</v>
      </c>
      <c r="JL54" s="40">
        <f>(CE54-BO54)/(BO54+1E-50)</f>
        <v>3.038793706823069E-3</v>
      </c>
    </row>
    <row r="55" spans="1:272" x14ac:dyDescent="0.25">
      <c r="A55" s="17" t="s">
        <v>340</v>
      </c>
      <c r="B55" s="59">
        <v>1692.0396900000001</v>
      </c>
      <c r="C55" s="59">
        <v>33.04795</v>
      </c>
      <c r="D55" s="59">
        <v>7023.8993</v>
      </c>
      <c r="E55" s="59">
        <v>320.635828</v>
      </c>
      <c r="F55" s="59">
        <v>279.45901070000002</v>
      </c>
      <c r="G55" s="59">
        <v>1313.2809</v>
      </c>
      <c r="H55" s="59">
        <v>632.26769999999999</v>
      </c>
      <c r="I55" s="17">
        <v>0.61305760840000001</v>
      </c>
      <c r="J55" s="17">
        <v>1.5885746999999999E-2</v>
      </c>
      <c r="K55" s="17">
        <v>0.23972625</v>
      </c>
      <c r="L55" s="17">
        <v>0.29807397670000002</v>
      </c>
      <c r="M55" s="17">
        <v>3.4278526013000001</v>
      </c>
      <c r="N55" s="17">
        <v>4.4827464000000003E-3</v>
      </c>
      <c r="P55" s="17">
        <v>0.1925969776</v>
      </c>
      <c r="Q55" s="17">
        <v>4.3921269999999999E-4</v>
      </c>
      <c r="R55" s="17">
        <v>2.5564354999999999E-3</v>
      </c>
      <c r="T55" s="17">
        <v>1.1106619E-2</v>
      </c>
      <c r="U55" s="17">
        <v>2.8959374999999999E-2</v>
      </c>
      <c r="V55" s="17">
        <v>0.26447825000000003</v>
      </c>
      <c r="W55" s="17">
        <v>2.2033420000000001E-2</v>
      </c>
      <c r="Y55" s="17">
        <v>1.3409890000000001E-4</v>
      </c>
      <c r="AA55" s="17">
        <v>4.1864697345000002</v>
      </c>
      <c r="AD55" s="17">
        <v>5.0145479299999997E-2</v>
      </c>
      <c r="AF55" s="17">
        <v>1.0886500955</v>
      </c>
      <c r="AH55" s="17">
        <v>0.69198001279999999</v>
      </c>
      <c r="AI55" s="17">
        <v>0.86694870000000002</v>
      </c>
      <c r="AJ55" s="17">
        <v>120.7855</v>
      </c>
      <c r="AK55" s="17">
        <v>0.45966610429999999</v>
      </c>
      <c r="AL55" s="17">
        <v>0.1192901658</v>
      </c>
      <c r="AM55" s="17">
        <v>0.44148585000000001</v>
      </c>
      <c r="AN55" s="17">
        <v>1.4516350000000001E-2</v>
      </c>
      <c r="AQ55" s="17">
        <v>7.6592438959000004</v>
      </c>
      <c r="AS55" s="17">
        <v>0.13298065000000001</v>
      </c>
      <c r="AT55" s="17">
        <v>0.32743220000000001</v>
      </c>
      <c r="AU55" s="17">
        <v>6.4981439949000004</v>
      </c>
      <c r="AV55" s="17">
        <v>1.7932631000000001E-3</v>
      </c>
      <c r="BA55" s="17">
        <v>2.7798029999999999E-4</v>
      </c>
      <c r="BB55" s="17">
        <v>1.2054929999999999E-4</v>
      </c>
      <c r="BD55" s="17">
        <v>1.0674612825000001</v>
      </c>
      <c r="BG55" s="17">
        <v>0.24100870999999999</v>
      </c>
      <c r="BK55" s="17">
        <v>1.0700576900000001</v>
      </c>
      <c r="BL55" s="17">
        <v>12.091706073999999</v>
      </c>
      <c r="BM55" s="17">
        <v>4.3604959999999998E-2</v>
      </c>
      <c r="BO55" s="17">
        <v>1.2912660000000001E-4</v>
      </c>
      <c r="BQ55" s="17" t="s">
        <v>340</v>
      </c>
      <c r="BR55" s="17">
        <v>6.6835174502343803E-2</v>
      </c>
      <c r="BS55" s="17">
        <v>0.56999228684315795</v>
      </c>
      <c r="BT55" s="17">
        <v>0</v>
      </c>
      <c r="BU55" s="17">
        <v>1.5871381793629898E-2</v>
      </c>
      <c r="BV55" s="17">
        <v>0</v>
      </c>
      <c r="BW55" s="17">
        <v>0.24038163641594501</v>
      </c>
      <c r="BX55" s="17">
        <v>0.55342917736818398</v>
      </c>
      <c r="BY55" s="17">
        <v>0.55342917736818398</v>
      </c>
      <c r="BZ55" s="17">
        <v>0.151034945689731</v>
      </c>
      <c r="CA55" s="17">
        <v>5.4015934824501101E-2</v>
      </c>
      <c r="CB55" s="17">
        <v>0.12246204210653799</v>
      </c>
      <c r="CC55" s="17">
        <v>0.17622612575340399</v>
      </c>
      <c r="CD55" s="17">
        <v>3.3628965988734598</v>
      </c>
      <c r="CE55" s="17">
        <v>1.2948934412521801E-4</v>
      </c>
      <c r="CF55" s="17">
        <v>1.39688381631089E-3</v>
      </c>
      <c r="CG55" s="17">
        <v>2.9683545548041599E-3</v>
      </c>
      <c r="CH55" s="17">
        <v>1.3444624477256499E-4</v>
      </c>
      <c r="CI55" s="17">
        <v>0</v>
      </c>
      <c r="CJ55" s="17">
        <v>4.6317283821690099E-2</v>
      </c>
      <c r="CK55" s="17">
        <v>0.14667032906560401</v>
      </c>
      <c r="CL55" s="17">
        <v>4.40371557937134E-4</v>
      </c>
      <c r="CM55" s="17">
        <v>0.241668903341654</v>
      </c>
      <c r="CN55" s="17">
        <v>84.1095702891256</v>
      </c>
      <c r="CO55" s="17">
        <v>2.5636842443029599E-3</v>
      </c>
      <c r="CP55" s="17">
        <v>0</v>
      </c>
      <c r="CQ55" s="17">
        <v>3.2196923082193798E-3</v>
      </c>
      <c r="CR55" s="17">
        <v>7.8826817160336394E-3</v>
      </c>
      <c r="CS55" s="17">
        <v>0</v>
      </c>
      <c r="CT55" s="17">
        <v>2.9037216857156899E-2</v>
      </c>
      <c r="CU55" s="17">
        <v>0.86932853274689703</v>
      </c>
      <c r="CV55" s="17">
        <v>0.26520462988825899</v>
      </c>
      <c r="CW55" s="17">
        <v>0.133344265182955</v>
      </c>
      <c r="CX55" s="17">
        <v>0.44269324656161502</v>
      </c>
      <c r="CY55" s="17">
        <v>0.32832925478265201</v>
      </c>
      <c r="CZ55" s="17">
        <v>1647.4408214377399</v>
      </c>
      <c r="DA55" s="17">
        <v>2.20976454354074E-2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74.250103137578606</v>
      </c>
      <c r="DJ55" s="17">
        <v>23.2957752160805</v>
      </c>
      <c r="DK55" s="17">
        <v>29.483627342568798</v>
      </c>
      <c r="DL55" s="17">
        <v>1.0727552860309599</v>
      </c>
      <c r="DM55" s="17">
        <v>0.13027465167843699</v>
      </c>
      <c r="DN55" s="17">
        <v>0</v>
      </c>
      <c r="DO55" s="17">
        <v>3.84522653506673E-2</v>
      </c>
      <c r="DP55" s="17">
        <v>4.0970507644419403</v>
      </c>
      <c r="DQ55" s="17">
        <v>4.0970507644419403</v>
      </c>
      <c r="DR55" s="17">
        <v>2.5752049502365299E-3</v>
      </c>
      <c r="DS55" s="17">
        <v>0</v>
      </c>
      <c r="DT55" s="17">
        <v>0</v>
      </c>
      <c r="DU55" s="17">
        <v>0</v>
      </c>
      <c r="DV55" s="17">
        <v>12.1232747347425</v>
      </c>
      <c r="DW55" s="17">
        <v>1.8098268622461899E-2</v>
      </c>
      <c r="DX55" s="17">
        <v>2.7442058492367201E-2</v>
      </c>
      <c r="DY55" s="17">
        <v>0</v>
      </c>
      <c r="DZ55" s="17">
        <v>0</v>
      </c>
      <c r="EA55" s="17">
        <v>6.9774617973275896</v>
      </c>
      <c r="EB55" s="17">
        <v>6.2583371810818494E-2</v>
      </c>
      <c r="EC55" s="17">
        <v>9.1565276662191903E-4</v>
      </c>
      <c r="ED55" s="17">
        <v>2.01518813999692</v>
      </c>
      <c r="EE55" s="17">
        <v>0.26589888649459598</v>
      </c>
      <c r="EF55" s="17">
        <v>0.28369896801644601</v>
      </c>
      <c r="EG55" s="17">
        <v>0.80745526017295</v>
      </c>
      <c r="EH55" s="17">
        <v>0</v>
      </c>
      <c r="EI55" s="17">
        <v>0.22854362520323901</v>
      </c>
      <c r="EJ55" s="17">
        <v>0.46401173052684902</v>
      </c>
      <c r="EK55" s="17">
        <v>121.126188758073</v>
      </c>
      <c r="EL55" s="17">
        <v>4.3726198343226698E-2</v>
      </c>
      <c r="EM55" s="17">
        <v>6.1577707792787896E-4</v>
      </c>
      <c r="EN55" s="17">
        <v>0.45551689779940202</v>
      </c>
      <c r="EO55" s="17">
        <v>24.873876469297802</v>
      </c>
      <c r="EP55" s="17">
        <v>0</v>
      </c>
      <c r="EQ55" s="17">
        <v>4.8988104880482101E-2</v>
      </c>
      <c r="ER55" s="17">
        <v>7.0494253522710298E-2</v>
      </c>
      <c r="ES55" s="17">
        <v>694.70951623825295</v>
      </c>
      <c r="ET55" s="17">
        <v>5896.2724403388502</v>
      </c>
      <c r="EU55" s="17">
        <v>655.14169162805899</v>
      </c>
      <c r="EV55" s="17">
        <v>6551.4141319669097</v>
      </c>
      <c r="EW55" s="17">
        <v>4.0969110318850202E-4</v>
      </c>
      <c r="EX55" s="17">
        <v>116.38918976432301</v>
      </c>
      <c r="EY55" s="17">
        <v>4.5014076621285197E-2</v>
      </c>
      <c r="EZ55" s="17">
        <v>1.7907254853713301E-3</v>
      </c>
      <c r="FA55" s="17">
        <v>0</v>
      </c>
      <c r="FB55" s="17">
        <v>0</v>
      </c>
      <c r="FC55" s="17">
        <v>0</v>
      </c>
      <c r="FD55" s="17">
        <v>0</v>
      </c>
      <c r="FE55" s="17">
        <v>2.78579344437755E-4</v>
      </c>
      <c r="FF55" s="17">
        <v>1.16287444141202E-4</v>
      </c>
      <c r="FG55" s="17">
        <v>0</v>
      </c>
      <c r="FH55" s="17">
        <v>1.0698955712978799</v>
      </c>
      <c r="FI55" s="17">
        <v>2.51089121403021</v>
      </c>
      <c r="FJ55" s="17">
        <v>236.41299263507301</v>
      </c>
      <c r="FK55" s="17">
        <v>1.6802760016075</v>
      </c>
      <c r="FL55" s="17">
        <v>1.26979366538654</v>
      </c>
      <c r="FM55" s="17">
        <v>97.252956394781606</v>
      </c>
      <c r="FN55" s="17">
        <v>1.92162737166487</v>
      </c>
      <c r="FO55" s="17">
        <v>1.66121599526006</v>
      </c>
      <c r="FP55" s="17">
        <v>4.5431879985890298E-3</v>
      </c>
      <c r="FQ55" s="17">
        <v>0.77048602461962601</v>
      </c>
      <c r="FR55" s="17">
        <v>311.50293231954998</v>
      </c>
      <c r="FS55" s="17">
        <v>268.05322447407201</v>
      </c>
      <c r="FT55" s="17">
        <v>43.449707845478102</v>
      </c>
      <c r="FU55" s="17">
        <v>6.7061497180839605E-2</v>
      </c>
      <c r="FV55" s="17">
        <v>3.7232782508529003E-2</v>
      </c>
      <c r="FW55" s="17">
        <v>70.279525161106903</v>
      </c>
      <c r="FX55" s="17">
        <v>0.31895801409855801</v>
      </c>
      <c r="FY55" s="17">
        <v>14.930501506103999</v>
      </c>
      <c r="FZ55" s="17">
        <v>3.3982627736128799</v>
      </c>
      <c r="GA55" s="17">
        <v>1.4356034341438599</v>
      </c>
      <c r="GB55" s="17">
        <v>44.840221540523601</v>
      </c>
      <c r="GC55" s="17">
        <v>1.45438064121431E-2</v>
      </c>
      <c r="GD55" s="17">
        <v>28.310819940071699</v>
      </c>
      <c r="GE55" s="17">
        <v>4.7092318885343003</v>
      </c>
      <c r="GF55" s="17">
        <v>20.703213926137298</v>
      </c>
      <c r="GG55" s="17">
        <v>0.26616528277102602</v>
      </c>
      <c r="GH55" s="17">
        <v>0</v>
      </c>
      <c r="GI55" s="17">
        <v>1300.74200892474</v>
      </c>
      <c r="GJ55" s="17">
        <v>22.850393910262198</v>
      </c>
      <c r="GK55" s="17">
        <v>0</v>
      </c>
      <c r="GL55" s="17">
        <v>30.395098261106501</v>
      </c>
      <c r="GM55" s="17">
        <v>6.4081705264930899E-3</v>
      </c>
      <c r="GN55" s="17">
        <v>38.1040357652778</v>
      </c>
      <c r="GO55" s="17">
        <v>7.6468441412270698</v>
      </c>
      <c r="GP55" s="17">
        <v>0</v>
      </c>
      <c r="GQ55" s="17">
        <v>0</v>
      </c>
      <c r="GR55" s="17">
        <v>0.419068412577983</v>
      </c>
      <c r="GS55" s="17">
        <v>590.05138780391997</v>
      </c>
      <c r="GT55" s="17">
        <v>6.4927820029383101</v>
      </c>
      <c r="GU55" s="17">
        <v>11.7865225853096</v>
      </c>
      <c r="GX55" s="25">
        <f t="shared" ref="GX55:GX59" si="137">DY55/EV55</f>
        <v>0</v>
      </c>
      <c r="GY55" s="40">
        <f t="shared" ref="GY55:GY59" si="138">(CZ55-B55)/(B55+1E-50)</f>
        <v>-2.6358051070456936E-2</v>
      </c>
      <c r="GZ55" s="40">
        <f t="shared" ref="GZ55:GZ59" si="139">(EO55-C55)/(C55+1E-50)</f>
        <v>-0.24733980566728642</v>
      </c>
      <c r="HA55" s="40">
        <f t="shared" ref="HA55:HA59" si="140">(EV55-D55)/(D55+1E-50)</f>
        <v>-6.7268214969011628E-2</v>
      </c>
      <c r="HB55" s="40">
        <f t="shared" ref="HB55:HB59" si="141">(FR55-E55)/(E55+1E-50)</f>
        <v>-2.8483702951779984E-2</v>
      </c>
      <c r="HC55" s="40">
        <f t="shared" ref="HC55:HC59" si="142">(FS55-F55)/(F55+1E-50)</f>
        <v>-4.0813807353566253E-2</v>
      </c>
      <c r="HD55" s="40">
        <f t="shared" ref="HD55:HD59" si="143">(GI55-G55)/(G55+1E-50)</f>
        <v>-9.5477601747348383E-3</v>
      </c>
      <c r="HE55" s="40">
        <f t="shared" ref="HE55:HE59" si="144">(GS55-H55)/(H55+1E-50)</f>
        <v>-6.6769680304845605E-2</v>
      </c>
      <c r="HF55" s="40">
        <f t="shared" ref="HF55:HF59" si="145">(BY55-I55)/(I55+1E-50)</f>
        <v>-9.7263993162793327E-2</v>
      </c>
      <c r="HG55" s="40">
        <f t="shared" ref="HG55:HG59" si="146">(BU55-J55)/(J55+1E-50)</f>
        <v>-9.0428271142051978E-4</v>
      </c>
      <c r="HH55" s="40">
        <f t="shared" ref="HH55:HH59" si="147">(BW55-K55)/(K55+1E-50)</f>
        <v>2.7338950821823161E-3</v>
      </c>
      <c r="HI55" s="40">
        <f t="shared" ref="HI55:HI59" si="148">(CC55+CB55-L55)/(L55+1E-50)</f>
        <v>2.0605326460959388E-3</v>
      </c>
      <c r="HJ55" s="40">
        <f t="shared" ref="HJ55:HJ59" si="149">(CD55-M55)/(M55+1E-50)</f>
        <v>-1.8949473615611709E-2</v>
      </c>
      <c r="HK55" s="40">
        <f t="shared" ref="HK55:HK59" si="150">(CF55+CG55-N55)/(N55+1E-50)</f>
        <v>-2.6213400982252871E-2</v>
      </c>
      <c r="HL55" s="40">
        <f t="shared" ref="HL55:HL59" si="151">(CI55-O55)/(O55+1E-50)</f>
        <v>0</v>
      </c>
      <c r="HM55" s="40">
        <f t="shared" ref="HM55:HM59" si="152">(CJ55+CK55-P55)/(P55+1E-50)</f>
        <v>2.0282524272286682E-3</v>
      </c>
      <c r="HN55" s="40">
        <f t="shared" ref="HN55:HN59" si="153">(CL55-Q55)/(Q55+1E-50)</f>
        <v>2.6384891355236448E-3</v>
      </c>
      <c r="HO55" s="40">
        <f t="shared" ref="HO55:HO59" si="154">(CO55-R55)/(R55+1E-50)</f>
        <v>2.835488829254656E-3</v>
      </c>
      <c r="HP55" s="40">
        <f t="shared" ref="HP55:HP59" si="155">(CS55-S55)/(S55+1E-50)</f>
        <v>0</v>
      </c>
      <c r="HQ55" s="40">
        <f t="shared" ref="HQ55:HQ59" si="156">(CQ55+CR55-T55)/(T55+1E-50)</f>
        <v>-3.8220233781137284E-4</v>
      </c>
      <c r="HR55" s="40">
        <f t="shared" ref="HR55:HR59" si="157">(CT55-U55)/(U55+1E-50)</f>
        <v>2.6879674425604712E-3</v>
      </c>
      <c r="HS55" s="40">
        <f t="shared" ref="HS55:HS59" si="158">(CV55-V55)/(V55+1E-50)</f>
        <v>2.7464636062094539E-3</v>
      </c>
      <c r="HT55" s="40">
        <f t="shared" ref="HT55:HT59" si="159">(DA55-W55)/(W55+1E-50)</f>
        <v>2.9149099598427624E-3</v>
      </c>
      <c r="HU55" s="40">
        <f t="shared" ref="HU55:HU59" si="160">(DB55-X55)/(X55+1E-50)</f>
        <v>0</v>
      </c>
      <c r="HV55" s="40">
        <f t="shared" ref="HV55:HV59" si="161">(CH55-Y55)/(Y55+1E-50)</f>
        <v>2.5902134362398048E-3</v>
      </c>
      <c r="HW55" s="40">
        <f t="shared" ref="HW55:HW59" si="162">(DN55-Z55)/(Z55+1E-50)</f>
        <v>0</v>
      </c>
      <c r="HX55" s="40">
        <f t="shared" ref="HX55:HX59" si="163">(DQ55-AA55)/(AA55+1E-50)</f>
        <v>-2.1359038934683567E-2</v>
      </c>
      <c r="HY55" s="40">
        <f t="shared" ref="HY55:HY59" si="164">(DT55-AB55)/(AB55+1E-50)</f>
        <v>0</v>
      </c>
      <c r="HZ55" s="40">
        <f t="shared" ref="HZ55:HZ59" si="165">(DU55-AC55)/(AC55+1E-50)</f>
        <v>0</v>
      </c>
      <c r="IA55" s="40">
        <f t="shared" ref="IA55:IA59" si="166">(DW55+DX55+FP55-AD55)/(AD55+1E-50)</f>
        <v>-1.2356883899975533E-3</v>
      </c>
      <c r="IB55" s="40">
        <f t="shared" ref="IB55:IB59" si="167">(DZ55-AE55)/(AE55+1E-50)</f>
        <v>0</v>
      </c>
      <c r="IC55" s="40">
        <f t="shared" ref="IC55:IC59" si="168">(EF55+EG55-AF55)/(AF55+1E-50)</f>
        <v>2.3002181322970151E-3</v>
      </c>
      <c r="ID55" s="40">
        <f t="shared" ref="ID55:ID59" si="169">(EH55-AG55)/(AG55+1E-50)</f>
        <v>0</v>
      </c>
      <c r="IE55" s="40">
        <f t="shared" ref="IE55:IE59" si="170">(EI55+EJ55-AH55)/(AH55+1E-50)</f>
        <v>8.3144443400908635E-4</v>
      </c>
      <c r="IF55" s="40">
        <f t="shared" ref="IF55:IF59" si="171">(CU55-AI55)/(AI55+1E-50)</f>
        <v>2.7450675534746345E-3</v>
      </c>
      <c r="IG55" s="40">
        <f t="shared" ref="IG55:IG59" si="172">(EK55-AJ55)/(AJ55+1E-50)</f>
        <v>2.8206097426677875E-3</v>
      </c>
      <c r="IH55" s="40">
        <f t="shared" ref="IH55:IH59" si="173">(EN55-AK55)/(AK55+1E-50)</f>
        <v>-9.0265661570077364E-3</v>
      </c>
      <c r="II55" s="40">
        <f t="shared" ref="II55:II59" si="174">(EQ55+ER55-AL55)/(AL55+1E-50)</f>
        <v>1.6111353513803776E-3</v>
      </c>
      <c r="IJ55" s="40">
        <f t="shared" ref="IJ55:IJ59" si="175">(CX55-AM55)/(AM55+1E-50)</f>
        <v>2.7348477003623197E-3</v>
      </c>
      <c r="IK55" s="40">
        <f t="shared" ref="IK55:IK59" si="176">(GC55-AN55)/(AN55+1E-50)</f>
        <v>1.8914129339055283E-3</v>
      </c>
      <c r="IL55" s="40">
        <f t="shared" ref="IL55:IL59" si="177">(GH55-AO55)/(AO55+1E-50)</f>
        <v>0</v>
      </c>
      <c r="IM55" s="40">
        <f t="shared" ref="IM55:IM59" si="178">(GP55-AP55)/(AP55+1E-50)</f>
        <v>0</v>
      </c>
      <c r="IN55" s="40">
        <f t="shared" ref="IN55:IN59" si="179">(GO55-AQ55)/(AQ55+1E-50)</f>
        <v>-1.6189267297739714E-3</v>
      </c>
      <c r="IO55" s="40">
        <f t="shared" ref="IO55:IO59" si="180">(GQ55-AR55)/(AR55+1E-50)</f>
        <v>0</v>
      </c>
      <c r="IP55" s="40">
        <f t="shared" ref="IP55:IP59" si="181">(CW55-AS55)/(AS55+1E-50)</f>
        <v>2.7343465606086003E-3</v>
      </c>
      <c r="IQ55" s="40">
        <f t="shared" ref="IQ55:IQ59" si="182">(CY55-AT55)/(AT55+1E-50)</f>
        <v>2.7396657465331969E-3</v>
      </c>
      <c r="IR55" s="40">
        <f t="shared" ref="IR55:IR59" si="183">(GT55-AU55)/(AU55+1E-50)</f>
        <v>-8.2515745509773193E-4</v>
      </c>
      <c r="IS55" s="40">
        <f t="shared" ref="IS55:IS59" si="184">(EZ55-AV55)/(AV55+1E-50)</f>
        <v>-1.4150821642791547E-3</v>
      </c>
      <c r="IT55" s="40">
        <f t="shared" ref="IT55:IT59" si="185">(FA55-AW55)/(AW55+1E-50)</f>
        <v>0</v>
      </c>
      <c r="IU55" s="40">
        <f t="shared" ref="IU55:IU59" si="186">(FB55-AX55)/(AX55+1E-50)</f>
        <v>0</v>
      </c>
      <c r="IV55" s="40">
        <f t="shared" ref="IV55:IV59" si="187">(FC55-AY55)/(AY55+1E-50)</f>
        <v>0</v>
      </c>
      <c r="IW55" s="40">
        <f t="shared" ref="IW55:IW59" si="188">(FD55-AZ55)/(AZ55+1E-50)</f>
        <v>0</v>
      </c>
      <c r="IX55" s="40">
        <f t="shared" ref="IX55:IX59" si="189">(FE55-BA55)/(BA55+1E-50)</f>
        <v>2.1549888166715963E-3</v>
      </c>
      <c r="IY55" s="40">
        <f t="shared" ref="IY55:IY59" si="190">(FF55-BB55)/(BB55+1E-50)</f>
        <v>-3.5353634229298679E-2</v>
      </c>
      <c r="IZ55" s="40">
        <f t="shared" ref="IZ55:IZ59" si="191">(FG55-BC55)/(BC55+1E-50)</f>
        <v>0</v>
      </c>
      <c r="JA55" s="40">
        <f t="shared" ref="JA55:JA59" si="192">(FH55-BD55)/(BD55+1E-50)</f>
        <v>2.2804469237317558E-3</v>
      </c>
      <c r="JB55" s="40">
        <f t="shared" ref="JB55:JB59" si="193">(BT55-BE55)/(BE55+1E-50)</f>
        <v>0</v>
      </c>
      <c r="JC55" s="40">
        <f t="shared" ref="JC55:JC59" si="194">(BV55-BF55)/(BF55+1E-50)</f>
        <v>0</v>
      </c>
      <c r="JD55" s="40">
        <f t="shared" ref="JD55:JD59" si="195">(CM55-BG55)/(BG55+1E-50)</f>
        <v>2.7392924581605953E-3</v>
      </c>
      <c r="JE55" s="40">
        <f t="shared" ref="JE55:JE59" si="196">(CP55-BH55)/(BH55+1E-50)</f>
        <v>0</v>
      </c>
      <c r="JF55" s="40">
        <f t="shared" ref="JF55:JF59" si="197">(SUM(DC55:DH55)-BI55)/(BI55+1E-50)</f>
        <v>0</v>
      </c>
      <c r="JG55" s="40">
        <f t="shared" ref="JG55:JG59" si="198">(SUM(DD55:DH55)-BJ55)/(BJ55+1E-50)</f>
        <v>0</v>
      </c>
      <c r="JH55" s="40">
        <f t="shared" ref="JH55:JH59" si="199">(DL55-BK55)/(BK55+1E-50)</f>
        <v>2.5209818649682991E-3</v>
      </c>
      <c r="JI55" s="40">
        <f t="shared" ref="JI55:JI59" si="200">(DV55-BL55)/(BL55+1E-50)</f>
        <v>2.6107697746954642E-3</v>
      </c>
      <c r="JJ55" s="40">
        <f t="shared" ref="JJ55:JJ59" si="201">(EL55-BM55)/(BM55+1E-50)</f>
        <v>2.780379645496745E-3</v>
      </c>
      <c r="JK55" s="40">
        <f t="shared" ref="JK55:JK59" si="202">(GK55-BN55)/(BN55+1E-50)</f>
        <v>0</v>
      </c>
      <c r="JL55" s="40">
        <f t="shared" ref="JL55:JL59" si="203">(CE55-BO55)/(BO55+1E-50)</f>
        <v>2.8092130143440213E-3</v>
      </c>
    </row>
    <row r="56" spans="1:272" x14ac:dyDescent="0.25">
      <c r="A56" s="17" t="s">
        <v>341</v>
      </c>
      <c r="B56" s="59">
        <v>412.35990068000001</v>
      </c>
      <c r="C56" s="59">
        <v>45.470810733999997</v>
      </c>
      <c r="D56" s="59">
        <v>2049.9466050999999</v>
      </c>
      <c r="E56" s="59">
        <v>335.60341256999999</v>
      </c>
      <c r="F56" s="59">
        <v>279.96967971999999</v>
      </c>
      <c r="G56" s="59">
        <v>369.51409045999998</v>
      </c>
      <c r="H56" s="59">
        <v>1430.081563</v>
      </c>
      <c r="I56" s="17">
        <v>0.75603525329999999</v>
      </c>
      <c r="J56" s="17">
        <v>0.34337992020000002</v>
      </c>
      <c r="K56" s="17">
        <v>4.6878209999999997E-2</v>
      </c>
      <c r="L56" s="17">
        <v>2.17372563E-2</v>
      </c>
      <c r="M56" s="17">
        <v>11.826300234</v>
      </c>
      <c r="N56" s="17">
        <v>7.6433260000000004E-4</v>
      </c>
      <c r="O56" s="17">
        <v>0.49232397</v>
      </c>
      <c r="P56" s="17">
        <v>1.14564209E-2</v>
      </c>
      <c r="Q56" s="17">
        <v>2.6001177000000001E-3</v>
      </c>
      <c r="R56" s="17">
        <v>2.7365995000000001E-2</v>
      </c>
      <c r="S56" s="17">
        <v>3.6799999999999999E-2</v>
      </c>
      <c r="T56" s="17">
        <v>4.7277548400000001E-2</v>
      </c>
      <c r="U56" s="17">
        <v>7.2832699999999997E-3</v>
      </c>
      <c r="V56" s="17">
        <v>5.3394789999999998E-2</v>
      </c>
      <c r="W56" s="17">
        <v>7.0567214999999999E-3</v>
      </c>
      <c r="Y56" s="17">
        <v>2.6222999999999999E-5</v>
      </c>
      <c r="AA56" s="17">
        <v>1.7551902163999999</v>
      </c>
      <c r="AB56" s="17">
        <v>13.554606</v>
      </c>
      <c r="AD56" s="17">
        <v>2.1879797900000001E-2</v>
      </c>
      <c r="AF56" s="17">
        <v>0.28954144549999999</v>
      </c>
      <c r="AH56" s="17">
        <v>0.78345424429999999</v>
      </c>
      <c r="AI56" s="17">
        <v>0.18573419999999999</v>
      </c>
      <c r="AK56" s="17">
        <v>5.2557024676999999</v>
      </c>
      <c r="AL56" s="17">
        <v>7.4298528829999997</v>
      </c>
      <c r="AM56" s="17">
        <v>8.8455500000000006E-2</v>
      </c>
      <c r="AN56" s="17">
        <v>4.6824249999999996E-3</v>
      </c>
      <c r="AQ56" s="17">
        <v>24.054006563000002</v>
      </c>
      <c r="AS56" s="17">
        <v>2.6004349999999999E-2</v>
      </c>
      <c r="AT56" s="17">
        <v>6.5034709999999996E-2</v>
      </c>
      <c r="AU56" s="17">
        <v>39.259278305999999</v>
      </c>
      <c r="AV56" s="17">
        <v>5.7712370000000005E-4</v>
      </c>
      <c r="AZ56" s="5">
        <v>3.2147999999999999E-7</v>
      </c>
      <c r="BA56" s="17">
        <v>1.264731E-4</v>
      </c>
      <c r="BB56" s="17">
        <v>1.4539799999999999E-5</v>
      </c>
      <c r="BD56" s="17">
        <v>0.47341522730000002</v>
      </c>
      <c r="BG56" s="17">
        <v>0.25910825199999998</v>
      </c>
      <c r="BK56" s="17">
        <v>9.0358218261999994</v>
      </c>
      <c r="BL56" s="17">
        <v>31.280668779999999</v>
      </c>
      <c r="BM56" s="17">
        <v>9.8119999999999995E-3</v>
      </c>
      <c r="BN56" s="17">
        <v>1.3353569999999999</v>
      </c>
      <c r="BO56" s="17">
        <v>1.6729669999999999E-4</v>
      </c>
      <c r="BQ56" s="17" t="s">
        <v>341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0</v>
      </c>
      <c r="FY56" s="17">
        <v>0</v>
      </c>
      <c r="FZ56" s="17">
        <v>0</v>
      </c>
      <c r="GA56" s="17">
        <v>0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17">
        <v>0</v>
      </c>
      <c r="GL56" s="17">
        <v>0</v>
      </c>
      <c r="GM56" s="17">
        <v>0</v>
      </c>
      <c r="GN56" s="17">
        <v>0</v>
      </c>
      <c r="GO56" s="17">
        <v>0</v>
      </c>
      <c r="GP56" s="17">
        <v>0</v>
      </c>
      <c r="GQ56" s="17">
        <v>0</v>
      </c>
      <c r="GR56" s="17">
        <v>0</v>
      </c>
      <c r="GS56" s="17">
        <v>0</v>
      </c>
      <c r="GT56" s="17">
        <v>0</v>
      </c>
      <c r="GU56" s="17">
        <v>0</v>
      </c>
      <c r="GX56" s="25" t="e">
        <f t="shared" si="137"/>
        <v>#DIV/0!</v>
      </c>
      <c r="GY56" s="40">
        <f t="shared" si="138"/>
        <v>-1</v>
      </c>
      <c r="GZ56" s="40">
        <f t="shared" si="139"/>
        <v>-1</v>
      </c>
      <c r="HA56" s="40">
        <f t="shared" si="140"/>
        <v>-1</v>
      </c>
      <c r="HB56" s="40">
        <f t="shared" si="141"/>
        <v>-1</v>
      </c>
      <c r="HC56" s="40">
        <f t="shared" si="142"/>
        <v>-1</v>
      </c>
      <c r="HD56" s="40">
        <f t="shared" si="143"/>
        <v>-1</v>
      </c>
      <c r="HE56" s="40">
        <f t="shared" si="144"/>
        <v>-1</v>
      </c>
      <c r="HF56" s="40">
        <f t="shared" si="145"/>
        <v>-1</v>
      </c>
      <c r="HG56" s="40">
        <f t="shared" si="146"/>
        <v>-1</v>
      </c>
      <c r="HH56" s="40">
        <f t="shared" si="147"/>
        <v>-1</v>
      </c>
      <c r="HI56" s="40">
        <f t="shared" si="148"/>
        <v>-1</v>
      </c>
      <c r="HJ56" s="40">
        <f t="shared" si="149"/>
        <v>-1</v>
      </c>
      <c r="HK56" s="40">
        <f t="shared" si="150"/>
        <v>-1</v>
      </c>
      <c r="HL56" s="40">
        <f t="shared" si="151"/>
        <v>-1</v>
      </c>
      <c r="HM56" s="40">
        <f t="shared" si="152"/>
        <v>-1</v>
      </c>
      <c r="HN56" s="40">
        <f t="shared" si="153"/>
        <v>-1</v>
      </c>
      <c r="HO56" s="40">
        <f t="shared" si="154"/>
        <v>-1</v>
      </c>
      <c r="HP56" s="40">
        <f t="shared" si="155"/>
        <v>-1</v>
      </c>
      <c r="HQ56" s="40">
        <f t="shared" si="156"/>
        <v>-1</v>
      </c>
      <c r="HR56" s="40">
        <f t="shared" si="157"/>
        <v>-1</v>
      </c>
      <c r="HS56" s="40">
        <f t="shared" si="158"/>
        <v>-1</v>
      </c>
      <c r="HT56" s="40">
        <f t="shared" si="159"/>
        <v>-1</v>
      </c>
      <c r="HU56" s="40">
        <f t="shared" si="160"/>
        <v>0</v>
      </c>
      <c r="HV56" s="40">
        <f t="shared" si="161"/>
        <v>-1</v>
      </c>
      <c r="HW56" s="40">
        <f t="shared" si="162"/>
        <v>0</v>
      </c>
      <c r="HX56" s="40">
        <f t="shared" si="163"/>
        <v>-1</v>
      </c>
      <c r="HY56" s="40">
        <f t="shared" si="164"/>
        <v>-1</v>
      </c>
      <c r="HZ56" s="40">
        <f t="shared" si="165"/>
        <v>0</v>
      </c>
      <c r="IA56" s="40">
        <f t="shared" si="166"/>
        <v>-1</v>
      </c>
      <c r="IB56" s="40">
        <f t="shared" si="167"/>
        <v>0</v>
      </c>
      <c r="IC56" s="40">
        <f t="shared" si="168"/>
        <v>-1</v>
      </c>
      <c r="ID56" s="40">
        <f t="shared" si="169"/>
        <v>0</v>
      </c>
      <c r="IE56" s="40">
        <f t="shared" si="170"/>
        <v>-1</v>
      </c>
      <c r="IF56" s="40">
        <f t="shared" si="171"/>
        <v>-1</v>
      </c>
      <c r="IG56" s="40">
        <f t="shared" si="172"/>
        <v>0</v>
      </c>
      <c r="IH56" s="40">
        <f t="shared" si="173"/>
        <v>-1</v>
      </c>
      <c r="II56" s="40">
        <f t="shared" si="174"/>
        <v>-1</v>
      </c>
      <c r="IJ56" s="40">
        <f t="shared" si="175"/>
        <v>-1</v>
      </c>
      <c r="IK56" s="40">
        <f t="shared" si="176"/>
        <v>-1</v>
      </c>
      <c r="IL56" s="40">
        <f t="shared" si="177"/>
        <v>0</v>
      </c>
      <c r="IM56" s="40">
        <f t="shared" si="178"/>
        <v>0</v>
      </c>
      <c r="IN56" s="40">
        <f t="shared" si="179"/>
        <v>-1</v>
      </c>
      <c r="IO56" s="40">
        <f t="shared" si="180"/>
        <v>0</v>
      </c>
      <c r="IP56" s="40">
        <f t="shared" si="181"/>
        <v>-1</v>
      </c>
      <c r="IQ56" s="40">
        <f t="shared" si="182"/>
        <v>-1</v>
      </c>
      <c r="IR56" s="40">
        <f t="shared" si="183"/>
        <v>-1</v>
      </c>
      <c r="IS56" s="40">
        <f t="shared" si="184"/>
        <v>-1</v>
      </c>
      <c r="IT56" s="40">
        <f t="shared" si="185"/>
        <v>0</v>
      </c>
      <c r="IU56" s="40">
        <f t="shared" si="186"/>
        <v>0</v>
      </c>
      <c r="IV56" s="40">
        <f t="shared" si="187"/>
        <v>0</v>
      </c>
      <c r="IW56" s="40">
        <f t="shared" si="188"/>
        <v>-1</v>
      </c>
      <c r="IX56" s="40">
        <f t="shared" si="189"/>
        <v>-1</v>
      </c>
      <c r="IY56" s="40">
        <f t="shared" si="190"/>
        <v>-1</v>
      </c>
      <c r="IZ56" s="40">
        <f t="shared" si="191"/>
        <v>0</v>
      </c>
      <c r="JA56" s="40">
        <f t="shared" si="192"/>
        <v>-1</v>
      </c>
      <c r="JB56" s="40">
        <f t="shared" si="193"/>
        <v>0</v>
      </c>
      <c r="JC56" s="40">
        <f t="shared" si="194"/>
        <v>0</v>
      </c>
      <c r="JD56" s="40">
        <f t="shared" si="195"/>
        <v>-1</v>
      </c>
      <c r="JE56" s="40">
        <f t="shared" si="196"/>
        <v>0</v>
      </c>
      <c r="JF56" s="40">
        <f t="shared" si="197"/>
        <v>0</v>
      </c>
      <c r="JG56" s="40">
        <f t="shared" si="198"/>
        <v>0</v>
      </c>
      <c r="JH56" s="40">
        <f t="shared" si="199"/>
        <v>-1</v>
      </c>
      <c r="JI56" s="40">
        <f t="shared" si="200"/>
        <v>-1</v>
      </c>
      <c r="JJ56" s="40">
        <f t="shared" si="201"/>
        <v>-1</v>
      </c>
      <c r="JK56" s="40">
        <f t="shared" si="202"/>
        <v>-1</v>
      </c>
      <c r="JL56" s="40">
        <f t="shared" si="203"/>
        <v>-1</v>
      </c>
    </row>
    <row r="57" spans="1:272" x14ac:dyDescent="0.25">
      <c r="A57" s="17" t="s">
        <v>342</v>
      </c>
      <c r="B57" s="59">
        <v>848.17177255000001</v>
      </c>
      <c r="C57" s="59">
        <v>316.10079238999998</v>
      </c>
      <c r="D57" s="59">
        <v>2948.8333539999999</v>
      </c>
      <c r="E57" s="59">
        <v>559.02421000000004</v>
      </c>
      <c r="F57" s="59">
        <v>270.79226290000003</v>
      </c>
      <c r="G57" s="59">
        <v>2851.8071082000001</v>
      </c>
      <c r="H57" s="59">
        <v>231.16433720000001</v>
      </c>
      <c r="I57" s="17">
        <v>8.2571119999999998E-4</v>
      </c>
      <c r="J57" s="17">
        <v>2.3530449999999999E-4</v>
      </c>
      <c r="L57" s="17">
        <v>2.0251341400000001E-2</v>
      </c>
      <c r="M57" s="17">
        <v>21.808584070999999</v>
      </c>
      <c r="N57" s="17">
        <v>1.1959917E-3</v>
      </c>
      <c r="P57" s="17">
        <v>6.5915907000000003E-3</v>
      </c>
      <c r="S57" s="17">
        <v>2.0899999999999998E-2</v>
      </c>
      <c r="T57" s="17">
        <v>3.9817049200000003E-2</v>
      </c>
      <c r="Z57" s="17">
        <v>1.1230837669</v>
      </c>
      <c r="AA57" s="17">
        <v>96.992360169999998</v>
      </c>
      <c r="AB57" s="17">
        <v>71.674535000000006</v>
      </c>
      <c r="AD57" s="17">
        <v>5.0443097100000001E-2</v>
      </c>
      <c r="AF57" s="17">
        <v>6.6549428899999999E-2</v>
      </c>
      <c r="AH57" s="17">
        <v>0.1348634115</v>
      </c>
      <c r="AI57" s="17">
        <v>74.045455000000004</v>
      </c>
      <c r="AJ57" s="17">
        <v>7.2288199999999998</v>
      </c>
      <c r="AK57" s="17">
        <v>1.7541553525</v>
      </c>
      <c r="AL57" s="17">
        <v>1.2802958785</v>
      </c>
      <c r="AQ57" s="17">
        <v>8.4869078446999993</v>
      </c>
      <c r="AR57" s="17">
        <v>3.0999999999999999E-3</v>
      </c>
      <c r="AU57" s="17">
        <v>3.4382838979999999</v>
      </c>
      <c r="AV57" s="17">
        <v>2.6871955E-3</v>
      </c>
      <c r="BA57" s="17">
        <v>9.3558899999999996E-5</v>
      </c>
      <c r="BB57" s="17">
        <v>8.9828599999999996E-5</v>
      </c>
      <c r="BD57" s="17">
        <v>3.3112935109000001</v>
      </c>
      <c r="BE57" s="17">
        <v>6.3862550000000002</v>
      </c>
      <c r="BK57" s="17">
        <v>0.69379999999999997</v>
      </c>
      <c r="BL57" s="17">
        <v>37.385181500000002</v>
      </c>
      <c r="BN57" s="17">
        <v>13.964499999999999</v>
      </c>
      <c r="BO57" s="17">
        <v>3.0199962E-8</v>
      </c>
      <c r="BQ57" s="17" t="s">
        <v>342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X57" s="17">
        <v>0</v>
      </c>
      <c r="FY57" s="17">
        <v>0</v>
      </c>
      <c r="FZ57" s="17">
        <v>0</v>
      </c>
      <c r="GA57" s="17">
        <v>0</v>
      </c>
      <c r="GB57" s="17">
        <v>0</v>
      </c>
      <c r="GC57" s="17">
        <v>0</v>
      </c>
      <c r="GD57" s="17">
        <v>0</v>
      </c>
      <c r="GE57" s="17">
        <v>0</v>
      </c>
      <c r="GF57" s="17">
        <v>0</v>
      </c>
      <c r="GG57" s="17">
        <v>0</v>
      </c>
      <c r="GH57" s="17">
        <v>0</v>
      </c>
      <c r="GI57" s="17">
        <v>0</v>
      </c>
      <c r="GJ57" s="17">
        <v>0</v>
      </c>
      <c r="GK57" s="17">
        <v>0</v>
      </c>
      <c r="GL57" s="17">
        <v>0</v>
      </c>
      <c r="GM57" s="17">
        <v>0</v>
      </c>
      <c r="GN57" s="17">
        <v>0</v>
      </c>
      <c r="GO57" s="17">
        <v>0</v>
      </c>
      <c r="GP57" s="17">
        <v>0</v>
      </c>
      <c r="GQ57" s="17">
        <v>0</v>
      </c>
      <c r="GR57" s="17">
        <v>0</v>
      </c>
      <c r="GS57" s="17">
        <v>0</v>
      </c>
      <c r="GT57" s="17">
        <v>0</v>
      </c>
      <c r="GU57" s="17">
        <v>0</v>
      </c>
      <c r="GX57" s="25" t="e">
        <f t="shared" si="137"/>
        <v>#DIV/0!</v>
      </c>
      <c r="GY57" s="40">
        <f t="shared" si="138"/>
        <v>-1</v>
      </c>
      <c r="GZ57" s="40">
        <f t="shared" si="139"/>
        <v>-1</v>
      </c>
      <c r="HA57" s="40">
        <f t="shared" si="140"/>
        <v>-1</v>
      </c>
      <c r="HB57" s="40">
        <f t="shared" si="141"/>
        <v>-1</v>
      </c>
      <c r="HC57" s="40">
        <f t="shared" si="142"/>
        <v>-1</v>
      </c>
      <c r="HD57" s="40">
        <f t="shared" si="143"/>
        <v>-1</v>
      </c>
      <c r="HE57" s="40">
        <f t="shared" si="144"/>
        <v>-1</v>
      </c>
      <c r="HF57" s="40">
        <f t="shared" si="145"/>
        <v>-1</v>
      </c>
      <c r="HG57" s="40">
        <f t="shared" si="146"/>
        <v>-1</v>
      </c>
      <c r="HH57" s="40">
        <f t="shared" si="147"/>
        <v>0</v>
      </c>
      <c r="HI57" s="40">
        <f t="shared" si="148"/>
        <v>-1</v>
      </c>
      <c r="HJ57" s="40">
        <f t="shared" si="149"/>
        <v>-1</v>
      </c>
      <c r="HK57" s="40">
        <f t="shared" si="150"/>
        <v>-1</v>
      </c>
      <c r="HL57" s="40">
        <f t="shared" si="151"/>
        <v>0</v>
      </c>
      <c r="HM57" s="40">
        <f t="shared" si="152"/>
        <v>-1</v>
      </c>
      <c r="HN57" s="40">
        <f t="shared" si="153"/>
        <v>0</v>
      </c>
      <c r="HO57" s="40">
        <f t="shared" si="154"/>
        <v>0</v>
      </c>
      <c r="HP57" s="40">
        <f t="shared" si="155"/>
        <v>-1</v>
      </c>
      <c r="HQ57" s="40">
        <f t="shared" si="156"/>
        <v>-1</v>
      </c>
      <c r="HR57" s="40">
        <f t="shared" si="157"/>
        <v>0</v>
      </c>
      <c r="HS57" s="40">
        <f t="shared" si="158"/>
        <v>0</v>
      </c>
      <c r="HT57" s="40">
        <f t="shared" si="159"/>
        <v>0</v>
      </c>
      <c r="HU57" s="40">
        <f t="shared" si="160"/>
        <v>0</v>
      </c>
      <c r="HV57" s="40">
        <f t="shared" si="161"/>
        <v>0</v>
      </c>
      <c r="HW57" s="40">
        <f t="shared" si="162"/>
        <v>-1</v>
      </c>
      <c r="HX57" s="40">
        <f t="shared" si="163"/>
        <v>-1</v>
      </c>
      <c r="HY57" s="40">
        <f t="shared" si="164"/>
        <v>-1</v>
      </c>
      <c r="HZ57" s="40">
        <f t="shared" si="165"/>
        <v>0</v>
      </c>
      <c r="IA57" s="40">
        <f t="shared" si="166"/>
        <v>-1</v>
      </c>
      <c r="IB57" s="40">
        <f t="shared" si="167"/>
        <v>0</v>
      </c>
      <c r="IC57" s="40">
        <f t="shared" si="168"/>
        <v>-1</v>
      </c>
      <c r="ID57" s="40">
        <f t="shared" si="169"/>
        <v>0</v>
      </c>
      <c r="IE57" s="40">
        <f t="shared" si="170"/>
        <v>-1</v>
      </c>
      <c r="IF57" s="40">
        <f t="shared" si="171"/>
        <v>-1</v>
      </c>
      <c r="IG57" s="40">
        <f t="shared" si="172"/>
        <v>-1</v>
      </c>
      <c r="IH57" s="40">
        <f t="shared" si="173"/>
        <v>-1</v>
      </c>
      <c r="II57" s="40">
        <f t="shared" si="174"/>
        <v>-1</v>
      </c>
      <c r="IJ57" s="40">
        <f t="shared" si="175"/>
        <v>0</v>
      </c>
      <c r="IK57" s="40">
        <f t="shared" si="176"/>
        <v>0</v>
      </c>
      <c r="IL57" s="40">
        <f t="shared" si="177"/>
        <v>0</v>
      </c>
      <c r="IM57" s="40">
        <f t="shared" si="178"/>
        <v>0</v>
      </c>
      <c r="IN57" s="40">
        <f t="shared" si="179"/>
        <v>-1</v>
      </c>
      <c r="IO57" s="40">
        <f t="shared" si="180"/>
        <v>-1</v>
      </c>
      <c r="IP57" s="40">
        <f t="shared" si="181"/>
        <v>0</v>
      </c>
      <c r="IQ57" s="40">
        <f t="shared" si="182"/>
        <v>0</v>
      </c>
      <c r="IR57" s="40">
        <f t="shared" si="183"/>
        <v>-1</v>
      </c>
      <c r="IS57" s="40">
        <f t="shared" si="184"/>
        <v>-1</v>
      </c>
      <c r="IT57" s="40">
        <f t="shared" si="185"/>
        <v>0</v>
      </c>
      <c r="IU57" s="40">
        <f t="shared" si="186"/>
        <v>0</v>
      </c>
      <c r="IV57" s="40">
        <f t="shared" si="187"/>
        <v>0</v>
      </c>
      <c r="IW57" s="40">
        <f t="shared" si="188"/>
        <v>0</v>
      </c>
      <c r="IX57" s="40">
        <f t="shared" si="189"/>
        <v>-1</v>
      </c>
      <c r="IY57" s="40">
        <f t="shared" si="190"/>
        <v>-1</v>
      </c>
      <c r="IZ57" s="40">
        <f t="shared" si="191"/>
        <v>0</v>
      </c>
      <c r="JA57" s="40">
        <f t="shared" si="192"/>
        <v>-1</v>
      </c>
      <c r="JB57" s="40">
        <f t="shared" si="193"/>
        <v>-1</v>
      </c>
      <c r="JC57" s="40">
        <f t="shared" si="194"/>
        <v>0</v>
      </c>
      <c r="JD57" s="40">
        <f t="shared" si="195"/>
        <v>0</v>
      </c>
      <c r="JE57" s="40">
        <f t="shared" si="196"/>
        <v>0</v>
      </c>
      <c r="JF57" s="40">
        <f t="shared" si="197"/>
        <v>0</v>
      </c>
      <c r="JG57" s="40">
        <f t="shared" si="198"/>
        <v>0</v>
      </c>
      <c r="JH57" s="40">
        <f t="shared" si="199"/>
        <v>-1</v>
      </c>
      <c r="JI57" s="40">
        <f t="shared" si="200"/>
        <v>-1</v>
      </c>
      <c r="JJ57" s="40">
        <f t="shared" si="201"/>
        <v>0</v>
      </c>
      <c r="JK57" s="40">
        <f t="shared" si="202"/>
        <v>-1</v>
      </c>
      <c r="JL57" s="40">
        <f t="shared" si="203"/>
        <v>-1</v>
      </c>
    </row>
    <row r="58" spans="1:272" x14ac:dyDescent="0.25">
      <c r="A58" s="17" t="s">
        <v>416</v>
      </c>
      <c r="B58" s="17"/>
      <c r="C58" s="17"/>
      <c r="D58" s="17"/>
      <c r="E58" s="17"/>
      <c r="F58" s="17"/>
      <c r="G58" s="17"/>
      <c r="H58" s="17"/>
      <c r="M58" s="17">
        <v>9.5031999999999996</v>
      </c>
      <c r="O58" s="17">
        <v>6.0000000000000001E-3</v>
      </c>
      <c r="AF58" s="17">
        <v>3.0000000000000001E-3</v>
      </c>
      <c r="AK58" s="17">
        <v>0.28850999999999999</v>
      </c>
      <c r="AQ58" s="17">
        <v>10.626675000000001</v>
      </c>
      <c r="AU58" s="17">
        <v>14.808425</v>
      </c>
      <c r="BD58" s="17">
        <v>7.4600050000000001E-2</v>
      </c>
      <c r="BK58" s="17">
        <v>3.6166999999999998</v>
      </c>
      <c r="BL58" s="17">
        <v>13.087275</v>
      </c>
      <c r="BQ58" s="17" t="s">
        <v>343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R58" s="17">
        <v>0</v>
      </c>
      <c r="FS58" s="17">
        <v>0</v>
      </c>
      <c r="FT58" s="17">
        <v>0</v>
      </c>
      <c r="FU58" s="17">
        <v>0</v>
      </c>
      <c r="FV58" s="17">
        <v>0</v>
      </c>
      <c r="FW58" s="17">
        <v>0</v>
      </c>
      <c r="FX58" s="17">
        <v>0</v>
      </c>
      <c r="FY58" s="17">
        <v>0</v>
      </c>
      <c r="FZ58" s="17">
        <v>0</v>
      </c>
      <c r="GA58" s="17">
        <v>0</v>
      </c>
      <c r="GB58" s="17">
        <v>0</v>
      </c>
      <c r="GC58" s="17">
        <v>0</v>
      </c>
      <c r="GD58" s="17">
        <v>0</v>
      </c>
      <c r="GE58" s="17">
        <v>0</v>
      </c>
      <c r="GF58" s="17">
        <v>0</v>
      </c>
      <c r="GG58" s="17">
        <v>0</v>
      </c>
      <c r="GH58" s="17">
        <v>0</v>
      </c>
      <c r="GI58" s="17">
        <v>0</v>
      </c>
      <c r="GJ58" s="17">
        <v>0</v>
      </c>
      <c r="GK58" s="17">
        <v>0</v>
      </c>
      <c r="GL58" s="17">
        <v>0</v>
      </c>
      <c r="GM58" s="17">
        <v>0</v>
      </c>
      <c r="GN58" s="17">
        <v>0</v>
      </c>
      <c r="GO58" s="17">
        <v>0</v>
      </c>
      <c r="GP58" s="17">
        <v>0</v>
      </c>
      <c r="GQ58" s="17">
        <v>0</v>
      </c>
      <c r="GR58" s="17">
        <v>0</v>
      </c>
      <c r="GS58" s="17">
        <v>0</v>
      </c>
      <c r="GT58" s="17">
        <v>0</v>
      </c>
      <c r="GU58" s="17">
        <v>0</v>
      </c>
      <c r="GX58" s="25" t="e">
        <f t="shared" si="137"/>
        <v>#DIV/0!</v>
      </c>
      <c r="GY58" s="40">
        <f t="shared" si="138"/>
        <v>0</v>
      </c>
      <c r="GZ58" s="40">
        <f t="shared" si="139"/>
        <v>0</v>
      </c>
      <c r="HA58" s="40">
        <f t="shared" si="140"/>
        <v>0</v>
      </c>
      <c r="HB58" s="40">
        <f t="shared" si="141"/>
        <v>0</v>
      </c>
      <c r="HC58" s="40">
        <f t="shared" si="142"/>
        <v>0</v>
      </c>
      <c r="HD58" s="40">
        <f t="shared" si="143"/>
        <v>0</v>
      </c>
      <c r="HE58" s="40">
        <f t="shared" si="144"/>
        <v>0</v>
      </c>
      <c r="HF58" s="40">
        <f t="shared" si="145"/>
        <v>0</v>
      </c>
      <c r="HG58" s="40">
        <f t="shared" si="146"/>
        <v>0</v>
      </c>
      <c r="HH58" s="40">
        <f t="shared" si="147"/>
        <v>0</v>
      </c>
      <c r="HI58" s="40">
        <f t="shared" si="148"/>
        <v>0</v>
      </c>
      <c r="HJ58" s="40">
        <f t="shared" si="149"/>
        <v>-1</v>
      </c>
      <c r="HK58" s="40">
        <f t="shared" si="150"/>
        <v>0</v>
      </c>
      <c r="HL58" s="40">
        <f t="shared" si="151"/>
        <v>-1</v>
      </c>
      <c r="HM58" s="40">
        <f t="shared" si="152"/>
        <v>0</v>
      </c>
      <c r="HN58" s="40">
        <f t="shared" si="153"/>
        <v>0</v>
      </c>
      <c r="HO58" s="40">
        <f t="shared" si="154"/>
        <v>0</v>
      </c>
      <c r="HP58" s="40">
        <f t="shared" si="155"/>
        <v>0</v>
      </c>
      <c r="HQ58" s="40">
        <f t="shared" si="156"/>
        <v>0</v>
      </c>
      <c r="HR58" s="40">
        <f t="shared" si="157"/>
        <v>0</v>
      </c>
      <c r="HS58" s="40">
        <f t="shared" si="158"/>
        <v>0</v>
      </c>
      <c r="HT58" s="40">
        <f t="shared" si="159"/>
        <v>0</v>
      </c>
      <c r="HU58" s="40">
        <f t="shared" si="160"/>
        <v>0</v>
      </c>
      <c r="HV58" s="40">
        <f t="shared" si="161"/>
        <v>0</v>
      </c>
      <c r="HW58" s="40">
        <f t="shared" si="162"/>
        <v>0</v>
      </c>
      <c r="HX58" s="40">
        <f t="shared" si="163"/>
        <v>0</v>
      </c>
      <c r="HY58" s="40">
        <f t="shared" si="164"/>
        <v>0</v>
      </c>
      <c r="HZ58" s="40">
        <f t="shared" si="165"/>
        <v>0</v>
      </c>
      <c r="IA58" s="40">
        <f t="shared" si="166"/>
        <v>0</v>
      </c>
      <c r="IB58" s="40">
        <f t="shared" si="167"/>
        <v>0</v>
      </c>
      <c r="IC58" s="40">
        <f t="shared" si="168"/>
        <v>-1</v>
      </c>
      <c r="ID58" s="40">
        <f t="shared" si="169"/>
        <v>0</v>
      </c>
      <c r="IE58" s="40">
        <f t="shared" si="170"/>
        <v>0</v>
      </c>
      <c r="IF58" s="40">
        <f t="shared" si="171"/>
        <v>0</v>
      </c>
      <c r="IG58" s="40">
        <f t="shared" si="172"/>
        <v>0</v>
      </c>
      <c r="IH58" s="40">
        <f t="shared" si="173"/>
        <v>-1</v>
      </c>
      <c r="II58" s="40">
        <f t="shared" si="174"/>
        <v>0</v>
      </c>
      <c r="IJ58" s="40">
        <f t="shared" si="175"/>
        <v>0</v>
      </c>
      <c r="IK58" s="40">
        <f t="shared" si="176"/>
        <v>0</v>
      </c>
      <c r="IL58" s="40">
        <f t="shared" si="177"/>
        <v>0</v>
      </c>
      <c r="IM58" s="40">
        <f t="shared" si="178"/>
        <v>0</v>
      </c>
      <c r="IN58" s="40">
        <f t="shared" si="179"/>
        <v>-1</v>
      </c>
      <c r="IO58" s="40">
        <f t="shared" si="180"/>
        <v>0</v>
      </c>
      <c r="IP58" s="40">
        <f t="shared" si="181"/>
        <v>0</v>
      </c>
      <c r="IQ58" s="40">
        <f t="shared" si="182"/>
        <v>0</v>
      </c>
      <c r="IR58" s="40">
        <f t="shared" si="183"/>
        <v>-1</v>
      </c>
      <c r="IS58" s="40">
        <f t="shared" si="184"/>
        <v>0</v>
      </c>
      <c r="IT58" s="40">
        <f t="shared" si="185"/>
        <v>0</v>
      </c>
      <c r="IU58" s="40">
        <f t="shared" si="186"/>
        <v>0</v>
      </c>
      <c r="IV58" s="40">
        <f t="shared" si="187"/>
        <v>0</v>
      </c>
      <c r="IW58" s="40">
        <f t="shared" si="188"/>
        <v>0</v>
      </c>
      <c r="IX58" s="40">
        <f t="shared" si="189"/>
        <v>0</v>
      </c>
      <c r="IY58" s="40">
        <f t="shared" si="190"/>
        <v>0</v>
      </c>
      <c r="IZ58" s="40">
        <f t="shared" si="191"/>
        <v>0</v>
      </c>
      <c r="JA58" s="40">
        <f t="shared" si="192"/>
        <v>-1</v>
      </c>
      <c r="JB58" s="40">
        <f t="shared" si="193"/>
        <v>0</v>
      </c>
      <c r="JC58" s="40">
        <f t="shared" si="194"/>
        <v>0</v>
      </c>
      <c r="JD58" s="40">
        <f t="shared" si="195"/>
        <v>0</v>
      </c>
      <c r="JE58" s="40">
        <f t="shared" si="196"/>
        <v>0</v>
      </c>
      <c r="JF58" s="40">
        <f t="shared" si="197"/>
        <v>0</v>
      </c>
      <c r="JG58" s="40">
        <f t="shared" si="198"/>
        <v>0</v>
      </c>
      <c r="JH58" s="40">
        <f t="shared" si="199"/>
        <v>-1</v>
      </c>
      <c r="JI58" s="40">
        <f t="shared" si="200"/>
        <v>-1</v>
      </c>
      <c r="JJ58" s="40">
        <f t="shared" si="201"/>
        <v>0</v>
      </c>
      <c r="JK58" s="40">
        <f t="shared" si="202"/>
        <v>0</v>
      </c>
      <c r="JL58" s="40">
        <f t="shared" si="203"/>
        <v>0</v>
      </c>
    </row>
    <row r="59" spans="1:272" x14ac:dyDescent="0.25">
      <c r="A59" s="17" t="s">
        <v>372</v>
      </c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X59" s="25" t="e">
        <f t="shared" si="137"/>
        <v>#DIV/0!</v>
      </c>
      <c r="GY59" s="40">
        <f t="shared" si="138"/>
        <v>0</v>
      </c>
      <c r="GZ59" s="40">
        <f t="shared" si="139"/>
        <v>0</v>
      </c>
      <c r="HA59" s="40">
        <f t="shared" si="140"/>
        <v>0</v>
      </c>
      <c r="HB59" s="40">
        <f t="shared" si="141"/>
        <v>0</v>
      </c>
      <c r="HC59" s="40">
        <f t="shared" si="142"/>
        <v>0</v>
      </c>
      <c r="HD59" s="40">
        <f t="shared" si="143"/>
        <v>0</v>
      </c>
      <c r="HE59" s="40">
        <f t="shared" si="144"/>
        <v>0</v>
      </c>
      <c r="HF59" s="40">
        <f t="shared" si="145"/>
        <v>0</v>
      </c>
      <c r="HG59" s="40">
        <f t="shared" si="146"/>
        <v>0</v>
      </c>
      <c r="HH59" s="40">
        <f t="shared" si="147"/>
        <v>0</v>
      </c>
      <c r="HI59" s="40">
        <f t="shared" si="148"/>
        <v>0</v>
      </c>
      <c r="HJ59" s="40">
        <f t="shared" si="149"/>
        <v>0</v>
      </c>
      <c r="HK59" s="40">
        <f t="shared" si="150"/>
        <v>0</v>
      </c>
      <c r="HL59" s="40">
        <f t="shared" si="151"/>
        <v>0</v>
      </c>
      <c r="HM59" s="40">
        <f t="shared" si="152"/>
        <v>0</v>
      </c>
      <c r="HN59" s="40">
        <f t="shared" si="153"/>
        <v>0</v>
      </c>
      <c r="HO59" s="40">
        <f t="shared" si="154"/>
        <v>0</v>
      </c>
      <c r="HP59" s="40">
        <f t="shared" si="155"/>
        <v>0</v>
      </c>
      <c r="HQ59" s="40">
        <f t="shared" si="156"/>
        <v>0</v>
      </c>
      <c r="HR59" s="40">
        <f t="shared" si="157"/>
        <v>0</v>
      </c>
      <c r="HS59" s="40">
        <f t="shared" si="158"/>
        <v>0</v>
      </c>
      <c r="HT59" s="40">
        <f t="shared" si="159"/>
        <v>0</v>
      </c>
      <c r="HU59" s="40">
        <f t="shared" si="160"/>
        <v>0</v>
      </c>
      <c r="HV59" s="40">
        <f t="shared" si="161"/>
        <v>0</v>
      </c>
      <c r="HW59" s="40">
        <f t="shared" si="162"/>
        <v>0</v>
      </c>
      <c r="HX59" s="40">
        <f t="shared" si="163"/>
        <v>0</v>
      </c>
      <c r="HY59" s="40">
        <f t="shared" si="164"/>
        <v>0</v>
      </c>
      <c r="HZ59" s="40">
        <f t="shared" si="165"/>
        <v>0</v>
      </c>
      <c r="IA59" s="40">
        <f t="shared" si="166"/>
        <v>0</v>
      </c>
      <c r="IB59" s="40">
        <f t="shared" si="167"/>
        <v>0</v>
      </c>
      <c r="IC59" s="40">
        <f t="shared" si="168"/>
        <v>0</v>
      </c>
      <c r="ID59" s="40">
        <f t="shared" si="169"/>
        <v>0</v>
      </c>
      <c r="IE59" s="40">
        <f t="shared" si="170"/>
        <v>0</v>
      </c>
      <c r="IF59" s="40">
        <f t="shared" si="171"/>
        <v>0</v>
      </c>
      <c r="IG59" s="40">
        <f t="shared" si="172"/>
        <v>0</v>
      </c>
      <c r="IH59" s="40">
        <f t="shared" si="173"/>
        <v>0</v>
      </c>
      <c r="II59" s="40">
        <f t="shared" si="174"/>
        <v>0</v>
      </c>
      <c r="IJ59" s="40">
        <f t="shared" si="175"/>
        <v>0</v>
      </c>
      <c r="IK59" s="40">
        <f t="shared" si="176"/>
        <v>0</v>
      </c>
      <c r="IL59" s="40">
        <f t="shared" si="177"/>
        <v>0</v>
      </c>
      <c r="IM59" s="40">
        <f t="shared" si="178"/>
        <v>0</v>
      </c>
      <c r="IN59" s="40">
        <f t="shared" si="179"/>
        <v>0</v>
      </c>
      <c r="IO59" s="40">
        <f t="shared" si="180"/>
        <v>0</v>
      </c>
      <c r="IP59" s="40">
        <f t="shared" si="181"/>
        <v>0</v>
      </c>
      <c r="IQ59" s="40">
        <f t="shared" si="182"/>
        <v>0</v>
      </c>
      <c r="IR59" s="40">
        <f t="shared" si="183"/>
        <v>0</v>
      </c>
      <c r="IS59" s="40">
        <f t="shared" si="184"/>
        <v>0</v>
      </c>
      <c r="IT59" s="40">
        <f t="shared" si="185"/>
        <v>0</v>
      </c>
      <c r="IU59" s="40">
        <f t="shared" si="186"/>
        <v>0</v>
      </c>
      <c r="IV59" s="40">
        <f t="shared" si="187"/>
        <v>0</v>
      </c>
      <c r="IW59" s="40">
        <f t="shared" si="188"/>
        <v>0</v>
      </c>
      <c r="IX59" s="40">
        <f t="shared" si="189"/>
        <v>0</v>
      </c>
      <c r="IY59" s="40">
        <f t="shared" si="190"/>
        <v>0</v>
      </c>
      <c r="IZ59" s="40">
        <f t="shared" si="191"/>
        <v>0</v>
      </c>
      <c r="JA59" s="40">
        <f t="shared" si="192"/>
        <v>0</v>
      </c>
      <c r="JB59" s="40">
        <f t="shared" si="193"/>
        <v>0</v>
      </c>
      <c r="JC59" s="40">
        <f t="shared" si="194"/>
        <v>0</v>
      </c>
      <c r="JD59" s="40">
        <f t="shared" si="195"/>
        <v>0</v>
      </c>
      <c r="JE59" s="40">
        <f t="shared" si="196"/>
        <v>0</v>
      </c>
      <c r="JF59" s="40">
        <f t="shared" si="197"/>
        <v>0</v>
      </c>
      <c r="JG59" s="40">
        <f t="shared" si="198"/>
        <v>0</v>
      </c>
      <c r="JH59" s="40">
        <f t="shared" si="199"/>
        <v>0</v>
      </c>
      <c r="JI59" s="40">
        <f t="shared" si="200"/>
        <v>0</v>
      </c>
      <c r="JJ59" s="40">
        <f t="shared" si="201"/>
        <v>0</v>
      </c>
      <c r="JK59" s="40">
        <f t="shared" si="202"/>
        <v>0</v>
      </c>
      <c r="JL59" s="40">
        <f t="shared" si="203"/>
        <v>0</v>
      </c>
    </row>
    <row r="60" spans="1:272" x14ac:dyDescent="0.25"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</row>
    <row r="61" spans="1:272" x14ac:dyDescent="0.25">
      <c r="A61" s="1" t="s">
        <v>348</v>
      </c>
      <c r="B61" s="110">
        <f>SUM(B3:B59)</f>
        <v>1160916.0407563283</v>
      </c>
      <c r="C61" s="110">
        <f t="shared" ref="C61:BN61" si="204">SUM(C3:C59)</f>
        <v>63683.854198451983</v>
      </c>
      <c r="D61" s="110">
        <f t="shared" si="204"/>
        <v>781872.71827030519</v>
      </c>
      <c r="E61" s="110">
        <f t="shared" si="204"/>
        <v>345174.58621705009</v>
      </c>
      <c r="F61" s="110">
        <f t="shared" si="204"/>
        <v>223630.10591617506</v>
      </c>
      <c r="G61" s="110">
        <f t="shared" si="204"/>
        <v>447563.83728183905</v>
      </c>
      <c r="H61" s="110">
        <f t="shared" si="204"/>
        <v>707883.98253973993</v>
      </c>
      <c r="I61" s="39">
        <f t="shared" si="204"/>
        <v>4972.4820998860005</v>
      </c>
      <c r="J61" s="39">
        <f t="shared" si="204"/>
        <v>823.19234188250027</v>
      </c>
      <c r="K61" s="39">
        <f t="shared" si="204"/>
        <v>232.94853956969993</v>
      </c>
      <c r="L61" s="39">
        <f t="shared" si="204"/>
        <v>27.509782830199995</v>
      </c>
      <c r="M61" s="39">
        <f t="shared" si="204"/>
        <v>2775.5890859306</v>
      </c>
      <c r="N61" s="39">
        <f t="shared" si="204"/>
        <v>1.5653336558999997</v>
      </c>
      <c r="O61" s="39">
        <f t="shared" si="204"/>
        <v>580.57848917370006</v>
      </c>
      <c r="P61" s="39">
        <f t="shared" si="204"/>
        <v>10.058522140399999</v>
      </c>
      <c r="Q61" s="39">
        <f t="shared" si="204"/>
        <v>125.25544444510003</v>
      </c>
      <c r="R61" s="39">
        <f t="shared" si="204"/>
        <v>579.66820880760008</v>
      </c>
      <c r="S61" s="39">
        <f t="shared" si="204"/>
        <v>2408.7022813085996</v>
      </c>
      <c r="T61" s="39">
        <f t="shared" si="204"/>
        <v>19.959518948899994</v>
      </c>
      <c r="U61" s="39">
        <f t="shared" si="204"/>
        <v>221.80874549249995</v>
      </c>
      <c r="V61" s="39">
        <f t="shared" si="204"/>
        <v>788.34955925110023</v>
      </c>
      <c r="W61" s="39">
        <f t="shared" si="204"/>
        <v>50.942644908600002</v>
      </c>
      <c r="X61" s="39">
        <f t="shared" si="204"/>
        <v>2.0473796478029596</v>
      </c>
      <c r="Y61" s="39">
        <f t="shared" si="204"/>
        <v>3.8508374833399994</v>
      </c>
      <c r="Z61" s="39">
        <f t="shared" si="204"/>
        <v>90.900224371199997</v>
      </c>
      <c r="AA61" s="39">
        <f t="shared" si="204"/>
        <v>6225.7447051949021</v>
      </c>
      <c r="AB61" s="39">
        <f t="shared" si="204"/>
        <v>13127.495924612</v>
      </c>
      <c r="AC61" s="39">
        <f t="shared" si="204"/>
        <v>16.002179786473651</v>
      </c>
      <c r="AD61" s="39">
        <f t="shared" si="204"/>
        <v>16.2628158552</v>
      </c>
      <c r="AE61" s="39">
        <f t="shared" si="204"/>
        <v>1.6234770430789998</v>
      </c>
      <c r="AF61" s="39">
        <f t="shared" si="204"/>
        <v>135.59757482319998</v>
      </c>
      <c r="AG61" s="39">
        <f t="shared" si="204"/>
        <v>85.349170850799993</v>
      </c>
      <c r="AH61" s="39">
        <f t="shared" si="204"/>
        <v>507.46940505380007</v>
      </c>
      <c r="AI61" s="39">
        <f t="shared" si="204"/>
        <v>1973.5010781308999</v>
      </c>
      <c r="AJ61" s="39">
        <f t="shared" si="204"/>
        <v>48592.53607296299</v>
      </c>
      <c r="AK61" s="39">
        <f t="shared" si="204"/>
        <v>813.15597794790006</v>
      </c>
      <c r="AL61" s="39">
        <f t="shared" si="204"/>
        <v>160.33973928100002</v>
      </c>
      <c r="AM61" s="39">
        <f t="shared" si="204"/>
        <v>835.66877279140022</v>
      </c>
      <c r="AN61" s="39">
        <f t="shared" si="204"/>
        <v>21.4435092493</v>
      </c>
      <c r="AO61" s="39">
        <f t="shared" si="204"/>
        <v>3.9617581823800005</v>
      </c>
      <c r="AP61" s="39">
        <f t="shared" si="204"/>
        <v>22.672486717836492</v>
      </c>
      <c r="AQ61" s="39">
        <f t="shared" si="204"/>
        <v>9883.7132948981998</v>
      </c>
      <c r="AR61" s="39">
        <f t="shared" si="204"/>
        <v>107.30032877839999</v>
      </c>
      <c r="AS61" s="39">
        <f t="shared" si="204"/>
        <v>44.710675415200001</v>
      </c>
      <c r="AT61" s="39">
        <f t="shared" si="204"/>
        <v>350.15769274730002</v>
      </c>
      <c r="AU61" s="39">
        <f t="shared" si="204"/>
        <v>7834.9356600428982</v>
      </c>
      <c r="AV61" s="39">
        <f t="shared" si="204"/>
        <v>129.16316444429998</v>
      </c>
      <c r="AW61" s="39">
        <f t="shared" si="204"/>
        <v>5.0495815030010001E-2</v>
      </c>
      <c r="AX61" s="39">
        <f t="shared" si="204"/>
        <v>1.8361533802500003E-2</v>
      </c>
      <c r="AY61" s="39">
        <f t="shared" si="204"/>
        <v>1.9245035000002551E-2</v>
      </c>
      <c r="AZ61" s="39">
        <f t="shared" si="204"/>
        <v>4.1928436580992996E-2</v>
      </c>
      <c r="BA61" s="39">
        <f t="shared" si="204"/>
        <v>3.0656191361059992</v>
      </c>
      <c r="BB61" s="39">
        <f t="shared" si="204"/>
        <v>1.0113395477862721</v>
      </c>
      <c r="BC61" s="39">
        <f t="shared" si="204"/>
        <v>10.908303249999999</v>
      </c>
      <c r="BD61" s="39">
        <f t="shared" si="204"/>
        <v>316.15514951169985</v>
      </c>
      <c r="BE61" s="39">
        <f t="shared" si="204"/>
        <v>220.45144348180003</v>
      </c>
      <c r="BF61" s="39">
        <f t="shared" si="204"/>
        <v>136.23672320279999</v>
      </c>
      <c r="BG61" s="39">
        <f t="shared" si="204"/>
        <v>5953.0148077253989</v>
      </c>
      <c r="BH61" s="39">
        <f t="shared" si="204"/>
        <v>18.967407420995002</v>
      </c>
      <c r="BI61" s="39">
        <f t="shared" si="204"/>
        <v>1054.15695781</v>
      </c>
      <c r="BJ61" s="39">
        <f t="shared" si="204"/>
        <v>997.91466811000009</v>
      </c>
      <c r="BK61" s="39">
        <f t="shared" si="204"/>
        <v>1908.7666421849001</v>
      </c>
      <c r="BL61" s="39">
        <f t="shared" si="204"/>
        <v>21798.674958550506</v>
      </c>
      <c r="BM61" s="39">
        <f t="shared" si="204"/>
        <v>516.26674019999996</v>
      </c>
      <c r="BN61" s="39">
        <f t="shared" si="204"/>
        <v>14007.702791087497</v>
      </c>
      <c r="BO61" s="39">
        <f t="shared" ref="BO61" si="205">SUM(BO3:BO59)</f>
        <v>12.445496035078362</v>
      </c>
      <c r="BP61" s="1"/>
      <c r="BR61" s="39">
        <f t="shared" ref="BR61:EF61" si="206">SUM(BR3:BR59)</f>
        <v>1091.5843324894963</v>
      </c>
      <c r="BS61" s="39">
        <f t="shared" si="206"/>
        <v>16338.596738153166</v>
      </c>
      <c r="BT61" s="39">
        <f t="shared" si="206"/>
        <v>214.62530667996117</v>
      </c>
      <c r="BU61" s="39">
        <f t="shared" si="206"/>
        <v>824.99591441357541</v>
      </c>
      <c r="BV61" s="39">
        <f t="shared" si="206"/>
        <v>136.56859700803335</v>
      </c>
      <c r="BW61" s="39">
        <f t="shared" si="206"/>
        <v>233.53576393382829</v>
      </c>
      <c r="BX61" s="39">
        <f t="shared" si="206"/>
        <v>4984.8513827472398</v>
      </c>
      <c r="BY61" s="39">
        <f t="shared" si="206"/>
        <v>4984.8513827472398</v>
      </c>
      <c r="BZ61" s="39">
        <f t="shared" si="206"/>
        <v>3594.6627821588909</v>
      </c>
      <c r="CA61" s="39">
        <f t="shared" si="206"/>
        <v>18877.05847814996</v>
      </c>
      <c r="CB61" s="39">
        <f t="shared" si="206"/>
        <v>11.291626128783884</v>
      </c>
      <c r="CC61" s="39">
        <f t="shared" si="206"/>
        <v>16.248942511778576</v>
      </c>
      <c r="CD61" s="39">
        <f t="shared" si="206"/>
        <v>2739.7615120571982</v>
      </c>
      <c r="CE61" s="39">
        <f t="shared" si="206"/>
        <v>12.479172119313427</v>
      </c>
      <c r="CF61" s="39">
        <f t="shared" si="206"/>
        <v>0.50153804131914392</v>
      </c>
      <c r="CG61" s="39">
        <f t="shared" si="206"/>
        <v>1.0657673348392587</v>
      </c>
      <c r="CH61" s="39">
        <f t="shared" si="206"/>
        <v>3.8607556785781849</v>
      </c>
      <c r="CI61" s="39">
        <f t="shared" si="206"/>
        <v>581.65513218457329</v>
      </c>
      <c r="CJ61" s="39">
        <f t="shared" si="206"/>
        <v>2.4160481383509884</v>
      </c>
      <c r="CK61" s="39">
        <f t="shared" si="206"/>
        <v>7.6508161266963519</v>
      </c>
      <c r="CL61" s="39">
        <f t="shared" si="206"/>
        <v>125.60027241487826</v>
      </c>
      <c r="CM61" s="39">
        <f t="shared" si="206"/>
        <v>5969.052282394231</v>
      </c>
      <c r="CN61" s="39">
        <f t="shared" si="206"/>
        <v>1137025.3829130363</v>
      </c>
      <c r="CO61" s="39">
        <f t="shared" si="206"/>
        <v>581.18461435128324</v>
      </c>
      <c r="CP61" s="39">
        <f t="shared" si="206"/>
        <v>19.019508173128571</v>
      </c>
      <c r="CQ61" s="39">
        <f t="shared" si="206"/>
        <v>5.7100438142038472</v>
      </c>
      <c r="CR61" s="39">
        <f t="shared" si="206"/>
        <v>13.97975585282316</v>
      </c>
      <c r="CS61" s="39">
        <f t="shared" si="206"/>
        <v>2415.5153473136538</v>
      </c>
      <c r="CT61" s="39">
        <f t="shared" si="206"/>
        <v>222.40731721813111</v>
      </c>
      <c r="CU61" s="39">
        <f t="shared" si="206"/>
        <v>1903.7860133661425</v>
      </c>
      <c r="CV61" s="39">
        <f t="shared" si="206"/>
        <v>787.32589874036148</v>
      </c>
      <c r="CW61" s="39">
        <f t="shared" si="206"/>
        <v>44.800910964826578</v>
      </c>
      <c r="CX61" s="39">
        <f t="shared" si="206"/>
        <v>837.38890658348566</v>
      </c>
      <c r="CY61" s="39">
        <f t="shared" si="206"/>
        <v>351.05004148812867</v>
      </c>
      <c r="CZ61" s="39">
        <f t="shared" si="206"/>
        <v>1162380.1070087494</v>
      </c>
      <c r="DA61" s="39">
        <f t="shared" si="206"/>
        <v>51.068950728959784</v>
      </c>
      <c r="DB61" s="39">
        <f t="shared" si="206"/>
        <v>2.0526776000240261</v>
      </c>
      <c r="DC61" s="39">
        <f t="shared" si="206"/>
        <v>55.787330961821375</v>
      </c>
      <c r="DD61" s="39">
        <f t="shared" si="206"/>
        <v>771.64326134426608</v>
      </c>
      <c r="DE61" s="39">
        <f t="shared" si="206"/>
        <v>49.137157733868968</v>
      </c>
      <c r="DF61" s="39">
        <f t="shared" si="206"/>
        <v>1.1416544073590251</v>
      </c>
      <c r="DG61" s="39">
        <f t="shared" si="206"/>
        <v>175.70100541190564</v>
      </c>
      <c r="DH61" s="39">
        <f t="shared" si="206"/>
        <v>2.9516940229611368</v>
      </c>
      <c r="DI61" s="39">
        <f t="shared" si="206"/>
        <v>18188.00428835331</v>
      </c>
      <c r="DJ61" s="39">
        <f t="shared" si="206"/>
        <v>21059.802375087853</v>
      </c>
      <c r="DK61" s="39">
        <f t="shared" si="206"/>
        <v>2910.7926010841293</v>
      </c>
      <c r="DL61" s="39">
        <f t="shared" si="206"/>
        <v>1898.2787167263016</v>
      </c>
      <c r="DM61" s="39">
        <f t="shared" si="206"/>
        <v>67304.980128050578</v>
      </c>
      <c r="DN61" s="39">
        <f t="shared" si="206"/>
        <v>90.023070003891632</v>
      </c>
      <c r="DO61" s="39">
        <f t="shared" si="206"/>
        <v>507.24008891690238</v>
      </c>
      <c r="DP61" s="39">
        <f t="shared" si="206"/>
        <v>6140.176194776006</v>
      </c>
      <c r="DQ61" s="39">
        <f t="shared" si="206"/>
        <v>6140.176194776006</v>
      </c>
      <c r="DR61" s="39"/>
      <c r="DS61" s="39"/>
      <c r="DT61" s="39">
        <f t="shared" si="206"/>
        <v>13075.399879316723</v>
      </c>
      <c r="DU61" s="39">
        <f t="shared" si="206"/>
        <v>16.039459041797809</v>
      </c>
      <c r="DV61" s="39">
        <f t="shared" si="206"/>
        <v>21775.124218836765</v>
      </c>
      <c r="DW61" s="39">
        <f t="shared" si="206"/>
        <v>3.9690311567324383</v>
      </c>
      <c r="DX61" s="39">
        <f t="shared" si="206"/>
        <v>11.279843853685669</v>
      </c>
      <c r="DY61" s="39">
        <f t="shared" si="206"/>
        <v>0</v>
      </c>
      <c r="DZ61" s="39">
        <f t="shared" si="206"/>
        <v>1.6279261156005176</v>
      </c>
      <c r="EA61" s="39">
        <f t="shared" si="206"/>
        <v>4650.846138230113</v>
      </c>
      <c r="EB61" s="39">
        <f t="shared" si="206"/>
        <v>702.7676475771276</v>
      </c>
      <c r="EC61" s="39"/>
      <c r="ED61" s="39">
        <f t="shared" si="206"/>
        <v>45357.09734448469</v>
      </c>
      <c r="EE61" s="39">
        <f t="shared" si="206"/>
        <v>8456.8282571372529</v>
      </c>
      <c r="EF61" s="39">
        <f t="shared" si="206"/>
        <v>35.23513775758061</v>
      </c>
      <c r="EG61" s="39">
        <f t="shared" ref="EG61:GS61" si="207">SUM(EG3:EG59)</f>
        <v>100.28488669547399</v>
      </c>
      <c r="EH61" s="39">
        <f t="shared" si="207"/>
        <v>85.565677458350521</v>
      </c>
      <c r="EI61" s="39">
        <f t="shared" si="207"/>
        <v>167.45851416628554</v>
      </c>
      <c r="EJ61" s="39">
        <f t="shared" si="207"/>
        <v>339.99170848417674</v>
      </c>
      <c r="EK61" s="39">
        <f t="shared" si="207"/>
        <v>49096.98772696183</v>
      </c>
      <c r="EL61" s="39">
        <f t="shared" si="207"/>
        <v>517.44982597182627</v>
      </c>
      <c r="EM61" s="39"/>
      <c r="EN61" s="39">
        <f t="shared" si="207"/>
        <v>824.392800811852</v>
      </c>
      <c r="EO61" s="39">
        <f t="shared" si="207"/>
        <v>63479.707868367164</v>
      </c>
      <c r="EP61" s="39">
        <f t="shared" si="207"/>
        <v>0</v>
      </c>
      <c r="EQ61" s="39">
        <f t="shared" si="207"/>
        <v>62.306470183685022</v>
      </c>
      <c r="ER61" s="39">
        <f t="shared" si="207"/>
        <v>89.660620102894725</v>
      </c>
      <c r="ES61" s="39">
        <f t="shared" si="207"/>
        <v>760973.28131078649</v>
      </c>
      <c r="ET61" s="39">
        <f t="shared" si="207"/>
        <v>700504.25634661049</v>
      </c>
      <c r="EU61" s="39">
        <f t="shared" si="207"/>
        <v>77833.75786128889</v>
      </c>
      <c r="EV61" s="39">
        <f t="shared" si="207"/>
        <v>778338.0142078991</v>
      </c>
      <c r="EW61" s="39">
        <f t="shared" si="207"/>
        <v>16.858817812448958</v>
      </c>
      <c r="EX61" s="39">
        <f t="shared" si="207"/>
        <v>34780.979650182999</v>
      </c>
      <c r="EY61" s="39"/>
      <c r="EZ61" s="39">
        <f t="shared" si="207"/>
        <v>129.51214728658775</v>
      </c>
      <c r="FA61" s="39">
        <f t="shared" si="207"/>
        <v>5.0633830627142502E-2</v>
      </c>
      <c r="FB61" s="39">
        <f t="shared" si="207"/>
        <v>1.8411208039830002E-2</v>
      </c>
      <c r="FC61" s="39">
        <f t="shared" si="207"/>
        <v>1.9300623207396839E-2</v>
      </c>
      <c r="FD61" s="39">
        <f t="shared" si="207"/>
        <v>4.2044733493491755E-2</v>
      </c>
      <c r="FE61" s="39">
        <f t="shared" si="207"/>
        <v>3.0736966868728475</v>
      </c>
      <c r="FF61" s="39">
        <f t="shared" si="207"/>
        <v>1.0140018970933466</v>
      </c>
      <c r="FG61" s="39">
        <f t="shared" si="207"/>
        <v>10.938268103445186</v>
      </c>
      <c r="FH61" s="39">
        <f t="shared" si="207"/>
        <v>313.14130967252822</v>
      </c>
      <c r="FI61" s="39">
        <f t="shared" si="207"/>
        <v>3417.3855609013053</v>
      </c>
      <c r="FJ61" s="39">
        <f t="shared" si="207"/>
        <v>270657.6230956128</v>
      </c>
      <c r="FK61" s="39">
        <f t="shared" si="207"/>
        <v>5480.7559691660035</v>
      </c>
      <c r="FL61" s="39">
        <f t="shared" si="207"/>
        <v>5191.4221669204271</v>
      </c>
      <c r="FM61" s="39">
        <f t="shared" si="207"/>
        <v>8156.2507140633525</v>
      </c>
      <c r="FN61" s="39">
        <f t="shared" si="207"/>
        <v>3794.1011060726428</v>
      </c>
      <c r="FO61" s="39">
        <f t="shared" si="207"/>
        <v>2331.9488081442423</v>
      </c>
      <c r="FP61" s="39">
        <f t="shared" si="207"/>
        <v>0.98253888140826051</v>
      </c>
      <c r="FQ61" s="39">
        <f t="shared" si="207"/>
        <v>4171.9185831005752</v>
      </c>
      <c r="FR61" s="39">
        <f t="shared" si="207"/>
        <v>345170.13560240233</v>
      </c>
      <c r="FS61" s="39">
        <f t="shared" si="207"/>
        <v>223537.44820479941</v>
      </c>
      <c r="FT61" s="39">
        <f t="shared" si="207"/>
        <v>121632.68739760305</v>
      </c>
      <c r="FU61" s="39">
        <f t="shared" si="207"/>
        <v>475.86621374430752</v>
      </c>
      <c r="FV61" s="39">
        <f t="shared" si="207"/>
        <v>218.44955057116283</v>
      </c>
      <c r="FW61" s="39">
        <f t="shared" si="207"/>
        <v>86559.242289206828</v>
      </c>
      <c r="FX61" s="39">
        <f t="shared" si="207"/>
        <v>6807.092753035904</v>
      </c>
      <c r="FY61" s="39">
        <f t="shared" si="207"/>
        <v>14690.293079877219</v>
      </c>
      <c r="FZ61" s="39">
        <f t="shared" si="207"/>
        <v>2391.1036261925474</v>
      </c>
      <c r="GA61" s="39">
        <f t="shared" si="207"/>
        <v>2222.0882604688354</v>
      </c>
      <c r="GB61" s="39">
        <f t="shared" si="207"/>
        <v>36891.37597081776</v>
      </c>
      <c r="GC61" s="39">
        <f t="shared" si="207"/>
        <v>21.479705680507365</v>
      </c>
      <c r="GD61" s="39">
        <f t="shared" si="207"/>
        <v>19758.312050626642</v>
      </c>
      <c r="GE61" s="39">
        <f t="shared" si="207"/>
        <v>9967.3735712982507</v>
      </c>
      <c r="GF61" s="39">
        <f t="shared" si="207"/>
        <v>29117.614705691547</v>
      </c>
      <c r="GG61" s="39">
        <f t="shared" si="207"/>
        <v>1653.1652755264195</v>
      </c>
      <c r="GH61" s="39">
        <f t="shared" si="207"/>
        <v>3.9726615410840003</v>
      </c>
      <c r="GI61" s="39">
        <f t="shared" si="207"/>
        <v>445494.8504442554</v>
      </c>
      <c r="GJ61" s="39">
        <f t="shared" si="207"/>
        <v>67831.264108253308</v>
      </c>
      <c r="GK61" s="39">
        <f t="shared" si="207"/>
        <v>14030.193362347356</v>
      </c>
      <c r="GL61" s="39">
        <f t="shared" si="207"/>
        <v>1134.8277819952275</v>
      </c>
      <c r="GM61" s="39">
        <f t="shared" si="207"/>
        <v>18865.363933718385</v>
      </c>
      <c r="GN61" s="39">
        <f t="shared" si="207"/>
        <v>62426.817944558643</v>
      </c>
      <c r="GO61" s="39">
        <f t="shared" si="207"/>
        <v>9861.0358358297344</v>
      </c>
      <c r="GP61" s="39">
        <f t="shared" si="207"/>
        <v>22.734517404501887</v>
      </c>
      <c r="GQ61" s="39">
        <f t="shared" si="207"/>
        <v>107.54191736902889</v>
      </c>
      <c r="GR61" s="39">
        <f t="shared" si="207"/>
        <v>9816.2405043669714</v>
      </c>
      <c r="GS61" s="39">
        <f t="shared" si="207"/>
        <v>707758.18789344479</v>
      </c>
      <c r="GT61" s="39">
        <f t="shared" ref="GT61:GU61" si="208">SUM(GT3:GT59)</f>
        <v>7788.668699045722</v>
      </c>
      <c r="GU61" s="39">
        <f t="shared" si="208"/>
        <v>33772.969486652226</v>
      </c>
    </row>
    <row r="62" spans="1:272" x14ac:dyDescent="0.25">
      <c r="A62" s="17" t="s">
        <v>222</v>
      </c>
      <c r="B62" s="110">
        <f>SUM(B2:B54)</f>
        <v>1157963.4693930983</v>
      </c>
      <c r="C62" s="110">
        <f t="shared" ref="C62:BN62" si="209">SUM(C2:C54)</f>
        <v>63289.234645327982</v>
      </c>
      <c r="D62" s="110">
        <f t="shared" si="209"/>
        <v>769850.0390112052</v>
      </c>
      <c r="E62" s="110">
        <f t="shared" si="209"/>
        <v>343959.32276648004</v>
      </c>
      <c r="F62" s="110">
        <f t="shared" si="209"/>
        <v>222799.88496285505</v>
      </c>
      <c r="G62" s="110">
        <f t="shared" si="209"/>
        <v>443029.23518317903</v>
      </c>
      <c r="H62" s="110">
        <f t="shared" si="209"/>
        <v>705590.46893953998</v>
      </c>
      <c r="I62" s="39">
        <f t="shared" si="209"/>
        <v>4971.1121813131003</v>
      </c>
      <c r="J62" s="39">
        <f t="shared" si="209"/>
        <v>822.8328409108002</v>
      </c>
      <c r="K62" s="39">
        <f t="shared" si="209"/>
        <v>232.66193510969995</v>
      </c>
      <c r="L62" s="39">
        <f t="shared" si="209"/>
        <v>27.169720255799994</v>
      </c>
      <c r="M62" s="39">
        <f t="shared" si="209"/>
        <v>2729.0231490243</v>
      </c>
      <c r="N62" s="39">
        <f t="shared" si="209"/>
        <v>1.5588905851999999</v>
      </c>
      <c r="O62" s="39">
        <f t="shared" si="209"/>
        <v>580.08016520370006</v>
      </c>
      <c r="P62" s="39">
        <f t="shared" si="209"/>
        <v>9.8478771512000005</v>
      </c>
      <c r="Q62" s="39">
        <f t="shared" si="209"/>
        <v>125.25240511470003</v>
      </c>
      <c r="R62" s="39">
        <f t="shared" si="209"/>
        <v>579.63828637710014</v>
      </c>
      <c r="S62" s="39">
        <f t="shared" si="209"/>
        <v>2408.6445813085998</v>
      </c>
      <c r="T62" s="39">
        <f t="shared" si="209"/>
        <v>19.861317732299995</v>
      </c>
      <c r="U62" s="39">
        <f t="shared" si="209"/>
        <v>221.77250284749996</v>
      </c>
      <c r="V62" s="39">
        <f t="shared" si="209"/>
        <v>788.03168621110024</v>
      </c>
      <c r="W62" s="39">
        <f t="shared" si="209"/>
        <v>50.913554767100003</v>
      </c>
      <c r="X62" s="39">
        <f t="shared" si="209"/>
        <v>2.0473796478029596</v>
      </c>
      <c r="Y62" s="39">
        <f t="shared" si="209"/>
        <v>3.8506771614399997</v>
      </c>
      <c r="Z62" s="39">
        <f t="shared" si="209"/>
        <v>89.777140604300001</v>
      </c>
      <c r="AA62" s="39">
        <f t="shared" si="209"/>
        <v>6122.8106850740023</v>
      </c>
      <c r="AB62" s="39">
        <f t="shared" si="209"/>
        <v>13042.266783612</v>
      </c>
      <c r="AC62" s="39">
        <f t="shared" si="209"/>
        <v>16.002179786473651</v>
      </c>
      <c r="AD62" s="39">
        <f t="shared" si="209"/>
        <v>16.140347480900001</v>
      </c>
      <c r="AE62" s="39">
        <f t="shared" si="209"/>
        <v>1.6234770430789998</v>
      </c>
      <c r="AF62" s="39">
        <f t="shared" si="209"/>
        <v>134.14983385330001</v>
      </c>
      <c r="AG62" s="39">
        <f t="shared" si="209"/>
        <v>85.349170850799993</v>
      </c>
      <c r="AH62" s="39">
        <f t="shared" si="209"/>
        <v>505.85910738520005</v>
      </c>
      <c r="AI62" s="39">
        <f t="shared" si="209"/>
        <v>1898.4029402309</v>
      </c>
      <c r="AJ62" s="39">
        <f t="shared" si="209"/>
        <v>48464.521752962995</v>
      </c>
      <c r="AK62" s="39">
        <f t="shared" si="209"/>
        <v>805.3979440234001</v>
      </c>
      <c r="AL62" s="39">
        <f t="shared" si="209"/>
        <v>151.51030035370002</v>
      </c>
      <c r="AM62" s="39">
        <f t="shared" si="209"/>
        <v>835.13883144140016</v>
      </c>
      <c r="AN62" s="39">
        <f t="shared" si="209"/>
        <v>21.4243104743</v>
      </c>
      <c r="AO62" s="39">
        <f t="shared" si="209"/>
        <v>3.9617581823800005</v>
      </c>
      <c r="AP62" s="39">
        <f t="shared" si="209"/>
        <v>22.672486717836492</v>
      </c>
      <c r="AQ62" s="39">
        <f t="shared" si="209"/>
        <v>9832.8864615946004</v>
      </c>
      <c r="AR62" s="39">
        <f t="shared" si="209"/>
        <v>107.29722877839998</v>
      </c>
      <c r="AS62" s="39">
        <f t="shared" si="209"/>
        <v>44.5516904152</v>
      </c>
      <c r="AT62" s="39">
        <f t="shared" si="209"/>
        <v>349.76522583730002</v>
      </c>
      <c r="AU62" s="39">
        <f t="shared" si="209"/>
        <v>7770.9315288439984</v>
      </c>
      <c r="AV62" s="39">
        <f t="shared" si="209"/>
        <v>129.15810686199998</v>
      </c>
      <c r="AW62" s="39">
        <f t="shared" si="209"/>
        <v>5.0495815030010001E-2</v>
      </c>
      <c r="AX62" s="39">
        <f t="shared" si="209"/>
        <v>1.8361533802500003E-2</v>
      </c>
      <c r="AY62" s="39">
        <f t="shared" si="209"/>
        <v>1.9245035000002551E-2</v>
      </c>
      <c r="AZ62" s="39">
        <f t="shared" si="209"/>
        <v>4.1928115100992994E-2</v>
      </c>
      <c r="BA62" s="39">
        <f t="shared" si="209"/>
        <v>3.0651211238059992</v>
      </c>
      <c r="BB62" s="39">
        <f t="shared" si="209"/>
        <v>1.0111146300862721</v>
      </c>
      <c r="BC62" s="39">
        <f t="shared" si="209"/>
        <v>10.908303249999999</v>
      </c>
      <c r="BD62" s="39">
        <f t="shared" si="209"/>
        <v>311.22837944099984</v>
      </c>
      <c r="BE62" s="39">
        <f t="shared" si="209"/>
        <v>214.06518848180002</v>
      </c>
      <c r="BF62" s="39">
        <f t="shared" si="209"/>
        <v>136.23672320279999</v>
      </c>
      <c r="BG62" s="39">
        <f t="shared" si="209"/>
        <v>5952.5146907633989</v>
      </c>
      <c r="BH62" s="39">
        <f t="shared" si="209"/>
        <v>18.967407420995002</v>
      </c>
      <c r="BI62" s="39">
        <f t="shared" si="209"/>
        <v>1054.15695781</v>
      </c>
      <c r="BJ62" s="39">
        <f t="shared" si="209"/>
        <v>997.91466811000009</v>
      </c>
      <c r="BK62" s="39">
        <f t="shared" si="209"/>
        <v>1894.3502626687</v>
      </c>
      <c r="BL62" s="39">
        <f t="shared" si="209"/>
        <v>21704.830127196503</v>
      </c>
      <c r="BM62" s="39">
        <f t="shared" si="209"/>
        <v>516.21332323999991</v>
      </c>
      <c r="BN62" s="39">
        <f t="shared" si="209"/>
        <v>13992.402934087497</v>
      </c>
      <c r="BO62" s="39">
        <f t="shared" ref="BO62" si="210">SUM(BO2:BO54)</f>
        <v>12.4451995815784</v>
      </c>
      <c r="BR62" s="39">
        <f t="shared" ref="BR62:EF62" si="211">SUM(BR2:BR54)</f>
        <v>1091.517497314994</v>
      </c>
      <c r="BS62" s="39">
        <f t="shared" si="211"/>
        <v>16338.026745866324</v>
      </c>
      <c r="BT62" s="39">
        <f t="shared" si="211"/>
        <v>214.62530667996117</v>
      </c>
      <c r="BU62" s="39">
        <f t="shared" si="211"/>
        <v>824.98004303178175</v>
      </c>
      <c r="BV62" s="39">
        <f t="shared" si="211"/>
        <v>136.56859700803335</v>
      </c>
      <c r="BW62" s="39">
        <f t="shared" si="211"/>
        <v>233.29538229741235</v>
      </c>
      <c r="BX62" s="39">
        <f t="shared" si="211"/>
        <v>4984.2979535698714</v>
      </c>
      <c r="BY62" s="39">
        <f t="shared" si="211"/>
        <v>4984.2979535698714</v>
      </c>
      <c r="BZ62" s="39">
        <f t="shared" si="211"/>
        <v>3594.511747213201</v>
      </c>
      <c r="CA62" s="39">
        <f t="shared" si="211"/>
        <v>18877.004462215136</v>
      </c>
      <c r="CB62" s="39">
        <f t="shared" si="211"/>
        <v>11.169164086677347</v>
      </c>
      <c r="CC62" s="39">
        <f t="shared" si="211"/>
        <v>16.072716386025171</v>
      </c>
      <c r="CD62" s="39">
        <f t="shared" si="211"/>
        <v>2736.3986154583249</v>
      </c>
      <c r="CE62" s="39">
        <f t="shared" si="211"/>
        <v>12.479042629969301</v>
      </c>
      <c r="CF62" s="39">
        <f t="shared" si="211"/>
        <v>0.50014115750283306</v>
      </c>
      <c r="CG62" s="39">
        <f t="shared" si="211"/>
        <v>1.0627989802844544</v>
      </c>
      <c r="CH62" s="39">
        <f t="shared" si="211"/>
        <v>3.8606212323334121</v>
      </c>
      <c r="CI62" s="39">
        <f t="shared" si="211"/>
        <v>581.65513218457329</v>
      </c>
      <c r="CJ62" s="39">
        <f t="shared" si="211"/>
        <v>2.3697308545292981</v>
      </c>
      <c r="CK62" s="39">
        <f t="shared" si="211"/>
        <v>7.5041457976307475</v>
      </c>
      <c r="CL62" s="39">
        <f t="shared" si="211"/>
        <v>125.59983204332032</v>
      </c>
      <c r="CM62" s="39">
        <f t="shared" si="211"/>
        <v>5968.8106134908894</v>
      </c>
      <c r="CN62" s="39">
        <f t="shared" si="211"/>
        <v>1136941.2733427472</v>
      </c>
      <c r="CO62" s="39">
        <f t="shared" si="211"/>
        <v>581.18205066703899</v>
      </c>
      <c r="CP62" s="39">
        <f t="shared" si="211"/>
        <v>19.019508173128571</v>
      </c>
      <c r="CQ62" s="39">
        <f t="shared" si="211"/>
        <v>5.7068241218956279</v>
      </c>
      <c r="CR62" s="39">
        <f t="shared" si="211"/>
        <v>13.971873171107127</v>
      </c>
      <c r="CS62" s="39">
        <f t="shared" si="211"/>
        <v>2415.5153473136538</v>
      </c>
      <c r="CT62" s="39">
        <f t="shared" si="211"/>
        <v>222.37828000127396</v>
      </c>
      <c r="CU62" s="39">
        <f t="shared" si="211"/>
        <v>1902.9166848333955</v>
      </c>
      <c r="CV62" s="39">
        <f t="shared" si="211"/>
        <v>787.06069411047326</v>
      </c>
      <c r="CW62" s="39">
        <f t="shared" si="211"/>
        <v>44.667566699643622</v>
      </c>
      <c r="CX62" s="39">
        <f t="shared" si="211"/>
        <v>836.94621333692407</v>
      </c>
      <c r="CY62" s="39">
        <f t="shared" si="211"/>
        <v>350.72171223334601</v>
      </c>
      <c r="CZ62" s="39">
        <f t="shared" si="211"/>
        <v>1160732.6661873118</v>
      </c>
      <c r="DA62" s="39">
        <f t="shared" si="211"/>
        <v>51.046853083524375</v>
      </c>
      <c r="DB62" s="39">
        <f t="shared" si="211"/>
        <v>2.0526776000240261</v>
      </c>
      <c r="DC62" s="39">
        <f t="shared" si="211"/>
        <v>55.787330961821375</v>
      </c>
      <c r="DD62" s="39">
        <f t="shared" si="211"/>
        <v>771.64326134426608</v>
      </c>
      <c r="DE62" s="39">
        <f t="shared" si="211"/>
        <v>49.137157733868968</v>
      </c>
      <c r="DF62" s="39">
        <f t="shared" si="211"/>
        <v>1.1416544073590251</v>
      </c>
      <c r="DG62" s="39">
        <f t="shared" si="211"/>
        <v>175.70100541190564</v>
      </c>
      <c r="DH62" s="39">
        <f t="shared" si="211"/>
        <v>2.9516940229611368</v>
      </c>
      <c r="DI62" s="39">
        <f t="shared" si="211"/>
        <v>18113.75418521573</v>
      </c>
      <c r="DJ62" s="39">
        <f t="shared" si="211"/>
        <v>21036.506599871773</v>
      </c>
      <c r="DK62" s="39">
        <f t="shared" si="211"/>
        <v>2881.3089737415603</v>
      </c>
      <c r="DL62" s="39">
        <f t="shared" si="211"/>
        <v>1897.2059614402706</v>
      </c>
      <c r="DM62" s="39">
        <f t="shared" si="211"/>
        <v>67304.849853398904</v>
      </c>
      <c r="DN62" s="39">
        <f t="shared" si="211"/>
        <v>90.023070003891632</v>
      </c>
      <c r="DO62" s="39">
        <f t="shared" si="211"/>
        <v>507.20163665155172</v>
      </c>
      <c r="DP62" s="39">
        <f t="shared" si="211"/>
        <v>6136.0791440115645</v>
      </c>
      <c r="DQ62" s="39">
        <f t="shared" si="211"/>
        <v>6136.0791440115645</v>
      </c>
      <c r="DR62" s="39"/>
      <c r="DS62" s="39"/>
      <c r="DT62" s="39">
        <f t="shared" si="211"/>
        <v>13075.399879316723</v>
      </c>
      <c r="DU62" s="39">
        <f t="shared" si="211"/>
        <v>16.039459041797809</v>
      </c>
      <c r="DV62" s="39">
        <f t="shared" si="211"/>
        <v>21763.000944102023</v>
      </c>
      <c r="DW62" s="39">
        <f t="shared" si="211"/>
        <v>3.9509328881099766</v>
      </c>
      <c r="DX62" s="39">
        <f t="shared" si="211"/>
        <v>11.252401795193302</v>
      </c>
      <c r="DY62" s="39">
        <f t="shared" si="211"/>
        <v>0</v>
      </c>
      <c r="DZ62" s="39">
        <f t="shared" si="211"/>
        <v>1.6279261156005176</v>
      </c>
      <c r="EA62" s="39">
        <f t="shared" si="211"/>
        <v>4643.8686764327849</v>
      </c>
      <c r="EB62" s="39">
        <f t="shared" si="211"/>
        <v>702.70506420531683</v>
      </c>
      <c r="EC62" s="39"/>
      <c r="ED62" s="39">
        <f t="shared" si="211"/>
        <v>45355.082156344695</v>
      </c>
      <c r="EE62" s="39">
        <f t="shared" si="211"/>
        <v>8456.5623582507578</v>
      </c>
      <c r="EF62" s="39">
        <f t="shared" si="211"/>
        <v>34.951438789564165</v>
      </c>
      <c r="EG62" s="39">
        <f t="shared" ref="EG62:GS62" si="212">SUM(EG2:EG54)</f>
        <v>99.477431435301042</v>
      </c>
      <c r="EH62" s="39">
        <f t="shared" si="212"/>
        <v>85.565677458350521</v>
      </c>
      <c r="EI62" s="39">
        <f t="shared" si="212"/>
        <v>167.22997054108231</v>
      </c>
      <c r="EJ62" s="39">
        <f t="shared" si="212"/>
        <v>339.52769675364988</v>
      </c>
      <c r="EK62" s="39">
        <f t="shared" si="212"/>
        <v>48975.861538203761</v>
      </c>
      <c r="EL62" s="39">
        <f t="shared" si="212"/>
        <v>517.40609977348299</v>
      </c>
      <c r="EM62" s="39"/>
      <c r="EN62" s="39">
        <f t="shared" si="212"/>
        <v>823.93728391405261</v>
      </c>
      <c r="EO62" s="39">
        <f t="shared" si="212"/>
        <v>63454.833991897867</v>
      </c>
      <c r="EP62" s="39">
        <f t="shared" si="212"/>
        <v>0</v>
      </c>
      <c r="EQ62" s="39">
        <f t="shared" si="212"/>
        <v>62.257482078804543</v>
      </c>
      <c r="ER62" s="39">
        <f t="shared" si="212"/>
        <v>89.590125849372015</v>
      </c>
      <c r="ES62" s="39">
        <f t="shared" si="212"/>
        <v>760278.57179454819</v>
      </c>
      <c r="ET62" s="39">
        <f t="shared" si="212"/>
        <v>694607.98390627163</v>
      </c>
      <c r="EU62" s="39">
        <f t="shared" si="212"/>
        <v>77178.616169660832</v>
      </c>
      <c r="EV62" s="39">
        <f t="shared" si="212"/>
        <v>771786.60007593222</v>
      </c>
      <c r="EW62" s="39">
        <f t="shared" si="212"/>
        <v>16.858408121345768</v>
      </c>
      <c r="EX62" s="39">
        <f t="shared" si="212"/>
        <v>34664.590460418673</v>
      </c>
      <c r="EY62" s="39"/>
      <c r="EZ62" s="39">
        <f t="shared" si="212"/>
        <v>129.51035656110238</v>
      </c>
      <c r="FA62" s="39">
        <f t="shared" si="212"/>
        <v>5.0633830627142502E-2</v>
      </c>
      <c r="FB62" s="39">
        <f t="shared" si="212"/>
        <v>1.8411208039830002E-2</v>
      </c>
      <c r="FC62" s="39">
        <f t="shared" si="212"/>
        <v>1.9300623207396839E-2</v>
      </c>
      <c r="FD62" s="39">
        <f t="shared" si="212"/>
        <v>4.2044733493491755E-2</v>
      </c>
      <c r="FE62" s="39">
        <f t="shared" si="212"/>
        <v>3.0734181075284099</v>
      </c>
      <c r="FF62" s="39">
        <f t="shared" si="212"/>
        <v>1.0138856096492055</v>
      </c>
      <c r="FG62" s="39">
        <f t="shared" si="212"/>
        <v>10.938268103445186</v>
      </c>
      <c r="FH62" s="39">
        <f t="shared" si="212"/>
        <v>312.07141410123035</v>
      </c>
      <c r="FI62" s="39">
        <f t="shared" si="212"/>
        <v>3414.8746696872749</v>
      </c>
      <c r="FJ62" s="39">
        <f t="shared" si="212"/>
        <v>270421.2101029777</v>
      </c>
      <c r="FK62" s="39">
        <f t="shared" si="212"/>
        <v>5479.0756931643964</v>
      </c>
      <c r="FL62" s="39">
        <f t="shared" si="212"/>
        <v>5190.1523732550404</v>
      </c>
      <c r="FM62" s="39">
        <f t="shared" si="212"/>
        <v>8058.9977576685706</v>
      </c>
      <c r="FN62" s="39">
        <f t="shared" si="212"/>
        <v>3792.1794787009781</v>
      </c>
      <c r="FO62" s="39">
        <f t="shared" si="212"/>
        <v>2330.2875921489822</v>
      </c>
      <c r="FP62" s="39">
        <f t="shared" si="212"/>
        <v>0.97799569340967152</v>
      </c>
      <c r="FQ62" s="39">
        <f t="shared" si="212"/>
        <v>4171.1480970759558</v>
      </c>
      <c r="FR62" s="39">
        <f t="shared" si="212"/>
        <v>344858.63267008279</v>
      </c>
      <c r="FS62" s="39">
        <f t="shared" si="212"/>
        <v>223269.39498032533</v>
      </c>
      <c r="FT62" s="39">
        <f t="shared" si="212"/>
        <v>121589.23768975757</v>
      </c>
      <c r="FU62" s="39">
        <f t="shared" si="212"/>
        <v>475.7991522471267</v>
      </c>
      <c r="FV62" s="39">
        <f t="shared" si="212"/>
        <v>218.41231778865429</v>
      </c>
      <c r="FW62" s="39">
        <f t="shared" si="212"/>
        <v>86488.962764045718</v>
      </c>
      <c r="FX62" s="39">
        <f t="shared" si="212"/>
        <v>6806.7737950218052</v>
      </c>
      <c r="FY62" s="39">
        <f t="shared" si="212"/>
        <v>14675.362578371116</v>
      </c>
      <c r="FZ62" s="39">
        <f t="shared" si="212"/>
        <v>2387.7053634189347</v>
      </c>
      <c r="GA62" s="39">
        <f t="shared" si="212"/>
        <v>2220.6526570346914</v>
      </c>
      <c r="GB62" s="39">
        <f t="shared" si="212"/>
        <v>36846.535749277238</v>
      </c>
      <c r="GC62" s="39">
        <f t="shared" si="212"/>
        <v>21.465161874095223</v>
      </c>
      <c r="GD62" s="39">
        <f t="shared" si="212"/>
        <v>19730.001230686572</v>
      </c>
      <c r="GE62" s="39">
        <f t="shared" si="212"/>
        <v>9962.6643394097173</v>
      </c>
      <c r="GF62" s="39">
        <f t="shared" si="212"/>
        <v>29096.911491765411</v>
      </c>
      <c r="GG62" s="39">
        <f t="shared" si="212"/>
        <v>1652.8991102436485</v>
      </c>
      <c r="GH62" s="39">
        <f t="shared" si="212"/>
        <v>3.9726615410840003</v>
      </c>
      <c r="GI62" s="39">
        <f t="shared" si="212"/>
        <v>444194.10843533068</v>
      </c>
      <c r="GJ62" s="39">
        <f t="shared" si="212"/>
        <v>67808.413714343042</v>
      </c>
      <c r="GK62" s="39">
        <f t="shared" si="212"/>
        <v>14030.193362347356</v>
      </c>
      <c r="GL62" s="39">
        <f t="shared" si="212"/>
        <v>1104.4326837341209</v>
      </c>
      <c r="GM62" s="39">
        <f t="shared" si="212"/>
        <v>18865.357525547857</v>
      </c>
      <c r="GN62" s="39">
        <f t="shared" si="212"/>
        <v>62388.713908793368</v>
      </c>
      <c r="GO62" s="39">
        <f t="shared" si="212"/>
        <v>9853.3889916885073</v>
      </c>
      <c r="GP62" s="39">
        <f t="shared" si="212"/>
        <v>22.734517404501887</v>
      </c>
      <c r="GQ62" s="39">
        <f t="shared" si="212"/>
        <v>107.54191736902889</v>
      </c>
      <c r="GR62" s="39">
        <f t="shared" si="212"/>
        <v>9815.8214359543927</v>
      </c>
      <c r="GS62" s="39">
        <f t="shared" si="212"/>
        <v>707168.13650564093</v>
      </c>
      <c r="GT62" s="39">
        <f t="shared" ref="GT62:GU62" si="213">SUM(GT2:GT54)</f>
        <v>7782.175917042784</v>
      </c>
      <c r="GU62" s="39">
        <f t="shared" si="213"/>
        <v>33761.182964066917</v>
      </c>
    </row>
    <row r="63" spans="1:272" x14ac:dyDescent="0.25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15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C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H10" sqref="H10"/>
    </sheetView>
  </sheetViews>
  <sheetFormatPr defaultRowHeight="15" x14ac:dyDescent="0.25"/>
  <cols>
    <col min="1" max="1" width="19" style="17" customWidth="1"/>
    <col min="2" max="8" width="9" style="15" customWidth="1"/>
    <col min="9" max="57" width="9" style="17" customWidth="1"/>
    <col min="58" max="58" width="11.5703125" style="17" customWidth="1"/>
    <col min="59" max="59" width="15" style="17" bestFit="1" customWidth="1"/>
    <col min="60" max="182" width="9" style="17" customWidth="1"/>
    <col min="183" max="210" width="9.140625" style="17"/>
    <col min="211" max="211" width="9.140625" style="17" customWidth="1"/>
    <col min="212" max="16384" width="9.140625" style="17"/>
  </cols>
  <sheetData>
    <row r="1" spans="1:237" x14ac:dyDescent="0.25">
      <c r="B1" s="15" t="s">
        <v>611</v>
      </c>
      <c r="BG1" s="17" t="s">
        <v>347</v>
      </c>
      <c r="FZ1" s="17" t="s">
        <v>349</v>
      </c>
    </row>
    <row r="2" spans="1:237" x14ac:dyDescent="0.25">
      <c r="A2" s="17" t="s">
        <v>157</v>
      </c>
      <c r="B2" s="17" t="s">
        <v>50</v>
      </c>
      <c r="C2" s="17" t="s">
        <v>76</v>
      </c>
      <c r="D2" s="17" t="s">
        <v>158</v>
      </c>
      <c r="E2" s="17" t="s">
        <v>159</v>
      </c>
      <c r="F2" s="17" t="s">
        <v>160</v>
      </c>
      <c r="G2" s="17" t="s">
        <v>136</v>
      </c>
      <c r="H2" s="17" t="s">
        <v>161</v>
      </c>
      <c r="I2" s="17" t="s">
        <v>351</v>
      </c>
      <c r="J2" s="17" t="s">
        <v>402</v>
      </c>
      <c r="K2" s="17" t="s">
        <v>403</v>
      </c>
      <c r="L2" s="17" t="s">
        <v>42</v>
      </c>
      <c r="M2" s="17" t="s">
        <v>442</v>
      </c>
      <c r="N2" s="17" t="s">
        <v>405</v>
      </c>
      <c r="O2" s="17" t="s">
        <v>406</v>
      </c>
      <c r="P2" s="17" t="s">
        <v>463</v>
      </c>
      <c r="Q2" s="17" t="s">
        <v>352</v>
      </c>
      <c r="R2" s="17" t="s">
        <v>532</v>
      </c>
      <c r="S2" s="17" t="s">
        <v>407</v>
      </c>
      <c r="T2" s="17" t="s">
        <v>283</v>
      </c>
      <c r="U2" s="17" t="s">
        <v>464</v>
      </c>
      <c r="V2" s="17" t="s">
        <v>353</v>
      </c>
      <c r="W2" s="17" t="s">
        <v>488</v>
      </c>
      <c r="X2" s="17" t="s">
        <v>465</v>
      </c>
      <c r="Y2" s="17" t="s">
        <v>408</v>
      </c>
      <c r="Z2" s="17" t="s">
        <v>62</v>
      </c>
      <c r="AA2" s="17" t="s">
        <v>409</v>
      </c>
      <c r="AB2" s="17" t="s">
        <v>410</v>
      </c>
      <c r="AC2" s="17" t="s">
        <v>411</v>
      </c>
      <c r="AD2" s="17" t="s">
        <v>354</v>
      </c>
      <c r="AE2" s="17" t="s">
        <v>355</v>
      </c>
      <c r="AF2" s="17" t="s">
        <v>412</v>
      </c>
      <c r="AG2" s="17" t="s">
        <v>413</v>
      </c>
      <c r="AH2" s="17" t="s">
        <v>467</v>
      </c>
      <c r="AI2" s="17" t="s">
        <v>468</v>
      </c>
      <c r="AJ2" s="17" t="s">
        <v>356</v>
      </c>
      <c r="AK2" s="17" t="s">
        <v>469</v>
      </c>
      <c r="AL2" s="17" t="s">
        <v>470</v>
      </c>
      <c r="AM2" s="17" t="s">
        <v>291</v>
      </c>
      <c r="AN2" s="17" t="s">
        <v>397</v>
      </c>
      <c r="AO2" s="17" t="s">
        <v>600</v>
      </c>
      <c r="AP2" s="17" t="s">
        <v>601</v>
      </c>
      <c r="AQ2" s="17" t="s">
        <v>602</v>
      </c>
      <c r="AR2" s="17" t="s">
        <v>398</v>
      </c>
      <c r="AS2" s="17" t="s">
        <v>399</v>
      </c>
      <c r="AT2" s="17" t="s">
        <v>400</v>
      </c>
      <c r="AU2" s="17" t="s">
        <v>288</v>
      </c>
      <c r="AV2" s="17" t="s">
        <v>473</v>
      </c>
      <c r="AW2" s="17" t="s">
        <v>389</v>
      </c>
      <c r="AX2" s="17" t="s">
        <v>286</v>
      </c>
      <c r="AY2" s="17" t="s">
        <v>443</v>
      </c>
      <c r="AZ2" s="17" t="s">
        <v>474</v>
      </c>
      <c r="BA2" s="17" t="s">
        <v>462</v>
      </c>
      <c r="BB2" s="17" t="s">
        <v>357</v>
      </c>
      <c r="BC2" s="17" t="s">
        <v>599</v>
      </c>
      <c r="BD2" s="17" t="s">
        <v>404</v>
      </c>
      <c r="BE2" s="17" t="s">
        <v>606</v>
      </c>
      <c r="BF2" s="15"/>
      <c r="BG2" s="28" t="s">
        <v>335</v>
      </c>
      <c r="BH2" s="28" t="s">
        <v>358</v>
      </c>
      <c r="BI2" s="28" t="s">
        <v>32</v>
      </c>
      <c r="BJ2" s="28" t="s">
        <v>359</v>
      </c>
      <c r="BK2" s="28" t="s">
        <v>34</v>
      </c>
      <c r="BL2" s="28" t="s">
        <v>476</v>
      </c>
      <c r="BM2" s="28" t="s">
        <v>36</v>
      </c>
      <c r="BN2" s="28" t="s">
        <v>38</v>
      </c>
      <c r="BO2" s="28" t="s">
        <v>40</v>
      </c>
      <c r="BP2" s="28" t="s">
        <v>360</v>
      </c>
      <c r="BQ2" s="28" t="s">
        <v>377</v>
      </c>
      <c r="BR2" s="28" t="s">
        <v>378</v>
      </c>
      <c r="BS2" s="28" t="s">
        <v>279</v>
      </c>
      <c r="BT2" s="28" t="s">
        <v>280</v>
      </c>
      <c r="BU2" s="28" t="s">
        <v>444</v>
      </c>
      <c r="BV2" s="28" t="s">
        <v>445</v>
      </c>
      <c r="BW2" s="28" t="s">
        <v>477</v>
      </c>
      <c r="BX2" s="28" t="s">
        <v>44</v>
      </c>
      <c r="BY2" s="28" t="s">
        <v>379</v>
      </c>
      <c r="BZ2" s="28" t="s">
        <v>380</v>
      </c>
      <c r="CA2" s="28" t="s">
        <v>463</v>
      </c>
      <c r="CB2" s="28" t="s">
        <v>478</v>
      </c>
      <c r="CC2" s="28" t="s">
        <v>46</v>
      </c>
      <c r="CD2" s="28" t="s">
        <v>352</v>
      </c>
      <c r="CE2" s="28" t="s">
        <v>381</v>
      </c>
      <c r="CF2" s="28" t="s">
        <v>382</v>
      </c>
      <c r="CG2" s="28" t="s">
        <v>48</v>
      </c>
      <c r="CH2" s="28" t="s">
        <v>283</v>
      </c>
      <c r="CI2" s="28" t="s">
        <v>361</v>
      </c>
      <c r="CJ2" s="28" t="s">
        <v>464</v>
      </c>
      <c r="CK2" s="28" t="s">
        <v>479</v>
      </c>
      <c r="CL2" s="28" t="s">
        <v>480</v>
      </c>
      <c r="CM2" s="28" t="s">
        <v>481</v>
      </c>
      <c r="CN2" s="28" t="s">
        <v>50</v>
      </c>
      <c r="CO2" s="28" t="s">
        <v>362</v>
      </c>
      <c r="CP2" s="28" t="s">
        <v>490</v>
      </c>
      <c r="CQ2" s="28" t="s">
        <v>52</v>
      </c>
      <c r="CR2" s="28" t="s">
        <v>54</v>
      </c>
      <c r="CS2" s="28" t="s">
        <v>363</v>
      </c>
      <c r="CT2" s="28" t="s">
        <v>389</v>
      </c>
      <c r="CU2" s="28" t="s">
        <v>56</v>
      </c>
      <c r="CV2" s="28" t="s">
        <v>364</v>
      </c>
      <c r="CW2" s="28" t="s">
        <v>58</v>
      </c>
      <c r="CX2" s="28" t="s">
        <v>60</v>
      </c>
      <c r="CY2" s="28" t="s">
        <v>365</v>
      </c>
      <c r="CZ2" s="28" t="s">
        <v>366</v>
      </c>
      <c r="DA2" s="28" t="s">
        <v>62</v>
      </c>
      <c r="DB2" s="28" t="s">
        <v>286</v>
      </c>
      <c r="DC2" s="28" t="s">
        <v>390</v>
      </c>
      <c r="DD2" s="28" t="s">
        <v>287</v>
      </c>
      <c r="DE2" s="28" t="s">
        <v>64</v>
      </c>
      <c r="DF2" s="28" t="s">
        <v>606</v>
      </c>
      <c r="DG2" s="28" t="s">
        <v>66</v>
      </c>
      <c r="DH2" s="28" t="s">
        <v>68</v>
      </c>
      <c r="DI2" s="28" t="s">
        <v>367</v>
      </c>
      <c r="DJ2" s="28" t="s">
        <v>368</v>
      </c>
      <c r="DK2" s="28" t="s">
        <v>70</v>
      </c>
      <c r="DL2" s="28" t="s">
        <v>391</v>
      </c>
      <c r="DM2" s="28" t="s">
        <v>392</v>
      </c>
      <c r="DN2" s="28" t="s">
        <v>393</v>
      </c>
      <c r="DO2" s="28" t="s">
        <v>394</v>
      </c>
      <c r="DP2" s="28" t="s">
        <v>72</v>
      </c>
      <c r="DQ2" s="28" t="s">
        <v>483</v>
      </c>
      <c r="DR2" s="28" t="s">
        <v>369</v>
      </c>
      <c r="DS2" s="28" t="s">
        <v>74</v>
      </c>
      <c r="DT2" s="28" t="s">
        <v>76</v>
      </c>
      <c r="DU2" s="28" t="s">
        <v>78</v>
      </c>
      <c r="DV2" s="28" t="s">
        <v>395</v>
      </c>
      <c r="DW2" s="28" t="s">
        <v>396</v>
      </c>
      <c r="DX2" s="28" t="s">
        <v>370</v>
      </c>
      <c r="DY2" s="28" t="s">
        <v>80</v>
      </c>
      <c r="DZ2" s="28" t="s">
        <v>82</v>
      </c>
      <c r="EA2" s="28" t="s">
        <v>158</v>
      </c>
      <c r="EB2" s="28" t="s">
        <v>86</v>
      </c>
      <c r="EC2" s="28" t="s">
        <v>88</v>
      </c>
      <c r="ED2" s="28" t="s">
        <v>371</v>
      </c>
      <c r="EE2" s="28" t="s">
        <v>397</v>
      </c>
      <c r="EF2" s="28" t="s">
        <v>600</v>
      </c>
      <c r="EG2" s="28" t="s">
        <v>601</v>
      </c>
      <c r="EH2" s="28" t="s">
        <v>602</v>
      </c>
      <c r="EI2" s="28" t="s">
        <v>398</v>
      </c>
      <c r="EJ2" s="28" t="s">
        <v>399</v>
      </c>
      <c r="EK2" s="28" t="s">
        <v>400</v>
      </c>
      <c r="EL2" s="28" t="s">
        <v>288</v>
      </c>
      <c r="EM2" s="28" t="s">
        <v>90</v>
      </c>
      <c r="EN2" s="28" t="s">
        <v>92</v>
      </c>
      <c r="EO2" s="28" t="s">
        <v>94</v>
      </c>
      <c r="EP2" s="28" t="s">
        <v>96</v>
      </c>
      <c r="EQ2" s="28" t="s">
        <v>98</v>
      </c>
      <c r="ER2" s="28" t="s">
        <v>100</v>
      </c>
      <c r="ES2" s="28" t="s">
        <v>102</v>
      </c>
      <c r="ET2" s="28" t="s">
        <v>401</v>
      </c>
      <c r="EU2" s="28" t="s">
        <v>104</v>
      </c>
      <c r="EV2" s="28" t="s">
        <v>159</v>
      </c>
      <c r="EW2" s="28" t="s">
        <v>160</v>
      </c>
      <c r="EX2" s="28" t="s">
        <v>106</v>
      </c>
      <c r="EY2" s="28" t="s">
        <v>110</v>
      </c>
      <c r="EZ2" s="28" t="s">
        <v>112</v>
      </c>
      <c r="FA2" s="28" t="s">
        <v>114</v>
      </c>
      <c r="FB2" s="28" t="s">
        <v>116</v>
      </c>
      <c r="FC2" s="28" t="s">
        <v>118</v>
      </c>
      <c r="FD2" s="28" t="s">
        <v>120</v>
      </c>
      <c r="FE2" s="28" t="s">
        <v>122</v>
      </c>
      <c r="FF2" s="28" t="s">
        <v>124</v>
      </c>
      <c r="FG2" s="28" t="s">
        <v>484</v>
      </c>
      <c r="FH2" s="28" t="s">
        <v>126</v>
      </c>
      <c r="FI2" s="28" t="s">
        <v>128</v>
      </c>
      <c r="FJ2" s="28" t="s">
        <v>130</v>
      </c>
      <c r="FK2" s="28" t="s">
        <v>132</v>
      </c>
      <c r="FL2" s="28" t="s">
        <v>599</v>
      </c>
      <c r="FM2" s="28" t="s">
        <v>136</v>
      </c>
      <c r="FN2" s="28" t="s">
        <v>138</v>
      </c>
      <c r="FO2" s="28" t="s">
        <v>443</v>
      </c>
      <c r="FP2" s="28" t="s">
        <v>140</v>
      </c>
      <c r="FQ2" s="28" t="s">
        <v>142</v>
      </c>
      <c r="FR2" s="28" t="s">
        <v>144</v>
      </c>
      <c r="FS2" s="28" t="s">
        <v>290</v>
      </c>
      <c r="FT2" s="28" t="s">
        <v>148</v>
      </c>
      <c r="FU2" s="28" t="s">
        <v>150</v>
      </c>
      <c r="FV2" s="28" t="s">
        <v>291</v>
      </c>
      <c r="FW2" s="28" t="s">
        <v>152</v>
      </c>
      <c r="FY2" s="17" t="s">
        <v>370</v>
      </c>
      <c r="FZ2" s="17" t="s">
        <v>50</v>
      </c>
      <c r="GA2" s="17" t="s">
        <v>76</v>
      </c>
      <c r="GB2" s="17" t="s">
        <v>158</v>
      </c>
      <c r="GC2" s="17" t="s">
        <v>159</v>
      </c>
      <c r="GD2" s="17" t="s">
        <v>160</v>
      </c>
      <c r="GE2" s="17" t="s">
        <v>136</v>
      </c>
      <c r="GF2" s="17" t="s">
        <v>161</v>
      </c>
      <c r="GG2" s="17" t="s">
        <v>351</v>
      </c>
      <c r="GH2" s="17" t="s">
        <v>402</v>
      </c>
      <c r="GI2" s="17" t="s">
        <v>403</v>
      </c>
      <c r="GJ2" s="17" t="s">
        <v>42</v>
      </c>
      <c r="GK2" s="17" t="s">
        <v>442</v>
      </c>
      <c r="GL2" s="17" t="s">
        <v>405</v>
      </c>
      <c r="GM2" s="17" t="s">
        <v>406</v>
      </c>
      <c r="GN2" s="17" t="s">
        <v>463</v>
      </c>
      <c r="GO2" s="17" t="s">
        <v>352</v>
      </c>
      <c r="GP2" s="17" t="s">
        <v>532</v>
      </c>
      <c r="GQ2" s="17" t="s">
        <v>407</v>
      </c>
      <c r="GR2" s="17" t="s">
        <v>283</v>
      </c>
      <c r="GS2" s="17" t="s">
        <v>464</v>
      </c>
      <c r="GT2" s="17" t="s">
        <v>353</v>
      </c>
      <c r="GU2" s="17" t="s">
        <v>488</v>
      </c>
      <c r="GV2" s="17" t="s">
        <v>465</v>
      </c>
      <c r="GW2" s="17" t="s">
        <v>408</v>
      </c>
      <c r="GX2" s="17" t="s">
        <v>62</v>
      </c>
      <c r="GY2" s="17" t="s">
        <v>409</v>
      </c>
      <c r="GZ2" s="17" t="s">
        <v>410</v>
      </c>
      <c r="HA2" s="17" t="s">
        <v>411</v>
      </c>
      <c r="HB2" s="17" t="s">
        <v>354</v>
      </c>
      <c r="HC2" s="17" t="s">
        <v>355</v>
      </c>
      <c r="HD2" s="17" t="s">
        <v>412</v>
      </c>
      <c r="HE2" s="17" t="s">
        <v>413</v>
      </c>
      <c r="HF2" s="17" t="s">
        <v>467</v>
      </c>
      <c r="HG2" s="17" t="s">
        <v>468</v>
      </c>
      <c r="HH2" s="17" t="s">
        <v>356</v>
      </c>
      <c r="HI2" s="17" t="s">
        <v>469</v>
      </c>
      <c r="HJ2" s="17" t="s">
        <v>470</v>
      </c>
      <c r="HK2" s="17" t="s">
        <v>486</v>
      </c>
      <c r="HL2" s="17" t="s">
        <v>397</v>
      </c>
      <c r="HM2" s="17" t="s">
        <v>600</v>
      </c>
      <c r="HN2" s="17" t="s">
        <v>601</v>
      </c>
      <c r="HO2" s="17" t="s">
        <v>602</v>
      </c>
      <c r="HP2" s="17" t="s">
        <v>398</v>
      </c>
      <c r="HQ2" s="17" t="s">
        <v>399</v>
      </c>
      <c r="HR2" s="17" t="s">
        <v>400</v>
      </c>
      <c r="HS2" s="17" t="s">
        <v>288</v>
      </c>
      <c r="HT2" s="17" t="s">
        <v>473</v>
      </c>
      <c r="HU2" s="17" t="s">
        <v>389</v>
      </c>
      <c r="HV2" s="17" t="s">
        <v>286</v>
      </c>
      <c r="HW2" s="17" t="s">
        <v>443</v>
      </c>
      <c r="HX2" s="17" t="s">
        <v>474</v>
      </c>
      <c r="HY2" s="17" t="s">
        <v>462</v>
      </c>
      <c r="HZ2" s="17" t="s">
        <v>357</v>
      </c>
      <c r="IA2" s="17" t="s">
        <v>599</v>
      </c>
      <c r="IB2" s="17" t="s">
        <v>404</v>
      </c>
      <c r="IC2" s="17" t="s">
        <v>606</v>
      </c>
    </row>
    <row r="3" spans="1:237" x14ac:dyDescent="0.25">
      <c r="A3" s="17" t="s">
        <v>171</v>
      </c>
      <c r="B3" s="17" t="s">
        <v>670</v>
      </c>
      <c r="C3" s="17"/>
      <c r="D3" s="17">
        <v>8695.0157519999993</v>
      </c>
      <c r="E3" s="17">
        <v>286.0596405</v>
      </c>
      <c r="F3" s="17">
        <v>265.24493784999999</v>
      </c>
      <c r="G3" s="17">
        <v>2932.7756789999999</v>
      </c>
      <c r="H3" s="17">
        <v>1180.028452</v>
      </c>
      <c r="I3" s="17">
        <v>30.848648407999999</v>
      </c>
      <c r="J3" s="17">
        <v>28.420548760999999</v>
      </c>
      <c r="K3" s="17">
        <v>5.4413149999999995E-4</v>
      </c>
      <c r="L3" s="17">
        <v>9.2382512557999998</v>
      </c>
      <c r="N3" s="17">
        <v>2.1692148922999999</v>
      </c>
      <c r="O3" s="17">
        <v>2.9914311000000002E-3</v>
      </c>
      <c r="P3" s="17">
        <v>0.15682699999999999</v>
      </c>
      <c r="Q3" s="17">
        <v>9.04210768E-2</v>
      </c>
      <c r="S3" s="17">
        <v>1.6763950000000001E-4</v>
      </c>
      <c r="T3" s="17">
        <v>2.7239598199999999E-2</v>
      </c>
      <c r="W3" s="17">
        <v>7.9415443500000002E-2</v>
      </c>
      <c r="X3" s="17">
        <v>0.12246</v>
      </c>
      <c r="Y3" s="17">
        <v>213.77671551</v>
      </c>
      <c r="AA3" s="17">
        <v>1.3188300000000001E-4</v>
      </c>
      <c r="AB3" s="17">
        <v>1.5200702E-3</v>
      </c>
      <c r="AC3" s="17">
        <v>1.8434879999999999E-3</v>
      </c>
      <c r="AD3" s="17">
        <v>0.95805058129999998</v>
      </c>
      <c r="AE3" s="17">
        <v>8.5592287067000008</v>
      </c>
      <c r="AF3" s="17">
        <v>0.25845516759999998</v>
      </c>
      <c r="AG3" s="17">
        <v>5.9915710000000002E-3</v>
      </c>
      <c r="AI3" s="17">
        <v>2.8390560200000001E-2</v>
      </c>
      <c r="AJ3" s="17">
        <v>8.719482116</v>
      </c>
      <c r="AK3" s="17">
        <v>0.1570755543</v>
      </c>
      <c r="AL3" s="17">
        <v>5.2404387900000002E-2</v>
      </c>
      <c r="AM3" s="17">
        <v>3.8232188979999999</v>
      </c>
      <c r="AN3" s="17">
        <v>4.8354772000000004E-3</v>
      </c>
      <c r="AS3" s="17">
        <v>6.8867600000000005E-5</v>
      </c>
      <c r="AT3" s="17">
        <v>2.7921180000000002E-4</v>
      </c>
      <c r="AU3" s="17">
        <v>5.0942133000000001E-2</v>
      </c>
      <c r="AW3" s="17">
        <v>1.5183856667</v>
      </c>
      <c r="AX3" s="17">
        <v>21.70531338</v>
      </c>
      <c r="AY3" s="17">
        <v>9.0384431700000004E-2</v>
      </c>
      <c r="AZ3" s="17">
        <v>2.8871000000000001E-2</v>
      </c>
      <c r="BF3" s="15"/>
      <c r="BG3" s="28" t="s">
        <v>171</v>
      </c>
      <c r="BH3" s="28">
        <v>0</v>
      </c>
      <c r="BI3" s="28">
        <v>0</v>
      </c>
      <c r="BJ3" s="28">
        <v>0</v>
      </c>
      <c r="BK3" s="28">
        <v>28.498077017131301</v>
      </c>
      <c r="BL3" s="28">
        <v>0</v>
      </c>
      <c r="BM3" s="28">
        <v>30.9324355702148</v>
      </c>
      <c r="BN3" s="28">
        <v>30.9324355702148</v>
      </c>
      <c r="BO3" s="28">
        <v>0.54005971691575605</v>
      </c>
      <c r="BP3" s="28">
        <v>0</v>
      </c>
      <c r="BQ3" s="28">
        <v>2.23714036056592E-4</v>
      </c>
      <c r="BR3" s="28">
        <v>3.2192252032386102E-4</v>
      </c>
      <c r="BS3" s="28">
        <v>9.2631681885816999</v>
      </c>
      <c r="BT3" s="28">
        <v>0</v>
      </c>
      <c r="BU3" s="28">
        <v>0</v>
      </c>
      <c r="BV3" s="28">
        <v>0</v>
      </c>
      <c r="BW3" s="28">
        <v>0.122795449553597</v>
      </c>
      <c r="BX3" s="28">
        <v>2.1751592193540499</v>
      </c>
      <c r="BY3" s="28">
        <v>7.1989923290178203E-4</v>
      </c>
      <c r="BZ3" s="28">
        <v>2.2797256810904E-3</v>
      </c>
      <c r="CA3" s="28">
        <v>0.15725434991621401</v>
      </c>
      <c r="CB3" s="28">
        <v>0</v>
      </c>
      <c r="CC3" s="28">
        <v>4352.5516322982203</v>
      </c>
      <c r="CD3" s="28">
        <v>9.0670089896047107E-2</v>
      </c>
      <c r="CE3" s="28">
        <v>4.8749011039644802E-5</v>
      </c>
      <c r="CF3" s="28">
        <v>1.19337200681228E-4</v>
      </c>
      <c r="CG3" s="28">
        <v>0</v>
      </c>
      <c r="CH3" s="28">
        <v>2.7312470853816901E-2</v>
      </c>
      <c r="CI3" s="28">
        <v>0.96068380839378098</v>
      </c>
      <c r="CJ3" s="28">
        <v>0</v>
      </c>
      <c r="CK3" s="28">
        <v>0.15750476164718299</v>
      </c>
      <c r="CL3" s="28">
        <v>0</v>
      </c>
      <c r="CM3" s="28">
        <v>5.2549295168570799E-2</v>
      </c>
      <c r="CN3" s="28">
        <v>1906.3505139507299</v>
      </c>
      <c r="CO3" s="28">
        <v>0</v>
      </c>
      <c r="CP3" s="28">
        <v>7.9634916020238297E-2</v>
      </c>
      <c r="CQ3" s="28">
        <v>50.5707314964367</v>
      </c>
      <c r="CR3" s="28">
        <v>746.50157717754598</v>
      </c>
      <c r="CS3" s="28">
        <v>59.9091705446437</v>
      </c>
      <c r="CT3" s="28">
        <v>1.5223716523752699</v>
      </c>
      <c r="CU3" s="28">
        <v>3.2384798645532999E-3</v>
      </c>
      <c r="CV3" s="28">
        <v>0</v>
      </c>
      <c r="CW3" s="28">
        <v>214.356150743483</v>
      </c>
      <c r="CX3" s="28">
        <v>214.356150743483</v>
      </c>
      <c r="CY3" s="28">
        <v>0</v>
      </c>
      <c r="CZ3" s="28">
        <v>0</v>
      </c>
      <c r="DA3" s="28">
        <v>0</v>
      </c>
      <c r="DB3" s="28">
        <v>21.764789826341399</v>
      </c>
      <c r="DC3" s="28">
        <v>5.28965986805552E-5</v>
      </c>
      <c r="DD3" s="28">
        <v>6.6122796405805197E-5</v>
      </c>
      <c r="DE3" s="28">
        <v>0</v>
      </c>
      <c r="DF3" s="28">
        <v>0</v>
      </c>
      <c r="DG3" s="28">
        <v>10.8350989505445</v>
      </c>
      <c r="DH3" s="28">
        <v>3.8622151660135599E-2</v>
      </c>
      <c r="DI3" s="28">
        <v>0</v>
      </c>
      <c r="DJ3" s="28">
        <v>0.45653699014190702</v>
      </c>
      <c r="DK3" s="28">
        <v>0</v>
      </c>
      <c r="DL3" s="28">
        <v>3.9629232626200501E-4</v>
      </c>
      <c r="DM3" s="28">
        <v>1.1279146458550401E-3</v>
      </c>
      <c r="DN3" s="28">
        <v>6.1004960906540595E-4</v>
      </c>
      <c r="DO3" s="28">
        <v>1.23847542364566E-3</v>
      </c>
      <c r="DP3" s="28">
        <v>8.5826206489450492</v>
      </c>
      <c r="DQ3" s="28">
        <v>2.8949815096148801E-2</v>
      </c>
      <c r="DR3" s="28">
        <v>0</v>
      </c>
      <c r="DS3" s="28">
        <v>0.70428923085873396</v>
      </c>
      <c r="DT3" s="28">
        <v>0</v>
      </c>
      <c r="DU3" s="28">
        <v>0</v>
      </c>
      <c r="DV3" s="28">
        <v>2.46329842755335E-3</v>
      </c>
      <c r="DW3" s="28">
        <v>3.5447065526877102E-3</v>
      </c>
      <c r="DX3" s="28">
        <v>2013.2922204460999</v>
      </c>
      <c r="DY3" s="28">
        <v>7846.0965090516002</v>
      </c>
      <c r="DZ3" s="28">
        <v>871.78708816128801</v>
      </c>
      <c r="EA3" s="28">
        <v>8717.8835972128909</v>
      </c>
      <c r="EB3" s="28">
        <v>0</v>
      </c>
      <c r="EC3" s="28">
        <v>66.9096731361265</v>
      </c>
      <c r="ED3" s="28">
        <v>0</v>
      </c>
      <c r="EE3" s="28">
        <v>4.84808595324813E-3</v>
      </c>
      <c r="EF3" s="28">
        <v>0</v>
      </c>
      <c r="EG3" s="28">
        <v>0</v>
      </c>
      <c r="EH3" s="28">
        <v>0</v>
      </c>
      <c r="EI3" s="28">
        <v>0</v>
      </c>
      <c r="EJ3" s="28">
        <v>6.9061026114849996E-5</v>
      </c>
      <c r="EK3" s="28">
        <v>2.79973589034208E-4</v>
      </c>
      <c r="EL3" s="28">
        <v>5.1084282900226097E-2</v>
      </c>
      <c r="EM3" s="28">
        <v>2.2462283011734101</v>
      </c>
      <c r="EN3" s="28">
        <v>539.57837562951795</v>
      </c>
      <c r="EO3" s="28">
        <v>2.98741405314242</v>
      </c>
      <c r="EP3" s="28">
        <v>7.3780181127333204</v>
      </c>
      <c r="EQ3" s="28">
        <v>18.5005718242695</v>
      </c>
      <c r="ER3" s="28">
        <v>4.17820927352194</v>
      </c>
      <c r="ES3" s="28">
        <v>0</v>
      </c>
      <c r="ET3" s="28">
        <v>1.32241403903283E-5</v>
      </c>
      <c r="EU3" s="28">
        <v>0.99502857829439395</v>
      </c>
      <c r="EV3" s="28">
        <v>286.79834186367702</v>
      </c>
      <c r="EW3" s="28">
        <v>265.92655629910098</v>
      </c>
      <c r="EX3" s="28">
        <v>20.8717855645762</v>
      </c>
      <c r="EY3" s="28">
        <v>7.2979315134178796E-5</v>
      </c>
      <c r="EZ3" s="28">
        <v>1.61216951338481E-5</v>
      </c>
      <c r="FA3" s="28">
        <v>9.1964039376753295</v>
      </c>
      <c r="FB3" s="28">
        <v>4.3108186312604601E-5</v>
      </c>
      <c r="FC3" s="28">
        <v>48.290044154389598</v>
      </c>
      <c r="FD3" s="28">
        <v>11.915404981122901</v>
      </c>
      <c r="FE3" s="28">
        <v>6.3874423829759097</v>
      </c>
      <c r="FF3" s="28">
        <v>120.777481130309</v>
      </c>
      <c r="FG3" s="28">
        <v>2.8445371451247401E-2</v>
      </c>
      <c r="FH3" s="28">
        <v>247.42654802630801</v>
      </c>
      <c r="FI3" s="28">
        <v>6.67197212828696</v>
      </c>
      <c r="FJ3" s="28">
        <v>25.312494026466499</v>
      </c>
      <c r="FK3" s="28">
        <v>1.0897112055424101</v>
      </c>
      <c r="FL3" s="28">
        <v>0</v>
      </c>
      <c r="FM3" s="28">
        <v>2940.8057876559001</v>
      </c>
      <c r="FN3" s="28">
        <v>23.431071336624498</v>
      </c>
      <c r="FO3" s="28">
        <v>9.0634981854197494E-2</v>
      </c>
      <c r="FP3" s="28">
        <v>0</v>
      </c>
      <c r="FQ3" s="28">
        <v>0</v>
      </c>
      <c r="FR3" s="28">
        <v>18.0342862805858</v>
      </c>
      <c r="FS3" s="28">
        <v>8.7427942565024601</v>
      </c>
      <c r="FT3" s="28">
        <v>7.96452027209444E-2</v>
      </c>
      <c r="FU3" s="28">
        <v>1183.2117286943601</v>
      </c>
      <c r="FV3" s="28">
        <v>3.8332743166982102</v>
      </c>
      <c r="FW3" s="28">
        <v>9.9664493456451595</v>
      </c>
      <c r="FY3" s="26">
        <f t="shared" ref="FY3:FY34" si="0">DX3/FU3</f>
        <v>1.7015485661790299</v>
      </c>
      <c r="FZ3" s="40" t="e">
        <f t="shared" ref="FZ3:FZ34" si="1">(CN3-B3)/(B3+1E-50)</f>
        <v>#VALUE!</v>
      </c>
      <c r="GA3" s="40">
        <f t="shared" ref="GA3:GA34" si="2">(DT3-C3)/(C3+1E-50)</f>
        <v>0</v>
      </c>
      <c r="GB3" s="40">
        <f t="shared" ref="GB3:GB34" si="3">(EA3-D3)/(D3+1E-50)</f>
        <v>2.6299946849011246E-3</v>
      </c>
      <c r="GC3" s="40">
        <f t="shared" ref="GC3:GC34" si="4">(EV3-E3)/(E3+1E-50)</f>
        <v>2.5823333986781803E-3</v>
      </c>
      <c r="GD3" s="40">
        <f t="shared" ref="GD3:GD34" si="5">(EW3-F3)/(F3+1E-50)</f>
        <v>2.569769868658004E-3</v>
      </c>
      <c r="GE3" s="40">
        <f t="shared" ref="GE3:GE34" si="6">(FM3-G3)/(G3+1E-50)</f>
        <v>2.7380575723535321E-3</v>
      </c>
      <c r="GF3" s="40">
        <f t="shared" ref="GF3:GF34" si="7">(FU3-H3)/(H3+1E-50)</f>
        <v>2.6976270690463608E-3</v>
      </c>
      <c r="GG3" s="40">
        <f t="shared" ref="GG3:GG34" si="8">(BN3-I3)/(I3+1E-50)</f>
        <v>2.7160723901625519E-3</v>
      </c>
      <c r="GH3" s="40">
        <f t="shared" ref="GH3:GH34" si="9">(BK3-J3)/(J3+1E-50)</f>
        <v>2.7278944113032001E-3</v>
      </c>
      <c r="GI3" s="40">
        <f t="shared" ref="GI3:GI34" si="10">(BR3+BQ3-K3)/(K3+1E-50)</f>
        <v>2.7659791437420951E-3</v>
      </c>
      <c r="GJ3" s="40">
        <f t="shared" ref="GJ3:GJ34" si="11">(BS3-L3)/(L3+1E-50)</f>
        <v>2.6971482038937382E-3</v>
      </c>
      <c r="GK3" s="40">
        <f t="shared" ref="GK3:GK34" si="12">(BU3+BV3-M3)/(M3+1E-50)</f>
        <v>0</v>
      </c>
      <c r="GL3" s="40">
        <f t="shared" ref="GL3:GL34" si="13">(BX3-N3)/(N3+1E-50)</f>
        <v>2.7403126703354386E-3</v>
      </c>
      <c r="GM3" s="40">
        <f t="shared" ref="GM3:GM34" si="14">(BY3+BZ3-O3)/(O3+1E-50)</f>
        <v>2.739095007798076E-3</v>
      </c>
      <c r="GN3" s="40">
        <f t="shared" ref="GN3:GN34" si="15">(CA3-P3)/(P3+1E-50)</f>
        <v>2.7249766699230034E-3</v>
      </c>
      <c r="GO3" s="40">
        <f t="shared" ref="GO3:GO34" si="16">(CD3-Q3)/(Q3+1E-50)</f>
        <v>2.7539275671079719E-3</v>
      </c>
      <c r="GP3" s="40">
        <f t="shared" ref="GP3:GP34" si="17">(CG3-R3)/(R3+1E-50)</f>
        <v>0</v>
      </c>
      <c r="GQ3" s="40">
        <f t="shared" ref="GQ3:GQ34" si="18">(CE3+CF3-S3)/(S3+1E-50)</f>
        <v>2.6647163757514028E-3</v>
      </c>
      <c r="GR3" s="40">
        <f t="shared" ref="GR3:GR34" si="19">(CH3-T3)/(T3+1E-50)</f>
        <v>2.6752470165621435E-3</v>
      </c>
      <c r="GS3" s="40">
        <f t="shared" ref="GS3:GS34" si="20">(CJ3-U3)/(U3+1E-50)</f>
        <v>0</v>
      </c>
      <c r="GT3" s="40">
        <f t="shared" ref="GT3:GT34" si="21">(CO3-V3)/(V3+1E-50)</f>
        <v>0</v>
      </c>
      <c r="GU3" s="40">
        <f t="shared" ref="GU3:GU34" si="22">(CP3-W3)/(W3+1E-50)</f>
        <v>2.7636000073247118E-3</v>
      </c>
      <c r="GV3" s="40">
        <f t="shared" ref="GV3:GV34" si="23">(BW3-X3)/(X3+1E-50)</f>
        <v>2.7392581544749563E-3</v>
      </c>
      <c r="GW3" s="40">
        <f t="shared" ref="GW3:GW34" si="24">(CX3-Y3)/(Y3+1E-50)</f>
        <v>2.7104693422791968E-3</v>
      </c>
      <c r="GX3" s="40">
        <f t="shared" ref="GX3:GX34" si="25">(DA3-Z3)/(Z3+1E-50)</f>
        <v>0</v>
      </c>
      <c r="GY3" s="40">
        <f t="shared" ref="GY3:GY34" si="26">(DC3+DD3+ET3-AA3)/(AA3+1E-50)</f>
        <v>2.7337524676317826E-3</v>
      </c>
      <c r="GZ3" s="40">
        <f t="shared" ref="GZ3:GZ34" si="27">(DL3+DM3-AB3)/(AB3+1E-50)</f>
        <v>2.721434915996029E-3</v>
      </c>
      <c r="HA3" s="40">
        <f t="shared" ref="HA3:HA34" si="28">(DO3+DN3-AC3)/(AC3+1E-50)</f>
        <v>2.7323382148763094E-3</v>
      </c>
      <c r="HB3" s="40">
        <f t="shared" ref="HB3:HB34" si="29">(CI3-AD3)/(AD3+1E-50)</f>
        <v>2.7485261688458191E-3</v>
      </c>
      <c r="HC3" s="40">
        <f t="shared" ref="HC3:HC34" si="30">(DP3-AE3)/(AE3+1E-50)</f>
        <v>2.7329497839843446E-3</v>
      </c>
      <c r="HD3" s="40">
        <f t="shared" ref="HD3:HD34" si="31">(DS3-AF3)/(AF3+1E-50)</f>
        <v>1.724995740649041</v>
      </c>
      <c r="HE3" s="40">
        <f t="shared" ref="HE3:HE34" si="32">(DV3+DW3-AG3)/(AG3+1E-50)</f>
        <v>2.7428499538868726E-3</v>
      </c>
      <c r="HF3" s="40">
        <f t="shared" ref="HF3:HF34" si="33">(CL3-AH3)/(AH3+1E-50)</f>
        <v>0</v>
      </c>
      <c r="HG3" s="40">
        <f t="shared" ref="HG3:HG34" si="34">(FG3-AI3)/(AI3+1E-50)</f>
        <v>1.9306153475407545E-3</v>
      </c>
      <c r="HH3" s="40">
        <f t="shared" ref="HH3:HH34" si="35">(FS3-AJ3)/(AJ3+1E-50)</f>
        <v>2.6735693923476259E-3</v>
      </c>
      <c r="HI3" s="40">
        <f t="shared" ref="HI3:HI34" si="36">(CK3-AK3)/(AK3+1E-50)</f>
        <v>2.7324897823581425E-3</v>
      </c>
      <c r="HJ3" s="40">
        <f t="shared" ref="HJ3:HJ34" si="37">(CM3-AL3)/(AL3+1E-50)</f>
        <v>2.7651743370672444E-3</v>
      </c>
      <c r="HK3" s="40">
        <f t="shared" ref="HK3:HK34" si="38">(FV3-AM3)/(AM3+1E-50)</f>
        <v>2.6300923296519682E-3</v>
      </c>
      <c r="HL3" s="40">
        <f t="shared" ref="HL3:HL34" si="39">(EE3-AN3)/(AN3+1E-50)</f>
        <v>2.607550966868287E-3</v>
      </c>
      <c r="HM3" s="40">
        <f t="shared" ref="HM3:HM34" si="40">(EF3-AO3)/(AO3+1E-50)</f>
        <v>0</v>
      </c>
      <c r="HN3" s="40">
        <f t="shared" ref="HN3:HN34" si="41">(EG3-AP3)/(AP3+1E-50)</f>
        <v>0</v>
      </c>
      <c r="HO3" s="40">
        <f t="shared" ref="HO3:HO34" si="42">(EH3-AQ3)/(AQ3+1E-50)</f>
        <v>0</v>
      </c>
      <c r="HP3" s="40">
        <f t="shared" ref="HP3:HP34" si="43">(EI3-AR3)/(AR3+1E-50)</f>
        <v>0</v>
      </c>
      <c r="HQ3" s="40">
        <f t="shared" ref="HQ3:HQ34" si="44">(EJ3-AS3)/(AS3+1E-50)</f>
        <v>2.8086664098936486E-3</v>
      </c>
      <c r="HR3" s="40">
        <f t="shared" ref="HR3:HR34" si="45">(EK3-AT3)/(AT3+1E-50)</f>
        <v>2.7283554427426819E-3</v>
      </c>
      <c r="HS3" s="40">
        <f t="shared" ref="HS3:HS34" si="46">(EL3-AU3)/(AU3+1E-50)</f>
        <v>2.7904190864190197E-3</v>
      </c>
      <c r="HT3" s="40">
        <f t="shared" ref="HT3:HT34" si="47">(CB3-AV3)/(AV3+1E-50)</f>
        <v>0</v>
      </c>
      <c r="HU3" s="40">
        <f t="shared" ref="HU3:HU34" si="48">(CT3-AW3)/(AW3+1E-50)</f>
        <v>2.6251470642060007E-3</v>
      </c>
      <c r="HV3" s="40">
        <f t="shared" ref="HV3:HV34" si="49">(DB3-AX3)/(AX3+1E-50)</f>
        <v>2.7401791119128953E-3</v>
      </c>
      <c r="HW3" s="40">
        <f t="shared" ref="HW3:HW34" si="50">(FO3-AY3)/(AY3+1E-50)</f>
        <v>2.7720498927194148E-3</v>
      </c>
      <c r="HX3" s="40">
        <f t="shared" ref="HX3:HX34" si="51">(DQ3-AZ3)/(AZ3+1E-50)</f>
        <v>2.7299053080530695E-3</v>
      </c>
      <c r="HY3" s="40">
        <f t="shared" ref="HY3:HY34" si="52">(BL3-BA3)/(BA3+1E-50)</f>
        <v>0</v>
      </c>
      <c r="HZ3" s="40">
        <f t="shared" ref="HZ3:HZ34" si="53">(BJ3-BB3)/(BB3+1E-50)</f>
        <v>0</v>
      </c>
      <c r="IA3" s="40">
        <f t="shared" ref="IA3:IA34" si="54">(FL3-BC3)/(BC3+1E-50)</f>
        <v>0</v>
      </c>
      <c r="IB3" s="40">
        <f t="shared" ref="IB3:IB34" si="55">(BT3-BD3)/(BD3+1E-50)</f>
        <v>0</v>
      </c>
      <c r="IC3" s="40">
        <f>(DF3-BE3)/(BE3+1E-50)</f>
        <v>0</v>
      </c>
    </row>
    <row r="4" spans="1:237" x14ac:dyDescent="0.25">
      <c r="A4" s="17" t="s">
        <v>173</v>
      </c>
      <c r="B4" s="17">
        <v>337.90161257</v>
      </c>
      <c r="C4" s="17"/>
      <c r="D4" s="17">
        <v>2603.7251019</v>
      </c>
      <c r="E4" s="17">
        <v>50.887036500000001</v>
      </c>
      <c r="F4" s="17">
        <v>50.887036500000001</v>
      </c>
      <c r="G4" s="17">
        <v>30.740079775000002</v>
      </c>
      <c r="H4" s="17">
        <v>179.30481596999999</v>
      </c>
      <c r="I4" s="17">
        <v>2.3929459733999998</v>
      </c>
      <c r="J4" s="17">
        <v>2.1980725726000001</v>
      </c>
      <c r="L4" s="17">
        <v>0.58181028550000002</v>
      </c>
      <c r="N4" s="17">
        <v>0.22956313610000001</v>
      </c>
      <c r="Q4" s="17">
        <v>1.2463935000000001E-2</v>
      </c>
      <c r="T4" s="17">
        <v>1.1168322E-2</v>
      </c>
      <c r="W4" s="17">
        <v>1.1590658E-2</v>
      </c>
      <c r="Y4" s="17">
        <v>19.405682345999999</v>
      </c>
      <c r="AD4" s="17">
        <v>3.9841532300000003E-2</v>
      </c>
      <c r="AE4" s="17">
        <v>0.77347088639999995</v>
      </c>
      <c r="AF4" s="17">
        <v>3.4158047099999998E-2</v>
      </c>
      <c r="AI4" s="17">
        <v>1.1803411E-2</v>
      </c>
      <c r="AJ4" s="17">
        <v>0.79454414559999997</v>
      </c>
      <c r="AK4" s="17">
        <v>1.75455248E-2</v>
      </c>
      <c r="AL4" s="17">
        <v>7.2357436000000004E-3</v>
      </c>
      <c r="AM4" s="17">
        <v>0.33539353659999999</v>
      </c>
      <c r="AN4" s="17">
        <v>1.882463E-3</v>
      </c>
      <c r="AS4" s="17">
        <v>1.050461E-4</v>
      </c>
      <c r="AT4" s="17">
        <v>2.1860480000000001E-4</v>
      </c>
      <c r="AU4" s="17">
        <v>9.9481029999999998E-3</v>
      </c>
      <c r="AW4" s="17">
        <v>0.15790014999999999</v>
      </c>
      <c r="AX4" s="17">
        <v>0.1699429026</v>
      </c>
      <c r="AY4" s="17">
        <v>1.4502610000000001E-2</v>
      </c>
      <c r="BD4" s="5">
        <v>1.0569960000000001E-6</v>
      </c>
      <c r="BF4" s="15"/>
      <c r="BG4" s="28" t="s">
        <v>173</v>
      </c>
      <c r="BH4" s="28">
        <v>3.2428814775376701E-2</v>
      </c>
      <c r="BI4" s="28">
        <v>6.5299545225284597E-2</v>
      </c>
      <c r="BJ4" s="28">
        <v>0</v>
      </c>
      <c r="BK4" s="28">
        <v>2.2040866262462799</v>
      </c>
      <c r="BL4" s="28">
        <v>0</v>
      </c>
      <c r="BM4" s="28">
        <v>2.3994981769435402</v>
      </c>
      <c r="BN4" s="28">
        <v>2.3994981769435402</v>
      </c>
      <c r="BO4" s="28">
        <v>0.117856667928144</v>
      </c>
      <c r="BP4" s="28">
        <v>2.6206376713900501E-2</v>
      </c>
      <c r="BQ4" s="28">
        <v>0</v>
      </c>
      <c r="BR4" s="28">
        <v>0</v>
      </c>
      <c r="BS4" s="28">
        <v>0.58341712331711604</v>
      </c>
      <c r="BT4" s="28">
        <v>1.0598982503811199E-6</v>
      </c>
      <c r="BU4" s="28">
        <v>0</v>
      </c>
      <c r="BV4" s="28">
        <v>0</v>
      </c>
      <c r="BW4" s="28">
        <v>0</v>
      </c>
      <c r="BX4" s="28">
        <v>0.23019034742470201</v>
      </c>
      <c r="BY4" s="28">
        <v>0</v>
      </c>
      <c r="BZ4" s="28">
        <v>0</v>
      </c>
      <c r="CA4" s="28">
        <v>0</v>
      </c>
      <c r="CB4" s="28">
        <v>0</v>
      </c>
      <c r="CC4" s="28">
        <v>702.47431462427505</v>
      </c>
      <c r="CD4" s="28">
        <v>1.24981412999554E-2</v>
      </c>
      <c r="CE4" s="28">
        <v>0</v>
      </c>
      <c r="CF4" s="28">
        <v>0</v>
      </c>
      <c r="CG4" s="28">
        <v>0</v>
      </c>
      <c r="CH4" s="28">
        <v>1.1198871618908901E-2</v>
      </c>
      <c r="CI4" s="28">
        <v>3.9950830493170497E-2</v>
      </c>
      <c r="CJ4" s="28">
        <v>0</v>
      </c>
      <c r="CK4" s="28">
        <v>1.7594012537012201E-2</v>
      </c>
      <c r="CL4" s="28">
        <v>0</v>
      </c>
      <c r="CM4" s="28">
        <v>7.2547623059243298E-3</v>
      </c>
      <c r="CN4" s="28">
        <v>338.80339974756902</v>
      </c>
      <c r="CO4" s="28">
        <v>0</v>
      </c>
      <c r="CP4" s="28">
        <v>1.1622391454885099E-2</v>
      </c>
      <c r="CQ4" s="28">
        <v>2.7327252466415999</v>
      </c>
      <c r="CR4" s="28">
        <v>116.67323022209899</v>
      </c>
      <c r="CS4" s="28">
        <v>1.36161514916819</v>
      </c>
      <c r="CT4" s="28">
        <v>0.15833094339544801</v>
      </c>
      <c r="CU4" s="28">
        <v>7.0901097112444397E-2</v>
      </c>
      <c r="CV4" s="28">
        <v>1.8657723308917001E-2</v>
      </c>
      <c r="CW4" s="28">
        <v>19.4582943689209</v>
      </c>
      <c r="CX4" s="28">
        <v>19.4582943689209</v>
      </c>
      <c r="CY4" s="28">
        <v>8.8834164744787999E-4</v>
      </c>
      <c r="CZ4" s="28">
        <v>0</v>
      </c>
      <c r="DA4" s="28">
        <v>0</v>
      </c>
      <c r="DB4" s="28">
        <v>0.17040833634413699</v>
      </c>
      <c r="DC4" s="28">
        <v>0</v>
      </c>
      <c r="DD4" s="28">
        <v>0</v>
      </c>
      <c r="DE4" s="28">
        <v>0</v>
      </c>
      <c r="DF4" s="28">
        <v>0</v>
      </c>
      <c r="DG4" s="28">
        <v>0.11050543866621899</v>
      </c>
      <c r="DH4" s="28">
        <v>1.7811109795009699E-2</v>
      </c>
      <c r="DI4" s="28">
        <v>4.4424614302485197E-4</v>
      </c>
      <c r="DJ4" s="28">
        <v>0.54182148924857398</v>
      </c>
      <c r="DK4" s="28">
        <v>4.2417584695514397E-2</v>
      </c>
      <c r="DL4" s="28">
        <v>0</v>
      </c>
      <c r="DM4" s="28">
        <v>0</v>
      </c>
      <c r="DN4" s="28">
        <v>0</v>
      </c>
      <c r="DO4" s="28">
        <v>0</v>
      </c>
      <c r="DP4" s="28">
        <v>0.78003036090026501</v>
      </c>
      <c r="DQ4" s="28">
        <v>0</v>
      </c>
      <c r="DR4" s="28">
        <v>0</v>
      </c>
      <c r="DS4" s="28">
        <v>7.6051488684025795E-2</v>
      </c>
      <c r="DT4" s="28">
        <v>0</v>
      </c>
      <c r="DU4" s="28">
        <v>0</v>
      </c>
      <c r="DV4" s="28">
        <v>0</v>
      </c>
      <c r="DW4" s="28">
        <v>0</v>
      </c>
      <c r="DX4" s="28">
        <v>306.86602512166598</v>
      </c>
      <c r="DY4" s="28">
        <v>2349.4690972624098</v>
      </c>
      <c r="DZ4" s="28">
        <v>261.05224755700198</v>
      </c>
      <c r="EA4" s="28">
        <v>2610.5213448194099</v>
      </c>
      <c r="EB4" s="28">
        <v>1.98757286727625E-4</v>
      </c>
      <c r="EC4" s="28">
        <v>5.8463891036392601</v>
      </c>
      <c r="ED4" s="28">
        <v>2.1840826511185799E-2</v>
      </c>
      <c r="EE4" s="28">
        <v>1.8870980176325599E-3</v>
      </c>
      <c r="EF4" s="28">
        <v>0</v>
      </c>
      <c r="EG4" s="28">
        <v>0</v>
      </c>
      <c r="EH4" s="28">
        <v>0</v>
      </c>
      <c r="EI4" s="28">
        <v>0</v>
      </c>
      <c r="EJ4" s="28">
        <v>1.0533080477283E-4</v>
      </c>
      <c r="EK4" s="28">
        <v>2.1923424230956199E-4</v>
      </c>
      <c r="EL4" s="28">
        <v>9.9772105356239794E-3</v>
      </c>
      <c r="EM4" s="28">
        <v>0.40845616539074198</v>
      </c>
      <c r="EN4" s="28">
        <v>93.033891794573293</v>
      </c>
      <c r="EO4" s="28">
        <v>0.55261347024035701</v>
      </c>
      <c r="EP4" s="28">
        <v>1.44160870384761</v>
      </c>
      <c r="EQ4" s="28">
        <v>3.49190322591312</v>
      </c>
      <c r="ER4" s="28">
        <v>0.81690499512227399</v>
      </c>
      <c r="ES4" s="28">
        <v>0</v>
      </c>
      <c r="ET4" s="28">
        <v>0</v>
      </c>
      <c r="EU4" s="28">
        <v>0.19221220081901699</v>
      </c>
      <c r="EV4" s="28">
        <v>51.026018837172103</v>
      </c>
      <c r="EW4" s="28">
        <v>51.026018837172103</v>
      </c>
      <c r="EX4" s="28">
        <v>0</v>
      </c>
      <c r="EY4" s="28">
        <v>0</v>
      </c>
      <c r="EZ4" s="28">
        <v>0</v>
      </c>
      <c r="FA4" s="28">
        <v>1.5211061624696101</v>
      </c>
      <c r="FB4" s="28">
        <v>0</v>
      </c>
      <c r="FC4" s="28">
        <v>9.3709638276646903</v>
      </c>
      <c r="FD4" s="28">
        <v>2.3305858893169402</v>
      </c>
      <c r="FE4" s="28">
        <v>1.24940915910206</v>
      </c>
      <c r="FF4" s="28">
        <v>23.427317360846999</v>
      </c>
      <c r="FG4" s="28">
        <v>1.1824529109277501E-2</v>
      </c>
      <c r="FH4" s="28">
        <v>60.631261797811703</v>
      </c>
      <c r="FI4" s="28">
        <v>1.2734234538710301</v>
      </c>
      <c r="FJ4" s="28">
        <v>4.9495142225676103</v>
      </c>
      <c r="FK4" s="28">
        <v>0</v>
      </c>
      <c r="FL4" s="28">
        <v>0</v>
      </c>
      <c r="FM4" s="28">
        <v>30.824244503161001</v>
      </c>
      <c r="FN4" s="28">
        <v>1.6799580032206001</v>
      </c>
      <c r="FO4" s="28">
        <v>1.45427352634798E-2</v>
      </c>
      <c r="FP4" s="28">
        <v>0</v>
      </c>
      <c r="FQ4" s="28">
        <v>3.1092590828552201E-3</v>
      </c>
      <c r="FR4" s="28">
        <v>0.82558251713430197</v>
      </c>
      <c r="FS4" s="28">
        <v>0.79671981090824695</v>
      </c>
      <c r="FT4" s="28">
        <v>0.163904978047821</v>
      </c>
      <c r="FU4" s="28">
        <v>179.793522269438</v>
      </c>
      <c r="FV4" s="28">
        <v>0.33631378855580701</v>
      </c>
      <c r="FW4" s="28">
        <v>0.64261317860684097</v>
      </c>
      <c r="FY4" s="26">
        <f t="shared" si="0"/>
        <v>1.7067690829361335</v>
      </c>
      <c r="FZ4" s="40">
        <f t="shared" si="1"/>
        <v>2.6687862502645042E-3</v>
      </c>
      <c r="GA4" s="40">
        <f t="shared" si="2"/>
        <v>0</v>
      </c>
      <c r="GB4" s="40">
        <f t="shared" si="3"/>
        <v>2.6101998688150782E-3</v>
      </c>
      <c r="GC4" s="40">
        <f t="shared" si="4"/>
        <v>2.7311933791251959E-3</v>
      </c>
      <c r="GD4" s="40">
        <f t="shared" si="5"/>
        <v>2.7311933791251959E-3</v>
      </c>
      <c r="GE4" s="40">
        <f t="shared" si="6"/>
        <v>2.7379476168259034E-3</v>
      </c>
      <c r="GF4" s="40">
        <f t="shared" si="7"/>
        <v>2.7255614791728416E-3</v>
      </c>
      <c r="GG4" s="40">
        <f t="shared" si="8"/>
        <v>2.738132668424063E-3</v>
      </c>
      <c r="GH4" s="40">
        <f t="shared" si="9"/>
        <v>2.7360578177662606E-3</v>
      </c>
      <c r="GI4" s="40">
        <f t="shared" si="10"/>
        <v>0</v>
      </c>
      <c r="GJ4" s="40">
        <f t="shared" si="11"/>
        <v>2.7617899806207766E-3</v>
      </c>
      <c r="GK4" s="40">
        <f t="shared" si="12"/>
        <v>0</v>
      </c>
      <c r="GL4" s="40">
        <f t="shared" si="13"/>
        <v>2.7321953139235054E-3</v>
      </c>
      <c r="GM4" s="40">
        <f t="shared" si="14"/>
        <v>0</v>
      </c>
      <c r="GN4" s="40">
        <f t="shared" si="15"/>
        <v>0</v>
      </c>
      <c r="GO4" s="40">
        <f t="shared" si="16"/>
        <v>2.7444222033731103E-3</v>
      </c>
      <c r="GP4" s="40">
        <f t="shared" si="17"/>
        <v>0</v>
      </c>
      <c r="GQ4" s="40">
        <f t="shared" si="18"/>
        <v>0</v>
      </c>
      <c r="GR4" s="40">
        <f t="shared" si="19"/>
        <v>2.7353812783067204E-3</v>
      </c>
      <c r="GS4" s="40">
        <f t="shared" si="20"/>
        <v>0</v>
      </c>
      <c r="GT4" s="40">
        <f t="shared" si="21"/>
        <v>0</v>
      </c>
      <c r="GU4" s="40">
        <f t="shared" si="22"/>
        <v>2.7378475738908991E-3</v>
      </c>
      <c r="GV4" s="40">
        <f t="shared" si="23"/>
        <v>0</v>
      </c>
      <c r="GW4" s="40">
        <f t="shared" si="24"/>
        <v>2.711165831885591E-3</v>
      </c>
      <c r="GX4" s="40">
        <f t="shared" si="25"/>
        <v>0</v>
      </c>
      <c r="GY4" s="40">
        <f t="shared" si="26"/>
        <v>0</v>
      </c>
      <c r="GZ4" s="40">
        <f t="shared" si="27"/>
        <v>0</v>
      </c>
      <c r="HA4" s="40">
        <f t="shared" si="28"/>
        <v>0</v>
      </c>
      <c r="HB4" s="40">
        <f t="shared" si="29"/>
        <v>2.7433230315414905E-3</v>
      </c>
      <c r="HC4" s="40">
        <f t="shared" si="30"/>
        <v>8.4805706531439293E-3</v>
      </c>
      <c r="HD4" s="40">
        <f t="shared" si="31"/>
        <v>1.2264589208329126</v>
      </c>
      <c r="HE4" s="40">
        <f t="shared" si="32"/>
        <v>0</v>
      </c>
      <c r="HF4" s="40">
        <f t="shared" si="33"/>
        <v>0</v>
      </c>
      <c r="HG4" s="40">
        <f t="shared" si="34"/>
        <v>1.7891530912124273E-3</v>
      </c>
      <c r="HH4" s="40">
        <f t="shared" si="35"/>
        <v>2.7382560431604757E-3</v>
      </c>
      <c r="HI4" s="40">
        <f t="shared" si="36"/>
        <v>2.7635387122875404E-3</v>
      </c>
      <c r="HJ4" s="40">
        <f t="shared" si="37"/>
        <v>2.6284383438254216E-3</v>
      </c>
      <c r="HK4" s="40">
        <f t="shared" si="38"/>
        <v>2.7437975255454809E-3</v>
      </c>
      <c r="HL4" s="40">
        <f t="shared" si="39"/>
        <v>2.4622091550059264E-3</v>
      </c>
      <c r="HM4" s="40">
        <f t="shared" si="40"/>
        <v>0</v>
      </c>
      <c r="HN4" s="40">
        <f t="shared" si="41"/>
        <v>0</v>
      </c>
      <c r="HO4" s="40">
        <f t="shared" si="42"/>
        <v>0</v>
      </c>
      <c r="HP4" s="40">
        <f t="shared" si="43"/>
        <v>0</v>
      </c>
      <c r="HQ4" s="40">
        <f t="shared" si="44"/>
        <v>2.7102840831786531E-3</v>
      </c>
      <c r="HR4" s="40">
        <f t="shared" si="45"/>
        <v>2.8793617960903859E-3</v>
      </c>
      <c r="HS4" s="40">
        <f t="shared" si="46"/>
        <v>2.9259383044163935E-3</v>
      </c>
      <c r="HT4" s="40">
        <f t="shared" si="47"/>
        <v>0</v>
      </c>
      <c r="HU4" s="40">
        <f t="shared" si="48"/>
        <v>2.7282646371648181E-3</v>
      </c>
      <c r="HV4" s="40">
        <f t="shared" si="49"/>
        <v>2.7387654148316831E-3</v>
      </c>
      <c r="HW4" s="40">
        <f t="shared" si="50"/>
        <v>2.7667615332549775E-3</v>
      </c>
      <c r="HX4" s="40">
        <f t="shared" si="51"/>
        <v>0</v>
      </c>
      <c r="HY4" s="40">
        <f t="shared" si="52"/>
        <v>0</v>
      </c>
      <c r="HZ4" s="40">
        <f t="shared" si="53"/>
        <v>0</v>
      </c>
      <c r="IA4" s="40">
        <f t="shared" si="54"/>
        <v>0</v>
      </c>
      <c r="IB4" s="40">
        <f t="shared" si="55"/>
        <v>2.7457534192370102E-3</v>
      </c>
      <c r="IC4" s="40">
        <f t="shared" ref="IC4:IC51" si="56">(DF4-BE4)/(BE4+1E-50)</f>
        <v>0</v>
      </c>
    </row>
    <row r="5" spans="1:237" x14ac:dyDescent="0.25">
      <c r="A5" s="17" t="s">
        <v>174</v>
      </c>
      <c r="B5" s="17">
        <v>803.54440555999997</v>
      </c>
      <c r="C5" s="17">
        <v>2.34E-4</v>
      </c>
      <c r="D5" s="17">
        <v>2533.0440493999999</v>
      </c>
      <c r="E5" s="17">
        <v>43.134537651999999</v>
      </c>
      <c r="F5" s="17">
        <v>42.753184105999999</v>
      </c>
      <c r="G5" s="17">
        <v>10.035526963000001</v>
      </c>
      <c r="H5" s="17">
        <v>222.35885461000001</v>
      </c>
      <c r="I5" s="17">
        <v>7.1030627393000003</v>
      </c>
      <c r="J5" s="17">
        <v>6.2955091130999996</v>
      </c>
      <c r="K5" s="17">
        <v>2.2134399999999999E-5</v>
      </c>
      <c r="L5" s="17">
        <v>1.6505129598999999</v>
      </c>
      <c r="N5" s="17">
        <v>0.715486807</v>
      </c>
      <c r="O5" s="17">
        <v>1.2241150000000001E-4</v>
      </c>
      <c r="Q5" s="17">
        <v>2.09819176E-2</v>
      </c>
      <c r="S5" s="5">
        <v>6.2009999999999996E-6</v>
      </c>
      <c r="T5" s="17">
        <v>1.8800853999999999E-2</v>
      </c>
      <c r="W5" s="17">
        <v>1.9511853999999999E-2</v>
      </c>
      <c r="Y5" s="17">
        <v>58.544726095000001</v>
      </c>
      <c r="AA5" s="5">
        <v>3.7242600000000001E-9</v>
      </c>
      <c r="AB5" s="17">
        <v>5.5325499999999997E-5</v>
      </c>
      <c r="AC5" s="17">
        <v>4.2040699999999999E-5</v>
      </c>
      <c r="AD5" s="17">
        <v>9.0202227199999999E-2</v>
      </c>
      <c r="AE5" s="17">
        <v>3.2388708067</v>
      </c>
      <c r="AF5" s="17">
        <v>6.0652102899999998E-2</v>
      </c>
      <c r="AG5" s="17">
        <v>2.323378E-4</v>
      </c>
      <c r="AI5" s="17">
        <v>1.9870011699999999E-2</v>
      </c>
      <c r="AJ5" s="17">
        <v>0.82998202239999996</v>
      </c>
      <c r="AK5" s="17">
        <v>4.1827305199999998E-2</v>
      </c>
      <c r="AL5" s="17">
        <v>1.45038306E-2</v>
      </c>
      <c r="AM5" s="17">
        <v>0.27429627649999999</v>
      </c>
      <c r="AN5" s="17">
        <v>4.0346287999999996E-3</v>
      </c>
      <c r="AS5" s="17">
        <v>1.3668750000000001E-4</v>
      </c>
      <c r="AT5" s="17">
        <v>3.4708839999999998E-4</v>
      </c>
      <c r="AU5" s="17">
        <v>7.8074395599999999E-2</v>
      </c>
      <c r="AW5" s="17">
        <v>6.4505471999999994E-2</v>
      </c>
      <c r="AX5" s="17">
        <v>0.59841238249999995</v>
      </c>
      <c r="AY5" s="17">
        <v>2.4413843300000002E-2</v>
      </c>
      <c r="BD5" s="5">
        <v>1.0747486999999999E-6</v>
      </c>
      <c r="BF5" s="15"/>
      <c r="BG5" s="28" t="s">
        <v>174</v>
      </c>
      <c r="BH5" s="28">
        <v>0</v>
      </c>
      <c r="BI5" s="28">
        <v>0</v>
      </c>
      <c r="BJ5" s="28">
        <v>0</v>
      </c>
      <c r="BK5" s="28">
        <v>6.3127784877024</v>
      </c>
      <c r="BL5" s="28">
        <v>0</v>
      </c>
      <c r="BM5" s="28">
        <v>7.1224591027286301</v>
      </c>
      <c r="BN5" s="28">
        <v>7.1224591027286301</v>
      </c>
      <c r="BO5" s="28">
        <v>0.20874998680202</v>
      </c>
      <c r="BP5" s="28">
        <v>0</v>
      </c>
      <c r="BQ5" s="28">
        <v>9.09931711833862E-6</v>
      </c>
      <c r="BR5" s="28">
        <v>1.30942376692736E-5</v>
      </c>
      <c r="BS5" s="28">
        <v>1.65502227416588</v>
      </c>
      <c r="BT5" s="28">
        <v>1.0777519167698701E-6</v>
      </c>
      <c r="BU5" s="28">
        <v>0</v>
      </c>
      <c r="BV5" s="28">
        <v>0</v>
      </c>
      <c r="BW5" s="28">
        <v>0</v>
      </c>
      <c r="BX5" s="28">
        <v>0.71744820920646701</v>
      </c>
      <c r="BY5" s="28">
        <v>2.9459735114667699E-5</v>
      </c>
      <c r="BZ5" s="28">
        <v>9.3300477851816104E-5</v>
      </c>
      <c r="CA5" s="28">
        <v>0</v>
      </c>
      <c r="CB5" s="28">
        <v>0</v>
      </c>
      <c r="CC5" s="28">
        <v>1394.8980830857499</v>
      </c>
      <c r="CD5" s="28">
        <v>2.1040994137029902E-2</v>
      </c>
      <c r="CE5" s="28">
        <v>1.8032818002943101E-6</v>
      </c>
      <c r="CF5" s="28">
        <v>4.4149076538964001E-6</v>
      </c>
      <c r="CG5" s="28">
        <v>0</v>
      </c>
      <c r="CH5" s="28">
        <v>1.88501163775221E-2</v>
      </c>
      <c r="CI5" s="28">
        <v>9.0445734116370996E-2</v>
      </c>
      <c r="CJ5" s="28">
        <v>0</v>
      </c>
      <c r="CK5" s="28">
        <v>4.1939510608574801E-2</v>
      </c>
      <c r="CL5" s="28">
        <v>0</v>
      </c>
      <c r="CM5" s="28">
        <v>1.4542078655401001E-2</v>
      </c>
      <c r="CN5" s="28">
        <v>805.74047860138603</v>
      </c>
      <c r="CO5" s="28">
        <v>0</v>
      </c>
      <c r="CP5" s="28">
        <v>1.9566493003984799E-2</v>
      </c>
      <c r="CQ5" s="28">
        <v>10.8946814057892</v>
      </c>
      <c r="CR5" s="28">
        <v>253.76710316536901</v>
      </c>
      <c r="CS5" s="28">
        <v>5.5333563231748002</v>
      </c>
      <c r="CT5" s="28">
        <v>6.4662696188704696E-2</v>
      </c>
      <c r="CU5" s="28">
        <v>0</v>
      </c>
      <c r="CV5" s="28">
        <v>0</v>
      </c>
      <c r="CW5" s="28">
        <v>58.704987325982501</v>
      </c>
      <c r="CX5" s="28">
        <v>58.704987325982501</v>
      </c>
      <c r="CY5" s="28">
        <v>0</v>
      </c>
      <c r="CZ5" s="28">
        <v>0</v>
      </c>
      <c r="DA5" s="28">
        <v>0</v>
      </c>
      <c r="DB5" s="28">
        <v>0.60005137646951601</v>
      </c>
      <c r="DC5" s="28">
        <v>1.49363570195714E-9</v>
      </c>
      <c r="DD5" s="28">
        <v>1.86724429209036E-9</v>
      </c>
      <c r="DE5" s="28">
        <v>0</v>
      </c>
      <c r="DF5" s="28">
        <v>0</v>
      </c>
      <c r="DG5" s="28">
        <v>0.27588661441087298</v>
      </c>
      <c r="DH5" s="28">
        <v>0</v>
      </c>
      <c r="DI5" s="28">
        <v>0</v>
      </c>
      <c r="DJ5" s="28">
        <v>0.16179267857868401</v>
      </c>
      <c r="DK5" s="28">
        <v>0</v>
      </c>
      <c r="DL5" s="28">
        <v>1.4422784768266599E-5</v>
      </c>
      <c r="DM5" s="28">
        <v>4.10546470675774E-5</v>
      </c>
      <c r="DN5" s="28">
        <v>1.3910005125746099E-5</v>
      </c>
      <c r="DO5" s="28">
        <v>2.82452421501679E-5</v>
      </c>
      <c r="DP5" s="28">
        <v>3.2477578669323202</v>
      </c>
      <c r="DQ5" s="28">
        <v>0</v>
      </c>
      <c r="DR5" s="28">
        <v>0</v>
      </c>
      <c r="DS5" s="28">
        <v>0.233241844714905</v>
      </c>
      <c r="DT5" s="28">
        <v>2.3463198796276299E-4</v>
      </c>
      <c r="DU5" s="28">
        <v>0</v>
      </c>
      <c r="DV5" s="28">
        <v>9.5531936705302398E-5</v>
      </c>
      <c r="DW5" s="28">
        <v>1.37486267960779E-4</v>
      </c>
      <c r="DX5" s="28">
        <v>529.480972701268</v>
      </c>
      <c r="DY5" s="28">
        <v>2285.8860180360098</v>
      </c>
      <c r="DZ5" s="28">
        <v>253.98733060136499</v>
      </c>
      <c r="EA5" s="28">
        <v>2539.8733486373799</v>
      </c>
      <c r="EB5" s="28">
        <v>0</v>
      </c>
      <c r="EC5" s="28">
        <v>23.780878854539399</v>
      </c>
      <c r="ED5" s="28">
        <v>0</v>
      </c>
      <c r="EE5" s="28">
        <v>4.0452859300120804E-3</v>
      </c>
      <c r="EF5" s="28">
        <v>0</v>
      </c>
      <c r="EG5" s="28">
        <v>0</v>
      </c>
      <c r="EH5" s="28">
        <v>0</v>
      </c>
      <c r="EI5" s="28">
        <v>0</v>
      </c>
      <c r="EJ5" s="28">
        <v>1.3706574830932999E-4</v>
      </c>
      <c r="EK5" s="28">
        <v>3.47993664180954E-4</v>
      </c>
      <c r="EL5" s="28">
        <v>7.8290704686695703E-2</v>
      </c>
      <c r="EM5" s="28">
        <v>0.344058201359149</v>
      </c>
      <c r="EN5" s="28">
        <v>93.112004594712502</v>
      </c>
      <c r="EO5" s="28">
        <v>0.46510057099709401</v>
      </c>
      <c r="EP5" s="28">
        <v>1.2101522276051699</v>
      </c>
      <c r="EQ5" s="28">
        <v>2.9343891777311102</v>
      </c>
      <c r="ER5" s="28">
        <v>0.68572782751037797</v>
      </c>
      <c r="ES5" s="28">
        <v>0</v>
      </c>
      <c r="ET5" s="28">
        <v>3.7343981657545001E-10</v>
      </c>
      <c r="EU5" s="28">
        <v>0.161438164872655</v>
      </c>
      <c r="EV5" s="28">
        <v>43.249898281542599</v>
      </c>
      <c r="EW5" s="28">
        <v>42.867553920028698</v>
      </c>
      <c r="EX5" s="28">
        <v>0.38234436151391399</v>
      </c>
      <c r="EY5" s="28">
        <v>0</v>
      </c>
      <c r="EZ5" s="28">
        <v>0</v>
      </c>
      <c r="FA5" s="28">
        <v>1.2875334898614901</v>
      </c>
      <c r="FB5" s="28">
        <v>0</v>
      </c>
      <c r="FC5" s="28">
        <v>7.8687887301928203</v>
      </c>
      <c r="FD5" s="28">
        <v>1.9563001670001201</v>
      </c>
      <c r="FE5" s="28">
        <v>1.04873612725077</v>
      </c>
      <c r="FF5" s="28">
        <v>19.672273187938501</v>
      </c>
      <c r="FG5" s="28">
        <v>1.9908252740290001E-2</v>
      </c>
      <c r="FH5" s="28">
        <v>66.872345896402607</v>
      </c>
      <c r="FI5" s="28">
        <v>1.0701427653675899</v>
      </c>
      <c r="FJ5" s="28">
        <v>4.1546014561528297</v>
      </c>
      <c r="FK5" s="28">
        <v>8.3118261889250592E-3</v>
      </c>
      <c r="FL5" s="28">
        <v>0</v>
      </c>
      <c r="FM5" s="28">
        <v>10.060377783494999</v>
      </c>
      <c r="FN5" s="28">
        <v>4.3970279714239204</v>
      </c>
      <c r="FO5" s="28">
        <v>2.4479276579969799E-2</v>
      </c>
      <c r="FP5" s="28">
        <v>0</v>
      </c>
      <c r="FQ5" s="28">
        <v>0</v>
      </c>
      <c r="FR5" s="28">
        <v>2.1685277688624098</v>
      </c>
      <c r="FS5" s="28">
        <v>0.83219636073633396</v>
      </c>
      <c r="FT5" s="28">
        <v>2.0391982871409901E-3</v>
      </c>
      <c r="FU5" s="28">
        <v>222.96666470896099</v>
      </c>
      <c r="FV5" s="28">
        <v>0.27502662269357298</v>
      </c>
      <c r="FW5" s="28">
        <v>1.82411455011662</v>
      </c>
      <c r="FY5" s="26">
        <f t="shared" si="0"/>
        <v>2.3747091225156951</v>
      </c>
      <c r="FZ5" s="40">
        <f t="shared" si="1"/>
        <v>2.7329828024321655E-3</v>
      </c>
      <c r="GA5" s="40">
        <f t="shared" si="2"/>
        <v>2.7008032596709071E-3</v>
      </c>
      <c r="GB5" s="40">
        <f t="shared" si="3"/>
        <v>2.6960838833409071E-3</v>
      </c>
      <c r="GC5" s="40">
        <f t="shared" si="4"/>
        <v>2.6744376043463004E-3</v>
      </c>
      <c r="GD5" s="40">
        <f t="shared" si="5"/>
        <v>2.6751180390479478E-3</v>
      </c>
      <c r="GE5" s="40">
        <f t="shared" si="6"/>
        <v>2.476284562496957E-3</v>
      </c>
      <c r="GF5" s="40">
        <f t="shared" si="7"/>
        <v>2.7334647861315597E-3</v>
      </c>
      <c r="GG5" s="40">
        <f t="shared" si="8"/>
        <v>2.7307042244345031E-3</v>
      </c>
      <c r="GH5" s="40">
        <f t="shared" si="9"/>
        <v>2.7431259795121991E-3</v>
      </c>
      <c r="GI5" s="40">
        <f t="shared" si="10"/>
        <v>2.6725272703223262E-3</v>
      </c>
      <c r="GJ5" s="40">
        <f t="shared" si="11"/>
        <v>2.732068378398731E-3</v>
      </c>
      <c r="GK5" s="40">
        <f t="shared" si="12"/>
        <v>0</v>
      </c>
      <c r="GL5" s="40">
        <f t="shared" si="13"/>
        <v>2.7413534215830915E-3</v>
      </c>
      <c r="GM5" s="40">
        <f t="shared" si="14"/>
        <v>2.8486944975250551E-3</v>
      </c>
      <c r="GN5" s="40">
        <f t="shared" si="15"/>
        <v>0</v>
      </c>
      <c r="GO5" s="40">
        <f t="shared" si="16"/>
        <v>2.8155928431394359E-3</v>
      </c>
      <c r="GP5" s="40">
        <f t="shared" si="17"/>
        <v>0</v>
      </c>
      <c r="GQ5" s="40">
        <f t="shared" si="18"/>
        <v>2.7720455072908941E-3</v>
      </c>
      <c r="GR5" s="40">
        <f t="shared" si="19"/>
        <v>2.6202202050024798E-3</v>
      </c>
      <c r="GS5" s="40">
        <f t="shared" si="20"/>
        <v>0</v>
      </c>
      <c r="GT5" s="40">
        <f t="shared" si="21"/>
        <v>0</v>
      </c>
      <c r="GU5" s="40">
        <f t="shared" si="22"/>
        <v>2.8002979104292582E-3</v>
      </c>
      <c r="GV5" s="40">
        <f t="shared" si="23"/>
        <v>0</v>
      </c>
      <c r="GW5" s="40">
        <f t="shared" si="24"/>
        <v>2.7374153347723353E-3</v>
      </c>
      <c r="GX5" s="40">
        <f t="shared" si="25"/>
        <v>0</v>
      </c>
      <c r="GY5" s="40">
        <f t="shared" si="26"/>
        <v>2.7011569071305926E-3</v>
      </c>
      <c r="GZ5" s="40">
        <f t="shared" si="27"/>
        <v>2.7461448309369155E-3</v>
      </c>
      <c r="HA5" s="40">
        <f t="shared" si="28"/>
        <v>2.7246757526396687E-3</v>
      </c>
      <c r="HB5" s="40">
        <f t="shared" si="29"/>
        <v>2.6995665620437965E-3</v>
      </c>
      <c r="HC5" s="40">
        <f t="shared" si="30"/>
        <v>2.7438761107532105E-3</v>
      </c>
      <c r="HD5" s="40">
        <f t="shared" si="31"/>
        <v>2.8455689673194331</v>
      </c>
      <c r="HE5" s="40">
        <f t="shared" si="32"/>
        <v>2.9285147147016365E-3</v>
      </c>
      <c r="HF5" s="40">
        <f t="shared" si="33"/>
        <v>0</v>
      </c>
      <c r="HG5" s="40">
        <f t="shared" si="34"/>
        <v>1.9245605320907719E-3</v>
      </c>
      <c r="HH5" s="40">
        <f t="shared" si="35"/>
        <v>2.6679353004911525E-3</v>
      </c>
      <c r="HI5" s="40">
        <f t="shared" si="36"/>
        <v>2.6825875594491586E-3</v>
      </c>
      <c r="HJ5" s="40">
        <f t="shared" si="37"/>
        <v>2.637100256879786E-3</v>
      </c>
      <c r="HK5" s="40">
        <f t="shared" si="38"/>
        <v>2.6626179651147537E-3</v>
      </c>
      <c r="HL5" s="40">
        <f t="shared" si="39"/>
        <v>2.6414152429786891E-3</v>
      </c>
      <c r="HM5" s="40">
        <f t="shared" si="40"/>
        <v>0</v>
      </c>
      <c r="HN5" s="40">
        <f t="shared" si="41"/>
        <v>0</v>
      </c>
      <c r="HO5" s="40">
        <f t="shared" si="42"/>
        <v>0</v>
      </c>
      <c r="HP5" s="40">
        <f t="shared" si="43"/>
        <v>0</v>
      </c>
      <c r="HQ5" s="40">
        <f t="shared" si="44"/>
        <v>2.7672487193780106E-3</v>
      </c>
      <c r="HR5" s="40">
        <f t="shared" si="45"/>
        <v>2.6081660492082554E-3</v>
      </c>
      <c r="HS5" s="40">
        <f t="shared" si="46"/>
        <v>2.7705508961468547E-3</v>
      </c>
      <c r="HT5" s="40">
        <f t="shared" si="47"/>
        <v>0</v>
      </c>
      <c r="HU5" s="40">
        <f t="shared" si="48"/>
        <v>2.4373775406945652E-3</v>
      </c>
      <c r="HV5" s="40">
        <f t="shared" si="49"/>
        <v>2.7389038352929741E-3</v>
      </c>
      <c r="HW5" s="40">
        <f t="shared" si="50"/>
        <v>2.6801712112978745E-3</v>
      </c>
      <c r="HX5" s="40">
        <f t="shared" si="51"/>
        <v>0</v>
      </c>
      <c r="HY5" s="40">
        <f t="shared" si="52"/>
        <v>0</v>
      </c>
      <c r="HZ5" s="40">
        <f t="shared" si="53"/>
        <v>0</v>
      </c>
      <c r="IA5" s="40">
        <f t="shared" si="54"/>
        <v>0</v>
      </c>
      <c r="IB5" s="40">
        <f t="shared" si="55"/>
        <v>2.7943432449559461E-3</v>
      </c>
      <c r="IC5" s="40">
        <f t="shared" si="56"/>
        <v>0</v>
      </c>
    </row>
    <row r="6" spans="1:237" x14ac:dyDescent="0.25">
      <c r="A6" s="17" t="s">
        <v>175</v>
      </c>
      <c r="B6" s="17">
        <v>6601.0771843000002</v>
      </c>
      <c r="C6" s="17">
        <v>131.99979963000001</v>
      </c>
      <c r="D6" s="17">
        <v>2738.5954425999998</v>
      </c>
      <c r="E6" s="17">
        <v>376.39831635000002</v>
      </c>
      <c r="F6" s="17">
        <v>371.59840097</v>
      </c>
      <c r="G6" s="17">
        <v>200.37148793</v>
      </c>
      <c r="H6" s="17">
        <v>2543.7534777000001</v>
      </c>
      <c r="I6" s="17">
        <v>16.231159236</v>
      </c>
      <c r="J6" s="17">
        <v>7.2375280264999997</v>
      </c>
      <c r="K6" s="17">
        <v>3.0855153000000001E-3</v>
      </c>
      <c r="L6" s="17">
        <v>16.990236005</v>
      </c>
      <c r="M6" s="17">
        <v>1.048124E-4</v>
      </c>
      <c r="N6" s="17">
        <v>1.5870993310999999</v>
      </c>
      <c r="O6" s="17">
        <v>7.8211635000000005E-3</v>
      </c>
      <c r="P6" s="17">
        <v>8.3381618699999993E-2</v>
      </c>
      <c r="Q6" s="17">
        <v>0.2713260173</v>
      </c>
      <c r="R6" s="17">
        <v>1.8853046200000001E-2</v>
      </c>
      <c r="S6" s="17">
        <v>9.2997819999999999E-4</v>
      </c>
      <c r="T6" s="17">
        <v>8.0507736499999996E-2</v>
      </c>
      <c r="U6" s="17">
        <v>0.12851572650000001</v>
      </c>
      <c r="V6" s="17">
        <v>4.9767889999999997E-4</v>
      </c>
      <c r="W6" s="17">
        <v>5.9687889399999999E-2</v>
      </c>
      <c r="X6" s="17">
        <v>9.52636964E-2</v>
      </c>
      <c r="Y6" s="17">
        <v>60.619308568999998</v>
      </c>
      <c r="Z6" s="17">
        <v>0.1616482424</v>
      </c>
      <c r="AA6" s="17">
        <v>2.1149089999999999E-3</v>
      </c>
      <c r="AB6" s="17">
        <v>9.7043449E-3</v>
      </c>
      <c r="AC6" s="17">
        <v>7.9857737000000005E-3</v>
      </c>
      <c r="AD6" s="5">
        <v>0.2505847075</v>
      </c>
      <c r="AE6" s="17">
        <v>5.7887856187000004</v>
      </c>
      <c r="AF6" s="17">
        <v>0.33924941980000001</v>
      </c>
      <c r="AG6" s="17">
        <v>1.8178495499999999E-2</v>
      </c>
      <c r="AH6" s="17">
        <v>0.18058965590000001</v>
      </c>
      <c r="AI6" s="17">
        <v>6.0828546499999997E-2</v>
      </c>
      <c r="AJ6" s="17">
        <v>22.202422433999999</v>
      </c>
      <c r="AK6" s="17">
        <v>0.1037848681</v>
      </c>
      <c r="AL6" s="17">
        <v>3.16950093E-2</v>
      </c>
      <c r="AM6" s="17">
        <v>18.474358629000001</v>
      </c>
      <c r="AN6" s="17">
        <v>8.8140805999999995E-3</v>
      </c>
      <c r="AO6" s="5">
        <v>3.7850000000000001E-7</v>
      </c>
      <c r="AP6" s="5">
        <v>3.5262100000000001E-6</v>
      </c>
      <c r="AR6" s="17">
        <v>4.31752E-5</v>
      </c>
      <c r="AS6" s="17">
        <v>5.5559089999999999E-4</v>
      </c>
      <c r="AT6" s="17">
        <v>3.7795830000000001E-4</v>
      </c>
      <c r="AU6" s="17">
        <v>9.0074990699999996E-2</v>
      </c>
      <c r="AV6" s="17">
        <v>1.925E-5</v>
      </c>
      <c r="AW6" s="17">
        <v>3.6452028126</v>
      </c>
      <c r="AX6" s="17">
        <v>125.66340326</v>
      </c>
      <c r="AY6" s="17">
        <v>7.2005576099999996E-2</v>
      </c>
      <c r="AZ6" s="17">
        <v>3.235E-5</v>
      </c>
      <c r="BB6" s="17">
        <v>5.9922600000000001E-5</v>
      </c>
      <c r="BD6" s="17">
        <v>1.7161686000000001E-3</v>
      </c>
      <c r="BE6" s="17">
        <v>5.8999999999999999E-3</v>
      </c>
      <c r="BF6" s="15"/>
      <c r="BG6" s="28" t="s">
        <v>175</v>
      </c>
      <c r="BH6" s="28">
        <v>9.6178184666225297E-2</v>
      </c>
      <c r="BI6" s="28">
        <v>4.3275464748971704</v>
      </c>
      <c r="BJ6" s="28">
        <v>6.00849445261988E-5</v>
      </c>
      <c r="BK6" s="28">
        <v>7.2545236795772601</v>
      </c>
      <c r="BL6" s="28">
        <v>0</v>
      </c>
      <c r="BM6" s="28">
        <v>16.2719543959956</v>
      </c>
      <c r="BN6" s="28">
        <v>16.2719543959956</v>
      </c>
      <c r="BO6" s="28">
        <v>0.67259518766720505</v>
      </c>
      <c r="BP6" s="28">
        <v>7.6415955634781305E-2</v>
      </c>
      <c r="BQ6" s="28">
        <v>1.26844192241935E-3</v>
      </c>
      <c r="BR6" s="28">
        <v>1.82527041699322E-3</v>
      </c>
      <c r="BS6" s="28">
        <v>17.035018338140102</v>
      </c>
      <c r="BT6" s="28">
        <v>1.71805172313047E-3</v>
      </c>
      <c r="BU6" s="28">
        <v>3.3630849736272199E-5</v>
      </c>
      <c r="BV6" s="28">
        <v>7.1469363966555994E-5</v>
      </c>
      <c r="BW6" s="28">
        <v>9.5498691738262795E-2</v>
      </c>
      <c r="BX6" s="28">
        <v>1.5906822202658599</v>
      </c>
      <c r="BY6" s="28">
        <v>1.88205226442236E-3</v>
      </c>
      <c r="BZ6" s="28">
        <v>5.9597919125095496E-3</v>
      </c>
      <c r="CA6" s="28">
        <v>8.3586076888130995E-2</v>
      </c>
      <c r="CB6" s="28">
        <v>1.9303170059028699E-5</v>
      </c>
      <c r="CC6" s="28">
        <v>5388.4532543954201</v>
      </c>
      <c r="CD6" s="28">
        <v>0.27205060212744098</v>
      </c>
      <c r="CE6" s="28">
        <v>2.7041599549772102E-4</v>
      </c>
      <c r="CF6" s="28">
        <v>6.6203798153849597E-4</v>
      </c>
      <c r="CG6" s="28">
        <v>1.89060214142041E-2</v>
      </c>
      <c r="CH6" s="28">
        <v>8.0711154948792094E-2</v>
      </c>
      <c r="CI6" s="28">
        <v>0.251218743054553</v>
      </c>
      <c r="CJ6" s="28">
        <v>0.128868056072281</v>
      </c>
      <c r="CK6" s="28">
        <v>0.10404284355683199</v>
      </c>
      <c r="CL6" s="28">
        <v>0.18108099051495699</v>
      </c>
      <c r="CM6" s="28">
        <v>3.1772324699000098E-2</v>
      </c>
      <c r="CN6" s="28">
        <v>6616.4044847963496</v>
      </c>
      <c r="CO6" s="28">
        <v>4.9906518072719399E-4</v>
      </c>
      <c r="CP6" s="28">
        <v>5.9835115478369803E-2</v>
      </c>
      <c r="CQ6" s="28">
        <v>36.761670263720397</v>
      </c>
      <c r="CR6" s="28">
        <v>790.34207095122201</v>
      </c>
      <c r="CS6" s="28">
        <v>27.267255577619402</v>
      </c>
      <c r="CT6" s="28">
        <v>3.65489796199904</v>
      </c>
      <c r="CU6" s="28">
        <v>5.8024702740839702</v>
      </c>
      <c r="CV6" s="28">
        <v>5.6996960157195901E-2</v>
      </c>
      <c r="CW6" s="28">
        <v>60.769075195072901</v>
      </c>
      <c r="CX6" s="28">
        <v>60.769075195072901</v>
      </c>
      <c r="CY6" s="28">
        <v>3.05713863762232E-3</v>
      </c>
      <c r="CZ6" s="28">
        <v>0</v>
      </c>
      <c r="DA6" s="28">
        <v>0.16206903263047701</v>
      </c>
      <c r="DB6" s="28">
        <v>126.012558127395</v>
      </c>
      <c r="DC6" s="28">
        <v>8.4815966237003601E-4</v>
      </c>
      <c r="DD6" s="28">
        <v>1.0601999254970899E-3</v>
      </c>
      <c r="DE6" s="28">
        <v>0</v>
      </c>
      <c r="DF6" s="28">
        <v>5.9158382027921404E-3</v>
      </c>
      <c r="DG6" s="28">
        <v>6.7516049291725704</v>
      </c>
      <c r="DH6" s="28">
        <v>7.5590125840873795E-2</v>
      </c>
      <c r="DI6" s="28">
        <v>8.3651908023860602E-3</v>
      </c>
      <c r="DJ6" s="28">
        <v>5.5086936341562103</v>
      </c>
      <c r="DK6" s="28">
        <v>0.35113761054355702</v>
      </c>
      <c r="DL6" s="28">
        <v>2.5297596055159498E-3</v>
      </c>
      <c r="DM6" s="28">
        <v>7.1999993227180696E-3</v>
      </c>
      <c r="DN6" s="28">
        <v>2.6423445769495702E-3</v>
      </c>
      <c r="DO6" s="28">
        <v>5.3647575366656099E-3</v>
      </c>
      <c r="DP6" s="28">
        <v>5.8256416175000201</v>
      </c>
      <c r="DQ6" s="28">
        <v>3.2429007622480498E-5</v>
      </c>
      <c r="DR6" s="28">
        <v>1.1666826077090499E-4</v>
      </c>
      <c r="DS6" s="28">
        <v>0.62951674089575504</v>
      </c>
      <c r="DT6" s="28">
        <v>132.336719157647</v>
      </c>
      <c r="DU6" s="28">
        <v>0</v>
      </c>
      <c r="DV6" s="28">
        <v>7.47288017868461E-3</v>
      </c>
      <c r="DW6" s="28">
        <v>1.0753606083544099E-2</v>
      </c>
      <c r="DX6" s="28">
        <v>3126.7904037544599</v>
      </c>
      <c r="DY6" s="28">
        <v>2470.4804802722601</v>
      </c>
      <c r="DZ6" s="28">
        <v>274.49750898504698</v>
      </c>
      <c r="EA6" s="28">
        <v>2744.9779892573101</v>
      </c>
      <c r="EB6" s="28">
        <v>1.15711120951281E-3</v>
      </c>
      <c r="EC6" s="28">
        <v>78.318296376510901</v>
      </c>
      <c r="ED6" s="28">
        <v>6.7286501804235302E-2</v>
      </c>
      <c r="EE6" s="28">
        <v>8.8377724555335803E-3</v>
      </c>
      <c r="EF6" s="28">
        <v>3.7948860265546599E-7</v>
      </c>
      <c r="EG6" s="28">
        <v>3.53596477895907E-6</v>
      </c>
      <c r="EH6" s="28">
        <v>0</v>
      </c>
      <c r="EI6" s="28">
        <v>4.3293593674004298E-5</v>
      </c>
      <c r="EJ6" s="28">
        <v>5.5713484490472901E-4</v>
      </c>
      <c r="EK6" s="28">
        <v>3.7898437547614401E-4</v>
      </c>
      <c r="EL6" s="28">
        <v>9.0318062315575307E-2</v>
      </c>
      <c r="EM6" s="28">
        <v>2.9145483853017802</v>
      </c>
      <c r="EN6" s="28">
        <v>1399.2250629308101</v>
      </c>
      <c r="EO6" s="28">
        <v>3.84603060800212</v>
      </c>
      <c r="EP6" s="28">
        <v>9.7190778726330205</v>
      </c>
      <c r="EQ6" s="28">
        <v>37.134033165451399</v>
      </c>
      <c r="ER6" s="28">
        <v>5.6385353105712799</v>
      </c>
      <c r="ES6" s="28">
        <v>0.17169458663026901</v>
      </c>
      <c r="ET6" s="28">
        <v>2.1205450145008999E-4</v>
      </c>
      <c r="EU6" s="28">
        <v>1.31259678021087</v>
      </c>
      <c r="EV6" s="28">
        <v>377.37175284726698</v>
      </c>
      <c r="EW6" s="28">
        <v>372.55977188620801</v>
      </c>
      <c r="EX6" s="28">
        <v>4.8119809610586497</v>
      </c>
      <c r="EY6" s="28">
        <v>5.4533822715322599E-3</v>
      </c>
      <c r="EZ6" s="28">
        <v>2.4096837911781999E-3</v>
      </c>
      <c r="FA6" s="28">
        <v>16.0773634694268</v>
      </c>
      <c r="FB6" s="28">
        <v>9.8236353158396399E-3</v>
      </c>
      <c r="FC6" s="28">
        <v>64.560488966880996</v>
      </c>
      <c r="FD6" s="28">
        <v>16.046500306001501</v>
      </c>
      <c r="FE6" s="28">
        <v>8.5542763477593002</v>
      </c>
      <c r="FF6" s="28">
        <v>162.501955509846</v>
      </c>
      <c r="FG6" s="28">
        <v>6.09327081180411E-2</v>
      </c>
      <c r="FH6" s="28">
        <v>539.705766351683</v>
      </c>
      <c r="FI6" s="28">
        <v>8.9388095747835301</v>
      </c>
      <c r="FJ6" s="28">
        <v>34.902485650898001</v>
      </c>
      <c r="FK6" s="28">
        <v>0.22368865043243899</v>
      </c>
      <c r="FL6" s="28">
        <v>0</v>
      </c>
      <c r="FM6" s="28">
        <v>200.913577880058</v>
      </c>
      <c r="FN6" s="28">
        <v>177.97918982467601</v>
      </c>
      <c r="FO6" s="28">
        <v>7.2188302748988895E-2</v>
      </c>
      <c r="FP6" s="28">
        <v>2.9702547429752198E-3</v>
      </c>
      <c r="FQ6" s="28">
        <v>1.5583423027115599</v>
      </c>
      <c r="FR6" s="28">
        <v>83.513526772391103</v>
      </c>
      <c r="FS6" s="28">
        <v>22.2615944234051</v>
      </c>
      <c r="FT6" s="28">
        <v>3.6951718409640399</v>
      </c>
      <c r="FU6" s="28">
        <v>2550.2577584616101</v>
      </c>
      <c r="FV6" s="28">
        <v>18.524287939891899</v>
      </c>
      <c r="FW6" s="28">
        <v>23.170333468782701</v>
      </c>
      <c r="FY6" s="26">
        <f t="shared" si="0"/>
        <v>1.2260683820605769</v>
      </c>
      <c r="FZ6" s="40">
        <f t="shared" si="1"/>
        <v>2.3219392939085497E-3</v>
      </c>
      <c r="GA6" s="40">
        <f t="shared" si="2"/>
        <v>2.5524245384567316E-3</v>
      </c>
      <c r="GB6" s="40">
        <f t="shared" si="3"/>
        <v>2.3305912797586302E-3</v>
      </c>
      <c r="GC6" s="40">
        <f t="shared" si="4"/>
        <v>2.5861871718942386E-3</v>
      </c>
      <c r="GD6" s="40">
        <f t="shared" si="5"/>
        <v>2.5871233936919577E-3</v>
      </c>
      <c r="GE6" s="40">
        <f t="shared" si="6"/>
        <v>2.7054245873912907E-3</v>
      </c>
      <c r="GF6" s="40">
        <f t="shared" si="7"/>
        <v>2.5569619142068256E-3</v>
      </c>
      <c r="GG6" s="40">
        <f t="shared" si="8"/>
        <v>2.5133854829738926E-3</v>
      </c>
      <c r="GH6" s="40">
        <f t="shared" si="9"/>
        <v>2.3482676702641109E-3</v>
      </c>
      <c r="GI6" s="40">
        <f t="shared" si="10"/>
        <v>2.6566192728229698E-3</v>
      </c>
      <c r="GJ6" s="40">
        <f t="shared" si="11"/>
        <v>2.6357687513536001E-3</v>
      </c>
      <c r="GK6" s="40">
        <f t="shared" si="12"/>
        <v>2.7459890511828751E-3</v>
      </c>
      <c r="GL6" s="40">
        <f t="shared" si="13"/>
        <v>2.2575078293157413E-3</v>
      </c>
      <c r="GM6" s="40">
        <f t="shared" si="14"/>
        <v>2.6441944260477929E-3</v>
      </c>
      <c r="GN6" s="40">
        <f t="shared" si="15"/>
        <v>2.4520774640586522E-3</v>
      </c>
      <c r="GO6" s="40">
        <f t="shared" si="16"/>
        <v>2.6705320582648645E-3</v>
      </c>
      <c r="GP6" s="40">
        <f t="shared" si="17"/>
        <v>2.8099021050560597E-3</v>
      </c>
      <c r="GQ6" s="40">
        <f t="shared" si="18"/>
        <v>2.6621882493772352E-3</v>
      </c>
      <c r="GR6" s="40">
        <f t="shared" si="19"/>
        <v>2.5266944226173542E-3</v>
      </c>
      <c r="GS6" s="40">
        <f t="shared" si="20"/>
        <v>2.7415288531321101E-3</v>
      </c>
      <c r="GT6" s="40">
        <f t="shared" si="21"/>
        <v>2.7854922665879888E-3</v>
      </c>
      <c r="GU6" s="40">
        <f t="shared" si="22"/>
        <v>2.4665988335282633E-3</v>
      </c>
      <c r="GV6" s="40">
        <f t="shared" si="23"/>
        <v>2.4667879490638208E-3</v>
      </c>
      <c r="GW6" s="40">
        <f t="shared" si="24"/>
        <v>2.4706092762907601E-3</v>
      </c>
      <c r="GX6" s="40">
        <f t="shared" si="25"/>
        <v>2.6031228315848537E-3</v>
      </c>
      <c r="GY6" s="40">
        <f t="shared" si="26"/>
        <v>2.6029911061025398E-3</v>
      </c>
      <c r="GZ6" s="40">
        <f t="shared" si="27"/>
        <v>2.6188298639322821E-3</v>
      </c>
      <c r="HA6" s="40">
        <f t="shared" si="28"/>
        <v>2.6708011542049552E-3</v>
      </c>
      <c r="HB6" s="40">
        <f t="shared" si="29"/>
        <v>2.5302244533537302E-3</v>
      </c>
      <c r="HC6" s="40">
        <f t="shared" si="30"/>
        <v>6.3667928349187145E-3</v>
      </c>
      <c r="HD6" s="40">
        <f t="shared" si="31"/>
        <v>0.85561626388890599</v>
      </c>
      <c r="HE6" s="40">
        <f t="shared" si="32"/>
        <v>2.6399743712955748E-3</v>
      </c>
      <c r="HF6" s="40">
        <f t="shared" si="33"/>
        <v>2.7207240221392114E-3</v>
      </c>
      <c r="HG6" s="40">
        <f t="shared" si="34"/>
        <v>1.7123805192534537E-3</v>
      </c>
      <c r="HH6" s="40">
        <f t="shared" si="35"/>
        <v>2.6651141145070355E-3</v>
      </c>
      <c r="HI6" s="40">
        <f t="shared" si="36"/>
        <v>2.4856750464184135E-3</v>
      </c>
      <c r="HJ6" s="40">
        <f t="shared" si="37"/>
        <v>2.4393556180498819E-3</v>
      </c>
      <c r="HK6" s="40">
        <f t="shared" si="38"/>
        <v>2.7026275658371961E-3</v>
      </c>
      <c r="HL6" s="40">
        <f t="shared" si="39"/>
        <v>2.6879553987265302E-3</v>
      </c>
      <c r="HM6" s="40">
        <f t="shared" si="40"/>
        <v>2.6118960514292895E-3</v>
      </c>
      <c r="HN6" s="40">
        <f t="shared" si="41"/>
        <v>2.766363591241008E-3</v>
      </c>
      <c r="HO6" s="40">
        <f t="shared" si="42"/>
        <v>0</v>
      </c>
      <c r="HP6" s="40">
        <f t="shared" si="43"/>
        <v>2.7421685135054111E-3</v>
      </c>
      <c r="HQ6" s="40">
        <f t="shared" si="44"/>
        <v>2.7789240333652228E-3</v>
      </c>
      <c r="HR6" s="40">
        <f t="shared" si="45"/>
        <v>2.7147848747970291E-3</v>
      </c>
      <c r="HS6" s="40">
        <f t="shared" si="46"/>
        <v>2.6985472181160096E-3</v>
      </c>
      <c r="HT6" s="40">
        <f t="shared" si="47"/>
        <v>2.7620809885038362E-3</v>
      </c>
      <c r="HU6" s="40">
        <f t="shared" si="48"/>
        <v>2.6597009542316287E-3</v>
      </c>
      <c r="HV6" s="40">
        <f t="shared" si="49"/>
        <v>2.7784928494463306E-3</v>
      </c>
      <c r="HW6" s="40">
        <f t="shared" si="50"/>
        <v>2.5376735925997053E-3</v>
      </c>
      <c r="HX6" s="40">
        <f t="shared" si="51"/>
        <v>2.442275810834546E-3</v>
      </c>
      <c r="HY6" s="40">
        <f t="shared" si="52"/>
        <v>0</v>
      </c>
      <c r="HZ6" s="40">
        <f t="shared" si="53"/>
        <v>2.7092370190679093E-3</v>
      </c>
      <c r="IA6" s="40">
        <f t="shared" si="54"/>
        <v>0</v>
      </c>
      <c r="IB6" s="40">
        <f t="shared" si="55"/>
        <v>1.0972832916706699E-3</v>
      </c>
      <c r="IC6" s="40">
        <f t="shared" si="56"/>
        <v>2.6844411512102558E-3</v>
      </c>
    </row>
    <row r="7" spans="1:237" x14ac:dyDescent="0.25">
      <c r="A7" s="17" t="s">
        <v>176</v>
      </c>
      <c r="B7" s="17">
        <v>11290.3022</v>
      </c>
      <c r="C7" s="17"/>
      <c r="D7" s="17">
        <v>14818.5059</v>
      </c>
      <c r="E7" s="17">
        <v>493.6662</v>
      </c>
      <c r="F7" s="17">
        <v>468.63147909999998</v>
      </c>
      <c r="G7" s="17">
        <v>359.39229999999998</v>
      </c>
      <c r="H7" s="17">
        <v>12519.1477</v>
      </c>
      <c r="I7" s="17">
        <v>181.58936193</v>
      </c>
      <c r="J7" s="17">
        <v>140.81316604</v>
      </c>
      <c r="K7" s="17">
        <v>3.7092800000000002E-4</v>
      </c>
      <c r="L7" s="17">
        <v>175.15533722000001</v>
      </c>
      <c r="M7" s="5">
        <v>8.2062299999999999E-6</v>
      </c>
      <c r="N7" s="17">
        <v>32.798520490999998</v>
      </c>
      <c r="O7" s="17">
        <v>1.987277E-3</v>
      </c>
      <c r="Q7" s="17">
        <v>8.6952614999999997E-2</v>
      </c>
      <c r="S7" s="17">
        <v>1.023284E-4</v>
      </c>
      <c r="T7" s="17">
        <v>7.7913951999999995E-2</v>
      </c>
      <c r="W7" s="17">
        <v>8.0860390000000004E-2</v>
      </c>
      <c r="Y7" s="17">
        <v>726.22605379000004</v>
      </c>
      <c r="Z7" s="17">
        <v>1.5</v>
      </c>
      <c r="AA7" s="17">
        <v>1.0561799999999999E-5</v>
      </c>
      <c r="AB7" s="17">
        <v>9.2441449999999998E-4</v>
      </c>
      <c r="AC7" s="17">
        <v>7.0014779999999998E-4</v>
      </c>
      <c r="AD7" s="17">
        <v>2.3006747728999999</v>
      </c>
      <c r="AE7" s="17">
        <v>257.10124023999998</v>
      </c>
      <c r="AF7" s="17">
        <v>2.2233133548000001</v>
      </c>
      <c r="AG7" s="17">
        <v>3.7868683000000002E-3</v>
      </c>
      <c r="AI7" s="17">
        <v>8.2344647000000007E-2</v>
      </c>
      <c r="AJ7" s="17">
        <v>215.22087067999999</v>
      </c>
      <c r="AK7" s="17">
        <v>1.0616222202000001</v>
      </c>
      <c r="AL7" s="17">
        <v>0.41804165469999999</v>
      </c>
      <c r="AM7" s="17">
        <v>136.30076256999999</v>
      </c>
      <c r="AN7" s="17">
        <v>0.29650602819999999</v>
      </c>
      <c r="AS7" s="17">
        <v>4.3250327999999998E-3</v>
      </c>
      <c r="AT7" s="17">
        <v>1.7489496899999998E-2</v>
      </c>
      <c r="AU7" s="17">
        <v>1.7916011892000001</v>
      </c>
      <c r="AW7" s="17">
        <v>20.772943072</v>
      </c>
      <c r="AX7" s="17">
        <v>212.80364227999999</v>
      </c>
      <c r="AY7" s="17">
        <v>0.498475161</v>
      </c>
      <c r="BD7" s="5">
        <v>1.2353879999999999E-6</v>
      </c>
      <c r="BF7" s="15"/>
      <c r="BG7" s="28" t="s">
        <v>176</v>
      </c>
      <c r="BH7" s="28">
        <v>0.70387220967595399</v>
      </c>
      <c r="BI7" s="28">
        <v>1.4772323306794</v>
      </c>
      <c r="BJ7" s="28">
        <v>0</v>
      </c>
      <c r="BK7" s="28">
        <v>141.19683995697599</v>
      </c>
      <c r="BL7" s="28">
        <v>0</v>
      </c>
      <c r="BM7" s="28">
        <v>182.086373939167</v>
      </c>
      <c r="BN7" s="28">
        <v>182.086373939167</v>
      </c>
      <c r="BO7" s="28">
        <v>8.0618763888754597</v>
      </c>
      <c r="BP7" s="28">
        <v>0.56886799717416103</v>
      </c>
      <c r="BQ7" s="28">
        <v>1.5253954816272299E-4</v>
      </c>
      <c r="BR7" s="28">
        <v>2.1949500928697001E-4</v>
      </c>
      <c r="BS7" s="28">
        <v>175.63432331738201</v>
      </c>
      <c r="BT7" s="28">
        <v>1.23873215811135E-6</v>
      </c>
      <c r="BU7" s="28">
        <v>2.6334209670574398E-6</v>
      </c>
      <c r="BV7" s="28">
        <v>5.5957935812430698E-6</v>
      </c>
      <c r="BW7" s="28">
        <v>0</v>
      </c>
      <c r="BX7" s="28">
        <v>32.888447025804503</v>
      </c>
      <c r="BY7" s="28">
        <v>4.7840619498778998E-4</v>
      </c>
      <c r="BZ7" s="28">
        <v>1.5149247507399201E-3</v>
      </c>
      <c r="CA7" s="28">
        <v>0</v>
      </c>
      <c r="CB7" s="28">
        <v>0</v>
      </c>
      <c r="CC7" s="28">
        <v>53392.430049900198</v>
      </c>
      <c r="CD7" s="28">
        <v>8.7191512811151201E-2</v>
      </c>
      <c r="CE7" s="28">
        <v>2.9764729355092799E-5</v>
      </c>
      <c r="CF7" s="28">
        <v>7.2877862839442799E-5</v>
      </c>
      <c r="CG7" s="28">
        <v>0</v>
      </c>
      <c r="CH7" s="28">
        <v>7.8126402613561297E-2</v>
      </c>
      <c r="CI7" s="28">
        <v>2.3069810991807298</v>
      </c>
      <c r="CJ7" s="28">
        <v>0</v>
      </c>
      <c r="CK7" s="28">
        <v>1.0645368862137199</v>
      </c>
      <c r="CL7" s="28">
        <v>0</v>
      </c>
      <c r="CM7" s="28">
        <v>0.41918840630631998</v>
      </c>
      <c r="CN7" s="28">
        <v>11321.165369938901</v>
      </c>
      <c r="CO7" s="28">
        <v>0</v>
      </c>
      <c r="CP7" s="28">
        <v>8.1085476432943601E-2</v>
      </c>
      <c r="CQ7" s="28">
        <v>488.06739895610099</v>
      </c>
      <c r="CR7" s="28">
        <v>9516.0267678778691</v>
      </c>
      <c r="CS7" s="28">
        <v>413.496825853769</v>
      </c>
      <c r="CT7" s="28">
        <v>20.828963670231499</v>
      </c>
      <c r="CU7" s="28">
        <v>3.83185794967482</v>
      </c>
      <c r="CV7" s="28">
        <v>0.40496265348467902</v>
      </c>
      <c r="CW7" s="28">
        <v>728.20222032565403</v>
      </c>
      <c r="CX7" s="28">
        <v>728.20222032565403</v>
      </c>
      <c r="CY7" s="28">
        <v>1.9282586372499501E-2</v>
      </c>
      <c r="CZ7" s="28">
        <v>0</v>
      </c>
      <c r="DA7" s="28">
        <v>1.5040601531109901</v>
      </c>
      <c r="DB7" s="28">
        <v>213.38675988703201</v>
      </c>
      <c r="DC7" s="28">
        <v>4.2363513050590497E-6</v>
      </c>
      <c r="DD7" s="28">
        <v>5.2954447918054399E-6</v>
      </c>
      <c r="DE7" s="28">
        <v>0</v>
      </c>
      <c r="DF7" s="28">
        <v>0</v>
      </c>
      <c r="DG7" s="28">
        <v>16.771641921175799</v>
      </c>
      <c r="DH7" s="28">
        <v>0.414223480216381</v>
      </c>
      <c r="DI7" s="28">
        <v>9.6422904256551496E-3</v>
      </c>
      <c r="DJ7" s="28">
        <v>16.490449014837299</v>
      </c>
      <c r="DK7" s="28">
        <v>0.921327124748759</v>
      </c>
      <c r="DL7" s="28">
        <v>2.4108261269752099E-4</v>
      </c>
      <c r="DM7" s="28">
        <v>6.8614519640426295E-4</v>
      </c>
      <c r="DN7" s="28">
        <v>2.3173593037803701E-4</v>
      </c>
      <c r="DO7" s="28">
        <v>4.70501584572055E-4</v>
      </c>
      <c r="DP7" s="28">
        <v>257.90218426582999</v>
      </c>
      <c r="DQ7" s="28">
        <v>0</v>
      </c>
      <c r="DR7" s="28">
        <v>0</v>
      </c>
      <c r="DS7" s="28">
        <v>7.6138819595475002</v>
      </c>
      <c r="DT7" s="28">
        <v>0</v>
      </c>
      <c r="DU7" s="28">
        <v>0</v>
      </c>
      <c r="DV7" s="28">
        <v>1.5573351223840801E-3</v>
      </c>
      <c r="DW7" s="28">
        <v>2.2410618892508101E-3</v>
      </c>
      <c r="DX7" s="28">
        <v>22363.746095336599</v>
      </c>
      <c r="DY7" s="28">
        <v>13373.1030137121</v>
      </c>
      <c r="DZ7" s="28">
        <v>1485.89634995199</v>
      </c>
      <c r="EA7" s="28">
        <v>14858.999363664099</v>
      </c>
      <c r="EB7" s="28">
        <v>4.3252668226260596E-3</v>
      </c>
      <c r="EC7" s="28">
        <v>768.37151735376995</v>
      </c>
      <c r="ED7" s="28">
        <v>0.47407660377393701</v>
      </c>
      <c r="EE7" s="28">
        <v>0.29731332513390302</v>
      </c>
      <c r="EF7" s="28">
        <v>0</v>
      </c>
      <c r="EG7" s="28">
        <v>0</v>
      </c>
      <c r="EH7" s="28">
        <v>0</v>
      </c>
      <c r="EI7" s="28">
        <v>0</v>
      </c>
      <c r="EJ7" s="28">
        <v>4.3368230707518298E-3</v>
      </c>
      <c r="EK7" s="28">
        <v>1.7537514503877399E-2</v>
      </c>
      <c r="EL7" s="28">
        <v>1.79649875320513</v>
      </c>
      <c r="EM7" s="28">
        <v>4.2452993193229602</v>
      </c>
      <c r="EN7" s="28">
        <v>5934.0457235838003</v>
      </c>
      <c r="EO7" s="28">
        <v>5.77953295788621</v>
      </c>
      <c r="EP7" s="28">
        <v>12.698040795096899</v>
      </c>
      <c r="EQ7" s="28">
        <v>34.474356028814398</v>
      </c>
      <c r="ER7" s="28">
        <v>7.3150100532967297</v>
      </c>
      <c r="ES7" s="28">
        <v>0.20457607158407601</v>
      </c>
      <c r="ET7" s="28">
        <v>1.0590495433676701E-6</v>
      </c>
      <c r="EU7" s="28">
        <v>1.9942753031189799</v>
      </c>
      <c r="EV7" s="28">
        <v>494.80489888931299</v>
      </c>
      <c r="EW7" s="28">
        <v>469.76702503094901</v>
      </c>
      <c r="EX7" s="28">
        <v>25.037873858364001</v>
      </c>
      <c r="EY7" s="28">
        <v>2.2489332275114699E-2</v>
      </c>
      <c r="EZ7" s="28">
        <v>9.5593260073744708E-3</v>
      </c>
      <c r="FA7" s="28">
        <v>21.494246191460402</v>
      </c>
      <c r="FB7" s="28">
        <v>0.10136421980081201</v>
      </c>
      <c r="FC7" s="28">
        <v>82.998892817451505</v>
      </c>
      <c r="FD7" s="28">
        <v>20.621154891008899</v>
      </c>
      <c r="FE7" s="28">
        <v>11.121902067163701</v>
      </c>
      <c r="FF7" s="28">
        <v>207.78046290007001</v>
      </c>
      <c r="FG7" s="28">
        <v>8.2505834056118402E-2</v>
      </c>
      <c r="FH7" s="28">
        <v>3645.6944019395901</v>
      </c>
      <c r="FI7" s="28">
        <v>12.3609747116629</v>
      </c>
      <c r="FJ7" s="28">
        <v>44.650450279490897</v>
      </c>
      <c r="FK7" s="28">
        <v>1.89443776543725</v>
      </c>
      <c r="FL7" s="28">
        <v>0</v>
      </c>
      <c r="FM7" s="28">
        <v>360.36898792532799</v>
      </c>
      <c r="FN7" s="28">
        <v>142.52711166060499</v>
      </c>
      <c r="FO7" s="28">
        <v>0.49984185865507202</v>
      </c>
      <c r="FP7" s="28">
        <v>4.74307317691538E-2</v>
      </c>
      <c r="FQ7" s="28">
        <v>0.10635133576490299</v>
      </c>
      <c r="FR7" s="28">
        <v>96.401190698537803</v>
      </c>
      <c r="FS7" s="28">
        <v>215.80804895618101</v>
      </c>
      <c r="FT7" s="28">
        <v>5.5116733594255098</v>
      </c>
      <c r="FU7" s="28">
        <v>12553.404764274001</v>
      </c>
      <c r="FV7" s="28">
        <v>136.672720096083</v>
      </c>
      <c r="FW7" s="28">
        <v>79.487419907194607</v>
      </c>
      <c r="FY7" s="26">
        <f t="shared" si="0"/>
        <v>1.781488489798565</v>
      </c>
      <c r="FZ7" s="40">
        <f t="shared" si="1"/>
        <v>2.7335999862696928E-3</v>
      </c>
      <c r="GA7" s="40">
        <f t="shared" si="2"/>
        <v>0</v>
      </c>
      <c r="GB7" s="40">
        <f t="shared" si="3"/>
        <v>2.7326279678506035E-3</v>
      </c>
      <c r="GC7" s="40">
        <f t="shared" si="4"/>
        <v>2.3066170811633264E-3</v>
      </c>
      <c r="GD7" s="40">
        <f t="shared" si="5"/>
        <v>2.4231106564369838E-3</v>
      </c>
      <c r="GE7" s="40">
        <f t="shared" si="6"/>
        <v>2.7176094905984579E-3</v>
      </c>
      <c r="GF7" s="40">
        <f t="shared" si="7"/>
        <v>2.7363735211783703E-3</v>
      </c>
      <c r="GG7" s="40">
        <f t="shared" si="8"/>
        <v>2.7370106039504619E-3</v>
      </c>
      <c r="GH7" s="40">
        <f t="shared" si="9"/>
        <v>2.7247020130703238E-3</v>
      </c>
      <c r="GI7" s="40">
        <f t="shared" si="10"/>
        <v>2.9832135877932448E-3</v>
      </c>
      <c r="GJ7" s="40">
        <f t="shared" si="11"/>
        <v>2.7346360378410024E-3</v>
      </c>
      <c r="GK7" s="40">
        <f t="shared" si="12"/>
        <v>2.8008657203745678E-3</v>
      </c>
      <c r="GL7" s="40">
        <f t="shared" si="13"/>
        <v>2.7417863201841968E-3</v>
      </c>
      <c r="GM7" s="40">
        <f t="shared" si="14"/>
        <v>3.0463522335889299E-3</v>
      </c>
      <c r="GN7" s="40">
        <f t="shared" si="15"/>
        <v>0</v>
      </c>
      <c r="GO7" s="40">
        <f t="shared" si="16"/>
        <v>2.7474482642207317E-3</v>
      </c>
      <c r="GP7" s="40">
        <f t="shared" si="17"/>
        <v>0</v>
      </c>
      <c r="GQ7" s="40">
        <f t="shared" si="18"/>
        <v>3.0704300520245902E-3</v>
      </c>
      <c r="GR7" s="40">
        <f t="shared" si="19"/>
        <v>2.7267338917849005E-3</v>
      </c>
      <c r="GS7" s="40">
        <f t="shared" si="20"/>
        <v>0</v>
      </c>
      <c r="GT7" s="40">
        <f t="shared" si="21"/>
        <v>0</v>
      </c>
      <c r="GU7" s="40">
        <f t="shared" si="22"/>
        <v>2.7836426826978815E-3</v>
      </c>
      <c r="GV7" s="40">
        <f t="shared" si="23"/>
        <v>0</v>
      </c>
      <c r="GW7" s="40">
        <f t="shared" si="24"/>
        <v>2.7211451934846561E-3</v>
      </c>
      <c r="GX7" s="40">
        <f t="shared" si="25"/>
        <v>2.7067687406600407E-3</v>
      </c>
      <c r="GY7" s="40">
        <f t="shared" si="26"/>
        <v>2.7500653517545464E-3</v>
      </c>
      <c r="GZ7" s="40">
        <f t="shared" si="27"/>
        <v>3.043341598150979E-3</v>
      </c>
      <c r="HA7" s="40">
        <f t="shared" si="28"/>
        <v>2.984676878356267E-3</v>
      </c>
      <c r="HB7" s="40">
        <f t="shared" si="29"/>
        <v>2.7410768158164268E-3</v>
      </c>
      <c r="HC7" s="40">
        <f t="shared" si="30"/>
        <v>3.115286511579397E-3</v>
      </c>
      <c r="HD7" s="40">
        <f t="shared" si="31"/>
        <v>2.4245653871100021</v>
      </c>
      <c r="HE7" s="40">
        <f t="shared" si="32"/>
        <v>3.0443920204170122E-3</v>
      </c>
      <c r="HF7" s="40">
        <f t="shared" si="33"/>
        <v>0</v>
      </c>
      <c r="HG7" s="40">
        <f t="shared" si="34"/>
        <v>1.9574685421675894E-3</v>
      </c>
      <c r="HH7" s="40">
        <f t="shared" si="35"/>
        <v>2.7282589942406832E-3</v>
      </c>
      <c r="HI7" s="40">
        <f t="shared" si="36"/>
        <v>2.7454832408940312E-3</v>
      </c>
      <c r="HJ7" s="40">
        <f t="shared" si="37"/>
        <v>2.7431515338894666E-3</v>
      </c>
      <c r="HK7" s="40">
        <f t="shared" si="38"/>
        <v>2.7289467723409259E-3</v>
      </c>
      <c r="HL7" s="40">
        <f t="shared" si="39"/>
        <v>2.722699901934147E-3</v>
      </c>
      <c r="HM7" s="40">
        <f t="shared" si="40"/>
        <v>0</v>
      </c>
      <c r="HN7" s="40">
        <f t="shared" si="41"/>
        <v>0</v>
      </c>
      <c r="HO7" s="40">
        <f t="shared" si="42"/>
        <v>0</v>
      </c>
      <c r="HP7" s="40">
        <f t="shared" si="43"/>
        <v>0</v>
      </c>
      <c r="HQ7" s="40">
        <f t="shared" si="44"/>
        <v>2.726053488387429E-3</v>
      </c>
      <c r="HR7" s="40">
        <f t="shared" si="45"/>
        <v>2.7455108715791804E-3</v>
      </c>
      <c r="HS7" s="40">
        <f t="shared" si="46"/>
        <v>2.7336239977138891E-3</v>
      </c>
      <c r="HT7" s="40">
        <f t="shared" si="47"/>
        <v>0</v>
      </c>
      <c r="HU7" s="40">
        <f t="shared" si="48"/>
        <v>2.6968060345290631E-3</v>
      </c>
      <c r="HV7" s="40">
        <f t="shared" si="49"/>
        <v>2.7401674181157841E-3</v>
      </c>
      <c r="HW7" s="40">
        <f t="shared" si="50"/>
        <v>2.7417567854941208E-3</v>
      </c>
      <c r="HX7" s="40">
        <f t="shared" si="51"/>
        <v>0</v>
      </c>
      <c r="HY7" s="40">
        <f t="shared" si="52"/>
        <v>0</v>
      </c>
      <c r="HZ7" s="40">
        <f t="shared" si="53"/>
        <v>0</v>
      </c>
      <c r="IA7" s="40">
        <f t="shared" si="54"/>
        <v>0</v>
      </c>
      <c r="IB7" s="40">
        <f t="shared" si="55"/>
        <v>2.7069698842388159E-3</v>
      </c>
      <c r="IC7" s="40">
        <f t="shared" si="56"/>
        <v>0</v>
      </c>
    </row>
    <row r="8" spans="1:237" x14ac:dyDescent="0.25">
      <c r="A8" s="17" t="s">
        <v>177</v>
      </c>
      <c r="B8" s="17">
        <v>15.591019230000001</v>
      </c>
      <c r="C8" s="17"/>
      <c r="D8" s="17">
        <v>51.710727720000001</v>
      </c>
      <c r="E8" s="17">
        <v>9.7483570785999998</v>
      </c>
      <c r="F8" s="17">
        <v>9.7483570785999998</v>
      </c>
      <c r="G8" s="17">
        <v>15.314466102000001</v>
      </c>
      <c r="H8" s="17">
        <v>40.167899485</v>
      </c>
      <c r="I8" s="17">
        <v>8.7217705800000003E-2</v>
      </c>
      <c r="J8" s="17">
        <v>1.6177636700000001E-2</v>
      </c>
      <c r="L8" s="17">
        <v>2.6648462800000002E-2</v>
      </c>
      <c r="N8" s="17">
        <v>1.0529586000000001E-3</v>
      </c>
      <c r="O8" s="17">
        <v>1.2802930400000001E-2</v>
      </c>
      <c r="P8" s="17">
        <v>1.4362199999999999E-5</v>
      </c>
      <c r="Q8" s="17">
        <v>1.13949E-5</v>
      </c>
      <c r="S8" s="17">
        <v>9.8285090000000005E-4</v>
      </c>
      <c r="T8" s="5">
        <v>5.5872999999999999E-6</v>
      </c>
      <c r="W8" s="17">
        <v>1.05727E-5</v>
      </c>
      <c r="X8" s="17">
        <v>1.77155E-5</v>
      </c>
      <c r="Y8" s="17">
        <v>1.6250996310000001</v>
      </c>
      <c r="AA8" s="17">
        <v>1.2264585099999999E-2</v>
      </c>
      <c r="AC8" s="17">
        <v>0.14816665300000001</v>
      </c>
      <c r="AD8" s="17">
        <v>2.02185E-5</v>
      </c>
      <c r="AE8" s="17">
        <v>9.9899329999999999E-4</v>
      </c>
      <c r="AF8" s="17">
        <v>2.8981841999999999E-3</v>
      </c>
      <c r="AG8" s="17">
        <v>0.2124584303</v>
      </c>
      <c r="AH8" s="5">
        <v>5.8714E-7</v>
      </c>
      <c r="AI8" s="5">
        <v>6.3685750000000003E-6</v>
      </c>
      <c r="AJ8" s="17">
        <v>0.28692219829999999</v>
      </c>
      <c r="AK8" s="5">
        <v>3.8646549999999998E-6</v>
      </c>
      <c r="AL8" s="5">
        <v>5.9479670000000002E-6</v>
      </c>
      <c r="AM8" s="17">
        <v>0.14118740839999999</v>
      </c>
      <c r="AN8" s="5">
        <v>6.4141799999999998E-6</v>
      </c>
      <c r="AS8" s="17">
        <v>5.5424838000000002E-3</v>
      </c>
      <c r="AT8" s="5">
        <v>3.7916779999999999E-7</v>
      </c>
      <c r="AU8" s="17">
        <v>2.2380968E-3</v>
      </c>
      <c r="AW8" s="17">
        <v>7.0600893400000003E-2</v>
      </c>
      <c r="AX8" s="17">
        <v>1.0122829999999999E-4</v>
      </c>
      <c r="AY8" s="5">
        <v>9.4465199999999998E-6</v>
      </c>
      <c r="BF8" s="15"/>
      <c r="BG8" s="28" t="s">
        <v>177</v>
      </c>
      <c r="BH8" s="28">
        <v>4.4748614785297097E-2</v>
      </c>
      <c r="BI8" s="28">
        <v>9.0109060972569502E-2</v>
      </c>
      <c r="BJ8" s="28">
        <v>0</v>
      </c>
      <c r="BK8" s="28">
        <v>1.62208603402502E-2</v>
      </c>
      <c r="BL8" s="28">
        <v>0</v>
      </c>
      <c r="BM8" s="28">
        <v>8.74583561218929E-2</v>
      </c>
      <c r="BN8" s="28">
        <v>8.74583561218929E-2</v>
      </c>
      <c r="BO8" s="28">
        <v>9.4186655137486294E-2</v>
      </c>
      <c r="BP8" s="28">
        <v>3.6165679273797199E-2</v>
      </c>
      <c r="BQ8" s="28">
        <v>0</v>
      </c>
      <c r="BR8" s="28">
        <v>0</v>
      </c>
      <c r="BS8" s="28">
        <v>2.6722824423723899E-2</v>
      </c>
      <c r="BT8" s="28">
        <v>0</v>
      </c>
      <c r="BU8" s="28">
        <v>0</v>
      </c>
      <c r="BV8" s="28">
        <v>0</v>
      </c>
      <c r="BW8" s="28">
        <v>1.7764730431389399E-5</v>
      </c>
      <c r="BX8" s="28">
        <v>1.05597117876684E-3</v>
      </c>
      <c r="BY8" s="28">
        <v>3.0811157591891301E-3</v>
      </c>
      <c r="BZ8" s="28">
        <v>9.7568934671538998E-3</v>
      </c>
      <c r="CA8" s="28">
        <v>1.44014407743647E-5</v>
      </c>
      <c r="CB8" s="28">
        <v>0</v>
      </c>
      <c r="CC8" s="28">
        <v>17.348320668970398</v>
      </c>
      <c r="CD8" s="28">
        <v>1.14255647806875E-5</v>
      </c>
      <c r="CE8" s="28">
        <v>2.8580102184229303E-4</v>
      </c>
      <c r="CF8" s="28">
        <v>6.9973643744109502E-4</v>
      </c>
      <c r="CG8" s="28">
        <v>0</v>
      </c>
      <c r="CH8" s="28">
        <v>5.6014320432547102E-6</v>
      </c>
      <c r="CI8" s="28">
        <v>2.0274395681145498E-5</v>
      </c>
      <c r="CJ8" s="28">
        <v>0</v>
      </c>
      <c r="CK8" s="28">
        <v>3.8755229782238197E-6</v>
      </c>
      <c r="CL8" s="28">
        <v>5.8875010499512695E-7</v>
      </c>
      <c r="CM8" s="28">
        <v>5.9634335885183399E-6</v>
      </c>
      <c r="CN8" s="28">
        <v>15.633731055958799</v>
      </c>
      <c r="CO8" s="28">
        <v>0</v>
      </c>
      <c r="CP8" s="28">
        <v>1.0603417535342701E-5</v>
      </c>
      <c r="CQ8" s="28">
        <v>0.20901936245619099</v>
      </c>
      <c r="CR8" s="28">
        <v>1.1864811060764799</v>
      </c>
      <c r="CS8" s="28">
        <v>6.9836983071545206E-2</v>
      </c>
      <c r="CT8" s="28">
        <v>7.0795011795168103E-2</v>
      </c>
      <c r="CU8" s="28">
        <v>8.3366109115296599E-2</v>
      </c>
      <c r="CV8" s="28">
        <v>2.5745355660642701E-2</v>
      </c>
      <c r="CW8" s="28">
        <v>1.6295594506337701</v>
      </c>
      <c r="CX8" s="28">
        <v>1.6295594506337701</v>
      </c>
      <c r="CY8" s="28">
        <v>1.2259770337472501E-3</v>
      </c>
      <c r="CZ8" s="28">
        <v>0</v>
      </c>
      <c r="DA8" s="28">
        <v>0</v>
      </c>
      <c r="DB8" s="28">
        <v>1.01519476181815E-4</v>
      </c>
      <c r="DC8" s="28">
        <v>4.9187550865589496E-3</v>
      </c>
      <c r="DD8" s="28">
        <v>6.1488484941880396E-3</v>
      </c>
      <c r="DE8" s="28">
        <v>0</v>
      </c>
      <c r="DF8" s="28">
        <v>0</v>
      </c>
      <c r="DG8" s="28">
        <v>4.6282935106004001E-2</v>
      </c>
      <c r="DH8" s="28">
        <v>2.4519011434712901E-2</v>
      </c>
      <c r="DI8" s="28">
        <v>6.1306533295854505E-4</v>
      </c>
      <c r="DJ8" s="28">
        <v>0.69450912090268202</v>
      </c>
      <c r="DK8" s="28">
        <v>5.8533034488004398E-2</v>
      </c>
      <c r="DL8" s="28">
        <v>0</v>
      </c>
      <c r="DM8" s="28">
        <v>0</v>
      </c>
      <c r="DN8" s="28">
        <v>4.9029157228128603E-2</v>
      </c>
      <c r="DO8" s="28">
        <v>9.9543398535028194E-2</v>
      </c>
      <c r="DP8" s="28">
        <v>7.1318130906926199E-3</v>
      </c>
      <c r="DQ8" s="28">
        <v>0</v>
      </c>
      <c r="DR8" s="28">
        <v>0</v>
      </c>
      <c r="DS8" s="28">
        <v>4.0541558954413802E-3</v>
      </c>
      <c r="DT8" s="28">
        <v>0</v>
      </c>
      <c r="DU8" s="28">
        <v>0</v>
      </c>
      <c r="DV8" s="28">
        <v>8.7346424378709805E-2</v>
      </c>
      <c r="DW8" s="28">
        <v>0.125694353411927</v>
      </c>
      <c r="DX8" s="28">
        <v>31.809643788201999</v>
      </c>
      <c r="DY8" s="28">
        <v>46.667135259070399</v>
      </c>
      <c r="DZ8" s="28">
        <v>5.1852238363729501</v>
      </c>
      <c r="EA8" s="28">
        <v>51.852359095443298</v>
      </c>
      <c r="EB8" s="28">
        <v>2.74289897518146E-4</v>
      </c>
      <c r="EC8" s="28">
        <v>2.2167543424990401</v>
      </c>
      <c r="ED8" s="28">
        <v>3.0138671136096699E-2</v>
      </c>
      <c r="EE8" s="28">
        <v>6.4327540468592404E-6</v>
      </c>
      <c r="EF8" s="28">
        <v>0</v>
      </c>
      <c r="EG8" s="28">
        <v>0</v>
      </c>
      <c r="EH8" s="28">
        <v>0</v>
      </c>
      <c r="EI8" s="28">
        <v>0</v>
      </c>
      <c r="EJ8" s="28">
        <v>5.5580310521007497E-3</v>
      </c>
      <c r="EK8" s="28">
        <v>3.8026866846342998E-7</v>
      </c>
      <c r="EL8" s="28">
        <v>2.2441593280312102E-3</v>
      </c>
      <c r="EM8" s="28">
        <v>7.8247482046109595E-2</v>
      </c>
      <c r="EN8" s="28">
        <v>19.137603682269901</v>
      </c>
      <c r="EO8" s="28">
        <v>0.105866162910542</v>
      </c>
      <c r="EP8" s="28">
        <v>0.27616703979893797</v>
      </c>
      <c r="EQ8" s="28">
        <v>0.66894319240287103</v>
      </c>
      <c r="ER8" s="28">
        <v>0.156497081631641</v>
      </c>
      <c r="ES8" s="28">
        <v>0</v>
      </c>
      <c r="ET8" s="28">
        <v>1.2298239058185501E-3</v>
      </c>
      <c r="EU8" s="28">
        <v>3.6822385731686599E-2</v>
      </c>
      <c r="EV8" s="28">
        <v>9.7751204396016007</v>
      </c>
      <c r="EW8" s="28">
        <v>9.7751204396016007</v>
      </c>
      <c r="EX8" s="28">
        <v>0</v>
      </c>
      <c r="EY8" s="28">
        <v>0</v>
      </c>
      <c r="EZ8" s="28">
        <v>0</v>
      </c>
      <c r="FA8" s="28">
        <v>0.291401753776794</v>
      </c>
      <c r="FB8" s="28">
        <v>0</v>
      </c>
      <c r="FC8" s="28">
        <v>1.7952243257990299</v>
      </c>
      <c r="FD8" s="28">
        <v>0.44647517320061503</v>
      </c>
      <c r="FE8" s="28">
        <v>0.23934516113031001</v>
      </c>
      <c r="FF8" s="28">
        <v>4.4880003527394896</v>
      </c>
      <c r="FG8" s="28">
        <v>6.3814196001917602E-6</v>
      </c>
      <c r="FH8" s="28">
        <v>2.47809283259312</v>
      </c>
      <c r="FI8" s="28">
        <v>0.24395129108175301</v>
      </c>
      <c r="FJ8" s="28">
        <v>0.94817903735180398</v>
      </c>
      <c r="FK8" s="28">
        <v>0</v>
      </c>
      <c r="FL8" s="28">
        <v>0</v>
      </c>
      <c r="FM8" s="28">
        <v>15.356502940414501</v>
      </c>
      <c r="FN8" s="28">
        <v>5.1717437426835797</v>
      </c>
      <c r="FO8" s="28">
        <v>9.4735772681426593E-6</v>
      </c>
      <c r="FP8" s="28">
        <v>0</v>
      </c>
      <c r="FQ8" s="28">
        <v>4.2909644086707903E-3</v>
      </c>
      <c r="FR8" s="28">
        <v>1.8597068471687599</v>
      </c>
      <c r="FS8" s="28">
        <v>0.28770672824140597</v>
      </c>
      <c r="FT8" s="28">
        <v>0.22580135769440601</v>
      </c>
      <c r="FU8" s="28">
        <v>40.2779406625992</v>
      </c>
      <c r="FV8" s="28">
        <v>0.14157631740604101</v>
      </c>
      <c r="FW8" s="28">
        <v>0.74821203431935102</v>
      </c>
      <c r="FY8" s="26">
        <f t="shared" si="0"/>
        <v>0.78975347957000719</v>
      </c>
      <c r="FZ8" s="40">
        <f t="shared" si="1"/>
        <v>2.739514673717637E-3</v>
      </c>
      <c r="GA8" s="40">
        <f t="shared" si="2"/>
        <v>0</v>
      </c>
      <c r="GB8" s="40">
        <f t="shared" si="3"/>
        <v>2.7389166946207555E-3</v>
      </c>
      <c r="GC8" s="40">
        <f t="shared" si="4"/>
        <v>2.7454227195219359E-3</v>
      </c>
      <c r="GD8" s="40">
        <f t="shared" si="5"/>
        <v>2.7454227195219359E-3</v>
      </c>
      <c r="GE8" s="40">
        <f t="shared" si="6"/>
        <v>2.7449104744833508E-3</v>
      </c>
      <c r="GF8" s="40">
        <f t="shared" si="7"/>
        <v>2.7395302968305081E-3</v>
      </c>
      <c r="GG8" s="40">
        <f t="shared" si="8"/>
        <v>2.7591911491542153E-3</v>
      </c>
      <c r="GH8" s="40">
        <f t="shared" si="9"/>
        <v>2.6718142489995812E-3</v>
      </c>
      <c r="GI8" s="40">
        <f t="shared" si="10"/>
        <v>0</v>
      </c>
      <c r="GJ8" s="40">
        <f t="shared" si="11"/>
        <v>2.7904657871634306E-3</v>
      </c>
      <c r="GK8" s="40">
        <f t="shared" si="12"/>
        <v>0</v>
      </c>
      <c r="GL8" s="40">
        <f t="shared" si="13"/>
        <v>2.8610609826824583E-3</v>
      </c>
      <c r="GM8" s="40">
        <f t="shared" si="14"/>
        <v>2.7399060408099703E-3</v>
      </c>
      <c r="GN8" s="40">
        <f t="shared" si="15"/>
        <v>2.7322258682305283E-3</v>
      </c>
      <c r="GO8" s="40">
        <f t="shared" si="16"/>
        <v>2.6910969545586483E-3</v>
      </c>
      <c r="GP8" s="40">
        <f t="shared" si="17"/>
        <v>0</v>
      </c>
      <c r="GQ8" s="40">
        <f t="shared" si="18"/>
        <v>2.7334352376215515E-3</v>
      </c>
      <c r="GR8" s="40">
        <f t="shared" si="19"/>
        <v>2.529315278347378E-3</v>
      </c>
      <c r="GS8" s="40">
        <f t="shared" si="20"/>
        <v>0</v>
      </c>
      <c r="GT8" s="40">
        <f t="shared" si="21"/>
        <v>0</v>
      </c>
      <c r="GU8" s="40">
        <f t="shared" si="22"/>
        <v>2.9053633738497474E-3</v>
      </c>
      <c r="GV8" s="40">
        <f t="shared" si="23"/>
        <v>2.7789467635347068E-3</v>
      </c>
      <c r="GW8" s="40">
        <f t="shared" si="24"/>
        <v>2.7443361309642416E-3</v>
      </c>
      <c r="GX8" s="40">
        <f t="shared" si="25"/>
        <v>0</v>
      </c>
      <c r="GY8" s="40">
        <f t="shared" si="26"/>
        <v>2.6778228776397775E-3</v>
      </c>
      <c r="GZ8" s="40">
        <f t="shared" si="27"/>
        <v>0</v>
      </c>
      <c r="HA8" s="40">
        <f t="shared" si="28"/>
        <v>2.7395014663441257E-3</v>
      </c>
      <c r="HB8" s="40">
        <f t="shared" si="29"/>
        <v>2.7645810097434893E-3</v>
      </c>
      <c r="HC8" s="40">
        <f t="shared" si="30"/>
        <v>6.138999921914011</v>
      </c>
      <c r="HD8" s="40">
        <f t="shared" si="31"/>
        <v>0.39886067125801744</v>
      </c>
      <c r="HE8" s="40">
        <f t="shared" si="32"/>
        <v>2.7409949787094517E-3</v>
      </c>
      <c r="HF8" s="40">
        <f t="shared" si="33"/>
        <v>2.7422846256888469E-3</v>
      </c>
      <c r="HG8" s="40">
        <f t="shared" si="34"/>
        <v>2.0168719363059875E-3</v>
      </c>
      <c r="HH8" s="40">
        <f t="shared" si="35"/>
        <v>2.7342950320828731E-3</v>
      </c>
      <c r="HI8" s="40">
        <f t="shared" si="36"/>
        <v>2.8121470671560182E-3</v>
      </c>
      <c r="HJ8" s="40">
        <f t="shared" si="37"/>
        <v>2.6003151191557926E-3</v>
      </c>
      <c r="HK8" s="40">
        <f t="shared" si="38"/>
        <v>2.7545587134739252E-3</v>
      </c>
      <c r="HL8" s="40">
        <f t="shared" si="39"/>
        <v>2.8957788617158544E-3</v>
      </c>
      <c r="HM8" s="40">
        <f t="shared" si="40"/>
        <v>0</v>
      </c>
      <c r="HN8" s="40">
        <f t="shared" si="41"/>
        <v>0</v>
      </c>
      <c r="HO8" s="40">
        <f t="shared" si="42"/>
        <v>0</v>
      </c>
      <c r="HP8" s="40">
        <f t="shared" si="43"/>
        <v>0</v>
      </c>
      <c r="HQ8" s="40">
        <f t="shared" si="44"/>
        <v>2.8051055558790147E-3</v>
      </c>
      <c r="HR8" s="40">
        <f t="shared" si="45"/>
        <v>2.9033806758643312E-3</v>
      </c>
      <c r="HS8" s="40">
        <f t="shared" si="46"/>
        <v>2.7087872299402585E-3</v>
      </c>
      <c r="HT8" s="40">
        <f t="shared" si="47"/>
        <v>0</v>
      </c>
      <c r="HU8" s="40">
        <f t="shared" si="48"/>
        <v>2.7495175460215877E-3</v>
      </c>
      <c r="HV8" s="40">
        <f t="shared" si="49"/>
        <v>2.8764306208343051E-3</v>
      </c>
      <c r="HW8" s="40">
        <f t="shared" si="50"/>
        <v>2.8642577523426125E-3</v>
      </c>
      <c r="HX8" s="40">
        <f t="shared" si="51"/>
        <v>0</v>
      </c>
      <c r="HY8" s="40">
        <f t="shared" si="52"/>
        <v>0</v>
      </c>
      <c r="HZ8" s="40">
        <f t="shared" si="53"/>
        <v>0</v>
      </c>
      <c r="IA8" s="40">
        <f t="shared" si="54"/>
        <v>0</v>
      </c>
      <c r="IB8" s="40">
        <f t="shared" si="55"/>
        <v>0</v>
      </c>
      <c r="IC8" s="40">
        <f t="shared" si="56"/>
        <v>0</v>
      </c>
    </row>
    <row r="9" spans="1:237" x14ac:dyDescent="0.25">
      <c r="A9" s="17" t="s">
        <v>178</v>
      </c>
      <c r="B9" s="17">
        <v>0.40872880700000003</v>
      </c>
      <c r="C9" s="17"/>
      <c r="D9" s="17">
        <v>6.3839870259999998</v>
      </c>
      <c r="E9" s="17">
        <v>0.2720654273</v>
      </c>
      <c r="F9" s="17">
        <v>0.2720654273</v>
      </c>
      <c r="G9" s="17">
        <v>2.0006717600000001E-2</v>
      </c>
      <c r="H9" s="17">
        <v>0.75718229999999997</v>
      </c>
      <c r="I9" s="17">
        <v>5.3818690799999999E-2</v>
      </c>
      <c r="J9" s="17">
        <v>3.4045755900000002E-2</v>
      </c>
      <c r="L9" s="17">
        <v>4.3561455999999998E-3</v>
      </c>
      <c r="N9" s="17">
        <v>2.3230954E-3</v>
      </c>
      <c r="Y9" s="17">
        <v>0.34288434309999999</v>
      </c>
      <c r="AD9" s="17">
        <v>1.6510529999999999E-4</v>
      </c>
      <c r="AE9" s="17">
        <v>1.8435404799999999E-2</v>
      </c>
      <c r="AF9" s="17">
        <v>4.5398900000000002E-4</v>
      </c>
      <c r="AJ9" s="17">
        <v>3.0766476999999999E-3</v>
      </c>
      <c r="AK9" s="17">
        <v>2.66558E-5</v>
      </c>
      <c r="AL9" s="17">
        <v>9.0681500000000002E-5</v>
      </c>
      <c r="AM9" s="17">
        <v>1.3293712E-3</v>
      </c>
      <c r="AN9" s="17">
        <v>7.2099200000000003E-5</v>
      </c>
      <c r="AS9" s="5">
        <v>1.0353362000000001E-6</v>
      </c>
      <c r="AT9" s="5">
        <v>4.2217916E-6</v>
      </c>
      <c r="AU9" s="17">
        <v>3.1667019999999998E-4</v>
      </c>
      <c r="AW9" s="17">
        <v>2.415304E-4</v>
      </c>
      <c r="AX9" s="17">
        <v>6.7539378999999997E-3</v>
      </c>
      <c r="BF9" s="15"/>
      <c r="BG9" s="28" t="s">
        <v>178</v>
      </c>
      <c r="BH9" s="28">
        <v>0</v>
      </c>
      <c r="BI9" s="28">
        <v>0</v>
      </c>
      <c r="BJ9" s="28">
        <v>0</v>
      </c>
      <c r="BK9" s="28">
        <v>3.4140370351494101E-2</v>
      </c>
      <c r="BL9" s="28">
        <v>0</v>
      </c>
      <c r="BM9" s="28">
        <v>5.3965443827047502E-2</v>
      </c>
      <c r="BN9" s="28">
        <v>5.3965443827047502E-2</v>
      </c>
      <c r="BO9" s="28">
        <v>9.8033631640734309E-4</v>
      </c>
      <c r="BP9" s="28">
        <v>0</v>
      </c>
      <c r="BQ9" s="28">
        <v>0</v>
      </c>
      <c r="BR9" s="28">
        <v>0</v>
      </c>
      <c r="BS9" s="28">
        <v>4.3681388414358799E-3</v>
      </c>
      <c r="BT9" s="28">
        <v>0</v>
      </c>
      <c r="BU9" s="28">
        <v>0</v>
      </c>
      <c r="BV9" s="28">
        <v>0</v>
      </c>
      <c r="BW9" s="28">
        <v>0</v>
      </c>
      <c r="BX9" s="28">
        <v>2.3293385608624401E-3</v>
      </c>
      <c r="BY9" s="28">
        <v>0</v>
      </c>
      <c r="BZ9" s="28">
        <v>0</v>
      </c>
      <c r="CA9" s="28">
        <v>0</v>
      </c>
      <c r="CB9" s="28">
        <v>0</v>
      </c>
      <c r="CC9" s="28">
        <v>6.2097257611269798</v>
      </c>
      <c r="CD9" s="28">
        <v>0</v>
      </c>
      <c r="CE9" s="28">
        <v>0</v>
      </c>
      <c r="CF9" s="28">
        <v>0</v>
      </c>
      <c r="CG9" s="28">
        <v>0</v>
      </c>
      <c r="CH9" s="28">
        <v>0</v>
      </c>
      <c r="CI9" s="28">
        <v>1.65566807387688E-4</v>
      </c>
      <c r="CJ9" s="28">
        <v>0</v>
      </c>
      <c r="CK9" s="28">
        <v>2.6728445212387599E-5</v>
      </c>
      <c r="CL9" s="28">
        <v>0</v>
      </c>
      <c r="CM9" s="28">
        <v>9.0940975379884005E-5</v>
      </c>
      <c r="CN9" s="28">
        <v>0.40984770250830999</v>
      </c>
      <c r="CO9" s="28">
        <v>0</v>
      </c>
      <c r="CP9" s="28">
        <v>0</v>
      </c>
      <c r="CQ9" s="28">
        <v>5.2835192472759397E-2</v>
      </c>
      <c r="CR9" s="28">
        <v>1.1336775774844201</v>
      </c>
      <c r="CS9" s="28">
        <v>2.6627905020254802E-2</v>
      </c>
      <c r="CT9" s="28">
        <v>2.42200697728799E-4</v>
      </c>
      <c r="CU9" s="28">
        <v>0</v>
      </c>
      <c r="CV9" s="28">
        <v>0</v>
      </c>
      <c r="CW9" s="28">
        <v>0.34382902228277401</v>
      </c>
      <c r="CX9" s="28">
        <v>0.34382902228277401</v>
      </c>
      <c r="CY9" s="28">
        <v>0</v>
      </c>
      <c r="CZ9" s="28">
        <v>0</v>
      </c>
      <c r="DA9" s="28">
        <v>0</v>
      </c>
      <c r="DB9" s="28">
        <v>6.7711056927198003E-3</v>
      </c>
      <c r="DC9" s="28">
        <v>0</v>
      </c>
      <c r="DD9" s="28">
        <v>0</v>
      </c>
      <c r="DE9" s="28">
        <v>0</v>
      </c>
      <c r="DF9" s="28">
        <v>0</v>
      </c>
      <c r="DG9" s="28">
        <v>1.2954673534284599E-3</v>
      </c>
      <c r="DH9" s="28">
        <v>0</v>
      </c>
      <c r="DI9" s="28">
        <v>0</v>
      </c>
      <c r="DJ9" s="28">
        <v>7.5957568834207005E-4</v>
      </c>
      <c r="DK9" s="28">
        <v>0</v>
      </c>
      <c r="DL9" s="28">
        <v>0</v>
      </c>
      <c r="DM9" s="28">
        <v>0</v>
      </c>
      <c r="DN9" s="28">
        <v>0</v>
      </c>
      <c r="DO9" s="28">
        <v>0</v>
      </c>
      <c r="DP9" s="28">
        <v>1.8485911870235801E-2</v>
      </c>
      <c r="DQ9" s="28">
        <v>0</v>
      </c>
      <c r="DR9" s="28">
        <v>0</v>
      </c>
      <c r="DS9" s="28">
        <v>1.2649212532677399E-3</v>
      </c>
      <c r="DT9" s="28">
        <v>0</v>
      </c>
      <c r="DU9" s="28">
        <v>0</v>
      </c>
      <c r="DV9" s="28">
        <v>0</v>
      </c>
      <c r="DW9" s="28">
        <v>0</v>
      </c>
      <c r="DX9" s="28">
        <v>2.2366552357016301</v>
      </c>
      <c r="DY9" s="28">
        <v>5.7614145471982496</v>
      </c>
      <c r="DZ9" s="28">
        <v>0.64015717191090604</v>
      </c>
      <c r="EA9" s="28">
        <v>6.4015717191091497</v>
      </c>
      <c r="EB9" s="28">
        <v>0</v>
      </c>
      <c r="EC9" s="28">
        <v>0.11107644005357301</v>
      </c>
      <c r="ED9" s="28">
        <v>0</v>
      </c>
      <c r="EE9" s="28">
        <v>7.2301127948544701E-5</v>
      </c>
      <c r="EF9" s="28">
        <v>0</v>
      </c>
      <c r="EG9" s="28">
        <v>0</v>
      </c>
      <c r="EH9" s="28">
        <v>0</v>
      </c>
      <c r="EI9" s="28">
        <v>0</v>
      </c>
      <c r="EJ9" s="28">
        <v>1.0380601023165E-6</v>
      </c>
      <c r="EK9" s="28">
        <v>4.2331335240331497E-6</v>
      </c>
      <c r="EL9" s="28">
        <v>3.1755882471601798E-4</v>
      </c>
      <c r="EM9" s="28">
        <v>2.14621075083911E-3</v>
      </c>
      <c r="EN9" s="28">
        <v>0.240386520934537</v>
      </c>
      <c r="EO9" s="28">
        <v>2.90642371732336E-3</v>
      </c>
      <c r="EP9" s="28">
        <v>7.5757846525240299E-3</v>
      </c>
      <c r="EQ9" s="28">
        <v>2.1969400287703101E-2</v>
      </c>
      <c r="ER9" s="28">
        <v>4.2936721837331798E-3</v>
      </c>
      <c r="ES9" s="28">
        <v>0</v>
      </c>
      <c r="ET9" s="28">
        <v>0</v>
      </c>
      <c r="EU9" s="28">
        <v>1.01014765455778E-3</v>
      </c>
      <c r="EV9" s="28">
        <v>0.27281149714882702</v>
      </c>
      <c r="EW9" s="28">
        <v>0.27281149714882702</v>
      </c>
      <c r="EX9" s="28">
        <v>0</v>
      </c>
      <c r="EY9" s="28">
        <v>0</v>
      </c>
      <c r="EZ9" s="28">
        <v>0</v>
      </c>
      <c r="FA9" s="28">
        <v>8.0120306221994099E-3</v>
      </c>
      <c r="FB9" s="28">
        <v>0</v>
      </c>
      <c r="FC9" s="28">
        <v>4.9446441244068197E-2</v>
      </c>
      <c r="FD9" s="28">
        <v>1.2246073513120201E-2</v>
      </c>
      <c r="FE9" s="28">
        <v>6.5701152466145704E-3</v>
      </c>
      <c r="FF9" s="28">
        <v>0.12392282279799501</v>
      </c>
      <c r="FG9" s="28">
        <v>0</v>
      </c>
      <c r="FH9" s="28">
        <v>0.23560468228905801</v>
      </c>
      <c r="FI9" s="28">
        <v>6.6913103721953499E-3</v>
      </c>
      <c r="FJ9" s="28">
        <v>2.6021045321516501E-2</v>
      </c>
      <c r="FK9" s="28">
        <v>1.8784437573372499E-8</v>
      </c>
      <c r="FL9" s="28">
        <v>0</v>
      </c>
      <c r="FM9" s="28">
        <v>2.0062037533689101E-2</v>
      </c>
      <c r="FN9" s="28">
        <v>4.7293453276330399E-3</v>
      </c>
      <c r="FO9" s="28">
        <v>0</v>
      </c>
      <c r="FP9" s="28">
        <v>0</v>
      </c>
      <c r="FQ9" s="28">
        <v>0</v>
      </c>
      <c r="FR9" s="28">
        <v>3.9407141824302702E-3</v>
      </c>
      <c r="FS9" s="28">
        <v>3.0849750477090899E-3</v>
      </c>
      <c r="FT9" s="28">
        <v>0</v>
      </c>
      <c r="FU9" s="28">
        <v>0.75924066204798402</v>
      </c>
      <c r="FV9" s="28">
        <v>1.3330120863770799E-3</v>
      </c>
      <c r="FW9" s="28">
        <v>7.5300919882273602E-3</v>
      </c>
      <c r="FY9" s="26">
        <f t="shared" si="0"/>
        <v>2.9459107599274938</v>
      </c>
      <c r="FZ9" s="40">
        <f t="shared" si="1"/>
        <v>2.7375009765581758E-3</v>
      </c>
      <c r="GA9" s="40">
        <f t="shared" si="2"/>
        <v>0</v>
      </c>
      <c r="GB9" s="40">
        <f t="shared" si="3"/>
        <v>2.7545001325242195E-3</v>
      </c>
      <c r="GC9" s="40">
        <f t="shared" si="4"/>
        <v>2.7422442323197182E-3</v>
      </c>
      <c r="GD9" s="40">
        <f t="shared" si="5"/>
        <v>2.7422442323197182E-3</v>
      </c>
      <c r="GE9" s="40">
        <f t="shared" si="6"/>
        <v>2.7650679534307939E-3</v>
      </c>
      <c r="GF9" s="40">
        <f t="shared" si="7"/>
        <v>2.7184497682843901E-3</v>
      </c>
      <c r="GG9" s="40">
        <f t="shared" si="8"/>
        <v>2.7268041058981425E-3</v>
      </c>
      <c r="GH9" s="40">
        <f t="shared" si="9"/>
        <v>2.7790380619541143E-3</v>
      </c>
      <c r="GI9" s="40">
        <f t="shared" si="10"/>
        <v>0</v>
      </c>
      <c r="GJ9" s="40">
        <f t="shared" si="11"/>
        <v>2.7531773584152106E-3</v>
      </c>
      <c r="GK9" s="40">
        <f t="shared" si="12"/>
        <v>0</v>
      </c>
      <c r="GL9" s="40">
        <f t="shared" si="13"/>
        <v>2.6874319765086197E-3</v>
      </c>
      <c r="GM9" s="40">
        <f t="shared" si="14"/>
        <v>0</v>
      </c>
      <c r="GN9" s="40">
        <f t="shared" si="15"/>
        <v>0</v>
      </c>
      <c r="GO9" s="40">
        <f t="shared" si="16"/>
        <v>0</v>
      </c>
      <c r="GP9" s="40">
        <f t="shared" si="17"/>
        <v>0</v>
      </c>
      <c r="GQ9" s="40">
        <f t="shared" si="18"/>
        <v>0</v>
      </c>
      <c r="GR9" s="40">
        <f t="shared" si="19"/>
        <v>0</v>
      </c>
      <c r="GS9" s="40">
        <f t="shared" si="20"/>
        <v>0</v>
      </c>
      <c r="GT9" s="40">
        <f t="shared" si="21"/>
        <v>0</v>
      </c>
      <c r="GU9" s="40">
        <f t="shared" si="22"/>
        <v>0</v>
      </c>
      <c r="GV9" s="40">
        <f t="shared" si="23"/>
        <v>0</v>
      </c>
      <c r="GW9" s="40">
        <f t="shared" si="24"/>
        <v>2.7550957102130277E-3</v>
      </c>
      <c r="GX9" s="40">
        <f t="shared" si="25"/>
        <v>0</v>
      </c>
      <c r="GY9" s="40">
        <f t="shared" si="26"/>
        <v>0</v>
      </c>
      <c r="GZ9" s="40">
        <f t="shared" si="27"/>
        <v>0</v>
      </c>
      <c r="HA9" s="40">
        <f t="shared" si="28"/>
        <v>0</v>
      </c>
      <c r="HB9" s="40">
        <f t="shared" si="29"/>
        <v>2.795230605486386E-3</v>
      </c>
      <c r="HC9" s="40">
        <f t="shared" si="30"/>
        <v>2.7396778526827649E-3</v>
      </c>
      <c r="HD9" s="40">
        <f t="shared" si="31"/>
        <v>1.7862376693438384</v>
      </c>
      <c r="HE9" s="40">
        <f t="shared" si="32"/>
        <v>0</v>
      </c>
      <c r="HF9" s="40">
        <f t="shared" si="33"/>
        <v>0</v>
      </c>
      <c r="HG9" s="40">
        <f t="shared" si="34"/>
        <v>0</v>
      </c>
      <c r="HH9" s="40">
        <f t="shared" si="35"/>
        <v>2.7066302420943635E-3</v>
      </c>
      <c r="HI9" s="40">
        <f t="shared" si="36"/>
        <v>2.7253060267408572E-3</v>
      </c>
      <c r="HJ9" s="40">
        <f t="shared" si="37"/>
        <v>2.861392675286603E-3</v>
      </c>
      <c r="HK9" s="40">
        <f t="shared" si="38"/>
        <v>2.7388034110261104E-3</v>
      </c>
      <c r="HL9" s="40">
        <f t="shared" si="39"/>
        <v>2.8006961040441336E-3</v>
      </c>
      <c r="HM9" s="40">
        <f t="shared" si="40"/>
        <v>0</v>
      </c>
      <c r="HN9" s="40">
        <f t="shared" si="41"/>
        <v>0</v>
      </c>
      <c r="HO9" s="40">
        <f t="shared" si="42"/>
        <v>0</v>
      </c>
      <c r="HP9" s="40">
        <f t="shared" si="43"/>
        <v>0</v>
      </c>
      <c r="HQ9" s="40">
        <f t="shared" si="44"/>
        <v>2.6309350687244164E-3</v>
      </c>
      <c r="HR9" s="40">
        <f t="shared" si="45"/>
        <v>2.6865191624214071E-3</v>
      </c>
      <c r="HS9" s="40">
        <f t="shared" si="46"/>
        <v>2.8061520029924094E-3</v>
      </c>
      <c r="HT9" s="40">
        <f t="shared" si="47"/>
        <v>0</v>
      </c>
      <c r="HU9" s="40">
        <f t="shared" si="48"/>
        <v>2.7752106103372661E-3</v>
      </c>
      <c r="HV9" s="40">
        <f t="shared" si="49"/>
        <v>2.5418937772289283E-3</v>
      </c>
      <c r="HW9" s="40">
        <f t="shared" si="50"/>
        <v>0</v>
      </c>
      <c r="HX9" s="40">
        <f t="shared" si="51"/>
        <v>0</v>
      </c>
      <c r="HY9" s="40">
        <f t="shared" si="52"/>
        <v>0</v>
      </c>
      <c r="HZ9" s="40">
        <f t="shared" si="53"/>
        <v>0</v>
      </c>
      <c r="IA9" s="40">
        <f t="shared" si="54"/>
        <v>0</v>
      </c>
      <c r="IB9" s="40">
        <f t="shared" si="55"/>
        <v>0</v>
      </c>
      <c r="IC9" s="40">
        <f t="shared" si="56"/>
        <v>0</v>
      </c>
    </row>
    <row r="10" spans="1:237" x14ac:dyDescent="0.25">
      <c r="A10" s="17" t="s">
        <v>179</v>
      </c>
      <c r="B10" s="17"/>
      <c r="C10" s="17"/>
      <c r="D10" s="17"/>
      <c r="E10" s="17"/>
      <c r="F10" s="17"/>
      <c r="G10" s="17"/>
      <c r="H10" s="17"/>
      <c r="AS10" s="5"/>
      <c r="AT10" s="5"/>
      <c r="BF10" s="15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Y10" s="26" t="e">
        <f t="shared" si="0"/>
        <v>#DIV/0!</v>
      </c>
      <c r="FZ10" s="40">
        <f t="shared" si="1"/>
        <v>0</v>
      </c>
      <c r="GA10" s="40">
        <f t="shared" si="2"/>
        <v>0</v>
      </c>
      <c r="GB10" s="40">
        <f t="shared" si="3"/>
        <v>0</v>
      </c>
      <c r="GC10" s="40">
        <f t="shared" si="4"/>
        <v>0</v>
      </c>
      <c r="GD10" s="40">
        <f t="shared" si="5"/>
        <v>0</v>
      </c>
      <c r="GE10" s="40">
        <f t="shared" si="6"/>
        <v>0</v>
      </c>
      <c r="GF10" s="40">
        <f t="shared" si="7"/>
        <v>0</v>
      </c>
      <c r="GG10" s="40">
        <f t="shared" si="8"/>
        <v>0</v>
      </c>
      <c r="GH10" s="40">
        <f t="shared" si="9"/>
        <v>0</v>
      </c>
      <c r="GI10" s="40">
        <f t="shared" si="10"/>
        <v>0</v>
      </c>
      <c r="GJ10" s="40">
        <f t="shared" si="11"/>
        <v>0</v>
      </c>
      <c r="GK10" s="40">
        <f t="shared" si="12"/>
        <v>0</v>
      </c>
      <c r="GL10" s="40">
        <f t="shared" si="13"/>
        <v>0</v>
      </c>
      <c r="GM10" s="40">
        <f t="shared" si="14"/>
        <v>0</v>
      </c>
      <c r="GN10" s="40">
        <f t="shared" si="15"/>
        <v>0</v>
      </c>
      <c r="GO10" s="40">
        <f t="shared" si="16"/>
        <v>0</v>
      </c>
      <c r="GP10" s="40">
        <f t="shared" si="17"/>
        <v>0</v>
      </c>
      <c r="GQ10" s="40">
        <f t="shared" si="18"/>
        <v>0</v>
      </c>
      <c r="GR10" s="40">
        <f t="shared" si="19"/>
        <v>0</v>
      </c>
      <c r="GS10" s="40">
        <f t="shared" si="20"/>
        <v>0</v>
      </c>
      <c r="GT10" s="40">
        <f t="shared" si="21"/>
        <v>0</v>
      </c>
      <c r="GU10" s="40">
        <f t="shared" si="22"/>
        <v>0</v>
      </c>
      <c r="GV10" s="40">
        <f t="shared" si="23"/>
        <v>0</v>
      </c>
      <c r="GW10" s="40">
        <f t="shared" si="24"/>
        <v>0</v>
      </c>
      <c r="GX10" s="40">
        <f t="shared" si="25"/>
        <v>0</v>
      </c>
      <c r="GY10" s="40">
        <f t="shared" si="26"/>
        <v>0</v>
      </c>
      <c r="GZ10" s="40">
        <f t="shared" si="27"/>
        <v>0</v>
      </c>
      <c r="HA10" s="40">
        <f t="shared" si="28"/>
        <v>0</v>
      </c>
      <c r="HB10" s="40">
        <f t="shared" si="29"/>
        <v>0</v>
      </c>
      <c r="HC10" s="40">
        <f t="shared" si="30"/>
        <v>0</v>
      </c>
      <c r="HD10" s="40">
        <f t="shared" si="31"/>
        <v>0</v>
      </c>
      <c r="HE10" s="40">
        <f t="shared" si="32"/>
        <v>0</v>
      </c>
      <c r="HF10" s="40">
        <f t="shared" si="33"/>
        <v>0</v>
      </c>
      <c r="HG10" s="40">
        <f t="shared" si="34"/>
        <v>0</v>
      </c>
      <c r="HH10" s="40">
        <f t="shared" si="35"/>
        <v>0</v>
      </c>
      <c r="HI10" s="40">
        <f t="shared" si="36"/>
        <v>0</v>
      </c>
      <c r="HJ10" s="40">
        <f t="shared" si="37"/>
        <v>0</v>
      </c>
      <c r="HK10" s="40">
        <f t="shared" si="38"/>
        <v>0</v>
      </c>
      <c r="HL10" s="40">
        <f t="shared" si="39"/>
        <v>0</v>
      </c>
      <c r="HM10" s="40">
        <f t="shared" si="40"/>
        <v>0</v>
      </c>
      <c r="HN10" s="40">
        <f t="shared" si="41"/>
        <v>0</v>
      </c>
      <c r="HO10" s="40">
        <f t="shared" si="42"/>
        <v>0</v>
      </c>
      <c r="HP10" s="40">
        <f t="shared" si="43"/>
        <v>0</v>
      </c>
      <c r="HQ10" s="40">
        <f t="shared" si="44"/>
        <v>0</v>
      </c>
      <c r="HR10" s="40">
        <f t="shared" si="45"/>
        <v>0</v>
      </c>
      <c r="HS10" s="40">
        <f t="shared" si="46"/>
        <v>0</v>
      </c>
      <c r="HT10" s="40">
        <f t="shared" si="47"/>
        <v>0</v>
      </c>
      <c r="HU10" s="40">
        <f t="shared" si="48"/>
        <v>0</v>
      </c>
      <c r="HV10" s="40">
        <f t="shared" si="49"/>
        <v>0</v>
      </c>
      <c r="HW10" s="40">
        <f t="shared" si="50"/>
        <v>0</v>
      </c>
      <c r="HX10" s="40">
        <f t="shared" si="51"/>
        <v>0</v>
      </c>
      <c r="HY10" s="40">
        <f t="shared" si="52"/>
        <v>0</v>
      </c>
      <c r="HZ10" s="40">
        <f t="shared" si="53"/>
        <v>0</v>
      </c>
      <c r="IA10" s="40">
        <f t="shared" si="54"/>
        <v>0</v>
      </c>
      <c r="IB10" s="40">
        <f t="shared" si="55"/>
        <v>0</v>
      </c>
      <c r="IC10" s="40">
        <f t="shared" si="56"/>
        <v>0</v>
      </c>
    </row>
    <row r="11" spans="1:237" x14ac:dyDescent="0.25">
      <c r="A11" s="17" t="s">
        <v>180</v>
      </c>
      <c r="B11" s="17">
        <v>1050.2805350000001</v>
      </c>
      <c r="C11" s="17"/>
      <c r="D11" s="17">
        <v>5587.4098100000001</v>
      </c>
      <c r="E11" s="17">
        <v>85.524609650000002</v>
      </c>
      <c r="F11" s="17">
        <v>82.559945142999993</v>
      </c>
      <c r="G11" s="17">
        <v>849.28505199999995</v>
      </c>
      <c r="H11" s="17">
        <v>620.98580700000002</v>
      </c>
      <c r="I11" s="17">
        <v>17.078586025</v>
      </c>
      <c r="J11" s="17">
        <v>11.871302536</v>
      </c>
      <c r="L11" s="17">
        <v>3.2854268048000002</v>
      </c>
      <c r="N11" s="17">
        <v>1.3051711156000001</v>
      </c>
      <c r="Q11" s="17">
        <v>4.3438731000000001E-2</v>
      </c>
      <c r="T11" s="17">
        <v>3.8923351000000002E-2</v>
      </c>
      <c r="U11" s="5"/>
      <c r="V11" s="5"/>
      <c r="W11" s="17">
        <v>4.0395282999999997E-2</v>
      </c>
      <c r="Y11" s="17">
        <v>121.29531514</v>
      </c>
      <c r="AC11" s="5"/>
      <c r="AD11" s="17">
        <v>0.17582715260000001</v>
      </c>
      <c r="AE11" s="17">
        <v>7.6419802495000004</v>
      </c>
      <c r="AF11" s="17">
        <v>0.24200546419999999</v>
      </c>
      <c r="AI11" s="17">
        <v>4.1136793999999997E-2</v>
      </c>
      <c r="AJ11" s="17">
        <v>4.9694554430000002</v>
      </c>
      <c r="AK11" s="17">
        <v>6.3733810900000007E-2</v>
      </c>
      <c r="AL11" s="17">
        <v>4.96311631E-2</v>
      </c>
      <c r="AM11" s="17">
        <v>3.1610909392000002</v>
      </c>
      <c r="AN11" s="17">
        <v>2.3846302699999999E-2</v>
      </c>
      <c r="AS11" s="17">
        <v>4.9333020000000001E-4</v>
      </c>
      <c r="AT11" s="17">
        <v>1.6202682999999999E-3</v>
      </c>
      <c r="AU11" s="17">
        <v>0.10155337540000001</v>
      </c>
      <c r="AW11" s="17">
        <v>0.96045319520000005</v>
      </c>
      <c r="AX11" s="17">
        <v>6.3300514701999999</v>
      </c>
      <c r="AY11" s="17">
        <v>5.0543867999999999E-2</v>
      </c>
      <c r="BD11" s="5">
        <v>2.1109742000000002E-6</v>
      </c>
      <c r="BF11" s="15"/>
      <c r="BG11" s="28" t="s">
        <v>180</v>
      </c>
      <c r="BH11" s="28">
        <v>9.2669539513991705E-4</v>
      </c>
      <c r="BI11" s="28">
        <v>4.8766487844265601E-3</v>
      </c>
      <c r="BJ11" s="28">
        <v>0</v>
      </c>
      <c r="BK11" s="28">
        <v>11.903812997339401</v>
      </c>
      <c r="BL11" s="28">
        <v>0</v>
      </c>
      <c r="BM11" s="28">
        <v>17.125048866661999</v>
      </c>
      <c r="BN11" s="28">
        <v>17.125048866661999</v>
      </c>
      <c r="BO11" s="28">
        <v>0.48166718140581</v>
      </c>
      <c r="BP11" s="28">
        <v>0</v>
      </c>
      <c r="BQ11" s="28">
        <v>0</v>
      </c>
      <c r="BR11" s="28">
        <v>0</v>
      </c>
      <c r="BS11" s="28">
        <v>3.2944209432752101</v>
      </c>
      <c r="BT11" s="28">
        <v>2.1167222664977899E-6</v>
      </c>
      <c r="BU11" s="28">
        <v>0</v>
      </c>
      <c r="BV11" s="28">
        <v>0</v>
      </c>
      <c r="BW11" s="28">
        <v>0</v>
      </c>
      <c r="BX11" s="28">
        <v>1.30874991262884</v>
      </c>
      <c r="BY11" s="28">
        <v>0</v>
      </c>
      <c r="BZ11" s="28">
        <v>0</v>
      </c>
      <c r="CA11" s="28">
        <v>0</v>
      </c>
      <c r="CB11" s="28">
        <v>0</v>
      </c>
      <c r="CC11" s="28">
        <v>3488.2488948336299</v>
      </c>
      <c r="CD11" s="28">
        <v>4.3555661212387797E-2</v>
      </c>
      <c r="CE11" s="28">
        <v>0</v>
      </c>
      <c r="CF11" s="28">
        <v>0</v>
      </c>
      <c r="CG11" s="28">
        <v>0</v>
      </c>
      <c r="CH11" s="28">
        <v>3.9031161754288099E-2</v>
      </c>
      <c r="CI11" s="28">
        <v>0.17631136506325501</v>
      </c>
      <c r="CJ11" s="28">
        <v>0</v>
      </c>
      <c r="CK11" s="28">
        <v>6.39062904168059E-2</v>
      </c>
      <c r="CL11" s="28">
        <v>0</v>
      </c>
      <c r="CM11" s="28">
        <v>4.9765214304552101E-2</v>
      </c>
      <c r="CN11" s="28">
        <v>1053.16210870329</v>
      </c>
      <c r="CO11" s="28">
        <v>0</v>
      </c>
      <c r="CP11" s="28">
        <v>4.0507347228624702E-2</v>
      </c>
      <c r="CQ11" s="28">
        <v>24.919107848975699</v>
      </c>
      <c r="CR11" s="28">
        <v>606.51253746228599</v>
      </c>
      <c r="CS11" s="28">
        <v>12.9445748596433</v>
      </c>
      <c r="CT11" s="28">
        <v>0.96310872797698499</v>
      </c>
      <c r="CU11" s="28">
        <v>1.0285382156054099E-3</v>
      </c>
      <c r="CV11" s="28">
        <v>1.47859279253955E-3</v>
      </c>
      <c r="CW11" s="28">
        <v>121.62737702124601</v>
      </c>
      <c r="CX11" s="28">
        <v>121.62737702124601</v>
      </c>
      <c r="CY11" s="28">
        <v>0</v>
      </c>
      <c r="CZ11" s="28">
        <v>0</v>
      </c>
      <c r="DA11" s="28">
        <v>0</v>
      </c>
      <c r="DB11" s="28">
        <v>6.3472786277525</v>
      </c>
      <c r="DC11" s="28">
        <v>0</v>
      </c>
      <c r="DD11" s="28">
        <v>0</v>
      </c>
      <c r="DE11" s="28">
        <v>0</v>
      </c>
      <c r="DF11" s="28">
        <v>0</v>
      </c>
      <c r="DG11" s="28">
        <v>0.62946346641555695</v>
      </c>
      <c r="DH11" s="28">
        <v>6.8716412480364598E-6</v>
      </c>
      <c r="DI11" s="28">
        <v>0</v>
      </c>
      <c r="DJ11" s="28">
        <v>0.48321278815163798</v>
      </c>
      <c r="DK11" s="28">
        <v>5.4191105165980399E-3</v>
      </c>
      <c r="DL11" s="28">
        <v>0</v>
      </c>
      <c r="DM11" s="28">
        <v>0</v>
      </c>
      <c r="DN11" s="28">
        <v>0</v>
      </c>
      <c r="DO11" s="28">
        <v>0</v>
      </c>
      <c r="DP11" s="28">
        <v>7.6693324273382597</v>
      </c>
      <c r="DQ11" s="28">
        <v>0</v>
      </c>
      <c r="DR11" s="28">
        <v>0</v>
      </c>
      <c r="DS11" s="28">
        <v>0.63504607483634801</v>
      </c>
      <c r="DT11" s="28">
        <v>0</v>
      </c>
      <c r="DU11" s="28">
        <v>0</v>
      </c>
      <c r="DV11" s="28">
        <v>0</v>
      </c>
      <c r="DW11" s="28">
        <v>0</v>
      </c>
      <c r="DX11" s="28">
        <v>1306.69537344642</v>
      </c>
      <c r="DY11" s="28">
        <v>5042.4508612928903</v>
      </c>
      <c r="DZ11" s="28">
        <v>560.27233344995602</v>
      </c>
      <c r="EA11" s="28">
        <v>5602.72319474285</v>
      </c>
      <c r="EB11" s="28">
        <v>1.53513919608459E-4</v>
      </c>
      <c r="EC11" s="28">
        <v>53.287286599997699</v>
      </c>
      <c r="ED11" s="28">
        <v>1.9598668731295199E-3</v>
      </c>
      <c r="EE11" s="28">
        <v>2.3911782761691099E-2</v>
      </c>
      <c r="EF11" s="28">
        <v>0</v>
      </c>
      <c r="EG11" s="28">
        <v>0</v>
      </c>
      <c r="EH11" s="28">
        <v>0</v>
      </c>
      <c r="EI11" s="28">
        <v>0</v>
      </c>
      <c r="EJ11" s="28">
        <v>4.9468040216537799E-4</v>
      </c>
      <c r="EK11" s="28">
        <v>1.62475819272064E-3</v>
      </c>
      <c r="EL11" s="28">
        <v>0.101834568435589</v>
      </c>
      <c r="EM11" s="28">
        <v>0.66269156161091602</v>
      </c>
      <c r="EN11" s="28">
        <v>256.46881101663001</v>
      </c>
      <c r="EO11" s="28">
        <v>0.89656591356779103</v>
      </c>
      <c r="EP11" s="28">
        <v>2.33890377548129</v>
      </c>
      <c r="EQ11" s="28">
        <v>5.6654990340448697</v>
      </c>
      <c r="ER11" s="28">
        <v>1.32537345778424</v>
      </c>
      <c r="ES11" s="28">
        <v>0</v>
      </c>
      <c r="ET11" s="28">
        <v>0</v>
      </c>
      <c r="EU11" s="28">
        <v>0.3118546269504</v>
      </c>
      <c r="EV11" s="28">
        <v>85.759147131210497</v>
      </c>
      <c r="EW11" s="28">
        <v>82.786361901296004</v>
      </c>
      <c r="EX11" s="28">
        <v>2.9727852299145101</v>
      </c>
      <c r="EY11" s="28">
        <v>0</v>
      </c>
      <c r="EZ11" s="28">
        <v>0</v>
      </c>
      <c r="FA11" s="28">
        <v>2.4678965357451799</v>
      </c>
      <c r="FB11" s="28">
        <v>0</v>
      </c>
      <c r="FC11" s="28">
        <v>15.203674546646999</v>
      </c>
      <c r="FD11" s="28">
        <v>3.7812348449544602</v>
      </c>
      <c r="FE11" s="28">
        <v>2.02705695550521</v>
      </c>
      <c r="FF11" s="28">
        <v>38.009350445609201</v>
      </c>
      <c r="FG11" s="28">
        <v>4.12182314390118E-2</v>
      </c>
      <c r="FH11" s="28">
        <v>193.279827656903</v>
      </c>
      <c r="FI11" s="28">
        <v>2.0660402472263</v>
      </c>
      <c r="FJ11" s="28">
        <v>8.0302199553564098</v>
      </c>
      <c r="FK11" s="28">
        <v>8.1262697244773296E-10</v>
      </c>
      <c r="FL11" s="28">
        <v>0</v>
      </c>
      <c r="FM11" s="28">
        <v>851.86075704161397</v>
      </c>
      <c r="FN11" s="28">
        <v>9.05148035371659</v>
      </c>
      <c r="FO11" s="28">
        <v>5.0682755988028898E-2</v>
      </c>
      <c r="FP11" s="28">
        <v>0</v>
      </c>
      <c r="FQ11" s="28">
        <v>0</v>
      </c>
      <c r="FR11" s="28">
        <v>3.03157783851564</v>
      </c>
      <c r="FS11" s="28">
        <v>4.9830844734635296</v>
      </c>
      <c r="FT11" s="28">
        <v>7.4824879501314404E-2</v>
      </c>
      <c r="FU11" s="28">
        <v>622.69199328692605</v>
      </c>
      <c r="FV11" s="28">
        <v>3.1699464469530798</v>
      </c>
      <c r="FW11" s="28">
        <v>3.764927150074</v>
      </c>
      <c r="FY11" s="26">
        <f t="shared" si="0"/>
        <v>2.0984618198620657</v>
      </c>
      <c r="FZ11" s="40">
        <f t="shared" si="1"/>
        <v>2.7436228771866742E-3</v>
      </c>
      <c r="GA11" s="40">
        <f t="shared" si="2"/>
        <v>0</v>
      </c>
      <c r="GB11" s="40">
        <f t="shared" si="3"/>
        <v>2.7406947518764241E-3</v>
      </c>
      <c r="GC11" s="40">
        <f t="shared" si="4"/>
        <v>2.742339101813077E-3</v>
      </c>
      <c r="GD11" s="40">
        <f t="shared" si="5"/>
        <v>2.7424528674751484E-3</v>
      </c>
      <c r="GE11" s="40">
        <f t="shared" si="6"/>
        <v>3.0327921532922668E-3</v>
      </c>
      <c r="GF11" s="40">
        <f t="shared" si="7"/>
        <v>2.7475447388542757E-3</v>
      </c>
      <c r="GG11" s="40">
        <f t="shared" si="8"/>
        <v>2.7205321092733008E-3</v>
      </c>
      <c r="GH11" s="40">
        <f t="shared" si="9"/>
        <v>2.7385757578675123E-3</v>
      </c>
      <c r="GI11" s="40">
        <f t="shared" si="10"/>
        <v>0</v>
      </c>
      <c r="GJ11" s="40">
        <f t="shared" si="11"/>
        <v>2.7375860153297277E-3</v>
      </c>
      <c r="GK11" s="40">
        <f t="shared" si="12"/>
        <v>0</v>
      </c>
      <c r="GL11" s="40">
        <f t="shared" si="13"/>
        <v>2.7420136609403044E-3</v>
      </c>
      <c r="GM11" s="40">
        <f t="shared" si="14"/>
        <v>0</v>
      </c>
      <c r="GN11" s="40">
        <f t="shared" si="15"/>
        <v>0</v>
      </c>
      <c r="GO11" s="40">
        <f t="shared" si="16"/>
        <v>2.6918422729198983E-3</v>
      </c>
      <c r="GP11" s="40">
        <f t="shared" si="17"/>
        <v>0</v>
      </c>
      <c r="GQ11" s="40">
        <f t="shared" si="18"/>
        <v>0</v>
      </c>
      <c r="GR11" s="40">
        <f t="shared" si="19"/>
        <v>2.7698220096234031E-3</v>
      </c>
      <c r="GS11" s="40">
        <f t="shared" si="20"/>
        <v>0</v>
      </c>
      <c r="GT11" s="40">
        <f t="shared" si="21"/>
        <v>0</v>
      </c>
      <c r="GU11" s="40">
        <f t="shared" si="22"/>
        <v>2.7741909525600926E-3</v>
      </c>
      <c r="GV11" s="40">
        <f t="shared" si="23"/>
        <v>0</v>
      </c>
      <c r="GW11" s="40">
        <f t="shared" si="24"/>
        <v>2.7376315471272492E-3</v>
      </c>
      <c r="GX11" s="40">
        <f t="shared" si="25"/>
        <v>0</v>
      </c>
      <c r="GY11" s="40">
        <f t="shared" si="26"/>
        <v>0</v>
      </c>
      <c r="GZ11" s="40">
        <f t="shared" si="27"/>
        <v>0</v>
      </c>
      <c r="HA11" s="40">
        <f t="shared" si="28"/>
        <v>0</v>
      </c>
      <c r="HB11" s="40">
        <f t="shared" si="29"/>
        <v>2.7539117599007373E-3</v>
      </c>
      <c r="HC11" s="40">
        <f t="shared" si="30"/>
        <v>3.5792002786252781E-3</v>
      </c>
      <c r="HD11" s="40">
        <f t="shared" si="31"/>
        <v>1.6240980836347083</v>
      </c>
      <c r="HE11" s="40">
        <f t="shared" si="32"/>
        <v>0</v>
      </c>
      <c r="HF11" s="40">
        <f t="shared" si="33"/>
        <v>0</v>
      </c>
      <c r="HG11" s="40">
        <f t="shared" si="34"/>
        <v>1.9796739389025498E-3</v>
      </c>
      <c r="HH11" s="40">
        <f t="shared" si="35"/>
        <v>2.7425601496693743E-3</v>
      </c>
      <c r="HI11" s="40">
        <f t="shared" si="36"/>
        <v>2.7062482906681624E-3</v>
      </c>
      <c r="HJ11" s="40">
        <f t="shared" si="37"/>
        <v>2.7009482788466137E-3</v>
      </c>
      <c r="HK11" s="40">
        <f t="shared" si="38"/>
        <v>2.801408729899041E-3</v>
      </c>
      <c r="HL11" s="40">
        <f t="shared" si="39"/>
        <v>2.7459209301700198E-3</v>
      </c>
      <c r="HM11" s="40">
        <f t="shared" si="40"/>
        <v>0</v>
      </c>
      <c r="HN11" s="40">
        <f t="shared" si="41"/>
        <v>0</v>
      </c>
      <c r="HO11" s="40">
        <f t="shared" si="42"/>
        <v>0</v>
      </c>
      <c r="HP11" s="40">
        <f t="shared" si="43"/>
        <v>0</v>
      </c>
      <c r="HQ11" s="40">
        <f t="shared" si="44"/>
        <v>2.736913664271875E-3</v>
      </c>
      <c r="HR11" s="40">
        <f t="shared" si="45"/>
        <v>2.7710797777381261E-3</v>
      </c>
      <c r="HS11" s="40">
        <f t="shared" si="46"/>
        <v>2.7689186546623551E-3</v>
      </c>
      <c r="HT11" s="40">
        <f t="shared" si="47"/>
        <v>0</v>
      </c>
      <c r="HU11" s="40">
        <f t="shared" si="48"/>
        <v>2.7648747385675175E-3</v>
      </c>
      <c r="HV11" s="40">
        <f t="shared" si="49"/>
        <v>2.7214877530775815E-3</v>
      </c>
      <c r="HW11" s="40">
        <f t="shared" si="50"/>
        <v>2.7478701873172632E-3</v>
      </c>
      <c r="HX11" s="40">
        <f t="shared" si="51"/>
        <v>0</v>
      </c>
      <c r="HY11" s="40">
        <f t="shared" si="52"/>
        <v>0</v>
      </c>
      <c r="HZ11" s="40">
        <f t="shared" si="53"/>
        <v>0</v>
      </c>
      <c r="IA11" s="40">
        <f t="shared" si="54"/>
        <v>0</v>
      </c>
      <c r="IB11" s="40">
        <f t="shared" si="55"/>
        <v>2.7229449312027132E-3</v>
      </c>
      <c r="IC11" s="40">
        <f t="shared" si="56"/>
        <v>0</v>
      </c>
    </row>
    <row r="12" spans="1:237" x14ac:dyDescent="0.25">
      <c r="A12" s="17" t="s">
        <v>181</v>
      </c>
      <c r="B12" s="17">
        <v>916.92218600000001</v>
      </c>
      <c r="C12" s="17"/>
      <c r="D12" s="17">
        <v>4241.731374</v>
      </c>
      <c r="E12" s="17">
        <v>105.59795219999999</v>
      </c>
      <c r="F12" s="17">
        <v>105.59795219999999</v>
      </c>
      <c r="G12" s="17">
        <v>29.970893499999999</v>
      </c>
      <c r="H12" s="17">
        <v>383.46399700000001</v>
      </c>
      <c r="I12" s="17">
        <v>22.815527839000001</v>
      </c>
      <c r="J12" s="17">
        <v>21.474866858999999</v>
      </c>
      <c r="K12" s="17">
        <v>1.51404E-5</v>
      </c>
      <c r="L12" s="17">
        <v>5.7535501583000004</v>
      </c>
      <c r="N12" s="17">
        <v>2.3643129624000001</v>
      </c>
      <c r="O12" s="17">
        <v>8.3236299999999995E-5</v>
      </c>
      <c r="Q12" s="17">
        <v>0.114745185</v>
      </c>
      <c r="S12" s="5">
        <v>4.2416160999999997E-6</v>
      </c>
      <c r="T12" s="17">
        <v>0.10281750000000001</v>
      </c>
      <c r="W12" s="17">
        <v>0.10670566500000001</v>
      </c>
      <c r="Y12" s="17">
        <v>168.10651422999999</v>
      </c>
      <c r="AA12" s="5">
        <v>7.9815999999999998E-9</v>
      </c>
      <c r="AB12" s="17">
        <v>3.7843799999999998E-5</v>
      </c>
      <c r="AC12" s="17">
        <v>2.8756699999999999E-5</v>
      </c>
      <c r="AD12" s="17">
        <v>0.38170782260000002</v>
      </c>
      <c r="AE12" s="17">
        <v>8.0323545406000001</v>
      </c>
      <c r="AF12" s="17">
        <v>0.2738143214</v>
      </c>
      <c r="AG12" s="17">
        <v>1.5892400000000001E-4</v>
      </c>
      <c r="AI12" s="17">
        <v>0.10866440300000001</v>
      </c>
      <c r="AJ12" s="17">
        <v>4.8572268635000002</v>
      </c>
      <c r="AK12" s="17">
        <v>0.17311319250000001</v>
      </c>
      <c r="AL12" s="17">
        <v>6.36724496E-2</v>
      </c>
      <c r="AM12" s="17">
        <v>1.8484284726</v>
      </c>
      <c r="AN12" s="17">
        <v>6.0795273999999996E-3</v>
      </c>
      <c r="AS12" s="17">
        <v>4.4258479999999999E-4</v>
      </c>
      <c r="AT12" s="17">
        <v>5.728148E-4</v>
      </c>
      <c r="AU12" s="17">
        <v>4.8127405200000001E-2</v>
      </c>
      <c r="AW12" s="17">
        <v>0.80386351710000004</v>
      </c>
      <c r="AX12" s="17">
        <v>1.6188058107000001</v>
      </c>
      <c r="AY12" s="17">
        <v>0.13351364199999999</v>
      </c>
      <c r="BD12" s="5">
        <v>4.4315196999999997E-6</v>
      </c>
      <c r="BF12" s="15"/>
      <c r="BG12" s="28" t="s">
        <v>181</v>
      </c>
      <c r="BH12" s="28">
        <v>0</v>
      </c>
      <c r="BI12" s="28">
        <v>0.19570180914367</v>
      </c>
      <c r="BJ12" s="28">
        <v>0</v>
      </c>
      <c r="BK12" s="28">
        <v>21.533614685459401</v>
      </c>
      <c r="BL12" s="28">
        <v>0</v>
      </c>
      <c r="BM12" s="28">
        <v>22.878187215629701</v>
      </c>
      <c r="BN12" s="28">
        <v>22.878187215629701</v>
      </c>
      <c r="BO12" s="28">
        <v>0.43656851488880299</v>
      </c>
      <c r="BP12" s="28">
        <v>0</v>
      </c>
      <c r="BQ12" s="28">
        <v>6.22371666198182E-6</v>
      </c>
      <c r="BR12" s="28">
        <v>8.9585145257031508E-6</v>
      </c>
      <c r="BS12" s="28">
        <v>5.7692686987835602</v>
      </c>
      <c r="BT12" s="28">
        <v>4.4434188050913398E-6</v>
      </c>
      <c r="BU12" s="28">
        <v>0</v>
      </c>
      <c r="BV12" s="28">
        <v>0</v>
      </c>
      <c r="BW12" s="28">
        <v>0</v>
      </c>
      <c r="BX12" s="28">
        <v>2.3707893958767898</v>
      </c>
      <c r="BY12" s="28">
        <v>2.0031892061707399E-5</v>
      </c>
      <c r="BZ12" s="28">
        <v>6.3430962813538499E-5</v>
      </c>
      <c r="CA12" s="28">
        <v>0</v>
      </c>
      <c r="CB12" s="28">
        <v>0</v>
      </c>
      <c r="CC12" s="28">
        <v>2869.90552953321</v>
      </c>
      <c r="CD12" s="28">
        <v>0.11505995979034001</v>
      </c>
      <c r="CE12" s="28">
        <v>1.2332531953239899E-6</v>
      </c>
      <c r="CF12" s="28">
        <v>3.0199533722448998E-6</v>
      </c>
      <c r="CG12" s="28">
        <v>0</v>
      </c>
      <c r="CH12" s="28">
        <v>0.103102681051049</v>
      </c>
      <c r="CI12" s="28">
        <v>0.382752277576552</v>
      </c>
      <c r="CJ12" s="28">
        <v>0</v>
      </c>
      <c r="CK12" s="28">
        <v>0.17358701047881001</v>
      </c>
      <c r="CL12" s="28">
        <v>0</v>
      </c>
      <c r="CM12" s="28">
        <v>6.3847324703616398E-2</v>
      </c>
      <c r="CN12" s="28">
        <v>919.43443994334098</v>
      </c>
      <c r="CO12" s="28">
        <v>0</v>
      </c>
      <c r="CP12" s="28">
        <v>0.106997186294085</v>
      </c>
      <c r="CQ12" s="28">
        <v>23.647863414806501</v>
      </c>
      <c r="CR12" s="28">
        <v>508.17138053118299</v>
      </c>
      <c r="CS12" s="28">
        <v>13.3952233291176</v>
      </c>
      <c r="CT12" s="28">
        <v>0.80605321997421298</v>
      </c>
      <c r="CU12" s="28">
        <v>0</v>
      </c>
      <c r="CV12" s="28">
        <v>0</v>
      </c>
      <c r="CW12" s="28">
        <v>168.56760270795999</v>
      </c>
      <c r="CX12" s="28">
        <v>168.56760270795999</v>
      </c>
      <c r="CY12" s="28">
        <v>0</v>
      </c>
      <c r="CZ12" s="28">
        <v>0</v>
      </c>
      <c r="DA12" s="28">
        <v>0</v>
      </c>
      <c r="DB12" s="28">
        <v>1.6232672522114999</v>
      </c>
      <c r="DC12" s="28">
        <v>3.2013384357104598E-9</v>
      </c>
      <c r="DD12" s="28">
        <v>4.0015713328593204E-9</v>
      </c>
      <c r="DE12" s="28">
        <v>0</v>
      </c>
      <c r="DF12" s="28">
        <v>0</v>
      </c>
      <c r="DG12" s="28">
        <v>0.57697474596266296</v>
      </c>
      <c r="DH12" s="28">
        <v>0</v>
      </c>
      <c r="DI12" s="28">
        <v>0</v>
      </c>
      <c r="DJ12" s="28">
        <v>0.51444501469499604</v>
      </c>
      <c r="DK12" s="28">
        <v>8.1449297111393908E-3</v>
      </c>
      <c r="DL12" s="28">
        <v>9.8646538467898305E-6</v>
      </c>
      <c r="DM12" s="28">
        <v>2.80806362539063E-5</v>
      </c>
      <c r="DN12" s="28">
        <v>9.5152697630582097E-6</v>
      </c>
      <c r="DO12" s="28">
        <v>1.9319810182046599E-5</v>
      </c>
      <c r="DP12" s="28">
        <v>8.0543829015228301</v>
      </c>
      <c r="DQ12" s="28">
        <v>0</v>
      </c>
      <c r="DR12" s="28">
        <v>0</v>
      </c>
      <c r="DS12" s="28">
        <v>0.63515543278319897</v>
      </c>
      <c r="DT12" s="28">
        <v>0</v>
      </c>
      <c r="DU12" s="28">
        <v>0</v>
      </c>
      <c r="DV12" s="28">
        <v>6.5321106499776493E-5</v>
      </c>
      <c r="DW12" s="28">
        <v>9.4002877031697102E-5</v>
      </c>
      <c r="DX12" s="28">
        <v>1026.2575149500899</v>
      </c>
      <c r="DY12" s="28">
        <v>3828.01801592838</v>
      </c>
      <c r="DZ12" s="28">
        <v>425.33322990128698</v>
      </c>
      <c r="EA12" s="28">
        <v>4253.35124582966</v>
      </c>
      <c r="EB12" s="28">
        <v>0</v>
      </c>
      <c r="EC12" s="28">
        <v>48.776776504274103</v>
      </c>
      <c r="ED12" s="28">
        <v>0</v>
      </c>
      <c r="EE12" s="28">
        <v>6.0976548994520303E-3</v>
      </c>
      <c r="EF12" s="28">
        <v>0</v>
      </c>
      <c r="EG12" s="28">
        <v>0</v>
      </c>
      <c r="EH12" s="28">
        <v>0</v>
      </c>
      <c r="EI12" s="28">
        <v>0</v>
      </c>
      <c r="EJ12" s="28">
        <v>4.4376930153298299E-4</v>
      </c>
      <c r="EK12" s="28">
        <v>5.7436904718451197E-4</v>
      </c>
      <c r="EL12" s="28">
        <v>4.82648862502797E-2</v>
      </c>
      <c r="EM12" s="28">
        <v>0.84754039914681001</v>
      </c>
      <c r="EN12" s="28">
        <v>111.187520590327</v>
      </c>
      <c r="EO12" s="28">
        <v>1.14668074868962</v>
      </c>
      <c r="EP12" s="28">
        <v>2.9913226155635302</v>
      </c>
      <c r="EQ12" s="28">
        <v>7.2524595755000396</v>
      </c>
      <c r="ER12" s="28">
        <v>1.6950618319306401</v>
      </c>
      <c r="ES12" s="28">
        <v>0</v>
      </c>
      <c r="ET12" s="28">
        <v>8.0040124120217704E-10</v>
      </c>
      <c r="EU12" s="28">
        <v>0.39884259021037599</v>
      </c>
      <c r="EV12" s="28">
        <v>105.887434774845</v>
      </c>
      <c r="EW12" s="28">
        <v>105.887434774845</v>
      </c>
      <c r="EX12" s="28">
        <v>0</v>
      </c>
      <c r="EY12" s="28">
        <v>0</v>
      </c>
      <c r="EZ12" s="28">
        <v>0</v>
      </c>
      <c r="FA12" s="28">
        <v>3.1563399879848002</v>
      </c>
      <c r="FB12" s="28">
        <v>0</v>
      </c>
      <c r="FC12" s="28">
        <v>19.445080033289699</v>
      </c>
      <c r="FD12" s="28">
        <v>4.835952397802</v>
      </c>
      <c r="FE12" s="28">
        <v>2.5924844226921699</v>
      </c>
      <c r="FF12" s="28">
        <v>48.613094043662599</v>
      </c>
      <c r="FG12" s="28">
        <v>0.108876310382116</v>
      </c>
      <c r="FH12" s="28">
        <v>107.653362354165</v>
      </c>
      <c r="FI12" s="28">
        <v>2.64234734150146</v>
      </c>
      <c r="FJ12" s="28">
        <v>10.2702287515776</v>
      </c>
      <c r="FK12" s="28">
        <v>3.5294322547219999E-8</v>
      </c>
      <c r="FL12" s="28">
        <v>0</v>
      </c>
      <c r="FM12" s="28">
        <v>30.053057727365498</v>
      </c>
      <c r="FN12" s="28">
        <v>2.18684436726247</v>
      </c>
      <c r="FO12" s="28">
        <v>0.133876361811537</v>
      </c>
      <c r="FP12" s="28">
        <v>0</v>
      </c>
      <c r="FQ12" s="28">
        <v>0</v>
      </c>
      <c r="FR12" s="28">
        <v>2.2476011218652601</v>
      </c>
      <c r="FS12" s="28">
        <v>4.8705336282130798</v>
      </c>
      <c r="FT12" s="28">
        <v>0</v>
      </c>
      <c r="FU12" s="28">
        <v>384.51453893087</v>
      </c>
      <c r="FV12" s="28">
        <v>1.85349803620003</v>
      </c>
      <c r="FW12" s="28">
        <v>3.5197250835300098</v>
      </c>
      <c r="FY12" s="26">
        <f t="shared" si="0"/>
        <v>2.6689693393741756</v>
      </c>
      <c r="FZ12" s="40">
        <f t="shared" si="1"/>
        <v>2.7398769292522776E-3</v>
      </c>
      <c r="GA12" s="40">
        <f t="shared" si="2"/>
        <v>0</v>
      </c>
      <c r="GB12" s="40">
        <f t="shared" si="3"/>
        <v>2.7394171872563381E-3</v>
      </c>
      <c r="GC12" s="40">
        <f t="shared" si="4"/>
        <v>2.7413654224727503E-3</v>
      </c>
      <c r="GD12" s="40">
        <f t="shared" si="5"/>
        <v>2.7413654224727503E-3</v>
      </c>
      <c r="GE12" s="40">
        <f t="shared" si="6"/>
        <v>2.7414673962089069E-3</v>
      </c>
      <c r="GF12" s="40">
        <f t="shared" si="7"/>
        <v>2.7396103391422091E-3</v>
      </c>
      <c r="GG12" s="40">
        <f t="shared" si="8"/>
        <v>2.746347885171095E-3</v>
      </c>
      <c r="GH12" s="40">
        <f t="shared" si="9"/>
        <v>2.73565497961547E-3</v>
      </c>
      <c r="GI12" s="40">
        <f t="shared" si="10"/>
        <v>2.7628852398200107E-3</v>
      </c>
      <c r="GJ12" s="40">
        <f t="shared" si="11"/>
        <v>2.7319724432895462E-3</v>
      </c>
      <c r="GK12" s="40">
        <f t="shared" si="12"/>
        <v>0</v>
      </c>
      <c r="GL12" s="40">
        <f t="shared" si="13"/>
        <v>2.7392454297655812E-3</v>
      </c>
      <c r="GM12" s="40">
        <f t="shared" si="14"/>
        <v>2.7218277992401949E-3</v>
      </c>
      <c r="GN12" s="40">
        <f t="shared" si="15"/>
        <v>0</v>
      </c>
      <c r="GO12" s="40">
        <f t="shared" si="16"/>
        <v>2.7432505367437033E-3</v>
      </c>
      <c r="GP12" s="40">
        <f t="shared" si="17"/>
        <v>0</v>
      </c>
      <c r="GQ12" s="40">
        <f t="shared" si="18"/>
        <v>2.7325593112706441E-3</v>
      </c>
      <c r="GR12" s="40">
        <f t="shared" si="19"/>
        <v>2.773662567646498E-3</v>
      </c>
      <c r="GS12" s="40">
        <f t="shared" si="20"/>
        <v>0</v>
      </c>
      <c r="GT12" s="40">
        <f t="shared" si="21"/>
        <v>0</v>
      </c>
      <c r="GU12" s="40">
        <f t="shared" si="22"/>
        <v>2.7320132823781696E-3</v>
      </c>
      <c r="GV12" s="40">
        <f t="shared" si="23"/>
        <v>0</v>
      </c>
      <c r="GW12" s="40">
        <f t="shared" si="24"/>
        <v>2.7428352795963165E-3</v>
      </c>
      <c r="GX12" s="40">
        <f t="shared" si="25"/>
        <v>0</v>
      </c>
      <c r="GY12" s="40">
        <f t="shared" si="26"/>
        <v>2.7201325263050916E-3</v>
      </c>
      <c r="GZ12" s="40">
        <f t="shared" si="27"/>
        <v>2.6818157979940924E-3</v>
      </c>
      <c r="HA12" s="40">
        <f t="shared" si="28"/>
        <v>2.7256237713231646E-3</v>
      </c>
      <c r="HB12" s="40">
        <f t="shared" si="29"/>
        <v>2.7362681996865586E-3</v>
      </c>
      <c r="HC12" s="40">
        <f t="shared" si="30"/>
        <v>2.7424537614078636E-3</v>
      </c>
      <c r="HD12" s="40">
        <f t="shared" si="31"/>
        <v>1.3196574581478373</v>
      </c>
      <c r="HE12" s="40">
        <f t="shared" si="32"/>
        <v>2.5168227043970534E-3</v>
      </c>
      <c r="HF12" s="40">
        <f t="shared" si="33"/>
        <v>0</v>
      </c>
      <c r="HG12" s="40">
        <f t="shared" si="34"/>
        <v>1.9501085568563691E-3</v>
      </c>
      <c r="HH12" s="40">
        <f t="shared" si="35"/>
        <v>2.7395806469478006E-3</v>
      </c>
      <c r="HI12" s="40">
        <f t="shared" si="36"/>
        <v>2.7370414234027412E-3</v>
      </c>
      <c r="HJ12" s="40">
        <f t="shared" si="37"/>
        <v>2.7464799095211524E-3</v>
      </c>
      <c r="HK12" s="40">
        <f t="shared" si="38"/>
        <v>2.7426344460595329E-3</v>
      </c>
      <c r="HL12" s="40">
        <f t="shared" si="39"/>
        <v>2.9817283909322747E-3</v>
      </c>
      <c r="HM12" s="40">
        <f t="shared" si="40"/>
        <v>0</v>
      </c>
      <c r="HN12" s="40">
        <f t="shared" si="41"/>
        <v>0</v>
      </c>
      <c r="HO12" s="40">
        <f t="shared" si="42"/>
        <v>0</v>
      </c>
      <c r="HP12" s="40">
        <f t="shared" si="43"/>
        <v>0</v>
      </c>
      <c r="HQ12" s="40">
        <f t="shared" si="44"/>
        <v>2.6763267355385863E-3</v>
      </c>
      <c r="HR12" s="40">
        <f t="shared" si="45"/>
        <v>2.7133502565086891E-3</v>
      </c>
      <c r="HS12" s="40">
        <f t="shared" si="46"/>
        <v>2.8566063287305352E-3</v>
      </c>
      <c r="HT12" s="40">
        <f t="shared" si="47"/>
        <v>0</v>
      </c>
      <c r="HU12" s="40">
        <f t="shared" si="48"/>
        <v>2.7239734452839241E-3</v>
      </c>
      <c r="HV12" s="40">
        <f t="shared" si="49"/>
        <v>2.7560078435662689E-3</v>
      </c>
      <c r="HW12" s="40">
        <f t="shared" si="50"/>
        <v>2.716724718939325E-3</v>
      </c>
      <c r="HX12" s="40">
        <f t="shared" si="51"/>
        <v>0</v>
      </c>
      <c r="HY12" s="40">
        <f t="shared" si="52"/>
        <v>0</v>
      </c>
      <c r="HZ12" s="40">
        <f t="shared" si="53"/>
        <v>0</v>
      </c>
      <c r="IA12" s="40">
        <f t="shared" si="54"/>
        <v>0</v>
      </c>
      <c r="IB12" s="40">
        <f t="shared" si="55"/>
        <v>2.6851071182962568E-3</v>
      </c>
      <c r="IC12" s="40">
        <f t="shared" si="56"/>
        <v>0</v>
      </c>
    </row>
    <row r="13" spans="1:237" x14ac:dyDescent="0.25">
      <c r="A13" s="17" t="s">
        <v>182</v>
      </c>
      <c r="B13" s="17">
        <v>458.01984914000002</v>
      </c>
      <c r="C13" s="17"/>
      <c r="D13" s="17">
        <v>967.85450409999999</v>
      </c>
      <c r="E13" s="17">
        <v>17.748601175000001</v>
      </c>
      <c r="F13" s="17">
        <v>17.748601175000001</v>
      </c>
      <c r="G13" s="17">
        <v>8.4771608371999996</v>
      </c>
      <c r="H13" s="17">
        <v>27.132427044</v>
      </c>
      <c r="I13" s="17">
        <v>1.3691800048</v>
      </c>
      <c r="J13" s="17">
        <v>1.2302918143999999</v>
      </c>
      <c r="L13" s="17">
        <v>0.46467599370000001</v>
      </c>
      <c r="N13" s="17">
        <v>0.17802158239999999</v>
      </c>
      <c r="Q13" s="17">
        <v>5.2084204000000002E-3</v>
      </c>
      <c r="T13" s="17">
        <v>4.6670048E-3</v>
      </c>
      <c r="W13" s="17">
        <v>4.8434934000000001E-3</v>
      </c>
      <c r="Y13" s="17">
        <v>11.328534189999999</v>
      </c>
      <c r="AD13" s="17">
        <v>2.1675482900000001E-2</v>
      </c>
      <c r="AE13" s="17">
        <v>0.67722706830000001</v>
      </c>
      <c r="AF13" s="17">
        <v>1.52779653E-2</v>
      </c>
      <c r="AI13" s="17">
        <v>4.9324080000000001E-3</v>
      </c>
      <c r="AJ13" s="17">
        <v>0.6399676674</v>
      </c>
      <c r="AK13" s="17">
        <v>1.0654632299999999E-2</v>
      </c>
      <c r="AL13" s="17">
        <v>2.7373631000000001E-3</v>
      </c>
      <c r="AM13" s="17">
        <v>0.28179524719999999</v>
      </c>
      <c r="AN13" s="17">
        <v>5.3926120000000004E-4</v>
      </c>
      <c r="AS13" s="17">
        <v>3.9137899999999997E-5</v>
      </c>
      <c r="AT13" s="17">
        <v>7.5034400000000001E-5</v>
      </c>
      <c r="AU13" s="17">
        <v>3.1587871000000002E-3</v>
      </c>
      <c r="AW13" s="17">
        <v>0.1251977001</v>
      </c>
      <c r="AX13" s="17">
        <v>4.9687285400000003E-2</v>
      </c>
      <c r="AY13" s="17">
        <v>6.0603486000000003E-3</v>
      </c>
      <c r="BD13" s="5">
        <v>4.2463401999999998E-7</v>
      </c>
      <c r="BF13" s="15"/>
      <c r="BG13" s="28" t="s">
        <v>182</v>
      </c>
      <c r="BH13" s="28">
        <v>0</v>
      </c>
      <c r="BI13" s="28">
        <v>0</v>
      </c>
      <c r="BJ13" s="28">
        <v>0</v>
      </c>
      <c r="BK13" s="28">
        <v>1.2336772334825601</v>
      </c>
      <c r="BL13" s="28">
        <v>0</v>
      </c>
      <c r="BM13" s="28">
        <v>1.37294458880973</v>
      </c>
      <c r="BN13" s="28">
        <v>1.37294458880973</v>
      </c>
      <c r="BO13" s="28">
        <v>2.2872421932770001E-2</v>
      </c>
      <c r="BP13" s="28">
        <v>0</v>
      </c>
      <c r="BQ13" s="28">
        <v>0</v>
      </c>
      <c r="BR13" s="28">
        <v>0</v>
      </c>
      <c r="BS13" s="28">
        <v>0.46595004146159802</v>
      </c>
      <c r="BT13" s="28">
        <v>4.25750906876108E-7</v>
      </c>
      <c r="BU13" s="28">
        <v>0</v>
      </c>
      <c r="BV13" s="28">
        <v>0</v>
      </c>
      <c r="BW13" s="28">
        <v>0</v>
      </c>
      <c r="BX13" s="28">
        <v>0.17851052785420701</v>
      </c>
      <c r="BY13" s="28">
        <v>0</v>
      </c>
      <c r="BZ13" s="28">
        <v>0</v>
      </c>
      <c r="CA13" s="28">
        <v>0</v>
      </c>
      <c r="CB13" s="28">
        <v>0</v>
      </c>
      <c r="CC13" s="28">
        <v>167.21649896863499</v>
      </c>
      <c r="CD13" s="28">
        <v>5.2230190035258504E-3</v>
      </c>
      <c r="CE13" s="28">
        <v>0</v>
      </c>
      <c r="CF13" s="28">
        <v>0</v>
      </c>
      <c r="CG13" s="28">
        <v>0</v>
      </c>
      <c r="CH13" s="28">
        <v>4.6797309730438599E-3</v>
      </c>
      <c r="CI13" s="28">
        <v>2.1737579663512301E-2</v>
      </c>
      <c r="CJ13" s="28">
        <v>0</v>
      </c>
      <c r="CK13" s="28">
        <v>1.06833873159278E-2</v>
      </c>
      <c r="CL13" s="28">
        <v>0</v>
      </c>
      <c r="CM13" s="28">
        <v>2.7436487086426502E-3</v>
      </c>
      <c r="CN13" s="28">
        <v>459.274768211555</v>
      </c>
      <c r="CO13" s="28">
        <v>0</v>
      </c>
      <c r="CP13" s="28">
        <v>4.8552585073165901E-3</v>
      </c>
      <c r="CQ13" s="28">
        <v>1.1901608396728001</v>
      </c>
      <c r="CR13" s="28">
        <v>26.4480375929469</v>
      </c>
      <c r="CS13" s="28">
        <v>0.60452258470334197</v>
      </c>
      <c r="CT13" s="28">
        <v>0.12554136673523</v>
      </c>
      <c r="CU13" s="28">
        <v>0</v>
      </c>
      <c r="CV13" s="28">
        <v>0</v>
      </c>
      <c r="CW13" s="28">
        <v>11.359541253867199</v>
      </c>
      <c r="CX13" s="28">
        <v>11.359541253867199</v>
      </c>
      <c r="CY13" s="28">
        <v>0</v>
      </c>
      <c r="CZ13" s="28">
        <v>0</v>
      </c>
      <c r="DA13" s="28">
        <v>0</v>
      </c>
      <c r="DB13" s="28">
        <v>4.9824750668662002E-2</v>
      </c>
      <c r="DC13" s="28">
        <v>0</v>
      </c>
      <c r="DD13" s="28">
        <v>0</v>
      </c>
      <c r="DE13" s="28">
        <v>0</v>
      </c>
      <c r="DF13" s="28">
        <v>0</v>
      </c>
      <c r="DG13" s="28">
        <v>3.0229276926668901E-2</v>
      </c>
      <c r="DH13" s="28">
        <v>0</v>
      </c>
      <c r="DI13" s="28">
        <v>0</v>
      </c>
      <c r="DJ13" s="28">
        <v>1.7725631325883399E-2</v>
      </c>
      <c r="DK13" s="28">
        <v>0</v>
      </c>
      <c r="DL13" s="28">
        <v>0</v>
      </c>
      <c r="DM13" s="28">
        <v>0</v>
      </c>
      <c r="DN13" s="28">
        <v>0</v>
      </c>
      <c r="DO13" s="28">
        <v>0</v>
      </c>
      <c r="DP13" s="28">
        <v>0.67908617761444401</v>
      </c>
      <c r="DQ13" s="28">
        <v>0</v>
      </c>
      <c r="DR13" s="28">
        <v>0</v>
      </c>
      <c r="DS13" s="28">
        <v>3.4213152013878999E-2</v>
      </c>
      <c r="DT13" s="28">
        <v>0</v>
      </c>
      <c r="DU13" s="28">
        <v>0</v>
      </c>
      <c r="DV13" s="28">
        <v>0</v>
      </c>
      <c r="DW13" s="28">
        <v>0</v>
      </c>
      <c r="DX13" s="28">
        <v>56.202633013112099</v>
      </c>
      <c r="DY13" s="28">
        <v>873.45252401660196</v>
      </c>
      <c r="DZ13" s="28">
        <v>97.050636827107894</v>
      </c>
      <c r="EA13" s="28">
        <v>970.50316084371002</v>
      </c>
      <c r="EB13" s="28">
        <v>0</v>
      </c>
      <c r="EC13" s="28">
        <v>2.5543254080358402</v>
      </c>
      <c r="ED13" s="28">
        <v>0</v>
      </c>
      <c r="EE13" s="28">
        <v>5.4069935391788801E-4</v>
      </c>
      <c r="EF13" s="28">
        <v>0</v>
      </c>
      <c r="EG13" s="28">
        <v>0</v>
      </c>
      <c r="EH13" s="28">
        <v>0</v>
      </c>
      <c r="EI13" s="28">
        <v>0</v>
      </c>
      <c r="EJ13" s="28">
        <v>3.9245155203227597E-5</v>
      </c>
      <c r="EK13" s="28">
        <v>7.5236689572248094E-5</v>
      </c>
      <c r="EL13" s="28">
        <v>3.16750199864418E-3</v>
      </c>
      <c r="EM13" s="28">
        <v>0.14246493207008501</v>
      </c>
      <c r="EN13" s="28">
        <v>5.6445137093536504</v>
      </c>
      <c r="EO13" s="28">
        <v>0.19274484234196901</v>
      </c>
      <c r="EP13" s="28">
        <v>0.50281669780695104</v>
      </c>
      <c r="EQ13" s="28">
        <v>1.21792157939118</v>
      </c>
      <c r="ER13" s="28">
        <v>0.28492745470879699</v>
      </c>
      <c r="ES13" s="28">
        <v>0</v>
      </c>
      <c r="ET13" s="28">
        <v>0</v>
      </c>
      <c r="EU13" s="28">
        <v>6.7042128231838097E-2</v>
      </c>
      <c r="EV13" s="28">
        <v>17.797247023815402</v>
      </c>
      <c r="EW13" s="28">
        <v>17.797247023815402</v>
      </c>
      <c r="EX13" s="28">
        <v>0</v>
      </c>
      <c r="EY13" s="28">
        <v>0</v>
      </c>
      <c r="EZ13" s="28">
        <v>0</v>
      </c>
      <c r="FA13" s="28">
        <v>0.53054111675126903</v>
      </c>
      <c r="FB13" s="28">
        <v>0</v>
      </c>
      <c r="FC13" s="28">
        <v>3.2684708190721801</v>
      </c>
      <c r="FD13" s="28">
        <v>0.81288723358520798</v>
      </c>
      <c r="FE13" s="28">
        <v>0.43577334281321001</v>
      </c>
      <c r="FF13" s="28">
        <v>8.1711634231165799</v>
      </c>
      <c r="FG13" s="28">
        <v>4.93974713933762E-3</v>
      </c>
      <c r="FH13" s="28">
        <v>5.5058611447263397</v>
      </c>
      <c r="FI13" s="28">
        <v>0.44415219056752397</v>
      </c>
      <c r="FJ13" s="28">
        <v>1.7263412633586299</v>
      </c>
      <c r="FK13" s="28">
        <v>0</v>
      </c>
      <c r="FL13" s="28">
        <v>0</v>
      </c>
      <c r="FM13" s="28">
        <v>8.5006234450525504</v>
      </c>
      <c r="FN13" s="28">
        <v>0.11039113474971</v>
      </c>
      <c r="FO13" s="28">
        <v>6.0786196306155402E-3</v>
      </c>
      <c r="FP13" s="28">
        <v>0</v>
      </c>
      <c r="FQ13" s="28">
        <v>0</v>
      </c>
      <c r="FR13" s="28">
        <v>9.6168666631308394E-2</v>
      </c>
      <c r="FS13" s="28">
        <v>0.64171867388971304</v>
      </c>
      <c r="FT13" s="28">
        <v>0</v>
      </c>
      <c r="FU13" s="28">
        <v>27.206781692819</v>
      </c>
      <c r="FV13" s="28">
        <v>0.28256541047868</v>
      </c>
      <c r="FW13" s="28">
        <v>0.17568690254512501</v>
      </c>
      <c r="FY13" s="26">
        <f t="shared" si="0"/>
        <v>2.0657582233604024</v>
      </c>
      <c r="FZ13" s="40">
        <f t="shared" si="1"/>
        <v>2.7398792299313576E-3</v>
      </c>
      <c r="GA13" s="40">
        <f t="shared" si="2"/>
        <v>0</v>
      </c>
      <c r="GB13" s="40">
        <f t="shared" si="3"/>
        <v>2.7366269749118945E-3</v>
      </c>
      <c r="GC13" s="40">
        <f t="shared" si="4"/>
        <v>2.7408271973523952E-3</v>
      </c>
      <c r="GD13" s="40">
        <f t="shared" si="5"/>
        <v>2.7408271973523952E-3</v>
      </c>
      <c r="GE13" s="40">
        <f t="shared" si="6"/>
        <v>2.7677436235007801E-3</v>
      </c>
      <c r="GF13" s="40">
        <f t="shared" si="7"/>
        <v>2.740434856727736E-3</v>
      </c>
      <c r="GG13" s="40">
        <f t="shared" si="8"/>
        <v>2.7495172267578603E-3</v>
      </c>
      <c r="GH13" s="40">
        <f t="shared" si="9"/>
        <v>2.7517203991243443E-3</v>
      </c>
      <c r="GI13" s="40">
        <f t="shared" si="10"/>
        <v>0</v>
      </c>
      <c r="GJ13" s="40">
        <f t="shared" si="11"/>
        <v>2.7417981106649262E-3</v>
      </c>
      <c r="GK13" s="40">
        <f t="shared" si="12"/>
        <v>0</v>
      </c>
      <c r="GL13" s="40">
        <f t="shared" si="13"/>
        <v>2.7465515563635601E-3</v>
      </c>
      <c r="GM13" s="40">
        <f t="shared" si="14"/>
        <v>0</v>
      </c>
      <c r="GN13" s="40">
        <f t="shared" si="15"/>
        <v>0</v>
      </c>
      <c r="GO13" s="40">
        <f t="shared" si="16"/>
        <v>2.8028850216949021E-3</v>
      </c>
      <c r="GP13" s="40">
        <f t="shared" si="17"/>
        <v>0</v>
      </c>
      <c r="GQ13" s="40">
        <f t="shared" si="18"/>
        <v>0</v>
      </c>
      <c r="GR13" s="40">
        <f t="shared" si="19"/>
        <v>2.726839501827779E-3</v>
      </c>
      <c r="GS13" s="40">
        <f t="shared" si="20"/>
        <v>0</v>
      </c>
      <c r="GT13" s="40">
        <f t="shared" si="21"/>
        <v>0</v>
      </c>
      <c r="GU13" s="40">
        <f t="shared" si="22"/>
        <v>2.4290540618038272E-3</v>
      </c>
      <c r="GV13" s="40">
        <f t="shared" si="23"/>
        <v>0</v>
      </c>
      <c r="GW13" s="40">
        <f t="shared" si="24"/>
        <v>2.7370764255247575E-3</v>
      </c>
      <c r="GX13" s="40">
        <f t="shared" si="25"/>
        <v>0</v>
      </c>
      <c r="GY13" s="40">
        <f t="shared" si="26"/>
        <v>0</v>
      </c>
      <c r="GZ13" s="40">
        <f t="shared" si="27"/>
        <v>0</v>
      </c>
      <c r="HA13" s="40">
        <f t="shared" si="28"/>
        <v>0</v>
      </c>
      <c r="HB13" s="40">
        <f t="shared" si="29"/>
        <v>2.864838758092886E-3</v>
      </c>
      <c r="HC13" s="40">
        <f t="shared" si="30"/>
        <v>2.7451786874242933E-3</v>
      </c>
      <c r="HD13" s="40">
        <f t="shared" si="31"/>
        <v>1.2393788270928328</v>
      </c>
      <c r="HE13" s="40">
        <f t="shared" si="32"/>
        <v>0</v>
      </c>
      <c r="HF13" s="40">
        <f t="shared" si="33"/>
        <v>0</v>
      </c>
      <c r="HG13" s="40">
        <f t="shared" si="34"/>
        <v>1.4879424689968614E-3</v>
      </c>
      <c r="HH13" s="40">
        <f t="shared" si="35"/>
        <v>2.7360858663795793E-3</v>
      </c>
      <c r="HI13" s="40">
        <f t="shared" si="36"/>
        <v>2.6988276195886035E-3</v>
      </c>
      <c r="HJ13" s="40">
        <f t="shared" si="37"/>
        <v>2.2962275785226079E-3</v>
      </c>
      <c r="HK13" s="40">
        <f t="shared" si="38"/>
        <v>2.7330598593573933E-3</v>
      </c>
      <c r="HL13" s="40">
        <f t="shared" si="39"/>
        <v>2.6668967058782744E-3</v>
      </c>
      <c r="HM13" s="40">
        <f t="shared" si="40"/>
        <v>0</v>
      </c>
      <c r="HN13" s="40">
        <f t="shared" si="41"/>
        <v>0</v>
      </c>
      <c r="HO13" s="40">
        <f t="shared" si="42"/>
        <v>0</v>
      </c>
      <c r="HP13" s="40">
        <f t="shared" si="43"/>
        <v>0</v>
      </c>
      <c r="HQ13" s="40">
        <f t="shared" si="44"/>
        <v>2.7404434889863878E-3</v>
      </c>
      <c r="HR13" s="40">
        <f t="shared" si="45"/>
        <v>2.6959577506862589E-3</v>
      </c>
      <c r="HS13" s="40">
        <f t="shared" si="46"/>
        <v>2.7589382786132838E-3</v>
      </c>
      <c r="HT13" s="40">
        <f t="shared" si="47"/>
        <v>0</v>
      </c>
      <c r="HU13" s="40">
        <f t="shared" si="48"/>
        <v>2.7449916009279788E-3</v>
      </c>
      <c r="HV13" s="40">
        <f t="shared" si="49"/>
        <v>2.7666085509674213E-3</v>
      </c>
      <c r="HW13" s="40">
        <f t="shared" si="50"/>
        <v>3.0148481253272916E-3</v>
      </c>
      <c r="HX13" s="40">
        <f t="shared" si="51"/>
        <v>0</v>
      </c>
      <c r="HY13" s="40">
        <f t="shared" si="52"/>
        <v>0</v>
      </c>
      <c r="HZ13" s="40">
        <f t="shared" si="53"/>
        <v>0</v>
      </c>
      <c r="IA13" s="40">
        <f t="shared" si="54"/>
        <v>0</v>
      </c>
      <c r="IB13" s="40">
        <f t="shared" si="55"/>
        <v>2.6302340921907788E-3</v>
      </c>
      <c r="IC13" s="40">
        <f t="shared" si="56"/>
        <v>0</v>
      </c>
    </row>
    <row r="14" spans="1:237" x14ac:dyDescent="0.25">
      <c r="A14" s="17" t="s">
        <v>183</v>
      </c>
      <c r="B14" s="17">
        <v>1542.766586</v>
      </c>
      <c r="C14" s="17">
        <v>5.0887589999999996</v>
      </c>
      <c r="D14" s="17">
        <v>4323.0174020000004</v>
      </c>
      <c r="E14" s="17">
        <v>107.244576</v>
      </c>
      <c r="F14" s="17">
        <v>105.17991497</v>
      </c>
      <c r="G14" s="17">
        <v>112.63470100000001</v>
      </c>
      <c r="H14" s="17">
        <v>1129.714152</v>
      </c>
      <c r="I14" s="17">
        <v>7.2719360170999998</v>
      </c>
      <c r="J14" s="17">
        <v>4.7834541245000004</v>
      </c>
      <c r="K14" s="17">
        <v>2.196674E-4</v>
      </c>
      <c r="L14" s="17">
        <v>5.4053604900999996</v>
      </c>
      <c r="N14" s="17">
        <v>0.32839547689999998</v>
      </c>
      <c r="O14" s="17">
        <v>1.2076501E-3</v>
      </c>
      <c r="Q14" s="17">
        <v>6.690199E-3</v>
      </c>
      <c r="S14" s="17">
        <v>6.1540399999999998E-5</v>
      </c>
      <c r="T14" s="17">
        <v>5.9947619999999998E-3</v>
      </c>
      <c r="W14" s="17">
        <v>6.2214599999999998E-3</v>
      </c>
      <c r="Y14" s="17">
        <v>56.999858777999997</v>
      </c>
      <c r="Z14" s="17">
        <v>1.41E-2</v>
      </c>
      <c r="AA14" s="5">
        <v>2.8697499999999999E-9</v>
      </c>
      <c r="AB14" s="17">
        <v>5.4906499999999995E-4</v>
      </c>
      <c r="AC14" s="17">
        <v>4.1722290000000001E-4</v>
      </c>
      <c r="AD14" s="17">
        <v>3.5818950400000001E-2</v>
      </c>
      <c r="AE14" s="17">
        <v>3.2945035765999999</v>
      </c>
      <c r="AF14" s="17">
        <v>7.17649603E-2</v>
      </c>
      <c r="AG14" s="17">
        <v>2.3057768000000001E-3</v>
      </c>
      <c r="AI14" s="17">
        <v>6.3356539999999996E-3</v>
      </c>
      <c r="AJ14" s="17">
        <v>3.3322318352</v>
      </c>
      <c r="AK14" s="17">
        <v>1.22160437E-2</v>
      </c>
      <c r="AL14" s="17">
        <v>1.1243371E-2</v>
      </c>
      <c r="AM14" s="17">
        <v>4.6197857728000002</v>
      </c>
      <c r="AN14" s="17">
        <v>6.4330932E-3</v>
      </c>
      <c r="AS14" s="17">
        <v>1.084927E-4</v>
      </c>
      <c r="AT14" s="17">
        <v>4.023912E-4</v>
      </c>
      <c r="AU14" s="17">
        <v>3.8150423500000002E-2</v>
      </c>
      <c r="AW14" s="17">
        <v>1.1681766863</v>
      </c>
      <c r="AX14" s="17">
        <v>5.1029578535000004</v>
      </c>
      <c r="AY14" s="17">
        <v>7.7844899999999998E-3</v>
      </c>
      <c r="BD14" s="5">
        <v>2.4256630000000001E-7</v>
      </c>
      <c r="BF14" s="15"/>
      <c r="BG14" s="28" t="s">
        <v>183</v>
      </c>
      <c r="BH14" s="28">
        <v>3.4870673031915003E-2</v>
      </c>
      <c r="BI14" s="28">
        <v>7.0217559572823898E-2</v>
      </c>
      <c r="BJ14" s="28">
        <v>0</v>
      </c>
      <c r="BK14" s="28">
        <v>4.7965800445489597</v>
      </c>
      <c r="BL14" s="28">
        <v>0</v>
      </c>
      <c r="BM14" s="28">
        <v>7.2918048332973298</v>
      </c>
      <c r="BN14" s="28">
        <v>7.2918048332973298</v>
      </c>
      <c r="BO14" s="28">
        <v>0.491934005898152</v>
      </c>
      <c r="BP14" s="28">
        <v>2.8182095845648999E-2</v>
      </c>
      <c r="BQ14" s="28">
        <v>9.0317141222572803E-5</v>
      </c>
      <c r="BR14" s="28">
        <v>1.2996695362026399E-4</v>
      </c>
      <c r="BS14" s="28">
        <v>5.4201775353202297</v>
      </c>
      <c r="BT14" s="28">
        <v>2.4323097190363599E-7</v>
      </c>
      <c r="BU14" s="28">
        <v>0</v>
      </c>
      <c r="BV14" s="28">
        <v>0</v>
      </c>
      <c r="BW14" s="28">
        <v>0</v>
      </c>
      <c r="BX14" s="28">
        <v>0.32929349023786803</v>
      </c>
      <c r="BY14" s="28">
        <v>2.9064196828651299E-4</v>
      </c>
      <c r="BZ14" s="28">
        <v>9.20297122637613E-4</v>
      </c>
      <c r="CA14" s="28">
        <v>0</v>
      </c>
      <c r="CB14" s="28">
        <v>0</v>
      </c>
      <c r="CC14" s="28">
        <v>2756.6300681165899</v>
      </c>
      <c r="CD14" s="28">
        <v>6.7090215147736802E-3</v>
      </c>
      <c r="CE14" s="28">
        <v>1.7896367783858899E-5</v>
      </c>
      <c r="CF14" s="28">
        <v>4.38128851336824E-5</v>
      </c>
      <c r="CG14" s="28">
        <v>0</v>
      </c>
      <c r="CH14" s="28">
        <v>6.01185771256802E-3</v>
      </c>
      <c r="CI14" s="28">
        <v>3.5915175369658998E-2</v>
      </c>
      <c r="CJ14" s="28">
        <v>0</v>
      </c>
      <c r="CK14" s="28">
        <v>1.2248853458589001E-2</v>
      </c>
      <c r="CL14" s="28">
        <v>0</v>
      </c>
      <c r="CM14" s="28">
        <v>1.1274091833528999E-2</v>
      </c>
      <c r="CN14" s="28">
        <v>1547.00035081444</v>
      </c>
      <c r="CO14" s="28">
        <v>0</v>
      </c>
      <c r="CP14" s="28">
        <v>6.2369620708013903E-3</v>
      </c>
      <c r="CQ14" s="28">
        <v>21.741458759783001</v>
      </c>
      <c r="CR14" s="28">
        <v>506.13145585459898</v>
      </c>
      <c r="CS14" s="28">
        <v>10.043143204093001</v>
      </c>
      <c r="CT14" s="28">
        <v>1.1713734390984201</v>
      </c>
      <c r="CU14" s="28">
        <v>2.8592635877563999</v>
      </c>
      <c r="CV14" s="28">
        <v>2.00628704689759E-2</v>
      </c>
      <c r="CW14" s="28">
        <v>57.156110711037798</v>
      </c>
      <c r="CX14" s="28">
        <v>57.156110711037798</v>
      </c>
      <c r="CY14" s="28">
        <v>9.5538880246437397E-4</v>
      </c>
      <c r="CZ14" s="28">
        <v>0</v>
      </c>
      <c r="DA14" s="28">
        <v>1.4148385822076E-2</v>
      </c>
      <c r="DB14" s="28">
        <v>5.1169081375399497</v>
      </c>
      <c r="DC14" s="28">
        <v>1.1510810445498999E-9</v>
      </c>
      <c r="DD14" s="28">
        <v>1.43859813180332E-9</v>
      </c>
      <c r="DE14" s="28">
        <v>0</v>
      </c>
      <c r="DF14" s="28">
        <v>0</v>
      </c>
      <c r="DG14" s="28">
        <v>5.1801092028560598</v>
      </c>
      <c r="DH14" s="28">
        <v>3.6963214654858099E-2</v>
      </c>
      <c r="DI14" s="28">
        <v>4.7768784741594901E-4</v>
      </c>
      <c r="DJ14" s="28">
        <v>3.5169378212706701</v>
      </c>
      <c r="DK14" s="28">
        <v>4.5612168795300001E-2</v>
      </c>
      <c r="DL14" s="28">
        <v>1.4314656849484899E-4</v>
      </c>
      <c r="DM14" s="28">
        <v>4.0743009375154903E-4</v>
      </c>
      <c r="DN14" s="28">
        <v>1.3804114314059301E-4</v>
      </c>
      <c r="DO14" s="28">
        <v>2.8029471254484902E-4</v>
      </c>
      <c r="DP14" s="28">
        <v>3.3083111910213301</v>
      </c>
      <c r="DQ14" s="28">
        <v>0</v>
      </c>
      <c r="DR14" s="28">
        <v>0</v>
      </c>
      <c r="DS14" s="28">
        <v>0.377234973379171</v>
      </c>
      <c r="DT14" s="28">
        <v>5.1028843828987398</v>
      </c>
      <c r="DU14" s="28">
        <v>0</v>
      </c>
      <c r="DV14" s="28">
        <v>9.4796297623968805E-4</v>
      </c>
      <c r="DW14" s="28">
        <v>1.3641371127168099E-3</v>
      </c>
      <c r="DX14" s="28">
        <v>1631.44300867981</v>
      </c>
      <c r="DY14" s="28">
        <v>3901.3885979049401</v>
      </c>
      <c r="DZ14" s="28">
        <v>433.48866002414002</v>
      </c>
      <c r="EA14" s="28">
        <v>4334.8772579290799</v>
      </c>
      <c r="EB14" s="28">
        <v>2.1374943346844501E-4</v>
      </c>
      <c r="EC14" s="28">
        <v>47.637388624911701</v>
      </c>
      <c r="ED14" s="28">
        <v>2.3487227228623099E-2</v>
      </c>
      <c r="EE14" s="28">
        <v>6.4507350821952497E-3</v>
      </c>
      <c r="EF14" s="28">
        <v>0</v>
      </c>
      <c r="EG14" s="28">
        <v>0</v>
      </c>
      <c r="EH14" s="28">
        <v>0</v>
      </c>
      <c r="EI14" s="28">
        <v>0</v>
      </c>
      <c r="EJ14" s="28">
        <v>1.0879206061299401E-4</v>
      </c>
      <c r="EK14" s="28">
        <v>4.0352948470629498E-4</v>
      </c>
      <c r="EL14" s="28">
        <v>3.8253461341410999E-2</v>
      </c>
      <c r="EM14" s="28">
        <v>0.85951575209025599</v>
      </c>
      <c r="EN14" s="28">
        <v>687.22616058498602</v>
      </c>
      <c r="EO14" s="28">
        <v>1.2529840439601501</v>
      </c>
      <c r="EP14" s="28">
        <v>2.95813070740807</v>
      </c>
      <c r="EQ14" s="28">
        <v>7.15613238424356</v>
      </c>
      <c r="ER14" s="28">
        <v>1.67006638787016</v>
      </c>
      <c r="ES14" s="28">
        <v>3.3679042973594198E-2</v>
      </c>
      <c r="ET14" s="28">
        <v>2.8775100999244998E-10</v>
      </c>
      <c r="EU14" s="28">
        <v>0.43744259173156502</v>
      </c>
      <c r="EV14" s="28">
        <v>107.501009223891</v>
      </c>
      <c r="EW14" s="28">
        <v>105.45602177354699</v>
      </c>
      <c r="EX14" s="28">
        <v>2.04498745034364</v>
      </c>
      <c r="EY14" s="28">
        <v>3.9643203977137998E-4</v>
      </c>
      <c r="EZ14" s="28">
        <v>6.3585889603554003E-4</v>
      </c>
      <c r="FA14" s="28">
        <v>3.57329717466668</v>
      </c>
      <c r="FB14" s="28">
        <v>1.4636870539085099E-2</v>
      </c>
      <c r="FC14" s="28">
        <v>19.1847655128777</v>
      </c>
      <c r="FD14" s="28">
        <v>4.7691707216278996</v>
      </c>
      <c r="FE14" s="28">
        <v>2.5779331415753002</v>
      </c>
      <c r="FF14" s="28">
        <v>47.962380563611603</v>
      </c>
      <c r="FG14" s="28">
        <v>6.3458913540236604E-3</v>
      </c>
      <c r="FH14" s="28">
        <v>246.545354355276</v>
      </c>
      <c r="FI14" s="28">
        <v>2.64271448308779</v>
      </c>
      <c r="FJ14" s="28">
        <v>10.225380882730599</v>
      </c>
      <c r="FK14" s="28">
        <v>0.136759221617508</v>
      </c>
      <c r="FL14" s="28">
        <v>0</v>
      </c>
      <c r="FM14" s="28">
        <v>112.94389442322699</v>
      </c>
      <c r="FN14" s="28">
        <v>70.509561994340601</v>
      </c>
      <c r="FO14" s="28">
        <v>7.8050074405992299E-3</v>
      </c>
      <c r="FP14" s="28">
        <v>0</v>
      </c>
      <c r="FQ14" s="28">
        <v>3.3434978172954301E-3</v>
      </c>
      <c r="FR14" s="28">
        <v>16.543290652544901</v>
      </c>
      <c r="FS14" s="28">
        <v>3.3414018851910798</v>
      </c>
      <c r="FT14" s="28">
        <v>0.97280462411564395</v>
      </c>
      <c r="FU14" s="28">
        <v>1132.8069616043001</v>
      </c>
      <c r="FV14" s="28">
        <v>4.6324266734169104</v>
      </c>
      <c r="FW14" s="28">
        <v>7.8573579243976202</v>
      </c>
      <c r="FY14" s="26">
        <f t="shared" si="0"/>
        <v>1.4401774211992246</v>
      </c>
      <c r="FZ14" s="40">
        <f t="shared" si="1"/>
        <v>2.7442678969455364E-3</v>
      </c>
      <c r="GA14" s="40">
        <f t="shared" si="2"/>
        <v>2.7758011135406912E-3</v>
      </c>
      <c r="GB14" s="40">
        <f t="shared" si="3"/>
        <v>2.7434208161162192E-3</v>
      </c>
      <c r="GC14" s="40">
        <f t="shared" si="4"/>
        <v>2.3911066970045023E-3</v>
      </c>
      <c r="GD14" s="40">
        <f t="shared" si="5"/>
        <v>2.6250905757600907E-3</v>
      </c>
      <c r="GE14" s="40">
        <f t="shared" si="6"/>
        <v>2.7450991611100949E-3</v>
      </c>
      <c r="GF14" s="40">
        <f t="shared" si="7"/>
        <v>2.7376921841907671E-3</v>
      </c>
      <c r="GG14" s="40">
        <f t="shared" si="8"/>
        <v>2.7322594905412126E-3</v>
      </c>
      <c r="GH14" s="40">
        <f t="shared" si="9"/>
        <v>2.7440254902269612E-3</v>
      </c>
      <c r="GI14" s="40">
        <f t="shared" si="10"/>
        <v>2.8074026589143446E-3</v>
      </c>
      <c r="GJ14" s="40">
        <f t="shared" si="11"/>
        <v>2.7411761430838387E-3</v>
      </c>
      <c r="GK14" s="40">
        <f t="shared" si="12"/>
        <v>0</v>
      </c>
      <c r="GL14" s="40">
        <f t="shared" si="13"/>
        <v>2.7345484363705077E-3</v>
      </c>
      <c r="GM14" s="40">
        <f t="shared" si="14"/>
        <v>2.7234634635693758E-3</v>
      </c>
      <c r="GN14" s="40">
        <f t="shared" si="15"/>
        <v>0</v>
      </c>
      <c r="GO14" s="40">
        <f t="shared" si="16"/>
        <v>2.8134461730779932E-3</v>
      </c>
      <c r="GP14" s="40">
        <f t="shared" si="17"/>
        <v>0</v>
      </c>
      <c r="GQ14" s="40">
        <f t="shared" si="18"/>
        <v>2.7437734811814295E-3</v>
      </c>
      <c r="GR14" s="40">
        <f t="shared" si="19"/>
        <v>2.8517750276024589E-3</v>
      </c>
      <c r="GS14" s="40">
        <f t="shared" si="20"/>
        <v>0</v>
      </c>
      <c r="GT14" s="40">
        <f t="shared" si="21"/>
        <v>0</v>
      </c>
      <c r="GU14" s="40">
        <f t="shared" si="22"/>
        <v>2.491709470347876E-3</v>
      </c>
      <c r="GV14" s="40">
        <f t="shared" si="23"/>
        <v>0</v>
      </c>
      <c r="GW14" s="40">
        <f t="shared" si="24"/>
        <v>2.7412687748291204E-3</v>
      </c>
      <c r="GX14" s="40">
        <f t="shared" si="25"/>
        <v>3.4316185869504093E-3</v>
      </c>
      <c r="GY14" s="40">
        <f t="shared" si="26"/>
        <v>2.6762562403240156E-3</v>
      </c>
      <c r="GZ14" s="40">
        <f t="shared" si="27"/>
        <v>2.7531571788368711E-3</v>
      </c>
      <c r="HA14" s="40">
        <f t="shared" si="28"/>
        <v>2.6675325957468384E-3</v>
      </c>
      <c r="HB14" s="40">
        <f t="shared" si="29"/>
        <v>2.6864262795092356E-3</v>
      </c>
      <c r="HC14" s="40">
        <f t="shared" si="30"/>
        <v>4.191106216852228E-3</v>
      </c>
      <c r="HD14" s="40">
        <f t="shared" si="31"/>
        <v>4.2565342724668236</v>
      </c>
      <c r="HE14" s="40">
        <f t="shared" si="32"/>
        <v>2.742368193008955E-3</v>
      </c>
      <c r="HF14" s="40">
        <f t="shared" si="33"/>
        <v>0</v>
      </c>
      <c r="HG14" s="40">
        <f t="shared" si="34"/>
        <v>1.6158322445734613E-3</v>
      </c>
      <c r="HH14" s="40">
        <f t="shared" si="35"/>
        <v>2.7519243691906743E-3</v>
      </c>
      <c r="HI14" s="40">
        <f t="shared" si="36"/>
        <v>2.6857925032636063E-3</v>
      </c>
      <c r="HJ14" s="40">
        <f t="shared" si="37"/>
        <v>2.7323507806510166E-3</v>
      </c>
      <c r="HK14" s="40">
        <f t="shared" si="38"/>
        <v>2.7362525533837982E-3</v>
      </c>
      <c r="HL14" s="40">
        <f t="shared" si="39"/>
        <v>2.7423638437648742E-3</v>
      </c>
      <c r="HM14" s="40">
        <f t="shared" si="40"/>
        <v>0</v>
      </c>
      <c r="HN14" s="40">
        <f t="shared" si="41"/>
        <v>0</v>
      </c>
      <c r="HO14" s="40">
        <f t="shared" si="42"/>
        <v>0</v>
      </c>
      <c r="HP14" s="40">
        <f t="shared" si="43"/>
        <v>0</v>
      </c>
      <c r="HQ14" s="40">
        <f t="shared" si="44"/>
        <v>2.7592696374411055E-3</v>
      </c>
      <c r="HR14" s="40">
        <f t="shared" si="45"/>
        <v>2.828801192210397E-3</v>
      </c>
      <c r="HS14" s="40">
        <f t="shared" si="46"/>
        <v>2.7008308678669502E-3</v>
      </c>
      <c r="HT14" s="40">
        <f t="shared" si="47"/>
        <v>0</v>
      </c>
      <c r="HU14" s="40">
        <f t="shared" si="48"/>
        <v>2.7365319269854545E-3</v>
      </c>
      <c r="HV14" s="40">
        <f t="shared" si="49"/>
        <v>2.733764306985422E-3</v>
      </c>
      <c r="HW14" s="40">
        <f t="shared" si="50"/>
        <v>2.6356820548591011E-3</v>
      </c>
      <c r="HX14" s="40">
        <f t="shared" si="51"/>
        <v>0</v>
      </c>
      <c r="HY14" s="40">
        <f t="shared" si="52"/>
        <v>0</v>
      </c>
      <c r="HZ14" s="40">
        <f t="shared" si="53"/>
        <v>0</v>
      </c>
      <c r="IA14" s="40">
        <f t="shared" si="54"/>
        <v>0</v>
      </c>
      <c r="IB14" s="40">
        <f t="shared" si="55"/>
        <v>2.7401658995333954E-3</v>
      </c>
      <c r="IC14" s="40">
        <f t="shared" si="56"/>
        <v>0</v>
      </c>
    </row>
    <row r="15" spans="1:237" x14ac:dyDescent="0.25">
      <c r="A15" s="17" t="s">
        <v>184</v>
      </c>
      <c r="B15" s="17">
        <v>578.16270170999996</v>
      </c>
      <c r="C15" s="17">
        <v>0.28449600000000003</v>
      </c>
      <c r="D15" s="17">
        <v>1383.9682481</v>
      </c>
      <c r="E15" s="17">
        <v>37.977481959999999</v>
      </c>
      <c r="F15" s="17">
        <v>37.78469896</v>
      </c>
      <c r="G15" s="17">
        <v>66.244464789999995</v>
      </c>
      <c r="H15" s="17">
        <v>140.25668816000001</v>
      </c>
      <c r="I15" s="17">
        <v>6.40710186</v>
      </c>
      <c r="J15" s="17">
        <v>6.0163402809999997</v>
      </c>
      <c r="L15" s="17">
        <v>1.463197165</v>
      </c>
      <c r="N15" s="17">
        <v>0.69139089249999997</v>
      </c>
      <c r="P15" s="17">
        <v>4.0705999999999999E-2</v>
      </c>
      <c r="Q15" s="17">
        <v>3.1808349600000001E-2</v>
      </c>
      <c r="T15" s="17">
        <v>2.80372017E-2</v>
      </c>
      <c r="W15" s="17">
        <v>2.94351149E-2</v>
      </c>
      <c r="X15" s="17">
        <v>4.9882999999999997E-2</v>
      </c>
      <c r="Y15" s="17">
        <v>48.726894199999997</v>
      </c>
      <c r="AA15" s="17">
        <v>9.3377700000000004E-3</v>
      </c>
      <c r="AB15" s="17">
        <v>1.221E-5</v>
      </c>
      <c r="AD15" s="17">
        <v>0.10138331120000001</v>
      </c>
      <c r="AE15" s="17">
        <v>1.9718352657</v>
      </c>
      <c r="AF15" s="17">
        <v>7.4918548500000001E-2</v>
      </c>
      <c r="AG15" s="17">
        <v>8.2200000000000006E-5</v>
      </c>
      <c r="AH15" s="17">
        <v>2.4000000000000001E-4</v>
      </c>
      <c r="AI15" s="17">
        <v>2.9916172000000001E-2</v>
      </c>
      <c r="AJ15" s="17">
        <v>0.95373184450000004</v>
      </c>
      <c r="AK15" s="17">
        <v>4.5346715000000003E-2</v>
      </c>
      <c r="AL15" s="17">
        <v>1.8225188199999999E-2</v>
      </c>
      <c r="AM15" s="17">
        <v>0.32186205880000002</v>
      </c>
      <c r="AN15" s="17">
        <v>3.7587629E-3</v>
      </c>
      <c r="AS15" s="17">
        <v>2.601104E-4</v>
      </c>
      <c r="AT15" s="17">
        <v>5.2041870000000005E-4</v>
      </c>
      <c r="AU15" s="17">
        <v>2.3868515399999998E-2</v>
      </c>
      <c r="AW15" s="17">
        <v>0.13346768049999999</v>
      </c>
      <c r="AX15" s="17">
        <v>0.41609891710000002</v>
      </c>
      <c r="AY15" s="17">
        <v>3.7629097399999999E-2</v>
      </c>
      <c r="AZ15" s="17">
        <v>1.8E-3</v>
      </c>
      <c r="BD15" s="5">
        <v>2.5123064E-6</v>
      </c>
      <c r="BF15" s="15"/>
      <c r="BG15" s="28" t="s">
        <v>184</v>
      </c>
      <c r="BH15" s="28">
        <v>7.49848201193805E-4</v>
      </c>
      <c r="BI15" s="28">
        <v>1.50994068261711E-3</v>
      </c>
      <c r="BJ15" s="28">
        <v>0</v>
      </c>
      <c r="BK15" s="28">
        <v>6.03282578100601</v>
      </c>
      <c r="BL15" s="28">
        <v>0</v>
      </c>
      <c r="BM15" s="28">
        <v>6.4246539798492899</v>
      </c>
      <c r="BN15" s="28">
        <v>6.4246539798492899</v>
      </c>
      <c r="BO15" s="28">
        <v>0.133381208301526</v>
      </c>
      <c r="BP15" s="28">
        <v>6.0624231366259102E-4</v>
      </c>
      <c r="BQ15" s="28">
        <v>0</v>
      </c>
      <c r="BR15" s="28">
        <v>0</v>
      </c>
      <c r="BS15" s="28">
        <v>1.4671940226099101</v>
      </c>
      <c r="BT15" s="28">
        <v>2.5191131665933202E-6</v>
      </c>
      <c r="BU15" s="28">
        <v>0</v>
      </c>
      <c r="BV15" s="28">
        <v>0</v>
      </c>
      <c r="BW15" s="28">
        <v>5.0017959362952197E-2</v>
      </c>
      <c r="BX15" s="28">
        <v>0.69328637584649999</v>
      </c>
      <c r="BY15" s="28">
        <v>0</v>
      </c>
      <c r="BZ15" s="28">
        <v>0</v>
      </c>
      <c r="CA15" s="28">
        <v>4.08194521709003E-2</v>
      </c>
      <c r="CB15" s="28">
        <v>0</v>
      </c>
      <c r="CC15" s="28">
        <v>846.03227292793997</v>
      </c>
      <c r="CD15" s="28">
        <v>3.1896640784695798E-2</v>
      </c>
      <c r="CE15" s="28">
        <v>0</v>
      </c>
      <c r="CF15" s="28">
        <v>0</v>
      </c>
      <c r="CG15" s="28">
        <v>0</v>
      </c>
      <c r="CH15" s="28">
        <v>2.81121772855389E-2</v>
      </c>
      <c r="CI15" s="28">
        <v>0.101659013650855</v>
      </c>
      <c r="CJ15" s="28">
        <v>0</v>
      </c>
      <c r="CK15" s="28">
        <v>4.5473219638268003E-2</v>
      </c>
      <c r="CL15" s="28">
        <v>2.4065628865622699E-4</v>
      </c>
      <c r="CM15" s="28">
        <v>1.8274407943666301E-2</v>
      </c>
      <c r="CN15" s="28">
        <v>579.74714390824397</v>
      </c>
      <c r="CO15" s="28">
        <v>0</v>
      </c>
      <c r="CP15" s="28">
        <v>2.9517148056421999E-2</v>
      </c>
      <c r="CQ15" s="28">
        <v>6.9439709078927301</v>
      </c>
      <c r="CR15" s="28">
        <v>152.82419396711799</v>
      </c>
      <c r="CS15" s="28">
        <v>3.6518321784451699</v>
      </c>
      <c r="CT15" s="28">
        <v>0.13383394232217399</v>
      </c>
      <c r="CU15" s="28">
        <v>1.3971174080788301E-3</v>
      </c>
      <c r="CV15" s="28">
        <v>4.3153412589494E-4</v>
      </c>
      <c r="CW15" s="28">
        <v>48.8608856724276</v>
      </c>
      <c r="CX15" s="28">
        <v>48.8608856724276</v>
      </c>
      <c r="CY15" s="28">
        <v>2.0543778636551299E-5</v>
      </c>
      <c r="CZ15" s="28">
        <v>0</v>
      </c>
      <c r="DA15" s="28">
        <v>0</v>
      </c>
      <c r="DB15" s="28">
        <v>0.417240902887549</v>
      </c>
      <c r="DC15" s="28">
        <v>3.7450805255525802E-3</v>
      </c>
      <c r="DD15" s="28">
        <v>4.6817301211442902E-3</v>
      </c>
      <c r="DE15" s="28">
        <v>0</v>
      </c>
      <c r="DF15" s="28">
        <v>0</v>
      </c>
      <c r="DG15" s="28">
        <v>2.3424866689886401</v>
      </c>
      <c r="DH15" s="28">
        <v>8.6806310212360193E-3</v>
      </c>
      <c r="DI15" s="28">
        <v>1.02733687944575E-5</v>
      </c>
      <c r="DJ15" s="28">
        <v>0.120786798009963</v>
      </c>
      <c r="DK15" s="28">
        <v>9.8087975793250694E-4</v>
      </c>
      <c r="DL15" s="28">
        <v>3.1840616853232701E-6</v>
      </c>
      <c r="DM15" s="28">
        <v>9.0624624525317103E-6</v>
      </c>
      <c r="DN15" s="28">
        <v>0</v>
      </c>
      <c r="DO15" s="28">
        <v>0</v>
      </c>
      <c r="DP15" s="28">
        <v>1.97734875622093</v>
      </c>
      <c r="DQ15" s="28">
        <v>1.80498389788189E-3</v>
      </c>
      <c r="DR15" s="28">
        <v>0</v>
      </c>
      <c r="DS15" s="28">
        <v>0.18401134762458199</v>
      </c>
      <c r="DT15" s="28">
        <v>0.28529522011497199</v>
      </c>
      <c r="DU15" s="28">
        <v>0</v>
      </c>
      <c r="DV15" s="28">
        <v>3.38032385897033E-5</v>
      </c>
      <c r="DW15" s="28">
        <v>4.8643062881330698E-5</v>
      </c>
      <c r="DX15" s="28">
        <v>337.45663007875999</v>
      </c>
      <c r="DY15" s="28">
        <v>1248.9818238022001</v>
      </c>
      <c r="DZ15" s="28">
        <v>138.77572447604399</v>
      </c>
      <c r="EA15" s="28">
        <v>1387.7575482782399</v>
      </c>
      <c r="EB15" s="28">
        <v>4.5957074620942698E-6</v>
      </c>
      <c r="EC15" s="28">
        <v>15.4280295684596</v>
      </c>
      <c r="ED15" s="28">
        <v>5.0509360116734905E-4</v>
      </c>
      <c r="EE15" s="28">
        <v>3.7689083940078299E-3</v>
      </c>
      <c r="EF15" s="28">
        <v>0</v>
      </c>
      <c r="EG15" s="28">
        <v>0</v>
      </c>
      <c r="EH15" s="28">
        <v>0</v>
      </c>
      <c r="EI15" s="28">
        <v>0</v>
      </c>
      <c r="EJ15" s="28">
        <v>2.6080393748256498E-4</v>
      </c>
      <c r="EK15" s="28">
        <v>5.2190968687974501E-4</v>
      </c>
      <c r="EL15" s="28">
        <v>2.3937741488027301E-2</v>
      </c>
      <c r="EM15" s="28">
        <v>0.30328900279436</v>
      </c>
      <c r="EN15" s="28">
        <v>59.960233098867498</v>
      </c>
      <c r="EO15" s="28">
        <v>0.410331129350685</v>
      </c>
      <c r="EP15" s="28">
        <v>1.07041206699846</v>
      </c>
      <c r="EQ15" s="28">
        <v>2.5928328920782402</v>
      </c>
      <c r="ER15" s="28">
        <v>0.60657794562300205</v>
      </c>
      <c r="ES15" s="28">
        <v>0</v>
      </c>
      <c r="ET15" s="28">
        <v>9.3629934599888604E-4</v>
      </c>
      <c r="EU15" s="28">
        <v>0.142724355054371</v>
      </c>
      <c r="EV15" s="28">
        <v>38.081484292861902</v>
      </c>
      <c r="EW15" s="28">
        <v>37.888173226210696</v>
      </c>
      <c r="EX15" s="28">
        <v>0.19331106665123399</v>
      </c>
      <c r="EY15" s="28">
        <v>0</v>
      </c>
      <c r="EZ15" s="28">
        <v>0</v>
      </c>
      <c r="FA15" s="28">
        <v>1.12943940012235</v>
      </c>
      <c r="FB15" s="28">
        <v>0</v>
      </c>
      <c r="FC15" s="28">
        <v>6.9581842098359203</v>
      </c>
      <c r="FD15" s="28">
        <v>1.7305453196426299</v>
      </c>
      <c r="FE15" s="28">
        <v>0.92770766051025799</v>
      </c>
      <c r="FF15" s="28">
        <v>17.3954561462104</v>
      </c>
      <c r="FG15" s="28">
        <v>2.99730760156879E-2</v>
      </c>
      <c r="FH15" s="28">
        <v>32.271957559347399</v>
      </c>
      <c r="FI15" s="28">
        <v>0.94554578834526803</v>
      </c>
      <c r="FJ15" s="28">
        <v>3.6751273096446702</v>
      </c>
      <c r="FK15" s="28">
        <v>0</v>
      </c>
      <c r="FL15" s="28">
        <v>0</v>
      </c>
      <c r="FM15" s="28">
        <v>66.425126826108993</v>
      </c>
      <c r="FN15" s="28">
        <v>1.7101387120637399</v>
      </c>
      <c r="FO15" s="28">
        <v>3.7730982096142299E-2</v>
      </c>
      <c r="FP15" s="28">
        <v>0</v>
      </c>
      <c r="FQ15" s="28">
        <v>7.1891654240314207E-5</v>
      </c>
      <c r="FR15" s="28">
        <v>2.97256262276859</v>
      </c>
      <c r="FS15" s="28">
        <v>0.95634175107318997</v>
      </c>
      <c r="FT15" s="28">
        <v>1.6869984631002501E-2</v>
      </c>
      <c r="FU15" s="28">
        <v>140.641304640177</v>
      </c>
      <c r="FV15" s="28">
        <v>0.32274235707007598</v>
      </c>
      <c r="FW15" s="28">
        <v>2.00070964540437</v>
      </c>
      <c r="FY15" s="26">
        <f t="shared" si="0"/>
        <v>2.3994133938256907</v>
      </c>
      <c r="FZ15" s="40">
        <f t="shared" si="1"/>
        <v>2.7404780584388928E-3</v>
      </c>
      <c r="GA15" s="40">
        <f t="shared" si="2"/>
        <v>2.8092490403097609E-3</v>
      </c>
      <c r="GB15" s="40">
        <f t="shared" si="3"/>
        <v>2.7379964702529472E-3</v>
      </c>
      <c r="GC15" s="40">
        <f t="shared" si="4"/>
        <v>2.7385262922761419E-3</v>
      </c>
      <c r="GD15" s="40">
        <f t="shared" si="5"/>
        <v>2.7385229751396819E-3</v>
      </c>
      <c r="GE15" s="40">
        <f t="shared" si="6"/>
        <v>2.727201988599512E-3</v>
      </c>
      <c r="GF15" s="40">
        <f t="shared" si="7"/>
        <v>2.742232725032193E-3</v>
      </c>
      <c r="GG15" s="40">
        <f t="shared" si="8"/>
        <v>2.7394788209734872E-3</v>
      </c>
      <c r="GH15" s="40">
        <f t="shared" si="9"/>
        <v>2.7401209433037775E-3</v>
      </c>
      <c r="GI15" s="40">
        <f t="shared" si="10"/>
        <v>0</v>
      </c>
      <c r="GJ15" s="40">
        <f t="shared" si="11"/>
        <v>2.7315919587023582E-3</v>
      </c>
      <c r="GK15" s="40">
        <f t="shared" si="12"/>
        <v>0</v>
      </c>
      <c r="GL15" s="40">
        <f t="shared" si="13"/>
        <v>2.7415509331431159E-3</v>
      </c>
      <c r="GM15" s="40">
        <f t="shared" si="14"/>
        <v>0</v>
      </c>
      <c r="GN15" s="40">
        <f t="shared" si="15"/>
        <v>2.7871117501179397E-3</v>
      </c>
      <c r="GO15" s="40">
        <f t="shared" si="16"/>
        <v>2.7757235381931796E-3</v>
      </c>
      <c r="GP15" s="40">
        <f t="shared" si="17"/>
        <v>0</v>
      </c>
      <c r="GQ15" s="40">
        <f t="shared" si="18"/>
        <v>0</v>
      </c>
      <c r="GR15" s="40">
        <f t="shared" si="19"/>
        <v>2.6741465265023236E-3</v>
      </c>
      <c r="GS15" s="40">
        <f t="shared" si="20"/>
        <v>0</v>
      </c>
      <c r="GT15" s="40">
        <f t="shared" si="21"/>
        <v>0</v>
      </c>
      <c r="GU15" s="40">
        <f t="shared" si="22"/>
        <v>2.7869147683197617E-3</v>
      </c>
      <c r="GV15" s="40">
        <f t="shared" si="23"/>
        <v>2.7055181715654637E-3</v>
      </c>
      <c r="GW15" s="40">
        <f t="shared" si="24"/>
        <v>2.7498463554363538E-3</v>
      </c>
      <c r="GX15" s="40">
        <f t="shared" si="25"/>
        <v>0</v>
      </c>
      <c r="GY15" s="40">
        <f t="shared" si="26"/>
        <v>2.7137092363331587E-3</v>
      </c>
      <c r="GZ15" s="40">
        <f t="shared" si="27"/>
        <v>2.9913298816528137E-3</v>
      </c>
      <c r="HA15" s="40">
        <f t="shared" si="28"/>
        <v>0</v>
      </c>
      <c r="HB15" s="40">
        <f t="shared" si="29"/>
        <v>2.719406651762572E-3</v>
      </c>
      <c r="HC15" s="40">
        <f t="shared" si="30"/>
        <v>2.7961212667391312E-3</v>
      </c>
      <c r="HD15" s="40">
        <f t="shared" si="31"/>
        <v>1.4561520652603406</v>
      </c>
      <c r="HE15" s="40">
        <f t="shared" si="32"/>
        <v>2.9963682607541692E-3</v>
      </c>
      <c r="HF15" s="40">
        <f t="shared" si="33"/>
        <v>2.7345360676124509E-3</v>
      </c>
      <c r="HG15" s="40">
        <f t="shared" si="34"/>
        <v>1.9021155409822779E-3</v>
      </c>
      <c r="HH15" s="40">
        <f t="shared" si="35"/>
        <v>2.7365203209275195E-3</v>
      </c>
      <c r="HI15" s="40">
        <f t="shared" si="36"/>
        <v>2.7897200109864729E-3</v>
      </c>
      <c r="HJ15" s="40">
        <f t="shared" si="37"/>
        <v>2.7006439179762106E-3</v>
      </c>
      <c r="HK15" s="40">
        <f t="shared" si="38"/>
        <v>2.7350172100370691E-3</v>
      </c>
      <c r="HL15" s="40">
        <f t="shared" si="39"/>
        <v>2.6991577489045402E-3</v>
      </c>
      <c r="HM15" s="40">
        <f t="shared" si="40"/>
        <v>0</v>
      </c>
      <c r="HN15" s="40">
        <f t="shared" si="41"/>
        <v>0</v>
      </c>
      <c r="HO15" s="40">
        <f t="shared" si="42"/>
        <v>0</v>
      </c>
      <c r="HP15" s="40">
        <f t="shared" si="43"/>
        <v>0</v>
      </c>
      <c r="HQ15" s="40">
        <f t="shared" si="44"/>
        <v>2.6663196956560782E-3</v>
      </c>
      <c r="HR15" s="40">
        <f t="shared" si="45"/>
        <v>2.8649756047293418E-3</v>
      </c>
      <c r="HS15" s="40">
        <f t="shared" si="46"/>
        <v>2.9003097539657963E-3</v>
      </c>
      <c r="HT15" s="40">
        <f t="shared" si="47"/>
        <v>0</v>
      </c>
      <c r="HU15" s="40">
        <f t="shared" si="48"/>
        <v>2.7441986015033968E-3</v>
      </c>
      <c r="HV15" s="40">
        <f t="shared" si="49"/>
        <v>2.7445055505264195E-3</v>
      </c>
      <c r="HW15" s="40">
        <f t="shared" si="50"/>
        <v>2.7076040400134619E-3</v>
      </c>
      <c r="HX15" s="40">
        <f t="shared" si="51"/>
        <v>2.7688321566055572E-3</v>
      </c>
      <c r="HY15" s="40">
        <f t="shared" si="52"/>
        <v>0</v>
      </c>
      <c r="HZ15" s="40">
        <f t="shared" si="53"/>
        <v>0</v>
      </c>
      <c r="IA15" s="40">
        <f t="shared" si="54"/>
        <v>0</v>
      </c>
      <c r="IB15" s="40">
        <f t="shared" si="55"/>
        <v>2.7093696028956406E-3</v>
      </c>
      <c r="IC15" s="40">
        <f t="shared" si="56"/>
        <v>0</v>
      </c>
    </row>
    <row r="16" spans="1:237" x14ac:dyDescent="0.25">
      <c r="A16" s="17" t="s">
        <v>185</v>
      </c>
      <c r="B16" s="17">
        <v>1294.7859289999999</v>
      </c>
      <c r="C16" s="17">
        <v>0.60030859999999997</v>
      </c>
      <c r="D16" s="17">
        <v>5862.8108767000003</v>
      </c>
      <c r="E16" s="17">
        <v>112.62295904</v>
      </c>
      <c r="F16" s="17">
        <v>112.62137504</v>
      </c>
      <c r="G16" s="17">
        <v>6.7440518223000003</v>
      </c>
      <c r="H16" s="17">
        <v>328.44263947000002</v>
      </c>
      <c r="I16" s="17">
        <v>19.318657099999999</v>
      </c>
      <c r="J16" s="17">
        <v>17.334186111000001</v>
      </c>
      <c r="K16" s="17">
        <v>1.81851E-5</v>
      </c>
      <c r="L16" s="17">
        <v>4.4208490029999998</v>
      </c>
      <c r="N16" s="17">
        <v>1.7463953464999999</v>
      </c>
      <c r="O16" s="17">
        <v>9.9974699999999997E-5</v>
      </c>
      <c r="P16" s="17">
        <v>7.80568398E-2</v>
      </c>
      <c r="Q16" s="17">
        <v>6.5350332999999997E-2</v>
      </c>
      <c r="S16" s="5">
        <v>5.0945869999999997E-6</v>
      </c>
      <c r="T16" s="17">
        <v>6.6374485600000005E-2</v>
      </c>
      <c r="W16" s="17">
        <v>6.5615417300000006E-2</v>
      </c>
      <c r="X16" s="17">
        <v>9.1024876199999993E-2</v>
      </c>
      <c r="Y16" s="17">
        <v>132.15050102999999</v>
      </c>
      <c r="AA16" s="5">
        <v>1.1459370000000001E-8</v>
      </c>
      <c r="AB16" s="17">
        <v>3.8145500000000003E-5</v>
      </c>
      <c r="AC16" s="17">
        <v>3.4539499999999997E-5</v>
      </c>
      <c r="AD16" s="17">
        <v>0.26819668990000001</v>
      </c>
      <c r="AE16" s="17">
        <v>6.1845079116999999</v>
      </c>
      <c r="AF16" s="17">
        <v>0.19907971590000001</v>
      </c>
      <c r="AG16" s="17">
        <v>1.9088279999999999E-4</v>
      </c>
      <c r="AI16" s="17">
        <v>7.0149050599999999E-2</v>
      </c>
      <c r="AJ16" s="17">
        <v>2.6442716846000001</v>
      </c>
      <c r="AK16" s="17">
        <v>0.1218793031</v>
      </c>
      <c r="AL16" s="17">
        <v>5.1655380399999999E-2</v>
      </c>
      <c r="AM16" s="17">
        <v>0.85782581579999995</v>
      </c>
      <c r="AN16" s="17">
        <v>4.0277044000000001E-3</v>
      </c>
      <c r="AS16" s="17">
        <v>2.2784380000000001E-4</v>
      </c>
      <c r="AT16" s="17">
        <v>2.8520290000000001E-4</v>
      </c>
      <c r="AU16" s="17">
        <v>0.1845448291</v>
      </c>
      <c r="AW16" s="17">
        <v>0.30209313869999999</v>
      </c>
      <c r="AX16" s="17">
        <v>2.0828381135999998</v>
      </c>
      <c r="AY16" s="17">
        <v>8.1218332200000007E-2</v>
      </c>
      <c r="AZ16" s="17">
        <v>9.4806683000000003E-2</v>
      </c>
      <c r="BD16" s="5">
        <v>2.0487737000000001E-6</v>
      </c>
      <c r="BF16" s="15"/>
      <c r="BG16" s="28" t="s">
        <v>185</v>
      </c>
      <c r="BH16" s="28">
        <v>7.1384579644504799E-4</v>
      </c>
      <c r="BI16" s="28">
        <v>1.43730231954893E-3</v>
      </c>
      <c r="BJ16" s="28">
        <v>0</v>
      </c>
      <c r="BK16" s="28">
        <v>17.381483197702799</v>
      </c>
      <c r="BL16" s="28">
        <v>0</v>
      </c>
      <c r="BM16" s="28">
        <v>19.371579554547399</v>
      </c>
      <c r="BN16" s="28">
        <v>19.371579554547399</v>
      </c>
      <c r="BO16" s="28">
        <v>0.38592899310137402</v>
      </c>
      <c r="BP16" s="28">
        <v>5.7683708811323E-4</v>
      </c>
      <c r="BQ16" s="28">
        <v>7.4748281772736103E-6</v>
      </c>
      <c r="BR16" s="28">
        <v>1.07587812849639E-5</v>
      </c>
      <c r="BS16" s="28">
        <v>4.4329532859198499</v>
      </c>
      <c r="BT16" s="28">
        <v>2.0540669290881001E-6</v>
      </c>
      <c r="BU16" s="28">
        <v>0</v>
      </c>
      <c r="BV16" s="28">
        <v>0</v>
      </c>
      <c r="BW16" s="28">
        <v>9.1283593474283498E-2</v>
      </c>
      <c r="BX16" s="28">
        <v>1.75118445050974</v>
      </c>
      <c r="BY16" s="28">
        <v>2.4059902886401201E-5</v>
      </c>
      <c r="BZ16" s="28">
        <v>7.6173404542623701E-5</v>
      </c>
      <c r="CA16" s="28">
        <v>7.8269395656805005E-2</v>
      </c>
      <c r="CB16" s="28">
        <v>0</v>
      </c>
      <c r="CC16" s="28">
        <v>2471.0977268501601</v>
      </c>
      <c r="CD16" s="28">
        <v>6.5535381158140907E-2</v>
      </c>
      <c r="CE16" s="28">
        <v>1.4813595903812299E-6</v>
      </c>
      <c r="CF16" s="28">
        <v>3.6270138946300701E-6</v>
      </c>
      <c r="CG16" s="28">
        <v>0</v>
      </c>
      <c r="CH16" s="28">
        <v>6.6556031884442493E-2</v>
      </c>
      <c r="CI16" s="28">
        <v>0.268934589491926</v>
      </c>
      <c r="CJ16" s="28">
        <v>0</v>
      </c>
      <c r="CK16" s="28">
        <v>0.122210578800321</v>
      </c>
      <c r="CL16" s="28">
        <v>0</v>
      </c>
      <c r="CM16" s="28">
        <v>5.1798254366391502E-2</v>
      </c>
      <c r="CN16" s="28">
        <v>1298.3343054393499</v>
      </c>
      <c r="CO16" s="28">
        <v>0</v>
      </c>
      <c r="CP16" s="28">
        <v>6.5800233109169007E-2</v>
      </c>
      <c r="CQ16" s="28">
        <v>20.006847729674</v>
      </c>
      <c r="CR16" s="28">
        <v>449.15266799944902</v>
      </c>
      <c r="CS16" s="28">
        <v>10.115770316357599</v>
      </c>
      <c r="CT16" s="28">
        <v>0.30291918660852002</v>
      </c>
      <c r="CU16" s="28">
        <v>6.9595664953454404E-3</v>
      </c>
      <c r="CV16" s="28">
        <v>4.1071873195654899E-4</v>
      </c>
      <c r="CW16" s="28">
        <v>132.51149370354099</v>
      </c>
      <c r="CX16" s="28">
        <v>132.51149370354099</v>
      </c>
      <c r="CY16" s="28">
        <v>1.9553350284231001E-5</v>
      </c>
      <c r="CZ16" s="28">
        <v>0</v>
      </c>
      <c r="DA16" s="28">
        <v>0</v>
      </c>
      <c r="DB16" s="28">
        <v>2.0885855595578602</v>
      </c>
      <c r="DC16" s="28">
        <v>4.5962739120245698E-9</v>
      </c>
      <c r="DD16" s="28">
        <v>5.74506776822807E-9</v>
      </c>
      <c r="DE16" s="28">
        <v>0</v>
      </c>
      <c r="DF16" s="28">
        <v>0</v>
      </c>
      <c r="DG16" s="28">
        <v>0.51269536568422602</v>
      </c>
      <c r="DH16" s="28">
        <v>4.1586408936986101E-4</v>
      </c>
      <c r="DI16" s="28">
        <v>9.7790707307991294E-6</v>
      </c>
      <c r="DJ16" s="28">
        <v>0.31829751287767299</v>
      </c>
      <c r="DK16" s="28">
        <v>9.3367288480298996E-4</v>
      </c>
      <c r="DL16" s="28">
        <v>9.9456377695839202E-6</v>
      </c>
      <c r="DM16" s="28">
        <v>2.8308144645248701E-5</v>
      </c>
      <c r="DN16" s="28">
        <v>1.14304987406097E-5</v>
      </c>
      <c r="DO16" s="28">
        <v>2.3203412754840501E-5</v>
      </c>
      <c r="DP16" s="28">
        <v>6.2015631978946297</v>
      </c>
      <c r="DQ16" s="28">
        <v>9.5068732082209895E-2</v>
      </c>
      <c r="DR16" s="28">
        <v>0</v>
      </c>
      <c r="DS16" s="28">
        <v>0.51555422830634401</v>
      </c>
      <c r="DT16" s="28">
        <v>0.60198432899574095</v>
      </c>
      <c r="DU16" s="28">
        <v>0</v>
      </c>
      <c r="DV16" s="28">
        <v>7.8485093999570394E-5</v>
      </c>
      <c r="DW16" s="28">
        <v>1.12943401841962E-4</v>
      </c>
      <c r="DX16" s="28">
        <v>907.93490463356397</v>
      </c>
      <c r="DY16" s="28">
        <v>5290.98365162563</v>
      </c>
      <c r="DZ16" s="28">
        <v>587.88800368612795</v>
      </c>
      <c r="EA16" s="28">
        <v>5878.8716553117602</v>
      </c>
      <c r="EB16" s="28">
        <v>4.3750005277865103E-6</v>
      </c>
      <c r="EC16" s="28">
        <v>43.126568703542297</v>
      </c>
      <c r="ED16" s="28">
        <v>4.8073326896939798E-4</v>
      </c>
      <c r="EE16" s="28">
        <v>4.0384189455777899E-3</v>
      </c>
      <c r="EF16" s="28">
        <v>0</v>
      </c>
      <c r="EG16" s="28">
        <v>0</v>
      </c>
      <c r="EH16" s="28">
        <v>0</v>
      </c>
      <c r="EI16" s="28">
        <v>0</v>
      </c>
      <c r="EJ16" s="28">
        <v>2.2851433414194301E-4</v>
      </c>
      <c r="EK16" s="28">
        <v>2.85989985095521E-4</v>
      </c>
      <c r="EL16" s="28">
        <v>0.18505843426934901</v>
      </c>
      <c r="EM16" s="28">
        <v>0.90356853872142995</v>
      </c>
      <c r="EN16" s="28">
        <v>116.24779338702</v>
      </c>
      <c r="EO16" s="28">
        <v>1.22249009540501</v>
      </c>
      <c r="EP16" s="28">
        <v>3.18913600511471</v>
      </c>
      <c r="EQ16" s="28">
        <v>7.7347788113780602</v>
      </c>
      <c r="ER16" s="28">
        <v>1.80714526871586</v>
      </c>
      <c r="ES16" s="28">
        <v>4.1018336943401799E-4</v>
      </c>
      <c r="ET16" s="28">
        <v>1.1490783026615299E-9</v>
      </c>
      <c r="EU16" s="28">
        <v>0.42520725452911901</v>
      </c>
      <c r="EV16" s="28">
        <v>112.931351406793</v>
      </c>
      <c r="EW16" s="28">
        <v>112.92976295989401</v>
      </c>
      <c r="EX16" s="28">
        <v>1.5884468989235899E-3</v>
      </c>
      <c r="EY16" s="28">
        <v>0</v>
      </c>
      <c r="EZ16" s="28">
        <v>8.0769853998908101E-7</v>
      </c>
      <c r="FA16" s="28">
        <v>3.3898322251800899</v>
      </c>
      <c r="FB16" s="28">
        <v>0</v>
      </c>
      <c r="FC16" s="28">
        <v>20.7312003373072</v>
      </c>
      <c r="FD16" s="28">
        <v>5.1556698510226697</v>
      </c>
      <c r="FE16" s="28">
        <v>2.7639133069880999</v>
      </c>
      <c r="FF16" s="28">
        <v>51.828903398976003</v>
      </c>
      <c r="FG16" s="28">
        <v>7.0283069746523694E-2</v>
      </c>
      <c r="FH16" s="28">
        <v>99.501114039432593</v>
      </c>
      <c r="FI16" s="28">
        <v>2.8170059242602199</v>
      </c>
      <c r="FJ16" s="28">
        <v>10.960486868720199</v>
      </c>
      <c r="FK16" s="28">
        <v>1.4082507603189901E-5</v>
      </c>
      <c r="FL16" s="28">
        <v>0</v>
      </c>
      <c r="FM16" s="28">
        <v>6.7623996851799699</v>
      </c>
      <c r="FN16" s="28">
        <v>4.2500624199734398</v>
      </c>
      <c r="FO16" s="28">
        <v>8.1438343309713307E-2</v>
      </c>
      <c r="FP16" s="28">
        <v>0</v>
      </c>
      <c r="FQ16" s="28">
        <v>6.8445471732006199E-5</v>
      </c>
      <c r="FR16" s="28">
        <v>2.4831873843956802</v>
      </c>
      <c r="FS16" s="28">
        <v>2.6515132186085002</v>
      </c>
      <c r="FT16" s="28">
        <v>3.35776038439786E-2</v>
      </c>
      <c r="FU16" s="28">
        <v>329.342258084072</v>
      </c>
      <c r="FV16" s="28">
        <v>0.86017611714986397</v>
      </c>
      <c r="FW16" s="28">
        <v>3.0431738408798501</v>
      </c>
      <c r="FY16" s="26">
        <f t="shared" si="0"/>
        <v>2.7568126541532161</v>
      </c>
      <c r="FZ16" s="40">
        <f t="shared" si="1"/>
        <v>2.7405120490385116E-3</v>
      </c>
      <c r="GA16" s="40">
        <f t="shared" si="2"/>
        <v>2.7914459258804175E-3</v>
      </c>
      <c r="GB16" s="40">
        <f t="shared" si="3"/>
        <v>2.7394331745526036E-3</v>
      </c>
      <c r="GC16" s="40">
        <f t="shared" si="4"/>
        <v>2.7382726348316772E-3</v>
      </c>
      <c r="GD16" s="40">
        <f t="shared" si="5"/>
        <v>2.738271662768028E-3</v>
      </c>
      <c r="GE16" s="40">
        <f t="shared" si="6"/>
        <v>2.7205993315917625E-3</v>
      </c>
      <c r="GF16" s="40">
        <f t="shared" si="7"/>
        <v>2.7390433091259883E-3</v>
      </c>
      <c r="GG16" s="40">
        <f t="shared" si="8"/>
        <v>2.7394478960651677E-3</v>
      </c>
      <c r="GH16" s="40">
        <f t="shared" si="9"/>
        <v>2.7285438381663739E-3</v>
      </c>
      <c r="GI16" s="40">
        <f t="shared" si="10"/>
        <v>2.667538932285773E-3</v>
      </c>
      <c r="GJ16" s="40">
        <f t="shared" si="11"/>
        <v>2.7379996266862108E-3</v>
      </c>
      <c r="GK16" s="40">
        <f t="shared" si="12"/>
        <v>0</v>
      </c>
      <c r="GL16" s="40">
        <f t="shared" si="13"/>
        <v>2.742279415332882E-3</v>
      </c>
      <c r="GM16" s="40">
        <f t="shared" si="14"/>
        <v>2.5867287326184407E-3</v>
      </c>
      <c r="GN16" s="40">
        <f t="shared" si="15"/>
        <v>2.7230907291356304E-3</v>
      </c>
      <c r="GO16" s="40">
        <f t="shared" si="16"/>
        <v>2.8316329794510803E-3</v>
      </c>
      <c r="GP16" s="40">
        <f t="shared" si="17"/>
        <v>0</v>
      </c>
      <c r="GQ16" s="40">
        <f t="shared" si="18"/>
        <v>2.7061045402306467E-3</v>
      </c>
      <c r="GR16" s="40">
        <f t="shared" si="19"/>
        <v>2.7351817916384438E-3</v>
      </c>
      <c r="GS16" s="40">
        <f t="shared" si="20"/>
        <v>0</v>
      </c>
      <c r="GT16" s="40">
        <f t="shared" si="21"/>
        <v>0</v>
      </c>
      <c r="GU16" s="40">
        <f t="shared" si="22"/>
        <v>2.8166521950779471E-3</v>
      </c>
      <c r="GV16" s="40">
        <f t="shared" si="23"/>
        <v>2.8422699934801364E-3</v>
      </c>
      <c r="GW16" s="40">
        <f t="shared" si="24"/>
        <v>2.7316784327518764E-3</v>
      </c>
      <c r="GX16" s="40">
        <f t="shared" si="25"/>
        <v>0</v>
      </c>
      <c r="GY16" s="40">
        <f t="shared" si="26"/>
        <v>2.7095715483632481E-3</v>
      </c>
      <c r="GZ16" s="40">
        <f t="shared" si="27"/>
        <v>2.8386681216032031E-3</v>
      </c>
      <c r="HA16" s="40">
        <f t="shared" si="28"/>
        <v>2.7334354999407921E-3</v>
      </c>
      <c r="HB16" s="40">
        <f t="shared" si="29"/>
        <v>2.7513374314989802E-3</v>
      </c>
      <c r="HC16" s="40">
        <f t="shared" si="30"/>
        <v>2.7577434515629316E-3</v>
      </c>
      <c r="HD16" s="40">
        <f t="shared" si="31"/>
        <v>1.5896873821404924</v>
      </c>
      <c r="HE16" s="40">
        <f t="shared" si="32"/>
        <v>2.8588004866461863E-3</v>
      </c>
      <c r="HF16" s="40">
        <f t="shared" si="33"/>
        <v>0</v>
      </c>
      <c r="HG16" s="40">
        <f t="shared" si="34"/>
        <v>1.9104912379768553E-3</v>
      </c>
      <c r="HH16" s="40">
        <f t="shared" si="35"/>
        <v>2.7385741225737811E-3</v>
      </c>
      <c r="HI16" s="40">
        <f t="shared" si="36"/>
        <v>2.7180636243808775E-3</v>
      </c>
      <c r="HJ16" s="40">
        <f t="shared" si="37"/>
        <v>2.7659067707011455E-3</v>
      </c>
      <c r="HK16" s="40">
        <f t="shared" si="38"/>
        <v>2.7398351816588285E-3</v>
      </c>
      <c r="HL16" s="40">
        <f t="shared" si="39"/>
        <v>2.6602115035526818E-3</v>
      </c>
      <c r="HM16" s="40">
        <f t="shared" si="40"/>
        <v>0</v>
      </c>
      <c r="HN16" s="40">
        <f t="shared" si="41"/>
        <v>0</v>
      </c>
      <c r="HO16" s="40">
        <f t="shared" si="42"/>
        <v>0</v>
      </c>
      <c r="HP16" s="40">
        <f t="shared" si="43"/>
        <v>0</v>
      </c>
      <c r="HQ16" s="40">
        <f t="shared" si="44"/>
        <v>2.9429554016523708E-3</v>
      </c>
      <c r="HR16" s="40">
        <f t="shared" si="45"/>
        <v>2.7597373502197676E-3</v>
      </c>
      <c r="HS16" s="40">
        <f t="shared" si="46"/>
        <v>2.7830916306557591E-3</v>
      </c>
      <c r="HT16" s="40">
        <f t="shared" si="47"/>
        <v>0</v>
      </c>
      <c r="HU16" s="40">
        <f t="shared" si="48"/>
        <v>2.7344146645460819E-3</v>
      </c>
      <c r="HV16" s="40">
        <f t="shared" si="49"/>
        <v>2.7594299913815275E-3</v>
      </c>
      <c r="HW16" s="40">
        <f t="shared" si="50"/>
        <v>2.7088848509167003E-3</v>
      </c>
      <c r="HX16" s="40">
        <f t="shared" si="51"/>
        <v>2.7640359721254246E-3</v>
      </c>
      <c r="HY16" s="40">
        <f t="shared" si="52"/>
        <v>0</v>
      </c>
      <c r="HZ16" s="40">
        <f t="shared" si="53"/>
        <v>0</v>
      </c>
      <c r="IA16" s="40">
        <f t="shared" si="54"/>
        <v>0</v>
      </c>
      <c r="IB16" s="40">
        <f t="shared" si="55"/>
        <v>2.5836084717897243E-3</v>
      </c>
      <c r="IC16" s="40">
        <f t="shared" si="56"/>
        <v>0</v>
      </c>
    </row>
    <row r="17" spans="1:237" x14ac:dyDescent="0.25">
      <c r="A17" s="17" t="s">
        <v>186</v>
      </c>
      <c r="B17" s="17">
        <v>6494.5037066000004</v>
      </c>
      <c r="C17" s="17">
        <v>12.325590760000001</v>
      </c>
      <c r="D17" s="17">
        <v>19733.728545000002</v>
      </c>
      <c r="E17" s="17">
        <v>344.36110876999999</v>
      </c>
      <c r="F17" s="17">
        <v>343.72323891000002</v>
      </c>
      <c r="G17" s="17">
        <v>31.928786416000001</v>
      </c>
      <c r="H17" s="17">
        <v>2965.7104073999999</v>
      </c>
      <c r="I17" s="17">
        <v>64.419486660000004</v>
      </c>
      <c r="J17" s="17">
        <v>53.333487947000002</v>
      </c>
      <c r="K17" s="17">
        <v>6.1325720000000004E-4</v>
      </c>
      <c r="L17" s="17">
        <v>28.371460104000001</v>
      </c>
      <c r="N17" s="17">
        <v>9.8364635815000003</v>
      </c>
      <c r="O17" s="17">
        <v>3.3470649000000002E-3</v>
      </c>
      <c r="P17" s="17">
        <v>5.6242747599999997E-2</v>
      </c>
      <c r="Q17" s="17">
        <v>0.13810804879999999</v>
      </c>
      <c r="S17" s="17">
        <v>1.7220509999999999E-4</v>
      </c>
      <c r="T17" s="17">
        <v>0.12375027819999999</v>
      </c>
      <c r="W17" s="17">
        <v>0.12843169330000001</v>
      </c>
      <c r="X17" s="17">
        <v>6.7956251400000001E-2</v>
      </c>
      <c r="Y17" s="17">
        <v>388.08512855999999</v>
      </c>
      <c r="AA17" s="5">
        <v>6.7778886000000001E-6</v>
      </c>
      <c r="AB17" s="17">
        <v>1.4770765000000001E-3</v>
      </c>
      <c r="AC17" s="17">
        <v>1.1563532E-3</v>
      </c>
      <c r="AD17" s="17">
        <v>0.98284918759999995</v>
      </c>
      <c r="AE17" s="17">
        <v>86.317171247000005</v>
      </c>
      <c r="AF17" s="17">
        <v>0.62091428680000005</v>
      </c>
      <c r="AG17" s="17">
        <v>6.4371621999999998E-3</v>
      </c>
      <c r="AI17" s="17">
        <v>0.13078761529999999</v>
      </c>
      <c r="AJ17" s="17">
        <v>23.819285671999999</v>
      </c>
      <c r="AK17" s="17">
        <v>0.51921670539999998</v>
      </c>
      <c r="AL17" s="17">
        <v>0.12122483119999999</v>
      </c>
      <c r="AM17" s="17">
        <v>8.7653265708999992</v>
      </c>
      <c r="AN17" s="17">
        <v>5.3584258099999997E-2</v>
      </c>
      <c r="AS17" s="17">
        <v>1.5681051E-3</v>
      </c>
      <c r="AT17" s="17">
        <v>4.2661058999999999E-3</v>
      </c>
      <c r="AU17" s="17">
        <v>0.61549515570000002</v>
      </c>
      <c r="AW17" s="17">
        <v>2.9975960417</v>
      </c>
      <c r="AX17" s="17">
        <v>35.519275221000001</v>
      </c>
      <c r="AY17" s="17">
        <v>0.17169587219999999</v>
      </c>
      <c r="BD17" s="17">
        <v>1.09337E-5</v>
      </c>
      <c r="BF17" s="15"/>
      <c r="BG17" s="28" t="s">
        <v>186</v>
      </c>
      <c r="BH17" s="28">
        <v>9.6072635121612598E-2</v>
      </c>
      <c r="BI17" s="28">
        <v>10.1083147706258</v>
      </c>
      <c r="BJ17" s="28">
        <v>0</v>
      </c>
      <c r="BK17" s="28">
        <v>53.4793050826746</v>
      </c>
      <c r="BL17" s="28">
        <v>0</v>
      </c>
      <c r="BM17" s="28">
        <v>64.595896789215502</v>
      </c>
      <c r="BN17" s="28">
        <v>64.595896789215502</v>
      </c>
      <c r="BO17" s="28">
        <v>1.8023325517133799</v>
      </c>
      <c r="BP17" s="28">
        <v>7.7635291754162603E-2</v>
      </c>
      <c r="BQ17" s="28">
        <v>2.5212120195991001E-4</v>
      </c>
      <c r="BR17" s="28">
        <v>3.6282803093084701E-4</v>
      </c>
      <c r="BS17" s="28">
        <v>28.4493201084404</v>
      </c>
      <c r="BT17" s="28">
        <v>1.09640850494527E-5</v>
      </c>
      <c r="BU17" s="28">
        <v>0</v>
      </c>
      <c r="BV17" s="28">
        <v>0</v>
      </c>
      <c r="BW17" s="28">
        <v>6.8151566209758305E-2</v>
      </c>
      <c r="BX17" s="28">
        <v>9.8634142233374504</v>
      </c>
      <c r="BY17" s="28">
        <v>8.0548976019224796E-4</v>
      </c>
      <c r="BZ17" s="28">
        <v>2.55077111945192E-3</v>
      </c>
      <c r="CA17" s="28">
        <v>5.63931277758562E-2</v>
      </c>
      <c r="CB17" s="28">
        <v>0</v>
      </c>
      <c r="CC17" s="28">
        <v>12376.3896981822</v>
      </c>
      <c r="CD17" s="28">
        <v>0.138486047390317</v>
      </c>
      <c r="CE17" s="28">
        <v>5.0070494627887097E-5</v>
      </c>
      <c r="CF17" s="28">
        <v>1.22619211938028E-4</v>
      </c>
      <c r="CG17" s="28">
        <v>0</v>
      </c>
      <c r="CH17" s="28">
        <v>0.124087624311722</v>
      </c>
      <c r="CI17" s="28">
        <v>0.98553868373757003</v>
      </c>
      <c r="CJ17" s="28">
        <v>0</v>
      </c>
      <c r="CK17" s="28">
        <v>0.52064504569487502</v>
      </c>
      <c r="CL17" s="28">
        <v>0</v>
      </c>
      <c r="CM17" s="28">
        <v>0.121558071105052</v>
      </c>
      <c r="CN17" s="28">
        <v>6512.2825098578196</v>
      </c>
      <c r="CO17" s="28">
        <v>0</v>
      </c>
      <c r="CP17" s="28">
        <v>0.12879140646309001</v>
      </c>
      <c r="CQ17" s="28">
        <v>86.731648208116795</v>
      </c>
      <c r="CR17" s="28">
        <v>2190.4657368294402</v>
      </c>
      <c r="CS17" s="28">
        <v>45.797500881651402</v>
      </c>
      <c r="CT17" s="28">
        <v>3.0056465895658802</v>
      </c>
      <c r="CU17" s="28">
        <v>0.56900560567153902</v>
      </c>
      <c r="CV17" s="28">
        <v>5.5274990790191603E-2</v>
      </c>
      <c r="CW17" s="28">
        <v>389.144647828595</v>
      </c>
      <c r="CX17" s="28">
        <v>389.144647828595</v>
      </c>
      <c r="CY17" s="28">
        <v>2.6322448077514501E-3</v>
      </c>
      <c r="CZ17" s="28">
        <v>0</v>
      </c>
      <c r="DA17" s="28">
        <v>0</v>
      </c>
      <c r="DB17" s="28">
        <v>35.616600975073098</v>
      </c>
      <c r="DC17" s="28">
        <v>2.71905185673601E-6</v>
      </c>
      <c r="DD17" s="28">
        <v>3.3990869933482101E-6</v>
      </c>
      <c r="DE17" s="28">
        <v>0</v>
      </c>
      <c r="DF17" s="28">
        <v>0</v>
      </c>
      <c r="DG17" s="28">
        <v>3.0445157054166101</v>
      </c>
      <c r="DH17" s="28">
        <v>5.60918749844194E-2</v>
      </c>
      <c r="DI17" s="28">
        <v>1.31602617760876E-3</v>
      </c>
      <c r="DJ17" s="28">
        <v>12.028519743240601</v>
      </c>
      <c r="DK17" s="28">
        <v>0.53832694965194705</v>
      </c>
      <c r="DL17" s="28">
        <v>3.8508728975897701E-4</v>
      </c>
      <c r="DM17" s="28">
        <v>1.0960456370641099E-3</v>
      </c>
      <c r="DN17" s="28">
        <v>3.8264035990453798E-4</v>
      </c>
      <c r="DO17" s="28">
        <v>7.7686799891973305E-4</v>
      </c>
      <c r="DP17" s="28">
        <v>86.566695071479799</v>
      </c>
      <c r="DQ17" s="28">
        <v>0</v>
      </c>
      <c r="DR17" s="28">
        <v>0</v>
      </c>
      <c r="DS17" s="28">
        <v>1.90174884749796</v>
      </c>
      <c r="DT17" s="28">
        <v>12.360069005109199</v>
      </c>
      <c r="DU17" s="28">
        <v>0</v>
      </c>
      <c r="DV17" s="28">
        <v>2.64647881424407E-3</v>
      </c>
      <c r="DW17" s="28">
        <v>3.8083834914598102E-3</v>
      </c>
      <c r="DX17" s="28">
        <v>5487.7040867298301</v>
      </c>
      <c r="DY17" s="28">
        <v>17808.872828275598</v>
      </c>
      <c r="DZ17" s="28">
        <v>1978.76264698715</v>
      </c>
      <c r="EA17" s="28">
        <v>19787.635475262701</v>
      </c>
      <c r="EB17" s="28">
        <v>5.8880736606094805E-4</v>
      </c>
      <c r="EC17" s="28">
        <v>192.09347678338199</v>
      </c>
      <c r="ED17" s="28">
        <v>6.4704790061178297E-2</v>
      </c>
      <c r="EE17" s="28">
        <v>5.3730724458586197E-2</v>
      </c>
      <c r="EF17" s="28">
        <v>0</v>
      </c>
      <c r="EG17" s="28">
        <v>0</v>
      </c>
      <c r="EH17" s="28">
        <v>0</v>
      </c>
      <c r="EI17" s="28">
        <v>0</v>
      </c>
      <c r="EJ17" s="28">
        <v>1.57236069957405E-3</v>
      </c>
      <c r="EK17" s="28">
        <v>4.277609460805E-3</v>
      </c>
      <c r="EL17" s="28">
        <v>0.61717704408297902</v>
      </c>
      <c r="EM17" s="28">
        <v>2.4875719177195399</v>
      </c>
      <c r="EN17" s="28">
        <v>1445.8588051448601</v>
      </c>
      <c r="EO17" s="28">
        <v>3.3506404378046399</v>
      </c>
      <c r="EP17" s="28">
        <v>8.6622922450779001</v>
      </c>
      <c r="EQ17" s="28">
        <v>21.575843860088</v>
      </c>
      <c r="ER17" s="28">
        <v>4.9121910394823498</v>
      </c>
      <c r="ES17" s="28">
        <v>0.87196005222805495</v>
      </c>
      <c r="ET17" s="28">
        <v>6.7976829246515397E-7</v>
      </c>
      <c r="EU17" s="28">
        <v>1.15785378890257</v>
      </c>
      <c r="EV17" s="28">
        <v>345.27466354746201</v>
      </c>
      <c r="EW17" s="28">
        <v>344.63504330230802</v>
      </c>
      <c r="EX17" s="28">
        <v>0.63962024515396299</v>
      </c>
      <c r="EY17" s="28">
        <v>4.2087468377453201E-4</v>
      </c>
      <c r="EZ17" s="28">
        <v>1.15647745498436E-4</v>
      </c>
      <c r="FA17" s="28">
        <v>37.543904601642097</v>
      </c>
      <c r="FB17" s="28">
        <v>3.9885461069131699E-4</v>
      </c>
      <c r="FC17" s="28">
        <v>57.471184161543597</v>
      </c>
      <c r="FD17" s="28">
        <v>14.012557101769501</v>
      </c>
      <c r="FE17" s="28">
        <v>7.6189697631645004</v>
      </c>
      <c r="FF17" s="28">
        <v>143.69860587369001</v>
      </c>
      <c r="FG17" s="28">
        <v>0.13104374822537401</v>
      </c>
      <c r="FH17" s="28">
        <v>820.35325017422304</v>
      </c>
      <c r="FI17" s="28">
        <v>7.6915492975820801</v>
      </c>
      <c r="FJ17" s="28">
        <v>33.393397545570103</v>
      </c>
      <c r="FK17" s="28">
        <v>0.18558623900299501</v>
      </c>
      <c r="FL17" s="28">
        <v>0</v>
      </c>
      <c r="FM17" s="28">
        <v>32.0003361177804</v>
      </c>
      <c r="FN17" s="28">
        <v>118.026532637339</v>
      </c>
      <c r="FO17" s="28">
        <v>0.17215934218653001</v>
      </c>
      <c r="FP17" s="28">
        <v>0</v>
      </c>
      <c r="FQ17" s="28">
        <v>9.2123548679045597E-3</v>
      </c>
      <c r="FR17" s="28">
        <v>71.814454891942205</v>
      </c>
      <c r="FS17" s="28">
        <v>23.8843529327686</v>
      </c>
      <c r="FT17" s="28">
        <v>2.4390446403580501</v>
      </c>
      <c r="FU17" s="28">
        <v>2973.8363701405901</v>
      </c>
      <c r="FV17" s="28">
        <v>8.7890408237320603</v>
      </c>
      <c r="FW17" s="28">
        <v>27.158901624167498</v>
      </c>
      <c r="FY17" s="26">
        <f t="shared" si="0"/>
        <v>1.8453281901553968</v>
      </c>
      <c r="FZ17" s="40">
        <f t="shared" si="1"/>
        <v>2.7375152992447386E-3</v>
      </c>
      <c r="GA17" s="40">
        <f t="shared" si="2"/>
        <v>2.7972894590245767E-3</v>
      </c>
      <c r="GB17" s="40">
        <f t="shared" si="3"/>
        <v>2.7317154049105452E-3</v>
      </c>
      <c r="GC17" s="40">
        <f t="shared" si="4"/>
        <v>2.652897653643552E-3</v>
      </c>
      <c r="GD17" s="40">
        <f t="shared" si="5"/>
        <v>2.652728384613951E-3</v>
      </c>
      <c r="GE17" s="40">
        <f t="shared" si="6"/>
        <v>2.2409151681550814E-3</v>
      </c>
      <c r="GF17" s="40">
        <f t="shared" si="7"/>
        <v>2.7399717518994601E-3</v>
      </c>
      <c r="GG17" s="40">
        <f t="shared" si="8"/>
        <v>2.7384590961827076E-3</v>
      </c>
      <c r="GH17" s="40">
        <f t="shared" si="9"/>
        <v>2.7340633678319187E-3</v>
      </c>
      <c r="GI17" s="40">
        <f t="shared" si="10"/>
        <v>2.7590917656686886E-3</v>
      </c>
      <c r="GJ17" s="40">
        <f t="shared" si="11"/>
        <v>2.7443072776301065E-3</v>
      </c>
      <c r="GK17" s="40">
        <f t="shared" si="12"/>
        <v>0</v>
      </c>
      <c r="GL17" s="40">
        <f t="shared" si="13"/>
        <v>2.7398710536719437E-3</v>
      </c>
      <c r="GM17" s="40">
        <f t="shared" si="14"/>
        <v>2.7474757493252985E-3</v>
      </c>
      <c r="GN17" s="40">
        <f t="shared" si="15"/>
        <v>2.6737700818905792E-3</v>
      </c>
      <c r="GO17" s="40">
        <f t="shared" si="16"/>
        <v>2.7369772696188292E-3</v>
      </c>
      <c r="GP17" s="40">
        <f t="shared" si="17"/>
        <v>0</v>
      </c>
      <c r="GQ17" s="40">
        <f t="shared" si="18"/>
        <v>2.8141243547091304E-3</v>
      </c>
      <c r="GR17" s="40">
        <f t="shared" si="19"/>
        <v>2.7260230573122779E-3</v>
      </c>
      <c r="GS17" s="40">
        <f t="shared" si="20"/>
        <v>0</v>
      </c>
      <c r="GT17" s="40">
        <f t="shared" si="21"/>
        <v>0</v>
      </c>
      <c r="GU17" s="40">
        <f t="shared" si="22"/>
        <v>2.800813053595373E-3</v>
      </c>
      <c r="GV17" s="40">
        <f t="shared" si="23"/>
        <v>2.8741257166857801E-3</v>
      </c>
      <c r="GW17" s="40">
        <f t="shared" si="24"/>
        <v>2.730120766354498E-3</v>
      </c>
      <c r="GX17" s="40">
        <f t="shared" si="25"/>
        <v>0</v>
      </c>
      <c r="GY17" s="40">
        <f t="shared" si="26"/>
        <v>2.9535071658411778E-3</v>
      </c>
      <c r="GZ17" s="40">
        <f t="shared" si="27"/>
        <v>2.746253713390585E-3</v>
      </c>
      <c r="HA17" s="40">
        <f t="shared" si="28"/>
        <v>2.7285424767027385E-3</v>
      </c>
      <c r="HB17" s="40">
        <f t="shared" si="29"/>
        <v>2.7364281026039279E-3</v>
      </c>
      <c r="HC17" s="40">
        <f t="shared" si="30"/>
        <v>2.8907785192099529E-3</v>
      </c>
      <c r="HD17" s="40">
        <f t="shared" si="31"/>
        <v>2.0628202441579897</v>
      </c>
      <c r="HE17" s="40">
        <f t="shared" si="32"/>
        <v>2.7496752689998055E-3</v>
      </c>
      <c r="HF17" s="40">
        <f t="shared" si="33"/>
        <v>0</v>
      </c>
      <c r="HG17" s="40">
        <f t="shared" si="34"/>
        <v>1.958388221900852E-3</v>
      </c>
      <c r="HH17" s="40">
        <f t="shared" si="35"/>
        <v>2.7317049580999073E-3</v>
      </c>
      <c r="HI17" s="40">
        <f t="shared" si="36"/>
        <v>2.7509521169482797E-3</v>
      </c>
      <c r="HJ17" s="40">
        <f t="shared" si="37"/>
        <v>2.7489409698761838E-3</v>
      </c>
      <c r="HK17" s="40">
        <f t="shared" si="38"/>
        <v>2.7054614155267195E-3</v>
      </c>
      <c r="HL17" s="40">
        <f t="shared" si="39"/>
        <v>2.7333840903957627E-3</v>
      </c>
      <c r="HM17" s="40">
        <f t="shared" si="40"/>
        <v>0</v>
      </c>
      <c r="HN17" s="40">
        <f t="shared" si="41"/>
        <v>0</v>
      </c>
      <c r="HO17" s="40">
        <f t="shared" si="42"/>
        <v>0</v>
      </c>
      <c r="HP17" s="40">
        <f t="shared" si="43"/>
        <v>0</v>
      </c>
      <c r="HQ17" s="40">
        <f t="shared" si="44"/>
        <v>2.7138484365939594E-3</v>
      </c>
      <c r="HR17" s="40">
        <f t="shared" si="45"/>
        <v>2.6965014640166437E-3</v>
      </c>
      <c r="HS17" s="40">
        <f t="shared" si="46"/>
        <v>2.7325777748261845E-3</v>
      </c>
      <c r="HT17" s="40">
        <f t="shared" si="47"/>
        <v>0</v>
      </c>
      <c r="HU17" s="40">
        <f t="shared" si="48"/>
        <v>2.6856680332799187E-3</v>
      </c>
      <c r="HV17" s="40">
        <f t="shared" si="49"/>
        <v>2.740082771045824E-3</v>
      </c>
      <c r="HW17" s="40">
        <f t="shared" si="50"/>
        <v>2.6993659229625818E-3</v>
      </c>
      <c r="HX17" s="40">
        <f t="shared" si="51"/>
        <v>0</v>
      </c>
      <c r="HY17" s="40">
        <f t="shared" si="52"/>
        <v>0</v>
      </c>
      <c r="HZ17" s="40">
        <f t="shared" si="53"/>
        <v>0</v>
      </c>
      <c r="IA17" s="40">
        <f t="shared" si="54"/>
        <v>0</v>
      </c>
      <c r="IB17" s="40">
        <f t="shared" si="55"/>
        <v>2.7790271776891797E-3</v>
      </c>
      <c r="IC17" s="40">
        <f t="shared" si="56"/>
        <v>0</v>
      </c>
    </row>
    <row r="18" spans="1:237" x14ac:dyDescent="0.25">
      <c r="A18" s="17" t="s">
        <v>187</v>
      </c>
      <c r="B18" s="17">
        <v>2802.9186272000002</v>
      </c>
      <c r="C18" s="17">
        <v>1.2584611000000001E-2</v>
      </c>
      <c r="D18" s="17">
        <v>9939.7498950999998</v>
      </c>
      <c r="E18" s="17">
        <v>366.02250872000002</v>
      </c>
      <c r="F18" s="17">
        <v>363.63191258000001</v>
      </c>
      <c r="G18" s="17">
        <v>122.06513274</v>
      </c>
      <c r="H18" s="17">
        <v>1363.1935593000001</v>
      </c>
      <c r="I18" s="17">
        <v>38.058499875000003</v>
      </c>
      <c r="J18" s="17">
        <v>32.404356032999999</v>
      </c>
      <c r="K18" s="17">
        <v>2.122553E-4</v>
      </c>
      <c r="L18" s="17">
        <v>26.759087763</v>
      </c>
      <c r="M18" s="5">
        <v>5.9999999999999995E-8</v>
      </c>
      <c r="N18" s="17">
        <v>2.0518835892</v>
      </c>
      <c r="O18" s="17">
        <v>1.1669002000000001E-3</v>
      </c>
      <c r="P18" s="17">
        <v>1.09789E-4</v>
      </c>
      <c r="Q18" s="17">
        <v>9.2411268000000005E-2</v>
      </c>
      <c r="S18" s="17">
        <v>5.9463799999999998E-5</v>
      </c>
      <c r="T18" s="17">
        <v>8.28013633E-2</v>
      </c>
      <c r="W18" s="17">
        <v>8.5884833800000004E-2</v>
      </c>
      <c r="X18" s="17">
        <v>1.3232430000000001E-4</v>
      </c>
      <c r="Y18" s="17">
        <v>223.17589293</v>
      </c>
      <c r="AA18" s="5">
        <v>9.4993061000000004E-6</v>
      </c>
      <c r="AB18" s="17">
        <v>1.40022273E-2</v>
      </c>
      <c r="AC18" s="17">
        <v>4.0314389999999999E-4</v>
      </c>
      <c r="AD18" s="17">
        <v>0.31872837050000002</v>
      </c>
      <c r="AE18" s="17">
        <v>10.913810818</v>
      </c>
      <c r="AF18" s="17">
        <v>0.2978717025</v>
      </c>
      <c r="AG18" s="17">
        <v>2.2360165000000001E-3</v>
      </c>
      <c r="AI18" s="17">
        <v>8.7454249799999995E-2</v>
      </c>
      <c r="AJ18" s="17">
        <v>31.811151107000001</v>
      </c>
      <c r="AK18" s="17">
        <v>0.13815062659999999</v>
      </c>
      <c r="AL18" s="17">
        <v>6.3332084600000005E-2</v>
      </c>
      <c r="AM18" s="17">
        <v>36.846267439000002</v>
      </c>
      <c r="AN18" s="17">
        <v>2.1471831300000001E-2</v>
      </c>
      <c r="AS18" s="17">
        <v>9.6874109999999999E-4</v>
      </c>
      <c r="AT18" s="17">
        <v>2.1762989E-3</v>
      </c>
      <c r="AU18" s="17">
        <v>0.12613804070000001</v>
      </c>
      <c r="AW18" s="17">
        <v>5.0434255894</v>
      </c>
      <c r="AX18" s="17">
        <v>20.651789358999999</v>
      </c>
      <c r="AY18" s="17">
        <v>0.1075079188</v>
      </c>
      <c r="AZ18" s="17">
        <v>1.2860000000000001E-5</v>
      </c>
      <c r="BD18" s="5">
        <v>8.9610350000000002E-6</v>
      </c>
      <c r="BF18" s="15"/>
      <c r="BG18" s="28" t="s">
        <v>187</v>
      </c>
      <c r="BH18" s="28">
        <v>6.4567696322201495E-2</v>
      </c>
      <c r="BI18" s="28">
        <v>15.3544227794231</v>
      </c>
      <c r="BJ18" s="28">
        <v>0</v>
      </c>
      <c r="BK18" s="28">
        <v>32.493183332576898</v>
      </c>
      <c r="BL18" s="28">
        <v>0</v>
      </c>
      <c r="BM18" s="28">
        <v>38.1627574384475</v>
      </c>
      <c r="BN18" s="28">
        <v>38.1627574384475</v>
      </c>
      <c r="BO18" s="28">
        <v>0.99433172772105405</v>
      </c>
      <c r="BP18" s="28">
        <v>5.2181293080449102E-2</v>
      </c>
      <c r="BQ18" s="28">
        <v>8.72702981200089E-5</v>
      </c>
      <c r="BR18" s="28">
        <v>1.25569405137871E-4</v>
      </c>
      <c r="BS18" s="28">
        <v>26.832408471006602</v>
      </c>
      <c r="BT18" s="28">
        <v>8.9852055259092996E-6</v>
      </c>
      <c r="BU18" s="28">
        <v>1.9252809515148401E-8</v>
      </c>
      <c r="BV18" s="28">
        <v>4.0908083797682103E-8</v>
      </c>
      <c r="BW18" s="28">
        <v>1.3268130070933699E-4</v>
      </c>
      <c r="BX18" s="28">
        <v>2.0575047977640399</v>
      </c>
      <c r="BY18" s="28">
        <v>2.80840411713156E-4</v>
      </c>
      <c r="BZ18" s="28">
        <v>8.8928076301967001E-4</v>
      </c>
      <c r="CA18" s="28">
        <v>1.10071897900141E-4</v>
      </c>
      <c r="CB18" s="28">
        <v>0</v>
      </c>
      <c r="CC18" s="28">
        <v>6844.60274059735</v>
      </c>
      <c r="CD18" s="28">
        <v>9.2661816462313806E-2</v>
      </c>
      <c r="CE18" s="28">
        <v>1.72919347211428E-5</v>
      </c>
      <c r="CF18" s="28">
        <v>4.23360306001533E-5</v>
      </c>
      <c r="CG18" s="28">
        <v>0</v>
      </c>
      <c r="CH18" s="28">
        <v>8.3029790874351903E-2</v>
      </c>
      <c r="CI18" s="28">
        <v>0.31960338225102197</v>
      </c>
      <c r="CJ18" s="28">
        <v>0</v>
      </c>
      <c r="CK18" s="28">
        <v>0.13852690369764001</v>
      </c>
      <c r="CL18" s="28">
        <v>0</v>
      </c>
      <c r="CM18" s="28">
        <v>6.3509773484184504E-2</v>
      </c>
      <c r="CN18" s="28">
        <v>2810.5743726494602</v>
      </c>
      <c r="CO18" s="28">
        <v>0</v>
      </c>
      <c r="CP18" s="28">
        <v>8.6122689432947402E-2</v>
      </c>
      <c r="CQ18" s="28">
        <v>62.798469560485898</v>
      </c>
      <c r="CR18" s="28">
        <v>1191.2440825188701</v>
      </c>
      <c r="CS18" s="28">
        <v>23.637641356470599</v>
      </c>
      <c r="CT18" s="28">
        <v>5.0572389274744598</v>
      </c>
      <c r="CU18" s="28">
        <v>1.2109661500089199</v>
      </c>
      <c r="CV18" s="28">
        <v>3.7149276269614298E-2</v>
      </c>
      <c r="CW18" s="28">
        <v>223.785670505333</v>
      </c>
      <c r="CX18" s="28">
        <v>223.785670505333</v>
      </c>
      <c r="CY18" s="28">
        <v>1.7690691720614201E-3</v>
      </c>
      <c r="CZ18" s="28">
        <v>0</v>
      </c>
      <c r="DA18" s="28">
        <v>0</v>
      </c>
      <c r="DB18" s="28">
        <v>20.708751501089498</v>
      </c>
      <c r="DC18" s="28">
        <v>3.80982544177849E-6</v>
      </c>
      <c r="DD18" s="28">
        <v>4.7626914652065498E-6</v>
      </c>
      <c r="DE18" s="28">
        <v>0</v>
      </c>
      <c r="DF18" s="28">
        <v>0</v>
      </c>
      <c r="DG18" s="28">
        <v>2.4045820503107098</v>
      </c>
      <c r="DH18" s="28">
        <v>4.0036041779187397E-2</v>
      </c>
      <c r="DI18" s="28">
        <v>8.8455288883870103E-4</v>
      </c>
      <c r="DJ18" s="28">
        <v>15.379587999020501</v>
      </c>
      <c r="DK18" s="28">
        <v>0.71709391335835904</v>
      </c>
      <c r="DL18" s="28">
        <v>3.6504970952562E-3</v>
      </c>
      <c r="DM18" s="28">
        <v>1.0389866829478E-2</v>
      </c>
      <c r="DN18" s="28">
        <v>1.3340431830332201E-4</v>
      </c>
      <c r="DO18" s="28">
        <v>2.70853625335516E-4</v>
      </c>
      <c r="DP18" s="28">
        <v>10.9526308755049</v>
      </c>
      <c r="DQ18" s="28">
        <v>1.28962341242414E-5</v>
      </c>
      <c r="DR18" s="28">
        <v>0</v>
      </c>
      <c r="DS18" s="28">
        <v>1.00473724571269</v>
      </c>
      <c r="DT18" s="28">
        <v>1.2621934776258399E-2</v>
      </c>
      <c r="DU18" s="28">
        <v>0</v>
      </c>
      <c r="DV18" s="28">
        <v>9.1932064573378095E-4</v>
      </c>
      <c r="DW18" s="28">
        <v>1.32289026273582E-3</v>
      </c>
      <c r="DX18" s="28">
        <v>2713.5106194039799</v>
      </c>
      <c r="DY18" s="28">
        <v>8970.2641838588497</v>
      </c>
      <c r="DZ18" s="28">
        <v>996.69515080716496</v>
      </c>
      <c r="EA18" s="28">
        <v>9966.9593346660095</v>
      </c>
      <c r="EB18" s="28">
        <v>3.9602926017083599E-4</v>
      </c>
      <c r="EC18" s="28">
        <v>102.301611078345</v>
      </c>
      <c r="ED18" s="28">
        <v>4.3488470085672998E-2</v>
      </c>
      <c r="EE18" s="28">
        <v>2.1533073273201201E-2</v>
      </c>
      <c r="EF18" s="28">
        <v>0</v>
      </c>
      <c r="EG18" s="28">
        <v>0</v>
      </c>
      <c r="EH18" s="28">
        <v>0</v>
      </c>
      <c r="EI18" s="28">
        <v>0</v>
      </c>
      <c r="EJ18" s="28">
        <v>9.7139401706961101E-4</v>
      </c>
      <c r="EK18" s="28">
        <v>2.1822502434910599E-3</v>
      </c>
      <c r="EL18" s="28">
        <v>0.12647524902536</v>
      </c>
      <c r="EM18" s="28">
        <v>2.92818940011133</v>
      </c>
      <c r="EN18" s="28">
        <v>550.58457082826999</v>
      </c>
      <c r="EO18" s="28">
        <v>3.9537600169976299</v>
      </c>
      <c r="EP18" s="28">
        <v>10.2903115804097</v>
      </c>
      <c r="EQ18" s="28">
        <v>24.980507710775601</v>
      </c>
      <c r="ER18" s="28">
        <v>5.8338599662163801</v>
      </c>
      <c r="ES18" s="28">
        <v>3.1598679806213502E-4</v>
      </c>
      <c r="ET18" s="28">
        <v>9.5247831699156599E-7</v>
      </c>
      <c r="EU18" s="28">
        <v>1.3733918402927701</v>
      </c>
      <c r="EV18" s="28">
        <v>367.024289426216</v>
      </c>
      <c r="EW18" s="28">
        <v>364.62714759395499</v>
      </c>
      <c r="EX18" s="28">
        <v>2.3971418322613398</v>
      </c>
      <c r="EY18" s="28">
        <v>3.2779190573036502E-4</v>
      </c>
      <c r="EZ18" s="28">
        <v>9.5427514784745599E-5</v>
      </c>
      <c r="FA18" s="28">
        <v>10.9904511605019</v>
      </c>
      <c r="FB18" s="28">
        <v>3.3876503689986E-4</v>
      </c>
      <c r="FC18" s="28">
        <v>66.913843874182106</v>
      </c>
      <c r="FD18" s="28">
        <v>16.641026760803999</v>
      </c>
      <c r="FE18" s="28">
        <v>8.9196175287730792</v>
      </c>
      <c r="FF18" s="28">
        <v>167.288121529346</v>
      </c>
      <c r="FG18" s="28">
        <v>8.7624055609218404E-2</v>
      </c>
      <c r="FH18" s="28">
        <v>378.71009011642502</v>
      </c>
      <c r="FI18" s="28">
        <v>9.1086954939731104</v>
      </c>
      <c r="FJ18" s="28">
        <v>35.355397001184897</v>
      </c>
      <c r="FK18" s="28">
        <v>4.8895759130144198E-2</v>
      </c>
      <c r="FL18" s="28">
        <v>0</v>
      </c>
      <c r="FM18" s="28">
        <v>122.40052239351201</v>
      </c>
      <c r="FN18" s="28">
        <v>30.482159497685998</v>
      </c>
      <c r="FO18" s="28">
        <v>0.10780554104751</v>
      </c>
      <c r="FP18" s="28">
        <v>0</v>
      </c>
      <c r="FQ18" s="28">
        <v>7.4475862409846896E-3</v>
      </c>
      <c r="FR18" s="28">
        <v>44.681271615580201</v>
      </c>
      <c r="FS18" s="28">
        <v>31.898437731539499</v>
      </c>
      <c r="FT18" s="28">
        <v>0.41541885645564303</v>
      </c>
      <c r="FU18" s="28">
        <v>1366.9319981437</v>
      </c>
      <c r="FV18" s="28">
        <v>36.9472816660981</v>
      </c>
      <c r="FW18" s="28">
        <v>21.076300584844098</v>
      </c>
      <c r="FY18" s="26">
        <f t="shared" si="0"/>
        <v>1.9851101759918854</v>
      </c>
      <c r="FZ18" s="40">
        <f t="shared" si="1"/>
        <v>2.7313477370221771E-3</v>
      </c>
      <c r="GA18" s="40">
        <f t="shared" si="2"/>
        <v>2.9658267751302286E-3</v>
      </c>
      <c r="GB18" s="40">
        <f t="shared" si="3"/>
        <v>2.7374370435037927E-3</v>
      </c>
      <c r="GC18" s="40">
        <f t="shared" si="4"/>
        <v>2.7369374351300462E-3</v>
      </c>
      <c r="GD18" s="40">
        <f t="shared" si="5"/>
        <v>2.736929789505281E-3</v>
      </c>
      <c r="GE18" s="40">
        <f t="shared" si="6"/>
        <v>2.7476286305803104E-3</v>
      </c>
      <c r="GF18" s="40">
        <f t="shared" si="7"/>
        <v>2.7424123435703324E-3</v>
      </c>
      <c r="GG18" s="40">
        <f t="shared" si="8"/>
        <v>2.7394028611196579E-3</v>
      </c>
      <c r="GH18" s="40">
        <f t="shared" si="9"/>
        <v>2.7412147763849564E-3</v>
      </c>
      <c r="GI18" s="40">
        <f t="shared" si="10"/>
        <v>2.7533034882045093E-3</v>
      </c>
      <c r="GJ18" s="40">
        <f t="shared" si="11"/>
        <v>2.7400301780086365E-3</v>
      </c>
      <c r="GK18" s="40">
        <f t="shared" si="12"/>
        <v>2.6815552138419268E-3</v>
      </c>
      <c r="GL18" s="40">
        <f t="shared" si="13"/>
        <v>2.7395358068200851E-3</v>
      </c>
      <c r="GM18" s="40">
        <f t="shared" si="14"/>
        <v>2.7602829554968619E-3</v>
      </c>
      <c r="GN18" s="40">
        <f t="shared" si="15"/>
        <v>2.5767417513684757E-3</v>
      </c>
      <c r="GO18" s="40">
        <f t="shared" si="16"/>
        <v>2.7112328153943471E-3</v>
      </c>
      <c r="GP18" s="40">
        <f t="shared" si="17"/>
        <v>0</v>
      </c>
      <c r="GQ18" s="40">
        <f t="shared" si="18"/>
        <v>2.760760686267987E-3</v>
      </c>
      <c r="GR18" s="40">
        <f t="shared" si="19"/>
        <v>2.7587417072383233E-3</v>
      </c>
      <c r="GS18" s="40">
        <f t="shared" si="20"/>
        <v>0</v>
      </c>
      <c r="GT18" s="40">
        <f t="shared" si="21"/>
        <v>0</v>
      </c>
      <c r="GU18" s="40">
        <f t="shared" si="22"/>
        <v>2.769471889545625E-3</v>
      </c>
      <c r="GV18" s="40">
        <f t="shared" si="23"/>
        <v>2.6979225232022968E-3</v>
      </c>
      <c r="GW18" s="40">
        <f t="shared" si="24"/>
        <v>2.7322734876398928E-3</v>
      </c>
      <c r="GX18" s="40">
        <f t="shared" si="25"/>
        <v>0</v>
      </c>
      <c r="GY18" s="40">
        <f t="shared" si="26"/>
        <v>2.7043158422493806E-3</v>
      </c>
      <c r="GZ18" s="40">
        <f t="shared" si="27"/>
        <v>2.7236113167652632E-3</v>
      </c>
      <c r="HA18" s="40">
        <f t="shared" si="28"/>
        <v>2.7633895461100025E-3</v>
      </c>
      <c r="HB18" s="40">
        <f t="shared" si="29"/>
        <v>2.7453211951270207E-3</v>
      </c>
      <c r="HC18" s="40">
        <f t="shared" si="30"/>
        <v>3.5569663202219353E-3</v>
      </c>
      <c r="HD18" s="40">
        <f t="shared" si="31"/>
        <v>2.373053691505624</v>
      </c>
      <c r="HE18" s="40">
        <f t="shared" si="32"/>
        <v>2.7702874596858993E-3</v>
      </c>
      <c r="HF18" s="40">
        <f t="shared" si="33"/>
        <v>0</v>
      </c>
      <c r="HG18" s="40">
        <f t="shared" si="34"/>
        <v>1.9416530312333616E-3</v>
      </c>
      <c r="HH18" s="40">
        <f t="shared" si="35"/>
        <v>2.7439002205830519E-3</v>
      </c>
      <c r="HI18" s="40">
        <f t="shared" si="36"/>
        <v>2.7236727541561177E-3</v>
      </c>
      <c r="HJ18" s="40">
        <f t="shared" si="37"/>
        <v>2.805669279746062E-3</v>
      </c>
      <c r="HK18" s="40">
        <f t="shared" si="38"/>
        <v>2.7415050185294783E-3</v>
      </c>
      <c r="HL18" s="40">
        <f t="shared" si="39"/>
        <v>2.8522007436412866E-3</v>
      </c>
      <c r="HM18" s="40">
        <f t="shared" si="40"/>
        <v>0</v>
      </c>
      <c r="HN18" s="40">
        <f t="shared" si="41"/>
        <v>0</v>
      </c>
      <c r="HO18" s="40">
        <f t="shared" si="42"/>
        <v>0</v>
      </c>
      <c r="HP18" s="40">
        <f t="shared" si="43"/>
        <v>0</v>
      </c>
      <c r="HQ18" s="40">
        <f t="shared" si="44"/>
        <v>2.7385201986485559E-3</v>
      </c>
      <c r="HR18" s="40">
        <f t="shared" si="45"/>
        <v>2.7346167803788107E-3</v>
      </c>
      <c r="HS18" s="40">
        <f t="shared" si="46"/>
        <v>2.6733277565488176E-3</v>
      </c>
      <c r="HT18" s="40">
        <f t="shared" si="47"/>
        <v>0</v>
      </c>
      <c r="HU18" s="40">
        <f t="shared" si="48"/>
        <v>2.7388801182061584E-3</v>
      </c>
      <c r="HV18" s="40">
        <f t="shared" si="49"/>
        <v>2.7582182395578096E-3</v>
      </c>
      <c r="HW18" s="40">
        <f t="shared" si="50"/>
        <v>2.768375119080028E-3</v>
      </c>
      <c r="HX18" s="40">
        <f t="shared" si="51"/>
        <v>2.8175835335458479E-3</v>
      </c>
      <c r="HY18" s="40">
        <f t="shared" si="52"/>
        <v>0</v>
      </c>
      <c r="HZ18" s="40">
        <f t="shared" si="53"/>
        <v>0</v>
      </c>
      <c r="IA18" s="40">
        <f t="shared" si="54"/>
        <v>0</v>
      </c>
      <c r="IB18" s="40">
        <f t="shared" si="55"/>
        <v>2.6972917647681807E-3</v>
      </c>
      <c r="IC18" s="40">
        <f t="shared" si="56"/>
        <v>0</v>
      </c>
    </row>
    <row r="19" spans="1:237" x14ac:dyDescent="0.25">
      <c r="A19" s="17" t="s">
        <v>188</v>
      </c>
      <c r="B19" s="17">
        <v>13371.977175</v>
      </c>
      <c r="C19" s="17">
        <v>16.49643</v>
      </c>
      <c r="D19" s="17">
        <v>28812.805641999999</v>
      </c>
      <c r="E19" s="17">
        <v>1221.218783</v>
      </c>
      <c r="F19" s="17">
        <v>1198.2960433999999</v>
      </c>
      <c r="G19" s="17">
        <v>1022.152518</v>
      </c>
      <c r="H19" s="17">
        <v>8090.7135699999999</v>
      </c>
      <c r="I19" s="17">
        <v>70.005007050000003</v>
      </c>
      <c r="J19" s="17">
        <v>54.433757395999997</v>
      </c>
      <c r="K19" s="17">
        <v>8.4520350000000005E-4</v>
      </c>
      <c r="L19" s="17">
        <v>28.390746855</v>
      </c>
      <c r="M19" s="17">
        <v>3.9332799999999997E-5</v>
      </c>
      <c r="N19" s="17">
        <v>5.8983529900000002</v>
      </c>
      <c r="O19" s="17">
        <v>4.3976327000000001E-3</v>
      </c>
      <c r="Q19" s="17">
        <v>0.16300430129999999</v>
      </c>
      <c r="S19" s="17">
        <v>2.2917529999999999E-4</v>
      </c>
      <c r="T19" s="17">
        <v>0.14606011469999999</v>
      </c>
      <c r="W19" s="17">
        <v>0.15158366030000001</v>
      </c>
      <c r="Y19" s="17">
        <v>576.31939735000003</v>
      </c>
      <c r="Z19" s="17">
        <v>2.1450000000000002E-3</v>
      </c>
      <c r="AA19" s="17">
        <v>4.1350000000000002E-5</v>
      </c>
      <c r="AB19" s="17">
        <v>2.0995231999999999E-3</v>
      </c>
      <c r="AC19" s="17">
        <v>1.5843836E-3</v>
      </c>
      <c r="AD19" s="17">
        <v>0.70677001549999996</v>
      </c>
      <c r="AE19" s="17">
        <v>32.816146068000002</v>
      </c>
      <c r="AF19" s="17">
        <v>1.3182426848</v>
      </c>
      <c r="AG19" s="17">
        <v>8.3606888000000001E-3</v>
      </c>
      <c r="AH19" s="17">
        <v>2.5774180000000003E-4</v>
      </c>
      <c r="AI19" s="17">
        <v>0.15436606189999999</v>
      </c>
      <c r="AJ19" s="17">
        <v>27.712377202999999</v>
      </c>
      <c r="AK19" s="17">
        <v>0.30536274089999998</v>
      </c>
      <c r="AL19" s="17">
        <v>0.14091780279999999</v>
      </c>
      <c r="AM19" s="17">
        <v>11.367239616000001</v>
      </c>
      <c r="AN19" s="17">
        <v>5.2624536999999999E-2</v>
      </c>
      <c r="AS19" s="17">
        <v>1.4451234999999999E-3</v>
      </c>
      <c r="AT19" s="17">
        <v>3.7995552000000001E-3</v>
      </c>
      <c r="AU19" s="17">
        <v>0.76062649319999998</v>
      </c>
      <c r="AW19" s="17">
        <v>4.5110379946999997</v>
      </c>
      <c r="AX19" s="17">
        <v>28.252418370000001</v>
      </c>
      <c r="AY19" s="17">
        <v>0.1896663526</v>
      </c>
      <c r="BD19" s="5">
        <v>8.9533137999999996E-6</v>
      </c>
      <c r="BF19" s="15"/>
      <c r="BG19" s="28" t="s">
        <v>188</v>
      </c>
      <c r="BH19" s="28">
        <v>0.52981629838031197</v>
      </c>
      <c r="BI19" s="28">
        <v>167.315827897389</v>
      </c>
      <c r="BJ19" s="28">
        <v>0</v>
      </c>
      <c r="BK19" s="28">
        <v>54.581933517182399</v>
      </c>
      <c r="BL19" s="28">
        <v>0</v>
      </c>
      <c r="BM19" s="28">
        <v>70.190934251210095</v>
      </c>
      <c r="BN19" s="28">
        <v>70.190934251210095</v>
      </c>
      <c r="BO19" s="28">
        <v>4.41619720413971</v>
      </c>
      <c r="BP19" s="28">
        <v>0.40349669136749999</v>
      </c>
      <c r="BQ19" s="28">
        <v>3.4750178276757201E-4</v>
      </c>
      <c r="BR19" s="28">
        <v>5.0005182382865596E-4</v>
      </c>
      <c r="BS19" s="28">
        <v>28.4674433524285</v>
      </c>
      <c r="BT19" s="28">
        <v>8.9781812233078592E-6</v>
      </c>
      <c r="BU19" s="28">
        <v>1.26225521806467E-5</v>
      </c>
      <c r="BV19" s="28">
        <v>2.6821276806825301E-5</v>
      </c>
      <c r="BW19" s="28">
        <v>0</v>
      </c>
      <c r="BX19" s="28">
        <v>5.9144562587987402</v>
      </c>
      <c r="BY19" s="28">
        <v>1.0583834835232E-3</v>
      </c>
      <c r="BZ19" s="28">
        <v>3.3515057502052901E-3</v>
      </c>
      <c r="CA19" s="28">
        <v>0</v>
      </c>
      <c r="CB19" s="28">
        <v>0</v>
      </c>
      <c r="CC19" s="28">
        <v>24587.540827941601</v>
      </c>
      <c r="CD19" s="28">
        <v>0.16344780314041099</v>
      </c>
      <c r="CE19" s="28">
        <v>6.6648368282103506E-5</v>
      </c>
      <c r="CF19" s="28">
        <v>1.6314634891449799E-4</v>
      </c>
      <c r="CG19" s="28">
        <v>0</v>
      </c>
      <c r="CH19" s="28">
        <v>0.146454772312126</v>
      </c>
      <c r="CI19" s="28">
        <v>0.708703517648546</v>
      </c>
      <c r="CJ19" s="28">
        <v>0</v>
      </c>
      <c r="CK19" s="28">
        <v>0.30620501836631198</v>
      </c>
      <c r="CL19" s="28">
        <v>2.5844791540865201E-4</v>
      </c>
      <c r="CM19" s="28">
        <v>0.14130525083086701</v>
      </c>
      <c r="CN19" s="28">
        <v>13400.0867043171</v>
      </c>
      <c r="CO19" s="28">
        <v>0</v>
      </c>
      <c r="CP19" s="28">
        <v>0.15200231574283701</v>
      </c>
      <c r="CQ19" s="28">
        <v>194.14646562441999</v>
      </c>
      <c r="CR19" s="28">
        <v>4231.3318063836196</v>
      </c>
      <c r="CS19" s="28">
        <v>93.592177951632294</v>
      </c>
      <c r="CT19" s="28">
        <v>4.5189621547438303</v>
      </c>
      <c r="CU19" s="28">
        <v>7.3904553637800596</v>
      </c>
      <c r="CV19" s="28">
        <v>0.336003044725804</v>
      </c>
      <c r="CW19" s="28">
        <v>577.79990912791095</v>
      </c>
      <c r="CX19" s="28">
        <v>577.79990912791095</v>
      </c>
      <c r="CY19" s="28">
        <v>1.4331457817726601E-2</v>
      </c>
      <c r="CZ19" s="28">
        <v>0</v>
      </c>
      <c r="DA19" s="28">
        <v>2.1505486003406101E-3</v>
      </c>
      <c r="DB19" s="28">
        <v>28.3300091944587</v>
      </c>
      <c r="DC19" s="28">
        <v>1.6587012706896301E-5</v>
      </c>
      <c r="DD19" s="28">
        <v>2.0733794697682798E-5</v>
      </c>
      <c r="DE19" s="28">
        <v>0</v>
      </c>
      <c r="DF19" s="28">
        <v>0</v>
      </c>
      <c r="DG19" s="28">
        <v>41.903013401875597</v>
      </c>
      <c r="DH19" s="28">
        <v>0.41815816287114599</v>
      </c>
      <c r="DI19" s="28">
        <v>6.8387988443424103E-3</v>
      </c>
      <c r="DJ19" s="28">
        <v>164.67113328930799</v>
      </c>
      <c r="DK19" s="28">
        <v>7.7884037287457497</v>
      </c>
      <c r="DL19" s="28">
        <v>5.4739492595225702E-4</v>
      </c>
      <c r="DM19" s="28">
        <v>1.5579730026400299E-3</v>
      </c>
      <c r="DN19" s="28">
        <v>5.2430494154995797E-4</v>
      </c>
      <c r="DO19" s="28">
        <v>1.06451237200791E-3</v>
      </c>
      <c r="DP19" s="28">
        <v>33.187910280454702</v>
      </c>
      <c r="DQ19" s="28">
        <v>0</v>
      </c>
      <c r="DR19" s="28">
        <v>1.6283766751103599E-4</v>
      </c>
      <c r="DS19" s="28">
        <v>3.4734730380156398</v>
      </c>
      <c r="DT19" s="28">
        <v>16.541520858479899</v>
      </c>
      <c r="DU19" s="28">
        <v>0</v>
      </c>
      <c r="DV19" s="28">
        <v>3.4374066447306799E-3</v>
      </c>
      <c r="DW19" s="28">
        <v>4.9465582157994202E-3</v>
      </c>
      <c r="DX19" s="28">
        <v>12536.3374720702</v>
      </c>
      <c r="DY19" s="28">
        <v>25992.8568315503</v>
      </c>
      <c r="DZ19" s="28">
        <v>2888.09443711414</v>
      </c>
      <c r="EA19" s="28">
        <v>28880.951268664401</v>
      </c>
      <c r="EB19" s="28">
        <v>8.1254218400566101E-3</v>
      </c>
      <c r="EC19" s="28">
        <v>363.57921699773999</v>
      </c>
      <c r="ED19" s="28">
        <v>0.40089551409847402</v>
      </c>
      <c r="EE19" s="28">
        <v>5.2766854220550698E-2</v>
      </c>
      <c r="EF19" s="28">
        <v>0</v>
      </c>
      <c r="EG19" s="28">
        <v>0</v>
      </c>
      <c r="EH19" s="28">
        <v>0</v>
      </c>
      <c r="EI19" s="28">
        <v>0</v>
      </c>
      <c r="EJ19" s="28">
        <v>1.44902151065099E-3</v>
      </c>
      <c r="EK19" s="28">
        <v>3.8100169574563098E-3</v>
      </c>
      <c r="EL19" s="28">
        <v>0.76240996248556503</v>
      </c>
      <c r="EM19" s="28">
        <v>11.844746503414401</v>
      </c>
      <c r="EN19" s="28">
        <v>3992.55192346169</v>
      </c>
      <c r="EO19" s="28">
        <v>14.7172637054184</v>
      </c>
      <c r="EP19" s="28">
        <v>30.234016091976802</v>
      </c>
      <c r="EQ19" s="28">
        <v>81.184391807183701</v>
      </c>
      <c r="ER19" s="28">
        <v>17.508699770278401</v>
      </c>
      <c r="ES19" s="28">
        <v>1.5889674370718201</v>
      </c>
      <c r="ET19" s="28">
        <v>4.1467538424907598E-6</v>
      </c>
      <c r="EU19" s="28">
        <v>4.2590433743944098</v>
      </c>
      <c r="EV19" s="28">
        <v>1224.1999192036201</v>
      </c>
      <c r="EW19" s="28">
        <v>1201.2183916700501</v>
      </c>
      <c r="EX19" s="28">
        <v>22.9815275335717</v>
      </c>
      <c r="EY19" s="28">
        <v>2.9510151137860499E-2</v>
      </c>
      <c r="EZ19" s="28">
        <v>7.1561644742803602E-3</v>
      </c>
      <c r="FA19" s="28">
        <v>80.0401855713001</v>
      </c>
      <c r="FB19" s="28">
        <v>1.75168559996031E-2</v>
      </c>
      <c r="FC19" s="28">
        <v>205.18720730721901</v>
      </c>
      <c r="FD19" s="28">
        <v>50.526381657324499</v>
      </c>
      <c r="FE19" s="28">
        <v>26.7117036440197</v>
      </c>
      <c r="FF19" s="28">
        <v>513.34524062346702</v>
      </c>
      <c r="FG19" s="28">
        <v>0.15466604962070099</v>
      </c>
      <c r="FH19" s="28">
        <v>1894.0816959275401</v>
      </c>
      <c r="FI19" s="28">
        <v>30.327994497594101</v>
      </c>
      <c r="FJ19" s="28">
        <v>114.509498633685</v>
      </c>
      <c r="FK19" s="28">
        <v>19.178867874094799</v>
      </c>
      <c r="FL19" s="28">
        <v>0</v>
      </c>
      <c r="FM19" s="28">
        <v>1024.9695220480901</v>
      </c>
      <c r="FN19" s="28">
        <v>240.94567726236201</v>
      </c>
      <c r="FO19" s="28">
        <v>0.19018800554814999</v>
      </c>
      <c r="FP19" s="28">
        <v>2.6423211583083699E-5</v>
      </c>
      <c r="FQ19" s="28">
        <v>6.3413276337517602E-2</v>
      </c>
      <c r="FR19" s="28">
        <v>441.90539962712199</v>
      </c>
      <c r="FS19" s="28">
        <v>27.770242160309401</v>
      </c>
      <c r="FT19" s="28">
        <v>11.8796698657286</v>
      </c>
      <c r="FU19" s="28">
        <v>8112.4624416188499</v>
      </c>
      <c r="FV19" s="28">
        <v>11.3894594175846</v>
      </c>
      <c r="FW19" s="28">
        <v>189.778270256193</v>
      </c>
      <c r="FY19" s="26">
        <f t="shared" si="0"/>
        <v>1.545318398980293</v>
      </c>
      <c r="FZ19" s="40">
        <f t="shared" si="1"/>
        <v>2.102122143137757E-3</v>
      </c>
      <c r="GA19" s="40">
        <f t="shared" si="2"/>
        <v>2.7333707038370604E-3</v>
      </c>
      <c r="GB19" s="40">
        <f t="shared" si="3"/>
        <v>2.3651159665293727E-3</v>
      </c>
      <c r="GC19" s="40">
        <f t="shared" si="4"/>
        <v>2.4411155847903899E-3</v>
      </c>
      <c r="GD19" s="40">
        <f t="shared" si="5"/>
        <v>2.4387531663364408E-3</v>
      </c>
      <c r="GE19" s="40">
        <f t="shared" si="6"/>
        <v>2.7559527550761248E-3</v>
      </c>
      <c r="GF19" s="40">
        <f t="shared" si="7"/>
        <v>2.6881277443183533E-3</v>
      </c>
      <c r="GG19" s="40">
        <f t="shared" si="8"/>
        <v>2.6559128988773045E-3</v>
      </c>
      <c r="GH19" s="40">
        <f t="shared" si="9"/>
        <v>2.7221365614068516E-3</v>
      </c>
      <c r="GI19" s="40">
        <f t="shared" si="10"/>
        <v>2.7805216095625014E-3</v>
      </c>
      <c r="GJ19" s="40">
        <f t="shared" si="11"/>
        <v>2.7014610718137187E-3</v>
      </c>
      <c r="GK19" s="40">
        <f t="shared" si="12"/>
        <v>2.8228091433104689E-3</v>
      </c>
      <c r="GL19" s="40">
        <f t="shared" si="13"/>
        <v>2.7301297202865287E-3</v>
      </c>
      <c r="GM19" s="40">
        <f t="shared" si="14"/>
        <v>2.7870753572688724E-3</v>
      </c>
      <c r="GN19" s="40">
        <f t="shared" si="15"/>
        <v>0</v>
      </c>
      <c r="GO19" s="40">
        <f t="shared" si="16"/>
        <v>2.7207983892079271E-3</v>
      </c>
      <c r="GP19" s="40">
        <f t="shared" si="17"/>
        <v>0</v>
      </c>
      <c r="GQ19" s="40">
        <f t="shared" si="18"/>
        <v>2.7028095811437785E-3</v>
      </c>
      <c r="GR19" s="40">
        <f t="shared" si="19"/>
        <v>2.7020217869650164E-3</v>
      </c>
      <c r="GS19" s="40">
        <f t="shared" si="20"/>
        <v>0</v>
      </c>
      <c r="GT19" s="40">
        <f t="shared" si="21"/>
        <v>0</v>
      </c>
      <c r="GU19" s="40">
        <f t="shared" si="22"/>
        <v>2.761877117945588E-3</v>
      </c>
      <c r="GV19" s="40">
        <f t="shared" si="23"/>
        <v>0</v>
      </c>
      <c r="GW19" s="40">
        <f t="shared" si="24"/>
        <v>2.568908464158116E-3</v>
      </c>
      <c r="GX19" s="40">
        <f t="shared" si="25"/>
        <v>2.5867600655523886E-3</v>
      </c>
      <c r="GY19" s="40">
        <f t="shared" si="26"/>
        <v>2.843077317287905E-3</v>
      </c>
      <c r="GZ19" s="40">
        <f t="shared" si="27"/>
        <v>2.7838361549359582E-3</v>
      </c>
      <c r="HA19" s="40">
        <f t="shared" si="28"/>
        <v>2.7983839001287582E-3</v>
      </c>
      <c r="HB19" s="40">
        <f t="shared" si="29"/>
        <v>2.7356878562232105E-3</v>
      </c>
      <c r="HC19" s="40">
        <f t="shared" si="30"/>
        <v>1.1328698125744208E-2</v>
      </c>
      <c r="HD19" s="40">
        <f t="shared" si="31"/>
        <v>1.6349268447050971</v>
      </c>
      <c r="HE19" s="40">
        <f t="shared" si="32"/>
        <v>2.7839883874279819E-3</v>
      </c>
      <c r="HF19" s="40">
        <f t="shared" si="33"/>
        <v>2.7396231757983564E-3</v>
      </c>
      <c r="HG19" s="40">
        <f t="shared" si="34"/>
        <v>1.9433528134917099E-3</v>
      </c>
      <c r="HH19" s="40">
        <f t="shared" si="35"/>
        <v>2.0880546221468768E-3</v>
      </c>
      <c r="HI19" s="40">
        <f t="shared" si="36"/>
        <v>2.7582849951815827E-3</v>
      </c>
      <c r="HJ19" s="40">
        <f t="shared" si="37"/>
        <v>2.7494611977232439E-3</v>
      </c>
      <c r="HK19" s="40">
        <f t="shared" si="38"/>
        <v>1.9547227238285525E-3</v>
      </c>
      <c r="HL19" s="40">
        <f t="shared" si="39"/>
        <v>2.7043890296022687E-3</v>
      </c>
      <c r="HM19" s="40">
        <f t="shared" si="40"/>
        <v>0</v>
      </c>
      <c r="HN19" s="40">
        <f t="shared" si="41"/>
        <v>0</v>
      </c>
      <c r="HO19" s="40">
        <f t="shared" si="42"/>
        <v>0</v>
      </c>
      <c r="HP19" s="40">
        <f t="shared" si="43"/>
        <v>0</v>
      </c>
      <c r="HQ19" s="40">
        <f t="shared" si="44"/>
        <v>2.6973546904400084E-3</v>
      </c>
      <c r="HR19" s="40">
        <f t="shared" si="45"/>
        <v>2.7534163620809397E-3</v>
      </c>
      <c r="HS19" s="40">
        <f t="shared" si="46"/>
        <v>2.344737267909108E-3</v>
      </c>
      <c r="HT19" s="40">
        <f t="shared" si="47"/>
        <v>0</v>
      </c>
      <c r="HU19" s="40">
        <f t="shared" si="48"/>
        <v>1.7566156731866898E-3</v>
      </c>
      <c r="HV19" s="40">
        <f t="shared" si="49"/>
        <v>2.7463427534787479E-3</v>
      </c>
      <c r="HW19" s="40">
        <f t="shared" si="50"/>
        <v>2.7503715920036442E-3</v>
      </c>
      <c r="HX19" s="40">
        <f t="shared" si="51"/>
        <v>0</v>
      </c>
      <c r="HY19" s="40">
        <f t="shared" si="52"/>
        <v>0</v>
      </c>
      <c r="HZ19" s="40">
        <f t="shared" si="53"/>
        <v>0</v>
      </c>
      <c r="IA19" s="40">
        <f t="shared" si="54"/>
        <v>0</v>
      </c>
      <c r="IB19" s="40">
        <f t="shared" si="55"/>
        <v>2.7774546791669128E-3</v>
      </c>
      <c r="IC19" s="40">
        <f t="shared" si="56"/>
        <v>0</v>
      </c>
    </row>
    <row r="20" spans="1:237" x14ac:dyDescent="0.25">
      <c r="A20" s="17" t="s">
        <v>189</v>
      </c>
      <c r="B20" s="17">
        <v>38.1417</v>
      </c>
      <c r="C20" s="17"/>
      <c r="D20" s="17">
        <v>25.138300000000001</v>
      </c>
      <c r="E20" s="17">
        <v>1.0928449262</v>
      </c>
      <c r="F20" s="17">
        <v>1.0928449262</v>
      </c>
      <c r="G20" s="17">
        <v>1.2151832</v>
      </c>
      <c r="H20" s="17">
        <v>51.465899999999998</v>
      </c>
      <c r="I20" s="17">
        <v>6.5404400000000001E-2</v>
      </c>
      <c r="J20" s="17">
        <v>2.7605999999999999E-2</v>
      </c>
      <c r="K20" s="17">
        <v>6.6182900000000006E-5</v>
      </c>
      <c r="L20" s="17">
        <v>0.71856850000000005</v>
      </c>
      <c r="O20" s="17">
        <v>2.2584125000000002E-3</v>
      </c>
      <c r="S20" s="17">
        <v>1.741779E-4</v>
      </c>
      <c r="Y20" s="17">
        <v>0.54451070000000001</v>
      </c>
      <c r="AA20" s="17">
        <v>8.5879399999999996E-5</v>
      </c>
      <c r="AB20" s="5">
        <v>7.5490000000000001E-6</v>
      </c>
      <c r="AC20" s="17">
        <v>2.6194961999999999E-2</v>
      </c>
      <c r="AF20" s="17">
        <v>9.1275410000000003E-4</v>
      </c>
      <c r="AG20" s="17">
        <v>3.7911889999999997E-2</v>
      </c>
      <c r="AJ20" s="17">
        <v>9.0489643699999997E-2</v>
      </c>
      <c r="AM20" s="17">
        <v>4.4525715E-2</v>
      </c>
      <c r="AU20" s="17">
        <v>4.0268967099999997E-2</v>
      </c>
      <c r="AW20" s="17">
        <v>2.2262864E-2</v>
      </c>
      <c r="AX20" s="17">
        <v>2.4774529999999999E-2</v>
      </c>
      <c r="BF20" s="15"/>
      <c r="BG20" s="28" t="s">
        <v>189</v>
      </c>
      <c r="BH20" s="28">
        <v>0</v>
      </c>
      <c r="BI20" s="28">
        <v>0</v>
      </c>
      <c r="BJ20" s="28">
        <v>0</v>
      </c>
      <c r="BK20" s="28">
        <v>2.76794817424264E-2</v>
      </c>
      <c r="BL20" s="28">
        <v>0</v>
      </c>
      <c r="BM20" s="28">
        <v>6.5581201792417401E-2</v>
      </c>
      <c r="BN20" s="28">
        <v>6.5581201792417401E-2</v>
      </c>
      <c r="BO20" s="28">
        <v>4.4688108181352101E-4</v>
      </c>
      <c r="BP20" s="28">
        <v>0</v>
      </c>
      <c r="BQ20" s="28">
        <v>2.7208973362654699E-5</v>
      </c>
      <c r="BR20" s="28">
        <v>3.9154966186609999E-5</v>
      </c>
      <c r="BS20" s="28">
        <v>0.72046612914909303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5.4349349250703801E-4</v>
      </c>
      <c r="BZ20" s="28">
        <v>1.7211074918566801E-3</v>
      </c>
      <c r="CA20" s="28">
        <v>0</v>
      </c>
      <c r="CB20" s="28">
        <v>0</v>
      </c>
      <c r="CC20" s="28">
        <v>28.027281936738301</v>
      </c>
      <c r="CD20" s="28">
        <v>0</v>
      </c>
      <c r="CE20" s="28">
        <v>5.0649547666683097E-5</v>
      </c>
      <c r="CF20" s="28">
        <v>1.2399566902009901E-4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38.246099443884098</v>
      </c>
      <c r="CO20" s="28">
        <v>0</v>
      </c>
      <c r="CP20" s="28">
        <v>0</v>
      </c>
      <c r="CQ20" s="28">
        <v>2.3251687388812701E-2</v>
      </c>
      <c r="CR20" s="28">
        <v>4.9114140830073199</v>
      </c>
      <c r="CS20" s="28">
        <v>1.18101794525141E-2</v>
      </c>
      <c r="CT20" s="28">
        <v>2.2327202889862601E-2</v>
      </c>
      <c r="CU20" s="28">
        <v>0</v>
      </c>
      <c r="CV20" s="28">
        <v>0</v>
      </c>
      <c r="CW20" s="28">
        <v>0.54599844243235696</v>
      </c>
      <c r="CX20" s="28">
        <v>0.54599844243235696</v>
      </c>
      <c r="CY20" s="28">
        <v>0</v>
      </c>
      <c r="CZ20" s="28">
        <v>0</v>
      </c>
      <c r="DA20" s="28">
        <v>0</v>
      </c>
      <c r="DB20" s="28">
        <v>2.4850180406422E-2</v>
      </c>
      <c r="DC20" s="28">
        <v>3.4446036467181402E-5</v>
      </c>
      <c r="DD20" s="28">
        <v>4.30565740153773E-5</v>
      </c>
      <c r="DE20" s="28">
        <v>0</v>
      </c>
      <c r="DF20" s="28">
        <v>0</v>
      </c>
      <c r="DG20" s="28">
        <v>5.9056451491701996E-4</v>
      </c>
      <c r="DH20" s="28">
        <v>0</v>
      </c>
      <c r="DI20" s="28">
        <v>0</v>
      </c>
      <c r="DJ20" s="28">
        <v>3.4631171782099402E-4</v>
      </c>
      <c r="DK20" s="28">
        <v>0</v>
      </c>
      <c r="DL20" s="28">
        <v>1.9686212845229999E-6</v>
      </c>
      <c r="DM20" s="28">
        <v>5.6026373892866499E-6</v>
      </c>
      <c r="DN20" s="28">
        <v>8.6679517298014902E-3</v>
      </c>
      <c r="DO20" s="28">
        <v>1.75985680318788E-2</v>
      </c>
      <c r="DP20" s="28">
        <v>0</v>
      </c>
      <c r="DQ20" s="28">
        <v>0</v>
      </c>
      <c r="DR20" s="28">
        <v>0</v>
      </c>
      <c r="DS20" s="28">
        <v>1.2843930929106E-3</v>
      </c>
      <c r="DT20" s="28">
        <v>0</v>
      </c>
      <c r="DU20" s="28">
        <v>0</v>
      </c>
      <c r="DV20" s="28">
        <v>1.55863341655781E-2</v>
      </c>
      <c r="DW20" s="28">
        <v>2.2429209918594199E-2</v>
      </c>
      <c r="DX20" s="28">
        <v>56.247323754250701</v>
      </c>
      <c r="DY20" s="28">
        <v>22.686327902247001</v>
      </c>
      <c r="DZ20" s="28">
        <v>2.5206994899607</v>
      </c>
      <c r="EA20" s="28">
        <v>25.207027392207799</v>
      </c>
      <c r="EB20" s="28">
        <v>0</v>
      </c>
      <c r="EC20" s="28">
        <v>9.9691196674327506E-2</v>
      </c>
      <c r="ED20" s="28">
        <v>0</v>
      </c>
      <c r="EE20" s="28">
        <v>0</v>
      </c>
      <c r="EF20" s="28">
        <v>0</v>
      </c>
      <c r="EG20" s="28">
        <v>0</v>
      </c>
      <c r="EH20" s="28">
        <v>0</v>
      </c>
      <c r="EI20" s="28">
        <v>0</v>
      </c>
      <c r="EJ20" s="28">
        <v>0</v>
      </c>
      <c r="EK20" s="28">
        <v>0</v>
      </c>
      <c r="EL20" s="28">
        <v>4.0391099941026298E-2</v>
      </c>
      <c r="EM20" s="28">
        <v>8.7722371952799298E-3</v>
      </c>
      <c r="EN20" s="28">
        <v>40.441762305593599</v>
      </c>
      <c r="EO20" s="28">
        <v>1.1868164927770999E-2</v>
      </c>
      <c r="EP20" s="28">
        <v>3.0960638678990501E-2</v>
      </c>
      <c r="EQ20" s="28">
        <v>7.49940039793425E-2</v>
      </c>
      <c r="ER20" s="28">
        <v>1.7544201678819701E-2</v>
      </c>
      <c r="ES20" s="28">
        <v>0</v>
      </c>
      <c r="ET20" s="28">
        <v>8.6114316264047407E-6</v>
      </c>
      <c r="EU20" s="28">
        <v>4.1280549502030802E-3</v>
      </c>
      <c r="EV20" s="28">
        <v>1.095860286193</v>
      </c>
      <c r="EW20" s="28">
        <v>1.095860286193</v>
      </c>
      <c r="EX20" s="28">
        <v>0</v>
      </c>
      <c r="EY20" s="28">
        <v>0</v>
      </c>
      <c r="EZ20" s="28">
        <v>0</v>
      </c>
      <c r="FA20" s="28">
        <v>3.2668046319107899E-2</v>
      </c>
      <c r="FB20" s="28">
        <v>0</v>
      </c>
      <c r="FC20" s="28">
        <v>0.201255343507663</v>
      </c>
      <c r="FD20" s="28">
        <v>5.0052748116426002E-2</v>
      </c>
      <c r="FE20" s="28">
        <v>2.68323885425794E-2</v>
      </c>
      <c r="FF20" s="28">
        <v>0.50313809090758899</v>
      </c>
      <c r="FG20" s="28">
        <v>0</v>
      </c>
      <c r="FH20" s="28">
        <v>8.8290509429146304</v>
      </c>
      <c r="FI20" s="28">
        <v>2.73484886765103E-2</v>
      </c>
      <c r="FJ20" s="28">
        <v>0.10629787871272101</v>
      </c>
      <c r="FK20" s="28">
        <v>0</v>
      </c>
      <c r="FL20" s="28">
        <v>0</v>
      </c>
      <c r="FM20" s="28">
        <v>1.2185192515308301</v>
      </c>
      <c r="FN20" s="28">
        <v>1.33765261276965</v>
      </c>
      <c r="FO20" s="28">
        <v>0</v>
      </c>
      <c r="FP20" s="28">
        <v>0</v>
      </c>
      <c r="FQ20" s="28">
        <v>0</v>
      </c>
      <c r="FR20" s="28">
        <v>0.38453647056531998</v>
      </c>
      <c r="FS20" s="28">
        <v>9.0739084701569106E-2</v>
      </c>
      <c r="FT20" s="28">
        <v>0</v>
      </c>
      <c r="FU20" s="28">
        <v>51.601977766387201</v>
      </c>
      <c r="FV20" s="28">
        <v>4.4645496759933199E-2</v>
      </c>
      <c r="FW20" s="28">
        <v>0.154975926470896</v>
      </c>
      <c r="FY20" s="26">
        <f t="shared" si="0"/>
        <v>1.0900226345760222</v>
      </c>
      <c r="FZ20" s="40">
        <f t="shared" si="1"/>
        <v>2.7371471089148694E-3</v>
      </c>
      <c r="GA20" s="40">
        <f t="shared" si="2"/>
        <v>0</v>
      </c>
      <c r="GB20" s="40">
        <f t="shared" si="3"/>
        <v>2.7339713587552768E-3</v>
      </c>
      <c r="GC20" s="40">
        <f t="shared" si="4"/>
        <v>2.7591837786949012E-3</v>
      </c>
      <c r="GD20" s="40">
        <f t="shared" si="5"/>
        <v>2.7591837786949012E-3</v>
      </c>
      <c r="GE20" s="40">
        <f t="shared" si="6"/>
        <v>2.7453074818924858E-3</v>
      </c>
      <c r="GF20" s="40">
        <f t="shared" si="7"/>
        <v>2.6440374381328769E-3</v>
      </c>
      <c r="GG20" s="40">
        <f t="shared" si="8"/>
        <v>2.7032094540642496E-3</v>
      </c>
      <c r="GH20" s="40">
        <f t="shared" si="9"/>
        <v>2.6618033190756304E-3</v>
      </c>
      <c r="GI20" s="40">
        <f t="shared" si="10"/>
        <v>2.735442980961724E-3</v>
      </c>
      <c r="GJ20" s="40">
        <f t="shared" si="11"/>
        <v>2.6408465568598842E-3</v>
      </c>
      <c r="GK20" s="40">
        <f t="shared" si="12"/>
        <v>0</v>
      </c>
      <c r="GL20" s="40">
        <f t="shared" si="13"/>
        <v>0</v>
      </c>
      <c r="GM20" s="40">
        <f t="shared" si="14"/>
        <v>2.7401922207381619E-3</v>
      </c>
      <c r="GN20" s="40">
        <f t="shared" si="15"/>
        <v>0</v>
      </c>
      <c r="GO20" s="40">
        <f t="shared" si="16"/>
        <v>0</v>
      </c>
      <c r="GP20" s="40">
        <f t="shared" si="17"/>
        <v>0</v>
      </c>
      <c r="GQ20" s="40">
        <f t="shared" si="18"/>
        <v>2.6829849641206581E-3</v>
      </c>
      <c r="GR20" s="40">
        <f t="shared" si="19"/>
        <v>0</v>
      </c>
      <c r="GS20" s="40">
        <f t="shared" si="20"/>
        <v>0</v>
      </c>
      <c r="GT20" s="40">
        <f t="shared" si="21"/>
        <v>0</v>
      </c>
      <c r="GU20" s="40">
        <f t="shared" si="22"/>
        <v>0</v>
      </c>
      <c r="GV20" s="40">
        <f t="shared" si="23"/>
        <v>0</v>
      </c>
      <c r="GW20" s="40">
        <f t="shared" si="24"/>
        <v>2.7322556422802015E-3</v>
      </c>
      <c r="GX20" s="40">
        <f t="shared" si="25"/>
        <v>0</v>
      </c>
      <c r="GY20" s="40">
        <f t="shared" si="26"/>
        <v>2.73222808919777E-3</v>
      </c>
      <c r="GZ20" s="40">
        <f t="shared" si="27"/>
        <v>2.9485592541593914E-3</v>
      </c>
      <c r="HA20" s="40">
        <f t="shared" si="28"/>
        <v>2.7317375638984181E-3</v>
      </c>
      <c r="HB20" s="40">
        <f t="shared" si="29"/>
        <v>0</v>
      </c>
      <c r="HC20" s="40">
        <f t="shared" si="30"/>
        <v>0</v>
      </c>
      <c r="HD20" s="40">
        <f t="shared" si="31"/>
        <v>0.40716222793258333</v>
      </c>
      <c r="HE20" s="40">
        <f t="shared" si="32"/>
        <v>2.7340785218648482E-3</v>
      </c>
      <c r="HF20" s="40">
        <f t="shared" si="33"/>
        <v>0</v>
      </c>
      <c r="HG20" s="40">
        <f t="shared" si="34"/>
        <v>0</v>
      </c>
      <c r="HH20" s="40">
        <f t="shared" si="35"/>
        <v>2.7565696069715984E-3</v>
      </c>
      <c r="HI20" s="40">
        <f t="shared" si="36"/>
        <v>0</v>
      </c>
      <c r="HJ20" s="40">
        <f t="shared" si="37"/>
        <v>0</v>
      </c>
      <c r="HK20" s="40">
        <f t="shared" si="38"/>
        <v>2.6901703865552539E-3</v>
      </c>
      <c r="HL20" s="40">
        <f t="shared" si="39"/>
        <v>0</v>
      </c>
      <c r="HM20" s="40">
        <f t="shared" si="40"/>
        <v>0</v>
      </c>
      <c r="HN20" s="40">
        <f t="shared" si="41"/>
        <v>0</v>
      </c>
      <c r="HO20" s="40">
        <f t="shared" si="42"/>
        <v>0</v>
      </c>
      <c r="HP20" s="40">
        <f t="shared" si="43"/>
        <v>0</v>
      </c>
      <c r="HQ20" s="40">
        <f t="shared" si="44"/>
        <v>0</v>
      </c>
      <c r="HR20" s="40">
        <f t="shared" si="45"/>
        <v>0</v>
      </c>
      <c r="HS20" s="40">
        <f t="shared" si="46"/>
        <v>3.0329270855894682E-3</v>
      </c>
      <c r="HT20" s="40">
        <f t="shared" si="47"/>
        <v>0</v>
      </c>
      <c r="HU20" s="40">
        <f t="shared" si="48"/>
        <v>2.8899646452765853E-3</v>
      </c>
      <c r="HV20" s="40">
        <f t="shared" si="49"/>
        <v>3.0535556647088864E-3</v>
      </c>
      <c r="HW20" s="40">
        <f t="shared" si="50"/>
        <v>0</v>
      </c>
      <c r="HX20" s="40">
        <f t="shared" si="51"/>
        <v>0</v>
      </c>
      <c r="HY20" s="40">
        <f t="shared" si="52"/>
        <v>0</v>
      </c>
      <c r="HZ20" s="40">
        <f t="shared" si="53"/>
        <v>0</v>
      </c>
      <c r="IA20" s="40">
        <f t="shared" si="54"/>
        <v>0</v>
      </c>
      <c r="IB20" s="40">
        <f t="shared" si="55"/>
        <v>0</v>
      </c>
      <c r="IC20" s="40">
        <f t="shared" si="56"/>
        <v>0</v>
      </c>
    </row>
    <row r="21" spans="1:237" x14ac:dyDescent="0.25">
      <c r="A21" s="17" t="s">
        <v>190</v>
      </c>
      <c r="B21" s="17">
        <v>297.19399199999998</v>
      </c>
      <c r="C21" s="17"/>
      <c r="D21" s="17">
        <v>262.03204805000001</v>
      </c>
      <c r="E21" s="17">
        <v>33.59724267</v>
      </c>
      <c r="F21" s="17">
        <v>33.585120269999997</v>
      </c>
      <c r="G21" s="17">
        <v>1.0923566263</v>
      </c>
      <c r="H21" s="17">
        <v>142.76961168</v>
      </c>
      <c r="I21" s="17">
        <v>2.2235556810000001</v>
      </c>
      <c r="J21" s="17">
        <v>1.2659063484999999</v>
      </c>
      <c r="K21" s="17">
        <v>3.4316899999999997E-5</v>
      </c>
      <c r="L21" s="17">
        <v>0.76595845880000002</v>
      </c>
      <c r="M21" s="5">
        <v>7.4499999999999996E-7</v>
      </c>
      <c r="N21" s="17">
        <v>0.114414711</v>
      </c>
      <c r="O21" s="17">
        <v>4.9541489999999999E-4</v>
      </c>
      <c r="Q21" s="17">
        <v>6.9074899999999996E-3</v>
      </c>
      <c r="S21" s="5">
        <v>9.1835989000000003E-6</v>
      </c>
      <c r="T21" s="17">
        <v>6.1894599999999999E-3</v>
      </c>
      <c r="W21" s="17">
        <v>6.4235200000000003E-3</v>
      </c>
      <c r="Y21" s="17">
        <v>16.408016193000002</v>
      </c>
      <c r="AB21" s="17">
        <v>1.10367239E-2</v>
      </c>
      <c r="AC21" s="17">
        <v>1.711575E-4</v>
      </c>
      <c r="AD21" s="17">
        <v>2.1573866899999999E-2</v>
      </c>
      <c r="AE21" s="17">
        <v>12.70024276</v>
      </c>
      <c r="AF21" s="17">
        <v>5.0051273600000001E-2</v>
      </c>
      <c r="AG21" s="17">
        <v>9.4590240000000001E-4</v>
      </c>
      <c r="AI21" s="17">
        <v>6.54143E-3</v>
      </c>
      <c r="AJ21" s="17">
        <v>4.5170469637000004</v>
      </c>
      <c r="AK21" s="17">
        <v>9.7232900000000008E-3</v>
      </c>
      <c r="AL21" s="17">
        <v>3.6333449E-3</v>
      </c>
      <c r="AM21" s="17">
        <v>2.2135928863999998</v>
      </c>
      <c r="AN21" s="17">
        <v>7.2776500000000001E-4</v>
      </c>
      <c r="AS21" s="17">
        <v>5.1963599999999998E-5</v>
      </c>
      <c r="AT21" s="17">
        <v>9.9695299999999994E-5</v>
      </c>
      <c r="AU21" s="17">
        <v>4.1592084999999999E-3</v>
      </c>
      <c r="AW21" s="17">
        <v>1.1145710364999999</v>
      </c>
      <c r="AX21" s="17">
        <v>1.5439396009999999</v>
      </c>
      <c r="AY21" s="17">
        <v>8.0373300000000005E-3</v>
      </c>
      <c r="BD21" s="5">
        <v>5.6332999999999995E-7</v>
      </c>
      <c r="BF21" s="15"/>
      <c r="BG21" s="28" t="s">
        <v>190</v>
      </c>
      <c r="BH21" s="28">
        <v>3.0605775591206301E-2</v>
      </c>
      <c r="BI21" s="28">
        <v>6.1628086027463898E-2</v>
      </c>
      <c r="BJ21" s="28">
        <v>0</v>
      </c>
      <c r="BK21" s="28">
        <v>1.2693743427844599</v>
      </c>
      <c r="BL21" s="28">
        <v>0</v>
      </c>
      <c r="BM21" s="28">
        <v>2.2293161830907899</v>
      </c>
      <c r="BN21" s="28">
        <v>2.2293161830907899</v>
      </c>
      <c r="BO21" s="28">
        <v>8.7346345778501297E-2</v>
      </c>
      <c r="BP21" s="28">
        <v>2.47344247733709E-2</v>
      </c>
      <c r="BQ21" s="28">
        <v>1.40928808346699E-5</v>
      </c>
      <c r="BR21" s="28">
        <v>2.0279509030682799E-5</v>
      </c>
      <c r="BS21" s="28">
        <v>0.76804898561689305</v>
      </c>
      <c r="BT21" s="28">
        <v>5.64865097134546E-7</v>
      </c>
      <c r="BU21" s="28">
        <v>2.38722201094595E-7</v>
      </c>
      <c r="BV21" s="28">
        <v>5.0724934825862495E-7</v>
      </c>
      <c r="BW21" s="28">
        <v>0</v>
      </c>
      <c r="BX21" s="28">
        <v>0.114728135123721</v>
      </c>
      <c r="BY21" s="28">
        <v>1.18935741882857E-4</v>
      </c>
      <c r="BZ21" s="28">
        <v>3.7664862624492299E-4</v>
      </c>
      <c r="CA21" s="28">
        <v>0</v>
      </c>
      <c r="CB21" s="28">
        <v>0</v>
      </c>
      <c r="CC21" s="28">
        <v>360.23456584315198</v>
      </c>
      <c r="CD21" s="28">
        <v>6.9257522887613502E-3</v>
      </c>
      <c r="CE21" s="28">
        <v>2.6674120493614798E-6</v>
      </c>
      <c r="CF21" s="28">
        <v>6.5306181208904496E-6</v>
      </c>
      <c r="CG21" s="28">
        <v>0</v>
      </c>
      <c r="CH21" s="28">
        <v>6.2082871185039998E-3</v>
      </c>
      <c r="CI21" s="28">
        <v>2.1633078294270601E-2</v>
      </c>
      <c r="CJ21" s="28">
        <v>0</v>
      </c>
      <c r="CK21" s="28">
        <v>9.7514469485275104E-3</v>
      </c>
      <c r="CL21" s="28">
        <v>0</v>
      </c>
      <c r="CM21" s="28">
        <v>3.64256861885941E-3</v>
      </c>
      <c r="CN21" s="28">
        <v>297.97573302027598</v>
      </c>
      <c r="CO21" s="28">
        <v>0</v>
      </c>
      <c r="CP21" s="28">
        <v>6.4424581292680302E-3</v>
      </c>
      <c r="CQ21" s="28">
        <v>1.35709447699363</v>
      </c>
      <c r="CR21" s="28">
        <v>34.230606586867601</v>
      </c>
      <c r="CS21" s="28">
        <v>0.66204891386415299</v>
      </c>
      <c r="CT21" s="28">
        <v>1.1173764173332801</v>
      </c>
      <c r="CU21" s="28">
        <v>0.106682955975719</v>
      </c>
      <c r="CV21" s="28">
        <v>1.7609350701160702E-2</v>
      </c>
      <c r="CW21" s="28">
        <v>16.4528186533751</v>
      </c>
      <c r="CX21" s="28">
        <v>16.4528186533751</v>
      </c>
      <c r="CY21" s="28">
        <v>8.3850486152267797E-4</v>
      </c>
      <c r="CZ21" s="28">
        <v>0</v>
      </c>
      <c r="DA21" s="28">
        <v>0</v>
      </c>
      <c r="DB21" s="28">
        <v>1.5461727510127501</v>
      </c>
      <c r="DC21" s="28">
        <v>0</v>
      </c>
      <c r="DD21" s="28">
        <v>0</v>
      </c>
      <c r="DE21" s="28">
        <v>0</v>
      </c>
      <c r="DF21" s="28">
        <v>0</v>
      </c>
      <c r="DG21" s="28">
        <v>0.115994244974787</v>
      </c>
      <c r="DH21" s="28">
        <v>1.6977755259963399E-2</v>
      </c>
      <c r="DI21" s="28">
        <v>4.1937950051643401E-4</v>
      </c>
      <c r="DJ21" s="28">
        <v>0.49318844282151703</v>
      </c>
      <c r="DK21" s="28">
        <v>4.0033372499836302E-2</v>
      </c>
      <c r="DL21" s="28">
        <v>2.8689084585834098E-3</v>
      </c>
      <c r="DM21" s="28">
        <v>8.1653572645050305E-3</v>
      </c>
      <c r="DN21" s="28">
        <v>5.6500986899033901E-5</v>
      </c>
      <c r="DO21" s="28">
        <v>1.1471714148712701E-4</v>
      </c>
      <c r="DP21" s="28">
        <v>12.7393052150092</v>
      </c>
      <c r="DQ21" s="28">
        <v>0</v>
      </c>
      <c r="DR21" s="28">
        <v>0</v>
      </c>
      <c r="DS21" s="28">
        <v>6.9899941520535205E-2</v>
      </c>
      <c r="DT21" s="28">
        <v>0</v>
      </c>
      <c r="DU21" s="28">
        <v>0</v>
      </c>
      <c r="DV21" s="28">
        <v>3.8795493862883398E-4</v>
      </c>
      <c r="DW21" s="28">
        <v>5.58284187899931E-4</v>
      </c>
      <c r="DX21" s="28">
        <v>127.706126545302</v>
      </c>
      <c r="DY21" s="28">
        <v>236.46305473745701</v>
      </c>
      <c r="DZ21" s="28">
        <v>26.273675606188299</v>
      </c>
      <c r="EA21" s="28">
        <v>262.73673034364498</v>
      </c>
      <c r="EB21" s="28">
        <v>1.87588741158207E-4</v>
      </c>
      <c r="EC21" s="28">
        <v>5.1037227913953602</v>
      </c>
      <c r="ED21" s="28">
        <v>2.06134701839936E-2</v>
      </c>
      <c r="EE21" s="28">
        <v>7.2973365627617196E-4</v>
      </c>
      <c r="EF21" s="28">
        <v>0</v>
      </c>
      <c r="EG21" s="28">
        <v>0</v>
      </c>
      <c r="EH21" s="28">
        <v>0</v>
      </c>
      <c r="EI21" s="28">
        <v>0</v>
      </c>
      <c r="EJ21" s="28">
        <v>5.2105884982401797E-5</v>
      </c>
      <c r="EK21" s="28">
        <v>9.9987102432249006E-5</v>
      </c>
      <c r="EL21" s="28">
        <v>4.17068845782063E-3</v>
      </c>
      <c r="EM21" s="28">
        <v>0.26897438978819099</v>
      </c>
      <c r="EN21" s="28">
        <v>35.473948851614601</v>
      </c>
      <c r="EO21" s="28">
        <v>0.36391904065874098</v>
      </c>
      <c r="EP21" s="28">
        <v>0.94932635129548903</v>
      </c>
      <c r="EQ21" s="28">
        <v>2.3150912702480699</v>
      </c>
      <c r="ER21" s="28">
        <v>0.53795560188936098</v>
      </c>
      <c r="ES21" s="28">
        <v>3.3905587063277898E-4</v>
      </c>
      <c r="ET21" s="28">
        <v>0</v>
      </c>
      <c r="EU21" s="28">
        <v>0.12657732513213901</v>
      </c>
      <c r="EV21" s="28">
        <v>33.658169474421598</v>
      </c>
      <c r="EW21" s="28">
        <v>33.646049955249701</v>
      </c>
      <c r="EX21" s="28">
        <v>1.2119519171943901E-2</v>
      </c>
      <c r="EY21" s="28">
        <v>0</v>
      </c>
      <c r="EZ21" s="28">
        <v>0</v>
      </c>
      <c r="FA21" s="28">
        <v>1.02131453672624</v>
      </c>
      <c r="FB21" s="28">
        <v>0</v>
      </c>
      <c r="FC21" s="28">
        <v>6.1726683752487004</v>
      </c>
      <c r="FD21" s="28">
        <v>1.53474658972536</v>
      </c>
      <c r="FE21" s="28">
        <v>0.822812798932964</v>
      </c>
      <c r="FF21" s="28">
        <v>15.4329341424296</v>
      </c>
      <c r="FG21" s="28">
        <v>6.5545059276773902E-3</v>
      </c>
      <c r="FH21" s="28">
        <v>13.5961528376099</v>
      </c>
      <c r="FI21" s="28">
        <v>0.83856678626740899</v>
      </c>
      <c r="FJ21" s="28">
        <v>3.2608236159107502</v>
      </c>
      <c r="FK21" s="28">
        <v>7.5126021704503101E-8</v>
      </c>
      <c r="FL21" s="28">
        <v>0</v>
      </c>
      <c r="FM21" s="28">
        <v>1.09243739259357</v>
      </c>
      <c r="FN21" s="28">
        <v>6.3979226173868504</v>
      </c>
      <c r="FO21" s="28">
        <v>8.0592216802526703E-3</v>
      </c>
      <c r="FP21" s="28">
        <v>0</v>
      </c>
      <c r="FQ21" s="28">
        <v>2.9346021013280199E-3</v>
      </c>
      <c r="FR21" s="28">
        <v>2.3676251141117399</v>
      </c>
      <c r="FS21" s="28">
        <v>4.52835139246152</v>
      </c>
      <c r="FT21" s="28">
        <v>0.154545703073211</v>
      </c>
      <c r="FU21" s="28">
        <v>143.14462243092501</v>
      </c>
      <c r="FV21" s="28">
        <v>2.2191480488216002</v>
      </c>
      <c r="FW21" s="28">
        <v>1.0601790625295699</v>
      </c>
      <c r="FY21" s="26">
        <f t="shared" si="0"/>
        <v>0.89214756640213344</v>
      </c>
      <c r="FZ21" s="40">
        <f t="shared" si="1"/>
        <v>2.6304065402371984E-3</v>
      </c>
      <c r="GA21" s="40">
        <f t="shared" si="2"/>
        <v>0</v>
      </c>
      <c r="GB21" s="40">
        <f t="shared" si="3"/>
        <v>2.6892981178794568E-3</v>
      </c>
      <c r="GC21" s="40">
        <f t="shared" si="4"/>
        <v>1.8134465682209521E-3</v>
      </c>
      <c r="GD21" s="40">
        <f t="shared" si="5"/>
        <v>1.8141869006236518E-3</v>
      </c>
      <c r="GE21" s="40">
        <f t="shared" si="6"/>
        <v>7.3937660673676581E-5</v>
      </c>
      <c r="GF21" s="40">
        <f t="shared" si="7"/>
        <v>2.6266846740856404E-3</v>
      </c>
      <c r="GG21" s="40">
        <f t="shared" si="8"/>
        <v>2.590671391776953E-3</v>
      </c>
      <c r="GH21" s="40">
        <f t="shared" si="9"/>
        <v>2.7395346334816058E-3</v>
      </c>
      <c r="GI21" s="40">
        <f t="shared" si="10"/>
        <v>1.6169836247650817E-3</v>
      </c>
      <c r="GJ21" s="40">
        <f t="shared" si="11"/>
        <v>2.7292952938573053E-3</v>
      </c>
      <c r="GK21" s="40">
        <f t="shared" si="12"/>
        <v>1.3040930915703818E-3</v>
      </c>
      <c r="GL21" s="40">
        <f t="shared" si="13"/>
        <v>2.7393690984457266E-3</v>
      </c>
      <c r="GM21" s="40">
        <f t="shared" si="14"/>
        <v>3.4207313461904364E-4</v>
      </c>
      <c r="GN21" s="40">
        <f t="shared" si="15"/>
        <v>0</v>
      </c>
      <c r="GO21" s="40">
        <f t="shared" si="16"/>
        <v>2.6438386101681742E-3</v>
      </c>
      <c r="GP21" s="40">
        <f t="shared" si="17"/>
        <v>0</v>
      </c>
      <c r="GQ21" s="40">
        <f t="shared" si="18"/>
        <v>1.5714177425507063E-3</v>
      </c>
      <c r="GR21" s="40">
        <f t="shared" si="19"/>
        <v>3.0418030820136043E-3</v>
      </c>
      <c r="GS21" s="40">
        <f t="shared" si="20"/>
        <v>0</v>
      </c>
      <c r="GT21" s="40">
        <f t="shared" si="21"/>
        <v>0</v>
      </c>
      <c r="GU21" s="40">
        <f t="shared" si="22"/>
        <v>2.9482478871444163E-3</v>
      </c>
      <c r="GV21" s="40">
        <f t="shared" si="23"/>
        <v>0</v>
      </c>
      <c r="GW21" s="40">
        <f t="shared" si="24"/>
        <v>2.7305226816031771E-3</v>
      </c>
      <c r="GX21" s="40">
        <f t="shared" si="25"/>
        <v>0</v>
      </c>
      <c r="GY21" s="40">
        <f t="shared" si="26"/>
        <v>0</v>
      </c>
      <c r="GZ21" s="40">
        <f t="shared" si="27"/>
        <v>-2.2272704598133876E-4</v>
      </c>
      <c r="HA21" s="40">
        <f t="shared" si="28"/>
        <v>3.5422570533525342E-4</v>
      </c>
      <c r="HB21" s="40">
        <f t="shared" si="29"/>
        <v>2.7445888372752622E-3</v>
      </c>
      <c r="HC21" s="40">
        <f t="shared" si="30"/>
        <v>3.0757250666285361E-3</v>
      </c>
      <c r="HD21" s="40">
        <f t="shared" si="31"/>
        <v>0.39656669037359327</v>
      </c>
      <c r="HE21" s="40">
        <f t="shared" si="32"/>
        <v>3.5598443218345786E-4</v>
      </c>
      <c r="HF21" s="40">
        <f t="shared" si="33"/>
        <v>0</v>
      </c>
      <c r="HG21" s="40">
        <f t="shared" si="34"/>
        <v>1.9989402435538072E-3</v>
      </c>
      <c r="HH21" s="40">
        <f t="shared" si="35"/>
        <v>2.5026148393772572E-3</v>
      </c>
      <c r="HI21" s="40">
        <f t="shared" si="36"/>
        <v>2.895825232766859E-3</v>
      </c>
      <c r="HJ21" s="40">
        <f t="shared" si="37"/>
        <v>2.5386301364921275E-3</v>
      </c>
      <c r="HK21" s="40">
        <f t="shared" si="38"/>
        <v>2.5095682479513268E-3</v>
      </c>
      <c r="HL21" s="40">
        <f t="shared" si="39"/>
        <v>2.7050713845430162E-3</v>
      </c>
      <c r="HM21" s="40">
        <f t="shared" si="40"/>
        <v>0</v>
      </c>
      <c r="HN21" s="40">
        <f t="shared" si="41"/>
        <v>0</v>
      </c>
      <c r="HO21" s="40">
        <f t="shared" si="42"/>
        <v>0</v>
      </c>
      <c r="HP21" s="40">
        <f t="shared" si="43"/>
        <v>0</v>
      </c>
      <c r="HQ21" s="40">
        <f t="shared" si="44"/>
        <v>2.7381663780376804E-3</v>
      </c>
      <c r="HR21" s="40">
        <f t="shared" si="45"/>
        <v>2.9269427169486655E-3</v>
      </c>
      <c r="HS21" s="40">
        <f t="shared" si="46"/>
        <v>2.7601303999619411E-3</v>
      </c>
      <c r="HT21" s="40">
        <f t="shared" si="47"/>
        <v>0</v>
      </c>
      <c r="HU21" s="40">
        <f t="shared" si="48"/>
        <v>2.5170049655064684E-3</v>
      </c>
      <c r="HV21" s="40">
        <f t="shared" si="49"/>
        <v>1.4463972627580472E-3</v>
      </c>
      <c r="HW21" s="40">
        <f t="shared" si="50"/>
        <v>2.7237503315988942E-3</v>
      </c>
      <c r="HX21" s="40">
        <f t="shared" si="51"/>
        <v>0</v>
      </c>
      <c r="HY21" s="40">
        <f t="shared" si="52"/>
        <v>0</v>
      </c>
      <c r="HZ21" s="40">
        <f t="shared" si="53"/>
        <v>0</v>
      </c>
      <c r="IA21" s="40">
        <f t="shared" si="54"/>
        <v>0</v>
      </c>
      <c r="IB21" s="40">
        <f t="shared" si="55"/>
        <v>2.7250406236949036E-3</v>
      </c>
      <c r="IC21" s="40">
        <f t="shared" si="56"/>
        <v>0</v>
      </c>
    </row>
    <row r="22" spans="1:237" x14ac:dyDescent="0.25">
      <c r="A22" s="17" t="s">
        <v>191</v>
      </c>
      <c r="B22" s="17">
        <v>112.3421</v>
      </c>
      <c r="C22" s="17">
        <v>0.53939999999999999</v>
      </c>
      <c r="D22" s="17">
        <v>176.35159999999999</v>
      </c>
      <c r="E22" s="17">
        <v>8.5990300000000008</v>
      </c>
      <c r="F22" s="17">
        <v>8.5990300000000008</v>
      </c>
      <c r="G22" s="17">
        <v>3.4632000000000001</v>
      </c>
      <c r="H22" s="17">
        <v>51.364400000000003</v>
      </c>
      <c r="I22" s="17">
        <v>0.298835191</v>
      </c>
      <c r="J22" s="17">
        <v>5.9219408199999997E-2</v>
      </c>
      <c r="K22" s="17">
        <v>1.546331E-4</v>
      </c>
      <c r="L22" s="17">
        <v>9.2852095900000001E-2</v>
      </c>
      <c r="N22" s="17">
        <v>3.1867410999999999E-3</v>
      </c>
      <c r="O22" s="17">
        <v>8.5011440000000004E-4</v>
      </c>
      <c r="S22" s="17">
        <v>4.33207E-5</v>
      </c>
      <c r="Y22" s="17">
        <v>5.1487699449999997</v>
      </c>
      <c r="AA22" s="5">
        <v>1.0800000000000001E-8</v>
      </c>
      <c r="AB22" s="17">
        <v>3.86509E-4</v>
      </c>
      <c r="AC22" s="17">
        <v>2.9369999999999998E-4</v>
      </c>
      <c r="AD22" s="17">
        <v>1.9909069999999999E-4</v>
      </c>
      <c r="AE22" s="17">
        <v>1.51022411E-2</v>
      </c>
      <c r="AF22" s="17">
        <v>9.3202735999999998E-3</v>
      </c>
      <c r="AG22" s="17">
        <v>1.6231333E-3</v>
      </c>
      <c r="AJ22" s="17">
        <v>0.92338870740000001</v>
      </c>
      <c r="AK22" s="17">
        <v>1.1844E-4</v>
      </c>
      <c r="AL22" s="5">
        <v>4.63521E-6</v>
      </c>
      <c r="AM22" s="17">
        <v>0.45397306529999998</v>
      </c>
      <c r="AN22" s="17">
        <v>2.18119E-5</v>
      </c>
      <c r="AS22" s="5">
        <v>1.1198888E-7</v>
      </c>
      <c r="AT22" s="5">
        <v>2.4102452999999999E-7</v>
      </c>
      <c r="AU22" s="17">
        <v>3.9277099999999997E-5</v>
      </c>
      <c r="AW22" s="17">
        <v>0.22650225030000001</v>
      </c>
      <c r="AX22" s="17">
        <v>0.26537064329999999</v>
      </c>
      <c r="BF22" s="15"/>
      <c r="BG22" s="28" t="s">
        <v>191</v>
      </c>
      <c r="BH22" s="28">
        <v>0</v>
      </c>
      <c r="BI22" s="28">
        <v>0.105364054486086</v>
      </c>
      <c r="BJ22" s="28">
        <v>0</v>
      </c>
      <c r="BK22" s="28">
        <v>5.9382445772485602E-2</v>
      </c>
      <c r="BL22" s="28">
        <v>0</v>
      </c>
      <c r="BM22" s="28">
        <v>0.29965222838775502</v>
      </c>
      <c r="BN22" s="28">
        <v>0.29965222838775502</v>
      </c>
      <c r="BO22" s="28">
        <v>4.4341852703529999E-2</v>
      </c>
      <c r="BP22" s="28">
        <v>0</v>
      </c>
      <c r="BQ22" s="28">
        <v>6.3571810380462203E-5</v>
      </c>
      <c r="BR22" s="28">
        <v>9.1481749808473706E-5</v>
      </c>
      <c r="BS22" s="28">
        <v>9.3106272437553705E-2</v>
      </c>
      <c r="BT22" s="28">
        <v>0</v>
      </c>
      <c r="BU22" s="28">
        <v>0</v>
      </c>
      <c r="BV22" s="28">
        <v>0</v>
      </c>
      <c r="BW22" s="28">
        <v>0</v>
      </c>
      <c r="BX22" s="28">
        <v>3.1951698962641799E-3</v>
      </c>
      <c r="BY22" s="28">
        <v>2.0459168262261699E-4</v>
      </c>
      <c r="BZ22" s="28">
        <v>6.4785185601613901E-4</v>
      </c>
      <c r="CA22" s="28">
        <v>0</v>
      </c>
      <c r="CB22" s="28">
        <v>0</v>
      </c>
      <c r="CC22" s="28">
        <v>320.74821748261297</v>
      </c>
      <c r="CD22" s="28">
        <v>0</v>
      </c>
      <c r="CE22" s="28">
        <v>1.2596489448127901E-5</v>
      </c>
      <c r="CF22" s="28">
        <v>3.0841564454879503E-5</v>
      </c>
      <c r="CG22" s="28">
        <v>0</v>
      </c>
      <c r="CH22" s="28">
        <v>0</v>
      </c>
      <c r="CI22" s="28">
        <v>1.9962587331139701E-4</v>
      </c>
      <c r="CJ22" s="28">
        <v>0</v>
      </c>
      <c r="CK22" s="28">
        <v>1.18778041303592E-4</v>
      </c>
      <c r="CL22" s="28">
        <v>0</v>
      </c>
      <c r="CM22" s="28">
        <v>4.6466872798822297E-6</v>
      </c>
      <c r="CN22" s="28">
        <v>112.64974315051499</v>
      </c>
      <c r="CO22" s="28">
        <v>0</v>
      </c>
      <c r="CP22" s="28">
        <v>0</v>
      </c>
      <c r="CQ22" s="28">
        <v>2.3240181180215602</v>
      </c>
      <c r="CR22" s="28">
        <v>51.849415649403802</v>
      </c>
      <c r="CS22" s="28">
        <v>1.1928246284211701</v>
      </c>
      <c r="CT22" s="28">
        <v>0.22712372398085001</v>
      </c>
      <c r="CU22" s="28">
        <v>0</v>
      </c>
      <c r="CV22" s="28">
        <v>0</v>
      </c>
      <c r="CW22" s="28">
        <v>5.1629253439047202</v>
      </c>
      <c r="CX22" s="28">
        <v>5.1629253439047202</v>
      </c>
      <c r="CY22" s="28">
        <v>4.2918561933894E-5</v>
      </c>
      <c r="CZ22" s="28">
        <v>0</v>
      </c>
      <c r="DA22" s="28">
        <v>0</v>
      </c>
      <c r="DB22" s="28">
        <v>0.266099034773225</v>
      </c>
      <c r="DC22" s="28">
        <v>4.3317808336777801E-9</v>
      </c>
      <c r="DD22" s="28">
        <v>5.4146751862078402E-9</v>
      </c>
      <c r="DE22" s="28">
        <v>0</v>
      </c>
      <c r="DF22" s="28">
        <v>0</v>
      </c>
      <c r="DG22" s="28">
        <v>5.8557793543101103E-2</v>
      </c>
      <c r="DH22" s="28">
        <v>0</v>
      </c>
      <c r="DI22" s="28">
        <v>0</v>
      </c>
      <c r="DJ22" s="28">
        <v>3.48437811575966E-2</v>
      </c>
      <c r="DK22" s="28">
        <v>6.6333795863026995E-4</v>
      </c>
      <c r="DL22" s="28">
        <v>1.0075723860072599E-4</v>
      </c>
      <c r="DM22" s="28">
        <v>2.8679808495510599E-4</v>
      </c>
      <c r="DN22" s="28">
        <v>9.7188670557824401E-5</v>
      </c>
      <c r="DO22" s="28">
        <v>1.9732982875598801E-4</v>
      </c>
      <c r="DP22" s="28">
        <v>1.51430643523868E-2</v>
      </c>
      <c r="DQ22" s="28">
        <v>0</v>
      </c>
      <c r="DR22" s="28">
        <v>0</v>
      </c>
      <c r="DS22" s="28">
        <v>4.5943669178396103E-2</v>
      </c>
      <c r="DT22" s="28">
        <v>0.54089166388333099</v>
      </c>
      <c r="DU22" s="28">
        <v>0</v>
      </c>
      <c r="DV22" s="28">
        <v>6.6730059690140299E-4</v>
      </c>
      <c r="DW22" s="28">
        <v>9.6027515997287904E-4</v>
      </c>
      <c r="DX22" s="28">
        <v>90.157558701918404</v>
      </c>
      <c r="DY22" s="28">
        <v>159.151198551563</v>
      </c>
      <c r="DZ22" s="28">
        <v>17.683420910619098</v>
      </c>
      <c r="EA22" s="28">
        <v>176.83461946218199</v>
      </c>
      <c r="EB22" s="28">
        <v>0</v>
      </c>
      <c r="EC22" s="28">
        <v>4.9567597537279502</v>
      </c>
      <c r="ED22" s="28">
        <v>0</v>
      </c>
      <c r="EE22" s="28">
        <v>2.1877440630995701E-5</v>
      </c>
      <c r="EF22" s="28">
        <v>0</v>
      </c>
      <c r="EG22" s="28">
        <v>0</v>
      </c>
      <c r="EH22" s="28">
        <v>0</v>
      </c>
      <c r="EI22" s="28">
        <v>0</v>
      </c>
      <c r="EJ22" s="28">
        <v>1.12292369384414E-7</v>
      </c>
      <c r="EK22" s="28">
        <v>2.4161689181368602E-7</v>
      </c>
      <c r="EL22" s="28">
        <v>3.9385481958806499E-5</v>
      </c>
      <c r="EM22" s="28">
        <v>6.8779348864895201E-2</v>
      </c>
      <c r="EN22" s="28">
        <v>12.168136706761</v>
      </c>
      <c r="EO22" s="28">
        <v>9.3068171100712499E-2</v>
      </c>
      <c r="EP22" s="28">
        <v>0.242705833650247</v>
      </c>
      <c r="EQ22" s="28">
        <v>0.61254777404829297</v>
      </c>
      <c r="ER22" s="28">
        <v>0.137536641368629</v>
      </c>
      <c r="ES22" s="28">
        <v>0</v>
      </c>
      <c r="ET22" s="28">
        <v>1.0830381895644199E-9</v>
      </c>
      <c r="EU22" s="28">
        <v>3.2361898840919903E-2</v>
      </c>
      <c r="EV22" s="28">
        <v>8.6227447085285807</v>
      </c>
      <c r="EW22" s="28">
        <v>8.6227447085285807</v>
      </c>
      <c r="EX22" s="28">
        <v>0</v>
      </c>
      <c r="EY22" s="28">
        <v>0</v>
      </c>
      <c r="EZ22" s="28">
        <v>0</v>
      </c>
      <c r="FA22" s="28">
        <v>0.25634475085015601</v>
      </c>
      <c r="FB22" s="28">
        <v>0</v>
      </c>
      <c r="FC22" s="28">
        <v>1.5790568329502801</v>
      </c>
      <c r="FD22" s="28">
        <v>0.39235862442611003</v>
      </c>
      <c r="FE22" s="28">
        <v>0.21037580030534</v>
      </c>
      <c r="FF22" s="28">
        <v>3.9497479896603198</v>
      </c>
      <c r="FG22" s="28">
        <v>0</v>
      </c>
      <c r="FH22" s="28">
        <v>11.224157699634601</v>
      </c>
      <c r="FI22" s="28">
        <v>0.214397693083549</v>
      </c>
      <c r="FJ22" s="28">
        <v>0.83336034270848802</v>
      </c>
      <c r="FK22" s="28">
        <v>1.03006670634985E-4</v>
      </c>
      <c r="FL22" s="28">
        <v>0</v>
      </c>
      <c r="FM22" s="28">
        <v>3.4727137931072298</v>
      </c>
      <c r="FN22" s="28">
        <v>0.21439946465901699</v>
      </c>
      <c r="FO22" s="28">
        <v>0</v>
      </c>
      <c r="FP22" s="28">
        <v>0</v>
      </c>
      <c r="FQ22" s="28">
        <v>0</v>
      </c>
      <c r="FR22" s="28">
        <v>0.235748047640404</v>
      </c>
      <c r="FS22" s="28">
        <v>0.92592214027922404</v>
      </c>
      <c r="FT22" s="28">
        <v>0</v>
      </c>
      <c r="FU22" s="28">
        <v>51.504923576778701</v>
      </c>
      <c r="FV22" s="28">
        <v>0.45521870094839101</v>
      </c>
      <c r="FW22" s="28">
        <v>0.34189290318446403</v>
      </c>
      <c r="FY22" s="26">
        <f t="shared" si="0"/>
        <v>1.7504648573552388</v>
      </c>
      <c r="FZ22" s="40">
        <f t="shared" si="1"/>
        <v>2.7384493481516837E-3</v>
      </c>
      <c r="GA22" s="40">
        <f t="shared" si="2"/>
        <v>2.7654132060270595E-3</v>
      </c>
      <c r="GB22" s="40">
        <f t="shared" si="3"/>
        <v>2.7389570731538582E-3</v>
      </c>
      <c r="GC22" s="40">
        <f t="shared" si="4"/>
        <v>2.7578353056774796E-3</v>
      </c>
      <c r="GD22" s="40">
        <f t="shared" si="5"/>
        <v>2.7578353056774796E-3</v>
      </c>
      <c r="GE22" s="40">
        <f t="shared" si="6"/>
        <v>2.747110506823104E-3</v>
      </c>
      <c r="GF22" s="40">
        <f t="shared" si="7"/>
        <v>2.73581657293179E-3</v>
      </c>
      <c r="GG22" s="40">
        <f t="shared" si="8"/>
        <v>2.7340735373934432E-3</v>
      </c>
      <c r="GH22" s="40">
        <f t="shared" si="9"/>
        <v>2.7531104656598943E-3</v>
      </c>
      <c r="GI22" s="40">
        <f t="shared" si="10"/>
        <v>2.7190827121484407E-3</v>
      </c>
      <c r="GJ22" s="40">
        <f t="shared" si="11"/>
        <v>2.7374345736627011E-3</v>
      </c>
      <c r="GK22" s="40">
        <f t="shared" si="12"/>
        <v>0</v>
      </c>
      <c r="GL22" s="40">
        <f t="shared" si="13"/>
        <v>2.6449579679315716E-3</v>
      </c>
      <c r="GM22" s="40">
        <f t="shared" si="14"/>
        <v>2.7397943603307867E-3</v>
      </c>
      <c r="GN22" s="40">
        <f t="shared" si="15"/>
        <v>0</v>
      </c>
      <c r="GO22" s="40">
        <f t="shared" si="16"/>
        <v>0</v>
      </c>
      <c r="GP22" s="40">
        <f t="shared" si="17"/>
        <v>0</v>
      </c>
      <c r="GQ22" s="40">
        <f t="shared" si="18"/>
        <v>2.7089567575640091E-3</v>
      </c>
      <c r="GR22" s="40">
        <f t="shared" si="19"/>
        <v>0</v>
      </c>
      <c r="GS22" s="40">
        <f t="shared" si="20"/>
        <v>0</v>
      </c>
      <c r="GT22" s="40">
        <f t="shared" si="21"/>
        <v>0</v>
      </c>
      <c r="GU22" s="40">
        <f t="shared" si="22"/>
        <v>0</v>
      </c>
      <c r="GV22" s="40">
        <f t="shared" si="23"/>
        <v>0</v>
      </c>
      <c r="GW22" s="40">
        <f t="shared" si="24"/>
        <v>2.7492777995386831E-3</v>
      </c>
      <c r="GX22" s="40">
        <f t="shared" si="25"/>
        <v>0</v>
      </c>
      <c r="GY22" s="40">
        <f t="shared" si="26"/>
        <v>2.7309453194480598E-3</v>
      </c>
      <c r="GZ22" s="40">
        <f t="shared" si="27"/>
        <v>2.7071130447984884E-3</v>
      </c>
      <c r="HA22" s="40">
        <f t="shared" si="28"/>
        <v>2.7868550010638139E-3</v>
      </c>
      <c r="HB22" s="40">
        <f t="shared" si="29"/>
        <v>2.6880879488445229E-3</v>
      </c>
      <c r="HC22" s="40">
        <f t="shared" si="30"/>
        <v>2.7031254577706055E-3</v>
      </c>
      <c r="HD22" s="40">
        <f t="shared" si="31"/>
        <v>3.9294335284745401</v>
      </c>
      <c r="HE22" s="40">
        <f t="shared" si="32"/>
        <v>2.7369636703787753E-3</v>
      </c>
      <c r="HF22" s="40">
        <f t="shared" si="33"/>
        <v>0</v>
      </c>
      <c r="HG22" s="40">
        <f t="shared" si="34"/>
        <v>0</v>
      </c>
      <c r="HH22" s="40">
        <f t="shared" si="35"/>
        <v>2.7436255814276261E-3</v>
      </c>
      <c r="HI22" s="40">
        <f t="shared" si="36"/>
        <v>2.8541143498142397E-3</v>
      </c>
      <c r="HJ22" s="40">
        <f t="shared" si="37"/>
        <v>2.4761078531997005E-3</v>
      </c>
      <c r="HK22" s="40">
        <f t="shared" si="38"/>
        <v>2.743853641554426E-3</v>
      </c>
      <c r="HL22" s="40">
        <f t="shared" si="39"/>
        <v>3.0048107223901001E-3</v>
      </c>
      <c r="HM22" s="40">
        <f t="shared" si="40"/>
        <v>0</v>
      </c>
      <c r="HN22" s="40">
        <f t="shared" si="41"/>
        <v>0</v>
      </c>
      <c r="HO22" s="40">
        <f t="shared" si="42"/>
        <v>0</v>
      </c>
      <c r="HP22" s="40">
        <f t="shared" si="43"/>
        <v>0</v>
      </c>
      <c r="HQ22" s="40">
        <f t="shared" si="44"/>
        <v>2.709995710413434E-3</v>
      </c>
      <c r="HR22" s="40">
        <f t="shared" si="45"/>
        <v>2.4576826835261264E-3</v>
      </c>
      <c r="HS22" s="40">
        <f t="shared" si="46"/>
        <v>2.7594185621265849E-3</v>
      </c>
      <c r="HT22" s="40">
        <f t="shared" si="47"/>
        <v>0</v>
      </c>
      <c r="HU22" s="40">
        <f t="shared" si="48"/>
        <v>2.7437859007001606E-3</v>
      </c>
      <c r="HV22" s="40">
        <f t="shared" si="49"/>
        <v>2.7448080321438089E-3</v>
      </c>
      <c r="HW22" s="40">
        <f t="shared" si="50"/>
        <v>0</v>
      </c>
      <c r="HX22" s="40">
        <f t="shared" si="51"/>
        <v>0</v>
      </c>
      <c r="HY22" s="40">
        <f t="shared" si="52"/>
        <v>0</v>
      </c>
      <c r="HZ22" s="40">
        <f t="shared" si="53"/>
        <v>0</v>
      </c>
      <c r="IA22" s="40">
        <f t="shared" si="54"/>
        <v>0</v>
      </c>
      <c r="IB22" s="40">
        <f t="shared" si="55"/>
        <v>0</v>
      </c>
      <c r="IC22" s="40">
        <f t="shared" si="56"/>
        <v>0</v>
      </c>
    </row>
    <row r="23" spans="1:237" x14ac:dyDescent="0.25">
      <c r="A23" s="17" t="s">
        <v>192</v>
      </c>
      <c r="B23" s="17">
        <v>3782.9799735000001</v>
      </c>
      <c r="C23" s="17">
        <v>6.2073340000000004</v>
      </c>
      <c r="D23" s="17">
        <v>9314.1475850000006</v>
      </c>
      <c r="E23" s="17">
        <v>156.70413518000001</v>
      </c>
      <c r="F23" s="17">
        <v>156.52237799</v>
      </c>
      <c r="G23" s="17">
        <v>342.1736535</v>
      </c>
      <c r="H23" s="17">
        <v>1079.7836159999999</v>
      </c>
      <c r="I23" s="17">
        <v>36.91795827</v>
      </c>
      <c r="J23" s="17">
        <v>31.557066464999998</v>
      </c>
      <c r="K23" s="17">
        <v>5.3395700000000001E-5</v>
      </c>
      <c r="L23" s="17">
        <v>6.7364171381000002</v>
      </c>
      <c r="M23" s="5">
        <v>3.2035263E-6</v>
      </c>
      <c r="N23" s="17">
        <v>2.9596188640999999</v>
      </c>
      <c r="O23" s="17">
        <v>2.40041782E-2</v>
      </c>
      <c r="P23" s="17">
        <v>0.2302644355</v>
      </c>
      <c r="Q23" s="17">
        <v>0.17113309630000001</v>
      </c>
      <c r="S23" s="17">
        <v>1.8370870000000001E-3</v>
      </c>
      <c r="T23" s="17">
        <v>0.15209583679999999</v>
      </c>
      <c r="W23" s="17">
        <v>0.16579126850000001</v>
      </c>
      <c r="X23" s="17">
        <v>0.27806890499999998</v>
      </c>
      <c r="Y23" s="17">
        <v>203.48525721999999</v>
      </c>
      <c r="AA23" s="5">
        <v>1.6083916E-8</v>
      </c>
      <c r="AB23" s="17">
        <v>6.0000000000000002E-5</v>
      </c>
      <c r="AC23" s="17">
        <v>0.27466282390000002</v>
      </c>
      <c r="AD23" s="17">
        <v>0.3208498347</v>
      </c>
      <c r="AE23" s="17">
        <v>16.261832983000001</v>
      </c>
      <c r="AF23" s="17">
        <v>0.42071537869999998</v>
      </c>
      <c r="AG23" s="17">
        <v>0.39331221509999997</v>
      </c>
      <c r="AH23" s="17">
        <v>7.9873142999999994E-3</v>
      </c>
      <c r="AI23" s="17">
        <v>0.168975653</v>
      </c>
      <c r="AJ23" s="17">
        <v>3.7989560595</v>
      </c>
      <c r="AK23" s="17">
        <v>0.2600577375</v>
      </c>
      <c r="AL23" s="17">
        <v>8.88336547E-2</v>
      </c>
      <c r="AM23" s="17">
        <v>1.5475999292</v>
      </c>
      <c r="AN23" s="17">
        <v>4.6336570700000003E-2</v>
      </c>
      <c r="AO23" s="5">
        <v>4.8054400000000004E-7</v>
      </c>
      <c r="AR23" s="5">
        <v>3.4493463000000002E-7</v>
      </c>
      <c r="AS23" s="17">
        <v>1.13003836E-2</v>
      </c>
      <c r="AT23" s="17">
        <v>2.8388032000000001E-3</v>
      </c>
      <c r="AU23" s="17">
        <v>0.4106744685</v>
      </c>
      <c r="AW23" s="17">
        <v>0.42258967730000002</v>
      </c>
      <c r="AX23" s="17">
        <v>5.0206615450000003</v>
      </c>
      <c r="AY23" s="17">
        <v>0.1694508193</v>
      </c>
      <c r="BD23" s="17">
        <v>2.66610044E-2</v>
      </c>
      <c r="BF23" s="15"/>
      <c r="BG23" s="28" t="s">
        <v>192</v>
      </c>
      <c r="BH23" s="28">
        <v>3.3347118373756097E-2</v>
      </c>
      <c r="BI23" s="28">
        <v>6.7152385845043905E-2</v>
      </c>
      <c r="BJ23" s="28">
        <v>0</v>
      </c>
      <c r="BK23" s="28">
        <v>31.643393107170802</v>
      </c>
      <c r="BL23" s="28">
        <v>0</v>
      </c>
      <c r="BM23" s="28">
        <v>37.019062000264597</v>
      </c>
      <c r="BN23" s="28">
        <v>37.019062000264597</v>
      </c>
      <c r="BO23" s="28">
        <v>0.97947724570919503</v>
      </c>
      <c r="BP23" s="28">
        <v>2.6950526787237802E-2</v>
      </c>
      <c r="BQ23" s="28">
        <v>2.1956688745955899E-5</v>
      </c>
      <c r="BR23" s="28">
        <v>3.1596792848206298E-5</v>
      </c>
      <c r="BS23" s="28">
        <v>6.7547522173292496</v>
      </c>
      <c r="BT23" s="28">
        <v>2.67137086098298E-2</v>
      </c>
      <c r="BU23" s="28">
        <v>1.02816158335951E-6</v>
      </c>
      <c r="BV23" s="28">
        <v>2.1847983619658599E-6</v>
      </c>
      <c r="BW23" s="28">
        <v>0.27882732571879998</v>
      </c>
      <c r="BX23" s="28">
        <v>2.96774441520291</v>
      </c>
      <c r="BY23" s="28">
        <v>5.7727566011342903E-3</v>
      </c>
      <c r="BZ23" s="28">
        <v>1.8280535753126399E-2</v>
      </c>
      <c r="CA23" s="28">
        <v>0.23089967349002299</v>
      </c>
      <c r="CB23" s="28">
        <v>0</v>
      </c>
      <c r="CC23" s="28">
        <v>6555.0190723140404</v>
      </c>
      <c r="CD23" s="28">
        <v>0.171598892563502</v>
      </c>
      <c r="CE23" s="28">
        <v>5.3383810553084396E-4</v>
      </c>
      <c r="CF23" s="28">
        <v>1.30704771062131E-3</v>
      </c>
      <c r="CG23" s="28">
        <v>0</v>
      </c>
      <c r="CH23" s="28">
        <v>0.15252039782353299</v>
      </c>
      <c r="CI23" s="28">
        <v>0.32173695666063401</v>
      </c>
      <c r="CJ23" s="28">
        <v>0</v>
      </c>
      <c r="CK23" s="28">
        <v>0.26076632020460999</v>
      </c>
      <c r="CL23" s="28">
        <v>8.0090235370016399E-3</v>
      </c>
      <c r="CM23" s="28">
        <v>8.9080506596504794E-2</v>
      </c>
      <c r="CN23" s="28">
        <v>3793.11830881375</v>
      </c>
      <c r="CO23" s="28">
        <v>0</v>
      </c>
      <c r="CP23" s="28">
        <v>0.16624132029715</v>
      </c>
      <c r="CQ23" s="28">
        <v>51.997359044968697</v>
      </c>
      <c r="CR23" s="28">
        <v>1177.4601946016101</v>
      </c>
      <c r="CS23" s="28">
        <v>26.146221250290299</v>
      </c>
      <c r="CT23" s="28">
        <v>0.42366695723702402</v>
      </c>
      <c r="CU23" s="28">
        <v>7.3522425406753605E-2</v>
      </c>
      <c r="CV23" s="28">
        <v>1.91872810428412E-2</v>
      </c>
      <c r="CW23" s="28">
        <v>204.039867005589</v>
      </c>
      <c r="CX23" s="28">
        <v>204.039867005589</v>
      </c>
      <c r="CY23" s="28">
        <v>9.1362800912845395E-4</v>
      </c>
      <c r="CZ23" s="28">
        <v>0</v>
      </c>
      <c r="DA23" s="28">
        <v>0</v>
      </c>
      <c r="DB23" s="28">
        <v>5.0345350377243596</v>
      </c>
      <c r="DC23" s="28">
        <v>6.44999295531941E-9</v>
      </c>
      <c r="DD23" s="28">
        <v>8.0628795668563192E-9</v>
      </c>
      <c r="DE23" s="28">
        <v>0</v>
      </c>
      <c r="DF23" s="28">
        <v>0</v>
      </c>
      <c r="DG23" s="28">
        <v>2.6602267305425298</v>
      </c>
      <c r="DH23" s="28">
        <v>2.3723775965325499E-2</v>
      </c>
      <c r="DI23" s="28">
        <v>4.56832928557746E-4</v>
      </c>
      <c r="DJ23" s="28">
        <v>1.24746508008833</v>
      </c>
      <c r="DK23" s="28">
        <v>4.3621580879181103E-2</v>
      </c>
      <c r="DL23" s="28">
        <v>1.56449533446871E-5</v>
      </c>
      <c r="DM23" s="28">
        <v>4.4530239146370298E-5</v>
      </c>
      <c r="DN23" s="28">
        <v>9.0823151207085506E-2</v>
      </c>
      <c r="DO23" s="28">
        <v>0.18439981822759299</v>
      </c>
      <c r="DP23" s="28">
        <v>16.310962910200001</v>
      </c>
      <c r="DQ23" s="28">
        <v>0</v>
      </c>
      <c r="DR23" s="28">
        <v>0</v>
      </c>
      <c r="DS23" s="28">
        <v>1.1704863684059701</v>
      </c>
      <c r="DT23" s="28">
        <v>6.2244317560365197</v>
      </c>
      <c r="DU23" s="28">
        <v>0</v>
      </c>
      <c r="DV23" s="28">
        <v>0.16158655555570201</v>
      </c>
      <c r="DW23" s="28">
        <v>0.23252822101401499</v>
      </c>
      <c r="DX23" s="28">
        <v>2441.0176411635898</v>
      </c>
      <c r="DY23" s="28">
        <v>8404.9242773967799</v>
      </c>
      <c r="DZ23" s="28">
        <v>933.87931356118099</v>
      </c>
      <c r="EA23" s="28">
        <v>9338.8035909579594</v>
      </c>
      <c r="EB23" s="28">
        <v>2.05072652240943E-4</v>
      </c>
      <c r="EC23" s="28">
        <v>105.955339996177</v>
      </c>
      <c r="ED23" s="28">
        <v>2.2462662319732301E-2</v>
      </c>
      <c r="EE23" s="28">
        <v>4.64622600467159E-2</v>
      </c>
      <c r="EF23" s="28">
        <v>4.8196314391441498E-7</v>
      </c>
      <c r="EG23" s="28">
        <v>0</v>
      </c>
      <c r="EH23" s="28">
        <v>0</v>
      </c>
      <c r="EI23" s="28">
        <v>3.4594049395437402E-7</v>
      </c>
      <c r="EJ23" s="28">
        <v>1.13242722556292E-2</v>
      </c>
      <c r="EK23" s="28">
        <v>2.8465445627553401E-3</v>
      </c>
      <c r="EL23" s="28">
        <v>0.41179568627382501</v>
      </c>
      <c r="EM23" s="28">
        <v>1.13836688618087</v>
      </c>
      <c r="EN23" s="28">
        <v>457.01129479495899</v>
      </c>
      <c r="EO23" s="28">
        <v>1.5487029270766099</v>
      </c>
      <c r="EP23" s="28">
        <v>4.0207778740719897</v>
      </c>
      <c r="EQ23" s="28">
        <v>21.055606788031099</v>
      </c>
      <c r="ER23" s="28">
        <v>2.2805804434156101</v>
      </c>
      <c r="ES23" s="28">
        <v>0</v>
      </c>
      <c r="ET23" s="28">
        <v>1.6126079371021301E-9</v>
      </c>
      <c r="EU23" s="28">
        <v>0.53625893695001603</v>
      </c>
      <c r="EV23" s="28">
        <v>157.074691676469</v>
      </c>
      <c r="EW23" s="28">
        <v>156.89243124727301</v>
      </c>
      <c r="EX23" s="28">
        <v>0.18226042919580801</v>
      </c>
      <c r="EY23" s="28">
        <v>0</v>
      </c>
      <c r="EZ23" s="28">
        <v>0</v>
      </c>
      <c r="FA23" s="28">
        <v>4.2994057022657897</v>
      </c>
      <c r="FB23" s="28">
        <v>0</v>
      </c>
      <c r="FC23" s="28">
        <v>26.761394908204998</v>
      </c>
      <c r="FD23" s="28">
        <v>6.49536900477852</v>
      </c>
      <c r="FE23" s="28">
        <v>3.4988140371809502</v>
      </c>
      <c r="FF23" s="28">
        <v>67.8704182460027</v>
      </c>
      <c r="FG23" s="28">
        <v>0.16930171267354599</v>
      </c>
      <c r="FH23" s="28">
        <v>335.55646757353202</v>
      </c>
      <c r="FI23" s="28">
        <v>3.5490246101842402</v>
      </c>
      <c r="FJ23" s="28">
        <v>13.8376521524275</v>
      </c>
      <c r="FK23" s="28">
        <v>5.87305022018661E-5</v>
      </c>
      <c r="FL23" s="28">
        <v>0</v>
      </c>
      <c r="FM23" s="28">
        <v>343.06417943569897</v>
      </c>
      <c r="FN23" s="28">
        <v>11.9811272118953</v>
      </c>
      <c r="FO23" s="28">
        <v>0.16991997415976501</v>
      </c>
      <c r="FP23" s="28">
        <v>0</v>
      </c>
      <c r="FQ23" s="28">
        <v>3.19750553880481E-3</v>
      </c>
      <c r="FR23" s="28">
        <v>7.2029064339651203</v>
      </c>
      <c r="FS23" s="28">
        <v>3.8090250992749799</v>
      </c>
      <c r="FT23" s="28">
        <v>0.28320168568389398</v>
      </c>
      <c r="FU23" s="28">
        <v>1082.69642787413</v>
      </c>
      <c r="FV23" s="28">
        <v>1.55168001288012</v>
      </c>
      <c r="FW23" s="28">
        <v>8.1682248506460002</v>
      </c>
      <c r="FY23" s="26">
        <f t="shared" si="0"/>
        <v>2.2545725452854017</v>
      </c>
      <c r="FZ23" s="40">
        <f t="shared" si="1"/>
        <v>2.6799865145386683E-3</v>
      </c>
      <c r="GA23" s="40">
        <f t="shared" si="2"/>
        <v>2.7544443454338538E-3</v>
      </c>
      <c r="GB23" s="40">
        <f t="shared" si="3"/>
        <v>2.6471564609590378E-3</v>
      </c>
      <c r="GC23" s="40">
        <f t="shared" si="4"/>
        <v>2.3646886921225704E-3</v>
      </c>
      <c r="GD23" s="40">
        <f t="shared" si="5"/>
        <v>2.3642194938838469E-3</v>
      </c>
      <c r="GE23" s="40">
        <f t="shared" si="6"/>
        <v>2.6025555345656516E-3</v>
      </c>
      <c r="GF23" s="40">
        <f t="shared" si="7"/>
        <v>2.6975885084461748E-3</v>
      </c>
      <c r="GG23" s="40">
        <f t="shared" si="8"/>
        <v>2.7386056814186167E-3</v>
      </c>
      <c r="GH23" s="40">
        <f t="shared" si="9"/>
        <v>2.7355724673124595E-3</v>
      </c>
      <c r="GI23" s="40">
        <f t="shared" si="10"/>
        <v>2.9549494465320758E-3</v>
      </c>
      <c r="GJ23" s="40">
        <f t="shared" si="11"/>
        <v>2.7217850161845476E-3</v>
      </c>
      <c r="GK23" s="40">
        <f t="shared" si="12"/>
        <v>2.9447691206312774E-3</v>
      </c>
      <c r="GL23" s="40">
        <f t="shared" si="13"/>
        <v>2.7454721286827109E-3</v>
      </c>
      <c r="GM23" s="40">
        <f t="shared" si="14"/>
        <v>2.0460668910001244E-3</v>
      </c>
      <c r="GN23" s="40">
        <f t="shared" si="15"/>
        <v>2.7587325356763178E-3</v>
      </c>
      <c r="GO23" s="40">
        <f t="shared" si="16"/>
        <v>2.7218362407551936E-3</v>
      </c>
      <c r="GP23" s="40">
        <f t="shared" si="17"/>
        <v>0</v>
      </c>
      <c r="GQ23" s="40">
        <f t="shared" si="18"/>
        <v>2.0678477133385942E-3</v>
      </c>
      <c r="GR23" s="40">
        <f t="shared" si="19"/>
        <v>2.7914046331937396E-3</v>
      </c>
      <c r="GS23" s="40">
        <f t="shared" si="20"/>
        <v>0</v>
      </c>
      <c r="GT23" s="40">
        <f t="shared" si="21"/>
        <v>0</v>
      </c>
      <c r="GU23" s="40">
        <f t="shared" si="22"/>
        <v>2.7145687539630097E-3</v>
      </c>
      <c r="GV23" s="40">
        <f t="shared" si="23"/>
        <v>2.7274560555413468E-3</v>
      </c>
      <c r="GW23" s="40">
        <f t="shared" si="24"/>
        <v>2.7255526673826136E-3</v>
      </c>
      <c r="GX23" s="40">
        <f t="shared" si="25"/>
        <v>0</v>
      </c>
      <c r="GY23" s="40">
        <f t="shared" si="26"/>
        <v>2.5842250903236829E-3</v>
      </c>
      <c r="GZ23" s="40">
        <f t="shared" si="27"/>
        <v>2.9198748509565472E-3</v>
      </c>
      <c r="HA23" s="40">
        <f t="shared" si="28"/>
        <v>2.0393933431719878E-3</v>
      </c>
      <c r="HB23" s="40">
        <f t="shared" si="29"/>
        <v>2.7649132543997768E-3</v>
      </c>
      <c r="HC23" s="40">
        <f t="shared" si="30"/>
        <v>3.0211801616311803E-3</v>
      </c>
      <c r="HD23" s="40">
        <f t="shared" si="31"/>
        <v>1.7821335460157026</v>
      </c>
      <c r="HE23" s="40">
        <f t="shared" si="32"/>
        <v>2.0405200726170444E-3</v>
      </c>
      <c r="HF23" s="40">
        <f t="shared" si="33"/>
        <v>2.7179645355436309E-3</v>
      </c>
      <c r="HG23" s="40">
        <f t="shared" si="34"/>
        <v>1.9296251723672072E-3</v>
      </c>
      <c r="HH23" s="40">
        <f t="shared" si="35"/>
        <v>2.6504754509598348E-3</v>
      </c>
      <c r="HI23" s="40">
        <f t="shared" si="36"/>
        <v>2.7247130249681366E-3</v>
      </c>
      <c r="HJ23" s="40">
        <f t="shared" si="37"/>
        <v>2.7788105458278903E-3</v>
      </c>
      <c r="HK23" s="40">
        <f t="shared" si="38"/>
        <v>2.6363943310782805E-3</v>
      </c>
      <c r="HL23" s="40">
        <f t="shared" si="39"/>
        <v>2.7125301854912043E-3</v>
      </c>
      <c r="HM23" s="40">
        <f t="shared" si="40"/>
        <v>2.9532028584581872E-3</v>
      </c>
      <c r="HN23" s="40">
        <f t="shared" si="41"/>
        <v>0</v>
      </c>
      <c r="HO23" s="40">
        <f t="shared" si="42"/>
        <v>0</v>
      </c>
      <c r="HP23" s="40">
        <f t="shared" si="43"/>
        <v>2.9161002314380554E-3</v>
      </c>
      <c r="HQ23" s="40">
        <f t="shared" si="44"/>
        <v>2.1139685584832643E-3</v>
      </c>
      <c r="HR23" s="40">
        <f t="shared" si="45"/>
        <v>2.7269811289983049E-3</v>
      </c>
      <c r="HS23" s="40">
        <f t="shared" si="46"/>
        <v>2.7301862176148692E-3</v>
      </c>
      <c r="HT23" s="40">
        <f t="shared" si="47"/>
        <v>0</v>
      </c>
      <c r="HU23" s="40">
        <f t="shared" si="48"/>
        <v>2.5492339138687248E-3</v>
      </c>
      <c r="HV23" s="40">
        <f t="shared" si="49"/>
        <v>2.7632798188070924E-3</v>
      </c>
      <c r="HW23" s="40">
        <f t="shared" si="50"/>
        <v>2.7686786154418352E-3</v>
      </c>
      <c r="HX23" s="40">
        <f t="shared" si="51"/>
        <v>0</v>
      </c>
      <c r="HY23" s="40">
        <f t="shared" si="52"/>
        <v>0</v>
      </c>
      <c r="HZ23" s="40">
        <f t="shared" si="53"/>
        <v>0</v>
      </c>
      <c r="IA23" s="40">
        <f t="shared" si="54"/>
        <v>0</v>
      </c>
      <c r="IB23" s="40">
        <f t="shared" si="55"/>
        <v>1.9768276183098339E-3</v>
      </c>
      <c r="IC23" s="40">
        <f t="shared" si="56"/>
        <v>0</v>
      </c>
    </row>
    <row r="24" spans="1:237" x14ac:dyDescent="0.25">
      <c r="A24" s="17" t="s">
        <v>193</v>
      </c>
      <c r="B24" s="17">
        <v>472.60939435</v>
      </c>
      <c r="C24" s="17">
        <v>32.437520710000001</v>
      </c>
      <c r="D24" s="17">
        <v>1624.308753</v>
      </c>
      <c r="E24" s="17">
        <v>8.8806207550000007</v>
      </c>
      <c r="F24" s="17">
        <v>3.4305467783000001</v>
      </c>
      <c r="G24" s="17">
        <v>41.721545237999997</v>
      </c>
      <c r="H24" s="17">
        <v>81.897107697999999</v>
      </c>
      <c r="I24" s="17">
        <v>3.07439968</v>
      </c>
      <c r="J24" s="17">
        <v>2.5999714366000002</v>
      </c>
      <c r="K24" s="17">
        <v>2.0596795000000002E-3</v>
      </c>
      <c r="L24" s="17">
        <v>0.77582048189999997</v>
      </c>
      <c r="M24" s="17">
        <v>1.238573E-4</v>
      </c>
      <c r="N24" s="17">
        <v>0.24251205449999999</v>
      </c>
      <c r="O24" s="17">
        <v>1.1321765100000001E-2</v>
      </c>
      <c r="P24" s="17">
        <v>0.15150961260000001</v>
      </c>
      <c r="Q24" s="17">
        <v>0.116791405</v>
      </c>
      <c r="S24" s="5">
        <v>4.7686130000000001E-6</v>
      </c>
      <c r="T24" s="17">
        <v>9.7530692099999997E-2</v>
      </c>
      <c r="W24" s="17">
        <v>0.1082330668</v>
      </c>
      <c r="X24" s="17">
        <v>0.18158125510000001</v>
      </c>
      <c r="Y24" s="17">
        <v>22.647404227999999</v>
      </c>
      <c r="AA24" s="17">
        <v>1.3775041999999999E-3</v>
      </c>
      <c r="AB24" s="17">
        <v>2.2005899999999999E-5</v>
      </c>
      <c r="AC24" s="17">
        <v>4.0014107999999998E-3</v>
      </c>
      <c r="AD24" s="17">
        <v>0.11129281069999999</v>
      </c>
      <c r="AE24" s="17">
        <v>9.8203690624999993</v>
      </c>
      <c r="AF24" s="17">
        <v>5.4060814999999998E-2</v>
      </c>
      <c r="AG24" s="17">
        <v>2.1620669299999999E-2</v>
      </c>
      <c r="AH24" s="17">
        <v>9.1079249999999994E-3</v>
      </c>
      <c r="AI24" s="17">
        <v>0.1102696712</v>
      </c>
      <c r="AJ24" s="17">
        <v>0.89864390849999998</v>
      </c>
      <c r="AK24" s="17">
        <v>0.16397579840000001</v>
      </c>
      <c r="AL24" s="17">
        <v>6.1086324999999997E-2</v>
      </c>
      <c r="AM24" s="17">
        <v>0.44928063369999999</v>
      </c>
      <c r="AN24" s="17">
        <v>4.0165930400000001E-2</v>
      </c>
      <c r="AO24" s="17">
        <v>2.9601E-5</v>
      </c>
      <c r="AP24" s="17">
        <v>3.0752600000000001E-5</v>
      </c>
      <c r="AQ24" s="17">
        <v>8.8364999999999998E-5</v>
      </c>
      <c r="AR24" s="17">
        <v>1.179842E-4</v>
      </c>
      <c r="AS24" s="17">
        <v>8.4733780000000004E-4</v>
      </c>
      <c r="AT24" s="17">
        <v>2.5266533999999999E-3</v>
      </c>
      <c r="AU24" s="17">
        <v>0.16553450589999999</v>
      </c>
      <c r="AW24" s="17">
        <v>0.18483888209999999</v>
      </c>
      <c r="AX24" s="17">
        <v>5.5099991451000001</v>
      </c>
      <c r="AY24" s="17">
        <v>0.1007738124</v>
      </c>
      <c r="BD24" s="17">
        <v>3.1035599999999998E-5</v>
      </c>
      <c r="BF24" s="15"/>
      <c r="BG24" s="28" t="s">
        <v>193</v>
      </c>
      <c r="BH24" s="28">
        <v>0</v>
      </c>
      <c r="BI24" s="28">
        <v>1.75658588975788E-2</v>
      </c>
      <c r="BJ24" s="28">
        <v>0</v>
      </c>
      <c r="BK24" s="28">
        <v>2.6071122845842298</v>
      </c>
      <c r="BL24" s="28">
        <v>0</v>
      </c>
      <c r="BM24" s="28">
        <v>3.0828123136810399</v>
      </c>
      <c r="BN24" s="28">
        <v>3.0828123136810399</v>
      </c>
      <c r="BO24" s="28">
        <v>5.52728406751401E-2</v>
      </c>
      <c r="BP24" s="28">
        <v>0</v>
      </c>
      <c r="BQ24" s="28">
        <v>8.4630250104443798E-4</v>
      </c>
      <c r="BR24" s="28">
        <v>1.2178419381603501E-3</v>
      </c>
      <c r="BS24" s="28">
        <v>0.77794130936385597</v>
      </c>
      <c r="BT24" s="28">
        <v>3.1115598596090599E-5</v>
      </c>
      <c r="BU24" s="28">
        <v>3.9720776774307202E-5</v>
      </c>
      <c r="BV24" s="28">
        <v>8.4406358167297393E-5</v>
      </c>
      <c r="BW24" s="28">
        <v>0.182083799436975</v>
      </c>
      <c r="BX24" s="28">
        <v>0.24317880417394999</v>
      </c>
      <c r="BY24" s="28">
        <v>2.7231353654877401E-3</v>
      </c>
      <c r="BZ24" s="28">
        <v>8.6231785640194705E-3</v>
      </c>
      <c r="CA24" s="28">
        <v>0.15193386299546399</v>
      </c>
      <c r="CB24" s="28">
        <v>0</v>
      </c>
      <c r="CC24" s="28">
        <v>367.43158778482501</v>
      </c>
      <c r="CD24" s="28">
        <v>0.117114564237962</v>
      </c>
      <c r="CE24" s="28">
        <v>1.38680306662919E-6</v>
      </c>
      <c r="CF24" s="28">
        <v>3.3952243588683601E-6</v>
      </c>
      <c r="CG24" s="28">
        <v>0</v>
      </c>
      <c r="CH24" s="28">
        <v>9.77989043241205E-2</v>
      </c>
      <c r="CI24" s="28">
        <v>0.111598525039465</v>
      </c>
      <c r="CJ24" s="28">
        <v>0</v>
      </c>
      <c r="CK24" s="28">
        <v>0.16442351692364399</v>
      </c>
      <c r="CL24" s="28">
        <v>9.1322606026631795E-3</v>
      </c>
      <c r="CM24" s="28">
        <v>6.1252710854869698E-2</v>
      </c>
      <c r="CN24" s="28">
        <v>473.904656064638</v>
      </c>
      <c r="CO24" s="28">
        <v>0</v>
      </c>
      <c r="CP24" s="28">
        <v>0.108527965683528</v>
      </c>
      <c r="CQ24" s="28">
        <v>2.97787645105893</v>
      </c>
      <c r="CR24" s="28">
        <v>64.019098209249407</v>
      </c>
      <c r="CS24" s="28">
        <v>1.46539705510576</v>
      </c>
      <c r="CT24" s="28">
        <v>0.18534942726985601</v>
      </c>
      <c r="CU24" s="28">
        <v>1.8469754597635499</v>
      </c>
      <c r="CV24" s="28">
        <v>0</v>
      </c>
      <c r="CW24" s="28">
        <v>22.709408842373101</v>
      </c>
      <c r="CX24" s="28">
        <v>22.709408842373101</v>
      </c>
      <c r="CY24" s="28">
        <v>6.1639575724907402E-5</v>
      </c>
      <c r="CZ24" s="28">
        <v>0</v>
      </c>
      <c r="DA24" s="28">
        <v>0</v>
      </c>
      <c r="DB24" s="28">
        <v>5.5250831430967704</v>
      </c>
      <c r="DC24" s="28">
        <v>3.0432237729901499E-4</v>
      </c>
      <c r="DD24" s="28">
        <v>1.00700871809574E-3</v>
      </c>
      <c r="DE24" s="28">
        <v>0</v>
      </c>
      <c r="DF24" s="28">
        <v>0</v>
      </c>
      <c r="DG24" s="28">
        <v>2.1185547576268098</v>
      </c>
      <c r="DH24" s="28">
        <v>7.86568789366884E-3</v>
      </c>
      <c r="DI24" s="28">
        <v>0</v>
      </c>
      <c r="DJ24" s="28">
        <v>5.8431293646951599E-2</v>
      </c>
      <c r="DK24" s="28">
        <v>9.4860666964290598E-3</v>
      </c>
      <c r="DL24" s="28">
        <v>5.7374989665834299E-6</v>
      </c>
      <c r="DM24" s="28">
        <v>1.6329767357264501E-5</v>
      </c>
      <c r="DN24" s="28">
        <v>1.32330768688856E-3</v>
      </c>
      <c r="DO24" s="28">
        <v>2.68670281695575E-3</v>
      </c>
      <c r="DP24" s="28">
        <v>9.8472461774026296</v>
      </c>
      <c r="DQ24" s="28">
        <v>0</v>
      </c>
      <c r="DR24" s="28">
        <v>1.5409281449759299E-5</v>
      </c>
      <c r="DS24" s="28">
        <v>9.9782280863446607E-2</v>
      </c>
      <c r="DT24" s="28">
        <v>32.526359271151897</v>
      </c>
      <c r="DU24" s="28">
        <v>0</v>
      </c>
      <c r="DV24" s="28">
        <v>8.8837571753501397E-3</v>
      </c>
      <c r="DW24" s="28">
        <v>1.2783882817396701E-2</v>
      </c>
      <c r="DX24" s="28">
        <v>170.24021702298799</v>
      </c>
      <c r="DY24" s="28">
        <v>1465.88230946058</v>
      </c>
      <c r="DZ24" s="28">
        <v>162.875793089392</v>
      </c>
      <c r="EA24" s="28">
        <v>1628.7581025499701</v>
      </c>
      <c r="EB24" s="28">
        <v>0</v>
      </c>
      <c r="EC24" s="28">
        <v>6.8404918814651898</v>
      </c>
      <c r="ED24" s="28">
        <v>0</v>
      </c>
      <c r="EE24" s="28">
        <v>4.0277654299365702E-2</v>
      </c>
      <c r="EF24" s="28">
        <v>2.96857531989132E-5</v>
      </c>
      <c r="EG24" s="28">
        <v>3.0840071945104702E-5</v>
      </c>
      <c r="EH24" s="28">
        <v>8.8602512607682406E-5</v>
      </c>
      <c r="EI24" s="28">
        <v>1.18293474411578E-4</v>
      </c>
      <c r="EJ24" s="28">
        <v>8.4974230235640804E-4</v>
      </c>
      <c r="EK24" s="28">
        <v>2.5335103807655498E-3</v>
      </c>
      <c r="EL24" s="28">
        <v>0.16598891885540301</v>
      </c>
      <c r="EM24" s="28">
        <v>4.0585079526226697E-2</v>
      </c>
      <c r="EN24" s="28">
        <v>36.301809330856599</v>
      </c>
      <c r="EO24" s="28">
        <v>4.2868290062115198E-2</v>
      </c>
      <c r="EP24" s="28">
        <v>8.9847574684325804E-2</v>
      </c>
      <c r="EQ24" s="28">
        <v>0.23613051442649499</v>
      </c>
      <c r="ER24" s="28">
        <v>5.7519067918891803E-2</v>
      </c>
      <c r="ES24" s="28">
        <v>8.9818740389226402E-3</v>
      </c>
      <c r="ET24" s="28">
        <v>6.9187777398877002E-5</v>
      </c>
      <c r="EU24" s="28">
        <v>1.4154516879137101E-2</v>
      </c>
      <c r="EV24" s="28">
        <v>8.9049098877866601</v>
      </c>
      <c r="EW24" s="28">
        <v>3.4399310457643599</v>
      </c>
      <c r="EX24" s="28">
        <v>5.4649788420223002</v>
      </c>
      <c r="EY24" s="28">
        <v>8.8826667107590597E-4</v>
      </c>
      <c r="EZ24" s="28">
        <v>1.63004216339554E-4</v>
      </c>
      <c r="FA24" s="28">
        <v>0.20062721686315399</v>
      </c>
      <c r="FB24" s="28">
        <v>1.3843033118933801E-4</v>
      </c>
      <c r="FC24" s="28">
        <v>0.58736482062644302</v>
      </c>
      <c r="FD24" s="28">
        <v>0.14532433448524801</v>
      </c>
      <c r="FE24" s="28">
        <v>7.7831175074543804E-2</v>
      </c>
      <c r="FF24" s="28">
        <v>1.46998464491807</v>
      </c>
      <c r="FG24" s="28">
        <v>0.110486650145095</v>
      </c>
      <c r="FH24" s="28">
        <v>13.713871141238</v>
      </c>
      <c r="FI24" s="28">
        <v>0.120974833391204</v>
      </c>
      <c r="FJ24" s="28">
        <v>0.34475456252032299</v>
      </c>
      <c r="FK24" s="28">
        <v>1.79283913065581E-3</v>
      </c>
      <c r="FL24" s="28">
        <v>0</v>
      </c>
      <c r="FM24" s="28">
        <v>41.835626548498901</v>
      </c>
      <c r="FN24" s="28">
        <v>1.9307836619680601</v>
      </c>
      <c r="FO24" s="28">
        <v>0.101047601427095</v>
      </c>
      <c r="FP24" s="28">
        <v>0</v>
      </c>
      <c r="FQ24" s="28">
        <v>0</v>
      </c>
      <c r="FR24" s="28">
        <v>2.1995598409755499</v>
      </c>
      <c r="FS24" s="28">
        <v>0.90110644422554997</v>
      </c>
      <c r="FT24" s="28">
        <v>4.38405810453215E-3</v>
      </c>
      <c r="FU24" s="28">
        <v>82.120589361596501</v>
      </c>
      <c r="FV24" s="28">
        <v>0.45050724305272999</v>
      </c>
      <c r="FW24" s="28">
        <v>2.26007756959963</v>
      </c>
      <c r="FY24" s="26">
        <f t="shared" si="0"/>
        <v>2.073051573867545</v>
      </c>
      <c r="FZ24" s="40">
        <f t="shared" si="1"/>
        <v>2.7406601098554782E-3</v>
      </c>
      <c r="GA24" s="40">
        <f t="shared" si="2"/>
        <v>2.7387592888536635E-3</v>
      </c>
      <c r="GB24" s="40">
        <f t="shared" si="3"/>
        <v>2.7392264812661918E-3</v>
      </c>
      <c r="GC24" s="40">
        <f t="shared" si="4"/>
        <v>2.7350715064579346E-3</v>
      </c>
      <c r="GD24" s="40">
        <f t="shared" si="5"/>
        <v>2.7355019682926999E-3</v>
      </c>
      <c r="GE24" s="40">
        <f t="shared" si="6"/>
        <v>2.7343500785536171E-3</v>
      </c>
      <c r="GF24" s="40">
        <f t="shared" si="7"/>
        <v>2.7288102092762846E-3</v>
      </c>
      <c r="GG24" s="40">
        <f t="shared" si="8"/>
        <v>2.7363500379495062E-3</v>
      </c>
      <c r="GH24" s="40">
        <f t="shared" si="9"/>
        <v>2.7465101668839031E-3</v>
      </c>
      <c r="GI24" s="40">
        <f t="shared" si="10"/>
        <v>2.1677834851430802E-3</v>
      </c>
      <c r="GJ24" s="40">
        <f t="shared" si="11"/>
        <v>2.7336574804806028E-3</v>
      </c>
      <c r="GK24" s="40">
        <f t="shared" si="12"/>
        <v>2.1785953803659893E-3</v>
      </c>
      <c r="GL24" s="40">
        <f t="shared" si="13"/>
        <v>2.7493465235147773E-3</v>
      </c>
      <c r="GM24" s="40">
        <f t="shared" si="14"/>
        <v>2.1682864191565343E-3</v>
      </c>
      <c r="GN24" s="40">
        <f t="shared" si="15"/>
        <v>2.8001549748796731E-3</v>
      </c>
      <c r="GO24" s="40">
        <f t="shared" si="16"/>
        <v>2.7669779121331809E-3</v>
      </c>
      <c r="GP24" s="40">
        <f t="shared" si="17"/>
        <v>0</v>
      </c>
      <c r="GQ24" s="40">
        <f t="shared" si="18"/>
        <v>2.813066503310199E-3</v>
      </c>
      <c r="GR24" s="40">
        <f t="shared" si="19"/>
        <v>2.7500289226441749E-3</v>
      </c>
      <c r="GS24" s="40">
        <f t="shared" si="20"/>
        <v>0</v>
      </c>
      <c r="GT24" s="40">
        <f t="shared" si="21"/>
        <v>0</v>
      </c>
      <c r="GU24" s="40">
        <f t="shared" si="22"/>
        <v>2.7246653194530246E-3</v>
      </c>
      <c r="GV24" s="40">
        <f t="shared" si="23"/>
        <v>2.7676003048785905E-3</v>
      </c>
      <c r="GW24" s="40">
        <f t="shared" si="24"/>
        <v>2.7378243329291836E-3</v>
      </c>
      <c r="GX24" s="40">
        <f t="shared" si="25"/>
        <v>0</v>
      </c>
      <c r="GY24" s="40">
        <f t="shared" si="26"/>
        <v>2.1885035222629248E-3</v>
      </c>
      <c r="GZ24" s="40">
        <f t="shared" si="27"/>
        <v>2.7886304967273492E-3</v>
      </c>
      <c r="HA24" s="40">
        <f t="shared" si="28"/>
        <v>2.1491679495416597E-3</v>
      </c>
      <c r="HB24" s="40">
        <f t="shared" si="29"/>
        <v>2.746936999273847E-3</v>
      </c>
      <c r="HC24" s="40">
        <f t="shared" si="30"/>
        <v>2.7368742184306623E-3</v>
      </c>
      <c r="HD24" s="40">
        <f t="shared" si="31"/>
        <v>0.84574133526190109</v>
      </c>
      <c r="HE24" s="40">
        <f t="shared" si="32"/>
        <v>2.172490226601792E-3</v>
      </c>
      <c r="HF24" s="40">
        <f t="shared" si="33"/>
        <v>2.6719151357943887E-3</v>
      </c>
      <c r="HG24" s="40">
        <f t="shared" si="34"/>
        <v>1.9677119078504602E-3</v>
      </c>
      <c r="HH24" s="40">
        <f t="shared" si="35"/>
        <v>2.7402797729530227E-3</v>
      </c>
      <c r="HI24" s="40">
        <f t="shared" si="36"/>
        <v>2.7303939240583388E-3</v>
      </c>
      <c r="HJ24" s="40">
        <f t="shared" si="37"/>
        <v>2.7237823665067569E-3</v>
      </c>
      <c r="HK24" s="40">
        <f t="shared" si="38"/>
        <v>2.7301629777103866E-3</v>
      </c>
      <c r="HL24" s="40">
        <f t="shared" si="39"/>
        <v>2.7815588548074821E-3</v>
      </c>
      <c r="HM24" s="40">
        <f t="shared" si="40"/>
        <v>2.8631870177764284E-3</v>
      </c>
      <c r="HN24" s="40">
        <f t="shared" si="41"/>
        <v>2.8443756009150938E-3</v>
      </c>
      <c r="HO24" s="40">
        <f t="shared" si="42"/>
        <v>2.6878584018831821E-3</v>
      </c>
      <c r="HP24" s="40">
        <f t="shared" si="43"/>
        <v>2.6213205800268264E-3</v>
      </c>
      <c r="HQ24" s="40">
        <f t="shared" si="44"/>
        <v>2.8377140219732954E-3</v>
      </c>
      <c r="HR24" s="40">
        <f t="shared" si="45"/>
        <v>2.713858879714131E-3</v>
      </c>
      <c r="HS24" s="40">
        <f t="shared" si="46"/>
        <v>2.7451252712080128E-3</v>
      </c>
      <c r="HT24" s="40">
        <f t="shared" si="47"/>
        <v>0</v>
      </c>
      <c r="HU24" s="40">
        <f t="shared" si="48"/>
        <v>2.762109162615517E-3</v>
      </c>
      <c r="HV24" s="40">
        <f t="shared" si="49"/>
        <v>2.7375681192590342E-3</v>
      </c>
      <c r="HW24" s="40">
        <f t="shared" si="50"/>
        <v>2.7168668186160964E-3</v>
      </c>
      <c r="HX24" s="40">
        <f t="shared" si="51"/>
        <v>0</v>
      </c>
      <c r="HY24" s="40">
        <f t="shared" si="52"/>
        <v>0</v>
      </c>
      <c r="HZ24" s="40">
        <f t="shared" si="53"/>
        <v>0</v>
      </c>
      <c r="IA24" s="40">
        <f t="shared" si="54"/>
        <v>0</v>
      </c>
      <c r="IB24" s="40">
        <f t="shared" si="55"/>
        <v>2.577639745666294E-3</v>
      </c>
      <c r="IC24" s="40">
        <f t="shared" si="56"/>
        <v>0</v>
      </c>
    </row>
    <row r="25" spans="1:237" x14ac:dyDescent="0.25">
      <c r="A25" s="17" t="s">
        <v>194</v>
      </c>
      <c r="B25" s="17">
        <v>3861.08</v>
      </c>
      <c r="C25" s="17"/>
      <c r="D25" s="17">
        <v>19063.89</v>
      </c>
      <c r="E25" s="17">
        <v>391.12223</v>
      </c>
      <c r="F25" s="17">
        <v>389.53268000000003</v>
      </c>
      <c r="G25" s="17">
        <v>500.68</v>
      </c>
      <c r="H25" s="17">
        <v>1984.15</v>
      </c>
      <c r="I25" s="17">
        <v>43.225970361000002</v>
      </c>
      <c r="J25" s="17">
        <v>38.221576968000001</v>
      </c>
      <c r="L25" s="17">
        <v>17.167385719999999</v>
      </c>
      <c r="N25" s="17">
        <v>4.3012802880000001</v>
      </c>
      <c r="P25" s="17">
        <v>0.21310000000000001</v>
      </c>
      <c r="Q25" s="17">
        <v>0.20636510499999999</v>
      </c>
      <c r="T25" s="17">
        <v>0.25500945899999999</v>
      </c>
      <c r="V25" s="17">
        <v>6.9999999999999999E-4</v>
      </c>
      <c r="W25" s="17">
        <v>0.19240895</v>
      </c>
      <c r="X25" s="17">
        <v>0.25769999999999998</v>
      </c>
      <c r="Y25" s="17">
        <v>292.8596</v>
      </c>
      <c r="AA25" s="5">
        <v>2.721E-8</v>
      </c>
      <c r="AD25" s="17">
        <v>0.59967631300000002</v>
      </c>
      <c r="AE25" s="17">
        <v>14.933418133</v>
      </c>
      <c r="AF25" s="17">
        <v>0.52690117999999997</v>
      </c>
      <c r="AI25" s="17">
        <v>0.26972527000000002</v>
      </c>
      <c r="AJ25" s="17">
        <v>14.131728600000001</v>
      </c>
      <c r="AK25" s="17">
        <v>0.38919345599999999</v>
      </c>
      <c r="AL25" s="17">
        <v>0.24482326500000001</v>
      </c>
      <c r="AM25" s="17">
        <v>8.8869626230000005</v>
      </c>
      <c r="AN25" s="17">
        <v>2.7987516E-2</v>
      </c>
      <c r="AS25" s="17">
        <v>3.2040710000000002E-4</v>
      </c>
      <c r="AT25" s="17">
        <v>1.0859086E-3</v>
      </c>
      <c r="AU25" s="17">
        <v>0.60963108379999997</v>
      </c>
      <c r="AW25" s="17">
        <v>3.1448281910000002</v>
      </c>
      <c r="AX25" s="17">
        <v>48.534910000000004</v>
      </c>
      <c r="AY25" s="17">
        <v>1.3943009079999999</v>
      </c>
      <c r="BD25" s="5">
        <v>2.1679999999999998E-6</v>
      </c>
      <c r="BF25" s="15"/>
      <c r="BG25" s="28" t="s">
        <v>194</v>
      </c>
      <c r="BH25" s="28">
        <v>2.82068423283191E-2</v>
      </c>
      <c r="BI25" s="28">
        <v>24.1565779370871</v>
      </c>
      <c r="BJ25" s="28">
        <v>0</v>
      </c>
      <c r="BK25" s="28">
        <v>38.3258907138393</v>
      </c>
      <c r="BL25" s="28">
        <v>0</v>
      </c>
      <c r="BM25" s="28">
        <v>43.344392938887502</v>
      </c>
      <c r="BN25" s="28">
        <v>43.344392938887502</v>
      </c>
      <c r="BO25" s="28">
        <v>1.41941815382265</v>
      </c>
      <c r="BP25" s="28">
        <v>2.2797788923864502E-2</v>
      </c>
      <c r="BQ25" s="28">
        <v>0</v>
      </c>
      <c r="BR25" s="28">
        <v>0</v>
      </c>
      <c r="BS25" s="28">
        <v>17.2140207280185</v>
      </c>
      <c r="BT25" s="28">
        <v>2.17389080831627E-6</v>
      </c>
      <c r="BU25" s="28">
        <v>0</v>
      </c>
      <c r="BV25" s="28">
        <v>0</v>
      </c>
      <c r="BW25" s="28">
        <v>0.258404409158485</v>
      </c>
      <c r="BX25" s="28">
        <v>4.31301122699261</v>
      </c>
      <c r="BY25" s="28">
        <v>0</v>
      </c>
      <c r="BZ25" s="28">
        <v>0</v>
      </c>
      <c r="CA25" s="28">
        <v>0.21367559047613699</v>
      </c>
      <c r="CB25" s="28">
        <v>0</v>
      </c>
      <c r="CC25" s="28">
        <v>9876.6090876021299</v>
      </c>
      <c r="CD25" s="28">
        <v>0.206926245586146</v>
      </c>
      <c r="CE25" s="28">
        <v>0</v>
      </c>
      <c r="CF25" s="28">
        <v>0</v>
      </c>
      <c r="CG25" s="28">
        <v>0</v>
      </c>
      <c r="CH25" s="28">
        <v>0.25570586504583098</v>
      </c>
      <c r="CI25" s="28">
        <v>0.60131840772752299</v>
      </c>
      <c r="CJ25" s="28">
        <v>0</v>
      </c>
      <c r="CK25" s="28">
        <v>0.39026194332452502</v>
      </c>
      <c r="CL25" s="28">
        <v>0</v>
      </c>
      <c r="CM25" s="28">
        <v>0.245493105845279</v>
      </c>
      <c r="CN25" s="28">
        <v>3871.64795052827</v>
      </c>
      <c r="CO25" s="28">
        <v>7.0191519959919796E-4</v>
      </c>
      <c r="CP25" s="28">
        <v>0.19293813389366499</v>
      </c>
      <c r="CQ25" s="28">
        <v>77.284703255035396</v>
      </c>
      <c r="CR25" s="28">
        <v>1723.5703295041901</v>
      </c>
      <c r="CS25" s="28">
        <v>48.276803783788303</v>
      </c>
      <c r="CT25" s="28">
        <v>3.1534348948525301</v>
      </c>
      <c r="CU25" s="28">
        <v>1.4404029564894101</v>
      </c>
      <c r="CV25" s="28">
        <v>1.6228654108698899E-2</v>
      </c>
      <c r="CW25" s="28">
        <v>293.66091574649602</v>
      </c>
      <c r="CX25" s="28">
        <v>293.66091574649602</v>
      </c>
      <c r="CY25" s="28">
        <v>7.7276357575224199E-4</v>
      </c>
      <c r="CZ25" s="28">
        <v>0</v>
      </c>
      <c r="DA25" s="28">
        <v>0</v>
      </c>
      <c r="DB25" s="28">
        <v>48.667885636468</v>
      </c>
      <c r="DC25" s="28">
        <v>1.0911904958746E-8</v>
      </c>
      <c r="DD25" s="28">
        <v>1.3639372639538701E-8</v>
      </c>
      <c r="DE25" s="28">
        <v>0</v>
      </c>
      <c r="DF25" s="28">
        <v>0</v>
      </c>
      <c r="DG25" s="28">
        <v>4.5797872395811803</v>
      </c>
      <c r="DH25" s="28">
        <v>2.6006063920415198E-2</v>
      </c>
      <c r="DI25" s="28">
        <v>3.8650771783382999E-4</v>
      </c>
      <c r="DJ25" s="28">
        <v>23.037707708794201</v>
      </c>
      <c r="DK25" s="28">
        <v>1.03285335088992</v>
      </c>
      <c r="DL25" s="28">
        <v>0</v>
      </c>
      <c r="DM25" s="28">
        <v>0</v>
      </c>
      <c r="DN25" s="28">
        <v>0</v>
      </c>
      <c r="DO25" s="28">
        <v>0</v>
      </c>
      <c r="DP25" s="28">
        <v>14.978164532139299</v>
      </c>
      <c r="DQ25" s="28">
        <v>0</v>
      </c>
      <c r="DR25" s="28">
        <v>0</v>
      </c>
      <c r="DS25" s="28">
        <v>1.6523979417896799</v>
      </c>
      <c r="DT25" s="28">
        <v>0</v>
      </c>
      <c r="DU25" s="28">
        <v>0</v>
      </c>
      <c r="DV25" s="28">
        <v>0</v>
      </c>
      <c r="DW25" s="28">
        <v>0</v>
      </c>
      <c r="DX25" s="28">
        <v>3882.0161054250202</v>
      </c>
      <c r="DY25" s="28">
        <v>17204.493586639899</v>
      </c>
      <c r="DZ25" s="28">
        <v>1911.61154698633</v>
      </c>
      <c r="EA25" s="28">
        <v>19116.105133626301</v>
      </c>
      <c r="EB25" s="28">
        <v>1.7287324551596399E-4</v>
      </c>
      <c r="EC25" s="28">
        <v>155.60386882972</v>
      </c>
      <c r="ED25" s="28">
        <v>1.8997652074934999E-2</v>
      </c>
      <c r="EE25" s="28">
        <v>2.80647028730414E-2</v>
      </c>
      <c r="EF25" s="28">
        <v>0</v>
      </c>
      <c r="EG25" s="28">
        <v>0</v>
      </c>
      <c r="EH25" s="28">
        <v>0</v>
      </c>
      <c r="EI25" s="28">
        <v>0</v>
      </c>
      <c r="EJ25" s="28">
        <v>3.2129292576927497E-4</v>
      </c>
      <c r="EK25" s="28">
        <v>1.0888258820575701E-3</v>
      </c>
      <c r="EL25" s="28">
        <v>0.61129162145939298</v>
      </c>
      <c r="EM25" s="28">
        <v>3.0899629129670299</v>
      </c>
      <c r="EN25" s="28">
        <v>826.62217087220301</v>
      </c>
      <c r="EO25" s="28">
        <v>4.1613992101941699</v>
      </c>
      <c r="EP25" s="28">
        <v>10.7005386164894</v>
      </c>
      <c r="EQ25" s="28">
        <v>26.3551572331994</v>
      </c>
      <c r="ER25" s="28">
        <v>6.0622781017102403</v>
      </c>
      <c r="ES25" s="28">
        <v>0.234640621703402</v>
      </c>
      <c r="ET25" s="28">
        <v>2.7284247424725698E-9</v>
      </c>
      <c r="EU25" s="28">
        <v>1.43094888120945</v>
      </c>
      <c r="EV25" s="28">
        <v>392.19409053477301</v>
      </c>
      <c r="EW25" s="28">
        <v>390.60028613853598</v>
      </c>
      <c r="EX25" s="28">
        <v>1.5938043962367101</v>
      </c>
      <c r="EY25" s="28">
        <v>0</v>
      </c>
      <c r="EZ25" s="28">
        <v>0</v>
      </c>
      <c r="FA25" s="28">
        <v>19.401048887602801</v>
      </c>
      <c r="FB25" s="28">
        <v>0</v>
      </c>
      <c r="FC25" s="28">
        <v>69.976974753550806</v>
      </c>
      <c r="FD25" s="28">
        <v>17.2927128182234</v>
      </c>
      <c r="FE25" s="28">
        <v>9.3002880686960303</v>
      </c>
      <c r="FF25" s="28">
        <v>174.97185594933799</v>
      </c>
      <c r="FG25" s="28">
        <v>0.27024600348712102</v>
      </c>
      <c r="FH25" s="28">
        <v>514.40720335712103</v>
      </c>
      <c r="FI25" s="28">
        <v>9.5097189881887392</v>
      </c>
      <c r="FJ25" s="28">
        <v>37.703640942475801</v>
      </c>
      <c r="FK25" s="28">
        <v>0.40912015298742699</v>
      </c>
      <c r="FL25" s="28">
        <v>0</v>
      </c>
      <c r="FM25" s="28">
        <v>502.05130480243798</v>
      </c>
      <c r="FN25" s="28">
        <v>47.952865206663603</v>
      </c>
      <c r="FO25" s="28">
        <v>1.3981455429062399</v>
      </c>
      <c r="FP25" s="28">
        <v>0</v>
      </c>
      <c r="FQ25" s="28">
        <v>2.7047915794996399E-3</v>
      </c>
      <c r="FR25" s="28">
        <v>63.047421327792797</v>
      </c>
      <c r="FS25" s="28">
        <v>14.170268383444901</v>
      </c>
      <c r="FT25" s="28">
        <v>2.4769488373266801</v>
      </c>
      <c r="FU25" s="28">
        <v>1989.5783772879799</v>
      </c>
      <c r="FV25" s="28">
        <v>8.9112438450873892</v>
      </c>
      <c r="FW25" s="28">
        <v>33.066766737397401</v>
      </c>
      <c r="FY25" s="26">
        <f t="shared" si="0"/>
        <v>1.9511752589092</v>
      </c>
      <c r="FZ25" s="40">
        <f t="shared" si="1"/>
        <v>2.7370452122903702E-3</v>
      </c>
      <c r="GA25" s="40">
        <f t="shared" si="2"/>
        <v>0</v>
      </c>
      <c r="GB25" s="40">
        <f t="shared" si="3"/>
        <v>2.7389548316897232E-3</v>
      </c>
      <c r="GC25" s="40">
        <f t="shared" si="4"/>
        <v>2.7404745947910173E-3</v>
      </c>
      <c r="GD25" s="40">
        <f t="shared" si="5"/>
        <v>2.7407357414426696E-3</v>
      </c>
      <c r="GE25" s="40">
        <f t="shared" si="6"/>
        <v>2.7388847216545018E-3</v>
      </c>
      <c r="GF25" s="40">
        <f t="shared" si="7"/>
        <v>2.7358704170450097E-3</v>
      </c>
      <c r="GG25" s="40">
        <f t="shared" si="8"/>
        <v>2.7396164134315271E-3</v>
      </c>
      <c r="GH25" s="40">
        <f t="shared" si="9"/>
        <v>2.7291847724292746E-3</v>
      </c>
      <c r="GI25" s="40">
        <f t="shared" si="10"/>
        <v>0</v>
      </c>
      <c r="GJ25" s="40">
        <f t="shared" si="11"/>
        <v>2.7164886243670667E-3</v>
      </c>
      <c r="GK25" s="40">
        <f t="shared" si="12"/>
        <v>0</v>
      </c>
      <c r="GL25" s="40">
        <f t="shared" si="13"/>
        <v>2.727313313047203E-3</v>
      </c>
      <c r="GM25" s="40">
        <f t="shared" si="14"/>
        <v>0</v>
      </c>
      <c r="GN25" s="40">
        <f t="shared" si="15"/>
        <v>2.7010346135005999E-3</v>
      </c>
      <c r="GO25" s="40">
        <f t="shared" si="16"/>
        <v>2.7191641055109989E-3</v>
      </c>
      <c r="GP25" s="40">
        <f t="shared" si="17"/>
        <v>0</v>
      </c>
      <c r="GQ25" s="40">
        <f t="shared" si="18"/>
        <v>0</v>
      </c>
      <c r="GR25" s="40">
        <f t="shared" si="19"/>
        <v>2.7309028008682158E-3</v>
      </c>
      <c r="GS25" s="40">
        <f t="shared" si="20"/>
        <v>0</v>
      </c>
      <c r="GT25" s="40">
        <f t="shared" si="21"/>
        <v>2.7359994274256667E-3</v>
      </c>
      <c r="GU25" s="40">
        <f t="shared" si="22"/>
        <v>2.7503080998310721E-3</v>
      </c>
      <c r="GV25" s="40">
        <f t="shared" si="23"/>
        <v>2.7334464822856806E-3</v>
      </c>
      <c r="GW25" s="40">
        <f t="shared" si="24"/>
        <v>2.7361771527927236E-3</v>
      </c>
      <c r="GX25" s="40">
        <f t="shared" si="25"/>
        <v>0</v>
      </c>
      <c r="GY25" s="40">
        <f t="shared" si="26"/>
        <v>2.5616442762686265E-3</v>
      </c>
      <c r="GZ25" s="40">
        <f t="shared" si="27"/>
        <v>0</v>
      </c>
      <c r="HA25" s="40">
        <f t="shared" si="28"/>
        <v>0</v>
      </c>
      <c r="HB25" s="40">
        <f t="shared" si="29"/>
        <v>2.7383018003630387E-3</v>
      </c>
      <c r="HC25" s="40">
        <f t="shared" si="30"/>
        <v>2.9963936414810722E-3</v>
      </c>
      <c r="HD25" s="40">
        <f t="shared" si="31"/>
        <v>2.1360680228305426</v>
      </c>
      <c r="HE25" s="40">
        <f t="shared" si="32"/>
        <v>0</v>
      </c>
      <c r="HF25" s="40">
        <f t="shared" si="33"/>
        <v>0</v>
      </c>
      <c r="HG25" s="40">
        <f t="shared" si="34"/>
        <v>1.9306069732398659E-3</v>
      </c>
      <c r="HH25" s="40">
        <f t="shared" si="35"/>
        <v>2.7271811209918203E-3</v>
      </c>
      <c r="HI25" s="40">
        <f t="shared" si="36"/>
        <v>2.7453887213484515E-3</v>
      </c>
      <c r="HJ25" s="40">
        <f t="shared" si="37"/>
        <v>2.7360179404477369E-3</v>
      </c>
      <c r="HK25" s="40">
        <f t="shared" si="38"/>
        <v>2.7322295724016457E-3</v>
      </c>
      <c r="HL25" s="40">
        <f t="shared" si="39"/>
        <v>2.7579036682426374E-3</v>
      </c>
      <c r="HM25" s="40">
        <f t="shared" si="40"/>
        <v>0</v>
      </c>
      <c r="HN25" s="40">
        <f t="shared" si="41"/>
        <v>0</v>
      </c>
      <c r="HO25" s="40">
        <f t="shared" si="42"/>
        <v>0</v>
      </c>
      <c r="HP25" s="40">
        <f t="shared" si="43"/>
        <v>0</v>
      </c>
      <c r="HQ25" s="40">
        <f t="shared" si="44"/>
        <v>2.7646883270531645E-3</v>
      </c>
      <c r="HR25" s="40">
        <f t="shared" si="45"/>
        <v>2.6864895052586156E-3</v>
      </c>
      <c r="HS25" s="40">
        <f t="shared" si="46"/>
        <v>2.723840210119224E-3</v>
      </c>
      <c r="HT25" s="40">
        <f t="shared" si="47"/>
        <v>0</v>
      </c>
      <c r="HU25" s="40">
        <f t="shared" si="48"/>
        <v>2.7367803039800237E-3</v>
      </c>
      <c r="HV25" s="40">
        <f t="shared" si="49"/>
        <v>2.7397936138749733E-3</v>
      </c>
      <c r="HW25" s="40">
        <f t="shared" si="50"/>
        <v>2.7573925285287021E-3</v>
      </c>
      <c r="HX25" s="40">
        <f t="shared" si="51"/>
        <v>0</v>
      </c>
      <c r="HY25" s="40">
        <f t="shared" si="52"/>
        <v>0</v>
      </c>
      <c r="HZ25" s="40">
        <f t="shared" si="53"/>
        <v>0</v>
      </c>
      <c r="IA25" s="40">
        <f t="shared" si="54"/>
        <v>0</v>
      </c>
      <c r="IB25" s="40">
        <f t="shared" si="55"/>
        <v>2.7171625075046893E-3</v>
      </c>
      <c r="IC25" s="40">
        <f t="shared" si="56"/>
        <v>0</v>
      </c>
    </row>
    <row r="26" spans="1:237" x14ac:dyDescent="0.25">
      <c r="A26" s="17" t="s">
        <v>195</v>
      </c>
      <c r="B26" s="17">
        <v>529.47810000000004</v>
      </c>
      <c r="C26" s="17">
        <v>0.2283</v>
      </c>
      <c r="D26" s="17">
        <v>2418.2743999999998</v>
      </c>
      <c r="E26" s="17">
        <v>42.259599999999999</v>
      </c>
      <c r="F26" s="17">
        <v>42.259599999999999</v>
      </c>
      <c r="G26" s="17">
        <v>63.716900000000003</v>
      </c>
      <c r="H26" s="17">
        <v>129.07570000000001</v>
      </c>
      <c r="I26" s="17">
        <v>6.2055805853999999</v>
      </c>
      <c r="J26" s="17">
        <v>6.2010817336999997</v>
      </c>
      <c r="K26" s="5">
        <v>5.3254400000000001E-6</v>
      </c>
      <c r="L26" s="17">
        <v>1.5756574703999999</v>
      </c>
      <c r="N26" s="17">
        <v>0.65409245640000002</v>
      </c>
      <c r="O26" s="17">
        <v>6.1789099999999994E-5</v>
      </c>
      <c r="P26" s="17">
        <v>4.1860000000000001E-2</v>
      </c>
      <c r="Q26" s="17">
        <v>3.7182841299999998E-2</v>
      </c>
      <c r="S26" s="17">
        <v>1.8791200000000001E-5</v>
      </c>
      <c r="T26" s="5">
        <v>2.0563467200000001E-2</v>
      </c>
      <c r="V26" s="17">
        <v>2.0000000000000002E-5</v>
      </c>
      <c r="W26" s="17">
        <v>3.4572995500000002E-2</v>
      </c>
      <c r="X26" s="17">
        <v>5.0630000000000001E-2</v>
      </c>
      <c r="Y26" s="17">
        <v>44.332851927999997</v>
      </c>
      <c r="AA26" s="17">
        <v>1.0000000000000001E-5</v>
      </c>
      <c r="AB26" s="17">
        <v>2.5813399999999999E-5</v>
      </c>
      <c r="AC26" s="17">
        <v>2.0618099999999998E-5</v>
      </c>
      <c r="AD26" s="17">
        <v>0.11721151470000001</v>
      </c>
      <c r="AE26" s="17">
        <v>2.0385540656000001</v>
      </c>
      <c r="AF26" s="17">
        <v>7.4288521100000005E-2</v>
      </c>
      <c r="AG26" s="17">
        <v>1.2841600000000001E-4</v>
      </c>
      <c r="AI26" s="17">
        <v>2.1723357200000001E-2</v>
      </c>
      <c r="AJ26" s="17">
        <v>0.80396447660000003</v>
      </c>
      <c r="AK26" s="17">
        <v>5.3030573499999997E-2</v>
      </c>
      <c r="AL26" s="17">
        <v>1.9522764299999999E-2</v>
      </c>
      <c r="AM26" s="17">
        <v>0.23622629349999999</v>
      </c>
      <c r="AN26" s="17">
        <v>4.3070819999999998E-4</v>
      </c>
      <c r="AS26" s="17">
        <v>3.1121100000000003E-5</v>
      </c>
      <c r="AT26" s="17">
        <v>5.9641900000000002E-5</v>
      </c>
      <c r="AU26" s="17">
        <v>0.1094532355</v>
      </c>
      <c r="AW26" s="17">
        <v>9.5585210000000004E-2</v>
      </c>
      <c r="AX26" s="17">
        <v>0.51539192810000001</v>
      </c>
      <c r="AY26" s="17">
        <v>4.3267887800000002E-2</v>
      </c>
      <c r="BD26" s="5">
        <v>3.3716399999999999E-7</v>
      </c>
      <c r="BF26" s="15"/>
      <c r="BG26" s="28" t="s">
        <v>195</v>
      </c>
      <c r="BH26" s="28">
        <v>0</v>
      </c>
      <c r="BI26" s="28">
        <v>2.4533021333024801E-2</v>
      </c>
      <c r="BJ26" s="28">
        <v>0</v>
      </c>
      <c r="BK26" s="28">
        <v>6.21816446948867</v>
      </c>
      <c r="BL26" s="28">
        <v>0</v>
      </c>
      <c r="BM26" s="28">
        <v>6.2225242541499197</v>
      </c>
      <c r="BN26" s="28">
        <v>6.2225242541499197</v>
      </c>
      <c r="BO26" s="28">
        <v>0.126824430101003</v>
      </c>
      <c r="BP26" s="28">
        <v>0</v>
      </c>
      <c r="BQ26" s="28">
        <v>2.1893935636061001E-6</v>
      </c>
      <c r="BR26" s="28">
        <v>3.15064204103901E-6</v>
      </c>
      <c r="BS26" s="28">
        <v>1.57997718904289</v>
      </c>
      <c r="BT26" s="28">
        <v>3.3812382920542998E-7</v>
      </c>
      <c r="BU26" s="28">
        <v>0</v>
      </c>
      <c r="BV26" s="28">
        <v>0</v>
      </c>
      <c r="BW26" s="28">
        <v>5.0763518701036903E-2</v>
      </c>
      <c r="BX26" s="28">
        <v>0.65586898673498295</v>
      </c>
      <c r="BY26" s="28">
        <v>1.48700207785623E-5</v>
      </c>
      <c r="BZ26" s="28">
        <v>4.7074194348451602E-5</v>
      </c>
      <c r="CA26" s="28">
        <v>4.1978654585036197E-2</v>
      </c>
      <c r="CB26" s="28">
        <v>0</v>
      </c>
      <c r="CC26" s="28">
        <v>843.95972145196902</v>
      </c>
      <c r="CD26" s="28">
        <v>3.7284151702943302E-2</v>
      </c>
      <c r="CE26" s="28">
        <v>5.4649680384927103E-6</v>
      </c>
      <c r="CF26" s="28">
        <v>1.33786401230178E-5</v>
      </c>
      <c r="CG26" s="28">
        <v>0</v>
      </c>
      <c r="CH26" s="28">
        <v>2.0619286567850899E-2</v>
      </c>
      <c r="CI26" s="28">
        <v>0.117528842921965</v>
      </c>
      <c r="CJ26" s="28">
        <v>0</v>
      </c>
      <c r="CK26" s="28">
        <v>5.31767962281538E-2</v>
      </c>
      <c r="CL26" s="28">
        <v>0</v>
      </c>
      <c r="CM26" s="28">
        <v>1.9577314522396201E-2</v>
      </c>
      <c r="CN26" s="28">
        <v>530.92950452222794</v>
      </c>
      <c r="CO26" s="28">
        <v>2.00574978160351E-5</v>
      </c>
      <c r="CP26" s="28">
        <v>3.4671268122250701E-2</v>
      </c>
      <c r="CQ26" s="28">
        <v>6.5992222560033396</v>
      </c>
      <c r="CR26" s="28">
        <v>148.70143540727301</v>
      </c>
      <c r="CS26" s="28">
        <v>3.3520020330451401</v>
      </c>
      <c r="CT26" s="28">
        <v>9.5847560936688697E-2</v>
      </c>
      <c r="CU26" s="28">
        <v>0</v>
      </c>
      <c r="CV26" s="28">
        <v>0</v>
      </c>
      <c r="CW26" s="28">
        <v>44.454706505695903</v>
      </c>
      <c r="CX26" s="28">
        <v>44.454706505695903</v>
      </c>
      <c r="CY26" s="28">
        <v>0</v>
      </c>
      <c r="CZ26" s="28">
        <v>0</v>
      </c>
      <c r="DA26" s="28">
        <v>0</v>
      </c>
      <c r="DB26" s="28">
        <v>0.51681728375634395</v>
      </c>
      <c r="DC26" s="28">
        <v>6.0161278896806601E-6</v>
      </c>
      <c r="DD26" s="28">
        <v>2.00537596322691E-6</v>
      </c>
      <c r="DE26" s="28">
        <v>0</v>
      </c>
      <c r="DF26" s="28">
        <v>0</v>
      </c>
      <c r="DG26" s="28">
        <v>0.167612658910122</v>
      </c>
      <c r="DH26" s="28">
        <v>0</v>
      </c>
      <c r="DI26" s="28">
        <v>0</v>
      </c>
      <c r="DJ26" s="28">
        <v>9.8290063446337103E-2</v>
      </c>
      <c r="DK26" s="28">
        <v>0</v>
      </c>
      <c r="DL26" s="28">
        <v>6.7318049791387999E-6</v>
      </c>
      <c r="DM26" s="28">
        <v>1.9154147941158601E-5</v>
      </c>
      <c r="DN26" s="28">
        <v>6.8210991142931003E-6</v>
      </c>
      <c r="DO26" s="28">
        <v>1.38501228525604E-5</v>
      </c>
      <c r="DP26" s="28">
        <v>2.0441576819886702</v>
      </c>
      <c r="DQ26" s="28">
        <v>0</v>
      </c>
      <c r="DR26" s="28">
        <v>0</v>
      </c>
      <c r="DS26" s="28">
        <v>0.179241008506861</v>
      </c>
      <c r="DT26" s="28">
        <v>0.228950386084427</v>
      </c>
      <c r="DU26" s="28">
        <v>0</v>
      </c>
      <c r="DV26" s="28">
        <v>5.28037214019195E-5</v>
      </c>
      <c r="DW26" s="28">
        <v>7.59729900736899E-5</v>
      </c>
      <c r="DX26" s="28">
        <v>310.43630163637903</v>
      </c>
      <c r="DY26" s="28">
        <v>2182.4089009805102</v>
      </c>
      <c r="DZ26" s="28">
        <v>242.48935298687701</v>
      </c>
      <c r="EA26" s="28">
        <v>2424.8982539673798</v>
      </c>
      <c r="EB26" s="28">
        <v>0</v>
      </c>
      <c r="EC26" s="28">
        <v>14.176404217605899</v>
      </c>
      <c r="ED26" s="28">
        <v>0</v>
      </c>
      <c r="EE26" s="28">
        <v>4.3185538173581102E-4</v>
      </c>
      <c r="EF26" s="28">
        <v>0</v>
      </c>
      <c r="EG26" s="28">
        <v>0</v>
      </c>
      <c r="EH26" s="28">
        <v>0</v>
      </c>
      <c r="EI26" s="28">
        <v>0</v>
      </c>
      <c r="EJ26" s="28">
        <v>3.1207418852824801E-5</v>
      </c>
      <c r="EK26" s="28">
        <v>5.9801709419798302E-5</v>
      </c>
      <c r="EL26" s="28">
        <v>0.10975355354155999</v>
      </c>
      <c r="EM26" s="28">
        <v>0.339437748860485</v>
      </c>
      <c r="EN26" s="28">
        <v>46.964016528381698</v>
      </c>
      <c r="EO26" s="28">
        <v>0.45901343408455703</v>
      </c>
      <c r="EP26" s="28">
        <v>1.1962326733797299</v>
      </c>
      <c r="EQ26" s="28">
        <v>2.90280785363516</v>
      </c>
      <c r="ER26" s="28">
        <v>0.67843246923174305</v>
      </c>
      <c r="ES26" s="28">
        <v>0</v>
      </c>
      <c r="ET26" s="28">
        <v>2.0055291919509298E-6</v>
      </c>
      <c r="EU26" s="28">
        <v>0.15953565325705199</v>
      </c>
      <c r="EV26" s="28">
        <v>42.375525872297302</v>
      </c>
      <c r="EW26" s="28">
        <v>42.375525872297302</v>
      </c>
      <c r="EX26" s="28">
        <v>0</v>
      </c>
      <c r="EY26" s="28">
        <v>4.09497511532931E-5</v>
      </c>
      <c r="EZ26" s="28">
        <v>9.0492898361414502E-6</v>
      </c>
      <c r="FA26" s="28">
        <v>1.2658313604171001</v>
      </c>
      <c r="FB26" s="28">
        <v>2.4198680533738799E-5</v>
      </c>
      <c r="FC26" s="28">
        <v>7.7799126385466799</v>
      </c>
      <c r="FD26" s="28">
        <v>1.93663272948736</v>
      </c>
      <c r="FE26" s="28">
        <v>1.0375541394533601</v>
      </c>
      <c r="FF26" s="28">
        <v>19.449788734381698</v>
      </c>
      <c r="FG26" s="28">
        <v>2.1763068600142099E-2</v>
      </c>
      <c r="FH26" s="28">
        <v>34.076598602363099</v>
      </c>
      <c r="FI26" s="28">
        <v>1.0572940265767099</v>
      </c>
      <c r="FJ26" s="28">
        <v>4.1129782132641202</v>
      </c>
      <c r="FK26" s="28">
        <v>0</v>
      </c>
      <c r="FL26" s="28">
        <v>0</v>
      </c>
      <c r="FM26" s="28">
        <v>63.892566717483597</v>
      </c>
      <c r="FN26" s="28">
        <v>1.1696453659827699</v>
      </c>
      <c r="FO26" s="28">
        <v>4.3389492316572797E-2</v>
      </c>
      <c r="FP26" s="28">
        <v>0</v>
      </c>
      <c r="FQ26" s="28">
        <v>0</v>
      </c>
      <c r="FR26" s="28">
        <v>0.66136240390863998</v>
      </c>
      <c r="FS26" s="28">
        <v>0.806166286512221</v>
      </c>
      <c r="FT26" s="28">
        <v>0</v>
      </c>
      <c r="FU26" s="28">
        <v>129.428089199005</v>
      </c>
      <c r="FV26" s="28">
        <v>0.236872782226173</v>
      </c>
      <c r="FW26" s="28">
        <v>1.01277696244532</v>
      </c>
      <c r="FY26" s="26">
        <f t="shared" si="0"/>
        <v>2.3985234083079203</v>
      </c>
      <c r="FZ26" s="40">
        <f t="shared" si="1"/>
        <v>2.7411984031594575E-3</v>
      </c>
      <c r="GA26" s="40">
        <f t="shared" si="2"/>
        <v>2.8488220956066402E-3</v>
      </c>
      <c r="GB26" s="40">
        <f t="shared" si="3"/>
        <v>2.7390828631275264E-3</v>
      </c>
      <c r="GC26" s="40">
        <f t="shared" si="4"/>
        <v>2.7431843249179728E-3</v>
      </c>
      <c r="GD26" s="40">
        <f t="shared" si="5"/>
        <v>2.7431843249179728E-3</v>
      </c>
      <c r="GE26" s="40">
        <f t="shared" si="6"/>
        <v>2.7569878240089199E-3</v>
      </c>
      <c r="GF26" s="40">
        <f t="shared" si="7"/>
        <v>2.7300971368351204E-3</v>
      </c>
      <c r="GG26" s="40">
        <f t="shared" si="8"/>
        <v>2.7303921876034518E-3</v>
      </c>
      <c r="GH26" s="40">
        <f t="shared" si="9"/>
        <v>2.7547993273227666E-3</v>
      </c>
      <c r="GI26" s="40">
        <f t="shared" si="10"/>
        <v>2.7407321545468554E-3</v>
      </c>
      <c r="GJ26" s="40">
        <f t="shared" si="11"/>
        <v>2.7415340732611345E-3</v>
      </c>
      <c r="GK26" s="40">
        <f t="shared" si="12"/>
        <v>0</v>
      </c>
      <c r="GL26" s="40">
        <f t="shared" si="13"/>
        <v>2.716023274080567E-3</v>
      </c>
      <c r="GM26" s="40">
        <f t="shared" si="14"/>
        <v>2.5103962837119713E-3</v>
      </c>
      <c r="GN26" s="40">
        <f t="shared" si="15"/>
        <v>2.8345576931723807E-3</v>
      </c>
      <c r="GO26" s="40">
        <f t="shared" si="16"/>
        <v>2.724654690207981E-3</v>
      </c>
      <c r="GP26" s="40">
        <f t="shared" si="17"/>
        <v>0</v>
      </c>
      <c r="GQ26" s="40">
        <f t="shared" si="18"/>
        <v>2.788973642476759E-3</v>
      </c>
      <c r="GR26" s="40">
        <f t="shared" si="19"/>
        <v>2.7144920313291166E-3</v>
      </c>
      <c r="GS26" s="40">
        <f t="shared" si="20"/>
        <v>0</v>
      </c>
      <c r="GT26" s="40">
        <f t="shared" si="21"/>
        <v>2.8748908017549035E-3</v>
      </c>
      <c r="GU26" s="40">
        <f t="shared" si="22"/>
        <v>2.8424676782981915E-3</v>
      </c>
      <c r="GV26" s="40">
        <f t="shared" si="23"/>
        <v>2.6371459813727292E-3</v>
      </c>
      <c r="GW26" s="40">
        <f t="shared" si="24"/>
        <v>2.7486293436255228E-3</v>
      </c>
      <c r="GX26" s="40">
        <f t="shared" si="25"/>
        <v>0</v>
      </c>
      <c r="GY26" s="40">
        <f t="shared" si="26"/>
        <v>2.7033044858499151E-3</v>
      </c>
      <c r="GZ26" s="40">
        <f t="shared" si="27"/>
        <v>2.8106688889260171E-3</v>
      </c>
      <c r="HA26" s="40">
        <f t="shared" si="28"/>
        <v>2.5764724612598426E-3</v>
      </c>
      <c r="HB26" s="40">
        <f t="shared" si="29"/>
        <v>2.7073126968556586E-3</v>
      </c>
      <c r="HC26" s="40">
        <f t="shared" si="30"/>
        <v>2.7488191180354287E-3</v>
      </c>
      <c r="HD26" s="40">
        <f t="shared" si="31"/>
        <v>1.4127685657597644</v>
      </c>
      <c r="HE26" s="40">
        <f t="shared" si="32"/>
        <v>2.8089293827045511E-3</v>
      </c>
      <c r="HF26" s="40">
        <f t="shared" si="33"/>
        <v>0</v>
      </c>
      <c r="HG26" s="40">
        <f t="shared" si="34"/>
        <v>1.8280507831495694E-3</v>
      </c>
      <c r="HH26" s="40">
        <f t="shared" si="35"/>
        <v>2.7386905470407254E-3</v>
      </c>
      <c r="HI26" s="40">
        <f t="shared" si="36"/>
        <v>2.7573288105926775E-3</v>
      </c>
      <c r="HJ26" s="40">
        <f t="shared" si="37"/>
        <v>2.7941853703679956E-3</v>
      </c>
      <c r="HK26" s="40">
        <f t="shared" si="38"/>
        <v>2.7367348341898749E-3</v>
      </c>
      <c r="HL26" s="40">
        <f t="shared" si="39"/>
        <v>2.6634778158647373E-3</v>
      </c>
      <c r="HM26" s="40">
        <f t="shared" si="40"/>
        <v>0</v>
      </c>
      <c r="HN26" s="40">
        <f t="shared" si="41"/>
        <v>0</v>
      </c>
      <c r="HO26" s="40">
        <f t="shared" si="42"/>
        <v>0</v>
      </c>
      <c r="HP26" s="40">
        <f t="shared" si="43"/>
        <v>0</v>
      </c>
      <c r="HQ26" s="40">
        <f t="shared" si="44"/>
        <v>2.7736440172358308E-3</v>
      </c>
      <c r="HR26" s="40">
        <f t="shared" si="45"/>
        <v>2.6794823739401306E-3</v>
      </c>
      <c r="HS26" s="40">
        <f t="shared" si="46"/>
        <v>2.7438023205810058E-3</v>
      </c>
      <c r="HT26" s="40">
        <f t="shared" si="47"/>
        <v>0</v>
      </c>
      <c r="HU26" s="40">
        <f t="shared" si="48"/>
        <v>2.7446812816406779E-3</v>
      </c>
      <c r="HV26" s="40">
        <f t="shared" si="49"/>
        <v>2.7655762122595429E-3</v>
      </c>
      <c r="HW26" s="40">
        <f t="shared" si="50"/>
        <v>2.8105027251363957E-3</v>
      </c>
      <c r="HX26" s="40">
        <f t="shared" si="51"/>
        <v>0</v>
      </c>
      <c r="HY26" s="40">
        <f t="shared" si="52"/>
        <v>0</v>
      </c>
      <c r="HZ26" s="40">
        <f t="shared" si="53"/>
        <v>0</v>
      </c>
      <c r="IA26" s="40">
        <f t="shared" si="54"/>
        <v>0</v>
      </c>
      <c r="IB26" s="40">
        <f t="shared" si="55"/>
        <v>2.846772506643629E-3</v>
      </c>
      <c r="IC26" s="40">
        <f t="shared" si="56"/>
        <v>0</v>
      </c>
    </row>
    <row r="27" spans="1:237" x14ac:dyDescent="0.25">
      <c r="A27" s="17" t="s">
        <v>196</v>
      </c>
      <c r="B27" s="17">
        <v>544.54759999999999</v>
      </c>
      <c r="C27" s="17"/>
      <c r="D27" s="17">
        <v>673.5249</v>
      </c>
      <c r="E27" s="17">
        <v>61.548405899999999</v>
      </c>
      <c r="F27" s="17">
        <v>51.706421900000002</v>
      </c>
      <c r="G27" s="17">
        <v>76.618099999999998</v>
      </c>
      <c r="H27" s="17">
        <v>971.96789999999999</v>
      </c>
      <c r="I27" s="17">
        <v>19.280903876</v>
      </c>
      <c r="J27" s="17">
        <v>16.611232922999999</v>
      </c>
      <c r="K27" s="5">
        <v>5.0544E-7</v>
      </c>
      <c r="L27" s="17">
        <v>5.7530187573999996</v>
      </c>
      <c r="N27" s="17">
        <v>3.5036040978999998</v>
      </c>
      <c r="O27" s="5">
        <v>2.7787199999999999E-6</v>
      </c>
      <c r="Q27" s="17">
        <v>7.4617770000000002E-3</v>
      </c>
      <c r="S27" s="5">
        <v>1.416E-7</v>
      </c>
      <c r="T27" s="17">
        <v>6.6861380000000003E-3</v>
      </c>
      <c r="W27" s="17">
        <v>6.9389810000000003E-3</v>
      </c>
      <c r="Y27" s="17">
        <v>141.76703721000001</v>
      </c>
      <c r="AA27" s="5">
        <v>4.4999999999999998E-9</v>
      </c>
      <c r="AB27" s="5">
        <v>1.26336E-6</v>
      </c>
      <c r="AC27" s="5">
        <v>9.5999999999999991E-7</v>
      </c>
      <c r="AD27" s="17">
        <v>0.23454648210000001</v>
      </c>
      <c r="AE27" s="17">
        <v>16.56231897</v>
      </c>
      <c r="AF27" s="17">
        <v>6.5090741499999993E-2</v>
      </c>
      <c r="AG27" s="5">
        <v>5.3054400000000003E-6</v>
      </c>
      <c r="AI27" s="17">
        <v>7.0663490000000004E-3</v>
      </c>
      <c r="AJ27" s="17">
        <v>4.4849792867999998</v>
      </c>
      <c r="AK27" s="17">
        <v>0.1344362496</v>
      </c>
      <c r="AL27" s="17">
        <v>1.0949118000000001E-2</v>
      </c>
      <c r="AM27" s="17">
        <v>1.7776079846999999</v>
      </c>
      <c r="AN27" s="17">
        <v>5.6477439000000001E-3</v>
      </c>
      <c r="AS27" s="17">
        <v>8.4732299999999995E-5</v>
      </c>
      <c r="AT27" s="17">
        <v>3.3755470000000002E-4</v>
      </c>
      <c r="AU27" s="17">
        <v>0.1190324215</v>
      </c>
      <c r="AW27" s="17">
        <v>0.38126203110000001</v>
      </c>
      <c r="AX27" s="17">
        <v>0.59910501900000002</v>
      </c>
      <c r="AY27" s="17">
        <v>8.6822740000000002E-3</v>
      </c>
      <c r="BD27" s="5">
        <v>5.76E-8</v>
      </c>
      <c r="BF27" s="15"/>
      <c r="BG27" s="28" t="s">
        <v>196</v>
      </c>
      <c r="BH27" s="28">
        <v>0.726272352168021</v>
      </c>
      <c r="BI27" s="28">
        <v>1.4624803002751401</v>
      </c>
      <c r="BJ27" s="28">
        <v>0</v>
      </c>
      <c r="BK27" s="28">
        <v>16.656659883318198</v>
      </c>
      <c r="BL27" s="28">
        <v>0</v>
      </c>
      <c r="BM27" s="28">
        <v>19.3336659287237</v>
      </c>
      <c r="BN27" s="28">
        <v>19.3336659287237</v>
      </c>
      <c r="BO27" s="28">
        <v>2.0481561159675299</v>
      </c>
      <c r="BP27" s="28">
        <v>0.58697484736933703</v>
      </c>
      <c r="BQ27" s="28">
        <v>2.0784470642702299E-7</v>
      </c>
      <c r="BR27" s="28">
        <v>2.9911649773750697E-7</v>
      </c>
      <c r="BS27" s="28">
        <v>5.7688026689749803</v>
      </c>
      <c r="BT27" s="28">
        <v>5.7758957670596703E-8</v>
      </c>
      <c r="BU27" s="28">
        <v>0</v>
      </c>
      <c r="BV27" s="28">
        <v>0</v>
      </c>
      <c r="BW27" s="28">
        <v>0</v>
      </c>
      <c r="BX27" s="28">
        <v>3.5132196666500302</v>
      </c>
      <c r="BY27" s="28">
        <v>6.6887239096766099E-7</v>
      </c>
      <c r="BZ27" s="28">
        <v>2.1180784514734999E-6</v>
      </c>
      <c r="CA27" s="28">
        <v>0</v>
      </c>
      <c r="CB27" s="28">
        <v>0</v>
      </c>
      <c r="CC27" s="28">
        <v>4873.3055911539504</v>
      </c>
      <c r="CD27" s="28">
        <v>7.4834728138229896E-3</v>
      </c>
      <c r="CE27" s="28">
        <v>4.1186759040328002E-8</v>
      </c>
      <c r="CF27" s="28">
        <v>1.00843642696913E-7</v>
      </c>
      <c r="CG27" s="28">
        <v>0</v>
      </c>
      <c r="CH27" s="28">
        <v>6.7041515944642003E-3</v>
      </c>
      <c r="CI27" s="28">
        <v>0.235192650477794</v>
      </c>
      <c r="CJ27" s="28">
        <v>0</v>
      </c>
      <c r="CK27" s="28">
        <v>0.134811248483275</v>
      </c>
      <c r="CL27" s="28">
        <v>0</v>
      </c>
      <c r="CM27" s="28">
        <v>1.09791900825079E-2</v>
      </c>
      <c r="CN27" s="28">
        <v>546.02358350104998</v>
      </c>
      <c r="CO27" s="28">
        <v>0</v>
      </c>
      <c r="CP27" s="28">
        <v>6.9573175350121797E-3</v>
      </c>
      <c r="CQ27" s="28">
        <v>36.531862789783403</v>
      </c>
      <c r="CR27" s="28">
        <v>769.57424185936998</v>
      </c>
      <c r="CS27" s="28">
        <v>25.709830334859301</v>
      </c>
      <c r="CT27" s="28">
        <v>0.38231169982136798</v>
      </c>
      <c r="CU27" s="28">
        <v>1.35304539885049</v>
      </c>
      <c r="CV27" s="28">
        <v>0.41786192671654798</v>
      </c>
      <c r="CW27" s="28">
        <v>142.15517607413199</v>
      </c>
      <c r="CX27" s="28">
        <v>142.15517607413199</v>
      </c>
      <c r="CY27" s="28">
        <v>1.9897368740655699E-2</v>
      </c>
      <c r="CZ27" s="28">
        <v>0</v>
      </c>
      <c r="DA27" s="28">
        <v>0</v>
      </c>
      <c r="DB27" s="28">
        <v>0.60074673806947798</v>
      </c>
      <c r="DC27" s="28">
        <v>1.80502587035721E-9</v>
      </c>
      <c r="DD27" s="28">
        <v>2.25623258761993E-9</v>
      </c>
      <c r="DE27" s="28">
        <v>0</v>
      </c>
      <c r="DF27" s="28">
        <v>0</v>
      </c>
      <c r="DG27" s="28">
        <v>4.5296081863178896</v>
      </c>
      <c r="DH27" s="28">
        <v>0.409755106788106</v>
      </c>
      <c r="DI27" s="28">
        <v>9.9494551268533397E-3</v>
      </c>
      <c r="DJ27" s="28">
        <v>11.684756692203999</v>
      </c>
      <c r="DK27" s="28">
        <v>0.95000897275250695</v>
      </c>
      <c r="DL27" s="28">
        <v>3.2944967123574499E-7</v>
      </c>
      <c r="DM27" s="28">
        <v>9.3764557394577705E-7</v>
      </c>
      <c r="DN27" s="28">
        <v>3.1775205718789599E-7</v>
      </c>
      <c r="DO27" s="28">
        <v>6.4505376521878201E-7</v>
      </c>
      <c r="DP27" s="28">
        <v>16.707240960169401</v>
      </c>
      <c r="DQ27" s="28">
        <v>0</v>
      </c>
      <c r="DR27" s="28">
        <v>0</v>
      </c>
      <c r="DS27" s="28">
        <v>0.51297355493702002</v>
      </c>
      <c r="DT27" s="28">
        <v>0</v>
      </c>
      <c r="DU27" s="28">
        <v>0</v>
      </c>
      <c r="DV27" s="28">
        <v>2.1818096639604998E-6</v>
      </c>
      <c r="DW27" s="28">
        <v>3.1395040702833299E-6</v>
      </c>
      <c r="DX27" s="28">
        <v>1839.7165140076099</v>
      </c>
      <c r="DY27" s="28">
        <v>607.82643450409603</v>
      </c>
      <c r="DZ27" s="28">
        <v>67.536227457111707</v>
      </c>
      <c r="EA27" s="28">
        <v>675.362661961208</v>
      </c>
      <c r="EB27" s="28">
        <v>4.4515394335228903E-3</v>
      </c>
      <c r="EC27" s="28">
        <v>67.190043311062794</v>
      </c>
      <c r="ED27" s="28">
        <v>0.48916612060515202</v>
      </c>
      <c r="EE27" s="28">
        <v>5.66247697440324E-3</v>
      </c>
      <c r="EF27" s="28">
        <v>0</v>
      </c>
      <c r="EG27" s="28">
        <v>0</v>
      </c>
      <c r="EH27" s="28">
        <v>0</v>
      </c>
      <c r="EI27" s="28">
        <v>0</v>
      </c>
      <c r="EJ27" s="28">
        <v>8.4963826191122399E-5</v>
      </c>
      <c r="EK27" s="28">
        <v>3.3843894656529299E-4</v>
      </c>
      <c r="EL27" s="28">
        <v>0.11936003259337299</v>
      </c>
      <c r="EM27" s="28">
        <v>0.56037373181875705</v>
      </c>
      <c r="EN27" s="28">
        <v>433.42769102685799</v>
      </c>
      <c r="EO27" s="28">
        <v>0.70275117544932997</v>
      </c>
      <c r="EP27" s="28">
        <v>1.3684049133308001</v>
      </c>
      <c r="EQ27" s="28">
        <v>3.61271508898405</v>
      </c>
      <c r="ER27" s="28">
        <v>0.89463321759067704</v>
      </c>
      <c r="ES27" s="28">
        <v>5.0915007413041497E-3</v>
      </c>
      <c r="ET27" s="28">
        <v>4.5129053059739799E-10</v>
      </c>
      <c r="EU27" s="28">
        <v>0.23117461576194501</v>
      </c>
      <c r="EV27" s="28">
        <v>61.714695772652703</v>
      </c>
      <c r="EW27" s="28">
        <v>51.8465133046886</v>
      </c>
      <c r="EX27" s="28">
        <v>9.8681824679640897</v>
      </c>
      <c r="EY27" s="28">
        <v>1.9239718469771801E-2</v>
      </c>
      <c r="EZ27" s="28">
        <v>3.8214617746104699E-3</v>
      </c>
      <c r="FA27" s="28">
        <v>3.3619152870693298</v>
      </c>
      <c r="FB27" s="28">
        <v>5.25519535706611E-3</v>
      </c>
      <c r="FC27" s="28">
        <v>8.9281070707738799</v>
      </c>
      <c r="FD27" s="28">
        <v>2.2046434615872101</v>
      </c>
      <c r="FE27" s="28">
        <v>1.1850882115555199</v>
      </c>
      <c r="FF27" s="28">
        <v>22.3467083163853</v>
      </c>
      <c r="FG27" s="28">
        <v>7.0783198134890101E-3</v>
      </c>
      <c r="FH27" s="28">
        <v>258.84599331077698</v>
      </c>
      <c r="FI27" s="28">
        <v>1.7055997655384401</v>
      </c>
      <c r="FJ27" s="28">
        <v>4.70058534146838</v>
      </c>
      <c r="FK27" s="28">
        <v>1.0405231032259101E-2</v>
      </c>
      <c r="FL27" s="28">
        <v>0</v>
      </c>
      <c r="FM27" s="28">
        <v>76.828003419632793</v>
      </c>
      <c r="FN27" s="28">
        <v>21.024038721904901</v>
      </c>
      <c r="FO27" s="28">
        <v>8.7058922832718502E-3</v>
      </c>
      <c r="FP27" s="28">
        <v>0</v>
      </c>
      <c r="FQ27" s="28">
        <v>6.9642761490977603E-2</v>
      </c>
      <c r="FR27" s="28">
        <v>13.780715342328801</v>
      </c>
      <c r="FS27" s="28">
        <v>4.4972594533320702</v>
      </c>
      <c r="FT27" s="28">
        <v>3.6845758331412899</v>
      </c>
      <c r="FU27" s="28">
        <v>974.63285338712603</v>
      </c>
      <c r="FV27" s="28">
        <v>1.7824781124520801</v>
      </c>
      <c r="FW27" s="28">
        <v>8.7849715801589401</v>
      </c>
      <c r="FY27" s="26">
        <f t="shared" si="0"/>
        <v>1.8875995279802773</v>
      </c>
      <c r="FZ27" s="40">
        <f t="shared" si="1"/>
        <v>2.7104765516366165E-3</v>
      </c>
      <c r="GA27" s="40">
        <f t="shared" si="2"/>
        <v>0</v>
      </c>
      <c r="GB27" s="40">
        <f t="shared" si="3"/>
        <v>2.7285731547682982E-3</v>
      </c>
      <c r="GC27" s="40">
        <f t="shared" si="4"/>
        <v>2.7017738350995158E-3</v>
      </c>
      <c r="GD27" s="40">
        <f t="shared" si="5"/>
        <v>2.7093618073115453E-3</v>
      </c>
      <c r="GE27" s="40">
        <f t="shared" si="6"/>
        <v>2.7396061718157317E-3</v>
      </c>
      <c r="GF27" s="40">
        <f t="shared" si="7"/>
        <v>2.7418121391931229E-3</v>
      </c>
      <c r="GG27" s="40">
        <f t="shared" si="8"/>
        <v>2.7364927009141059E-3</v>
      </c>
      <c r="GH27" s="40">
        <f t="shared" si="9"/>
        <v>2.7347133429994077E-3</v>
      </c>
      <c r="GI27" s="40">
        <f t="shared" si="10"/>
        <v>3.0096631935144806E-3</v>
      </c>
      <c r="GJ27" s="40">
        <f t="shared" si="11"/>
        <v>2.7435877129164867E-3</v>
      </c>
      <c r="GK27" s="40">
        <f t="shared" si="12"/>
        <v>0</v>
      </c>
      <c r="GL27" s="40">
        <f t="shared" si="13"/>
        <v>2.7444792508930279E-3</v>
      </c>
      <c r="GM27" s="40">
        <f t="shared" si="14"/>
        <v>2.9620985349949145E-3</v>
      </c>
      <c r="GN27" s="40">
        <f t="shared" si="15"/>
        <v>0</v>
      </c>
      <c r="GO27" s="40">
        <f t="shared" si="16"/>
        <v>2.9075934355836993E-3</v>
      </c>
      <c r="GP27" s="40">
        <f t="shared" si="17"/>
        <v>0</v>
      </c>
      <c r="GQ27" s="40">
        <f t="shared" si="18"/>
        <v>3.0395602912499757E-3</v>
      </c>
      <c r="GR27" s="40">
        <f t="shared" si="19"/>
        <v>2.6941703064160463E-3</v>
      </c>
      <c r="GS27" s="40">
        <f t="shared" si="20"/>
        <v>0</v>
      </c>
      <c r="GT27" s="40">
        <f t="shared" si="21"/>
        <v>0</v>
      </c>
      <c r="GU27" s="40">
        <f t="shared" si="22"/>
        <v>2.6425400231214636E-3</v>
      </c>
      <c r="GV27" s="40">
        <f t="shared" si="23"/>
        <v>0</v>
      </c>
      <c r="GW27" s="40">
        <f t="shared" si="24"/>
        <v>2.7378639757916576E-3</v>
      </c>
      <c r="GX27" s="40">
        <f t="shared" si="25"/>
        <v>0</v>
      </c>
      <c r="GY27" s="40">
        <f t="shared" si="26"/>
        <v>2.7886641276751172E-3</v>
      </c>
      <c r="GZ27" s="40">
        <f t="shared" si="27"/>
        <v>2.9565960466708101E-3</v>
      </c>
      <c r="HA27" s="40">
        <f t="shared" si="28"/>
        <v>2.9227316736229543E-3</v>
      </c>
      <c r="HB27" s="40">
        <f t="shared" si="29"/>
        <v>2.7549693860618044E-3</v>
      </c>
      <c r="HC27" s="40">
        <f t="shared" si="30"/>
        <v>8.7501025932361191E-3</v>
      </c>
      <c r="HD27" s="40">
        <f t="shared" si="31"/>
        <v>6.8808989284139601</v>
      </c>
      <c r="HE27" s="40">
        <f t="shared" si="32"/>
        <v>2.9919731905043464E-3</v>
      </c>
      <c r="HF27" s="40">
        <f t="shared" si="33"/>
        <v>0</v>
      </c>
      <c r="HG27" s="40">
        <f t="shared" si="34"/>
        <v>1.6940591936528604E-3</v>
      </c>
      <c r="HH27" s="40">
        <f t="shared" si="35"/>
        <v>2.7380653837606093E-3</v>
      </c>
      <c r="HI27" s="40">
        <f t="shared" si="36"/>
        <v>2.7894179166018346E-3</v>
      </c>
      <c r="HJ27" s="40">
        <f t="shared" si="37"/>
        <v>2.7465301321895389E-3</v>
      </c>
      <c r="HK27" s="40">
        <f t="shared" si="38"/>
        <v>2.7397085262879772E-3</v>
      </c>
      <c r="HL27" s="40">
        <f t="shared" si="39"/>
        <v>2.6086654536938061E-3</v>
      </c>
      <c r="HM27" s="40">
        <f t="shared" si="40"/>
        <v>0</v>
      </c>
      <c r="HN27" s="40">
        <f t="shared" si="41"/>
        <v>0</v>
      </c>
      <c r="HO27" s="40">
        <f t="shared" si="42"/>
        <v>0</v>
      </c>
      <c r="HP27" s="40">
        <f t="shared" si="43"/>
        <v>0</v>
      </c>
      <c r="HQ27" s="40">
        <f t="shared" si="44"/>
        <v>2.7324431311601827E-3</v>
      </c>
      <c r="HR27" s="40">
        <f t="shared" si="45"/>
        <v>2.6195652594763557E-3</v>
      </c>
      <c r="HS27" s="40">
        <f t="shared" si="46"/>
        <v>2.7522845393260806E-3</v>
      </c>
      <c r="HT27" s="40">
        <f t="shared" si="47"/>
        <v>0</v>
      </c>
      <c r="HU27" s="40">
        <f t="shared" si="48"/>
        <v>2.753142552221925E-3</v>
      </c>
      <c r="HV27" s="40">
        <f t="shared" si="49"/>
        <v>2.7402859555712799E-3</v>
      </c>
      <c r="HW27" s="40">
        <f t="shared" si="50"/>
        <v>2.7202877117043275E-3</v>
      </c>
      <c r="HX27" s="40">
        <f t="shared" si="51"/>
        <v>0</v>
      </c>
      <c r="HY27" s="40">
        <f t="shared" si="52"/>
        <v>0</v>
      </c>
      <c r="HZ27" s="40">
        <f t="shared" si="53"/>
        <v>0</v>
      </c>
      <c r="IA27" s="40">
        <f t="shared" si="54"/>
        <v>0</v>
      </c>
      <c r="IB27" s="40">
        <f t="shared" si="55"/>
        <v>2.7596817811927688E-3</v>
      </c>
      <c r="IC27" s="40">
        <f t="shared" si="56"/>
        <v>0</v>
      </c>
    </row>
    <row r="28" spans="1:237" x14ac:dyDescent="0.25">
      <c r="A28" s="17" t="s">
        <v>197</v>
      </c>
      <c r="B28" s="17">
        <v>895.15948103999995</v>
      </c>
      <c r="C28" s="17">
        <v>0.23993600000000001</v>
      </c>
      <c r="D28" s="17">
        <v>3623.1840935</v>
      </c>
      <c r="E28" s="17">
        <v>56.882043007999997</v>
      </c>
      <c r="F28" s="17">
        <v>56.568525827999999</v>
      </c>
      <c r="G28" s="17">
        <v>3.0960987592999998</v>
      </c>
      <c r="H28" s="17">
        <v>285.56080778</v>
      </c>
      <c r="I28" s="17">
        <v>10.060353291</v>
      </c>
      <c r="J28" s="17">
        <v>7.9561356992999999</v>
      </c>
      <c r="K28" s="17">
        <v>3.48376E-5</v>
      </c>
      <c r="L28" s="17">
        <v>1.6403915391999999</v>
      </c>
      <c r="M28" s="5">
        <v>9.9744000000000002E-7</v>
      </c>
      <c r="N28" s="17">
        <v>0.72501607130000001</v>
      </c>
      <c r="O28" s="17">
        <v>1.9156349999999999E-4</v>
      </c>
      <c r="P28" s="17">
        <v>1.4605552799999999E-2</v>
      </c>
      <c r="Q28" s="17">
        <v>2.7048923200000002E-2</v>
      </c>
      <c r="S28" s="5">
        <v>9.7573041999999997E-6</v>
      </c>
      <c r="T28" s="17">
        <v>3.4375219999999998E-2</v>
      </c>
      <c r="W28" s="17">
        <v>2.5153763499999999E-2</v>
      </c>
      <c r="X28" s="17">
        <v>1.16869335E-2</v>
      </c>
      <c r="Y28" s="17">
        <v>54.652894586000002</v>
      </c>
      <c r="AA28" s="17">
        <v>2.1611200000000001E-5</v>
      </c>
      <c r="AB28" s="17">
        <v>1.774918E-4</v>
      </c>
      <c r="AC28" s="17">
        <v>6.6179400000000005E-5</v>
      </c>
      <c r="AD28" s="17">
        <v>9.0577932700000002E-2</v>
      </c>
      <c r="AE28" s="17">
        <v>3.1232688370999999</v>
      </c>
      <c r="AF28" s="17">
        <v>9.1734043599999995E-2</v>
      </c>
      <c r="AG28" s="17">
        <v>3.6573379999999998E-4</v>
      </c>
      <c r="AI28" s="17">
        <v>3.6330003999999999E-2</v>
      </c>
      <c r="AJ28" s="17">
        <v>1.3382343752000001</v>
      </c>
      <c r="AK28" s="17">
        <v>4.4814278899999997E-2</v>
      </c>
      <c r="AL28" s="17">
        <v>2.2034509800000001E-2</v>
      </c>
      <c r="AM28" s="17">
        <v>0.85592352650000003</v>
      </c>
      <c r="AN28" s="17">
        <v>8.1971612000000006E-3</v>
      </c>
      <c r="AO28" s="5">
        <v>1.4961600000000001E-7</v>
      </c>
      <c r="AP28" s="5">
        <v>1.3299200000000001E-6</v>
      </c>
      <c r="AR28" s="5">
        <v>9.9743999999999996E-8</v>
      </c>
      <c r="AS28" s="17">
        <v>2.5332179999999998E-4</v>
      </c>
      <c r="AT28" s="17">
        <v>6.8098370000000004E-4</v>
      </c>
      <c r="AU28" s="17">
        <v>4.8822279599999997E-2</v>
      </c>
      <c r="AW28" s="17">
        <v>0.26582521640000001</v>
      </c>
      <c r="AX28" s="17">
        <v>2.0090762729999998</v>
      </c>
      <c r="AY28" s="17">
        <v>3.1470642E-2</v>
      </c>
      <c r="BD28" s="5">
        <v>2.3320099000000002E-6</v>
      </c>
      <c r="BF28" s="15"/>
      <c r="BG28" s="28" t="s">
        <v>197</v>
      </c>
      <c r="BH28" s="28">
        <v>0</v>
      </c>
      <c r="BI28" s="28">
        <v>12.957783370475299</v>
      </c>
      <c r="BJ28" s="28">
        <v>0</v>
      </c>
      <c r="BK28" s="28">
        <v>7.9778976776485102</v>
      </c>
      <c r="BL28" s="28">
        <v>0</v>
      </c>
      <c r="BM28" s="28">
        <v>10.087886619509099</v>
      </c>
      <c r="BN28" s="28">
        <v>10.087886619509099</v>
      </c>
      <c r="BO28" s="28">
        <v>0.219704722336758</v>
      </c>
      <c r="BP28" s="28">
        <v>0</v>
      </c>
      <c r="BQ28" s="28">
        <v>1.43242058676014E-5</v>
      </c>
      <c r="BR28" s="28">
        <v>2.06137883673121E-5</v>
      </c>
      <c r="BS28" s="28">
        <v>1.6448768850287601</v>
      </c>
      <c r="BT28" s="28">
        <v>2.3383321920966401E-6</v>
      </c>
      <c r="BU28" s="28">
        <v>3.2007830817308498E-7</v>
      </c>
      <c r="BV28" s="28">
        <v>6.8017151959081902E-7</v>
      </c>
      <c r="BW28" s="28">
        <v>1.1721621461303299E-2</v>
      </c>
      <c r="BX28" s="28">
        <v>0.727002953577226</v>
      </c>
      <c r="BY28" s="28">
        <v>4.6107031090681703E-5</v>
      </c>
      <c r="BZ28" s="28">
        <v>1.4601188401483701E-4</v>
      </c>
      <c r="CA28" s="28">
        <v>1.46432951177596E-2</v>
      </c>
      <c r="CB28" s="28">
        <v>0</v>
      </c>
      <c r="CC28" s="28">
        <v>1445.7215061120801</v>
      </c>
      <c r="CD28" s="28">
        <v>2.71234802162575E-2</v>
      </c>
      <c r="CE28" s="28">
        <v>2.8377627496045499E-6</v>
      </c>
      <c r="CF28" s="28">
        <v>6.9483608084348603E-6</v>
      </c>
      <c r="CG28" s="28">
        <v>0</v>
      </c>
      <c r="CH28" s="28">
        <v>3.4469368274158099E-2</v>
      </c>
      <c r="CI28" s="28">
        <v>9.0826341779542505E-2</v>
      </c>
      <c r="CJ28" s="28">
        <v>0</v>
      </c>
      <c r="CK28" s="28">
        <v>4.4940389606622402E-2</v>
      </c>
      <c r="CL28" s="28">
        <v>0</v>
      </c>
      <c r="CM28" s="28">
        <v>2.2095220667504301E-2</v>
      </c>
      <c r="CN28" s="28">
        <v>897.61334760164505</v>
      </c>
      <c r="CO28" s="28">
        <v>0</v>
      </c>
      <c r="CP28" s="28">
        <v>2.5223499084299099E-2</v>
      </c>
      <c r="CQ28" s="28">
        <v>11.436291253428999</v>
      </c>
      <c r="CR28" s="28">
        <v>257.656495766928</v>
      </c>
      <c r="CS28" s="28">
        <v>5.8084388530746098</v>
      </c>
      <c r="CT28" s="28">
        <v>0.266551875720828</v>
      </c>
      <c r="CU28" s="28">
        <v>2.5210190931463899E-2</v>
      </c>
      <c r="CV28" s="28">
        <v>0</v>
      </c>
      <c r="CW28" s="28">
        <v>54.8025329926922</v>
      </c>
      <c r="CX28" s="28">
        <v>54.8025329926922</v>
      </c>
      <c r="CY28" s="28">
        <v>0</v>
      </c>
      <c r="CZ28" s="28">
        <v>0</v>
      </c>
      <c r="DA28" s="28">
        <v>0</v>
      </c>
      <c r="DB28" s="28">
        <v>2.0146174368425398</v>
      </c>
      <c r="DC28" s="28">
        <v>8.6684880552478601E-6</v>
      </c>
      <c r="DD28" s="28">
        <v>1.08348627085985E-5</v>
      </c>
      <c r="DE28" s="28">
        <v>0</v>
      </c>
      <c r="DF28" s="28">
        <v>0</v>
      </c>
      <c r="DG28" s="28">
        <v>0.317790539063877</v>
      </c>
      <c r="DH28" s="28">
        <v>1.05474070708841E-4</v>
      </c>
      <c r="DI28" s="28">
        <v>0</v>
      </c>
      <c r="DJ28" s="28">
        <v>11.8293492603171</v>
      </c>
      <c r="DK28" s="28">
        <v>0.53931250998297697</v>
      </c>
      <c r="DL28" s="28">
        <v>4.6276267244277599E-5</v>
      </c>
      <c r="DM28" s="28">
        <v>1.3171382242872101E-4</v>
      </c>
      <c r="DN28" s="28">
        <v>2.1902354426054201E-5</v>
      </c>
      <c r="DO28" s="28">
        <v>4.4466598323384901E-5</v>
      </c>
      <c r="DP28" s="28">
        <v>3.1318248873333299</v>
      </c>
      <c r="DQ28" s="28">
        <v>0</v>
      </c>
      <c r="DR28" s="28">
        <v>0</v>
      </c>
      <c r="DS28" s="28">
        <v>0.27345088177686999</v>
      </c>
      <c r="DT28" s="28">
        <v>0.24059209312323299</v>
      </c>
      <c r="DU28" s="28">
        <v>0</v>
      </c>
      <c r="DV28" s="28">
        <v>1.5037649542265299E-4</v>
      </c>
      <c r="DW28" s="28">
        <v>2.16408407325958E-4</v>
      </c>
      <c r="DX28" s="28">
        <v>588.61640832817704</v>
      </c>
      <c r="DY28" s="28">
        <v>3269.8021898448401</v>
      </c>
      <c r="DZ28" s="28">
        <v>363.31042666181497</v>
      </c>
      <c r="EA28" s="28">
        <v>3633.1126165066498</v>
      </c>
      <c r="EB28" s="28">
        <v>0</v>
      </c>
      <c r="EC28" s="28">
        <v>24.555656326169501</v>
      </c>
      <c r="ED28" s="28">
        <v>0</v>
      </c>
      <c r="EE28" s="28">
        <v>8.2186754697563397E-3</v>
      </c>
      <c r="EF28" s="28">
        <v>1.5004153640106401E-7</v>
      </c>
      <c r="EG28" s="28">
        <v>1.33374960123899E-6</v>
      </c>
      <c r="EH28" s="28">
        <v>0</v>
      </c>
      <c r="EI28" s="28">
        <v>1.00020540463081E-7</v>
      </c>
      <c r="EJ28" s="28">
        <v>2.54050131657819E-4</v>
      </c>
      <c r="EK28" s="28">
        <v>6.8290146848724398E-4</v>
      </c>
      <c r="EL28" s="28">
        <v>4.8948303266337201E-2</v>
      </c>
      <c r="EM28" s="28">
        <v>0.39530620755193302</v>
      </c>
      <c r="EN28" s="28">
        <v>94.801271684105402</v>
      </c>
      <c r="EO28" s="28">
        <v>0.53483695879010196</v>
      </c>
      <c r="EP28" s="28">
        <v>1.39520165315783</v>
      </c>
      <c r="EQ28" s="28">
        <v>3.4566985338602301</v>
      </c>
      <c r="ER28" s="28">
        <v>0.79060743019339996</v>
      </c>
      <c r="ES28" s="28">
        <v>0.17330291620628499</v>
      </c>
      <c r="ET28" s="28">
        <v>2.1671624861522201E-6</v>
      </c>
      <c r="EU28" s="28">
        <v>0.18602681783539099</v>
      </c>
      <c r="EV28" s="28">
        <v>57.038009114123199</v>
      </c>
      <c r="EW28" s="28">
        <v>56.7236333958298</v>
      </c>
      <c r="EX28" s="28">
        <v>0.314375718293401</v>
      </c>
      <c r="EY28" s="28">
        <v>0</v>
      </c>
      <c r="EZ28" s="28">
        <v>0</v>
      </c>
      <c r="FA28" s="28">
        <v>7.0599099807866903</v>
      </c>
      <c r="FB28" s="28">
        <v>0</v>
      </c>
      <c r="FC28" s="28">
        <v>9.2855835989351796</v>
      </c>
      <c r="FD28" s="28">
        <v>2.2555604590904901</v>
      </c>
      <c r="FE28" s="28">
        <v>1.2309503534339701</v>
      </c>
      <c r="FF28" s="28">
        <v>23.214918157817799</v>
      </c>
      <c r="FG28" s="28">
        <v>3.6400510160551701E-2</v>
      </c>
      <c r="FH28" s="28">
        <v>59.848182004922499</v>
      </c>
      <c r="FI28" s="28">
        <v>1.23242216046341</v>
      </c>
      <c r="FJ28" s="28">
        <v>5.5123081069682698</v>
      </c>
      <c r="FK28" s="28">
        <v>6.0738768828849497E-8</v>
      </c>
      <c r="FL28" s="28">
        <v>0</v>
      </c>
      <c r="FM28" s="28">
        <v>3.1045928765400501</v>
      </c>
      <c r="FN28" s="28">
        <v>7.4521474499872697</v>
      </c>
      <c r="FO28" s="28">
        <v>3.1557621650579397E-2</v>
      </c>
      <c r="FP28" s="28">
        <v>0</v>
      </c>
      <c r="FQ28" s="28">
        <v>0</v>
      </c>
      <c r="FR28" s="28">
        <v>26.543784975282801</v>
      </c>
      <c r="FS28" s="28">
        <v>1.3419057640616601</v>
      </c>
      <c r="FT28" s="28">
        <v>1.0798132270705401E-3</v>
      </c>
      <c r="FU28" s="28">
        <v>286.34281063597803</v>
      </c>
      <c r="FV28" s="28">
        <v>0.85826475319068996</v>
      </c>
      <c r="FW28" s="28">
        <v>12.336526782779099</v>
      </c>
      <c r="FY28" s="26">
        <f t="shared" si="0"/>
        <v>2.0556353659476838</v>
      </c>
      <c r="FZ28" s="40">
        <f t="shared" si="1"/>
        <v>2.7412618797202346E-3</v>
      </c>
      <c r="GA28" s="40">
        <f t="shared" si="2"/>
        <v>2.7344505336130294E-3</v>
      </c>
      <c r="GB28" s="40">
        <f t="shared" si="3"/>
        <v>2.7402756112949391E-3</v>
      </c>
      <c r="GC28" s="40">
        <f t="shared" si="4"/>
        <v>2.7419216658808596E-3</v>
      </c>
      <c r="GD28" s="40">
        <f t="shared" si="5"/>
        <v>2.7419411335097513E-3</v>
      </c>
      <c r="GE28" s="40">
        <f t="shared" si="6"/>
        <v>2.7434904053160051E-3</v>
      </c>
      <c r="GF28" s="40">
        <f t="shared" si="7"/>
        <v>2.7384810333653596E-3</v>
      </c>
      <c r="GG28" s="40">
        <f t="shared" si="8"/>
        <v>2.7368152700691338E-3</v>
      </c>
      <c r="GH28" s="40">
        <f t="shared" si="9"/>
        <v>2.735244743302332E-3</v>
      </c>
      <c r="GI28" s="40">
        <f t="shared" si="10"/>
        <v>2.8817781624882921E-3</v>
      </c>
      <c r="GJ28" s="40">
        <f t="shared" si="11"/>
        <v>2.7343141692547359E-3</v>
      </c>
      <c r="GK28" s="40">
        <f t="shared" si="12"/>
        <v>2.8170393847289457E-3</v>
      </c>
      <c r="GL28" s="40">
        <f t="shared" si="13"/>
        <v>2.7404665301603327E-3</v>
      </c>
      <c r="GM28" s="40">
        <f t="shared" si="14"/>
        <v>2.8993785638638655E-3</v>
      </c>
      <c r="GN28" s="40">
        <f t="shared" si="15"/>
        <v>2.5841074471073915E-3</v>
      </c>
      <c r="GO28" s="40">
        <f t="shared" si="16"/>
        <v>2.756376499952435E-3</v>
      </c>
      <c r="GP28" s="40">
        <f t="shared" si="17"/>
        <v>0</v>
      </c>
      <c r="GQ28" s="40">
        <f t="shared" si="18"/>
        <v>2.9536188939780464E-3</v>
      </c>
      <c r="GR28" s="40">
        <f t="shared" si="19"/>
        <v>2.7388413560146302E-3</v>
      </c>
      <c r="GS28" s="40">
        <f t="shared" si="20"/>
        <v>0</v>
      </c>
      <c r="GT28" s="40">
        <f t="shared" si="21"/>
        <v>0</v>
      </c>
      <c r="GU28" s="40">
        <f t="shared" si="22"/>
        <v>2.7723717883846692E-3</v>
      </c>
      <c r="GV28" s="40">
        <f t="shared" si="23"/>
        <v>2.9680977737487233E-3</v>
      </c>
      <c r="GW28" s="40">
        <f t="shared" si="24"/>
        <v>2.7379777013774001E-3</v>
      </c>
      <c r="GX28" s="40">
        <f t="shared" si="25"/>
        <v>0</v>
      </c>
      <c r="GY28" s="40">
        <f t="shared" si="26"/>
        <v>2.7445606906872145E-3</v>
      </c>
      <c r="GZ28" s="40">
        <f t="shared" si="27"/>
        <v>2.8073954571344816E-3</v>
      </c>
      <c r="HA28" s="40">
        <f t="shared" si="28"/>
        <v>2.8642258684590102E-3</v>
      </c>
      <c r="HB28" s="40">
        <f t="shared" si="29"/>
        <v>2.7424900540096182E-3</v>
      </c>
      <c r="HC28" s="40">
        <f t="shared" si="30"/>
        <v>2.7394536556367539E-3</v>
      </c>
      <c r="HD28" s="40">
        <f t="shared" si="31"/>
        <v>1.9809094971244681</v>
      </c>
      <c r="HE28" s="40">
        <f t="shared" si="32"/>
        <v>2.8739557257519313E-3</v>
      </c>
      <c r="HF28" s="40">
        <f t="shared" si="33"/>
        <v>0</v>
      </c>
      <c r="HG28" s="40">
        <f t="shared" si="34"/>
        <v>1.9407143624785132E-3</v>
      </c>
      <c r="HH28" s="40">
        <f t="shared" si="35"/>
        <v>2.7434572969411816E-3</v>
      </c>
      <c r="HI28" s="40">
        <f t="shared" si="36"/>
        <v>2.8140742129046095E-3</v>
      </c>
      <c r="HJ28" s="40">
        <f t="shared" si="37"/>
        <v>2.7552629060211531E-3</v>
      </c>
      <c r="HK28" s="40">
        <f t="shared" si="38"/>
        <v>2.7353222784558236E-3</v>
      </c>
      <c r="HL28" s="40">
        <f t="shared" si="39"/>
        <v>2.6246000574368412E-3</v>
      </c>
      <c r="HM28" s="40">
        <f t="shared" si="40"/>
        <v>2.8441904680248336E-3</v>
      </c>
      <c r="HN28" s="40">
        <f t="shared" si="41"/>
        <v>2.8795726351885124E-3</v>
      </c>
      <c r="HO28" s="40">
        <f t="shared" si="42"/>
        <v>0</v>
      </c>
      <c r="HP28" s="40">
        <f t="shared" si="43"/>
        <v>2.7725022365356054E-3</v>
      </c>
      <c r="HQ28" s="40">
        <f t="shared" si="44"/>
        <v>2.8751242799436006E-3</v>
      </c>
      <c r="HR28" s="40">
        <f t="shared" si="45"/>
        <v>2.8161738485721986E-3</v>
      </c>
      <c r="HS28" s="40">
        <f t="shared" si="46"/>
        <v>2.5812737006488239E-3</v>
      </c>
      <c r="HT28" s="40">
        <f t="shared" si="47"/>
        <v>0</v>
      </c>
      <c r="HU28" s="40">
        <f t="shared" si="48"/>
        <v>2.7335981539635215E-3</v>
      </c>
      <c r="HV28" s="40">
        <f t="shared" si="49"/>
        <v>2.7580654438100561E-3</v>
      </c>
      <c r="HW28" s="40">
        <f t="shared" si="50"/>
        <v>2.7638346424390336E-3</v>
      </c>
      <c r="HX28" s="40">
        <f t="shared" si="51"/>
        <v>0</v>
      </c>
      <c r="HY28" s="40">
        <f t="shared" si="52"/>
        <v>0</v>
      </c>
      <c r="HZ28" s="40">
        <f t="shared" si="53"/>
        <v>0</v>
      </c>
      <c r="IA28" s="40">
        <f t="shared" si="54"/>
        <v>0</v>
      </c>
      <c r="IB28" s="40">
        <f t="shared" si="55"/>
        <v>2.7110914480422731E-3</v>
      </c>
      <c r="IC28" s="40">
        <f t="shared" si="56"/>
        <v>0</v>
      </c>
    </row>
    <row r="29" spans="1:237" x14ac:dyDescent="0.25">
      <c r="A29" s="17" t="s">
        <v>198</v>
      </c>
      <c r="B29" s="17">
        <v>140.77352482000001</v>
      </c>
      <c r="C29" s="17"/>
      <c r="D29" s="17">
        <v>252.36818864</v>
      </c>
      <c r="E29" s="17">
        <v>18.142241522999999</v>
      </c>
      <c r="F29" s="17">
        <v>15.437014360999999</v>
      </c>
      <c r="G29" s="17">
        <v>17.934518865000001</v>
      </c>
      <c r="H29" s="17">
        <v>19.331190052</v>
      </c>
      <c r="I29" s="17">
        <v>0.18232711970000001</v>
      </c>
      <c r="J29" s="17">
        <v>6.1394601E-2</v>
      </c>
      <c r="K29" s="5">
        <v>1.3665104E-6</v>
      </c>
      <c r="L29" s="17">
        <v>8.3994789599999994E-2</v>
      </c>
      <c r="N29" s="17">
        <v>3.2373566E-3</v>
      </c>
      <c r="O29" s="5">
        <v>7.5125623999999998E-6</v>
      </c>
      <c r="S29" s="5">
        <v>3.8283035999999998E-7</v>
      </c>
      <c r="Y29" s="17">
        <v>2.9677072254999999</v>
      </c>
      <c r="AA29" s="5">
        <v>5.9547939999999999E-8</v>
      </c>
      <c r="AB29" s="5">
        <v>3.4156299E-6</v>
      </c>
      <c r="AC29" s="5">
        <v>2.5954602E-6</v>
      </c>
      <c r="AD29" s="17">
        <v>2.077545E-4</v>
      </c>
      <c r="AE29" s="17">
        <v>1.7387804100000001E-2</v>
      </c>
      <c r="AF29" s="17">
        <v>8.4425686000000003E-3</v>
      </c>
      <c r="AG29" s="17">
        <v>1.43438E-5</v>
      </c>
      <c r="AJ29" s="17">
        <v>0.51514326560000001</v>
      </c>
      <c r="AK29" s="17">
        <v>1.0388E-4</v>
      </c>
      <c r="AL29" s="17">
        <v>2.8757900000000001E-5</v>
      </c>
      <c r="AM29" s="17">
        <v>0.25435943719999998</v>
      </c>
      <c r="AN29" s="17">
        <v>2.9309999999999999E-5</v>
      </c>
      <c r="AS29" s="5">
        <v>6.4187624000000005E-7</v>
      </c>
      <c r="AT29" s="5">
        <v>1.3984052E-6</v>
      </c>
      <c r="AU29" s="17">
        <v>7.972745E-4</v>
      </c>
      <c r="AW29" s="17">
        <v>0.1216206985</v>
      </c>
      <c r="AX29" s="17">
        <v>9.5855309E-3</v>
      </c>
      <c r="BF29" s="15"/>
      <c r="BG29" s="28" t="s">
        <v>198</v>
      </c>
      <c r="BH29" s="28">
        <v>3.6581447463086503E-2</v>
      </c>
      <c r="BI29" s="28">
        <v>7.3662329670133406E-2</v>
      </c>
      <c r="BJ29" s="28">
        <v>0</v>
      </c>
      <c r="BK29" s="28">
        <v>6.1564247298626897E-2</v>
      </c>
      <c r="BL29" s="28">
        <v>0</v>
      </c>
      <c r="BM29" s="28">
        <v>0.18282834087953201</v>
      </c>
      <c r="BN29" s="28">
        <v>0.18282834087953201</v>
      </c>
      <c r="BO29" s="28">
        <v>7.7705973866651706E-2</v>
      </c>
      <c r="BP29" s="28">
        <v>2.95646183607533E-2</v>
      </c>
      <c r="BQ29" s="28">
        <v>5.6190302970177002E-7</v>
      </c>
      <c r="BR29" s="28">
        <v>8.0862822908227601E-7</v>
      </c>
      <c r="BS29" s="28">
        <v>8.4228018130155999E-2</v>
      </c>
      <c r="BT29" s="28">
        <v>0</v>
      </c>
      <c r="BU29" s="28">
        <v>0</v>
      </c>
      <c r="BV29" s="28">
        <v>0</v>
      </c>
      <c r="BW29" s="28">
        <v>0</v>
      </c>
      <c r="BX29" s="28">
        <v>3.24554724372293E-3</v>
      </c>
      <c r="BY29" s="28">
        <v>1.8082538842683601E-6</v>
      </c>
      <c r="BZ29" s="28">
        <v>5.7267282858512797E-6</v>
      </c>
      <c r="CA29" s="28">
        <v>0</v>
      </c>
      <c r="CB29" s="28">
        <v>0</v>
      </c>
      <c r="CC29" s="28">
        <v>39.847635636202803</v>
      </c>
      <c r="CD29" s="28">
        <v>0</v>
      </c>
      <c r="CE29" s="28">
        <v>1.11362070580972E-7</v>
      </c>
      <c r="CF29" s="28">
        <v>2.7261165032490401E-7</v>
      </c>
      <c r="CG29" s="28">
        <v>0</v>
      </c>
      <c r="CH29" s="28">
        <v>0</v>
      </c>
      <c r="CI29" s="28">
        <v>2.0831881599232699E-4</v>
      </c>
      <c r="CJ29" s="28">
        <v>0</v>
      </c>
      <c r="CK29" s="28">
        <v>1.04134889342747E-4</v>
      </c>
      <c r="CL29" s="28">
        <v>0</v>
      </c>
      <c r="CM29" s="28">
        <v>2.8834525207096501E-5</v>
      </c>
      <c r="CN29" s="28">
        <v>141.15811114866301</v>
      </c>
      <c r="CO29" s="28">
        <v>0</v>
      </c>
      <c r="CP29" s="28">
        <v>0</v>
      </c>
      <c r="CQ29" s="28">
        <v>0.256543796052771</v>
      </c>
      <c r="CR29" s="28">
        <v>1.51722333914984</v>
      </c>
      <c r="CS29" s="28">
        <v>9.4828996192434803E-2</v>
      </c>
      <c r="CT29" s="28">
        <v>0.121957663287786</v>
      </c>
      <c r="CU29" s="28">
        <v>6.8151524703252003E-2</v>
      </c>
      <c r="CV29" s="28">
        <v>2.1047501364109999E-2</v>
      </c>
      <c r="CW29" s="28">
        <v>2.97587156266672</v>
      </c>
      <c r="CX29" s="28">
        <v>2.97587156266672</v>
      </c>
      <c r="CY29" s="28">
        <v>1.00213554324641E-3</v>
      </c>
      <c r="CZ29" s="28">
        <v>0</v>
      </c>
      <c r="DA29" s="28">
        <v>0</v>
      </c>
      <c r="DB29" s="28">
        <v>9.6129154104730198E-3</v>
      </c>
      <c r="DC29" s="28">
        <v>2.3884176575009601E-8</v>
      </c>
      <c r="DD29" s="28">
        <v>2.9852862553283097E-8</v>
      </c>
      <c r="DE29" s="28">
        <v>0</v>
      </c>
      <c r="DF29" s="28">
        <v>0</v>
      </c>
      <c r="DG29" s="28">
        <v>3.8772584394801198E-2</v>
      </c>
      <c r="DH29" s="28">
        <v>2.0045020108136601E-2</v>
      </c>
      <c r="DI29" s="28">
        <v>5.0108476476131997E-4</v>
      </c>
      <c r="DJ29" s="28">
        <v>0.56831665778693796</v>
      </c>
      <c r="DK29" s="28">
        <v>4.7851026028869301E-2</v>
      </c>
      <c r="DL29" s="28">
        <v>8.9073474539371705E-7</v>
      </c>
      <c r="DM29" s="28">
        <v>2.5351179748342299E-6</v>
      </c>
      <c r="DN29" s="28">
        <v>8.5900979403319004E-7</v>
      </c>
      <c r="DO29" s="28">
        <v>1.74411702133523E-6</v>
      </c>
      <c r="DP29" s="28">
        <v>2.24461242084955E-2</v>
      </c>
      <c r="DQ29" s="28">
        <v>0</v>
      </c>
      <c r="DR29" s="28">
        <v>0</v>
      </c>
      <c r="DS29" s="28">
        <v>9.9898383981985705E-3</v>
      </c>
      <c r="DT29" s="28">
        <v>0</v>
      </c>
      <c r="DU29" s="28">
        <v>0</v>
      </c>
      <c r="DV29" s="28">
        <v>5.8985631376179802E-6</v>
      </c>
      <c r="DW29" s="28">
        <v>8.4882444043938305E-6</v>
      </c>
      <c r="DX29" s="28">
        <v>10.4479947428584</v>
      </c>
      <c r="DY29" s="28">
        <v>227.75714288309399</v>
      </c>
      <c r="DZ29" s="28">
        <v>25.306329597160399</v>
      </c>
      <c r="EA29" s="28">
        <v>253.063472480255</v>
      </c>
      <c r="EB29" s="28">
        <v>2.24217263975926E-4</v>
      </c>
      <c r="EC29" s="28">
        <v>0.47462109128854801</v>
      </c>
      <c r="ED29" s="28">
        <v>2.4638005914614999E-2</v>
      </c>
      <c r="EE29" s="28">
        <v>2.9387791348732601E-5</v>
      </c>
      <c r="EF29" s="28">
        <v>0</v>
      </c>
      <c r="EG29" s="28">
        <v>0</v>
      </c>
      <c r="EH29" s="28">
        <v>0</v>
      </c>
      <c r="EI29" s="28">
        <v>0</v>
      </c>
      <c r="EJ29" s="28">
        <v>6.4357347319455498E-7</v>
      </c>
      <c r="EK29" s="28">
        <v>1.4023193425817299E-6</v>
      </c>
      <c r="EL29" s="28">
        <v>7.9942901020188496E-4</v>
      </c>
      <c r="EM29" s="28">
        <v>0.12338503631783999</v>
      </c>
      <c r="EN29" s="28">
        <v>2.0758195235265</v>
      </c>
      <c r="EO29" s="28">
        <v>0.16696993390322701</v>
      </c>
      <c r="EP29" s="28">
        <v>0.435488532923274</v>
      </c>
      <c r="EQ29" s="28">
        <v>1.1055219421617399</v>
      </c>
      <c r="ER29" s="28">
        <v>0.246785653426809</v>
      </c>
      <c r="ES29" s="28">
        <v>0</v>
      </c>
      <c r="ET29" s="28">
        <v>5.9702426737655403E-9</v>
      </c>
      <c r="EU29" s="28">
        <v>5.8066066696428997E-2</v>
      </c>
      <c r="EV29" s="28">
        <v>18.192243867357998</v>
      </c>
      <c r="EW29" s="28">
        <v>15.4795318824817</v>
      </c>
      <c r="EX29" s="28">
        <v>2.7127119848763002</v>
      </c>
      <c r="EY29" s="28">
        <v>0</v>
      </c>
      <c r="EZ29" s="28">
        <v>0</v>
      </c>
      <c r="FA29" s="28">
        <v>0.45976137244332699</v>
      </c>
      <c r="FB29" s="28">
        <v>0</v>
      </c>
      <c r="FC29" s="28">
        <v>2.8336222894999299</v>
      </c>
      <c r="FD29" s="28">
        <v>0.7040167471023</v>
      </c>
      <c r="FE29" s="28">
        <v>0.37748798767616198</v>
      </c>
      <c r="FF29" s="28">
        <v>7.0884268725783697</v>
      </c>
      <c r="FG29" s="28">
        <v>0</v>
      </c>
      <c r="FH29" s="28">
        <v>0.47565330393376198</v>
      </c>
      <c r="FI29" s="28">
        <v>0.38466790200455198</v>
      </c>
      <c r="FJ29" s="28">
        <v>1.49533128277032</v>
      </c>
      <c r="FK29" s="28">
        <v>2.6297747427481702E-7</v>
      </c>
      <c r="FL29" s="28">
        <v>0</v>
      </c>
      <c r="FM29" s="28">
        <v>17.983756440417299</v>
      </c>
      <c r="FN29" s="28">
        <v>0.28619436713459501</v>
      </c>
      <c r="FO29" s="28">
        <v>0</v>
      </c>
      <c r="FP29" s="28">
        <v>0</v>
      </c>
      <c r="FQ29" s="28">
        <v>3.5077411113278801E-3</v>
      </c>
      <c r="FR29" s="28">
        <v>0.26660149854460802</v>
      </c>
      <c r="FS29" s="28">
        <v>0.51656894508191398</v>
      </c>
      <c r="FT29" s="28">
        <v>0.18459520058202</v>
      </c>
      <c r="FU29" s="28">
        <v>19.384442708819002</v>
      </c>
      <c r="FV29" s="28">
        <v>0.25506128479796197</v>
      </c>
      <c r="FW29" s="28">
        <v>0.15883154080796599</v>
      </c>
      <c r="FY29" s="26">
        <f t="shared" si="0"/>
        <v>0.53898865702778542</v>
      </c>
      <c r="FZ29" s="40">
        <f t="shared" si="1"/>
        <v>2.7319506928220774E-3</v>
      </c>
      <c r="GA29" s="40">
        <f t="shared" si="2"/>
        <v>0</v>
      </c>
      <c r="GB29" s="40">
        <f t="shared" si="3"/>
        <v>2.755037566350389E-3</v>
      </c>
      <c r="GC29" s="40">
        <f t="shared" si="4"/>
        <v>2.756128248794845E-3</v>
      </c>
      <c r="GD29" s="40">
        <f t="shared" si="5"/>
        <v>2.754258076556351E-3</v>
      </c>
      <c r="GE29" s="40">
        <f t="shared" si="6"/>
        <v>2.7454082146238586E-3</v>
      </c>
      <c r="GF29" s="40">
        <f t="shared" si="7"/>
        <v>2.7547531567251845E-3</v>
      </c>
      <c r="GG29" s="40">
        <f t="shared" si="8"/>
        <v>2.7490215408256485E-3</v>
      </c>
      <c r="GH29" s="40">
        <f t="shared" si="9"/>
        <v>2.7632120066534271E-3</v>
      </c>
      <c r="GI29" s="40">
        <f t="shared" si="10"/>
        <v>2.9424282347547716E-3</v>
      </c>
      <c r="GJ29" s="40">
        <f t="shared" si="11"/>
        <v>2.7767023557852266E-3</v>
      </c>
      <c r="GK29" s="40">
        <f t="shared" si="12"/>
        <v>0</v>
      </c>
      <c r="GL29" s="40">
        <f t="shared" si="13"/>
        <v>2.530040627260503E-3</v>
      </c>
      <c r="GM29" s="40">
        <f t="shared" si="14"/>
        <v>2.9843040131872331E-3</v>
      </c>
      <c r="GN29" s="40">
        <f t="shared" si="15"/>
        <v>0</v>
      </c>
      <c r="GO29" s="40">
        <f t="shared" si="16"/>
        <v>0</v>
      </c>
      <c r="GP29" s="40">
        <f t="shared" si="17"/>
        <v>0</v>
      </c>
      <c r="GQ29" s="40">
        <f t="shared" si="18"/>
        <v>2.9865993540220868E-3</v>
      </c>
      <c r="GR29" s="40">
        <f t="shared" si="19"/>
        <v>0</v>
      </c>
      <c r="GS29" s="40">
        <f t="shared" si="20"/>
        <v>0</v>
      </c>
      <c r="GT29" s="40">
        <f t="shared" si="21"/>
        <v>0</v>
      </c>
      <c r="GU29" s="40">
        <f t="shared" si="22"/>
        <v>0</v>
      </c>
      <c r="GV29" s="40">
        <f t="shared" si="23"/>
        <v>0</v>
      </c>
      <c r="GW29" s="40">
        <f t="shared" si="24"/>
        <v>2.751058829714791E-3</v>
      </c>
      <c r="GX29" s="40">
        <f t="shared" si="25"/>
        <v>0</v>
      </c>
      <c r="GY29" s="40">
        <f t="shared" si="26"/>
        <v>2.6758575033535188E-3</v>
      </c>
      <c r="GZ29" s="40">
        <f t="shared" si="27"/>
        <v>2.9929531381449855E-3</v>
      </c>
      <c r="HA29" s="40">
        <f t="shared" si="28"/>
        <v>2.9538558782061138E-3</v>
      </c>
      <c r="HB29" s="40">
        <f t="shared" si="29"/>
        <v>2.7162636300392721E-3</v>
      </c>
      <c r="HC29" s="40">
        <f t="shared" si="30"/>
        <v>0.29091195641521511</v>
      </c>
      <c r="HD29" s="40">
        <f t="shared" si="31"/>
        <v>0.18327002971566853</v>
      </c>
      <c r="HE29" s="40">
        <f t="shared" si="32"/>
        <v>2.998336703789157E-3</v>
      </c>
      <c r="HF29" s="40">
        <f t="shared" si="33"/>
        <v>0</v>
      </c>
      <c r="HG29" s="40">
        <f t="shared" si="34"/>
        <v>0</v>
      </c>
      <c r="HH29" s="40">
        <f t="shared" si="35"/>
        <v>2.7675397838180845E-3</v>
      </c>
      <c r="HI29" s="40">
        <f t="shared" si="36"/>
        <v>2.4536902459280224E-3</v>
      </c>
      <c r="HJ29" s="40">
        <f t="shared" si="37"/>
        <v>2.6644924384777681E-3</v>
      </c>
      <c r="HK29" s="40">
        <f t="shared" si="38"/>
        <v>2.7592748501410465E-3</v>
      </c>
      <c r="HL29" s="40">
        <f t="shared" si="39"/>
        <v>2.654089004865304E-3</v>
      </c>
      <c r="HM29" s="40">
        <f t="shared" si="40"/>
        <v>0</v>
      </c>
      <c r="HN29" s="40">
        <f t="shared" si="41"/>
        <v>0</v>
      </c>
      <c r="HO29" s="40">
        <f t="shared" si="42"/>
        <v>0</v>
      </c>
      <c r="HP29" s="40">
        <f t="shared" si="43"/>
        <v>0</v>
      </c>
      <c r="HQ29" s="40">
        <f t="shared" si="44"/>
        <v>2.6441751365573756E-3</v>
      </c>
      <c r="HR29" s="40">
        <f t="shared" si="45"/>
        <v>2.7990045958995791E-3</v>
      </c>
      <c r="HS29" s="40">
        <f t="shared" si="46"/>
        <v>2.7023443015986985E-3</v>
      </c>
      <c r="HT29" s="40">
        <f t="shared" si="47"/>
        <v>0</v>
      </c>
      <c r="HU29" s="40">
        <f t="shared" si="48"/>
        <v>2.770620395557079E-3</v>
      </c>
      <c r="HV29" s="40">
        <f t="shared" si="49"/>
        <v>2.8568590262454683E-3</v>
      </c>
      <c r="HW29" s="40">
        <f t="shared" si="50"/>
        <v>0</v>
      </c>
      <c r="HX29" s="40">
        <f t="shared" si="51"/>
        <v>0</v>
      </c>
      <c r="HY29" s="40">
        <f t="shared" si="52"/>
        <v>0</v>
      </c>
      <c r="HZ29" s="40">
        <f t="shared" si="53"/>
        <v>0</v>
      </c>
      <c r="IA29" s="40">
        <f t="shared" si="54"/>
        <v>0</v>
      </c>
      <c r="IB29" s="40">
        <f t="shared" si="55"/>
        <v>0</v>
      </c>
      <c r="IC29" s="40">
        <f t="shared" si="56"/>
        <v>0</v>
      </c>
    </row>
    <row r="30" spans="1:237" x14ac:dyDescent="0.25">
      <c r="A30" s="17" t="s">
        <v>199</v>
      </c>
      <c r="B30" s="17"/>
      <c r="C30" s="17"/>
      <c r="D30" s="17"/>
      <c r="E30" s="17"/>
      <c r="F30" s="17"/>
      <c r="G30" s="17"/>
      <c r="H30" s="17"/>
      <c r="K30" s="5"/>
      <c r="O30" s="5"/>
      <c r="S30" s="5"/>
      <c r="AA30" s="5"/>
      <c r="AB30" s="5"/>
      <c r="AC30" s="5"/>
      <c r="AS30" s="5"/>
      <c r="AT30" s="5"/>
      <c r="BF30" s="15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Y30" s="26" t="e">
        <f t="shared" si="0"/>
        <v>#DIV/0!</v>
      </c>
      <c r="FZ30" s="40">
        <f t="shared" si="1"/>
        <v>0</v>
      </c>
      <c r="GA30" s="40">
        <f t="shared" si="2"/>
        <v>0</v>
      </c>
      <c r="GB30" s="40">
        <f t="shared" si="3"/>
        <v>0</v>
      </c>
      <c r="GC30" s="40">
        <f t="shared" si="4"/>
        <v>0</v>
      </c>
      <c r="GD30" s="40">
        <f t="shared" si="5"/>
        <v>0</v>
      </c>
      <c r="GE30" s="40">
        <f t="shared" si="6"/>
        <v>0</v>
      </c>
      <c r="GF30" s="40">
        <f t="shared" si="7"/>
        <v>0</v>
      </c>
      <c r="GG30" s="40">
        <f t="shared" si="8"/>
        <v>0</v>
      </c>
      <c r="GH30" s="40">
        <f t="shared" si="9"/>
        <v>0</v>
      </c>
      <c r="GI30" s="40">
        <f t="shared" si="10"/>
        <v>0</v>
      </c>
      <c r="GJ30" s="40">
        <f t="shared" si="11"/>
        <v>0</v>
      </c>
      <c r="GK30" s="40">
        <f t="shared" si="12"/>
        <v>0</v>
      </c>
      <c r="GL30" s="40">
        <f t="shared" si="13"/>
        <v>0</v>
      </c>
      <c r="GM30" s="40">
        <f t="shared" si="14"/>
        <v>0</v>
      </c>
      <c r="GN30" s="40">
        <f t="shared" si="15"/>
        <v>0</v>
      </c>
      <c r="GO30" s="40">
        <f t="shared" si="16"/>
        <v>0</v>
      </c>
      <c r="GP30" s="40">
        <f t="shared" si="17"/>
        <v>0</v>
      </c>
      <c r="GQ30" s="40">
        <f t="shared" si="18"/>
        <v>0</v>
      </c>
      <c r="GR30" s="40">
        <f t="shared" si="19"/>
        <v>0</v>
      </c>
      <c r="GS30" s="40">
        <f t="shared" si="20"/>
        <v>0</v>
      </c>
      <c r="GT30" s="40">
        <f t="shared" si="21"/>
        <v>0</v>
      </c>
      <c r="GU30" s="40">
        <f t="shared" si="22"/>
        <v>0</v>
      </c>
      <c r="GV30" s="40">
        <f t="shared" si="23"/>
        <v>0</v>
      </c>
      <c r="GW30" s="40">
        <f t="shared" si="24"/>
        <v>0</v>
      </c>
      <c r="GX30" s="40">
        <f t="shared" si="25"/>
        <v>0</v>
      </c>
      <c r="GY30" s="40">
        <f t="shared" si="26"/>
        <v>0</v>
      </c>
      <c r="GZ30" s="40">
        <f t="shared" si="27"/>
        <v>0</v>
      </c>
      <c r="HA30" s="40">
        <f t="shared" si="28"/>
        <v>0</v>
      </c>
      <c r="HB30" s="40">
        <f t="shared" si="29"/>
        <v>0</v>
      </c>
      <c r="HC30" s="40">
        <f t="shared" si="30"/>
        <v>0</v>
      </c>
      <c r="HD30" s="40">
        <f t="shared" si="31"/>
        <v>0</v>
      </c>
      <c r="HE30" s="40">
        <f t="shared" si="32"/>
        <v>0</v>
      </c>
      <c r="HF30" s="40">
        <f t="shared" si="33"/>
        <v>0</v>
      </c>
      <c r="HG30" s="40">
        <f t="shared" si="34"/>
        <v>0</v>
      </c>
      <c r="HH30" s="40">
        <f t="shared" si="35"/>
        <v>0</v>
      </c>
      <c r="HI30" s="40">
        <f t="shared" si="36"/>
        <v>0</v>
      </c>
      <c r="HJ30" s="40">
        <f t="shared" si="37"/>
        <v>0</v>
      </c>
      <c r="HK30" s="40">
        <f t="shared" si="38"/>
        <v>0</v>
      </c>
      <c r="HL30" s="40">
        <f t="shared" si="39"/>
        <v>0</v>
      </c>
      <c r="HM30" s="40">
        <f t="shared" si="40"/>
        <v>0</v>
      </c>
      <c r="HN30" s="40">
        <f t="shared" si="41"/>
        <v>0</v>
      </c>
      <c r="HO30" s="40">
        <f t="shared" si="42"/>
        <v>0</v>
      </c>
      <c r="HP30" s="40">
        <f t="shared" si="43"/>
        <v>0</v>
      </c>
      <c r="HQ30" s="40">
        <f t="shared" si="44"/>
        <v>0</v>
      </c>
      <c r="HR30" s="40">
        <f t="shared" si="45"/>
        <v>0</v>
      </c>
      <c r="HS30" s="40">
        <f t="shared" si="46"/>
        <v>0</v>
      </c>
      <c r="HT30" s="40">
        <f t="shared" si="47"/>
        <v>0</v>
      </c>
      <c r="HU30" s="40">
        <f t="shared" si="48"/>
        <v>0</v>
      </c>
      <c r="HV30" s="40">
        <f t="shared" si="49"/>
        <v>0</v>
      </c>
      <c r="HW30" s="40">
        <f t="shared" si="50"/>
        <v>0</v>
      </c>
      <c r="HX30" s="40">
        <f t="shared" si="51"/>
        <v>0</v>
      </c>
      <c r="HY30" s="40">
        <f t="shared" si="52"/>
        <v>0</v>
      </c>
      <c r="HZ30" s="40">
        <f t="shared" si="53"/>
        <v>0</v>
      </c>
      <c r="IA30" s="40">
        <f t="shared" si="54"/>
        <v>0</v>
      </c>
      <c r="IB30" s="40">
        <f t="shared" si="55"/>
        <v>0</v>
      </c>
      <c r="IC30" s="40">
        <f t="shared" si="56"/>
        <v>0</v>
      </c>
    </row>
    <row r="31" spans="1:237" x14ac:dyDescent="0.25">
      <c r="A31" s="17" t="s">
        <v>200</v>
      </c>
      <c r="B31" s="17">
        <v>68.460300000000004</v>
      </c>
      <c r="C31" s="17">
        <v>4.1589999999999998</v>
      </c>
      <c r="D31" s="17">
        <v>72.816500000000005</v>
      </c>
      <c r="E31" s="17">
        <v>17.0229</v>
      </c>
      <c r="F31" s="17">
        <v>15.8833</v>
      </c>
      <c r="G31" s="17">
        <v>5.9301000000000004</v>
      </c>
      <c r="H31" s="17">
        <v>90.608099999999993</v>
      </c>
      <c r="I31" s="17">
        <v>2.5461516319999999</v>
      </c>
      <c r="J31" s="17">
        <v>0.17455019999999999</v>
      </c>
      <c r="K31" s="17">
        <v>9.5000000000000005E-5</v>
      </c>
      <c r="L31" s="17">
        <v>0.81298728600000003</v>
      </c>
      <c r="N31" s="17">
        <v>0.2367530591</v>
      </c>
      <c r="O31" s="17">
        <v>5.3160000000000002E-4</v>
      </c>
      <c r="P31" s="17">
        <v>1.8576550000000001E-2</v>
      </c>
      <c r="Q31" s="17">
        <v>1.353295E-2</v>
      </c>
      <c r="S31" s="5">
        <v>6.7160860000000002E-7</v>
      </c>
      <c r="T31" s="17">
        <v>1.2122849999999999E-2</v>
      </c>
      <c r="W31" s="17">
        <v>1.2535925999999999E-2</v>
      </c>
      <c r="X31" s="17">
        <v>2.1089449999999999E-2</v>
      </c>
      <c r="Y31" s="17">
        <v>11.534205549999999</v>
      </c>
      <c r="AA31" s="5">
        <v>1.8139999999999999E-10</v>
      </c>
      <c r="AC31" s="5">
        <v>4.5532800000000004E-6</v>
      </c>
      <c r="AD31" s="17">
        <v>4.3107485000000001E-2</v>
      </c>
      <c r="AE31" s="17">
        <v>5.1602711000000002E-2</v>
      </c>
      <c r="AF31" s="17">
        <v>1.5804708899999999E-2</v>
      </c>
      <c r="AG31" s="17">
        <v>2.5163700000000001E-5</v>
      </c>
      <c r="AI31" s="17">
        <v>1.2764921E-2</v>
      </c>
      <c r="AJ31" s="17">
        <v>1.4100413396</v>
      </c>
      <c r="AK31" s="17">
        <v>1.9062109800000001E-2</v>
      </c>
      <c r="AL31" s="17">
        <v>7.1048174000000004E-3</v>
      </c>
      <c r="AM31" s="17">
        <v>0.69044198649999999</v>
      </c>
      <c r="AN31" s="17">
        <v>9.0680000000000006E-5</v>
      </c>
      <c r="AS31" s="5">
        <v>4.8874074999999997E-6</v>
      </c>
      <c r="AT31" s="17">
        <v>1.0281E-5</v>
      </c>
      <c r="AU31" s="17">
        <v>4.83666E-4</v>
      </c>
      <c r="AW31" s="17">
        <v>0.34458022059999999</v>
      </c>
      <c r="AX31" s="17">
        <v>2.0923944E-2</v>
      </c>
      <c r="AY31" s="17">
        <v>9.6761000000000004E-4</v>
      </c>
      <c r="BD31" s="5">
        <v>4.8629999999999999E-8</v>
      </c>
      <c r="BF31" s="15"/>
      <c r="BG31" s="28" t="s">
        <v>200</v>
      </c>
      <c r="BH31" s="28">
        <v>0</v>
      </c>
      <c r="BI31" s="28">
        <v>5.4634265261555299</v>
      </c>
      <c r="BJ31" s="28">
        <v>0</v>
      </c>
      <c r="BK31" s="28">
        <v>0.17502852937229399</v>
      </c>
      <c r="BL31" s="28">
        <v>0</v>
      </c>
      <c r="BM31" s="28">
        <v>2.5531893137889199</v>
      </c>
      <c r="BN31" s="28">
        <v>2.5531893137889199</v>
      </c>
      <c r="BO31" s="28">
        <v>4.5309519413349902E-2</v>
      </c>
      <c r="BP31" s="28">
        <v>0</v>
      </c>
      <c r="BQ31" s="28">
        <v>3.9057590237933801E-5</v>
      </c>
      <c r="BR31" s="28">
        <v>5.6183865473966298E-5</v>
      </c>
      <c r="BS31" s="28">
        <v>0.81521266822377303</v>
      </c>
      <c r="BT31" s="28">
        <v>4.8760205717687499E-8</v>
      </c>
      <c r="BU31" s="28">
        <v>0</v>
      </c>
      <c r="BV31" s="28">
        <v>0</v>
      </c>
      <c r="BW31" s="28">
        <v>2.11479333381836E-2</v>
      </c>
      <c r="BX31" s="28">
        <v>0.23740855006530401</v>
      </c>
      <c r="BY31" s="28">
        <v>1.27943563881678E-4</v>
      </c>
      <c r="BZ31" s="28">
        <v>4.0512819325716297E-4</v>
      </c>
      <c r="CA31" s="28">
        <v>1.8628177630404998E-2</v>
      </c>
      <c r="CB31" s="28">
        <v>0</v>
      </c>
      <c r="CC31" s="28">
        <v>341.34826089719098</v>
      </c>
      <c r="CD31" s="28">
        <v>1.35677504367378E-2</v>
      </c>
      <c r="CE31" s="28">
        <v>1.95308123480876E-7</v>
      </c>
      <c r="CF31" s="28">
        <v>4.7808330164189005E-7</v>
      </c>
      <c r="CG31" s="28">
        <v>0</v>
      </c>
      <c r="CH31" s="28">
        <v>1.21550676091865E-2</v>
      </c>
      <c r="CI31" s="28">
        <v>4.3225631782436803E-2</v>
      </c>
      <c r="CJ31" s="28">
        <v>0</v>
      </c>
      <c r="CK31" s="28">
        <v>1.9111181285305499E-2</v>
      </c>
      <c r="CL31" s="28">
        <v>0</v>
      </c>
      <c r="CM31" s="28">
        <v>7.1233403330081997E-3</v>
      </c>
      <c r="CN31" s="28">
        <v>68.620692626090502</v>
      </c>
      <c r="CO31" s="28">
        <v>0</v>
      </c>
      <c r="CP31" s="28">
        <v>1.2572418984440699E-2</v>
      </c>
      <c r="CQ31" s="28">
        <v>2.3686920330338799</v>
      </c>
      <c r="CR31" s="28">
        <v>52.687994364839</v>
      </c>
      <c r="CS31" s="28">
        <v>1.2199690423876599</v>
      </c>
      <c r="CT31" s="28">
        <v>0.345480193356139</v>
      </c>
      <c r="CU31" s="28">
        <v>0</v>
      </c>
      <c r="CV31" s="28">
        <v>0</v>
      </c>
      <c r="CW31" s="28">
        <v>11.565820875081499</v>
      </c>
      <c r="CX31" s="28">
        <v>11.565820875081499</v>
      </c>
      <c r="CY31" s="28">
        <v>0</v>
      </c>
      <c r="CZ31" s="28">
        <v>0</v>
      </c>
      <c r="DA31" s="28">
        <v>0</v>
      </c>
      <c r="DB31" s="28">
        <v>2.0979903693513501E-2</v>
      </c>
      <c r="DC31" s="28">
        <v>7.2757486689043297E-11</v>
      </c>
      <c r="DD31" s="28">
        <v>9.0949345877632694E-11</v>
      </c>
      <c r="DE31" s="28">
        <v>0</v>
      </c>
      <c r="DF31" s="28">
        <v>0</v>
      </c>
      <c r="DG31" s="28">
        <v>5.9880197392725397E-2</v>
      </c>
      <c r="DH31" s="28">
        <v>0</v>
      </c>
      <c r="DI31" s="28">
        <v>0</v>
      </c>
      <c r="DJ31" s="28">
        <v>4.95076036054291</v>
      </c>
      <c r="DK31" s="28">
        <v>0.22739062439524399</v>
      </c>
      <c r="DL31" s="28">
        <v>0</v>
      </c>
      <c r="DM31" s="28">
        <v>0</v>
      </c>
      <c r="DN31" s="28">
        <v>1.50687015327635E-6</v>
      </c>
      <c r="DO31" s="28">
        <v>3.0589262388597801E-6</v>
      </c>
      <c r="DP31" s="28">
        <v>5.1744782039120703E-2</v>
      </c>
      <c r="DQ31" s="28">
        <v>0</v>
      </c>
      <c r="DR31" s="28">
        <v>0</v>
      </c>
      <c r="DS31" s="28">
        <v>5.32699021144179E-2</v>
      </c>
      <c r="DT31" s="28">
        <v>4.1704382160198703</v>
      </c>
      <c r="DU31" s="28">
        <v>0</v>
      </c>
      <c r="DV31" s="28">
        <v>1.0344350931728301E-5</v>
      </c>
      <c r="DW31" s="28">
        <v>1.4887150911886599E-5</v>
      </c>
      <c r="DX31" s="28">
        <v>135.074920881628</v>
      </c>
      <c r="DY31" s="28">
        <v>65.694475702309703</v>
      </c>
      <c r="DZ31" s="28">
        <v>7.2993568301944904</v>
      </c>
      <c r="EA31" s="28">
        <v>72.9938325325042</v>
      </c>
      <c r="EB31" s="28">
        <v>0</v>
      </c>
      <c r="EC31" s="28">
        <v>5.0600931032465004</v>
      </c>
      <c r="ED31" s="28">
        <v>0</v>
      </c>
      <c r="EE31" s="28">
        <v>9.0927867186957502E-5</v>
      </c>
      <c r="EF31" s="28">
        <v>0</v>
      </c>
      <c r="EG31" s="28">
        <v>0</v>
      </c>
      <c r="EH31" s="28">
        <v>0</v>
      </c>
      <c r="EI31" s="28">
        <v>0</v>
      </c>
      <c r="EJ31" s="28">
        <v>4.9010744137789203E-6</v>
      </c>
      <c r="EK31" s="28">
        <v>1.0309031623618099E-5</v>
      </c>
      <c r="EL31" s="28">
        <v>4.8499264393480799E-4</v>
      </c>
      <c r="EM31" s="28">
        <v>0.12248472913463</v>
      </c>
      <c r="EN31" s="28">
        <v>20.550082518758501</v>
      </c>
      <c r="EO31" s="28">
        <v>0.165711893715174</v>
      </c>
      <c r="EP31" s="28">
        <v>0.43229214151468598</v>
      </c>
      <c r="EQ31" s="28">
        <v>1.0528216163186099</v>
      </c>
      <c r="ER31" s="28">
        <v>0.24496652766524901</v>
      </c>
      <c r="ES31" s="28">
        <v>1.4696926205790399E-2</v>
      </c>
      <c r="ET31" s="28">
        <v>1.8187822770438201E-11</v>
      </c>
      <c r="EU31" s="28">
        <v>5.7639385351389003E-2</v>
      </c>
      <c r="EV31" s="28">
        <v>17.065298683320002</v>
      </c>
      <c r="EW31" s="28">
        <v>15.922590471213301</v>
      </c>
      <c r="EX31" s="28">
        <v>1.1427082121066801</v>
      </c>
      <c r="EY31" s="28">
        <v>0</v>
      </c>
      <c r="EZ31" s="28">
        <v>0</v>
      </c>
      <c r="FA31" s="28">
        <v>0.92999990079201</v>
      </c>
      <c r="FB31" s="28">
        <v>0</v>
      </c>
      <c r="FC31" s="28">
        <v>2.8283567574419699</v>
      </c>
      <c r="FD31" s="28">
        <v>0.69887669416932796</v>
      </c>
      <c r="FE31" s="28">
        <v>0.37649690889950699</v>
      </c>
      <c r="FF31" s="28">
        <v>7.0709300087633604</v>
      </c>
      <c r="FG31" s="28">
        <v>1.27910796011837E-2</v>
      </c>
      <c r="FH31" s="28">
        <v>11.673441105021499</v>
      </c>
      <c r="FI31" s="28">
        <v>0.38186317553751298</v>
      </c>
      <c r="FJ31" s="28">
        <v>1.5454538049019699</v>
      </c>
      <c r="FK31" s="28">
        <v>8.0211643711040405E-10</v>
      </c>
      <c r="FL31" s="28">
        <v>0</v>
      </c>
      <c r="FM31" s="28">
        <v>5.9450752505828399</v>
      </c>
      <c r="FN31" s="28">
        <v>2.4971561157277802</v>
      </c>
      <c r="FO31" s="28">
        <v>9.7021599894177605E-4</v>
      </c>
      <c r="FP31" s="28">
        <v>0</v>
      </c>
      <c r="FQ31" s="28">
        <v>0</v>
      </c>
      <c r="FR31" s="28">
        <v>10.967869005387</v>
      </c>
      <c r="FS31" s="28">
        <v>1.41371800289314</v>
      </c>
      <c r="FT31" s="28">
        <v>2.14628306446865E-4</v>
      </c>
      <c r="FU31" s="28">
        <v>90.853377095079296</v>
      </c>
      <c r="FV31" s="28">
        <v>0.69226373928054796</v>
      </c>
      <c r="FW31" s="28">
        <v>4.8168874006531199</v>
      </c>
      <c r="FY31" s="26">
        <f t="shared" si="0"/>
        <v>1.4867352783184962</v>
      </c>
      <c r="FZ31" s="40">
        <f t="shared" si="1"/>
        <v>2.3428560215263215E-3</v>
      </c>
      <c r="GA31" s="40">
        <f t="shared" si="2"/>
        <v>2.7502322721496743E-3</v>
      </c>
      <c r="GB31" s="40">
        <f t="shared" si="3"/>
        <v>2.4353344709536328E-3</v>
      </c>
      <c r="GC31" s="40">
        <f t="shared" si="4"/>
        <v>2.4906850959590817E-3</v>
      </c>
      <c r="GD31" s="40">
        <f t="shared" si="5"/>
        <v>2.4736969781657871E-3</v>
      </c>
      <c r="GE31" s="40">
        <f t="shared" si="6"/>
        <v>2.5252947813425657E-3</v>
      </c>
      <c r="GF31" s="40">
        <f t="shared" si="7"/>
        <v>2.7070106875577617E-3</v>
      </c>
      <c r="GG31" s="40">
        <f t="shared" si="8"/>
        <v>2.7640466107636545E-3</v>
      </c>
      <c r="GH31" s="40">
        <f t="shared" si="9"/>
        <v>2.7403541920547831E-3</v>
      </c>
      <c r="GI31" s="40">
        <f t="shared" si="10"/>
        <v>2.5416390726326369E-3</v>
      </c>
      <c r="GJ31" s="40">
        <f t="shared" si="11"/>
        <v>2.7372903144920742E-3</v>
      </c>
      <c r="GK31" s="40">
        <f t="shared" si="12"/>
        <v>0</v>
      </c>
      <c r="GL31" s="40">
        <f t="shared" si="13"/>
        <v>2.7686694642756232E-3</v>
      </c>
      <c r="GM31" s="40">
        <f t="shared" si="14"/>
        <v>2.7685423981206711E-3</v>
      </c>
      <c r="GN31" s="40">
        <f t="shared" si="15"/>
        <v>2.7791829163648562E-3</v>
      </c>
      <c r="GO31" s="40">
        <f t="shared" si="16"/>
        <v>2.5715336817028218E-3</v>
      </c>
      <c r="GP31" s="40">
        <f t="shared" si="17"/>
        <v>0</v>
      </c>
      <c r="GQ31" s="40">
        <f t="shared" si="18"/>
        <v>2.6545596985596679E-3</v>
      </c>
      <c r="GR31" s="40">
        <f t="shared" si="19"/>
        <v>2.6575936505442953E-3</v>
      </c>
      <c r="GS31" s="40">
        <f t="shared" si="20"/>
        <v>0</v>
      </c>
      <c r="GT31" s="40">
        <f t="shared" si="21"/>
        <v>0</v>
      </c>
      <c r="GU31" s="40">
        <f t="shared" si="22"/>
        <v>2.9110721011515158E-3</v>
      </c>
      <c r="GV31" s="40">
        <f t="shared" si="23"/>
        <v>2.7731087431678266E-3</v>
      </c>
      <c r="GW31" s="40">
        <f t="shared" si="24"/>
        <v>2.7410058668063089E-3</v>
      </c>
      <c r="GX31" s="40">
        <f t="shared" si="25"/>
        <v>0</v>
      </c>
      <c r="GY31" s="40">
        <f t="shared" si="26"/>
        <v>2.7268761693175136E-3</v>
      </c>
      <c r="GZ31" s="40">
        <f t="shared" si="27"/>
        <v>0</v>
      </c>
      <c r="HA31" s="40">
        <f t="shared" si="28"/>
        <v>2.7488738087993003E-3</v>
      </c>
      <c r="HB31" s="40">
        <f t="shared" si="29"/>
        <v>2.7407486759388161E-3</v>
      </c>
      <c r="HC31" s="40">
        <f t="shared" si="30"/>
        <v>2.7531700635011268E-3</v>
      </c>
      <c r="HD31" s="40">
        <f t="shared" si="31"/>
        <v>2.3705082739244823</v>
      </c>
      <c r="HE31" s="40">
        <f t="shared" si="32"/>
        <v>2.694430612942343E-3</v>
      </c>
      <c r="HF31" s="40">
        <f t="shared" si="33"/>
        <v>0</v>
      </c>
      <c r="HG31" s="40">
        <f t="shared" si="34"/>
        <v>2.0492568018008204E-3</v>
      </c>
      <c r="HH31" s="40">
        <f t="shared" si="35"/>
        <v>2.6074861707125379E-3</v>
      </c>
      <c r="HI31" s="40">
        <f t="shared" si="36"/>
        <v>2.5742945466350423E-3</v>
      </c>
      <c r="HJ31" s="40">
        <f t="shared" si="37"/>
        <v>2.6070948717414368E-3</v>
      </c>
      <c r="HK31" s="40">
        <f t="shared" si="38"/>
        <v>2.6385312831029135E-3</v>
      </c>
      <c r="HL31" s="40">
        <f t="shared" si="39"/>
        <v>2.7334272933116029E-3</v>
      </c>
      <c r="HM31" s="40">
        <f t="shared" si="40"/>
        <v>0</v>
      </c>
      <c r="HN31" s="40">
        <f t="shared" si="41"/>
        <v>0</v>
      </c>
      <c r="HO31" s="40">
        <f t="shared" si="42"/>
        <v>0</v>
      </c>
      <c r="HP31" s="40">
        <f t="shared" si="43"/>
        <v>0</v>
      </c>
      <c r="HQ31" s="40">
        <f t="shared" si="44"/>
        <v>2.7963524177021474E-3</v>
      </c>
      <c r="HR31" s="40">
        <f t="shared" si="45"/>
        <v>2.7265464077520698E-3</v>
      </c>
      <c r="HS31" s="40">
        <f t="shared" si="46"/>
        <v>2.7428926879457922E-3</v>
      </c>
      <c r="HT31" s="40">
        <f t="shared" si="47"/>
        <v>0</v>
      </c>
      <c r="HU31" s="40">
        <f t="shared" si="48"/>
        <v>2.6117945904496048E-3</v>
      </c>
      <c r="HV31" s="40">
        <f t="shared" si="49"/>
        <v>2.674433343613487E-3</v>
      </c>
      <c r="HW31" s="40">
        <f t="shared" si="50"/>
        <v>2.6932327505668724E-3</v>
      </c>
      <c r="HX31" s="40">
        <f t="shared" si="51"/>
        <v>0</v>
      </c>
      <c r="HY31" s="40">
        <f t="shared" si="52"/>
        <v>0</v>
      </c>
      <c r="HZ31" s="40">
        <f t="shared" si="53"/>
        <v>0</v>
      </c>
      <c r="IA31" s="40">
        <f t="shared" si="54"/>
        <v>0</v>
      </c>
      <c r="IB31" s="40">
        <f t="shared" si="55"/>
        <v>2.6774772298478315E-3</v>
      </c>
      <c r="IC31" s="40">
        <f t="shared" si="56"/>
        <v>0</v>
      </c>
    </row>
    <row r="32" spans="1:237" x14ac:dyDescent="0.25">
      <c r="A32" s="17" t="s">
        <v>201</v>
      </c>
      <c r="B32" s="17">
        <v>26016.829000000002</v>
      </c>
      <c r="C32" s="17">
        <v>0.16400000000000001</v>
      </c>
      <c r="D32" s="17">
        <v>29913.317999999999</v>
      </c>
      <c r="E32" s="17">
        <v>1247.4515249999999</v>
      </c>
      <c r="F32" s="17">
        <v>1064.4139</v>
      </c>
      <c r="G32" s="17">
        <v>6192.1189999999997</v>
      </c>
      <c r="H32" s="17">
        <v>45921.036</v>
      </c>
      <c r="I32" s="17">
        <v>515.20583497999996</v>
      </c>
      <c r="J32" s="17">
        <v>347.54389273999999</v>
      </c>
      <c r="K32" s="17">
        <v>1.4668767E-3</v>
      </c>
      <c r="L32" s="17">
        <v>348.89414096000002</v>
      </c>
      <c r="N32" s="17">
        <v>44.948599303999998</v>
      </c>
      <c r="O32" s="17">
        <v>8.0643228000000008E-3</v>
      </c>
      <c r="P32" s="17">
        <v>1.7999999999999999E-2</v>
      </c>
      <c r="Q32" s="17">
        <v>6.6830621000000007E-2</v>
      </c>
      <c r="S32" s="17">
        <v>4.109483E-4</v>
      </c>
      <c r="T32" s="17">
        <v>5.75915844E-2</v>
      </c>
      <c r="W32" s="17">
        <v>6.3059030000000002E-2</v>
      </c>
      <c r="X32" s="17">
        <v>2.1000000000000001E-2</v>
      </c>
      <c r="Y32" s="17">
        <v>2019.4770840000001</v>
      </c>
      <c r="AA32" s="5">
        <v>9.1606999999999994E-8</v>
      </c>
      <c r="AB32" s="17">
        <v>3.6664926000000001E-3</v>
      </c>
      <c r="AC32" s="17">
        <v>2.7860886000000001E-3</v>
      </c>
      <c r="AD32" s="17">
        <v>3.1136895053</v>
      </c>
      <c r="AE32" s="17">
        <v>242.6226365</v>
      </c>
      <c r="AF32" s="17">
        <v>3.5712810551</v>
      </c>
      <c r="AG32" s="17">
        <v>1.53973289E-2</v>
      </c>
      <c r="AI32" s="17">
        <v>6.08666244E-2</v>
      </c>
      <c r="AJ32" s="17">
        <v>379.99472487999998</v>
      </c>
      <c r="AK32" s="17">
        <v>1.3283357974000001</v>
      </c>
      <c r="AL32" s="17">
        <v>0.70310286420000001</v>
      </c>
      <c r="AM32" s="17">
        <v>148.45995973999999</v>
      </c>
      <c r="AN32" s="17">
        <v>0.53343894189999996</v>
      </c>
      <c r="AS32" s="17">
        <v>7.8312082000000002E-3</v>
      </c>
      <c r="AT32" s="17">
        <v>3.1607810200000003E-2</v>
      </c>
      <c r="AU32" s="17">
        <v>3.3040081671000001</v>
      </c>
      <c r="AW32" s="17">
        <v>57.293253114999999</v>
      </c>
      <c r="AX32" s="17">
        <v>622.99785952000002</v>
      </c>
      <c r="AY32" s="17">
        <v>1.9386354534000001</v>
      </c>
      <c r="BD32" s="5">
        <v>3.1860000000000001E-6</v>
      </c>
      <c r="BF32" s="15"/>
      <c r="BG32" s="28" t="s">
        <v>201</v>
      </c>
      <c r="BH32" s="28">
        <v>0.172835770522661</v>
      </c>
      <c r="BI32" s="28">
        <v>5.4116712443215897</v>
      </c>
      <c r="BJ32" s="28">
        <v>0</v>
      </c>
      <c r="BK32" s="28">
        <v>348.49738367155601</v>
      </c>
      <c r="BL32" s="28">
        <v>0</v>
      </c>
      <c r="BM32" s="28">
        <v>516.61131872656597</v>
      </c>
      <c r="BN32" s="28">
        <v>516.61131872656597</v>
      </c>
      <c r="BO32" s="28">
        <v>12.4156321099208</v>
      </c>
      <c r="BP32" s="28">
        <v>0.139680757367627</v>
      </c>
      <c r="BQ32" s="28">
        <v>6.0307929033217699E-4</v>
      </c>
      <c r="BR32" s="28">
        <v>8.6785751417847495E-4</v>
      </c>
      <c r="BS32" s="28">
        <v>349.82198527888198</v>
      </c>
      <c r="BT32" s="28">
        <v>3.1952247239707001E-6</v>
      </c>
      <c r="BU32" s="28">
        <v>0</v>
      </c>
      <c r="BV32" s="28">
        <v>0</v>
      </c>
      <c r="BW32" s="28">
        <v>2.10608954830603E-2</v>
      </c>
      <c r="BX32" s="28">
        <v>45.071975705791502</v>
      </c>
      <c r="BY32" s="28">
        <v>1.94075823564102E-3</v>
      </c>
      <c r="BZ32" s="28">
        <v>6.1457271008669399E-3</v>
      </c>
      <c r="CA32" s="28">
        <v>1.8048655608068901E-2</v>
      </c>
      <c r="CB32" s="28">
        <v>0</v>
      </c>
      <c r="CC32" s="28">
        <v>112428.470363934</v>
      </c>
      <c r="CD32" s="28">
        <v>6.7011710445159203E-2</v>
      </c>
      <c r="CE32" s="28">
        <v>1.1952069974702001E-4</v>
      </c>
      <c r="CF32" s="28">
        <v>2.9256216207278597E-4</v>
      </c>
      <c r="CG32" s="28">
        <v>0</v>
      </c>
      <c r="CH32" s="28">
        <v>5.7747051371087599E-2</v>
      </c>
      <c r="CI32" s="28">
        <v>3.1222479781158898</v>
      </c>
      <c r="CJ32" s="28">
        <v>0</v>
      </c>
      <c r="CK32" s="28">
        <v>1.3319768353169501</v>
      </c>
      <c r="CL32" s="28">
        <v>0</v>
      </c>
      <c r="CM32" s="28">
        <v>0.70502409927412601</v>
      </c>
      <c r="CN32" s="28">
        <v>26087.407205553001</v>
      </c>
      <c r="CO32" s="28">
        <v>0</v>
      </c>
      <c r="CP32" s="28">
        <v>6.3229212063691101E-2</v>
      </c>
      <c r="CQ32" s="28">
        <v>1081.2922997385001</v>
      </c>
      <c r="CR32" s="28">
        <v>19904.4277738403</v>
      </c>
      <c r="CS32" s="28">
        <v>1260.96747221845</v>
      </c>
      <c r="CT32" s="28">
        <v>57.4553130118952</v>
      </c>
      <c r="CU32" s="28">
        <v>1.82511374125777</v>
      </c>
      <c r="CV32" s="28">
        <v>9.9439649012053904E-2</v>
      </c>
      <c r="CW32" s="28">
        <v>2024.8730766721101</v>
      </c>
      <c r="CX32" s="28">
        <v>2024.8730766721101</v>
      </c>
      <c r="CY32" s="28">
        <v>4.7344465463383797E-3</v>
      </c>
      <c r="CZ32" s="28">
        <v>0</v>
      </c>
      <c r="DA32" s="28">
        <v>0</v>
      </c>
      <c r="DB32" s="28">
        <v>624.65351047894296</v>
      </c>
      <c r="DC32" s="28">
        <v>3.6743959386233E-8</v>
      </c>
      <c r="DD32" s="28">
        <v>4.5928325161020203E-8</v>
      </c>
      <c r="DE32" s="28">
        <v>0</v>
      </c>
      <c r="DF32" s="28">
        <v>0</v>
      </c>
      <c r="DG32" s="28">
        <v>87.249313645274498</v>
      </c>
      <c r="DH32" s="28">
        <v>0.37073833752670199</v>
      </c>
      <c r="DI32" s="28">
        <v>2.3676142023287398E-3</v>
      </c>
      <c r="DJ32" s="28">
        <v>13.735801023248801</v>
      </c>
      <c r="DK32" s="28">
        <v>0.22607790124836799</v>
      </c>
      <c r="DL32" s="28">
        <v>9.5589084585833795E-4</v>
      </c>
      <c r="DM32" s="28">
        <v>2.72065486091591E-3</v>
      </c>
      <c r="DN32" s="28">
        <v>9.2195352105689196E-4</v>
      </c>
      <c r="DO32" s="28">
        <v>1.87181405115825E-3</v>
      </c>
      <c r="DP32" s="28">
        <v>243.31099734804599</v>
      </c>
      <c r="DQ32" s="28">
        <v>0</v>
      </c>
      <c r="DR32" s="28">
        <v>0</v>
      </c>
      <c r="DS32" s="28">
        <v>12.787149482985001</v>
      </c>
      <c r="DT32" s="28">
        <v>0.16446493559747899</v>
      </c>
      <c r="DU32" s="28">
        <v>0</v>
      </c>
      <c r="DV32" s="28">
        <v>6.3302338993699997E-3</v>
      </c>
      <c r="DW32" s="28">
        <v>9.1094361128105008E-3</v>
      </c>
      <c r="DX32" s="28">
        <v>66377.8427978041</v>
      </c>
      <c r="DY32" s="28">
        <v>26996.075197565999</v>
      </c>
      <c r="DZ32" s="28">
        <v>2999.4862351783599</v>
      </c>
      <c r="EA32" s="28">
        <v>29995.561432744398</v>
      </c>
      <c r="EB32" s="28">
        <v>1.05940377531771E-3</v>
      </c>
      <c r="EC32" s="28">
        <v>1328.7685523779801</v>
      </c>
      <c r="ED32" s="28">
        <v>0.116406613991798</v>
      </c>
      <c r="EE32" s="28">
        <v>0.53488800972238204</v>
      </c>
      <c r="EF32" s="28">
        <v>0</v>
      </c>
      <c r="EG32" s="28">
        <v>0</v>
      </c>
      <c r="EH32" s="28">
        <v>0</v>
      </c>
      <c r="EI32" s="28">
        <v>0</v>
      </c>
      <c r="EJ32" s="28">
        <v>7.8528024973957694E-3</v>
      </c>
      <c r="EK32" s="28">
        <v>3.1689239676581903E-2</v>
      </c>
      <c r="EL32" s="28">
        <v>3.3130539816650302</v>
      </c>
      <c r="EM32" s="28">
        <v>9.9633434168333892</v>
      </c>
      <c r="EN32" s="28">
        <v>27475.6302095842</v>
      </c>
      <c r="EO32" s="28">
        <v>12.756193472004</v>
      </c>
      <c r="EP32" s="28">
        <v>27.755951283365501</v>
      </c>
      <c r="EQ32" s="28">
        <v>71.906124833743903</v>
      </c>
      <c r="ER32" s="28">
        <v>15.701919279308999</v>
      </c>
      <c r="ES32" s="28">
        <v>0.58137762154356698</v>
      </c>
      <c r="ET32" s="28">
        <v>9.1856942079068495E-9</v>
      </c>
      <c r="EU32" s="28">
        <v>3.8559904370111902</v>
      </c>
      <c r="EV32" s="28">
        <v>1250.85941200465</v>
      </c>
      <c r="EW32" s="28">
        <v>1067.3208317294</v>
      </c>
      <c r="EX32" s="28">
        <v>183.538580275247</v>
      </c>
      <c r="EY32" s="28">
        <v>2.6021070013282801E-3</v>
      </c>
      <c r="EZ32" s="28">
        <v>7.5696758654518698E-4</v>
      </c>
      <c r="FA32" s="28">
        <v>68.269608331266397</v>
      </c>
      <c r="FB32" s="28">
        <v>2.5195230961711302E-3</v>
      </c>
      <c r="FC32" s="28">
        <v>185.31117985747099</v>
      </c>
      <c r="FD32" s="28">
        <v>44.701241826529298</v>
      </c>
      <c r="FE32" s="28">
        <v>24.017174773392401</v>
      </c>
      <c r="FF32" s="28">
        <v>463.62933384149801</v>
      </c>
      <c r="FG32" s="28">
        <v>6.0981501605515902E-2</v>
      </c>
      <c r="FH32" s="28">
        <v>11611.334195257999</v>
      </c>
      <c r="FI32" s="28">
        <v>26.641966557427601</v>
      </c>
      <c r="FJ32" s="28">
        <v>97.757321886274497</v>
      </c>
      <c r="FK32" s="28">
        <v>14.4662257140495</v>
      </c>
      <c r="FL32" s="28">
        <v>0</v>
      </c>
      <c r="FM32" s="28">
        <v>6208.3234433585203</v>
      </c>
      <c r="FN32" s="28">
        <v>1127.7968340663299</v>
      </c>
      <c r="FO32" s="28">
        <v>1.9440001334755199</v>
      </c>
      <c r="FP32" s="28">
        <v>0</v>
      </c>
      <c r="FQ32" s="28">
        <v>1.6571361576926801E-2</v>
      </c>
      <c r="FR32" s="28">
        <v>328.30685260751602</v>
      </c>
      <c r="FS32" s="28">
        <v>381.02810100847103</v>
      </c>
      <c r="FT32" s="28">
        <v>8.1660704183085109</v>
      </c>
      <c r="FU32" s="28">
        <v>46040.409095959403</v>
      </c>
      <c r="FV32" s="28">
        <v>148.88424420060599</v>
      </c>
      <c r="FW32" s="28">
        <v>177.538704640595</v>
      </c>
      <c r="FY32" s="26">
        <f t="shared" si="0"/>
        <v>1.4417300823599666</v>
      </c>
      <c r="FZ32" s="40">
        <f t="shared" si="1"/>
        <v>2.7127904616277357E-3</v>
      </c>
      <c r="GA32" s="40">
        <f t="shared" si="2"/>
        <v>2.8349731553596498E-3</v>
      </c>
      <c r="GB32" s="40">
        <f t="shared" si="3"/>
        <v>2.7493918509607957E-3</v>
      </c>
      <c r="GC32" s="40">
        <f t="shared" si="4"/>
        <v>2.7318793046087241E-3</v>
      </c>
      <c r="GD32" s="40">
        <f t="shared" si="5"/>
        <v>2.7310163174306137E-3</v>
      </c>
      <c r="GE32" s="40">
        <f t="shared" si="6"/>
        <v>2.6169463730462256E-3</v>
      </c>
      <c r="GF32" s="40">
        <f t="shared" si="7"/>
        <v>2.5995296787163762E-3</v>
      </c>
      <c r="GG32" s="40">
        <f t="shared" si="8"/>
        <v>2.7280043259226014E-3</v>
      </c>
      <c r="GH32" s="40">
        <f t="shared" si="9"/>
        <v>2.7435122626923319E-3</v>
      </c>
      <c r="GI32" s="40">
        <f t="shared" si="10"/>
        <v>2.7678567057831402E-3</v>
      </c>
      <c r="GJ32" s="40">
        <f t="shared" si="11"/>
        <v>2.6593863580768526E-3</v>
      </c>
      <c r="GK32" s="40">
        <f t="shared" si="12"/>
        <v>0</v>
      </c>
      <c r="GL32" s="40">
        <f t="shared" si="13"/>
        <v>2.7448330693705114E-3</v>
      </c>
      <c r="GM32" s="40">
        <f t="shared" si="14"/>
        <v>2.7482204095251204E-3</v>
      </c>
      <c r="GN32" s="40">
        <f t="shared" si="15"/>
        <v>2.7030893371612448E-3</v>
      </c>
      <c r="GO32" s="40">
        <f t="shared" si="16"/>
        <v>2.7096777263104668E-3</v>
      </c>
      <c r="GP32" s="40">
        <f t="shared" si="17"/>
        <v>0</v>
      </c>
      <c r="GQ32" s="40">
        <f t="shared" si="18"/>
        <v>2.7608383336930106E-3</v>
      </c>
      <c r="GR32" s="40">
        <f t="shared" si="19"/>
        <v>2.6994737635243661E-3</v>
      </c>
      <c r="GS32" s="40">
        <f t="shared" si="20"/>
        <v>0</v>
      </c>
      <c r="GT32" s="40">
        <f t="shared" si="21"/>
        <v>0</v>
      </c>
      <c r="GU32" s="40">
        <f t="shared" si="22"/>
        <v>2.6987738899741857E-3</v>
      </c>
      <c r="GV32" s="40">
        <f t="shared" si="23"/>
        <v>2.899784907633257E-3</v>
      </c>
      <c r="GW32" s="40">
        <f t="shared" si="24"/>
        <v>2.6719751934109934E-3</v>
      </c>
      <c r="GX32" s="40">
        <f t="shared" si="25"/>
        <v>0</v>
      </c>
      <c r="GY32" s="40">
        <f t="shared" si="26"/>
        <v>2.7397333736510782E-3</v>
      </c>
      <c r="GZ32" s="40">
        <f t="shared" si="27"/>
        <v>2.7418865578094304E-3</v>
      </c>
      <c r="HA32" s="40">
        <f t="shared" si="28"/>
        <v>2.756183782217779E-3</v>
      </c>
      <c r="HB32" s="40">
        <f t="shared" si="29"/>
        <v>2.7486596853417604E-3</v>
      </c>
      <c r="HC32" s="40">
        <f t="shared" si="30"/>
        <v>2.837166630352681E-3</v>
      </c>
      <c r="HD32" s="40">
        <f t="shared" si="31"/>
        <v>2.5805497483106787</v>
      </c>
      <c r="HE32" s="40">
        <f t="shared" si="32"/>
        <v>2.7498998336328686E-3</v>
      </c>
      <c r="HF32" s="40">
        <f t="shared" si="33"/>
        <v>0</v>
      </c>
      <c r="HG32" s="40">
        <f t="shared" si="34"/>
        <v>1.8873595611440257E-3</v>
      </c>
      <c r="HH32" s="40">
        <f t="shared" si="35"/>
        <v>2.7194486154969166E-3</v>
      </c>
      <c r="HI32" s="40">
        <f t="shared" si="36"/>
        <v>2.7410523183044266E-3</v>
      </c>
      <c r="HJ32" s="40">
        <f t="shared" si="37"/>
        <v>2.732509241463568E-3</v>
      </c>
      <c r="HK32" s="40">
        <f t="shared" si="38"/>
        <v>2.8579049957244938E-3</v>
      </c>
      <c r="HL32" s="40">
        <f t="shared" si="39"/>
        <v>2.7164642634090333E-3</v>
      </c>
      <c r="HM32" s="40">
        <f t="shared" si="40"/>
        <v>0</v>
      </c>
      <c r="HN32" s="40">
        <f t="shared" si="41"/>
        <v>0</v>
      </c>
      <c r="HO32" s="40">
        <f t="shared" si="42"/>
        <v>0</v>
      </c>
      <c r="HP32" s="40">
        <f t="shared" si="43"/>
        <v>0</v>
      </c>
      <c r="HQ32" s="40">
        <f t="shared" si="44"/>
        <v>2.7574668996502034E-3</v>
      </c>
      <c r="HR32" s="40">
        <f t="shared" si="45"/>
        <v>2.5762454300582915E-3</v>
      </c>
      <c r="HS32" s="40">
        <f t="shared" si="46"/>
        <v>2.737830570488502E-3</v>
      </c>
      <c r="HT32" s="40">
        <f t="shared" si="47"/>
        <v>0</v>
      </c>
      <c r="HU32" s="40">
        <f t="shared" si="48"/>
        <v>2.8286035106072881E-3</v>
      </c>
      <c r="HV32" s="40">
        <f t="shared" si="49"/>
        <v>2.6575548112132662E-3</v>
      </c>
      <c r="HW32" s="40">
        <f t="shared" si="50"/>
        <v>2.7672454179619942E-3</v>
      </c>
      <c r="HX32" s="40">
        <f t="shared" si="51"/>
        <v>0</v>
      </c>
      <c r="HY32" s="40">
        <f t="shared" si="52"/>
        <v>0</v>
      </c>
      <c r="HZ32" s="40">
        <f t="shared" si="53"/>
        <v>0</v>
      </c>
      <c r="IA32" s="40">
        <f t="shared" si="54"/>
        <v>0</v>
      </c>
      <c r="IB32" s="40">
        <f t="shared" si="55"/>
        <v>2.8953935877903416E-3</v>
      </c>
      <c r="IC32" s="40">
        <f t="shared" si="56"/>
        <v>0</v>
      </c>
    </row>
    <row r="33" spans="1:237" x14ac:dyDescent="0.25">
      <c r="A33" s="17" t="s">
        <v>202</v>
      </c>
      <c r="B33" s="17">
        <v>712.88786534999997</v>
      </c>
      <c r="C33" s="17">
        <v>0.1667448</v>
      </c>
      <c r="D33" s="17">
        <v>1058.9474299999999</v>
      </c>
      <c r="E33" s="17">
        <v>64.048304357999996</v>
      </c>
      <c r="F33" s="17">
        <v>57.263217648999998</v>
      </c>
      <c r="G33" s="17">
        <v>6.3973625797000002</v>
      </c>
      <c r="H33" s="17">
        <v>180.20242854</v>
      </c>
      <c r="I33" s="17">
        <v>2.7288331770999998</v>
      </c>
      <c r="J33" s="17">
        <v>2.0326261513000001</v>
      </c>
      <c r="K33" s="5">
        <v>5.1253656999999998E-6</v>
      </c>
      <c r="L33" s="17">
        <v>1.0001042276000001</v>
      </c>
      <c r="M33" s="5">
        <v>2.0705463E-7</v>
      </c>
      <c r="N33" s="17">
        <v>0.17641354919999999</v>
      </c>
      <c r="O33" s="17">
        <v>7.1397314E-3</v>
      </c>
      <c r="P33" s="17">
        <v>1.02609621E-2</v>
      </c>
      <c r="Q33" s="17">
        <v>7.9858424999999997E-3</v>
      </c>
      <c r="S33" s="5">
        <v>1.0471807E-6</v>
      </c>
      <c r="T33" s="17">
        <v>2.2515868000000001E-3</v>
      </c>
      <c r="W33" s="17">
        <v>7.4021490000000002E-3</v>
      </c>
      <c r="X33" s="17">
        <v>1.2405546E-2</v>
      </c>
      <c r="Y33" s="17">
        <v>60.029563502000002</v>
      </c>
      <c r="AA33" s="17">
        <v>8.4338604999999994E-3</v>
      </c>
      <c r="AB33" s="17">
        <v>3.2302499999999998E-5</v>
      </c>
      <c r="AC33" s="17">
        <v>8.2370090199999996E-2</v>
      </c>
      <c r="AD33" s="17">
        <v>2.5936082999999999E-2</v>
      </c>
      <c r="AE33" s="17">
        <v>0.77605550089999997</v>
      </c>
      <c r="AF33" s="17">
        <v>3.74950254E-2</v>
      </c>
      <c r="AG33" s="17">
        <v>0.13433150220000001</v>
      </c>
      <c r="AH33" s="17">
        <v>3.5361699999999997E-5</v>
      </c>
      <c r="AI33" s="17">
        <v>2.419034E-3</v>
      </c>
      <c r="AJ33" s="17">
        <v>2.1123811678000002</v>
      </c>
      <c r="AK33" s="17">
        <v>1.1276844899999999E-2</v>
      </c>
      <c r="AL33" s="17">
        <v>6.0562283999999996E-3</v>
      </c>
      <c r="AM33" s="17">
        <v>1.8652243328</v>
      </c>
      <c r="AN33" s="17">
        <v>1.8582869000000001E-3</v>
      </c>
      <c r="AO33" s="5">
        <v>3.0857873E-8</v>
      </c>
      <c r="AP33" s="5">
        <v>2.7436283000000003E-7</v>
      </c>
      <c r="AR33" s="5">
        <v>2.2232004999999998E-8</v>
      </c>
      <c r="AS33" s="17">
        <v>3.2569177E-3</v>
      </c>
      <c r="AT33" s="17">
        <v>1.2596689999999999E-4</v>
      </c>
      <c r="AU33" s="17">
        <v>1.97041625E-2</v>
      </c>
      <c r="AW33" s="17">
        <v>0.37872277139999999</v>
      </c>
      <c r="AX33" s="17">
        <v>0.66507609999999995</v>
      </c>
      <c r="AY33" s="17">
        <v>9.0826295999999994E-3</v>
      </c>
      <c r="BD33" s="5">
        <v>2.6106641999999998E-7</v>
      </c>
      <c r="BF33" s="15"/>
      <c r="BG33" s="28" t="s">
        <v>202</v>
      </c>
      <c r="BH33" s="28">
        <v>1.07934531060367E-3</v>
      </c>
      <c r="BI33" s="28">
        <v>0.46312287174539402</v>
      </c>
      <c r="BJ33" s="28">
        <v>0</v>
      </c>
      <c r="BK33" s="28">
        <v>2.03809340322112</v>
      </c>
      <c r="BL33" s="28">
        <v>0</v>
      </c>
      <c r="BM33" s="28">
        <v>2.7361871443427801</v>
      </c>
      <c r="BN33" s="28">
        <v>2.7361871443427801</v>
      </c>
      <c r="BO33" s="28">
        <v>0.13791718072301901</v>
      </c>
      <c r="BP33" s="28">
        <v>8.7226341956711702E-4</v>
      </c>
      <c r="BQ33" s="28">
        <v>2.1061633668987E-6</v>
      </c>
      <c r="BR33" s="28">
        <v>3.0308243280036499E-6</v>
      </c>
      <c r="BS33" s="28">
        <v>1.0028241696757401</v>
      </c>
      <c r="BT33" s="28">
        <v>2.6176349203100897E-7</v>
      </c>
      <c r="BU33" s="28">
        <v>6.63811793625336E-8</v>
      </c>
      <c r="BV33" s="28">
        <v>1.4107679624332299E-7</v>
      </c>
      <c r="BW33" s="28">
        <v>1.2438587297418299E-2</v>
      </c>
      <c r="BX33" s="28">
        <v>0.176885687500104</v>
      </c>
      <c r="BY33" s="28">
        <v>1.71583197982771E-3</v>
      </c>
      <c r="BZ33" s="28">
        <v>5.4335213199953897E-3</v>
      </c>
      <c r="CA33" s="28">
        <v>1.02884634101845E-2</v>
      </c>
      <c r="CB33" s="28">
        <v>0</v>
      </c>
      <c r="CC33" s="28">
        <v>986.205265184994</v>
      </c>
      <c r="CD33" s="28">
        <v>8.0074765547458199E-3</v>
      </c>
      <c r="CE33" s="28">
        <v>3.0456223151837798E-7</v>
      </c>
      <c r="CF33" s="28">
        <v>7.4567211098067205E-7</v>
      </c>
      <c r="CG33" s="28">
        <v>0</v>
      </c>
      <c r="CH33" s="28">
        <v>2.2578071021921902E-3</v>
      </c>
      <c r="CI33" s="28">
        <v>2.6007915074196902E-2</v>
      </c>
      <c r="CJ33" s="28">
        <v>0</v>
      </c>
      <c r="CK33" s="28">
        <v>1.13073773957439E-2</v>
      </c>
      <c r="CL33" s="28">
        <v>3.54588131417518E-5</v>
      </c>
      <c r="CM33" s="28">
        <v>6.0727117980346104E-3</v>
      </c>
      <c r="CN33" s="28">
        <v>714.75068185651105</v>
      </c>
      <c r="CO33" s="28">
        <v>0</v>
      </c>
      <c r="CP33" s="28">
        <v>7.4219678784192998E-3</v>
      </c>
      <c r="CQ33" s="28">
        <v>9.9061219512619996</v>
      </c>
      <c r="CR33" s="28">
        <v>163.32732441212599</v>
      </c>
      <c r="CS33" s="28">
        <v>3.6365319499864599</v>
      </c>
      <c r="CT33" s="28">
        <v>0.379687896196506</v>
      </c>
      <c r="CU33" s="28">
        <v>2.1429219874852302E-3</v>
      </c>
      <c r="CV33" s="28">
        <v>6.2093378528084301E-4</v>
      </c>
      <c r="CW33" s="28">
        <v>60.190257823494598</v>
      </c>
      <c r="CX33" s="28">
        <v>60.190257823494598</v>
      </c>
      <c r="CY33" s="28">
        <v>2.9572364278509901E-5</v>
      </c>
      <c r="CZ33" s="28">
        <v>0</v>
      </c>
      <c r="DA33" s="28">
        <v>0</v>
      </c>
      <c r="DB33" s="28">
        <v>0.666879094834404</v>
      </c>
      <c r="DC33" s="28">
        <v>3.3787555101551701E-3</v>
      </c>
      <c r="DD33" s="28">
        <v>4.2239320605714E-3</v>
      </c>
      <c r="DE33" s="28">
        <v>0</v>
      </c>
      <c r="DF33" s="28">
        <v>0</v>
      </c>
      <c r="DG33" s="28">
        <v>0.18036893379997901</v>
      </c>
      <c r="DH33" s="28">
        <v>5.9140229329188404E-4</v>
      </c>
      <c r="DI33" s="28">
        <v>1.4783697235734599E-5</v>
      </c>
      <c r="DJ33" s="28">
        <v>0.53682147069603103</v>
      </c>
      <c r="DK33" s="28">
        <v>2.08146079807403E-2</v>
      </c>
      <c r="DL33" s="28">
        <v>8.4223241764358902E-6</v>
      </c>
      <c r="DM33" s="28">
        <v>2.3973946967817999E-5</v>
      </c>
      <c r="DN33" s="28">
        <v>2.72187265950187E-2</v>
      </c>
      <c r="DO33" s="28">
        <v>5.5261979805750601E-2</v>
      </c>
      <c r="DP33" s="28">
        <v>0.77831514850955996</v>
      </c>
      <c r="DQ33" s="28">
        <v>0</v>
      </c>
      <c r="DR33" s="28">
        <v>0</v>
      </c>
      <c r="DS33" s="28">
        <v>0.14964519622212299</v>
      </c>
      <c r="DT33" s="28">
        <v>0.16723277137518799</v>
      </c>
      <c r="DU33" s="28">
        <v>0</v>
      </c>
      <c r="DV33" s="28">
        <v>5.5158912274541297E-2</v>
      </c>
      <c r="DW33" s="28">
        <v>7.9374545784046194E-2</v>
      </c>
      <c r="DX33" s="28">
        <v>360.39440307897399</v>
      </c>
      <c r="DY33" s="28">
        <v>955.45718219877904</v>
      </c>
      <c r="DZ33" s="28">
        <v>106.16195225891001</v>
      </c>
      <c r="EA33" s="28">
        <v>1061.6191344576901</v>
      </c>
      <c r="EB33" s="28">
        <v>6.6171731675457498E-6</v>
      </c>
      <c r="EC33" s="28">
        <v>15.942706469554199</v>
      </c>
      <c r="ED33" s="28">
        <v>7.2689187055010305E-4</v>
      </c>
      <c r="EE33" s="28">
        <v>1.86330218877552E-3</v>
      </c>
      <c r="EF33" s="28">
        <v>3.0916394269305599E-8</v>
      </c>
      <c r="EG33" s="28">
        <v>2.7488597801771301E-7</v>
      </c>
      <c r="EH33" s="28">
        <v>0</v>
      </c>
      <c r="EI33" s="28">
        <v>2.22769910419594E-8</v>
      </c>
      <c r="EJ33" s="28">
        <v>3.2608694696371798E-3</v>
      </c>
      <c r="EK33" s="28">
        <v>1.26314281049591E-4</v>
      </c>
      <c r="EL33" s="28">
        <v>1.9756568421924699E-2</v>
      </c>
      <c r="EM33" s="28">
        <v>0.45999283144231801</v>
      </c>
      <c r="EN33" s="28">
        <v>57.724430339499897</v>
      </c>
      <c r="EO33" s="28">
        <v>0.62215974463863499</v>
      </c>
      <c r="EP33" s="28">
        <v>1.6215192079454499</v>
      </c>
      <c r="EQ33" s="28">
        <v>3.9276798402089899</v>
      </c>
      <c r="ER33" s="28">
        <v>0.91884676373617102</v>
      </c>
      <c r="ES33" s="28">
        <v>0</v>
      </c>
      <c r="ET33" s="28">
        <v>8.44736998548257E-4</v>
      </c>
      <c r="EU33" s="28">
        <v>0.216242954444793</v>
      </c>
      <c r="EV33" s="28">
        <v>64.211308219199907</v>
      </c>
      <c r="EW33" s="28">
        <v>57.408270739771901</v>
      </c>
      <c r="EX33" s="28">
        <v>6.8030374794280801</v>
      </c>
      <c r="EY33" s="28">
        <v>0</v>
      </c>
      <c r="EZ33" s="28">
        <v>0</v>
      </c>
      <c r="FA33" s="28">
        <v>1.7160202083367699</v>
      </c>
      <c r="FB33" s="28">
        <v>0</v>
      </c>
      <c r="FC33" s="28">
        <v>10.5414672711739</v>
      </c>
      <c r="FD33" s="28">
        <v>2.6213902410643901</v>
      </c>
      <c r="FE33" s="28">
        <v>1.40528462302617</v>
      </c>
      <c r="FF33" s="28">
        <v>26.353736707397001</v>
      </c>
      <c r="FG33" s="28">
        <v>2.4235620452983699E-3</v>
      </c>
      <c r="FH33" s="28">
        <v>39.991490239386401</v>
      </c>
      <c r="FI33" s="28">
        <v>1.43290132504395</v>
      </c>
      <c r="FJ33" s="28">
        <v>5.5670554833909298</v>
      </c>
      <c r="FK33" s="28">
        <v>3.9735379222540198E-3</v>
      </c>
      <c r="FL33" s="28">
        <v>0</v>
      </c>
      <c r="FM33" s="28">
        <v>6.4138256656360104</v>
      </c>
      <c r="FN33" s="28">
        <v>2.9839123259177498</v>
      </c>
      <c r="FO33" s="28">
        <v>9.1070776538986001E-3</v>
      </c>
      <c r="FP33" s="28">
        <v>0</v>
      </c>
      <c r="FQ33" s="28">
        <v>1.0349540132608E-4</v>
      </c>
      <c r="FR33" s="28">
        <v>2.2719254162023899</v>
      </c>
      <c r="FS33" s="28">
        <v>2.1178782453936198</v>
      </c>
      <c r="FT33" s="28">
        <v>5.4456399212949903E-3</v>
      </c>
      <c r="FU33" s="28">
        <v>180.68565659385899</v>
      </c>
      <c r="FV33" s="28">
        <v>1.87022885073693</v>
      </c>
      <c r="FW33" s="28">
        <v>1.449512030652</v>
      </c>
      <c r="FY33" s="26">
        <f t="shared" si="0"/>
        <v>1.9945933167736725</v>
      </c>
      <c r="FZ33" s="40">
        <f t="shared" si="1"/>
        <v>2.6130568313103646E-3</v>
      </c>
      <c r="GA33" s="40">
        <f t="shared" si="2"/>
        <v>2.9264563284012186E-3</v>
      </c>
      <c r="GB33" s="40">
        <f t="shared" si="3"/>
        <v>2.5229812000111393E-3</v>
      </c>
      <c r="GC33" s="40">
        <f t="shared" si="4"/>
        <v>2.5450144673432101E-3</v>
      </c>
      <c r="GD33" s="40">
        <f t="shared" si="5"/>
        <v>2.5330936109985752E-3</v>
      </c>
      <c r="GE33" s="40">
        <f t="shared" si="6"/>
        <v>2.5734176750041621E-3</v>
      </c>
      <c r="GF33" s="40">
        <f t="shared" si="7"/>
        <v>2.6815845811519168E-3</v>
      </c>
      <c r="GG33" s="40">
        <f t="shared" si="8"/>
        <v>2.6949127211196929E-3</v>
      </c>
      <c r="GH33" s="40">
        <f t="shared" si="9"/>
        <v>2.6897478995944143E-3</v>
      </c>
      <c r="GI33" s="40">
        <f t="shared" si="10"/>
        <v>2.2675445192818344E-3</v>
      </c>
      <c r="GJ33" s="40">
        <f t="shared" si="11"/>
        <v>2.7196586122500261E-3</v>
      </c>
      <c r="GK33" s="40">
        <f t="shared" si="12"/>
        <v>1.9480153902213264E-3</v>
      </c>
      <c r="GL33" s="40">
        <f t="shared" si="13"/>
        <v>2.6763154091341643E-3</v>
      </c>
      <c r="GM33" s="40">
        <f t="shared" si="14"/>
        <v>1.3476557147653061E-3</v>
      </c>
      <c r="GN33" s="40">
        <f t="shared" si="15"/>
        <v>2.6801882627069218E-3</v>
      </c>
      <c r="GO33" s="40">
        <f t="shared" si="16"/>
        <v>2.7090510169490906E-3</v>
      </c>
      <c r="GP33" s="40">
        <f t="shared" si="17"/>
        <v>0</v>
      </c>
      <c r="GQ33" s="40">
        <f t="shared" si="18"/>
        <v>2.9160607133515691E-3</v>
      </c>
      <c r="GR33" s="40">
        <f t="shared" si="19"/>
        <v>2.762630422327059E-3</v>
      </c>
      <c r="GS33" s="40">
        <f t="shared" si="20"/>
        <v>0</v>
      </c>
      <c r="GT33" s="40">
        <f t="shared" si="21"/>
        <v>0</v>
      </c>
      <c r="GU33" s="40">
        <f t="shared" si="22"/>
        <v>2.6774492676788246E-3</v>
      </c>
      <c r="GV33" s="40">
        <f t="shared" si="23"/>
        <v>2.6634295192085326E-3</v>
      </c>
      <c r="GW33" s="40">
        <f t="shared" si="24"/>
        <v>2.6769197062251151E-3</v>
      </c>
      <c r="GX33" s="40">
        <f t="shared" si="25"/>
        <v>0</v>
      </c>
      <c r="GY33" s="40">
        <f t="shared" si="26"/>
        <v>1.608287127209162E-3</v>
      </c>
      <c r="GZ33" s="40">
        <f t="shared" si="27"/>
        <v>2.9029067178668816E-3</v>
      </c>
      <c r="HA33" s="40">
        <f t="shared" si="28"/>
        <v>1.342917077069049E-3</v>
      </c>
      <c r="HB33" s="40">
        <f t="shared" si="29"/>
        <v>2.7695806724902499E-3</v>
      </c>
      <c r="HC33" s="40">
        <f t="shared" si="30"/>
        <v>2.9117087720394374E-3</v>
      </c>
      <c r="HD33" s="40">
        <f t="shared" si="31"/>
        <v>2.9910680050405567</v>
      </c>
      <c r="HE33" s="40">
        <f t="shared" si="32"/>
        <v>1.5034139816794405E-3</v>
      </c>
      <c r="HF33" s="40">
        <f t="shared" si="33"/>
        <v>2.7462803471496656E-3</v>
      </c>
      <c r="HG33" s="40">
        <f t="shared" si="34"/>
        <v>1.8718402876395398E-3</v>
      </c>
      <c r="HH33" s="40">
        <f t="shared" si="35"/>
        <v>2.6023132933649011E-3</v>
      </c>
      <c r="HI33" s="40">
        <f t="shared" si="36"/>
        <v>2.7075388563604858E-3</v>
      </c>
      <c r="HJ33" s="40">
        <f t="shared" si="37"/>
        <v>2.7217266169503743E-3</v>
      </c>
      <c r="HK33" s="40">
        <f t="shared" si="38"/>
        <v>2.6830648994469412E-3</v>
      </c>
      <c r="HL33" s="40">
        <f t="shared" si="39"/>
        <v>2.698877539049494E-3</v>
      </c>
      <c r="HM33" s="40">
        <f t="shared" si="40"/>
        <v>1.8964777418585927E-3</v>
      </c>
      <c r="HN33" s="40">
        <f t="shared" si="41"/>
        <v>1.9067743896393904E-3</v>
      </c>
      <c r="HO33" s="40">
        <f t="shared" si="42"/>
        <v>0</v>
      </c>
      <c r="HP33" s="40">
        <f t="shared" si="43"/>
        <v>2.023481101205306E-3</v>
      </c>
      <c r="HQ33" s="40">
        <f t="shared" si="44"/>
        <v>1.2133464831425766E-3</v>
      </c>
      <c r="HR33" s="40">
        <f t="shared" si="45"/>
        <v>2.7577169049251174E-3</v>
      </c>
      <c r="HS33" s="40">
        <f t="shared" si="46"/>
        <v>2.6596371160001447E-3</v>
      </c>
      <c r="HT33" s="40">
        <f t="shared" si="47"/>
        <v>0</v>
      </c>
      <c r="HU33" s="40">
        <f t="shared" si="48"/>
        <v>2.5483674851086912E-3</v>
      </c>
      <c r="HV33" s="40">
        <f t="shared" si="49"/>
        <v>2.7109601959896742E-3</v>
      </c>
      <c r="HW33" s="40">
        <f t="shared" si="50"/>
        <v>2.6917374125441265E-3</v>
      </c>
      <c r="HX33" s="40">
        <f t="shared" si="51"/>
        <v>0</v>
      </c>
      <c r="HY33" s="40">
        <f t="shared" si="52"/>
        <v>0</v>
      </c>
      <c r="HZ33" s="40">
        <f t="shared" si="53"/>
        <v>0</v>
      </c>
      <c r="IA33" s="40">
        <f t="shared" si="54"/>
        <v>0</v>
      </c>
      <c r="IB33" s="40">
        <f t="shared" si="55"/>
        <v>2.6700945721360699E-3</v>
      </c>
      <c r="IC33" s="40">
        <f t="shared" si="56"/>
        <v>0</v>
      </c>
    </row>
    <row r="34" spans="1:237" x14ac:dyDescent="0.25">
      <c r="A34" s="17" t="s">
        <v>203</v>
      </c>
      <c r="B34" s="17">
        <v>766.74</v>
      </c>
      <c r="C34" s="17"/>
      <c r="D34" s="17">
        <v>1703.79</v>
      </c>
      <c r="E34" s="17">
        <v>43.11</v>
      </c>
      <c r="F34" s="17">
        <v>43.11</v>
      </c>
      <c r="G34" s="17">
        <v>1.74</v>
      </c>
      <c r="H34" s="17">
        <v>202.56</v>
      </c>
      <c r="I34" s="17">
        <v>14.328873</v>
      </c>
      <c r="J34" s="17">
        <v>13.622102999999999</v>
      </c>
      <c r="K34" s="17">
        <v>4.5024999999999997E-5</v>
      </c>
      <c r="L34" s="17">
        <v>3.2172200000000002</v>
      </c>
      <c r="N34" s="17">
        <v>1.3728701000000001</v>
      </c>
      <c r="O34" s="17">
        <v>2.5515500000000002E-4</v>
      </c>
      <c r="P34" s="17">
        <v>5.7424000000000003E-2</v>
      </c>
      <c r="Q34" s="17">
        <v>7.5485700000000003E-2</v>
      </c>
      <c r="S34" s="17">
        <v>1.2419700000000001E-5</v>
      </c>
      <c r="T34" s="17">
        <v>6.9365201000000001E-2</v>
      </c>
      <c r="U34" s="17">
        <v>1.7000000000000001E-2</v>
      </c>
      <c r="W34" s="17">
        <v>7.6118149999999996E-2</v>
      </c>
      <c r="X34" s="17">
        <v>6.9389999999999993E-2</v>
      </c>
      <c r="Y34" s="17">
        <v>106.66439800000001</v>
      </c>
      <c r="Z34" s="17">
        <v>3.42448</v>
      </c>
      <c r="AA34" s="17">
        <v>1.05035E-4</v>
      </c>
      <c r="AD34" s="17">
        <v>0.217891155</v>
      </c>
      <c r="AE34" s="17">
        <v>3.9906600399999999</v>
      </c>
      <c r="AF34" s="17">
        <v>0.1711018</v>
      </c>
      <c r="AH34" s="17">
        <v>2.5680000000000001E-2</v>
      </c>
      <c r="AI34" s="17">
        <v>7.2272401E-2</v>
      </c>
      <c r="AJ34" s="17">
        <v>1.90815058</v>
      </c>
      <c r="AK34" s="17">
        <v>0.1145733</v>
      </c>
      <c r="AL34" s="17">
        <v>4.4045134E-2</v>
      </c>
      <c r="AM34" s="17">
        <v>0.54238441000000004</v>
      </c>
      <c r="AN34" s="17">
        <v>3.4235032000000001E-3</v>
      </c>
      <c r="AS34" s="17">
        <v>1.121664E-4</v>
      </c>
      <c r="AT34" s="17">
        <v>4.020742E-4</v>
      </c>
      <c r="AU34" s="17">
        <v>1.6793507199999998E-2</v>
      </c>
      <c r="AV34" s="17">
        <v>2.5500000000000002E-3</v>
      </c>
      <c r="AW34" s="17">
        <v>0.21574404</v>
      </c>
      <c r="AX34" s="17">
        <v>1.0156449999999999</v>
      </c>
      <c r="AY34" s="17">
        <v>8.7641743999999994E-2</v>
      </c>
      <c r="AZ34" s="17">
        <v>2.82E-3</v>
      </c>
      <c r="BA34" s="17">
        <v>2.9600000000000001E-2</v>
      </c>
      <c r="BD34" s="5">
        <v>1.2191999999999999E-6</v>
      </c>
      <c r="BF34" s="15"/>
      <c r="BG34" s="28" t="s">
        <v>203</v>
      </c>
      <c r="BH34" s="28">
        <v>1.41039299464608E-2</v>
      </c>
      <c r="BI34" s="28">
        <v>0.19954390991537399</v>
      </c>
      <c r="BJ34" s="28">
        <v>0</v>
      </c>
      <c r="BK34" s="28">
        <v>13.6593147311959</v>
      </c>
      <c r="BL34" s="28">
        <v>2.9589645064678E-2</v>
      </c>
      <c r="BM34" s="28">
        <v>14.3681128041575</v>
      </c>
      <c r="BN34" s="28">
        <v>14.3681128041575</v>
      </c>
      <c r="BO34" s="28">
        <v>0.289363480937184</v>
      </c>
      <c r="BP34" s="28">
        <v>1.14006532791613E-2</v>
      </c>
      <c r="BQ34" s="28">
        <v>1.85141288711784E-5</v>
      </c>
      <c r="BR34" s="28">
        <v>2.6635493311728199E-5</v>
      </c>
      <c r="BS34" s="28">
        <v>3.2259831310810601</v>
      </c>
      <c r="BT34" s="28">
        <v>1.22256799722216E-6</v>
      </c>
      <c r="BU34" s="28">
        <v>0</v>
      </c>
      <c r="BV34" s="28">
        <v>0</v>
      </c>
      <c r="BW34" s="28">
        <v>6.9583140233138899E-2</v>
      </c>
      <c r="BX34" s="28">
        <v>1.3766316698040599</v>
      </c>
      <c r="BY34" s="28">
        <v>6.1404454438730295E-5</v>
      </c>
      <c r="BZ34" s="28">
        <v>1.94460887250119E-4</v>
      </c>
      <c r="CA34" s="28">
        <v>5.7579077673288001E-2</v>
      </c>
      <c r="CB34" s="28">
        <v>2.5494296393789501E-3</v>
      </c>
      <c r="CC34" s="28">
        <v>1647.4742432213</v>
      </c>
      <c r="CD34" s="28">
        <v>7.5691531867744494E-2</v>
      </c>
      <c r="CE34" s="28">
        <v>3.6112435721489998E-6</v>
      </c>
      <c r="CF34" s="28">
        <v>8.8431290199904106E-6</v>
      </c>
      <c r="CG34" s="28">
        <v>0</v>
      </c>
      <c r="CH34" s="28">
        <v>6.9549254658046705E-2</v>
      </c>
      <c r="CI34" s="28">
        <v>0.21832262509300601</v>
      </c>
      <c r="CJ34" s="28">
        <v>1.6997165100877901E-2</v>
      </c>
      <c r="CK34" s="28">
        <v>0.114862882719621</v>
      </c>
      <c r="CL34" s="28">
        <v>2.5675394272391999E-2</v>
      </c>
      <c r="CM34" s="28">
        <v>4.4103650302859898E-2</v>
      </c>
      <c r="CN34" s="28">
        <v>768.41710963033995</v>
      </c>
      <c r="CO34" s="28">
        <v>0</v>
      </c>
      <c r="CP34" s="28">
        <v>7.6324996826667296E-2</v>
      </c>
      <c r="CQ34" s="28">
        <v>13.5814015408773</v>
      </c>
      <c r="CR34" s="28">
        <v>300.53420457218198</v>
      </c>
      <c r="CS34" s="28">
        <v>6.8866433601442001</v>
      </c>
      <c r="CT34" s="28">
        <v>0.21620398160471099</v>
      </c>
      <c r="CU34" s="28">
        <v>2.6274431223955501E-2</v>
      </c>
      <c r="CV34" s="28">
        <v>8.1149212493592596E-3</v>
      </c>
      <c r="CW34" s="28">
        <v>106.90429792741701</v>
      </c>
      <c r="CX34" s="28">
        <v>106.90429792741701</v>
      </c>
      <c r="CY34" s="28">
        <v>3.8638178787612397E-4</v>
      </c>
      <c r="CZ34" s="28">
        <v>0</v>
      </c>
      <c r="DA34" s="28">
        <v>3.42487038233656</v>
      </c>
      <c r="DB34" s="28">
        <v>1.0182870819954</v>
      </c>
      <c r="DC34" s="28">
        <v>4.2077632196299397E-5</v>
      </c>
      <c r="DD34" s="28">
        <v>5.2600732825167903E-5</v>
      </c>
      <c r="DE34" s="28">
        <v>0</v>
      </c>
      <c r="DF34" s="28">
        <v>0</v>
      </c>
      <c r="DG34" s="28">
        <v>0.35777793771788502</v>
      </c>
      <c r="DH34" s="28">
        <v>7.7270886809504098E-3</v>
      </c>
      <c r="DI34" s="28">
        <v>1.9320889702210601E-4</v>
      </c>
      <c r="DJ34" s="28">
        <v>0.57413552068659301</v>
      </c>
      <c r="DK34" s="28">
        <v>2.5571009734949201E-2</v>
      </c>
      <c r="DL34" s="28">
        <v>0</v>
      </c>
      <c r="DM34" s="28">
        <v>0</v>
      </c>
      <c r="DN34" s="28">
        <v>0</v>
      </c>
      <c r="DO34" s="28">
        <v>0</v>
      </c>
      <c r="DP34" s="28">
        <v>4.0035641802021003</v>
      </c>
      <c r="DQ34" s="28">
        <v>2.81974504538766E-3</v>
      </c>
      <c r="DR34" s="28">
        <v>0</v>
      </c>
      <c r="DS34" s="28">
        <v>0.386414487298609</v>
      </c>
      <c r="DT34" s="28">
        <v>0</v>
      </c>
      <c r="DU34" s="28">
        <v>0</v>
      </c>
      <c r="DV34" s="28">
        <v>0</v>
      </c>
      <c r="DW34" s="28">
        <v>0</v>
      </c>
      <c r="DX34" s="28">
        <v>611.46159404090599</v>
      </c>
      <c r="DY34" s="28">
        <v>1537.5220681779299</v>
      </c>
      <c r="DZ34" s="28">
        <v>170.83502741778199</v>
      </c>
      <c r="EA34" s="28">
        <v>1708.35709559571</v>
      </c>
      <c r="EB34" s="28">
        <v>8.6434403584053905E-5</v>
      </c>
      <c r="EC34" s="28">
        <v>29.138742888991601</v>
      </c>
      <c r="ED34" s="28">
        <v>9.4988260374674997E-3</v>
      </c>
      <c r="EE34" s="28">
        <v>3.43374172457877E-3</v>
      </c>
      <c r="EF34" s="28">
        <v>0</v>
      </c>
      <c r="EG34" s="28">
        <v>0</v>
      </c>
      <c r="EH34" s="28">
        <v>0</v>
      </c>
      <c r="EI34" s="28">
        <v>0</v>
      </c>
      <c r="EJ34" s="28">
        <v>1.1246133037914E-4</v>
      </c>
      <c r="EK34" s="28">
        <v>4.0317309479323299E-4</v>
      </c>
      <c r="EL34" s="28">
        <v>1.6835939483126301E-2</v>
      </c>
      <c r="EM34" s="28">
        <v>0.34588374631414698</v>
      </c>
      <c r="EN34" s="28">
        <v>64.385624336113196</v>
      </c>
      <c r="EO34" s="28">
        <v>0.46796119181864698</v>
      </c>
      <c r="EP34" s="28">
        <v>1.2207638371445699</v>
      </c>
      <c r="EQ34" s="28">
        <v>2.9569777333178902</v>
      </c>
      <c r="ER34" s="28">
        <v>0.69177102123602097</v>
      </c>
      <c r="ES34" s="28">
        <v>0</v>
      </c>
      <c r="ET34" s="28">
        <v>1.0519701053258101E-5</v>
      </c>
      <c r="EU34" s="28">
        <v>0.162769016242551</v>
      </c>
      <c r="EV34" s="28">
        <v>43.209541023385498</v>
      </c>
      <c r="EW34" s="28">
        <v>43.209541023385498</v>
      </c>
      <c r="EX34" s="28">
        <v>0</v>
      </c>
      <c r="EY34" s="28">
        <v>0</v>
      </c>
      <c r="EZ34" s="28">
        <v>0</v>
      </c>
      <c r="FA34" s="28">
        <v>1.2881071444082499</v>
      </c>
      <c r="FB34" s="28">
        <v>0</v>
      </c>
      <c r="FC34" s="28">
        <v>7.9354471226927297</v>
      </c>
      <c r="FD34" s="28">
        <v>1.97358878530839</v>
      </c>
      <c r="FE34" s="28">
        <v>1.0580011739612001</v>
      </c>
      <c r="FF34" s="28">
        <v>19.8386307632952</v>
      </c>
      <c r="FG34" s="28">
        <v>7.2407232747455294E-2</v>
      </c>
      <c r="FH34" s="28">
        <v>62.5217276455815</v>
      </c>
      <c r="FI34" s="28">
        <v>1.0783427686745199</v>
      </c>
      <c r="FJ34" s="28">
        <v>4.1912967189713299</v>
      </c>
      <c r="FK34" s="28">
        <v>0</v>
      </c>
      <c r="FL34" s="28">
        <v>0</v>
      </c>
      <c r="FM34" s="28">
        <v>1.7416723459933701</v>
      </c>
      <c r="FN34" s="28">
        <v>1.4105684888037799</v>
      </c>
      <c r="FO34" s="28">
        <v>8.7882492931430606E-2</v>
      </c>
      <c r="FP34" s="28">
        <v>0</v>
      </c>
      <c r="FQ34" s="28">
        <v>1.35209624119049E-3</v>
      </c>
      <c r="FR34" s="28">
        <v>1.47359484864399</v>
      </c>
      <c r="FS34" s="28">
        <v>1.91242024278459</v>
      </c>
      <c r="FT34" s="28">
        <v>7.1165909264372704E-2</v>
      </c>
      <c r="FU34" s="28">
        <v>203.10229967426699</v>
      </c>
      <c r="FV34" s="28">
        <v>0.54352354803651004</v>
      </c>
      <c r="FW34" s="28">
        <v>2.1936004013380299</v>
      </c>
      <c r="FY34" s="26">
        <f t="shared" si="0"/>
        <v>3.0106089149239605</v>
      </c>
      <c r="FZ34" s="40">
        <f t="shared" si="1"/>
        <v>2.1873250780446328E-3</v>
      </c>
      <c r="GA34" s="40">
        <f t="shared" si="2"/>
        <v>0</v>
      </c>
      <c r="GB34" s="40">
        <f t="shared" si="3"/>
        <v>2.680550769584305E-3</v>
      </c>
      <c r="GC34" s="40">
        <f t="shared" si="4"/>
        <v>2.309000774425848E-3</v>
      </c>
      <c r="GD34" s="40">
        <f t="shared" si="5"/>
        <v>2.309000774425848E-3</v>
      </c>
      <c r="GE34" s="40">
        <f t="shared" si="6"/>
        <v>9.6111838699429453E-4</v>
      </c>
      <c r="GF34" s="40">
        <f t="shared" si="7"/>
        <v>2.6772298295171071E-3</v>
      </c>
      <c r="GG34" s="40">
        <f t="shared" si="8"/>
        <v>2.7385129421902158E-3</v>
      </c>
      <c r="GH34" s="40">
        <f t="shared" si="9"/>
        <v>2.7317170627693291E-3</v>
      </c>
      <c r="GI34" s="40">
        <f t="shared" si="10"/>
        <v>2.7678441511738571E-3</v>
      </c>
      <c r="GJ34" s="40">
        <f t="shared" si="11"/>
        <v>2.7238209016044474E-3</v>
      </c>
      <c r="GK34" s="40">
        <f t="shared" si="12"/>
        <v>0</v>
      </c>
      <c r="GL34" s="40">
        <f t="shared" si="13"/>
        <v>2.7399313336781378E-3</v>
      </c>
      <c r="GM34" s="40">
        <f t="shared" si="14"/>
        <v>2.7839614698879668E-3</v>
      </c>
      <c r="GN34" s="40">
        <f t="shared" si="15"/>
        <v>2.7005724660072142E-3</v>
      </c>
      <c r="GO34" s="40">
        <f t="shared" si="16"/>
        <v>2.7267663642847706E-3</v>
      </c>
      <c r="GP34" s="40">
        <f t="shared" si="17"/>
        <v>0</v>
      </c>
      <c r="GQ34" s="40">
        <f t="shared" si="18"/>
        <v>2.7917415186687394E-3</v>
      </c>
      <c r="GR34" s="40">
        <f t="shared" si="19"/>
        <v>2.6534004860261839E-3</v>
      </c>
      <c r="GS34" s="40">
        <f t="shared" si="20"/>
        <v>-1.6675877188822703E-4</v>
      </c>
      <c r="GT34" s="40">
        <f t="shared" si="21"/>
        <v>0</v>
      </c>
      <c r="GU34" s="40">
        <f t="shared" si="22"/>
        <v>2.7174442188532002E-3</v>
      </c>
      <c r="GV34" s="40">
        <f t="shared" si="23"/>
        <v>2.7834015440107423E-3</v>
      </c>
      <c r="GW34" s="40">
        <f t="shared" si="24"/>
        <v>2.2491096552853512E-3</v>
      </c>
      <c r="GX34" s="40">
        <f t="shared" si="25"/>
        <v>1.1399755190863431E-4</v>
      </c>
      <c r="GY34" s="40">
        <f t="shared" si="26"/>
        <v>1.5524927379006474E-3</v>
      </c>
      <c r="GZ34" s="40">
        <f t="shared" si="27"/>
        <v>0</v>
      </c>
      <c r="HA34" s="40">
        <f t="shared" si="28"/>
        <v>0</v>
      </c>
      <c r="HB34" s="40">
        <f t="shared" si="29"/>
        <v>1.9802093068257355E-3</v>
      </c>
      <c r="HC34" s="40">
        <f t="shared" si="30"/>
        <v>3.2335854401920943E-3</v>
      </c>
      <c r="HD34" s="40">
        <f t="shared" si="31"/>
        <v>1.2583893757903717</v>
      </c>
      <c r="HE34" s="40">
        <f t="shared" si="32"/>
        <v>0</v>
      </c>
      <c r="HF34" s="40">
        <f t="shared" si="33"/>
        <v>-1.7935076355151487E-4</v>
      </c>
      <c r="HG34" s="40">
        <f t="shared" si="34"/>
        <v>1.8656049278796484E-3</v>
      </c>
      <c r="HH34" s="40">
        <f t="shared" si="35"/>
        <v>2.2375921635020839E-3</v>
      </c>
      <c r="HI34" s="40">
        <f t="shared" si="36"/>
        <v>2.5274886873381339E-3</v>
      </c>
      <c r="HJ34" s="40">
        <f t="shared" si="37"/>
        <v>1.3285531804693429E-3</v>
      </c>
      <c r="HK34" s="40">
        <f t="shared" si="38"/>
        <v>2.1002411122214982E-3</v>
      </c>
      <c r="HL34" s="40">
        <f t="shared" si="39"/>
        <v>2.9906572246726198E-3</v>
      </c>
      <c r="HM34" s="40">
        <f t="shared" si="40"/>
        <v>0</v>
      </c>
      <c r="HN34" s="40">
        <f t="shared" si="41"/>
        <v>0</v>
      </c>
      <c r="HO34" s="40">
        <f t="shared" si="42"/>
        <v>0</v>
      </c>
      <c r="HP34" s="40">
        <f t="shared" si="43"/>
        <v>0</v>
      </c>
      <c r="HQ34" s="40">
        <f t="shared" si="44"/>
        <v>2.6294004188420275E-3</v>
      </c>
      <c r="HR34" s="40">
        <f t="shared" si="45"/>
        <v>2.7330646762040271E-3</v>
      </c>
      <c r="HS34" s="40">
        <f t="shared" si="46"/>
        <v>2.5267076508177014E-3</v>
      </c>
      <c r="HT34" s="40">
        <f t="shared" si="47"/>
        <v>-2.2367083178432675E-4</v>
      </c>
      <c r="HU34" s="40">
        <f t="shared" si="48"/>
        <v>2.1318855654644969E-3</v>
      </c>
      <c r="HV34" s="40">
        <f t="shared" si="49"/>
        <v>2.6013833528448016E-3</v>
      </c>
      <c r="HW34" s="40">
        <f t="shared" si="50"/>
        <v>2.7469664619021294E-3</v>
      </c>
      <c r="HX34" s="40">
        <f t="shared" si="51"/>
        <v>-9.0409437000003629E-5</v>
      </c>
      <c r="HY34" s="40">
        <f t="shared" si="52"/>
        <v>-3.4982889601354792E-4</v>
      </c>
      <c r="HZ34" s="40">
        <f t="shared" si="53"/>
        <v>0</v>
      </c>
      <c r="IA34" s="40">
        <f t="shared" si="54"/>
        <v>0</v>
      </c>
      <c r="IB34" s="40">
        <f t="shared" si="55"/>
        <v>2.7624649131890713E-3</v>
      </c>
      <c r="IC34" s="40">
        <f t="shared" si="56"/>
        <v>0</v>
      </c>
    </row>
    <row r="35" spans="1:237" x14ac:dyDescent="0.25">
      <c r="A35" s="17" t="s">
        <v>204</v>
      </c>
      <c r="B35" s="17">
        <v>3775.0169474999998</v>
      </c>
      <c r="C35" s="17">
        <v>7910.8606</v>
      </c>
      <c r="D35" s="17">
        <v>5134.8675630999996</v>
      </c>
      <c r="E35" s="17">
        <v>560.39341092999996</v>
      </c>
      <c r="F35" s="17">
        <v>554.61715943000002</v>
      </c>
      <c r="G35" s="17">
        <v>7633.0383599999996</v>
      </c>
      <c r="H35" s="17">
        <v>2434.9380013999998</v>
      </c>
      <c r="I35" s="17">
        <v>8.6598684527999996</v>
      </c>
      <c r="J35" s="17">
        <v>7.3860549915</v>
      </c>
      <c r="K35" s="17">
        <v>1.3507285000000001E-2</v>
      </c>
      <c r="L35" s="17">
        <v>7.5194384860000003</v>
      </c>
      <c r="N35" s="17">
        <v>0.60837537809999997</v>
      </c>
      <c r="O35" s="17">
        <v>4.9163326999999996E-3</v>
      </c>
      <c r="Q35" s="5">
        <v>1.9075500000000001E-6</v>
      </c>
      <c r="S35" s="17">
        <v>2.5052979999999999E-4</v>
      </c>
      <c r="T35" s="5">
        <v>1.70926E-6</v>
      </c>
      <c r="W35" s="5">
        <v>1.7739000000000001E-6</v>
      </c>
      <c r="Y35" s="17">
        <v>43.498260799999997</v>
      </c>
      <c r="AB35" s="17">
        <v>2.2352360999999999E-3</v>
      </c>
      <c r="AC35" s="17">
        <v>1.6985069000000001E-3</v>
      </c>
      <c r="AD35" s="17">
        <v>3.9557834299999997E-2</v>
      </c>
      <c r="AE35" s="17">
        <v>128.58171902999999</v>
      </c>
      <c r="AF35" s="17">
        <v>1.0990442681999999</v>
      </c>
      <c r="AG35" s="17">
        <v>1.7041028924999999</v>
      </c>
      <c r="AI35" s="5">
        <v>1.8064599999999999E-6</v>
      </c>
      <c r="AJ35" s="17">
        <v>8.2842608780999996</v>
      </c>
      <c r="AK35" s="17">
        <v>1.79927397E-2</v>
      </c>
      <c r="AL35" s="17">
        <v>7.6434373999999996E-3</v>
      </c>
      <c r="AM35" s="17">
        <v>6.5521657000999998</v>
      </c>
      <c r="AN35" s="17">
        <v>6.1287501000000001E-3</v>
      </c>
      <c r="AS35" s="17">
        <v>8.5166899999999999E-5</v>
      </c>
      <c r="AT35" s="17">
        <v>3.5545040000000002E-4</v>
      </c>
      <c r="AU35" s="17">
        <v>0.81094310839999995</v>
      </c>
      <c r="AW35" s="17">
        <v>1.077776971</v>
      </c>
      <c r="AX35" s="17">
        <v>70.857215221999994</v>
      </c>
      <c r="AY35" s="5">
        <v>2.2195600000000001E-6</v>
      </c>
      <c r="BB35" s="17">
        <v>249.36699999999999</v>
      </c>
      <c r="BC35" s="17">
        <v>0.58699999999999997</v>
      </c>
      <c r="BD35" s="5">
        <v>4.608E-10</v>
      </c>
      <c r="BF35" s="15"/>
      <c r="BG35" s="28" t="s">
        <v>204</v>
      </c>
      <c r="BH35" s="28">
        <v>2.71471699333653</v>
      </c>
      <c r="BI35" s="28">
        <v>7.6642845728930098</v>
      </c>
      <c r="BJ35" s="28">
        <v>250.04975687428501</v>
      </c>
      <c r="BK35" s="28">
        <v>7.4061832020069298</v>
      </c>
      <c r="BL35" s="28">
        <v>0</v>
      </c>
      <c r="BM35" s="28">
        <v>8.68359513521583</v>
      </c>
      <c r="BN35" s="28">
        <v>8.68359513521583</v>
      </c>
      <c r="BO35" s="28">
        <v>5.88404955277041</v>
      </c>
      <c r="BP35" s="28">
        <v>2.1937397520593902</v>
      </c>
      <c r="BQ35" s="28">
        <v>5.55314516884648E-3</v>
      </c>
      <c r="BR35" s="28">
        <v>7.9911997001713506E-3</v>
      </c>
      <c r="BS35" s="28">
        <v>7.5401484265797096</v>
      </c>
      <c r="BT35" s="28">
        <v>4.62051302197455E-10</v>
      </c>
      <c r="BU35" s="28">
        <v>0</v>
      </c>
      <c r="BV35" s="28">
        <v>0</v>
      </c>
      <c r="BW35" s="28">
        <v>0</v>
      </c>
      <c r="BX35" s="28">
        <v>0.61004490913619602</v>
      </c>
      <c r="BY35" s="28">
        <v>1.1835370955207501E-3</v>
      </c>
      <c r="BZ35" s="28">
        <v>3.74780325953361E-3</v>
      </c>
      <c r="CA35" s="28">
        <v>0</v>
      </c>
      <c r="CB35" s="28">
        <v>0</v>
      </c>
      <c r="CC35" s="28">
        <v>5566.28548962067</v>
      </c>
      <c r="CD35" s="28">
        <v>1.91301029839779E-6</v>
      </c>
      <c r="CE35" s="28">
        <v>7.2863792941902701E-5</v>
      </c>
      <c r="CF35" s="28">
        <v>1.7841578068420301E-4</v>
      </c>
      <c r="CG35" s="28">
        <v>0</v>
      </c>
      <c r="CH35" s="28">
        <v>1.7139663408191199E-6</v>
      </c>
      <c r="CI35" s="28">
        <v>3.9665722703351697E-2</v>
      </c>
      <c r="CJ35" s="28">
        <v>0</v>
      </c>
      <c r="CK35" s="28">
        <v>1.8040176854776001E-2</v>
      </c>
      <c r="CL35" s="28">
        <v>0</v>
      </c>
      <c r="CM35" s="28">
        <v>7.6649159212288202E-3</v>
      </c>
      <c r="CN35" s="28">
        <v>3785.4645847980401</v>
      </c>
      <c r="CO35" s="28">
        <v>0</v>
      </c>
      <c r="CP35" s="28">
        <v>1.7787273208882401E-6</v>
      </c>
      <c r="CQ35" s="28">
        <v>102.642606740202</v>
      </c>
      <c r="CR35" s="28">
        <v>985.00295794004205</v>
      </c>
      <c r="CS35" s="28">
        <v>173.84582740181</v>
      </c>
      <c r="CT35" s="28">
        <v>1.0807480511476699</v>
      </c>
      <c r="CU35" s="28">
        <v>5.5178610247153097</v>
      </c>
      <c r="CV35" s="28">
        <v>1.5621201122703801</v>
      </c>
      <c r="CW35" s="28">
        <v>43.616901901212998</v>
      </c>
      <c r="CX35" s="28">
        <v>43.616901901212998</v>
      </c>
      <c r="CY35" s="28">
        <v>7.4366418198713605E-2</v>
      </c>
      <c r="CZ35" s="28">
        <v>0</v>
      </c>
      <c r="DA35" s="28">
        <v>0</v>
      </c>
      <c r="DB35" s="28">
        <v>71.052977116478104</v>
      </c>
      <c r="DC35" s="28">
        <v>0</v>
      </c>
      <c r="DD35" s="28">
        <v>0</v>
      </c>
      <c r="DE35" s="28">
        <v>0</v>
      </c>
      <c r="DF35" s="28">
        <v>0</v>
      </c>
      <c r="DG35" s="28">
        <v>6.5113073569514404</v>
      </c>
      <c r="DH35" s="28">
        <v>1.4997511460967301</v>
      </c>
      <c r="DI35" s="28">
        <v>3.71826386673062E-2</v>
      </c>
      <c r="DJ35" s="28">
        <v>42.304623153379602</v>
      </c>
      <c r="DK35" s="28">
        <v>3.5520265202797798</v>
      </c>
      <c r="DL35" s="28">
        <v>5.8292619476733203E-4</v>
      </c>
      <c r="DM35" s="28">
        <v>1.65910536439645E-3</v>
      </c>
      <c r="DN35" s="28">
        <v>5.6221685764204705E-4</v>
      </c>
      <c r="DO35" s="28">
        <v>1.14146298715256E-3</v>
      </c>
      <c r="DP35" s="28">
        <v>129.30817778660901</v>
      </c>
      <c r="DQ35" s="28">
        <v>0</v>
      </c>
      <c r="DR35" s="28">
        <v>0</v>
      </c>
      <c r="DS35" s="28">
        <v>1.31122021551268</v>
      </c>
      <c r="DT35" s="28">
        <v>7932.5282336017899</v>
      </c>
      <c r="DU35" s="28">
        <v>0</v>
      </c>
      <c r="DV35" s="28">
        <v>0.70059779659055199</v>
      </c>
      <c r="DW35" s="28">
        <v>1.00816048656006</v>
      </c>
      <c r="DX35" s="28">
        <v>3299.4697816432099</v>
      </c>
      <c r="DY35" s="28">
        <v>4634.1073288469197</v>
      </c>
      <c r="DZ35" s="28">
        <v>514.900717388403</v>
      </c>
      <c r="EA35" s="28">
        <v>5149.0080462353299</v>
      </c>
      <c r="EB35" s="28">
        <v>1.66805217024091E-2</v>
      </c>
      <c r="EC35" s="28">
        <v>51.558328003328903</v>
      </c>
      <c r="ED35" s="28">
        <v>1.8287284345805801</v>
      </c>
      <c r="EE35" s="28">
        <v>6.14578331076904E-3</v>
      </c>
      <c r="EF35" s="28">
        <v>0</v>
      </c>
      <c r="EG35" s="28">
        <v>0</v>
      </c>
      <c r="EH35" s="28">
        <v>0</v>
      </c>
      <c r="EI35" s="28">
        <v>0</v>
      </c>
      <c r="EJ35" s="28">
        <v>8.5396570710494902E-5</v>
      </c>
      <c r="EK35" s="28">
        <v>3.5646278278410901E-4</v>
      </c>
      <c r="EL35" s="28">
        <v>0.81316677755429501</v>
      </c>
      <c r="EM35" s="28">
        <v>4.3271963888291802</v>
      </c>
      <c r="EN35" s="28">
        <v>948.73816901171904</v>
      </c>
      <c r="EO35" s="28">
        <v>5.8371048143433004</v>
      </c>
      <c r="EP35" s="28">
        <v>15.9616931849623</v>
      </c>
      <c r="EQ35" s="28">
        <v>35.007452449059301</v>
      </c>
      <c r="ER35" s="28">
        <v>7.9953568114552098</v>
      </c>
      <c r="ES35" s="28">
        <v>0.99007071325033302</v>
      </c>
      <c r="ET35" s="28">
        <v>0</v>
      </c>
      <c r="EU35" s="28">
        <v>1.9976663282571701</v>
      </c>
      <c r="EV35" s="28">
        <v>561.93504658366305</v>
      </c>
      <c r="EW35" s="28">
        <v>556.14281343386494</v>
      </c>
      <c r="EX35" s="28">
        <v>5.7922331497985899</v>
      </c>
      <c r="EY35" s="28">
        <v>0</v>
      </c>
      <c r="EZ35" s="28">
        <v>8.4219315795565405E-3</v>
      </c>
      <c r="FA35" s="28">
        <v>48.276509399957199</v>
      </c>
      <c r="FB35" s="28">
        <v>0</v>
      </c>
      <c r="FC35" s="28">
        <v>95.138086950291594</v>
      </c>
      <c r="FD35" s="28">
        <v>22.773295821690201</v>
      </c>
      <c r="FE35" s="28">
        <v>12.38699590271</v>
      </c>
      <c r="FF35" s="28">
        <v>237.84533606706501</v>
      </c>
      <c r="FG35" s="28">
        <v>1.8101185932307001E-6</v>
      </c>
      <c r="FH35" s="28">
        <v>654.91002326565695</v>
      </c>
      <c r="FI35" s="28">
        <v>12.789612913573301</v>
      </c>
      <c r="FJ35" s="28">
        <v>52.489249227004201</v>
      </c>
      <c r="FK35" s="28">
        <v>2.3187645298367801</v>
      </c>
      <c r="FL35" s="28">
        <v>0.58862397169265002</v>
      </c>
      <c r="FM35" s="28">
        <v>7653.9507252699595</v>
      </c>
      <c r="FN35" s="28">
        <v>28.264101084066802</v>
      </c>
      <c r="FO35" s="28">
        <v>2.2257402106516098E-6</v>
      </c>
      <c r="FP35" s="28">
        <v>0</v>
      </c>
      <c r="FQ35" s="28">
        <v>0.260277468390681</v>
      </c>
      <c r="FR35" s="28">
        <v>30.8684925168746</v>
      </c>
      <c r="FS35" s="28">
        <v>8.3068389689278792</v>
      </c>
      <c r="FT35" s="28">
        <v>13.7270167829098</v>
      </c>
      <c r="FU35" s="28">
        <v>2441.6135379222501</v>
      </c>
      <c r="FV35" s="28">
        <v>6.5701151233618003</v>
      </c>
      <c r="FW35" s="28">
        <v>15.9085424370707</v>
      </c>
      <c r="FY35" s="26">
        <f t="shared" ref="FY35:FY51" si="57">DX35/FU35</f>
        <v>1.3513480861721356</v>
      </c>
      <c r="FZ35" s="40">
        <f t="shared" ref="FZ35:FZ51" si="58">(CN35-B35)/(B35+1E-50)</f>
        <v>2.7675736144599822E-3</v>
      </c>
      <c r="GA35" s="40">
        <f t="shared" ref="GA35:GA51" si="59">(DT35-C35)/(C35+1E-50)</f>
        <v>2.7389730014696417E-3</v>
      </c>
      <c r="GB35" s="40">
        <f t="shared" ref="GB35:GB51" si="60">(EA35-D35)/(D35+1E-50)</f>
        <v>2.7538165223473425E-3</v>
      </c>
      <c r="GC35" s="40">
        <f t="shared" ref="GC35:GC51" si="61">(EV35-E35)/(E35+1E-50)</f>
        <v>2.7509881872177511E-3</v>
      </c>
      <c r="GD35" s="40">
        <f t="shared" ref="GD35:GD51" si="62">(EW35-F35)/(F35+1E-50)</f>
        <v>2.7508236590315714E-3</v>
      </c>
      <c r="GE35" s="40">
        <f t="shared" ref="GE35:GE51" si="63">(FM35-G35)/(G35+1E-50)</f>
        <v>2.7397170410604346E-3</v>
      </c>
      <c r="GF35" s="40">
        <f t="shared" ref="GF35:GF51" si="64">(FU35-H35)/(H35+1E-50)</f>
        <v>2.7415632424365845E-3</v>
      </c>
      <c r="GG35" s="40">
        <f t="shared" ref="GG35:GG51" si="65">(BN35-I35)/(I35+1E-50)</f>
        <v>2.7398432834345034E-3</v>
      </c>
      <c r="GH35" s="40">
        <f t="shared" ref="GH35:GH51" si="66">(BK35-J35)/(J35+1E-50)</f>
        <v>2.7251639109231794E-3</v>
      </c>
      <c r="GI35" s="40">
        <f t="shared" ref="GI35:GI51" si="67">(BR35+BQ35-K35)/(K35+1E-50)</f>
        <v>2.7436949037374222E-3</v>
      </c>
      <c r="GJ35" s="40">
        <f t="shared" ref="GJ35:GJ51" si="68">(BS35-L35)/(L35+1E-50)</f>
        <v>2.7541871136080092E-3</v>
      </c>
      <c r="GK35" s="40">
        <f t="shared" ref="GK35:GK51" si="69">(BU35+BV35-M35)/(M35+1E-50)</f>
        <v>0</v>
      </c>
      <c r="GL35" s="40">
        <f t="shared" ref="GL35:GL51" si="70">(BX35-N35)/(N35+1E-50)</f>
        <v>2.744244912425801E-3</v>
      </c>
      <c r="GM35" s="40">
        <f t="shared" ref="GM35:GM51" si="71">(BY35+BZ35-O35)/(O35+1E-50)</f>
        <v>3.0526117677838653E-3</v>
      </c>
      <c r="GN35" s="40">
        <f t="shared" ref="GN35:GN51" si="72">(CA35-P35)/(P35+1E-50)</f>
        <v>0</v>
      </c>
      <c r="GO35" s="40">
        <f t="shared" ref="GO35:GO51" si="73">(CD35-Q35)/(Q35+1E-50)</f>
        <v>2.8624667231736687E-3</v>
      </c>
      <c r="GP35" s="40">
        <f t="shared" ref="GP35:GP51" si="74">(CG35-R35)/(R35+1E-50)</f>
        <v>0</v>
      </c>
      <c r="GQ35" s="40">
        <f t="shared" ref="GQ35:GQ51" si="75">(CE35+CF35-S35)/(S35+1E-50)</f>
        <v>2.9927522638252923E-3</v>
      </c>
      <c r="GR35" s="40">
        <f t="shared" ref="GR35:GR51" si="76">(CH35-T35)/(T35+1E-50)</f>
        <v>2.7534376391654173E-3</v>
      </c>
      <c r="GS35" s="40">
        <f t="shared" ref="GS35:GS51" si="77">(CJ35-U35)/(U35+1E-50)</f>
        <v>0</v>
      </c>
      <c r="GT35" s="40">
        <f t="shared" ref="GT35:GT51" si="78">(CO35-V35)/(V35+1E-50)</f>
        <v>0</v>
      </c>
      <c r="GU35" s="40">
        <f t="shared" ref="GU35:GU51" si="79">(CP35-W35)/(W35+1E-50)</f>
        <v>2.7213038436439364E-3</v>
      </c>
      <c r="GV35" s="40">
        <f t="shared" ref="GV35:GV51" si="80">(BW35-X35)/(X35+1E-50)</f>
        <v>0</v>
      </c>
      <c r="GW35" s="40">
        <f t="shared" ref="GW35:GW51" si="81">(CX35-Y35)/(Y35+1E-50)</f>
        <v>2.7274906865471936E-3</v>
      </c>
      <c r="GX35" s="40">
        <f t="shared" ref="GX35:GX51" si="82">(DA35-Z35)/(Z35+1E-50)</f>
        <v>0</v>
      </c>
      <c r="GY35" s="40">
        <f t="shared" ref="GY35:GY51" si="83">(DC35+DD35+ET35-AA35)/(AA35+1E-50)</f>
        <v>0</v>
      </c>
      <c r="GZ35" s="40">
        <f t="shared" ref="GZ35:GZ51" si="84">(DL35+DM35-AB35)/(AB35+1E-50)</f>
        <v>3.0401527443933377E-3</v>
      </c>
      <c r="HA35" s="40">
        <f t="shared" ref="HA35:HA51" si="85">(DO35+DN35-AC35)/(AC35+1E-50)</f>
        <v>3.0455836208890495E-3</v>
      </c>
      <c r="HB35" s="40">
        <f t="shared" ref="HB35:HB51" si="86">(CI35-AD35)/(AD35+1E-50)</f>
        <v>2.7273586954607294E-3</v>
      </c>
      <c r="HC35" s="40">
        <f t="shared" ref="HC35:HC51" si="87">(DP35-AE35)/(AE35+1E-50)</f>
        <v>5.6497825825421307E-3</v>
      </c>
      <c r="HD35" s="40">
        <f t="shared" ref="HD35:HD51" si="88">(DS35-AF35)/(AF35+1E-50)</f>
        <v>0.19305496007015172</v>
      </c>
      <c r="HE35" s="40">
        <f t="shared" ref="HE35:HE51" si="89">(DV35+DW35-AG35)/(AG35+1E-50)</f>
        <v>2.7318718083872598E-3</v>
      </c>
      <c r="HF35" s="40">
        <f t="shared" ref="HF35:HF51" si="90">(CL35-AH35)/(AH35+1E-50)</f>
        <v>0</v>
      </c>
      <c r="HG35" s="40">
        <f t="shared" ref="HG35:HG51" si="91">(FG35-AI35)/(AI35+1E-50)</f>
        <v>2.0252832781794869E-3</v>
      </c>
      <c r="HH35" s="40">
        <f t="shared" ref="HH35:HH51" si="92">(FS35-AJ35)/(AJ35+1E-50)</f>
        <v>2.7254200658463506E-3</v>
      </c>
      <c r="HI35" s="40">
        <f t="shared" ref="HI35:HI51" si="93">(CK35-AK35)/(AK35+1E-50)</f>
        <v>2.6364609040613147E-3</v>
      </c>
      <c r="HJ35" s="40">
        <f t="shared" ref="HJ35:HJ51" si="94">(CM35-AL35)/(AL35+1E-50)</f>
        <v>2.8100604616478763E-3</v>
      </c>
      <c r="HK35" s="40">
        <f t="shared" ref="HK35:HK51" si="95">(FV35-AM35)/(AM35+1E-50)</f>
        <v>2.739464183808194E-3</v>
      </c>
      <c r="HL35" s="40">
        <f t="shared" ref="HL35:HL51" si="96">(EE35-AN35)/(AN35+1E-50)</f>
        <v>2.7792307552301524E-3</v>
      </c>
      <c r="HM35" s="40">
        <f t="shared" ref="HM35:HM51" si="97">(EF35-AO35)/(AO35+1E-50)</f>
        <v>0</v>
      </c>
      <c r="HN35" s="40">
        <f t="shared" ref="HN35:HN51" si="98">(EG35-AP35)/(AP35+1E-50)</f>
        <v>0</v>
      </c>
      <c r="HO35" s="40">
        <f t="shared" ref="HO35:HO51" si="99">(EH35-AQ35)/(AQ35+1E-50)</f>
        <v>0</v>
      </c>
      <c r="HP35" s="40">
        <f t="shared" ref="HP35:HP51" si="100">(EI35-AR35)/(AR35+1E-50)</f>
        <v>0</v>
      </c>
      <c r="HQ35" s="40">
        <f t="shared" ref="HQ35:HQ51" si="101">(EJ35-AS35)/(AS35+1E-50)</f>
        <v>2.6967132829174506E-3</v>
      </c>
      <c r="HR35" s="40">
        <f t="shared" ref="HR35:HR51" si="102">(EK35-AT35)/(AT35+1E-50)</f>
        <v>2.848168926266464E-3</v>
      </c>
      <c r="HS35" s="40">
        <f t="shared" ref="HS35:HS51" si="103">(EL35-AU35)/(AU35+1E-50)</f>
        <v>2.742077873603717E-3</v>
      </c>
      <c r="HT35" s="40">
        <f t="shared" ref="HT35:HT51" si="104">(CB35-AV35)/(AV35+1E-50)</f>
        <v>0</v>
      </c>
      <c r="HU35" s="40">
        <f t="shared" ref="HU35:HU51" si="105">(CT35-AW35)/(AW35+1E-50)</f>
        <v>2.7566743654888234E-3</v>
      </c>
      <c r="HV35" s="40">
        <f t="shared" ref="HV35:HV51" si="106">(DB35-AX35)/(AX35+1E-50)</f>
        <v>2.7627658505174992E-3</v>
      </c>
      <c r="HW35" s="40">
        <f t="shared" ref="HW35:HW51" si="107">(FO35-AY35)/(AY35+1E-50)</f>
        <v>2.7844305410125343E-3</v>
      </c>
      <c r="HX35" s="40">
        <f t="shared" ref="HX35:HX51" si="108">(DQ35-AZ35)/(AZ35+1E-50)</f>
        <v>0</v>
      </c>
      <c r="HY35" s="40">
        <f t="shared" ref="HY35:HY51" si="109">(BL35-BA35)/(BA35+1E-50)</f>
        <v>0</v>
      </c>
      <c r="HZ35" s="40">
        <f t="shared" ref="HZ35:HZ51" si="110">(BJ35-BB35)/(BB35+1E-50)</f>
        <v>2.7379600118901818E-3</v>
      </c>
      <c r="IA35" s="40">
        <f t="shared" ref="IA35:IA51" si="111">(FL35-BC35)/(BC35+1E-50)</f>
        <v>2.7665616569847538E-3</v>
      </c>
      <c r="IB35" s="40">
        <f t="shared" ref="IB35:IB51" si="112">(BT35-BD35)/(BD35+1E-50)</f>
        <v>2.7154995604492232E-3</v>
      </c>
      <c r="IC35" s="40">
        <f t="shared" si="56"/>
        <v>0</v>
      </c>
    </row>
    <row r="36" spans="1:237" x14ac:dyDescent="0.25">
      <c r="A36" s="17" t="s">
        <v>205</v>
      </c>
      <c r="B36" s="17">
        <v>3542.1087400000001</v>
      </c>
      <c r="C36" s="17">
        <v>0.69680500000000001</v>
      </c>
      <c r="D36" s="17">
        <v>9161.50324</v>
      </c>
      <c r="E36" s="17">
        <v>457.85069069999997</v>
      </c>
      <c r="F36" s="17">
        <v>452.56987070000002</v>
      </c>
      <c r="G36" s="17">
        <v>63.30195269</v>
      </c>
      <c r="H36" s="17">
        <v>1454.161466</v>
      </c>
      <c r="I36" s="17">
        <v>33.752261580000003</v>
      </c>
      <c r="J36" s="17">
        <v>23.325990312999998</v>
      </c>
      <c r="K36" s="17">
        <v>8.1209420000000004E-4</v>
      </c>
      <c r="L36" s="17">
        <v>2.8566530165000001</v>
      </c>
      <c r="M36" s="17">
        <v>2.43615E-5</v>
      </c>
      <c r="N36" s="17">
        <v>1.2503480179999999</v>
      </c>
      <c r="O36" s="17">
        <v>4.37768095E-2</v>
      </c>
      <c r="P36" s="17">
        <v>0.1188432145</v>
      </c>
      <c r="Q36" s="17">
        <v>6.7547933199999993E-2</v>
      </c>
      <c r="S36" s="17">
        <v>3.2450092000000002E-3</v>
      </c>
      <c r="T36" s="17">
        <v>5.8847766699999998E-2</v>
      </c>
      <c r="W36" s="17">
        <v>8.5609429000000001E-2</v>
      </c>
      <c r="X36" s="17">
        <v>0.1051661587</v>
      </c>
      <c r="Y36" s="17">
        <v>219.01329308000001</v>
      </c>
      <c r="Z36" s="17">
        <v>5.4850000000000003</v>
      </c>
      <c r="AA36" s="17">
        <v>6.6425043099999997E-2</v>
      </c>
      <c r="AB36" s="17">
        <v>4.5101493000000003E-3</v>
      </c>
      <c r="AC36" s="17">
        <v>0.45680484170000002</v>
      </c>
      <c r="AD36" s="17">
        <v>0.19531927700000001</v>
      </c>
      <c r="AE36" s="17">
        <v>14.1563312</v>
      </c>
      <c r="AF36" s="17">
        <v>0.28979653360000002</v>
      </c>
      <c r="AG36" s="17">
        <v>1.0860273975000001</v>
      </c>
      <c r="AH36" s="17">
        <v>8.5580239999999991E-3</v>
      </c>
      <c r="AI36" s="17">
        <v>6.3887527499999999E-2</v>
      </c>
      <c r="AJ36" s="17">
        <v>3.3177911739999999</v>
      </c>
      <c r="AK36" s="17">
        <v>0.13009865749999999</v>
      </c>
      <c r="AL36" s="17">
        <v>6.7764719099999995E-2</v>
      </c>
      <c r="AM36" s="17">
        <v>1.6538443039999999</v>
      </c>
      <c r="AN36" s="17">
        <v>6.0506323899999999E-2</v>
      </c>
      <c r="AO36" s="5">
        <v>3.653775E-6</v>
      </c>
      <c r="AP36" s="17">
        <v>3.2479900000000001E-5</v>
      </c>
      <c r="AR36" s="5">
        <v>2.4453029000000001E-6</v>
      </c>
      <c r="AS36" s="17">
        <v>1.81540247E-2</v>
      </c>
      <c r="AT36" s="17">
        <v>3.9237826999999996E-3</v>
      </c>
      <c r="AU36" s="17">
        <v>0.25905099970000001</v>
      </c>
      <c r="AW36" s="17">
        <v>0.50093557280000001</v>
      </c>
      <c r="AX36" s="17">
        <v>13.850731700000001</v>
      </c>
      <c r="AY36" s="17">
        <v>7.03251758E-2</v>
      </c>
      <c r="BD36" s="5">
        <v>7.6148754000000003E-6</v>
      </c>
      <c r="BF36" s="15"/>
      <c r="BG36" s="28" t="s">
        <v>205</v>
      </c>
      <c r="BH36" s="28">
        <v>2.61853291066322E-2</v>
      </c>
      <c r="BI36" s="28">
        <v>6.34452049748047E-2</v>
      </c>
      <c r="BJ36" s="28">
        <v>0</v>
      </c>
      <c r="BK36" s="28">
        <v>23.389878379833501</v>
      </c>
      <c r="BL36" s="28">
        <v>0</v>
      </c>
      <c r="BM36" s="28">
        <v>33.844706680164997</v>
      </c>
      <c r="BN36" s="28">
        <v>33.844706680164997</v>
      </c>
      <c r="BO36" s="28">
        <v>1.02599058048314</v>
      </c>
      <c r="BP36" s="28">
        <v>2.1160769787860301E-2</v>
      </c>
      <c r="BQ36" s="28">
        <v>3.3386453413581399E-4</v>
      </c>
      <c r="BR36" s="28">
        <v>4.8045572656073298E-4</v>
      </c>
      <c r="BS36" s="28">
        <v>2.8644837988492</v>
      </c>
      <c r="BT36" s="28">
        <v>7.6360799441553007E-6</v>
      </c>
      <c r="BU36" s="28">
        <v>7.8166530398981205E-6</v>
      </c>
      <c r="BV36" s="28">
        <v>1.6611515446132802E-5</v>
      </c>
      <c r="BW36" s="28">
        <v>0.105454536674574</v>
      </c>
      <c r="BX36" s="28">
        <v>1.25377337350759</v>
      </c>
      <c r="BY36" s="28">
        <v>1.0535313875560099E-2</v>
      </c>
      <c r="BZ36" s="28">
        <v>3.3361775713884101E-2</v>
      </c>
      <c r="CA36" s="28">
        <v>0.11916232806699099</v>
      </c>
      <c r="CB36" s="28">
        <v>0</v>
      </c>
      <c r="CC36" s="28">
        <v>7946.3304854252701</v>
      </c>
      <c r="CD36" s="28">
        <v>6.7730095901097603E-2</v>
      </c>
      <c r="CE36" s="28">
        <v>9.4363898415427804E-4</v>
      </c>
      <c r="CF36" s="28">
        <v>2.31025371054415E-3</v>
      </c>
      <c r="CG36" s="28">
        <v>0</v>
      </c>
      <c r="CH36" s="28">
        <v>5.9007146010166503E-2</v>
      </c>
      <c r="CI36" s="28">
        <v>0.195855777992685</v>
      </c>
      <c r="CJ36" s="28">
        <v>0</v>
      </c>
      <c r="CK36" s="28">
        <v>0.13045266320183899</v>
      </c>
      <c r="CL36" s="28">
        <v>8.5814368769668806E-3</v>
      </c>
      <c r="CM36" s="28">
        <v>6.7946968947899297E-2</v>
      </c>
      <c r="CN36" s="28">
        <v>3548.53615714545</v>
      </c>
      <c r="CO36" s="28">
        <v>0</v>
      </c>
      <c r="CP36" s="28">
        <v>8.5845571013925495E-2</v>
      </c>
      <c r="CQ36" s="28">
        <v>56.870587243811499</v>
      </c>
      <c r="CR36" s="28">
        <v>1370.02430145933</v>
      </c>
      <c r="CS36" s="28">
        <v>38.351558802054299</v>
      </c>
      <c r="CT36" s="28">
        <v>0.50231686131575004</v>
      </c>
      <c r="CU36" s="28">
        <v>8.0937091235000799E-2</v>
      </c>
      <c r="CV36" s="28">
        <v>1.5066557218207899E-2</v>
      </c>
      <c r="CW36" s="28">
        <v>219.61328084929599</v>
      </c>
      <c r="CX36" s="28">
        <v>219.61328084929599</v>
      </c>
      <c r="CY36" s="28">
        <v>7.1741665993154595E-4</v>
      </c>
      <c r="CZ36" s="28">
        <v>0</v>
      </c>
      <c r="DA36" s="28">
        <v>5.5000795290927798</v>
      </c>
      <c r="DB36" s="28">
        <v>13.888779014370201</v>
      </c>
      <c r="DC36" s="28">
        <v>2.6642506077089401E-2</v>
      </c>
      <c r="DD36" s="28">
        <v>3.3303318340422002E-2</v>
      </c>
      <c r="DE36" s="28">
        <v>0</v>
      </c>
      <c r="DF36" s="28">
        <v>0</v>
      </c>
      <c r="DG36" s="28">
        <v>4.2219182615366098</v>
      </c>
      <c r="DH36" s="28">
        <v>2.5456131239603701E-2</v>
      </c>
      <c r="DI36" s="28">
        <v>3.5884682081383803E-4</v>
      </c>
      <c r="DJ36" s="28">
        <v>1.1682559500910099</v>
      </c>
      <c r="DK36" s="28">
        <v>3.85368657869345E-2</v>
      </c>
      <c r="DL36" s="28">
        <v>1.17232599524904E-3</v>
      </c>
      <c r="DM36" s="28">
        <v>3.3365746677910101E-3</v>
      </c>
      <c r="DN36" s="28">
        <v>0.15116255465158701</v>
      </c>
      <c r="DO36" s="28">
        <v>0.30689963360968198</v>
      </c>
      <c r="DP36" s="28">
        <v>14.198731581673</v>
      </c>
      <c r="DQ36" s="28">
        <v>0</v>
      </c>
      <c r="DR36" s="28">
        <v>0</v>
      </c>
      <c r="DS36" s="28">
        <v>1.09315386325417</v>
      </c>
      <c r="DT36" s="28">
        <v>0.69873994279006002</v>
      </c>
      <c r="DU36" s="28">
        <v>0</v>
      </c>
      <c r="DV36" s="28">
        <v>0.44648250344527302</v>
      </c>
      <c r="DW36" s="28">
        <v>0.64250889483732798</v>
      </c>
      <c r="DX36" s="28">
        <v>2940.5877655803301</v>
      </c>
      <c r="DY36" s="28">
        <v>8266.8258527202106</v>
      </c>
      <c r="DZ36" s="28">
        <v>918.53577282031802</v>
      </c>
      <c r="EA36" s="28">
        <v>9185.3616255405304</v>
      </c>
      <c r="EB36" s="28">
        <v>1.60506797929859E-4</v>
      </c>
      <c r="EC36" s="28">
        <v>109.827448679844</v>
      </c>
      <c r="ED36" s="28">
        <v>1.7636539807371201E-2</v>
      </c>
      <c r="EE36" s="28">
        <v>6.0673093053744402E-2</v>
      </c>
      <c r="EF36" s="28">
        <v>3.66398083963029E-6</v>
      </c>
      <c r="EG36" s="28">
        <v>3.2569942771099597E-5</v>
      </c>
      <c r="EH36" s="28">
        <v>0</v>
      </c>
      <c r="EI36" s="28">
        <v>2.4523120428225902E-6</v>
      </c>
      <c r="EJ36" s="28">
        <v>1.8203871962985299E-2</v>
      </c>
      <c r="EK36" s="28">
        <v>3.9346684907098301E-3</v>
      </c>
      <c r="EL36" s="28">
        <v>0.25976181698290801</v>
      </c>
      <c r="EM36" s="28">
        <v>3.71595332363299</v>
      </c>
      <c r="EN36" s="28">
        <v>621.64940211686701</v>
      </c>
      <c r="EO36" s="28">
        <v>5.2935010810363803</v>
      </c>
      <c r="EP36" s="28">
        <v>12.7243290311237</v>
      </c>
      <c r="EQ36" s="28">
        <v>30.833091671599501</v>
      </c>
      <c r="ER36" s="28">
        <v>7.28565873333444</v>
      </c>
      <c r="ES36" s="28">
        <v>1.8325316225466699E-2</v>
      </c>
      <c r="ET36" s="28">
        <v>6.6606596988486302E-3</v>
      </c>
      <c r="EU36" s="28">
        <v>1.7211290778617301</v>
      </c>
      <c r="EV36" s="28">
        <v>458.92286439910202</v>
      </c>
      <c r="EW36" s="28">
        <v>453.62755726770098</v>
      </c>
      <c r="EX36" s="28">
        <v>5.2953071314010103</v>
      </c>
      <c r="EY36" s="28">
        <v>1.8364853916235501E-2</v>
      </c>
      <c r="EZ36" s="28">
        <v>7.2636386183633599E-3</v>
      </c>
      <c r="FA36" s="28">
        <v>15.462335965651899</v>
      </c>
      <c r="FB36" s="28">
        <v>8.8907356272425395E-3</v>
      </c>
      <c r="FC36" s="28">
        <v>82.706005981139398</v>
      </c>
      <c r="FD36" s="28">
        <v>20.555568719279901</v>
      </c>
      <c r="FE36" s="28">
        <v>11.018252693882699</v>
      </c>
      <c r="FF36" s="28">
        <v>206.765306207664</v>
      </c>
      <c r="FG36" s="28">
        <v>6.4014680073083099E-2</v>
      </c>
      <c r="FH36" s="28">
        <v>443.29488503882101</v>
      </c>
      <c r="FI36" s="28">
        <v>11.6084576119534</v>
      </c>
      <c r="FJ36" s="28">
        <v>43.717421075524697</v>
      </c>
      <c r="FK36" s="28">
        <v>0.16770154962925901</v>
      </c>
      <c r="FL36" s="28">
        <v>0</v>
      </c>
      <c r="FM36" s="28">
        <v>63.398254551386898</v>
      </c>
      <c r="FN36" s="28">
        <v>11.829847730869201</v>
      </c>
      <c r="FO36" s="28">
        <v>7.0515139131334906E-2</v>
      </c>
      <c r="FP36" s="28">
        <v>0</v>
      </c>
      <c r="FQ36" s="28">
        <v>2.51071159457003E-3</v>
      </c>
      <c r="FR36" s="28">
        <v>11.7691101678059</v>
      </c>
      <c r="FS36" s="28">
        <v>3.3268786706868898</v>
      </c>
      <c r="FT36" s="28">
        <v>0.18839573794937001</v>
      </c>
      <c r="FU36" s="28">
        <v>1457.94377964362</v>
      </c>
      <c r="FV36" s="28">
        <v>1.6583841848679499</v>
      </c>
      <c r="FW36" s="28">
        <v>9.6076111513003202</v>
      </c>
      <c r="FY36" s="26">
        <f t="shared" si="57"/>
        <v>2.0169418098543743</v>
      </c>
      <c r="FZ36" s="40">
        <f t="shared" si="58"/>
        <v>1.814573638823383E-3</v>
      </c>
      <c r="GA36" s="40">
        <f t="shared" si="59"/>
        <v>2.7768784524508472E-3</v>
      </c>
      <c r="GB36" s="40">
        <f t="shared" si="60"/>
        <v>2.6041998693361193E-3</v>
      </c>
      <c r="GC36" s="40">
        <f t="shared" si="61"/>
        <v>2.3417540278531071E-3</v>
      </c>
      <c r="GD36" s="40">
        <f t="shared" si="62"/>
        <v>2.3370680113216713E-3</v>
      </c>
      <c r="GE36" s="40">
        <f t="shared" si="63"/>
        <v>1.5213094903802442E-3</v>
      </c>
      <c r="GF36" s="40">
        <f t="shared" si="64"/>
        <v>2.601027280707767E-3</v>
      </c>
      <c r="GG36" s="40">
        <f t="shared" si="65"/>
        <v>2.7389305438356992E-3</v>
      </c>
      <c r="GH36" s="40">
        <f t="shared" si="66"/>
        <v>2.7389219482740115E-3</v>
      </c>
      <c r="GI36" s="40">
        <f t="shared" si="67"/>
        <v>2.7411360609974613E-3</v>
      </c>
      <c r="GJ36" s="40">
        <f t="shared" si="68"/>
        <v>2.7412437926375198E-3</v>
      </c>
      <c r="GK36" s="40">
        <f t="shared" si="69"/>
        <v>2.7366330493164806E-3</v>
      </c>
      <c r="GL36" s="40">
        <f t="shared" si="70"/>
        <v>2.7395216837861574E-3</v>
      </c>
      <c r="GM36" s="40">
        <f t="shared" si="71"/>
        <v>2.747575504427805E-3</v>
      </c>
      <c r="GN36" s="40">
        <f t="shared" si="72"/>
        <v>2.6851643851403201E-3</v>
      </c>
      <c r="GO36" s="40">
        <f t="shared" si="73"/>
        <v>2.696791633257702E-3</v>
      </c>
      <c r="GP36" s="40">
        <f t="shared" si="74"/>
        <v>0</v>
      </c>
      <c r="GQ36" s="40">
        <f t="shared" si="75"/>
        <v>2.7375869068192314E-3</v>
      </c>
      <c r="GR36" s="40">
        <f t="shared" si="76"/>
        <v>2.7083323480907007E-3</v>
      </c>
      <c r="GS36" s="40">
        <f t="shared" si="77"/>
        <v>0</v>
      </c>
      <c r="GT36" s="40">
        <f t="shared" si="78"/>
        <v>0</v>
      </c>
      <c r="GU36" s="40">
        <f t="shared" si="79"/>
        <v>2.7583645479692942E-3</v>
      </c>
      <c r="GV36" s="40">
        <f t="shared" si="80"/>
        <v>2.7421175988431084E-3</v>
      </c>
      <c r="GW36" s="40">
        <f t="shared" si="81"/>
        <v>2.7395038942993207E-3</v>
      </c>
      <c r="GX36" s="40">
        <f t="shared" si="82"/>
        <v>2.7492304635878635E-3</v>
      </c>
      <c r="GY36" s="40">
        <f t="shared" si="83"/>
        <v>2.731515222156158E-3</v>
      </c>
      <c r="GZ36" s="40">
        <f t="shared" si="84"/>
        <v>-2.7685047143575272E-4</v>
      </c>
      <c r="HA36" s="40">
        <f t="shared" si="85"/>
        <v>2.7524808112579344E-3</v>
      </c>
      <c r="HB36" s="40">
        <f t="shared" si="86"/>
        <v>2.7467897737763233E-3</v>
      </c>
      <c r="HC36" s="40">
        <f t="shared" si="87"/>
        <v>2.9951532691605606E-3</v>
      </c>
      <c r="HD36" s="40">
        <f t="shared" si="88"/>
        <v>2.7721426466854395</v>
      </c>
      <c r="HE36" s="40">
        <f t="shared" si="89"/>
        <v>2.7292136362525232E-3</v>
      </c>
      <c r="HF36" s="40">
        <f t="shared" si="90"/>
        <v>2.7357807090610509E-3</v>
      </c>
      <c r="HG36" s="40">
        <f t="shared" si="91"/>
        <v>1.9902565971597545E-3</v>
      </c>
      <c r="HH36" s="40">
        <f t="shared" si="92"/>
        <v>2.7390200920734339E-3</v>
      </c>
      <c r="HI36" s="40">
        <f t="shared" si="93"/>
        <v>2.7210557636922132E-3</v>
      </c>
      <c r="HJ36" s="40">
        <f t="shared" si="94"/>
        <v>2.6894503558755516E-3</v>
      </c>
      <c r="HK36" s="40">
        <f t="shared" si="95"/>
        <v>2.7450473161045432E-3</v>
      </c>
      <c r="HL36" s="40">
        <f t="shared" si="96"/>
        <v>2.7562268370497265E-3</v>
      </c>
      <c r="HM36" s="40">
        <f t="shared" si="97"/>
        <v>2.79323155648335E-3</v>
      </c>
      <c r="HN36" s="40">
        <f t="shared" si="98"/>
        <v>2.7722613400779222E-3</v>
      </c>
      <c r="HO36" s="40">
        <f t="shared" si="99"/>
        <v>0</v>
      </c>
      <c r="HP36" s="40">
        <f t="shared" si="100"/>
        <v>2.8663699791915908E-3</v>
      </c>
      <c r="HQ36" s="40">
        <f t="shared" si="101"/>
        <v>2.7457968031352796E-3</v>
      </c>
      <c r="HR36" s="40">
        <f t="shared" si="102"/>
        <v>2.7743102873231196E-3</v>
      </c>
      <c r="HS36" s="40">
        <f t="shared" si="103"/>
        <v>2.7439279668141927E-3</v>
      </c>
      <c r="HT36" s="40">
        <f t="shared" si="104"/>
        <v>0</v>
      </c>
      <c r="HU36" s="40">
        <f t="shared" si="105"/>
        <v>2.7574175018740738E-3</v>
      </c>
      <c r="HV36" s="40">
        <f t="shared" si="106"/>
        <v>2.7469533880437385E-3</v>
      </c>
      <c r="HW36" s="40">
        <f t="shared" si="107"/>
        <v>2.7012137427874765E-3</v>
      </c>
      <c r="HX36" s="40">
        <f t="shared" si="108"/>
        <v>0</v>
      </c>
      <c r="HY36" s="40">
        <f t="shared" si="109"/>
        <v>0</v>
      </c>
      <c r="HZ36" s="40">
        <f t="shared" si="110"/>
        <v>0</v>
      </c>
      <c r="IA36" s="40">
        <f t="shared" si="111"/>
        <v>0</v>
      </c>
      <c r="IB36" s="40">
        <f t="shared" si="112"/>
        <v>2.7846212894436055E-3</v>
      </c>
      <c r="IC36" s="40">
        <f t="shared" si="56"/>
        <v>0</v>
      </c>
    </row>
    <row r="37" spans="1:237" x14ac:dyDescent="0.25">
      <c r="A37" s="17" t="s">
        <v>206</v>
      </c>
      <c r="B37" s="17">
        <v>27292.885586</v>
      </c>
      <c r="C37" s="17">
        <v>0.11807910000000001</v>
      </c>
      <c r="D37" s="17">
        <v>38382.986429999997</v>
      </c>
      <c r="E37" s="17">
        <v>1250.9375459</v>
      </c>
      <c r="F37" s="17">
        <v>1236.2923241000001</v>
      </c>
      <c r="G37" s="17">
        <v>579.48265787000003</v>
      </c>
      <c r="H37" s="17">
        <v>28507.805403999999</v>
      </c>
      <c r="I37" s="17">
        <v>516.52629196999999</v>
      </c>
      <c r="J37" s="17">
        <v>349.12396741999999</v>
      </c>
      <c r="K37" s="17">
        <v>2.704173E-4</v>
      </c>
      <c r="L37" s="17">
        <v>167.14286017000001</v>
      </c>
      <c r="N37" s="17">
        <v>79.326003499999999</v>
      </c>
      <c r="O37" s="17">
        <v>1.4866513E-3</v>
      </c>
      <c r="P37" s="17">
        <v>1.04071983E-2</v>
      </c>
      <c r="Q37" s="17">
        <v>0.3460524364</v>
      </c>
      <c r="S37" s="17">
        <v>7.5757800000000002E-5</v>
      </c>
      <c r="T37" s="17">
        <v>0.31005392580000002</v>
      </c>
      <c r="W37" s="17">
        <v>0.32181120749999997</v>
      </c>
      <c r="Y37" s="17">
        <v>2180.1736900999999</v>
      </c>
      <c r="AA37" s="5">
        <v>2.3068741E-6</v>
      </c>
      <c r="AB37" s="17">
        <v>6.7591440000000003E-4</v>
      </c>
      <c r="AC37" s="17">
        <v>5.1361250000000005E-4</v>
      </c>
      <c r="AD37" s="17">
        <v>5.8203284792999996</v>
      </c>
      <c r="AE37" s="17">
        <v>225.67511877999999</v>
      </c>
      <c r="AF37" s="17">
        <v>4.861968428</v>
      </c>
      <c r="AG37" s="17">
        <v>2.8384831000000002E-3</v>
      </c>
      <c r="AI37" s="17">
        <v>0.32768576360000001</v>
      </c>
      <c r="AJ37" s="17">
        <v>179.23023394000001</v>
      </c>
      <c r="AK37" s="17">
        <v>2.7464167092</v>
      </c>
      <c r="AL37" s="17">
        <v>0.97047965209999998</v>
      </c>
      <c r="AM37" s="17">
        <v>99.135823396999996</v>
      </c>
      <c r="AN37" s="17">
        <v>0.63136860569999997</v>
      </c>
      <c r="AS37" s="17">
        <v>9.6783500000000005E-3</v>
      </c>
      <c r="AT37" s="17">
        <v>3.7698599100000001E-2</v>
      </c>
      <c r="AU37" s="17">
        <v>4.4789655691999997</v>
      </c>
      <c r="AW37" s="17">
        <v>23.221941702999999</v>
      </c>
      <c r="AX37" s="17">
        <v>296.35998092</v>
      </c>
      <c r="AY37" s="17">
        <v>0.40405850529999998</v>
      </c>
      <c r="BB37" s="17">
        <v>7.1000000000000004E-3</v>
      </c>
      <c r="BD37" s="5">
        <v>9.3828373000000004E-6</v>
      </c>
      <c r="BF37" s="15"/>
      <c r="BG37" s="28" t="s">
        <v>206</v>
      </c>
      <c r="BH37" s="28">
        <v>2.0160529853868299E-2</v>
      </c>
      <c r="BI37" s="28">
        <v>0.66377621974899503</v>
      </c>
      <c r="BJ37" s="28">
        <v>7.1197678202351601E-3</v>
      </c>
      <c r="BK37" s="28">
        <v>350.07994910350698</v>
      </c>
      <c r="BL37" s="28">
        <v>0</v>
      </c>
      <c r="BM37" s="28">
        <v>517.94105664708297</v>
      </c>
      <c r="BN37" s="28">
        <v>517.94105664708297</v>
      </c>
      <c r="BO37" s="28">
        <v>13.509573108601099</v>
      </c>
      <c r="BP37" s="28">
        <v>1.6292159823826001E-2</v>
      </c>
      <c r="BQ37" s="28">
        <v>1.11214286859901E-4</v>
      </c>
      <c r="BR37" s="28">
        <v>1.6003871313127901E-4</v>
      </c>
      <c r="BS37" s="28">
        <v>167.60138210341299</v>
      </c>
      <c r="BT37" s="28">
        <v>9.4082053463502893E-6</v>
      </c>
      <c r="BU37" s="28">
        <v>0</v>
      </c>
      <c r="BV37" s="28">
        <v>0</v>
      </c>
      <c r="BW37" s="28">
        <v>0</v>
      </c>
      <c r="BX37" s="28">
        <v>79.542938840726407</v>
      </c>
      <c r="BY37" s="28">
        <v>3.5790608406444102E-4</v>
      </c>
      <c r="BZ37" s="28">
        <v>1.13330447817148E-3</v>
      </c>
      <c r="CA37" s="28">
        <v>1.0435539916940101E-2</v>
      </c>
      <c r="CB37" s="28">
        <v>0</v>
      </c>
      <c r="CC37" s="28">
        <v>115597.247028595</v>
      </c>
      <c r="CD37" s="28">
        <v>0.34700321129138101</v>
      </c>
      <c r="CE37" s="28">
        <v>2.2037472842363899E-5</v>
      </c>
      <c r="CF37" s="28">
        <v>5.3953263878040502E-5</v>
      </c>
      <c r="CG37" s="28">
        <v>0</v>
      </c>
      <c r="CH37" s="28">
        <v>0.31089987991007201</v>
      </c>
      <c r="CI37" s="28">
        <v>5.8362573584332296</v>
      </c>
      <c r="CJ37" s="28">
        <v>0</v>
      </c>
      <c r="CK37" s="28">
        <v>2.7539338390323098</v>
      </c>
      <c r="CL37" s="28">
        <v>0</v>
      </c>
      <c r="CM37" s="28">
        <v>0.973142399026933</v>
      </c>
      <c r="CN37" s="28">
        <v>27367.576713944702</v>
      </c>
      <c r="CO37" s="28">
        <v>0</v>
      </c>
      <c r="CP37" s="28">
        <v>0.32270187705775599</v>
      </c>
      <c r="CQ37" s="28">
        <v>754.77268164306497</v>
      </c>
      <c r="CR37" s="28">
        <v>20505.567007363101</v>
      </c>
      <c r="CS37" s="28">
        <v>480.04827968115399</v>
      </c>
      <c r="CT37" s="28">
        <v>23.285639288214199</v>
      </c>
      <c r="CU37" s="28">
        <v>5.0637108490651697</v>
      </c>
      <c r="CV37" s="28">
        <v>1.1599237500917599E-2</v>
      </c>
      <c r="CW37" s="28">
        <v>2186.1361659454101</v>
      </c>
      <c r="CX37" s="28">
        <v>2186.1361659454101</v>
      </c>
      <c r="CY37" s="28">
        <v>5.5230483008912199E-4</v>
      </c>
      <c r="CZ37" s="28">
        <v>0</v>
      </c>
      <c r="DA37" s="28">
        <v>0</v>
      </c>
      <c r="DB37" s="28">
        <v>297.17386976929998</v>
      </c>
      <c r="DC37" s="28">
        <v>9.2538900562976603E-7</v>
      </c>
      <c r="DD37" s="28">
        <v>1.1566359869123701E-6</v>
      </c>
      <c r="DE37" s="28">
        <v>0</v>
      </c>
      <c r="DF37" s="28">
        <v>0</v>
      </c>
      <c r="DG37" s="28">
        <v>111.50293075123901</v>
      </c>
      <c r="DH37" s="28">
        <v>0.36982995739151903</v>
      </c>
      <c r="DI37" s="28">
        <v>2.7616396750659199E-4</v>
      </c>
      <c r="DJ37" s="28">
        <v>10.9091094866865</v>
      </c>
      <c r="DK37" s="28">
        <v>2.6367873672955199E-2</v>
      </c>
      <c r="DL37" s="28">
        <v>1.7627767659407999E-4</v>
      </c>
      <c r="DM37" s="28">
        <v>5.0171185267282997E-4</v>
      </c>
      <c r="DN37" s="28">
        <v>1.7002373817137599E-4</v>
      </c>
      <c r="DO37" s="28">
        <v>3.4519620201833E-4</v>
      </c>
      <c r="DP37" s="28">
        <v>226.29538252194399</v>
      </c>
      <c r="DQ37" s="28">
        <v>0</v>
      </c>
      <c r="DR37" s="28">
        <v>0</v>
      </c>
      <c r="DS37" s="28">
        <v>15.7887991629088</v>
      </c>
      <c r="DT37" s="28">
        <v>0.118424735748497</v>
      </c>
      <c r="DU37" s="28">
        <v>0</v>
      </c>
      <c r="DV37" s="28">
        <v>1.16732343132878E-3</v>
      </c>
      <c r="DW37" s="28">
        <v>1.6798384228024E-3</v>
      </c>
      <c r="DX37" s="28">
        <v>50498.151979805603</v>
      </c>
      <c r="DY37" s="28">
        <v>34639.342269437802</v>
      </c>
      <c r="DZ37" s="28">
        <v>3848.8103775657601</v>
      </c>
      <c r="EA37" s="28">
        <v>38488.152647003502</v>
      </c>
      <c r="EB37" s="28">
        <v>1.23563216487067E-4</v>
      </c>
      <c r="EC37" s="28">
        <v>1546.7504763545001</v>
      </c>
      <c r="ED37" s="28">
        <v>1.35779984232644E-2</v>
      </c>
      <c r="EE37" s="28">
        <v>0.63314443420547795</v>
      </c>
      <c r="EF37" s="28">
        <v>0</v>
      </c>
      <c r="EG37" s="28">
        <v>0</v>
      </c>
      <c r="EH37" s="28">
        <v>0</v>
      </c>
      <c r="EI37" s="28">
        <v>0</v>
      </c>
      <c r="EJ37" s="28">
        <v>9.7046148235343504E-3</v>
      </c>
      <c r="EK37" s="28">
        <v>3.7802123850338702E-2</v>
      </c>
      <c r="EL37" s="28">
        <v>4.4912383525285504</v>
      </c>
      <c r="EM37" s="28">
        <v>9.72521789205069</v>
      </c>
      <c r="EN37" s="28">
        <v>14677.8437529767</v>
      </c>
      <c r="EO37" s="28">
        <v>13.095306141966599</v>
      </c>
      <c r="EP37" s="28">
        <v>33.919610958073598</v>
      </c>
      <c r="EQ37" s="28">
        <v>86.724803983751897</v>
      </c>
      <c r="ER37" s="28">
        <v>19.239114823767999</v>
      </c>
      <c r="ES37" s="28">
        <v>0.74188518923923996</v>
      </c>
      <c r="ET37" s="28">
        <v>2.3131354874694799E-7</v>
      </c>
      <c r="EU37" s="28">
        <v>4.5336226036585598</v>
      </c>
      <c r="EV37" s="28">
        <v>1254.36382786779</v>
      </c>
      <c r="EW37" s="28">
        <v>1239.6786279268499</v>
      </c>
      <c r="EX37" s="28">
        <v>14.6851999409381</v>
      </c>
      <c r="EY37" s="28">
        <v>2.4022778154400601E-3</v>
      </c>
      <c r="EZ37" s="28">
        <v>7.4447330588578897E-4</v>
      </c>
      <c r="FA37" s="28">
        <v>59.957727149368601</v>
      </c>
      <c r="FB37" s="28">
        <v>2.4521759949734699E-3</v>
      </c>
      <c r="FC37" s="28">
        <v>221.75642787854699</v>
      </c>
      <c r="FD37" s="28">
        <v>54.8654311579226</v>
      </c>
      <c r="FE37" s="28">
        <v>29.4650275313194</v>
      </c>
      <c r="FF37" s="28">
        <v>554.68873524143396</v>
      </c>
      <c r="FG37" s="28">
        <v>0.328331736216537</v>
      </c>
      <c r="FH37" s="28">
        <v>8744.6301999861098</v>
      </c>
      <c r="FI37" s="28">
        <v>30.1186806660162</v>
      </c>
      <c r="FJ37" s="28">
        <v>120.312575923323</v>
      </c>
      <c r="FK37" s="28">
        <v>0.52886185930153795</v>
      </c>
      <c r="FL37" s="28">
        <v>0</v>
      </c>
      <c r="FM37" s="28">
        <v>581.07032640548505</v>
      </c>
      <c r="FN37" s="28">
        <v>482.12980202735599</v>
      </c>
      <c r="FO37" s="28">
        <v>0.40516375585674302</v>
      </c>
      <c r="FP37" s="28">
        <v>0</v>
      </c>
      <c r="FQ37" s="28">
        <v>1.9329037540778899E-3</v>
      </c>
      <c r="FR37" s="28">
        <v>329.22604369923198</v>
      </c>
      <c r="FS37" s="28">
        <v>179.721289263111</v>
      </c>
      <c r="FT37" s="28">
        <v>1.2870411250889</v>
      </c>
      <c r="FU37" s="28">
        <v>28586.061899943201</v>
      </c>
      <c r="FV37" s="28">
        <v>99.408068285694299</v>
      </c>
      <c r="FW37" s="28">
        <v>193.35900938200999</v>
      </c>
      <c r="FY37" s="26">
        <f t="shared" si="57"/>
        <v>1.7665305615218703</v>
      </c>
      <c r="FZ37" s="40">
        <f t="shared" si="58"/>
        <v>2.7366519274537398E-3</v>
      </c>
      <c r="GA37" s="40">
        <f t="shared" si="59"/>
        <v>2.9271543270316031E-3</v>
      </c>
      <c r="GB37" s="40">
        <f t="shared" si="60"/>
        <v>2.7399175203654197E-3</v>
      </c>
      <c r="GC37" s="40">
        <f t="shared" si="61"/>
        <v>2.7389712452229936E-3</v>
      </c>
      <c r="GD37" s="40">
        <f t="shared" si="62"/>
        <v>2.7390802004008214E-3</v>
      </c>
      <c r="GE37" s="40">
        <f t="shared" si="63"/>
        <v>2.7398033641262078E-3</v>
      </c>
      <c r="GF37" s="40">
        <f t="shared" si="64"/>
        <v>2.7450901545799686E-3</v>
      </c>
      <c r="GG37" s="40">
        <f t="shared" si="65"/>
        <v>2.738998380289914E-3</v>
      </c>
      <c r="GH37" s="40">
        <f t="shared" si="66"/>
        <v>2.7382298917247765E-3</v>
      </c>
      <c r="GI37" s="40">
        <f t="shared" si="67"/>
        <v>3.0904087540997243E-3</v>
      </c>
      <c r="GJ37" s="40">
        <f t="shared" si="68"/>
        <v>2.7432935690260524E-3</v>
      </c>
      <c r="GK37" s="40">
        <f t="shared" si="69"/>
        <v>0</v>
      </c>
      <c r="GL37" s="40">
        <f t="shared" si="70"/>
        <v>2.7347317544669739E-3</v>
      </c>
      <c r="GM37" s="40">
        <f t="shared" si="71"/>
        <v>3.0668000195614325E-3</v>
      </c>
      <c r="GN37" s="40">
        <f t="shared" si="72"/>
        <v>2.7232705789896278E-3</v>
      </c>
      <c r="GO37" s="40">
        <f t="shared" si="73"/>
        <v>2.7474879277602222E-3</v>
      </c>
      <c r="GP37" s="40">
        <f t="shared" si="74"/>
        <v>0</v>
      </c>
      <c r="GQ37" s="40">
        <f t="shared" si="75"/>
        <v>3.0747556080615128E-3</v>
      </c>
      <c r="GR37" s="40">
        <f t="shared" si="76"/>
        <v>2.7284096077456895E-3</v>
      </c>
      <c r="GS37" s="40">
        <f t="shared" si="77"/>
        <v>0</v>
      </c>
      <c r="GT37" s="40">
        <f t="shared" si="78"/>
        <v>0</v>
      </c>
      <c r="GU37" s="40">
        <f t="shared" si="79"/>
        <v>2.7676772498857693E-3</v>
      </c>
      <c r="GV37" s="40">
        <f t="shared" si="80"/>
        <v>0</v>
      </c>
      <c r="GW37" s="40">
        <f t="shared" si="81"/>
        <v>2.7348627645977452E-3</v>
      </c>
      <c r="GX37" s="40">
        <f t="shared" si="82"/>
        <v>0</v>
      </c>
      <c r="GY37" s="40">
        <f t="shared" si="83"/>
        <v>2.8022514488693718E-3</v>
      </c>
      <c r="GZ37" s="40">
        <f t="shared" si="84"/>
        <v>3.0701066095202736E-3</v>
      </c>
      <c r="HA37" s="40">
        <f t="shared" si="85"/>
        <v>3.1296749781321658E-3</v>
      </c>
      <c r="HB37" s="40">
        <f t="shared" si="86"/>
        <v>2.7367663508822567E-3</v>
      </c>
      <c r="HC37" s="40">
        <f t="shared" si="87"/>
        <v>2.7484808484743357E-3</v>
      </c>
      <c r="HD37" s="40">
        <f t="shared" si="88"/>
        <v>2.2474088214932362</v>
      </c>
      <c r="HE37" s="40">
        <f t="shared" si="89"/>
        <v>3.0575324303250642E-3</v>
      </c>
      <c r="HF37" s="40">
        <f t="shared" si="90"/>
        <v>0</v>
      </c>
      <c r="HG37" s="40">
        <f t="shared" si="91"/>
        <v>1.9713173054582553E-3</v>
      </c>
      <c r="HH37" s="40">
        <f t="shared" si="92"/>
        <v>2.7398018309532906E-3</v>
      </c>
      <c r="HI37" s="40">
        <f t="shared" si="93"/>
        <v>2.7370681976732667E-3</v>
      </c>
      <c r="HJ37" s="40">
        <f t="shared" si="94"/>
        <v>2.7437431801595872E-3</v>
      </c>
      <c r="HK37" s="40">
        <f t="shared" si="95"/>
        <v>2.7461807383600276E-3</v>
      </c>
      <c r="HL37" s="40">
        <f t="shared" si="96"/>
        <v>2.8126651997672685E-3</v>
      </c>
      <c r="HM37" s="40">
        <f t="shared" si="97"/>
        <v>0</v>
      </c>
      <c r="HN37" s="40">
        <f t="shared" si="98"/>
        <v>0</v>
      </c>
      <c r="HO37" s="40">
        <f t="shared" si="99"/>
        <v>0</v>
      </c>
      <c r="HP37" s="40">
        <f t="shared" si="100"/>
        <v>0</v>
      </c>
      <c r="HQ37" s="40">
        <f t="shared" si="101"/>
        <v>2.7137707909250944E-3</v>
      </c>
      <c r="HR37" s="40">
        <f t="shared" si="102"/>
        <v>2.7461166412070088E-3</v>
      </c>
      <c r="HS37" s="40">
        <f t="shared" si="103"/>
        <v>2.7400932512064002E-3</v>
      </c>
      <c r="HT37" s="40">
        <f t="shared" si="104"/>
        <v>0</v>
      </c>
      <c r="HU37" s="40">
        <f t="shared" si="105"/>
        <v>2.7429913496842141E-3</v>
      </c>
      <c r="HV37" s="40">
        <f t="shared" si="106"/>
        <v>2.7462845920471568E-3</v>
      </c>
      <c r="HW37" s="40">
        <f t="shared" si="107"/>
        <v>2.7353725815582844E-3</v>
      </c>
      <c r="HX37" s="40">
        <f t="shared" si="108"/>
        <v>0</v>
      </c>
      <c r="HY37" s="40">
        <f t="shared" si="109"/>
        <v>0</v>
      </c>
      <c r="HZ37" s="40">
        <f t="shared" si="110"/>
        <v>2.7842000331210846E-3</v>
      </c>
      <c r="IA37" s="40">
        <f t="shared" si="111"/>
        <v>0</v>
      </c>
      <c r="IB37" s="40">
        <f t="shared" si="112"/>
        <v>2.7036647379880406E-3</v>
      </c>
      <c r="IC37" s="40">
        <f t="shared" si="56"/>
        <v>0</v>
      </c>
    </row>
    <row r="38" spans="1:237" x14ac:dyDescent="0.25">
      <c r="A38" s="17" t="s">
        <v>207</v>
      </c>
      <c r="B38" s="17">
        <v>535.20090400000004</v>
      </c>
      <c r="C38" s="17">
        <v>52.126159999999999</v>
      </c>
      <c r="D38" s="17">
        <v>808.04051000000004</v>
      </c>
      <c r="E38" s="17">
        <v>34.027445999999998</v>
      </c>
      <c r="F38" s="17">
        <v>33.922156000000001</v>
      </c>
      <c r="G38" s="17">
        <v>18.192118000000001</v>
      </c>
      <c r="H38" s="17">
        <v>67.832771399999999</v>
      </c>
      <c r="I38" s="17">
        <v>0.57060189900000002</v>
      </c>
      <c r="J38" s="17">
        <v>0.40045540200000002</v>
      </c>
      <c r="K38" s="5">
        <v>2.2510000000000001E-6</v>
      </c>
      <c r="L38" s="17">
        <v>0.13311120200000001</v>
      </c>
      <c r="M38" s="5">
        <v>1.3199999999999999E-7</v>
      </c>
      <c r="N38" s="17">
        <v>4.6766118000000002E-2</v>
      </c>
      <c r="O38" s="17">
        <v>2.0067386999999999E-2</v>
      </c>
      <c r="P38" s="17">
        <v>2.5615080000000001E-3</v>
      </c>
      <c r="Q38" s="17">
        <v>1.9861660000000001E-3</v>
      </c>
      <c r="S38" s="17">
        <v>1.5758000000000001E-5</v>
      </c>
      <c r="T38" s="17">
        <v>1.7389580000000001E-3</v>
      </c>
      <c r="W38" s="17">
        <v>1.845083E-3</v>
      </c>
      <c r="X38" s="17">
        <v>3.0948080000000001E-3</v>
      </c>
      <c r="Y38" s="17">
        <v>5.2566632889999996</v>
      </c>
      <c r="AA38" s="17">
        <v>1.9177923999999999E-2</v>
      </c>
      <c r="AB38" s="5">
        <v>5.6350000000000003E-6</v>
      </c>
      <c r="AC38" s="17">
        <v>0.231354278</v>
      </c>
      <c r="AD38" s="17">
        <v>5.5304999999999998E-3</v>
      </c>
      <c r="AE38" s="17">
        <v>0.31090536499999999</v>
      </c>
      <c r="AF38" s="17">
        <v>8.5372910000000007E-3</v>
      </c>
      <c r="AG38" s="17">
        <v>0.33118860700000002</v>
      </c>
      <c r="AI38" s="17">
        <v>1.879108E-3</v>
      </c>
      <c r="AJ38" s="17">
        <v>0.45124018500000002</v>
      </c>
      <c r="AK38" s="17">
        <v>2.4351479999999998E-3</v>
      </c>
      <c r="AL38" s="17">
        <v>1.0416080000000001E-3</v>
      </c>
      <c r="AM38" s="17">
        <v>0.213708696</v>
      </c>
      <c r="AN38" s="17">
        <v>3.7453999999999997E-4</v>
      </c>
      <c r="AR38" s="5">
        <v>3.7000000000000002E-6</v>
      </c>
      <c r="AS38" s="17">
        <v>2.2819E-5</v>
      </c>
      <c r="AT38" s="17">
        <v>3.5432999999999998E-5</v>
      </c>
      <c r="AU38" s="17">
        <v>7.5535969999999996E-3</v>
      </c>
      <c r="AW38" s="17">
        <v>0.10283286799999999</v>
      </c>
      <c r="AX38" s="17">
        <v>6.3477409999999998E-2</v>
      </c>
      <c r="AY38" s="17">
        <v>2.116008E-3</v>
      </c>
      <c r="BD38" s="5">
        <v>1.7800000000000001E-7</v>
      </c>
      <c r="BF38" s="15"/>
      <c r="BG38" s="28" t="s">
        <v>207</v>
      </c>
      <c r="BH38" s="28">
        <v>0</v>
      </c>
      <c r="BI38" s="28">
        <v>8.9298323113808694E-3</v>
      </c>
      <c r="BJ38" s="28">
        <v>0</v>
      </c>
      <c r="BK38" s="28">
        <v>0.40079756325211102</v>
      </c>
      <c r="BL38" s="28">
        <v>0</v>
      </c>
      <c r="BM38" s="28">
        <v>0.57120292624254898</v>
      </c>
      <c r="BN38" s="28">
        <v>0.57120292624254898</v>
      </c>
      <c r="BO38" s="28">
        <v>5.6555064421733199E-2</v>
      </c>
      <c r="BP38" s="28">
        <v>4.4520061112121603E-2</v>
      </c>
      <c r="BQ38" s="28">
        <v>9.2470066193775301E-7</v>
      </c>
      <c r="BR38" s="28">
        <v>1.33072381046864E-6</v>
      </c>
      <c r="BS38" s="28">
        <v>0.133225247475207</v>
      </c>
      <c r="BT38" s="28">
        <v>1.7794877179329899E-7</v>
      </c>
      <c r="BU38" s="28">
        <v>4.2321117522886799E-8</v>
      </c>
      <c r="BV38" s="28">
        <v>8.9929582169016998E-8</v>
      </c>
      <c r="BW38" s="28">
        <v>3.0962826084757799E-3</v>
      </c>
      <c r="BX38" s="28">
        <v>4.6813056697557899E-2</v>
      </c>
      <c r="BY38" s="28">
        <v>4.8192582544905301E-3</v>
      </c>
      <c r="BZ38" s="28">
        <v>1.52610821590965E-2</v>
      </c>
      <c r="CA38" s="28">
        <v>2.5631515796635E-3</v>
      </c>
      <c r="CB38" s="28">
        <v>0</v>
      </c>
      <c r="CC38" s="28">
        <v>408.22305565679699</v>
      </c>
      <c r="CD38" s="28">
        <v>1.9872415138381598E-3</v>
      </c>
      <c r="CE38" s="28">
        <v>4.5783303295358704E-6</v>
      </c>
      <c r="CF38" s="28">
        <v>1.12093345899678E-5</v>
      </c>
      <c r="CG38" s="28">
        <v>0</v>
      </c>
      <c r="CH38" s="28">
        <v>1.7399790134489299E-3</v>
      </c>
      <c r="CI38" s="28">
        <v>5.5311567419210001E-3</v>
      </c>
      <c r="CJ38" s="28">
        <v>0</v>
      </c>
      <c r="CK38" s="28">
        <v>2.4356154111013699E-3</v>
      </c>
      <c r="CL38" s="28">
        <v>0</v>
      </c>
      <c r="CM38" s="28">
        <v>1.0421873673093099E-3</v>
      </c>
      <c r="CN38" s="28">
        <v>536.30570687125601</v>
      </c>
      <c r="CO38" s="28">
        <v>0</v>
      </c>
      <c r="CP38" s="28">
        <v>1.8463161542052501E-3</v>
      </c>
      <c r="CQ38" s="28">
        <v>2.8780318630842401</v>
      </c>
      <c r="CR38" s="28">
        <v>68.846180079101998</v>
      </c>
      <c r="CS38" s="28">
        <v>1.45781007929192</v>
      </c>
      <c r="CT38" s="28">
        <v>0.102911422479882</v>
      </c>
      <c r="CU38" s="28">
        <v>3.6298660342929199E-3</v>
      </c>
      <c r="CV38" s="28">
        <v>0</v>
      </c>
      <c r="CW38" s="28">
        <v>5.2616605265707301</v>
      </c>
      <c r="CX38" s="28">
        <v>5.2616605265707301</v>
      </c>
      <c r="CY38" s="28">
        <v>1.67014785747119E-6</v>
      </c>
      <c r="CZ38" s="28">
        <v>0</v>
      </c>
      <c r="DA38" s="28">
        <v>0</v>
      </c>
      <c r="DB38" s="28">
        <v>6.3608338603843601E-2</v>
      </c>
      <c r="DC38" s="28">
        <v>7.6763291216383799E-3</v>
      </c>
      <c r="DD38" s="28">
        <v>9.5952875115128695E-3</v>
      </c>
      <c r="DE38" s="28">
        <v>0</v>
      </c>
      <c r="DF38" s="28">
        <v>0</v>
      </c>
      <c r="DG38" s="28">
        <v>7.6075147205337396E-2</v>
      </c>
      <c r="DH38" s="28">
        <v>2.4334885256039399E-3</v>
      </c>
      <c r="DI38" s="28">
        <v>0</v>
      </c>
      <c r="DJ38" s="28">
        <v>0.15447246143731899</v>
      </c>
      <c r="DK38" s="28">
        <v>5.6636620446766405E-4</v>
      </c>
      <c r="DL38" s="28">
        <v>1.4678924364931001E-6</v>
      </c>
      <c r="DM38" s="28">
        <v>4.1779015305588102E-6</v>
      </c>
      <c r="DN38" s="28">
        <v>7.6395668045525403E-2</v>
      </c>
      <c r="DO38" s="28">
        <v>0.155105266374334</v>
      </c>
      <c r="DP38" s="28">
        <v>0.31152442917430001</v>
      </c>
      <c r="DQ38" s="28">
        <v>0</v>
      </c>
      <c r="DR38" s="28">
        <v>7.4224687438614999E-7</v>
      </c>
      <c r="DS38" s="28">
        <v>5.4041921530859599E-2</v>
      </c>
      <c r="DT38" s="28">
        <v>52.159919314924899</v>
      </c>
      <c r="DU38" s="28">
        <v>0</v>
      </c>
      <c r="DV38" s="28">
        <v>0.13587552524027599</v>
      </c>
      <c r="DW38" s="28">
        <v>0.19552786661485799</v>
      </c>
      <c r="DX38" s="28">
        <v>126.976837865264</v>
      </c>
      <c r="DY38" s="28">
        <v>728.08148602457004</v>
      </c>
      <c r="DZ38" s="28">
        <v>80.897919326708404</v>
      </c>
      <c r="EA38" s="28">
        <v>808.97940535127896</v>
      </c>
      <c r="EB38" s="28">
        <v>5.8424797235403602E-6</v>
      </c>
      <c r="EC38" s="28">
        <v>6.1645056165578103</v>
      </c>
      <c r="ED38" s="28">
        <v>0</v>
      </c>
      <c r="EE38" s="28">
        <v>3.7513348434993802E-4</v>
      </c>
      <c r="EF38" s="28">
        <v>0</v>
      </c>
      <c r="EG38" s="28">
        <v>0</v>
      </c>
      <c r="EH38" s="28">
        <v>0</v>
      </c>
      <c r="EI38" s="28">
        <v>3.7102330395674602E-6</v>
      </c>
      <c r="EJ38" s="28">
        <v>2.2851215926189199E-5</v>
      </c>
      <c r="EK38" s="28">
        <v>3.5473791114270899E-5</v>
      </c>
      <c r="EL38" s="28">
        <v>7.5599825490416904E-3</v>
      </c>
      <c r="EM38" s="28">
        <v>0.201512763200449</v>
      </c>
      <c r="EN38" s="28">
        <v>22.324611635542901</v>
      </c>
      <c r="EO38" s="28">
        <v>0.27727425100723602</v>
      </c>
      <c r="EP38" s="28">
        <v>0.70678976956188699</v>
      </c>
      <c r="EQ38" s="28">
        <v>7.9322100008267302</v>
      </c>
      <c r="ER38" s="28">
        <v>0.40532407439496698</v>
      </c>
      <c r="ES38" s="28">
        <v>1.3236250599381601E-3</v>
      </c>
      <c r="ET38" s="28">
        <v>1.91895550824803E-3</v>
      </c>
      <c r="EU38" s="28">
        <v>9.45850417864052E-2</v>
      </c>
      <c r="EV38" s="28">
        <v>34.078527286982201</v>
      </c>
      <c r="EW38" s="28">
        <v>33.972949549254999</v>
      </c>
      <c r="EX38" s="28">
        <v>0.105577737727145</v>
      </c>
      <c r="EY38" s="28">
        <v>0</v>
      </c>
      <c r="EZ38" s="28">
        <v>3.0080920650142899E-4</v>
      </c>
      <c r="FA38" s="28">
        <v>1.0892863784454001</v>
      </c>
      <c r="FB38" s="28">
        <v>2.4065946857586701E-3</v>
      </c>
      <c r="FC38" s="28">
        <v>5.1123808951867602</v>
      </c>
      <c r="FD38" s="28">
        <v>1.1395049156897401</v>
      </c>
      <c r="FE38" s="28">
        <v>0.62553794001223595</v>
      </c>
      <c r="FF38" s="28">
        <v>13.309198072719401</v>
      </c>
      <c r="FG38" s="28">
        <v>1.87863971497599E-3</v>
      </c>
      <c r="FH38" s="28">
        <v>17.670570608319299</v>
      </c>
      <c r="FI38" s="28">
        <v>0.625622814541686</v>
      </c>
      <c r="FJ38" s="28">
        <v>2.4491581289373099</v>
      </c>
      <c r="FK38" s="28">
        <v>5.3347399262554005E-4</v>
      </c>
      <c r="FL38" s="28">
        <v>0</v>
      </c>
      <c r="FM38" s="28">
        <v>18.224362754569398</v>
      </c>
      <c r="FN38" s="28">
        <v>0.62147417256377901</v>
      </c>
      <c r="FO38" s="28">
        <v>2.1168885356823001E-3</v>
      </c>
      <c r="FP38" s="28">
        <v>0</v>
      </c>
      <c r="FQ38" s="28">
        <v>0.24147461295061001</v>
      </c>
      <c r="FR38" s="28">
        <v>0.25725467007427</v>
      </c>
      <c r="FS38" s="28">
        <v>0.45159497900071399</v>
      </c>
      <c r="FT38" s="28">
        <v>3.5070060814497298E-3</v>
      </c>
      <c r="FU38" s="28">
        <v>67.929412758147393</v>
      </c>
      <c r="FV38" s="28">
        <v>0.21387766667255301</v>
      </c>
      <c r="FW38" s="28">
        <v>0.44548528441076601</v>
      </c>
      <c r="FY38" s="26">
        <f t="shared" si="57"/>
        <v>1.8692468064952397</v>
      </c>
      <c r="FZ38" s="40">
        <f t="shared" si="58"/>
        <v>2.0642769154514914E-3</v>
      </c>
      <c r="GA38" s="40">
        <f t="shared" si="59"/>
        <v>6.4764630513546853E-4</v>
      </c>
      <c r="GB38" s="40">
        <f t="shared" si="60"/>
        <v>1.1619409418952469E-3</v>
      </c>
      <c r="GC38" s="40">
        <f t="shared" si="61"/>
        <v>1.5011789889315605E-3</v>
      </c>
      <c r="GD38" s="40">
        <f t="shared" si="62"/>
        <v>1.4973561602333759E-3</v>
      </c>
      <c r="GE38" s="40">
        <f t="shared" si="63"/>
        <v>1.7724574219119276E-3</v>
      </c>
      <c r="GF38" s="40">
        <f t="shared" si="64"/>
        <v>1.424700128755087E-3</v>
      </c>
      <c r="GG38" s="40">
        <f t="shared" si="65"/>
        <v>1.0533214901707803E-3</v>
      </c>
      <c r="GH38" s="40">
        <f t="shared" si="66"/>
        <v>8.5443035704386929E-4</v>
      </c>
      <c r="GI38" s="40">
        <f t="shared" si="67"/>
        <v>1.9655585990195554E-3</v>
      </c>
      <c r="GJ38" s="40">
        <f t="shared" si="68"/>
        <v>8.5676842740096298E-4</v>
      </c>
      <c r="GK38" s="40">
        <f t="shared" si="69"/>
        <v>1.8992400901803005E-3</v>
      </c>
      <c r="GL38" s="40">
        <f t="shared" si="70"/>
        <v>1.0036902690511258E-3</v>
      </c>
      <c r="GM38" s="40">
        <f t="shared" si="71"/>
        <v>6.4549577815149793E-4</v>
      </c>
      <c r="GN38" s="40">
        <f t="shared" si="72"/>
        <v>6.4164533684840435E-4</v>
      </c>
      <c r="GO38" s="40">
        <f t="shared" si="73"/>
        <v>5.4150249181571047E-4</v>
      </c>
      <c r="GP38" s="40">
        <f t="shared" si="74"/>
        <v>0</v>
      </c>
      <c r="GQ38" s="40">
        <f t="shared" si="75"/>
        <v>1.882530746520427E-3</v>
      </c>
      <c r="GR38" s="40">
        <f t="shared" si="76"/>
        <v>5.8714094815965939E-4</v>
      </c>
      <c r="GS38" s="40">
        <f t="shared" si="77"/>
        <v>0</v>
      </c>
      <c r="GT38" s="40">
        <f t="shared" si="78"/>
        <v>0</v>
      </c>
      <c r="GU38" s="40">
        <f t="shared" si="79"/>
        <v>6.6834619648554474E-4</v>
      </c>
      <c r="GV38" s="40">
        <f t="shared" si="80"/>
        <v>4.7647817757345563E-4</v>
      </c>
      <c r="GW38" s="40">
        <f t="shared" si="81"/>
        <v>9.5064821465504407E-4</v>
      </c>
      <c r="GX38" s="40">
        <f t="shared" si="82"/>
        <v>0</v>
      </c>
      <c r="GY38" s="40">
        <f t="shared" si="83"/>
        <v>6.5951567016751627E-4</v>
      </c>
      <c r="GZ38" s="40">
        <f t="shared" si="84"/>
        <v>1.915522103267116E-3</v>
      </c>
      <c r="HA38" s="40">
        <f t="shared" si="85"/>
        <v>6.3390407615207371E-4</v>
      </c>
      <c r="HB38" s="40">
        <f t="shared" si="86"/>
        <v>1.1874910424016828E-4</v>
      </c>
      <c r="HC38" s="40">
        <f t="shared" si="87"/>
        <v>1.9911659430515822E-3</v>
      </c>
      <c r="HD38" s="40">
        <f t="shared" si="88"/>
        <v>5.3301018473962749</v>
      </c>
      <c r="HE38" s="40">
        <f t="shared" si="89"/>
        <v>6.485273061762871E-4</v>
      </c>
      <c r="HF38" s="40">
        <f t="shared" si="90"/>
        <v>0</v>
      </c>
      <c r="HG38" s="40">
        <f t="shared" si="91"/>
        <v>-2.4920601903138744E-4</v>
      </c>
      <c r="HH38" s="40">
        <f t="shared" si="92"/>
        <v>7.8626419478570163E-4</v>
      </c>
      <c r="HI38" s="40">
        <f t="shared" si="93"/>
        <v>1.9194361138216186E-4</v>
      </c>
      <c r="HJ38" s="40">
        <f t="shared" si="94"/>
        <v>5.5622394346992491E-4</v>
      </c>
      <c r="HK38" s="40">
        <f t="shared" si="95"/>
        <v>7.9065885345631329E-4</v>
      </c>
      <c r="HL38" s="40">
        <f t="shared" si="96"/>
        <v>1.5845686707375586E-3</v>
      </c>
      <c r="HM38" s="40">
        <f t="shared" si="97"/>
        <v>0</v>
      </c>
      <c r="HN38" s="40">
        <f t="shared" si="98"/>
        <v>0</v>
      </c>
      <c r="HO38" s="40">
        <f t="shared" si="99"/>
        <v>0</v>
      </c>
      <c r="HP38" s="40">
        <f t="shared" si="100"/>
        <v>2.765686369583784E-3</v>
      </c>
      <c r="HQ38" s="40">
        <f t="shared" si="101"/>
        <v>1.4118027165607562E-3</v>
      </c>
      <c r="HR38" s="40">
        <f t="shared" si="102"/>
        <v>1.1512181940818132E-3</v>
      </c>
      <c r="HS38" s="40">
        <f t="shared" si="103"/>
        <v>8.453653327932148E-4</v>
      </c>
      <c r="HT38" s="40">
        <f t="shared" si="104"/>
        <v>0</v>
      </c>
      <c r="HU38" s="40">
        <f t="shared" si="105"/>
        <v>7.6390439564521053E-4</v>
      </c>
      <c r="HV38" s="40">
        <f t="shared" si="106"/>
        <v>2.0626015435034686E-3</v>
      </c>
      <c r="HW38" s="40">
        <f t="shared" si="107"/>
        <v>4.1613060172747228E-4</v>
      </c>
      <c r="HX38" s="40">
        <f t="shared" si="108"/>
        <v>0</v>
      </c>
      <c r="HY38" s="40">
        <f t="shared" si="109"/>
        <v>0</v>
      </c>
      <c r="HZ38" s="40">
        <f t="shared" si="110"/>
        <v>0</v>
      </c>
      <c r="IA38" s="40">
        <f t="shared" si="111"/>
        <v>0</v>
      </c>
      <c r="IB38" s="40">
        <f t="shared" si="112"/>
        <v>-2.8779891405062655E-4</v>
      </c>
      <c r="IC38" s="40">
        <f t="shared" si="56"/>
        <v>0</v>
      </c>
    </row>
    <row r="39" spans="1:237" x14ac:dyDescent="0.25">
      <c r="A39" s="17" t="s">
        <v>208</v>
      </c>
      <c r="B39" s="17">
        <v>1892.0644</v>
      </c>
      <c r="C39" s="17">
        <v>6.0909000000000004</v>
      </c>
      <c r="D39" s="17">
        <v>4014.2235000000001</v>
      </c>
      <c r="E39" s="17">
        <v>260.70250540000001</v>
      </c>
      <c r="F39" s="17">
        <v>260.24280970000001</v>
      </c>
      <c r="G39" s="17">
        <v>52.818300000000001</v>
      </c>
      <c r="H39" s="17">
        <v>929.59389999999996</v>
      </c>
      <c r="I39" s="17">
        <v>25.882904926999998</v>
      </c>
      <c r="J39" s="17">
        <v>23.190617604</v>
      </c>
      <c r="K39" s="17">
        <v>2.697849E-4</v>
      </c>
      <c r="L39" s="17">
        <v>6.6215788396999997</v>
      </c>
      <c r="N39" s="17">
        <v>0.82264025539999996</v>
      </c>
      <c r="O39" s="17">
        <v>1.5021305999999999E-3</v>
      </c>
      <c r="Q39" s="17">
        <v>4.3791044299999998E-2</v>
      </c>
      <c r="S39" s="17">
        <v>7.5559699999999994E-5</v>
      </c>
      <c r="T39" s="17">
        <v>3.9238995800000002E-2</v>
      </c>
      <c r="W39" s="17">
        <v>4.0722877999999997E-2</v>
      </c>
      <c r="Y39" s="17">
        <v>233.83404314000001</v>
      </c>
      <c r="Z39" s="17">
        <v>0.59599999999999997</v>
      </c>
      <c r="AA39" s="5">
        <v>5.9999999999999995E-8</v>
      </c>
      <c r="AB39" s="17">
        <v>6.7433399999999996E-4</v>
      </c>
      <c r="AC39" s="17">
        <v>5.1241199999999996E-4</v>
      </c>
      <c r="AD39" s="17">
        <v>0.14029508960000001</v>
      </c>
      <c r="AE39" s="17">
        <v>10.587391201000001</v>
      </c>
      <c r="AF39" s="17">
        <v>0.15684099500000001</v>
      </c>
      <c r="AG39" s="17">
        <v>2.8313141000000002E-3</v>
      </c>
      <c r="AI39" s="17">
        <v>4.1470395799999997E-2</v>
      </c>
      <c r="AJ39" s="17">
        <v>6.9208967881000003</v>
      </c>
      <c r="AK39" s="17">
        <v>6.2083817800000003E-2</v>
      </c>
      <c r="AL39" s="17">
        <v>2.51242767E-2</v>
      </c>
      <c r="AM39" s="17">
        <v>4.0493187758999998</v>
      </c>
      <c r="AN39" s="17">
        <v>4.1317563E-3</v>
      </c>
      <c r="AS39" s="17">
        <v>1.9898600000000001E-4</v>
      </c>
      <c r="AT39" s="17">
        <v>4.343579E-4</v>
      </c>
      <c r="AU39" s="17">
        <v>2.50442458E-2</v>
      </c>
      <c r="AW39" s="17">
        <v>1.9259313507</v>
      </c>
      <c r="AX39" s="17">
        <v>12.898086926</v>
      </c>
      <c r="AY39" s="17">
        <v>5.0953793800000001E-2</v>
      </c>
      <c r="BD39" s="5">
        <v>1.89539E-6</v>
      </c>
      <c r="BF39" s="15"/>
      <c r="BG39" s="28" t="s">
        <v>208</v>
      </c>
      <c r="BH39" s="28">
        <v>8.1768584136642494E-2</v>
      </c>
      <c r="BI39" s="28">
        <v>3.3115864870374598</v>
      </c>
      <c r="BJ39" s="28">
        <v>0</v>
      </c>
      <c r="BK39" s="28">
        <v>23.253588439410201</v>
      </c>
      <c r="BL39" s="28">
        <v>0</v>
      </c>
      <c r="BM39" s="28">
        <v>25.953197225574801</v>
      </c>
      <c r="BN39" s="28">
        <v>25.953197225574801</v>
      </c>
      <c r="BO39" s="28">
        <v>1.0045811437454899</v>
      </c>
      <c r="BP39" s="28">
        <v>6.6083490119373603E-2</v>
      </c>
      <c r="BQ39" s="28">
        <v>1.10927861395415E-4</v>
      </c>
      <c r="BR39" s="28">
        <v>1.5961551655946699E-4</v>
      </c>
      <c r="BS39" s="28">
        <v>6.63969171613188</v>
      </c>
      <c r="BT39" s="28">
        <v>1.9002361147365599E-6</v>
      </c>
      <c r="BU39" s="28">
        <v>0</v>
      </c>
      <c r="BV39" s="28">
        <v>0</v>
      </c>
      <c r="BW39" s="28">
        <v>0</v>
      </c>
      <c r="BX39" s="28">
        <v>0.82489599256916502</v>
      </c>
      <c r="BY39" s="28">
        <v>3.6153036194381399E-4</v>
      </c>
      <c r="BZ39" s="28">
        <v>1.14488284241913E-3</v>
      </c>
      <c r="CA39" s="28">
        <v>0</v>
      </c>
      <c r="CB39" s="28">
        <v>0</v>
      </c>
      <c r="CC39" s="28">
        <v>5945.5860721709496</v>
      </c>
      <c r="CD39" s="28">
        <v>4.3913074339890702E-2</v>
      </c>
      <c r="CE39" s="28">
        <v>2.1973138401759201E-5</v>
      </c>
      <c r="CF39" s="28">
        <v>5.3801448033201802E-5</v>
      </c>
      <c r="CG39" s="28">
        <v>0</v>
      </c>
      <c r="CH39" s="28">
        <v>3.9348283455782097E-2</v>
      </c>
      <c r="CI39" s="28">
        <v>0.14068118423873299</v>
      </c>
      <c r="CJ39" s="28">
        <v>0</v>
      </c>
      <c r="CK39" s="28">
        <v>6.2252508669614001E-2</v>
      </c>
      <c r="CL39" s="28">
        <v>0</v>
      </c>
      <c r="CM39" s="28">
        <v>2.5192251103688799E-2</v>
      </c>
      <c r="CN39" s="28">
        <v>1897.1127160920801</v>
      </c>
      <c r="CO39" s="28">
        <v>0</v>
      </c>
      <c r="CP39" s="28">
        <v>4.0835200744126103E-2</v>
      </c>
      <c r="CQ39" s="28">
        <v>43.772529087209698</v>
      </c>
      <c r="CR39" s="28">
        <v>1033.31982762497</v>
      </c>
      <c r="CS39" s="28">
        <v>22.152519233620399</v>
      </c>
      <c r="CT39" s="28">
        <v>1.9311451287968799</v>
      </c>
      <c r="CU39" s="28">
        <v>0.21813784944568501</v>
      </c>
      <c r="CV39" s="28">
        <v>4.7045334198151399E-2</v>
      </c>
      <c r="CW39" s="28">
        <v>234.45148029769101</v>
      </c>
      <c r="CX39" s="28">
        <v>234.45148029769101</v>
      </c>
      <c r="CY39" s="28">
        <v>2.2401967394672399E-3</v>
      </c>
      <c r="CZ39" s="28">
        <v>0</v>
      </c>
      <c r="DA39" s="28">
        <v>0.59763775022735599</v>
      </c>
      <c r="DB39" s="28">
        <v>12.9338912252169</v>
      </c>
      <c r="DC39" s="28">
        <v>2.4065670188550198E-8</v>
      </c>
      <c r="DD39" s="28">
        <v>3.0083115909103302E-8</v>
      </c>
      <c r="DE39" s="28">
        <v>0</v>
      </c>
      <c r="DF39" s="28">
        <v>0</v>
      </c>
      <c r="DG39" s="28">
        <v>1.22999696398655</v>
      </c>
      <c r="DH39" s="28">
        <v>4.4977161221058597E-2</v>
      </c>
      <c r="DI39" s="28">
        <v>1.1201026001454999E-3</v>
      </c>
      <c r="DJ39" s="28">
        <v>4.7201277397317503</v>
      </c>
      <c r="DK39" s="28">
        <v>0.236337373311066</v>
      </c>
      <c r="DL39" s="28">
        <v>1.7583210268026799E-4</v>
      </c>
      <c r="DM39" s="28">
        <v>5.0044499313811499E-4</v>
      </c>
      <c r="DN39" s="28">
        <v>1.6955701867865999E-4</v>
      </c>
      <c r="DO39" s="28">
        <v>3.4426745262542801E-4</v>
      </c>
      <c r="DP39" s="28">
        <v>10.627362863110401</v>
      </c>
      <c r="DQ39" s="28">
        <v>0</v>
      </c>
      <c r="DR39" s="28">
        <v>0</v>
      </c>
      <c r="DS39" s="28">
        <v>0.84694489863395706</v>
      </c>
      <c r="DT39" s="28">
        <v>6.1087890600704302</v>
      </c>
      <c r="DU39" s="28">
        <v>0</v>
      </c>
      <c r="DV39" s="28">
        <v>1.1641291369455999E-3</v>
      </c>
      <c r="DW39" s="28">
        <v>1.67521486058521E-3</v>
      </c>
      <c r="DX39" s="28">
        <v>2079.1984509664499</v>
      </c>
      <c r="DY39" s="28">
        <v>3622.3764325358002</v>
      </c>
      <c r="DZ39" s="28">
        <v>402.48747907670298</v>
      </c>
      <c r="EA39" s="28">
        <v>4024.86391161251</v>
      </c>
      <c r="EB39" s="28">
        <v>5.0878677861538896E-4</v>
      </c>
      <c r="EC39" s="28">
        <v>94.881195939405501</v>
      </c>
      <c r="ED39" s="28">
        <v>5.5076087679181103E-2</v>
      </c>
      <c r="EE39" s="28">
        <v>4.1436352192976101E-3</v>
      </c>
      <c r="EF39" s="28">
        <v>0</v>
      </c>
      <c r="EG39" s="28">
        <v>0</v>
      </c>
      <c r="EH39" s="28">
        <v>0</v>
      </c>
      <c r="EI39" s="28">
        <v>0</v>
      </c>
      <c r="EJ39" s="28">
        <v>1.9952532166823701E-4</v>
      </c>
      <c r="EK39" s="28">
        <v>4.3556745128325402E-4</v>
      </c>
      <c r="EL39" s="28">
        <v>2.5116495090716999E-2</v>
      </c>
      <c r="EM39" s="28">
        <v>2.1210467416238101</v>
      </c>
      <c r="EN39" s="28">
        <v>314.129533508424</v>
      </c>
      <c r="EO39" s="28">
        <v>2.85555424086597</v>
      </c>
      <c r="EP39" s="28">
        <v>7.3354561512811598</v>
      </c>
      <c r="EQ39" s="28">
        <v>17.949683458610899</v>
      </c>
      <c r="ER39" s="28">
        <v>4.1557297177532604</v>
      </c>
      <c r="ES39" s="28">
        <v>0</v>
      </c>
      <c r="ET39" s="28">
        <v>6.0168763813335103E-9</v>
      </c>
      <c r="EU39" s="28">
        <v>0.98114874727866797</v>
      </c>
      <c r="EV39" s="28">
        <v>261.40879328337002</v>
      </c>
      <c r="EW39" s="28">
        <v>260.94798745927301</v>
      </c>
      <c r="EX39" s="28">
        <v>0.46080582409717802</v>
      </c>
      <c r="EY39" s="28">
        <v>0</v>
      </c>
      <c r="EZ39" s="28">
        <v>0</v>
      </c>
      <c r="FA39" s="28">
        <v>8.1248659980048199</v>
      </c>
      <c r="FB39" s="28">
        <v>0</v>
      </c>
      <c r="FC39" s="28">
        <v>47.771971635333401</v>
      </c>
      <c r="FD39" s="28">
        <v>11.8542195189514</v>
      </c>
      <c r="FE39" s="28">
        <v>6.3551012396589401</v>
      </c>
      <c r="FF39" s="28">
        <v>119.445459090483</v>
      </c>
      <c r="FG39" s="28">
        <v>4.1550511638750801E-2</v>
      </c>
      <c r="FH39" s="28">
        <v>257.18700768431302</v>
      </c>
      <c r="FI39" s="28">
        <v>6.5219201130971003</v>
      </c>
      <c r="FJ39" s="28">
        <v>25.175572940359402</v>
      </c>
      <c r="FK39" s="28">
        <v>0.30025786597110099</v>
      </c>
      <c r="FL39" s="28">
        <v>0</v>
      </c>
      <c r="FM39" s="28">
        <v>52.959592240171503</v>
      </c>
      <c r="FN39" s="28">
        <v>9.5122236602566996</v>
      </c>
      <c r="FO39" s="28">
        <v>5.1094414980737003E-2</v>
      </c>
      <c r="FP39" s="28">
        <v>0</v>
      </c>
      <c r="FQ39" s="28">
        <v>4.67003733938973E-2</v>
      </c>
      <c r="FR39" s="28">
        <v>12.468232574319201</v>
      </c>
      <c r="FS39" s="28">
        <v>6.9398775788183302</v>
      </c>
      <c r="FT39" s="28">
        <v>0.42625952689373497</v>
      </c>
      <c r="FU39" s="28">
        <v>932.10394922755495</v>
      </c>
      <c r="FV39" s="28">
        <v>4.0603683548767302</v>
      </c>
      <c r="FW39" s="28">
        <v>9.7061629180569007</v>
      </c>
      <c r="FY39" s="26">
        <f t="shared" si="57"/>
        <v>2.2306508331924837</v>
      </c>
      <c r="FZ39" s="40">
        <f t="shared" si="58"/>
        <v>2.6681523589155241E-3</v>
      </c>
      <c r="GA39" s="40">
        <f t="shared" si="59"/>
        <v>2.9370142459127198E-3</v>
      </c>
      <c r="GB39" s="40">
        <f t="shared" si="60"/>
        <v>2.6506774255369635E-3</v>
      </c>
      <c r="GC39" s="40">
        <f t="shared" si="61"/>
        <v>2.7091718289639793E-3</v>
      </c>
      <c r="GD39" s="40">
        <f t="shared" si="62"/>
        <v>2.7096916148650046E-3</v>
      </c>
      <c r="GE39" s="40">
        <f t="shared" si="63"/>
        <v>2.6750622449321962E-3</v>
      </c>
      <c r="GF39" s="40">
        <f t="shared" si="64"/>
        <v>2.7001567324774689E-3</v>
      </c>
      <c r="GG39" s="40">
        <f t="shared" si="65"/>
        <v>2.7157808898597151E-3</v>
      </c>
      <c r="GH39" s="40">
        <f t="shared" si="66"/>
        <v>2.7153582748628479E-3</v>
      </c>
      <c r="GI39" s="40">
        <f t="shared" si="67"/>
        <v>2.8114173731814004E-3</v>
      </c>
      <c r="GJ39" s="40">
        <f t="shared" si="68"/>
        <v>2.7354316652221482E-3</v>
      </c>
      <c r="GK39" s="40">
        <f t="shared" si="69"/>
        <v>0</v>
      </c>
      <c r="GL39" s="40">
        <f t="shared" si="70"/>
        <v>2.7420700049114698E-3</v>
      </c>
      <c r="GM39" s="40">
        <f t="shared" si="71"/>
        <v>2.8510199865071687E-3</v>
      </c>
      <c r="GN39" s="40">
        <f t="shared" si="72"/>
        <v>0</v>
      </c>
      <c r="GO39" s="40">
        <f t="shared" si="73"/>
        <v>2.7866437496834027E-3</v>
      </c>
      <c r="GP39" s="40">
        <f t="shared" si="74"/>
        <v>0</v>
      </c>
      <c r="GQ39" s="40">
        <f t="shared" si="75"/>
        <v>2.8439291707220309E-3</v>
      </c>
      <c r="GR39" s="40">
        <f t="shared" si="76"/>
        <v>2.7851797313858595E-3</v>
      </c>
      <c r="GS39" s="40">
        <f t="shared" si="77"/>
        <v>0</v>
      </c>
      <c r="GT39" s="40">
        <f t="shared" si="78"/>
        <v>0</v>
      </c>
      <c r="GU39" s="40">
        <f t="shared" si="79"/>
        <v>2.7582221503624081E-3</v>
      </c>
      <c r="GV39" s="40">
        <f t="shared" si="80"/>
        <v>0</v>
      </c>
      <c r="GW39" s="40">
        <f t="shared" si="81"/>
        <v>2.6404930154730784E-3</v>
      </c>
      <c r="GX39" s="40">
        <f t="shared" si="82"/>
        <v>2.7479030660335843E-3</v>
      </c>
      <c r="GY39" s="40">
        <f t="shared" si="83"/>
        <v>2.761041316450245E-3</v>
      </c>
      <c r="GZ39" s="40">
        <f t="shared" si="84"/>
        <v>2.8815035551864299E-3</v>
      </c>
      <c r="HA39" s="40">
        <f t="shared" si="85"/>
        <v>2.7565148827271685E-3</v>
      </c>
      <c r="HB39" s="40">
        <f t="shared" si="86"/>
        <v>2.7520181913265386E-3</v>
      </c>
      <c r="HC39" s="40">
        <f t="shared" si="87"/>
        <v>3.7754023962602245E-3</v>
      </c>
      <c r="HD39" s="40">
        <f t="shared" si="88"/>
        <v>4.400022479033348</v>
      </c>
      <c r="HE39" s="40">
        <f t="shared" si="89"/>
        <v>2.8361026884335316E-3</v>
      </c>
      <c r="HF39" s="40">
        <f t="shared" si="90"/>
        <v>0</v>
      </c>
      <c r="HG39" s="40">
        <f t="shared" si="91"/>
        <v>1.9318802534988968E-3</v>
      </c>
      <c r="HH39" s="40">
        <f t="shared" si="92"/>
        <v>2.7425334171961744E-3</v>
      </c>
      <c r="HI39" s="40">
        <f t="shared" si="93"/>
        <v>2.7171471663908846E-3</v>
      </c>
      <c r="HJ39" s="40">
        <f t="shared" si="94"/>
        <v>2.7055267899035503E-3</v>
      </c>
      <c r="HK39" s="40">
        <f t="shared" si="95"/>
        <v>2.7287500906308737E-3</v>
      </c>
      <c r="HL39" s="40">
        <f t="shared" si="96"/>
        <v>2.8750290276341193E-3</v>
      </c>
      <c r="HM39" s="40">
        <f t="shared" si="97"/>
        <v>0</v>
      </c>
      <c r="HN39" s="40">
        <f t="shared" si="98"/>
        <v>0</v>
      </c>
      <c r="HO39" s="40">
        <f t="shared" si="99"/>
        <v>0</v>
      </c>
      <c r="HP39" s="40">
        <f t="shared" si="100"/>
        <v>0</v>
      </c>
      <c r="HQ39" s="40">
        <f t="shared" si="101"/>
        <v>2.710349814745753E-3</v>
      </c>
      <c r="HR39" s="40">
        <f t="shared" si="102"/>
        <v>2.7846881183789373E-3</v>
      </c>
      <c r="HS39" s="40">
        <f t="shared" si="103"/>
        <v>2.8848659006932048E-3</v>
      </c>
      <c r="HT39" s="40">
        <f t="shared" si="104"/>
        <v>0</v>
      </c>
      <c r="HU39" s="40">
        <f t="shared" si="105"/>
        <v>2.7071463865962556E-3</v>
      </c>
      <c r="HV39" s="40">
        <f t="shared" si="106"/>
        <v>2.7759387436540185E-3</v>
      </c>
      <c r="HW39" s="40">
        <f t="shared" si="107"/>
        <v>2.7597784237412808E-3</v>
      </c>
      <c r="HX39" s="40">
        <f t="shared" si="108"/>
        <v>0</v>
      </c>
      <c r="HY39" s="40">
        <f t="shared" si="109"/>
        <v>0</v>
      </c>
      <c r="HZ39" s="40">
        <f t="shared" si="110"/>
        <v>0</v>
      </c>
      <c r="IA39" s="40">
        <f t="shared" si="111"/>
        <v>0</v>
      </c>
      <c r="IB39" s="40">
        <f t="shared" si="112"/>
        <v>2.5567902840892228E-3</v>
      </c>
      <c r="IC39" s="40">
        <f t="shared" si="56"/>
        <v>0</v>
      </c>
    </row>
    <row r="40" spans="1:237" x14ac:dyDescent="0.25">
      <c r="A40" s="17" t="s">
        <v>209</v>
      </c>
      <c r="B40" s="17">
        <v>25.715695</v>
      </c>
      <c r="C40" s="17">
        <v>8.9250000000000006E-3</v>
      </c>
      <c r="D40" s="17">
        <v>40.526000000000003</v>
      </c>
      <c r="E40" s="17">
        <v>4.5374100000000004</v>
      </c>
      <c r="F40" s="17">
        <v>4.53735</v>
      </c>
      <c r="G40" s="17">
        <v>0.54684999999999995</v>
      </c>
      <c r="H40" s="17">
        <v>18.515485000000002</v>
      </c>
      <c r="I40" s="17">
        <v>0.2043108448</v>
      </c>
      <c r="J40" s="17">
        <v>4.70065E-2</v>
      </c>
      <c r="K40" s="5">
        <v>4.036308E-6</v>
      </c>
      <c r="L40" s="17">
        <v>7.2289466900000002E-2</v>
      </c>
      <c r="N40" s="17">
        <v>1.99E-3</v>
      </c>
      <c r="O40" s="17">
        <v>1.9016199999999999E-5</v>
      </c>
      <c r="P40" s="17">
        <v>1.25E-4</v>
      </c>
      <c r="Q40" s="17">
        <v>9.5000000000000005E-5</v>
      </c>
      <c r="S40" s="5">
        <v>8.0466160000000004E-7</v>
      </c>
      <c r="W40" s="17">
        <v>9.0000000000000006E-5</v>
      </c>
      <c r="X40" s="17">
        <v>1.4999999999999999E-4</v>
      </c>
      <c r="Y40" s="17">
        <v>0.46981336489999997</v>
      </c>
      <c r="AB40" s="17">
        <v>1.0088899999999999E-5</v>
      </c>
      <c r="AC40" s="5">
        <v>7.6663059999999995E-6</v>
      </c>
      <c r="AD40" s="17">
        <v>2.9999999999999997E-4</v>
      </c>
      <c r="AE40" s="17">
        <v>5.2550000000000001E-3</v>
      </c>
      <c r="AF40" s="17">
        <v>6.4256145999999998E-3</v>
      </c>
      <c r="AG40" s="17">
        <v>2.76682E-5</v>
      </c>
      <c r="AJ40" s="17">
        <v>0.27258486749999999</v>
      </c>
      <c r="AL40" s="17">
        <v>5.0000000000000002E-5</v>
      </c>
      <c r="AM40" s="17">
        <v>0.57597800610000005</v>
      </c>
      <c r="AN40" s="5">
        <v>2.1911002999999999E-6</v>
      </c>
      <c r="AS40" s="5">
        <v>8.1338680000000002E-8</v>
      </c>
      <c r="AT40" s="5">
        <v>1.6568992999999999E-8</v>
      </c>
      <c r="AU40" s="5">
        <v>2.3882406000000002E-6</v>
      </c>
      <c r="AW40" s="17">
        <v>0.15322350000000001</v>
      </c>
      <c r="AX40" s="17">
        <v>0.104175</v>
      </c>
      <c r="AY40" s="17">
        <v>1.1E-4</v>
      </c>
      <c r="BF40" s="15"/>
      <c r="BG40" s="28" t="s">
        <v>209</v>
      </c>
      <c r="BH40" s="28">
        <v>6.3476649018667206E-5</v>
      </c>
      <c r="BI40" s="28">
        <v>1.2779665553993999E-4</v>
      </c>
      <c r="BJ40" s="28">
        <v>0</v>
      </c>
      <c r="BK40" s="28">
        <v>4.6972757448560699E-2</v>
      </c>
      <c r="BL40" s="28">
        <v>0</v>
      </c>
      <c r="BM40" s="28">
        <v>0.20412523453759299</v>
      </c>
      <c r="BN40" s="28">
        <v>0.20412523453759299</v>
      </c>
      <c r="BO40" s="28">
        <v>1.1045076677922899E-2</v>
      </c>
      <c r="BP40" s="28">
        <v>5.1291507444237001E-5</v>
      </c>
      <c r="BQ40" s="28">
        <v>1.6598411569856101E-6</v>
      </c>
      <c r="BR40" s="28">
        <v>2.3886307643975499E-6</v>
      </c>
      <c r="BS40" s="28">
        <v>7.2263234569874601E-2</v>
      </c>
      <c r="BT40" s="28">
        <v>0</v>
      </c>
      <c r="BU40" s="28">
        <v>0</v>
      </c>
      <c r="BV40" s="28">
        <v>0</v>
      </c>
      <c r="BW40" s="28">
        <v>1.49948595644769E-4</v>
      </c>
      <c r="BX40" s="28">
        <v>1.98922890456919E-3</v>
      </c>
      <c r="BY40" s="28">
        <v>4.57766607693024E-6</v>
      </c>
      <c r="BZ40" s="28">
        <v>1.44962934792793E-5</v>
      </c>
      <c r="CA40" s="28">
        <v>1.24946046089165E-4</v>
      </c>
      <c r="CB40" s="28">
        <v>0</v>
      </c>
      <c r="CC40" s="28">
        <v>92.621496578120301</v>
      </c>
      <c r="CD40" s="28">
        <v>9.4961371590579298E-5</v>
      </c>
      <c r="CE40" s="28">
        <v>2.34056669808252E-7</v>
      </c>
      <c r="CF40" s="28">
        <v>5.7301652915337097E-7</v>
      </c>
      <c r="CG40" s="28">
        <v>0</v>
      </c>
      <c r="CH40" s="28">
        <v>0</v>
      </c>
      <c r="CI40" s="28">
        <v>2.9989258258238398E-4</v>
      </c>
      <c r="CJ40" s="28">
        <v>0</v>
      </c>
      <c r="CK40" s="28">
        <v>0</v>
      </c>
      <c r="CL40" s="28">
        <v>0</v>
      </c>
      <c r="CM40" s="28">
        <v>4.9982569707391699E-5</v>
      </c>
      <c r="CN40" s="28">
        <v>25.696677727696098</v>
      </c>
      <c r="CO40" s="28">
        <v>0</v>
      </c>
      <c r="CP40" s="28">
        <v>8.9959234742637706E-5</v>
      </c>
      <c r="CQ40" s="28">
        <v>0.57573204774380105</v>
      </c>
      <c r="CR40" s="28">
        <v>12.619096550043899</v>
      </c>
      <c r="CS40" s="28">
        <v>0.291507372068463</v>
      </c>
      <c r="CT40" s="28">
        <v>0.153076054126776</v>
      </c>
      <c r="CU40" s="28">
        <v>1.18226205039104E-4</v>
      </c>
      <c r="CV40" s="28">
        <v>3.6505855916930102E-5</v>
      </c>
      <c r="CW40" s="28">
        <v>0.469446078672</v>
      </c>
      <c r="CX40" s="28">
        <v>0.469446078672</v>
      </c>
      <c r="CY40" s="28">
        <v>1.73875199629622E-6</v>
      </c>
      <c r="CZ40" s="28">
        <v>0</v>
      </c>
      <c r="DA40" s="28">
        <v>0</v>
      </c>
      <c r="DB40" s="28">
        <v>0.10446420783247</v>
      </c>
      <c r="DC40" s="28">
        <v>0</v>
      </c>
      <c r="DD40" s="28">
        <v>0</v>
      </c>
      <c r="DE40" s="28">
        <v>0</v>
      </c>
      <c r="DF40" s="28">
        <v>0</v>
      </c>
      <c r="DG40" s="28">
        <v>1.4486665144191601E-2</v>
      </c>
      <c r="DH40" s="28">
        <v>3.47641217943419E-5</v>
      </c>
      <c r="DI40" s="28">
        <v>8.6926329959158596E-7</v>
      </c>
      <c r="DJ40" s="28">
        <v>9.4423260773362199E-3</v>
      </c>
      <c r="DK40" s="28">
        <v>8.3018983779493806E-5</v>
      </c>
      <c r="DL40" s="28">
        <v>2.6310223383323201E-6</v>
      </c>
      <c r="DM40" s="28">
        <v>7.4885387214294598E-6</v>
      </c>
      <c r="DN40" s="28">
        <v>2.5374537718326499E-6</v>
      </c>
      <c r="DO40" s="28">
        <v>5.1513307649486899E-6</v>
      </c>
      <c r="DP40" s="28">
        <v>5.2620670525107896E-3</v>
      </c>
      <c r="DQ40" s="28">
        <v>0</v>
      </c>
      <c r="DR40" s="28">
        <v>0</v>
      </c>
      <c r="DS40" s="28">
        <v>1.54331352321645E-2</v>
      </c>
      <c r="DT40" s="28">
        <v>8.9514766447857698E-3</v>
      </c>
      <c r="DU40" s="28">
        <v>0</v>
      </c>
      <c r="DV40" s="28">
        <v>1.1378340691259301E-5</v>
      </c>
      <c r="DW40" s="28">
        <v>1.6373319664676901E-5</v>
      </c>
      <c r="DX40" s="28">
        <v>20.9960647854626</v>
      </c>
      <c r="DY40" s="28">
        <v>36.446217135424199</v>
      </c>
      <c r="DZ40" s="28">
        <v>4.0496031254925997</v>
      </c>
      <c r="EA40" s="28">
        <v>40.495820260916801</v>
      </c>
      <c r="EB40" s="28">
        <v>3.8900101529456601E-7</v>
      </c>
      <c r="EC40" s="28">
        <v>1.22586843781973</v>
      </c>
      <c r="ED40" s="28">
        <v>4.2741310129135503E-5</v>
      </c>
      <c r="EE40" s="28">
        <v>2.1970381653135701E-6</v>
      </c>
      <c r="EF40" s="28">
        <v>0</v>
      </c>
      <c r="EG40" s="28">
        <v>0</v>
      </c>
      <c r="EH40" s="28">
        <v>0</v>
      </c>
      <c r="EI40" s="28">
        <v>0</v>
      </c>
      <c r="EJ40" s="28">
        <v>8.1564480894194202E-8</v>
      </c>
      <c r="EK40" s="28">
        <v>1.6616287438615002E-8</v>
      </c>
      <c r="EL40" s="28">
        <v>2.3949582411525798E-6</v>
      </c>
      <c r="EM40" s="28">
        <v>3.6136284860309502E-2</v>
      </c>
      <c r="EN40" s="28">
        <v>2.71817158806825</v>
      </c>
      <c r="EO40" s="28">
        <v>4.8900497528067598E-2</v>
      </c>
      <c r="EP40" s="28">
        <v>0.127542158274222</v>
      </c>
      <c r="EQ40" s="28">
        <v>0.32377464555740998</v>
      </c>
      <c r="ER40" s="28">
        <v>7.2276609033438605E-2</v>
      </c>
      <c r="ES40" s="28">
        <v>0</v>
      </c>
      <c r="ET40" s="28">
        <v>0</v>
      </c>
      <c r="EU40" s="28">
        <v>1.70058030690542E-2</v>
      </c>
      <c r="EV40" s="28">
        <v>4.5335779269361796</v>
      </c>
      <c r="EW40" s="28">
        <v>4.5335177731637897</v>
      </c>
      <c r="EX40" s="28">
        <v>6.0153772383802199E-5</v>
      </c>
      <c r="EY40" s="28">
        <v>0</v>
      </c>
      <c r="EZ40" s="28">
        <v>0</v>
      </c>
      <c r="FA40" s="28">
        <v>0.13465068907664801</v>
      </c>
      <c r="FB40" s="28">
        <v>0</v>
      </c>
      <c r="FC40" s="28">
        <v>0.82989483688553201</v>
      </c>
      <c r="FD40" s="28">
        <v>0.20618702685780799</v>
      </c>
      <c r="FE40" s="28">
        <v>0.110555022613909</v>
      </c>
      <c r="FF40" s="28">
        <v>2.07599772009016</v>
      </c>
      <c r="FG40" s="28">
        <v>0</v>
      </c>
      <c r="FH40" s="28">
        <v>2.6300074049809798</v>
      </c>
      <c r="FI40" s="28">
        <v>0.112659575500035</v>
      </c>
      <c r="FJ40" s="28">
        <v>0.437936826799384</v>
      </c>
      <c r="FK40" s="28">
        <v>7.70178078341244E-8</v>
      </c>
      <c r="FL40" s="28">
        <v>0</v>
      </c>
      <c r="FM40" s="28">
        <v>0.54641926757783699</v>
      </c>
      <c r="FN40" s="28">
        <v>5.2987799266206302E-2</v>
      </c>
      <c r="FO40" s="28">
        <v>1.09962382479869E-4</v>
      </c>
      <c r="FP40" s="28">
        <v>0</v>
      </c>
      <c r="FQ40" s="28">
        <v>6.0844083519898902E-6</v>
      </c>
      <c r="FR40" s="28">
        <v>4.7746046721717499E-2</v>
      </c>
      <c r="FS40" s="28">
        <v>0.273025267603134</v>
      </c>
      <c r="FT40" s="28">
        <v>3.2019477835281503E-4</v>
      </c>
      <c r="FU40" s="28">
        <v>18.5282017308487</v>
      </c>
      <c r="FV40" s="28">
        <v>0.57641603539076702</v>
      </c>
      <c r="FW40" s="28">
        <v>8.4071184300705301E-2</v>
      </c>
      <c r="FY40" s="26">
        <f t="shared" si="57"/>
        <v>1.1331949581758389</v>
      </c>
      <c r="FZ40" s="40">
        <f t="shared" si="58"/>
        <v>-7.3952005978846511E-4</v>
      </c>
      <c r="GA40" s="40">
        <f t="shared" si="59"/>
        <v>2.9665708443438825E-3</v>
      </c>
      <c r="GB40" s="40">
        <f t="shared" si="60"/>
        <v>-7.4470066335691036E-4</v>
      </c>
      <c r="GC40" s="40">
        <f t="shared" si="61"/>
        <v>-8.4455075997558703E-4</v>
      </c>
      <c r="GD40" s="40">
        <f t="shared" si="62"/>
        <v>-8.4459581831031715E-4</v>
      </c>
      <c r="GE40" s="40">
        <f t="shared" si="63"/>
        <v>-7.8766100788691697E-4</v>
      </c>
      <c r="GF40" s="40">
        <f t="shared" si="64"/>
        <v>6.8681597315426389E-4</v>
      </c>
      <c r="GG40" s="40">
        <f t="shared" si="65"/>
        <v>-9.0846994729383795E-4</v>
      </c>
      <c r="GH40" s="40">
        <f t="shared" si="66"/>
        <v>-7.1782735237255007E-4</v>
      </c>
      <c r="GI40" s="40">
        <f t="shared" si="67"/>
        <v>3.0136256656231302E-3</v>
      </c>
      <c r="GJ40" s="40">
        <f t="shared" si="68"/>
        <v>-3.6287900921566033E-4</v>
      </c>
      <c r="GK40" s="40">
        <f t="shared" si="69"/>
        <v>0</v>
      </c>
      <c r="GL40" s="40">
        <f t="shared" si="70"/>
        <v>-3.8748514111058325E-4</v>
      </c>
      <c r="GM40" s="40">
        <f t="shared" si="71"/>
        <v>3.0373868706440109E-3</v>
      </c>
      <c r="GN40" s="40">
        <f t="shared" si="72"/>
        <v>-4.3163128668000442E-4</v>
      </c>
      <c r="GO40" s="40">
        <f t="shared" si="73"/>
        <v>-4.0661483600744032E-4</v>
      </c>
      <c r="GP40" s="40">
        <f t="shared" si="74"/>
        <v>0</v>
      </c>
      <c r="GQ40" s="40">
        <f t="shared" si="75"/>
        <v>2.9970349792048713E-3</v>
      </c>
      <c r="GR40" s="40">
        <f t="shared" si="76"/>
        <v>0</v>
      </c>
      <c r="GS40" s="40">
        <f t="shared" si="77"/>
        <v>0</v>
      </c>
      <c r="GT40" s="40">
        <f t="shared" si="78"/>
        <v>0</v>
      </c>
      <c r="GU40" s="40">
        <f t="shared" si="79"/>
        <v>-4.5294730402555423E-4</v>
      </c>
      <c r="GV40" s="40">
        <f t="shared" si="80"/>
        <v>-3.4269570153988804E-4</v>
      </c>
      <c r="GW40" s="40">
        <f t="shared" si="81"/>
        <v>-7.8177049747861374E-4</v>
      </c>
      <c r="GX40" s="40">
        <f t="shared" si="82"/>
        <v>0</v>
      </c>
      <c r="GY40" s="40">
        <f t="shared" si="83"/>
        <v>0</v>
      </c>
      <c r="GZ40" s="40">
        <f t="shared" si="84"/>
        <v>3.0390884795944684E-3</v>
      </c>
      <c r="HA40" s="40">
        <f t="shared" si="85"/>
        <v>2.9321209956059526E-3</v>
      </c>
      <c r="HB40" s="40">
        <f t="shared" si="86"/>
        <v>-3.5805805871997617E-4</v>
      </c>
      <c r="HC40" s="40">
        <f t="shared" si="87"/>
        <v>1.3448244549551813E-3</v>
      </c>
      <c r="HD40" s="40">
        <f t="shared" si="88"/>
        <v>1.4018146423167832</v>
      </c>
      <c r="HE40" s="40">
        <f t="shared" si="89"/>
        <v>3.0164721932110284E-3</v>
      </c>
      <c r="HF40" s="40">
        <f t="shared" si="90"/>
        <v>0</v>
      </c>
      <c r="HG40" s="40">
        <f t="shared" si="91"/>
        <v>0</v>
      </c>
      <c r="HH40" s="40">
        <f t="shared" si="92"/>
        <v>1.6156439907068899E-3</v>
      </c>
      <c r="HI40" s="40">
        <f t="shared" si="93"/>
        <v>0</v>
      </c>
      <c r="HJ40" s="40">
        <f t="shared" si="94"/>
        <v>-3.4860585216607435E-4</v>
      </c>
      <c r="HK40" s="40">
        <f t="shared" si="95"/>
        <v>7.6049655738230182E-4</v>
      </c>
      <c r="HL40" s="40">
        <f t="shared" si="96"/>
        <v>2.7099924697970988E-3</v>
      </c>
      <c r="HM40" s="40">
        <f t="shared" si="97"/>
        <v>0</v>
      </c>
      <c r="HN40" s="40">
        <f t="shared" si="98"/>
        <v>0</v>
      </c>
      <c r="HO40" s="40">
        <f t="shared" si="99"/>
        <v>0</v>
      </c>
      <c r="HP40" s="40">
        <f t="shared" si="100"/>
        <v>0</v>
      </c>
      <c r="HQ40" s="40">
        <f t="shared" si="101"/>
        <v>2.7760580107053681E-3</v>
      </c>
      <c r="HR40" s="40">
        <f t="shared" si="102"/>
        <v>2.8543942661453706E-3</v>
      </c>
      <c r="HS40" s="40">
        <f t="shared" si="103"/>
        <v>2.8127991595903947E-3</v>
      </c>
      <c r="HT40" s="40">
        <f t="shared" si="104"/>
        <v>0</v>
      </c>
      <c r="HU40" s="40">
        <f t="shared" si="105"/>
        <v>-9.6229281555386024E-4</v>
      </c>
      <c r="HV40" s="40">
        <f t="shared" si="106"/>
        <v>2.7761730978641264E-3</v>
      </c>
      <c r="HW40" s="40">
        <f t="shared" si="107"/>
        <v>-3.4197745573640107E-4</v>
      </c>
      <c r="HX40" s="40">
        <f t="shared" si="108"/>
        <v>0</v>
      </c>
      <c r="HY40" s="40">
        <f t="shared" si="109"/>
        <v>0</v>
      </c>
      <c r="HZ40" s="40">
        <f t="shared" si="110"/>
        <v>0</v>
      </c>
      <c r="IA40" s="40">
        <f t="shared" si="111"/>
        <v>0</v>
      </c>
      <c r="IB40" s="40">
        <f t="shared" si="112"/>
        <v>0</v>
      </c>
      <c r="IC40" s="40">
        <f t="shared" si="56"/>
        <v>0</v>
      </c>
    </row>
    <row r="41" spans="1:237" x14ac:dyDescent="0.25">
      <c r="A41" s="17" t="s">
        <v>210</v>
      </c>
      <c r="B41" s="17">
        <v>75.613265940000005</v>
      </c>
      <c r="C41" s="17">
        <v>4.2907298000000003E-2</v>
      </c>
      <c r="D41" s="17">
        <v>281.32246494999998</v>
      </c>
      <c r="E41" s="17">
        <v>9.3895877969000008</v>
      </c>
      <c r="F41" s="17">
        <v>9.3895877969000008</v>
      </c>
      <c r="G41" s="17">
        <v>0.37719331750000001</v>
      </c>
      <c r="H41" s="17">
        <v>96.293762975999996</v>
      </c>
      <c r="I41" s="17">
        <v>0.72740647759999999</v>
      </c>
      <c r="J41" s="17">
        <v>0.73330561169999997</v>
      </c>
      <c r="K41" s="5">
        <v>1.2614624000000001E-6</v>
      </c>
      <c r="L41" s="17">
        <v>0.1815497787</v>
      </c>
      <c r="N41" s="17">
        <v>7.6505742400000007E-2</v>
      </c>
      <c r="O41" s="5">
        <v>6.9380432000000003E-6</v>
      </c>
      <c r="Q41" s="17">
        <v>4.3752369999999997E-3</v>
      </c>
      <c r="S41" s="5">
        <v>3.5320947000000001E-7</v>
      </c>
      <c r="T41" s="17">
        <v>3.9200609999999999E-3</v>
      </c>
      <c r="V41" s="5">
        <v>7.5687743999999997E-6</v>
      </c>
      <c r="W41" s="17">
        <v>4.0686940000000003E-3</v>
      </c>
      <c r="Y41" s="17">
        <v>5.4370677261999996</v>
      </c>
      <c r="AA41" s="5">
        <v>1.6399010999999999E-6</v>
      </c>
      <c r="AB41" s="5">
        <v>3.153656E-6</v>
      </c>
      <c r="AC41" s="5">
        <v>2.3967785999999999E-6</v>
      </c>
      <c r="AD41" s="17">
        <v>1.37591511E-2</v>
      </c>
      <c r="AE41" s="17">
        <v>0.23334074499999999</v>
      </c>
      <c r="AF41" s="17">
        <v>9.5846078000000005E-3</v>
      </c>
      <c r="AG41" s="17">
        <v>1.32454E-5</v>
      </c>
      <c r="AI41" s="17">
        <v>4.1430039999999996E-3</v>
      </c>
      <c r="AJ41" s="17">
        <v>8.9979066699999999E-2</v>
      </c>
      <c r="AK41" s="17">
        <v>6.1600264E-3</v>
      </c>
      <c r="AL41" s="17">
        <v>2.3112287E-3</v>
      </c>
      <c r="AM41" s="17">
        <v>2.6481648300000001E-2</v>
      </c>
      <c r="AN41" s="17">
        <v>4.4544879999999998E-4</v>
      </c>
      <c r="AS41" s="17">
        <v>3.3126400000000002E-5</v>
      </c>
      <c r="AT41" s="17">
        <v>6.3603100000000001E-5</v>
      </c>
      <c r="AU41" s="17">
        <v>2.6539278999999998E-3</v>
      </c>
      <c r="AW41" s="17">
        <v>1.0758132599999999E-2</v>
      </c>
      <c r="AX41" s="17">
        <v>5.3940575499999997E-2</v>
      </c>
      <c r="AY41" s="17">
        <v>5.090509E-3</v>
      </c>
      <c r="BD41" s="5">
        <v>5.2762939999999996E-7</v>
      </c>
      <c r="BF41" s="15"/>
      <c r="BG41" s="28" t="s">
        <v>210</v>
      </c>
      <c r="BH41" s="28">
        <v>1.9677228185757002E-2</v>
      </c>
      <c r="BI41" s="28">
        <v>5.8723898829213202E-2</v>
      </c>
      <c r="BJ41" s="28">
        <v>0</v>
      </c>
      <c r="BK41" s="28">
        <v>0.73530785061886395</v>
      </c>
      <c r="BL41" s="28">
        <v>0</v>
      </c>
      <c r="BM41" s="28">
        <v>0.72939379218746903</v>
      </c>
      <c r="BN41" s="28">
        <v>0.72939379218746903</v>
      </c>
      <c r="BO41" s="28">
        <v>5.1243737956021003E-2</v>
      </c>
      <c r="BP41" s="28">
        <v>1.5901521531520101E-2</v>
      </c>
      <c r="BQ41" s="28">
        <v>5.1866516311447105E-7</v>
      </c>
      <c r="BR41" s="28">
        <v>7.4623540953609601E-7</v>
      </c>
      <c r="BS41" s="28">
        <v>0.18204847369215399</v>
      </c>
      <c r="BT41" s="28">
        <v>5.2903296266141697E-7</v>
      </c>
      <c r="BU41" s="28">
        <v>0</v>
      </c>
      <c r="BV41" s="28">
        <v>0</v>
      </c>
      <c r="BW41" s="28">
        <v>0</v>
      </c>
      <c r="BX41" s="28">
        <v>7.6714458341351599E-2</v>
      </c>
      <c r="BY41" s="28">
        <v>1.6697590458396001E-6</v>
      </c>
      <c r="BZ41" s="28">
        <v>5.2879770719312597E-6</v>
      </c>
      <c r="CA41" s="28">
        <v>0</v>
      </c>
      <c r="CB41" s="28">
        <v>0</v>
      </c>
      <c r="CC41" s="28">
        <v>167.56331761351299</v>
      </c>
      <c r="CD41" s="28">
        <v>4.3871124894525604E-3</v>
      </c>
      <c r="CE41" s="28">
        <v>1.0271991931083401E-7</v>
      </c>
      <c r="CF41" s="28">
        <v>2.5149892138869098E-7</v>
      </c>
      <c r="CG41" s="28">
        <v>0</v>
      </c>
      <c r="CH41" s="28">
        <v>3.9309835992790802E-3</v>
      </c>
      <c r="CI41" s="28">
        <v>1.3797358928762E-2</v>
      </c>
      <c r="CJ41" s="28">
        <v>0</v>
      </c>
      <c r="CK41" s="28">
        <v>6.1765935845500101E-3</v>
      </c>
      <c r="CL41" s="28">
        <v>0</v>
      </c>
      <c r="CM41" s="28">
        <v>2.3176661990111998E-3</v>
      </c>
      <c r="CN41" s="28">
        <v>75.820485435715895</v>
      </c>
      <c r="CO41" s="28">
        <v>7.5906023933424803E-6</v>
      </c>
      <c r="CP41" s="28">
        <v>4.0799250126489998E-3</v>
      </c>
      <c r="CQ41" s="28">
        <v>0.66218453047871595</v>
      </c>
      <c r="CR41" s="28">
        <v>28.279303434845001</v>
      </c>
      <c r="CS41" s="28">
        <v>0.29082864901169603</v>
      </c>
      <c r="CT41" s="28">
        <v>1.0788062274876199E-2</v>
      </c>
      <c r="CU41" s="28">
        <v>3.6659230752889502E-2</v>
      </c>
      <c r="CV41" s="28">
        <v>1.13217174430794E-2</v>
      </c>
      <c r="CW41" s="28">
        <v>5.4520154060616699</v>
      </c>
      <c r="CX41" s="28">
        <v>5.4520154060616699</v>
      </c>
      <c r="CY41" s="28">
        <v>5.3912316644653404E-4</v>
      </c>
      <c r="CZ41" s="28">
        <v>0</v>
      </c>
      <c r="DA41" s="28">
        <v>0</v>
      </c>
      <c r="DB41" s="28">
        <v>5.4089267806842201E-2</v>
      </c>
      <c r="DC41" s="28">
        <v>6.5779118275467604E-7</v>
      </c>
      <c r="DD41" s="28">
        <v>8.2226243903900096E-7</v>
      </c>
      <c r="DE41" s="28">
        <v>0</v>
      </c>
      <c r="DF41" s="28">
        <v>0</v>
      </c>
      <c r="DG41" s="28">
        <v>3.3348836428392599E-2</v>
      </c>
      <c r="DH41" s="28">
        <v>1.07846000631425E-2</v>
      </c>
      <c r="DI41" s="28">
        <v>2.6953383430016999E-4</v>
      </c>
      <c r="DJ41" s="28">
        <v>0.35707257290202599</v>
      </c>
      <c r="DK41" s="28">
        <v>2.65347973491626E-2</v>
      </c>
      <c r="DL41" s="28">
        <v>8.2223623626934101E-7</v>
      </c>
      <c r="DM41" s="28">
        <v>2.3404184592999299E-6</v>
      </c>
      <c r="DN41" s="28">
        <v>7.93001372377192E-7</v>
      </c>
      <c r="DO41" s="28">
        <v>1.61055352546613E-6</v>
      </c>
      <c r="DP41" s="28">
        <v>0.23668205865978001</v>
      </c>
      <c r="DQ41" s="28">
        <v>0</v>
      </c>
      <c r="DR41" s="28">
        <v>0</v>
      </c>
      <c r="DS41" s="28">
        <v>1.82298906754505E-2</v>
      </c>
      <c r="DT41" s="28">
        <v>4.3026761729967E-2</v>
      </c>
      <c r="DU41" s="28">
        <v>0</v>
      </c>
      <c r="DV41" s="28">
        <v>5.4457180178243399E-6</v>
      </c>
      <c r="DW41" s="28">
        <v>7.8384314114541104E-6</v>
      </c>
      <c r="DX41" s="28">
        <v>123.223800217155</v>
      </c>
      <c r="DY41" s="28">
        <v>253.88355798651801</v>
      </c>
      <c r="DZ41" s="28">
        <v>28.209341154891199</v>
      </c>
      <c r="EA41" s="28">
        <v>282.09289914140902</v>
      </c>
      <c r="EB41" s="28">
        <v>1.2061371693910299E-4</v>
      </c>
      <c r="EC41" s="28">
        <v>3.1962158582251599</v>
      </c>
      <c r="ED41" s="28">
        <v>1.3251884434107601E-2</v>
      </c>
      <c r="EE41" s="28">
        <v>4.4660206662874499E-4</v>
      </c>
      <c r="EF41" s="28">
        <v>0</v>
      </c>
      <c r="EG41" s="28">
        <v>0</v>
      </c>
      <c r="EH41" s="28">
        <v>0</v>
      </c>
      <c r="EI41" s="28">
        <v>0</v>
      </c>
      <c r="EJ41" s="28">
        <v>3.3216544210585201E-5</v>
      </c>
      <c r="EK41" s="28">
        <v>6.3781287516261496E-5</v>
      </c>
      <c r="EL41" s="28">
        <v>2.66146297329432E-3</v>
      </c>
      <c r="EM41" s="28">
        <v>7.5345009342085698E-2</v>
      </c>
      <c r="EN41" s="28">
        <v>56.634244638634797</v>
      </c>
      <c r="EO41" s="28">
        <v>0.101937817203768</v>
      </c>
      <c r="EP41" s="28">
        <v>0.26592064055291897</v>
      </c>
      <c r="EQ41" s="28">
        <v>0.64640410280152305</v>
      </c>
      <c r="ER41" s="28">
        <v>0.150688697895137</v>
      </c>
      <c r="ES41" s="28">
        <v>0</v>
      </c>
      <c r="ET41" s="28">
        <v>1.6444430408351099E-7</v>
      </c>
      <c r="EU41" s="28">
        <v>3.5456345177665001E-2</v>
      </c>
      <c r="EV41" s="28">
        <v>9.4152874227273298</v>
      </c>
      <c r="EW41" s="28">
        <v>9.4152874227273298</v>
      </c>
      <c r="EX41" s="28">
        <v>0</v>
      </c>
      <c r="EY41" s="28">
        <v>0</v>
      </c>
      <c r="EZ41" s="28">
        <v>0</v>
      </c>
      <c r="FA41" s="28">
        <v>0.280598598852495</v>
      </c>
      <c r="FB41" s="28">
        <v>0</v>
      </c>
      <c r="FC41" s="28">
        <v>1.72870168598467</v>
      </c>
      <c r="FD41" s="28">
        <v>0.429904231110524</v>
      </c>
      <c r="FE41" s="28">
        <v>0.230468670778287</v>
      </c>
      <c r="FF41" s="28">
        <v>4.3219708604088298</v>
      </c>
      <c r="FG41" s="28">
        <v>4.1508834273053302E-3</v>
      </c>
      <c r="FH41" s="28">
        <v>21.011783590813199</v>
      </c>
      <c r="FI41" s="28">
        <v>0.234896721947563</v>
      </c>
      <c r="FJ41" s="28">
        <v>0.91299402878133995</v>
      </c>
      <c r="FK41" s="28">
        <v>1.18905184719763E-8</v>
      </c>
      <c r="FL41" s="28">
        <v>0</v>
      </c>
      <c r="FM41" s="28">
        <v>0.37823359142842899</v>
      </c>
      <c r="FN41" s="28">
        <v>11.035009777171</v>
      </c>
      <c r="FO41" s="28">
        <v>5.1052942343623202E-3</v>
      </c>
      <c r="FP41" s="28">
        <v>0</v>
      </c>
      <c r="FQ41" s="28">
        <v>1.88702950881991E-3</v>
      </c>
      <c r="FR41" s="28">
        <v>5.0511967821769499</v>
      </c>
      <c r="FS41" s="28">
        <v>9.0223818977491196E-2</v>
      </c>
      <c r="FT41" s="28">
        <v>9.9303927779229001E-2</v>
      </c>
      <c r="FU41" s="28">
        <v>96.554705600290703</v>
      </c>
      <c r="FV41" s="28">
        <v>2.6552583390079699E-2</v>
      </c>
      <c r="FW41" s="28">
        <v>0.65598093881534203</v>
      </c>
      <c r="FY41" s="26">
        <f t="shared" si="57"/>
        <v>1.2762070936994707</v>
      </c>
      <c r="FZ41" s="40">
        <f t="shared" si="58"/>
        <v>2.7405177271448769E-3</v>
      </c>
      <c r="GA41" s="40">
        <f t="shared" si="59"/>
        <v>2.784228686854082E-3</v>
      </c>
      <c r="GB41" s="40">
        <f t="shared" si="60"/>
        <v>2.7386159564113327E-3</v>
      </c>
      <c r="GC41" s="40">
        <f t="shared" si="61"/>
        <v>2.7370345092053764E-3</v>
      </c>
      <c r="GD41" s="40">
        <f t="shared" si="62"/>
        <v>2.7370345092053764E-3</v>
      </c>
      <c r="GE41" s="40">
        <f t="shared" si="63"/>
        <v>2.7579330814337154E-3</v>
      </c>
      <c r="GF41" s="40">
        <f t="shared" si="64"/>
        <v>2.709860080509502E-3</v>
      </c>
      <c r="GG41" s="40">
        <f t="shared" si="65"/>
        <v>2.732055114529593E-3</v>
      </c>
      <c r="GH41" s="40">
        <f t="shared" si="66"/>
        <v>2.7304290147490418E-3</v>
      </c>
      <c r="GI41" s="40">
        <f t="shared" si="67"/>
        <v>2.7255450900215924E-3</v>
      </c>
      <c r="GJ41" s="40">
        <f t="shared" si="68"/>
        <v>2.7468774444393846E-3</v>
      </c>
      <c r="GK41" s="40">
        <f t="shared" si="69"/>
        <v>0</v>
      </c>
      <c r="GL41" s="40">
        <f t="shared" si="70"/>
        <v>2.7281081759895722E-3</v>
      </c>
      <c r="GM41" s="40">
        <f t="shared" si="71"/>
        <v>2.8383965338900931E-3</v>
      </c>
      <c r="GN41" s="40">
        <f t="shared" si="72"/>
        <v>0</v>
      </c>
      <c r="GO41" s="40">
        <f t="shared" si="73"/>
        <v>2.7142505543266983E-3</v>
      </c>
      <c r="GP41" s="40">
        <f t="shared" si="74"/>
        <v>0</v>
      </c>
      <c r="GQ41" s="40">
        <f t="shared" si="75"/>
        <v>2.8577113165312068E-3</v>
      </c>
      <c r="GR41" s="40">
        <f t="shared" si="76"/>
        <v>2.7863340083433314E-3</v>
      </c>
      <c r="GS41" s="40">
        <f t="shared" si="77"/>
        <v>0</v>
      </c>
      <c r="GT41" s="40">
        <f t="shared" si="78"/>
        <v>2.8839534895478678E-3</v>
      </c>
      <c r="GU41" s="40">
        <f t="shared" si="79"/>
        <v>2.7603483203699933E-3</v>
      </c>
      <c r="GV41" s="40">
        <f t="shared" si="80"/>
        <v>0</v>
      </c>
      <c r="GW41" s="40">
        <f t="shared" si="81"/>
        <v>2.7492171542467365E-3</v>
      </c>
      <c r="GX41" s="40">
        <f t="shared" si="82"/>
        <v>0</v>
      </c>
      <c r="GY41" s="40">
        <f t="shared" si="83"/>
        <v>2.803111649347574E-3</v>
      </c>
      <c r="GZ41" s="40">
        <f t="shared" si="84"/>
        <v>2.8534169767630959E-3</v>
      </c>
      <c r="HA41" s="40">
        <f t="shared" si="85"/>
        <v>2.8272523141361782E-3</v>
      </c>
      <c r="HB41" s="40">
        <f t="shared" si="86"/>
        <v>2.7769030577765928E-3</v>
      </c>
      <c r="HC41" s="40">
        <f t="shared" si="87"/>
        <v>1.4319460837326208E-2</v>
      </c>
      <c r="HD41" s="40">
        <f t="shared" si="88"/>
        <v>0.90199651940379855</v>
      </c>
      <c r="HE41" s="40">
        <f t="shared" si="89"/>
        <v>2.9255008741487613E-3</v>
      </c>
      <c r="HF41" s="40">
        <f t="shared" si="90"/>
        <v>0</v>
      </c>
      <c r="HG41" s="40">
        <f t="shared" si="91"/>
        <v>1.9018633110975938E-3</v>
      </c>
      <c r="HH41" s="40">
        <f t="shared" si="92"/>
        <v>2.7201024245697976E-3</v>
      </c>
      <c r="HI41" s="40">
        <f t="shared" si="93"/>
        <v>2.6894664850803463E-3</v>
      </c>
      <c r="HJ41" s="40">
        <f t="shared" si="94"/>
        <v>2.7853145866524351E-3</v>
      </c>
      <c r="HK41" s="40">
        <f t="shared" si="95"/>
        <v>2.6786508632734279E-3</v>
      </c>
      <c r="HL41" s="40">
        <f t="shared" si="96"/>
        <v>2.5889992940715291E-3</v>
      </c>
      <c r="HM41" s="40">
        <f t="shared" si="97"/>
        <v>0</v>
      </c>
      <c r="HN41" s="40">
        <f t="shared" si="98"/>
        <v>0</v>
      </c>
      <c r="HO41" s="40">
        <f t="shared" si="99"/>
        <v>0</v>
      </c>
      <c r="HP41" s="40">
        <f t="shared" si="100"/>
        <v>0</v>
      </c>
      <c r="HQ41" s="40">
        <f t="shared" si="101"/>
        <v>2.7212196491378246E-3</v>
      </c>
      <c r="HR41" s="40">
        <f t="shared" si="102"/>
        <v>2.8015539535257653E-3</v>
      </c>
      <c r="HS41" s="40">
        <f t="shared" si="103"/>
        <v>2.8392155244007142E-3</v>
      </c>
      <c r="HT41" s="40">
        <f t="shared" si="104"/>
        <v>0</v>
      </c>
      <c r="HU41" s="40">
        <f t="shared" si="105"/>
        <v>2.7820511225340153E-3</v>
      </c>
      <c r="HV41" s="40">
        <f t="shared" si="106"/>
        <v>2.7565947427128082E-3</v>
      </c>
      <c r="HW41" s="40">
        <f t="shared" si="107"/>
        <v>2.9044707243067731E-3</v>
      </c>
      <c r="HX41" s="40">
        <f t="shared" si="108"/>
        <v>0</v>
      </c>
      <c r="HY41" s="40">
        <f t="shared" si="109"/>
        <v>0</v>
      </c>
      <c r="HZ41" s="40">
        <f t="shared" si="110"/>
        <v>0</v>
      </c>
      <c r="IA41" s="40">
        <f t="shared" si="111"/>
        <v>0</v>
      </c>
      <c r="IB41" s="40">
        <f t="shared" si="112"/>
        <v>2.6601297452662973E-3</v>
      </c>
      <c r="IC41" s="40">
        <f t="shared" si="56"/>
        <v>0</v>
      </c>
    </row>
    <row r="42" spans="1:237" x14ac:dyDescent="0.25">
      <c r="A42" s="17" t="s">
        <v>211</v>
      </c>
      <c r="B42" s="17">
        <v>79.25</v>
      </c>
      <c r="C42" s="17"/>
      <c r="D42" s="17">
        <v>357.58</v>
      </c>
      <c r="E42" s="17">
        <v>111.77885999999999</v>
      </c>
      <c r="F42" s="17">
        <v>111.77885999999999</v>
      </c>
      <c r="G42" s="17">
        <v>0.68</v>
      </c>
      <c r="H42" s="17">
        <v>10.42</v>
      </c>
      <c r="I42" s="17">
        <v>8.3237900000000004E-2</v>
      </c>
      <c r="J42" s="17">
        <v>1.331801E-2</v>
      </c>
      <c r="L42" s="17">
        <v>2.4971509999999999E-2</v>
      </c>
      <c r="T42" s="5"/>
      <c r="Y42" s="17">
        <v>1.477476</v>
      </c>
      <c r="AF42" s="17">
        <v>2.7050300000000002E-3</v>
      </c>
      <c r="AJ42" s="17">
        <v>0.27052349999999997</v>
      </c>
      <c r="AM42" s="17">
        <v>0.13318099999999999</v>
      </c>
      <c r="AW42" s="17">
        <v>6.6590499999999997E-2</v>
      </c>
      <c r="BF42" s="15"/>
      <c r="BG42" s="28" t="s">
        <v>211</v>
      </c>
      <c r="BH42" s="28">
        <v>0</v>
      </c>
      <c r="BI42" s="28">
        <v>0.34589919858463197</v>
      </c>
      <c r="BJ42" s="28">
        <v>0</v>
      </c>
      <c r="BK42" s="28">
        <v>1.33562267739214E-2</v>
      </c>
      <c r="BL42" s="28">
        <v>0</v>
      </c>
      <c r="BM42" s="28">
        <v>8.3466576816282903E-2</v>
      </c>
      <c r="BN42" s="28">
        <v>8.3466576816282903E-2</v>
      </c>
      <c r="BO42" s="28">
        <v>1.2999542915722799E-5</v>
      </c>
      <c r="BP42" s="28">
        <v>0</v>
      </c>
      <c r="BQ42" s="28">
        <v>0</v>
      </c>
      <c r="BR42" s="28">
        <v>0</v>
      </c>
      <c r="BS42" s="28">
        <v>2.5040928673291499E-2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8">
        <v>0</v>
      </c>
      <c r="CC42" s="28">
        <v>15.5652779716973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0</v>
      </c>
      <c r="CN42" s="28">
        <v>79.473070211698598</v>
      </c>
      <c r="CO42" s="28">
        <v>0</v>
      </c>
      <c r="CP42" s="28">
        <v>0</v>
      </c>
      <c r="CQ42" s="28">
        <v>6.7640946080457505E-4</v>
      </c>
      <c r="CR42" s="28">
        <v>1.5031957748639999E-2</v>
      </c>
      <c r="CS42" s="28">
        <v>3.43551152433075E-4</v>
      </c>
      <c r="CT42" s="28">
        <v>6.6770533431439197E-2</v>
      </c>
      <c r="CU42" s="28">
        <v>0</v>
      </c>
      <c r="CV42" s="28">
        <v>0</v>
      </c>
      <c r="CW42" s="28">
        <v>1.4815256059127899</v>
      </c>
      <c r="CX42" s="28">
        <v>1.4815256059127899</v>
      </c>
      <c r="CY42" s="28">
        <v>0</v>
      </c>
      <c r="CZ42" s="28">
        <v>0</v>
      </c>
      <c r="DA42" s="28">
        <v>0</v>
      </c>
      <c r="DB42" s="28">
        <v>0</v>
      </c>
      <c r="DC42" s="28">
        <v>0</v>
      </c>
      <c r="DD42" s="28">
        <v>0</v>
      </c>
      <c r="DE42" s="28">
        <v>0</v>
      </c>
      <c r="DF42" s="28">
        <v>0</v>
      </c>
      <c r="DG42" s="28">
        <v>1.7179567858815999E-5</v>
      </c>
      <c r="DH42" s="28">
        <v>0</v>
      </c>
      <c r="DI42" s="28">
        <v>0</v>
      </c>
      <c r="DJ42" s="28">
        <v>0.31122320934879899</v>
      </c>
      <c r="DK42" s="28">
        <v>1.43957708427717E-2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0</v>
      </c>
      <c r="DS42" s="28">
        <v>2.7233064727922099E-3</v>
      </c>
      <c r="DT42" s="28">
        <v>0</v>
      </c>
      <c r="DU42" s="28">
        <v>0</v>
      </c>
      <c r="DV42" s="28">
        <v>0</v>
      </c>
      <c r="DW42" s="28">
        <v>0</v>
      </c>
      <c r="DX42" s="28">
        <v>6.7215033317349802</v>
      </c>
      <c r="DY42" s="28">
        <v>322.72550582295798</v>
      </c>
      <c r="DZ42" s="28">
        <v>35.8584163538859</v>
      </c>
      <c r="EA42" s="28">
        <v>358.583922176844</v>
      </c>
      <c r="EB42" s="28">
        <v>0</v>
      </c>
      <c r="EC42" s="28">
        <v>1.4519995094716099E-3</v>
      </c>
      <c r="ED42" s="28">
        <v>0</v>
      </c>
      <c r="EE42" s="28">
        <v>0</v>
      </c>
      <c r="EF42" s="28">
        <v>0</v>
      </c>
      <c r="EG42" s="28">
        <v>0</v>
      </c>
      <c r="EH42" s="28">
        <v>0</v>
      </c>
      <c r="EI42" s="28">
        <v>0</v>
      </c>
      <c r="EJ42" s="28">
        <v>0</v>
      </c>
      <c r="EK42" s="28">
        <v>0</v>
      </c>
      <c r="EL42" s="28">
        <v>0</v>
      </c>
      <c r="EM42" s="28">
        <v>0.58955790075894099</v>
      </c>
      <c r="EN42" s="28">
        <v>2.9104817857603398</v>
      </c>
      <c r="EO42" s="28">
        <v>0.79763779129946</v>
      </c>
      <c r="EP42" s="28">
        <v>2.0807682956618501</v>
      </c>
      <c r="EQ42" s="28">
        <v>5.38375049300857</v>
      </c>
      <c r="ER42" s="28">
        <v>1.17909968110143</v>
      </c>
      <c r="ES42" s="28">
        <v>0.90932654309760996</v>
      </c>
      <c r="ET42" s="28">
        <v>0</v>
      </c>
      <c r="EU42" s="28">
        <v>0.27744013311507498</v>
      </c>
      <c r="EV42" s="28">
        <v>112.08512114195</v>
      </c>
      <c r="EW42" s="28">
        <v>112.08512114195</v>
      </c>
      <c r="EX42" s="28">
        <v>0</v>
      </c>
      <c r="EY42" s="28">
        <v>0</v>
      </c>
      <c r="EZ42" s="28">
        <v>0</v>
      </c>
      <c r="FA42" s="28">
        <v>31.514710115356898</v>
      </c>
      <c r="FB42" s="28">
        <v>0</v>
      </c>
      <c r="FC42" s="28">
        <v>14.6572474081912</v>
      </c>
      <c r="FD42" s="28">
        <v>3.3639613542992799</v>
      </c>
      <c r="FE42" s="28">
        <v>1.91749958938914</v>
      </c>
      <c r="FF42" s="28">
        <v>36.643116266252299</v>
      </c>
      <c r="FG42" s="28">
        <v>0</v>
      </c>
      <c r="FH42" s="28">
        <v>0.37877934129580998</v>
      </c>
      <c r="FI42" s="28">
        <v>1.83802494132949</v>
      </c>
      <c r="FJ42" s="28">
        <v>10.932980629088799</v>
      </c>
      <c r="FK42" s="28">
        <v>0</v>
      </c>
      <c r="FL42" s="28">
        <v>0</v>
      </c>
      <c r="FM42" s="28">
        <v>0.681860882620413</v>
      </c>
      <c r="FN42" s="28">
        <v>0.14104612231303701</v>
      </c>
      <c r="FO42" s="28">
        <v>0</v>
      </c>
      <c r="FP42" s="28">
        <v>0</v>
      </c>
      <c r="FQ42" s="28">
        <v>0</v>
      </c>
      <c r="FR42" s="28">
        <v>0.86897421193189694</v>
      </c>
      <c r="FS42" s="28">
        <v>0.27126517548081103</v>
      </c>
      <c r="FT42" s="28">
        <v>0</v>
      </c>
      <c r="FU42" s="28">
        <v>10.449537635653099</v>
      </c>
      <c r="FV42" s="28">
        <v>0.13354535004547</v>
      </c>
      <c r="FW42" s="28">
        <v>0.282378725273776</v>
      </c>
      <c r="FY42" s="26">
        <f t="shared" si="57"/>
        <v>0.64323452061665154</v>
      </c>
      <c r="FZ42" s="40">
        <f t="shared" si="58"/>
        <v>2.8147660782157488E-3</v>
      </c>
      <c r="GA42" s="40">
        <f t="shared" si="59"/>
        <v>0</v>
      </c>
      <c r="GB42" s="40">
        <f t="shared" si="60"/>
        <v>2.8075456592762862E-3</v>
      </c>
      <c r="GC42" s="40">
        <f t="shared" si="61"/>
        <v>2.7398842853648981E-3</v>
      </c>
      <c r="GD42" s="40">
        <f t="shared" si="62"/>
        <v>2.7398842853648981E-3</v>
      </c>
      <c r="GE42" s="40">
        <f t="shared" si="63"/>
        <v>2.7365920888425752E-3</v>
      </c>
      <c r="GF42" s="40">
        <f t="shared" si="64"/>
        <v>2.8347059168041663E-3</v>
      </c>
      <c r="GG42" s="40">
        <f t="shared" si="65"/>
        <v>2.7472679666702246E-3</v>
      </c>
      <c r="GH42" s="40">
        <f t="shared" si="66"/>
        <v>2.8695558812014579E-3</v>
      </c>
      <c r="GI42" s="40">
        <f t="shared" si="67"/>
        <v>0</v>
      </c>
      <c r="GJ42" s="40">
        <f t="shared" si="68"/>
        <v>2.7799149227059395E-3</v>
      </c>
      <c r="GK42" s="40">
        <f t="shared" si="69"/>
        <v>0</v>
      </c>
      <c r="GL42" s="40">
        <f t="shared" si="70"/>
        <v>0</v>
      </c>
      <c r="GM42" s="40">
        <f t="shared" si="71"/>
        <v>0</v>
      </c>
      <c r="GN42" s="40">
        <f t="shared" si="72"/>
        <v>0</v>
      </c>
      <c r="GO42" s="40">
        <f t="shared" si="73"/>
        <v>0</v>
      </c>
      <c r="GP42" s="40">
        <f t="shared" si="74"/>
        <v>0</v>
      </c>
      <c r="GQ42" s="40">
        <f t="shared" si="75"/>
        <v>0</v>
      </c>
      <c r="GR42" s="40">
        <f t="shared" si="76"/>
        <v>0</v>
      </c>
      <c r="GS42" s="40">
        <f t="shared" si="77"/>
        <v>0</v>
      </c>
      <c r="GT42" s="40">
        <f t="shared" si="78"/>
        <v>0</v>
      </c>
      <c r="GU42" s="40">
        <f t="shared" si="79"/>
        <v>0</v>
      </c>
      <c r="GV42" s="40">
        <f t="shared" si="80"/>
        <v>0</v>
      </c>
      <c r="GW42" s="40">
        <f t="shared" si="81"/>
        <v>2.7408945477218655E-3</v>
      </c>
      <c r="GX42" s="40">
        <f t="shared" si="82"/>
        <v>0</v>
      </c>
      <c r="GY42" s="40">
        <f t="shared" si="83"/>
        <v>0</v>
      </c>
      <c r="GZ42" s="40">
        <f t="shared" si="84"/>
        <v>0</v>
      </c>
      <c r="HA42" s="40">
        <f t="shared" si="85"/>
        <v>0</v>
      </c>
      <c r="HB42" s="40">
        <f t="shared" si="86"/>
        <v>0</v>
      </c>
      <c r="HC42" s="40">
        <f t="shared" si="87"/>
        <v>0</v>
      </c>
      <c r="HD42" s="40">
        <f t="shared" si="88"/>
        <v>6.7564769308324458E-3</v>
      </c>
      <c r="HE42" s="40">
        <f t="shared" si="89"/>
        <v>0</v>
      </c>
      <c r="HF42" s="40">
        <f t="shared" si="90"/>
        <v>0</v>
      </c>
      <c r="HG42" s="40">
        <f t="shared" si="91"/>
        <v>0</v>
      </c>
      <c r="HH42" s="40">
        <f t="shared" si="92"/>
        <v>2.7416305082961553E-3</v>
      </c>
      <c r="HI42" s="40">
        <f t="shared" si="93"/>
        <v>0</v>
      </c>
      <c r="HJ42" s="40">
        <f t="shared" si="94"/>
        <v>0</v>
      </c>
      <c r="HK42" s="40">
        <f t="shared" si="95"/>
        <v>2.7357509364699332E-3</v>
      </c>
      <c r="HL42" s="40">
        <f t="shared" si="96"/>
        <v>0</v>
      </c>
      <c r="HM42" s="40">
        <f t="shared" si="97"/>
        <v>0</v>
      </c>
      <c r="HN42" s="40">
        <f t="shared" si="98"/>
        <v>0</v>
      </c>
      <c r="HO42" s="40">
        <f t="shared" si="99"/>
        <v>0</v>
      </c>
      <c r="HP42" s="40">
        <f t="shared" si="100"/>
        <v>0</v>
      </c>
      <c r="HQ42" s="40">
        <f t="shared" si="101"/>
        <v>0</v>
      </c>
      <c r="HR42" s="40">
        <f t="shared" si="102"/>
        <v>0</v>
      </c>
      <c r="HS42" s="40">
        <f t="shared" si="103"/>
        <v>0</v>
      </c>
      <c r="HT42" s="40">
        <f t="shared" si="104"/>
        <v>0</v>
      </c>
      <c r="HU42" s="40">
        <f t="shared" si="105"/>
        <v>2.7035903235326348E-3</v>
      </c>
      <c r="HV42" s="40">
        <f t="shared" si="106"/>
        <v>0</v>
      </c>
      <c r="HW42" s="40">
        <f t="shared" si="107"/>
        <v>0</v>
      </c>
      <c r="HX42" s="40">
        <f t="shared" si="108"/>
        <v>0</v>
      </c>
      <c r="HY42" s="40">
        <f t="shared" si="109"/>
        <v>0</v>
      </c>
      <c r="HZ42" s="40">
        <f t="shared" si="110"/>
        <v>0</v>
      </c>
      <c r="IA42" s="40">
        <f t="shared" si="111"/>
        <v>0</v>
      </c>
      <c r="IB42" s="40">
        <f t="shared" si="112"/>
        <v>0</v>
      </c>
      <c r="IC42" s="40">
        <f t="shared" si="56"/>
        <v>0</v>
      </c>
    </row>
    <row r="43" spans="1:237" x14ac:dyDescent="0.25">
      <c r="A43" s="17" t="s">
        <v>212</v>
      </c>
      <c r="B43" s="17">
        <v>1602.2160134999999</v>
      </c>
      <c r="C43" s="17"/>
      <c r="D43" s="17">
        <v>6092.2571453999999</v>
      </c>
      <c r="E43" s="17">
        <v>161.23358952999999</v>
      </c>
      <c r="F43" s="17">
        <v>160.58458952999999</v>
      </c>
      <c r="G43" s="17">
        <v>7.0445453233000004</v>
      </c>
      <c r="H43" s="17">
        <v>501.80154575</v>
      </c>
      <c r="I43" s="17">
        <v>17.172154578000001</v>
      </c>
      <c r="J43" s="17">
        <v>16.021885085000001</v>
      </c>
      <c r="K43" s="17">
        <v>1.26046E-5</v>
      </c>
      <c r="L43" s="17">
        <v>4.1559405243</v>
      </c>
      <c r="M43" s="5">
        <v>6.1200000000000005E-8</v>
      </c>
      <c r="N43" s="17">
        <v>1.6224561892</v>
      </c>
      <c r="O43" s="17">
        <v>6.9298E-5</v>
      </c>
      <c r="P43" s="17">
        <v>8.5422360000000003E-2</v>
      </c>
      <c r="Q43" s="17">
        <v>6.7910123599999997E-2</v>
      </c>
      <c r="S43" s="5">
        <v>3.5316089999999998E-6</v>
      </c>
      <c r="T43" s="17">
        <v>3.2102578999999999E-2</v>
      </c>
      <c r="W43" s="17">
        <v>6.4074795899999995E-2</v>
      </c>
      <c r="X43" s="17">
        <v>0.10489816289999999</v>
      </c>
      <c r="Y43" s="17">
        <v>126.72764959</v>
      </c>
      <c r="AA43" s="5">
        <v>5.1698999999999997E-9</v>
      </c>
      <c r="AB43" s="17">
        <v>3.15091E-5</v>
      </c>
      <c r="AC43" s="17">
        <v>2.3943100000000001E-5</v>
      </c>
      <c r="AD43" s="17">
        <v>0.26368011429999999</v>
      </c>
      <c r="AE43" s="17">
        <v>5.3084652640999996</v>
      </c>
      <c r="AF43" s="17">
        <v>0.22344048029999999</v>
      </c>
      <c r="AG43" s="17">
        <v>1.3232160000000001E-4</v>
      </c>
      <c r="AI43" s="17">
        <v>3.3677080999999998E-2</v>
      </c>
      <c r="AJ43" s="17">
        <v>3.4931690736999998</v>
      </c>
      <c r="AK43" s="17">
        <v>0.112078023</v>
      </c>
      <c r="AL43" s="17">
        <v>2.7650157700000001E-2</v>
      </c>
      <c r="AM43" s="17">
        <v>1.3413256656999999</v>
      </c>
      <c r="AN43" s="17">
        <v>4.4739343999999999E-3</v>
      </c>
      <c r="AS43" s="17">
        <v>1.10411E-4</v>
      </c>
      <c r="AT43" s="17">
        <v>1.8031920000000001E-4</v>
      </c>
      <c r="AU43" s="17">
        <v>6.92960673E-2</v>
      </c>
      <c r="AW43" s="17">
        <v>0.55075584509999997</v>
      </c>
      <c r="AX43" s="17">
        <v>1.5062011497000001</v>
      </c>
      <c r="AY43" s="17">
        <v>8.21585331E-2</v>
      </c>
      <c r="BD43" s="5">
        <v>9.203805E-7</v>
      </c>
      <c r="BF43" s="15"/>
      <c r="BG43" s="28" t="s">
        <v>212</v>
      </c>
      <c r="BH43" s="28">
        <v>0</v>
      </c>
      <c r="BI43" s="28">
        <v>8.0230243595297697E-5</v>
      </c>
      <c r="BJ43" s="28">
        <v>0</v>
      </c>
      <c r="BK43" s="28">
        <v>16.065809390977499</v>
      </c>
      <c r="BL43" s="28">
        <v>0</v>
      </c>
      <c r="BM43" s="28">
        <v>17.219251436065001</v>
      </c>
      <c r="BN43" s="28">
        <v>17.219251436065001</v>
      </c>
      <c r="BO43" s="28">
        <v>0.59053398732417905</v>
      </c>
      <c r="BP43" s="28">
        <v>0</v>
      </c>
      <c r="BQ43" s="28">
        <v>5.1829426192011403E-6</v>
      </c>
      <c r="BR43" s="28">
        <v>7.4591538660802096E-6</v>
      </c>
      <c r="BS43" s="28">
        <v>4.1673247318631503</v>
      </c>
      <c r="BT43" s="28">
        <v>9.2291332029867697E-7</v>
      </c>
      <c r="BU43" s="28">
        <v>1.9635708262372099E-8</v>
      </c>
      <c r="BV43" s="28">
        <v>4.1716298219216299E-8</v>
      </c>
      <c r="BW43" s="28">
        <v>0.105188827420995</v>
      </c>
      <c r="BX43" s="28">
        <v>1.6269177451708801</v>
      </c>
      <c r="BY43" s="28">
        <v>1.6678617922474401E-5</v>
      </c>
      <c r="BZ43" s="28">
        <v>5.2822268886721201E-5</v>
      </c>
      <c r="CA43" s="28">
        <v>8.5653937409261E-2</v>
      </c>
      <c r="CB43" s="28">
        <v>0</v>
      </c>
      <c r="CC43" s="28">
        <v>3860.00623660868</v>
      </c>
      <c r="CD43" s="28">
        <v>6.8093717161215303E-2</v>
      </c>
      <c r="CE43" s="28">
        <v>1.0273300264003399E-6</v>
      </c>
      <c r="CF43" s="28">
        <v>2.5147769198123798E-6</v>
      </c>
      <c r="CG43" s="28">
        <v>0</v>
      </c>
      <c r="CH43" s="28">
        <v>3.2191266261413103E-2</v>
      </c>
      <c r="CI43" s="28">
        <v>0.26440386052363501</v>
      </c>
      <c r="CJ43" s="28">
        <v>0</v>
      </c>
      <c r="CK43" s="28">
        <v>0.112382954902598</v>
      </c>
      <c r="CL43" s="28">
        <v>0</v>
      </c>
      <c r="CM43" s="28">
        <v>2.7726630193951499E-2</v>
      </c>
      <c r="CN43" s="28">
        <v>1606.6046133037901</v>
      </c>
      <c r="CO43" s="28">
        <v>0</v>
      </c>
      <c r="CP43" s="28">
        <v>6.4246207132300406E-2</v>
      </c>
      <c r="CQ43" s="28">
        <v>30.736109207575598</v>
      </c>
      <c r="CR43" s="28">
        <v>689.70313413557005</v>
      </c>
      <c r="CS43" s="28">
        <v>15.609343808306701</v>
      </c>
      <c r="CT43" s="28">
        <v>0.55226094307884199</v>
      </c>
      <c r="CU43" s="28">
        <v>0</v>
      </c>
      <c r="CV43" s="28">
        <v>0</v>
      </c>
      <c r="CW43" s="28">
        <v>127.075167270305</v>
      </c>
      <c r="CX43" s="28">
        <v>127.075167270305</v>
      </c>
      <c r="CY43" s="28">
        <v>0</v>
      </c>
      <c r="CZ43" s="28">
        <v>0</v>
      </c>
      <c r="DA43" s="28">
        <v>0</v>
      </c>
      <c r="DB43" s="28">
        <v>1.5103546713123499</v>
      </c>
      <c r="DC43" s="28">
        <v>2.0737262785429598E-9</v>
      </c>
      <c r="DD43" s="28">
        <v>2.5917045674256199E-9</v>
      </c>
      <c r="DE43" s="28">
        <v>0</v>
      </c>
      <c r="DF43" s="28">
        <v>0</v>
      </c>
      <c r="DG43" s="28">
        <v>0.78046572597705999</v>
      </c>
      <c r="DH43" s="28">
        <v>0</v>
      </c>
      <c r="DI43" s="28">
        <v>0</v>
      </c>
      <c r="DJ43" s="28">
        <v>0.45775425247858098</v>
      </c>
      <c r="DK43" s="28">
        <v>3.3393630450239001E-6</v>
      </c>
      <c r="DL43" s="28">
        <v>8.2168341628223808E-6</v>
      </c>
      <c r="DM43" s="28">
        <v>2.3384055071457301E-5</v>
      </c>
      <c r="DN43" s="28">
        <v>7.9240213407408902E-6</v>
      </c>
      <c r="DO43" s="28">
        <v>1.60878585955454E-5</v>
      </c>
      <c r="DP43" s="28">
        <v>5.3230822868749703</v>
      </c>
      <c r="DQ43" s="28">
        <v>0</v>
      </c>
      <c r="DR43" s="28">
        <v>0</v>
      </c>
      <c r="DS43" s="28">
        <v>0.71180712027418402</v>
      </c>
      <c r="DT43" s="28">
        <v>0</v>
      </c>
      <c r="DU43" s="28">
        <v>0</v>
      </c>
      <c r="DV43" s="28">
        <v>5.4410722179048302E-5</v>
      </c>
      <c r="DW43" s="28">
        <v>7.8287652463389202E-5</v>
      </c>
      <c r="DX43" s="28">
        <v>1267.1260664362801</v>
      </c>
      <c r="DY43" s="28">
        <v>5498.0485658788402</v>
      </c>
      <c r="DZ43" s="28">
        <v>610.89476197468105</v>
      </c>
      <c r="EA43" s="28">
        <v>6108.9433278535298</v>
      </c>
      <c r="EB43" s="28">
        <v>0</v>
      </c>
      <c r="EC43" s="28">
        <v>66.092459210187698</v>
      </c>
      <c r="ED43" s="28">
        <v>0</v>
      </c>
      <c r="EE43" s="28">
        <v>4.4867136345996704E-3</v>
      </c>
      <c r="EF43" s="28">
        <v>0</v>
      </c>
      <c r="EG43" s="28">
        <v>0</v>
      </c>
      <c r="EH43" s="28">
        <v>0</v>
      </c>
      <c r="EI43" s="28">
        <v>0</v>
      </c>
      <c r="EJ43" s="28">
        <v>1.1071715242205199E-4</v>
      </c>
      <c r="EK43" s="28">
        <v>1.8081940676664601E-4</v>
      </c>
      <c r="EL43" s="28">
        <v>6.9488798370246505E-2</v>
      </c>
      <c r="EM43" s="28">
        <v>1.2886489327314701</v>
      </c>
      <c r="EN43" s="28">
        <v>153.623429189848</v>
      </c>
      <c r="EO43" s="28">
        <v>1.7434874678262999</v>
      </c>
      <c r="EP43" s="28">
        <v>4.5481515337885803</v>
      </c>
      <c r="EQ43" s="28">
        <v>11.048274442368401</v>
      </c>
      <c r="ER43" s="28">
        <v>2.5773304179632501</v>
      </c>
      <c r="ES43" s="28">
        <v>0</v>
      </c>
      <c r="ET43" s="28">
        <v>5.18269151275654E-10</v>
      </c>
      <c r="EU43" s="28">
        <v>0.606427421956933</v>
      </c>
      <c r="EV43" s="28">
        <v>161.67543726893999</v>
      </c>
      <c r="EW43" s="28">
        <v>161.02467915455301</v>
      </c>
      <c r="EX43" s="28">
        <v>0.65075811438681197</v>
      </c>
      <c r="EY43" s="28">
        <v>0</v>
      </c>
      <c r="EZ43" s="28">
        <v>0</v>
      </c>
      <c r="FA43" s="28">
        <v>4.7991517401191599</v>
      </c>
      <c r="FB43" s="28">
        <v>0</v>
      </c>
      <c r="FC43" s="28">
        <v>29.566505093668901</v>
      </c>
      <c r="FD43" s="28">
        <v>7.3528827600323998</v>
      </c>
      <c r="FE43" s="28">
        <v>3.9418082753352301</v>
      </c>
      <c r="FF43" s="28">
        <v>73.918989348589093</v>
      </c>
      <c r="FG43" s="28">
        <v>3.3742724052977201E-2</v>
      </c>
      <c r="FH43" s="28">
        <v>147.63236132194299</v>
      </c>
      <c r="FI43" s="28">
        <v>4.0175379902886297</v>
      </c>
      <c r="FJ43" s="28">
        <v>15.615483565976</v>
      </c>
      <c r="FK43" s="28">
        <v>1.6390902737589301E-7</v>
      </c>
      <c r="FL43" s="28">
        <v>0</v>
      </c>
      <c r="FM43" s="28">
        <v>7.0638059861395499</v>
      </c>
      <c r="FN43" s="28">
        <v>3.6223600126178499</v>
      </c>
      <c r="FO43" s="28">
        <v>8.2387872740455795E-2</v>
      </c>
      <c r="FP43" s="28">
        <v>0</v>
      </c>
      <c r="FQ43" s="28">
        <v>0</v>
      </c>
      <c r="FR43" s="28">
        <v>2.7970782741055999</v>
      </c>
      <c r="FS43" s="28">
        <v>3.5027455389251401</v>
      </c>
      <c r="FT43" s="28">
        <v>9.7583724995453392E-6</v>
      </c>
      <c r="FU43" s="28">
        <v>503.17613216708799</v>
      </c>
      <c r="FV43" s="28">
        <v>1.3450057976568099</v>
      </c>
      <c r="FW43" s="28">
        <v>4.5828350028760099</v>
      </c>
      <c r="FY43" s="26">
        <f t="shared" si="57"/>
        <v>2.5182555082233309</v>
      </c>
      <c r="FZ43" s="40">
        <f t="shared" si="58"/>
        <v>2.7390812267587897E-3</v>
      </c>
      <c r="GA43" s="40">
        <f t="shared" si="59"/>
        <v>0</v>
      </c>
      <c r="GB43" s="40">
        <f t="shared" si="60"/>
        <v>2.738916308896929E-3</v>
      </c>
      <c r="GC43" s="40">
        <f t="shared" si="61"/>
        <v>2.740419910193624E-3</v>
      </c>
      <c r="GD43" s="40">
        <f t="shared" si="62"/>
        <v>2.7405470589742264E-3</v>
      </c>
      <c r="GE43" s="40">
        <f t="shared" si="63"/>
        <v>2.7341243409769013E-3</v>
      </c>
      <c r="GF43" s="40">
        <f t="shared" si="64"/>
        <v>2.739302875270154E-3</v>
      </c>
      <c r="GG43" s="40">
        <f t="shared" si="65"/>
        <v>2.7426295198470924E-3</v>
      </c>
      <c r="GH43" s="40">
        <f t="shared" si="66"/>
        <v>2.7415192247646856E-3</v>
      </c>
      <c r="GI43" s="40">
        <f t="shared" si="67"/>
        <v>2.9748254828673958E-3</v>
      </c>
      <c r="GJ43" s="40">
        <f t="shared" si="68"/>
        <v>2.7392614250820557E-3</v>
      </c>
      <c r="GK43" s="40">
        <f t="shared" si="69"/>
        <v>2.4837660390259206E-3</v>
      </c>
      <c r="GL43" s="40">
        <f t="shared" si="70"/>
        <v>2.7498776241717511E-3</v>
      </c>
      <c r="GM43" s="40">
        <f t="shared" si="71"/>
        <v>2.9277440791306915E-3</v>
      </c>
      <c r="GN43" s="40">
        <f t="shared" si="72"/>
        <v>2.7109694611691455E-3</v>
      </c>
      <c r="GO43" s="40">
        <f t="shared" si="73"/>
        <v>2.703478531370338E-3</v>
      </c>
      <c r="GP43" s="40">
        <f t="shared" si="74"/>
        <v>0</v>
      </c>
      <c r="GQ43" s="40">
        <f t="shared" si="75"/>
        <v>2.9725675216932946E-3</v>
      </c>
      <c r="GR43" s="40">
        <f t="shared" si="76"/>
        <v>2.7626210782972752E-3</v>
      </c>
      <c r="GS43" s="40">
        <f t="shared" si="77"/>
        <v>0</v>
      </c>
      <c r="GT43" s="40">
        <f t="shared" si="78"/>
        <v>0</v>
      </c>
      <c r="GU43" s="40">
        <f t="shared" si="79"/>
        <v>2.6751740663821817E-3</v>
      </c>
      <c r="GV43" s="40">
        <f t="shared" si="80"/>
        <v>2.7709209862149748E-3</v>
      </c>
      <c r="GW43" s="40">
        <f t="shared" si="81"/>
        <v>2.7422403984396606E-3</v>
      </c>
      <c r="GX43" s="40">
        <f t="shared" si="82"/>
        <v>0</v>
      </c>
      <c r="GY43" s="40">
        <f t="shared" si="83"/>
        <v>2.6692967454368219E-3</v>
      </c>
      <c r="GZ43" s="40">
        <f t="shared" si="84"/>
        <v>2.913102382476346E-3</v>
      </c>
      <c r="HA43" s="40">
        <f t="shared" si="85"/>
        <v>2.8726412321832644E-3</v>
      </c>
      <c r="HB43" s="40">
        <f t="shared" si="86"/>
        <v>2.7447887966689363E-3</v>
      </c>
      <c r="HC43" s="40">
        <f t="shared" si="87"/>
        <v>2.7535308319378928E-3</v>
      </c>
      <c r="HD43" s="40">
        <f t="shared" si="88"/>
        <v>2.1856676969118745</v>
      </c>
      <c r="HE43" s="40">
        <f t="shared" si="89"/>
        <v>2.8474160109725139E-3</v>
      </c>
      <c r="HF43" s="40">
        <f t="shared" si="90"/>
        <v>0</v>
      </c>
      <c r="HG43" s="40">
        <f t="shared" si="91"/>
        <v>1.9491906966997269E-3</v>
      </c>
      <c r="HH43" s="40">
        <f t="shared" si="92"/>
        <v>2.7414834561662743E-3</v>
      </c>
      <c r="HI43" s="40">
        <f t="shared" si="93"/>
        <v>2.7207109336502538E-3</v>
      </c>
      <c r="HJ43" s="40">
        <f t="shared" si="94"/>
        <v>2.765716376058817E-3</v>
      </c>
      <c r="HK43" s="40">
        <f t="shared" si="95"/>
        <v>2.7436528286286792E-3</v>
      </c>
      <c r="HL43" s="40">
        <f t="shared" si="96"/>
        <v>2.8563750509329124E-3</v>
      </c>
      <c r="HM43" s="40">
        <f t="shared" si="97"/>
        <v>0</v>
      </c>
      <c r="HN43" s="40">
        <f t="shared" si="98"/>
        <v>0</v>
      </c>
      <c r="HO43" s="40">
        <f t="shared" si="99"/>
        <v>0</v>
      </c>
      <c r="HP43" s="40">
        <f t="shared" si="100"/>
        <v>0</v>
      </c>
      <c r="HQ43" s="40">
        <f t="shared" si="101"/>
        <v>2.7728434852686504E-3</v>
      </c>
      <c r="HR43" s="40">
        <f t="shared" si="102"/>
        <v>2.7740072418577671E-3</v>
      </c>
      <c r="HS43" s="40">
        <f t="shared" si="103"/>
        <v>2.7812699588293174E-3</v>
      </c>
      <c r="HT43" s="40">
        <f t="shared" si="104"/>
        <v>0</v>
      </c>
      <c r="HU43" s="40">
        <f t="shared" si="105"/>
        <v>2.732786210500843E-3</v>
      </c>
      <c r="HV43" s="40">
        <f t="shared" si="106"/>
        <v>2.7576141561020018E-3</v>
      </c>
      <c r="HW43" s="40">
        <f t="shared" si="107"/>
        <v>2.7914281304980428E-3</v>
      </c>
      <c r="HX43" s="40">
        <f t="shared" si="108"/>
        <v>0</v>
      </c>
      <c r="HY43" s="40">
        <f t="shared" si="109"/>
        <v>0</v>
      </c>
      <c r="HZ43" s="40">
        <f t="shared" si="110"/>
        <v>0</v>
      </c>
      <c r="IA43" s="40">
        <f t="shared" si="111"/>
        <v>0</v>
      </c>
      <c r="IB43" s="40">
        <f t="shared" si="112"/>
        <v>2.7519273807702018E-3</v>
      </c>
      <c r="IC43" s="40">
        <f t="shared" si="56"/>
        <v>0</v>
      </c>
    </row>
    <row r="44" spans="1:237" x14ac:dyDescent="0.25">
      <c r="A44" s="17" t="s">
        <v>213</v>
      </c>
      <c r="B44" s="17">
        <v>25819.5926</v>
      </c>
      <c r="C44" s="17">
        <v>53.533200000000001</v>
      </c>
      <c r="D44" s="17">
        <v>47687.066400000003</v>
      </c>
      <c r="E44" s="17">
        <v>2439.8987999999999</v>
      </c>
      <c r="F44" s="17">
        <v>2395.2309037</v>
      </c>
      <c r="G44" s="17">
        <v>9424.0481</v>
      </c>
      <c r="H44" s="17">
        <v>21894.4571</v>
      </c>
      <c r="I44" s="17">
        <v>590.12086034000004</v>
      </c>
      <c r="J44" s="17">
        <v>410.62932381000002</v>
      </c>
      <c r="K44" s="17">
        <v>2.6188224E-3</v>
      </c>
      <c r="L44" s="17">
        <v>207.32528815000001</v>
      </c>
      <c r="M44" s="5">
        <v>7.8578674999999992E-6</v>
      </c>
      <c r="N44" s="17">
        <v>36.583333207999999</v>
      </c>
      <c r="O44" s="17">
        <v>1.4226243100000001E-2</v>
      </c>
      <c r="Q44" s="17">
        <v>0.42413374729999997</v>
      </c>
      <c r="S44" s="17">
        <v>7.9778729999999999E-4</v>
      </c>
      <c r="T44" s="17">
        <v>0.34474105989999998</v>
      </c>
      <c r="W44" s="17">
        <v>0.35777797</v>
      </c>
      <c r="Y44" s="17">
        <v>1957.4008853</v>
      </c>
      <c r="Z44" s="17">
        <v>2.2120000000000002</v>
      </c>
      <c r="AA44" s="17">
        <v>2.0221199999999999E-5</v>
      </c>
      <c r="AB44" s="17">
        <v>1.3605319899999999E-2</v>
      </c>
      <c r="AC44" s="17">
        <v>5.1048706999999999E-3</v>
      </c>
      <c r="AD44" s="17">
        <v>3.2091745788999999</v>
      </c>
      <c r="AE44" s="17">
        <v>222.05549085999999</v>
      </c>
      <c r="AF44" s="17">
        <v>5.0612056827999998</v>
      </c>
      <c r="AG44" s="17">
        <v>2.94808708E-2</v>
      </c>
      <c r="AI44" s="17">
        <v>0.36434526779999998</v>
      </c>
      <c r="AJ44" s="17">
        <v>182.41458971</v>
      </c>
      <c r="AK44" s="17">
        <v>1.2324732113000001</v>
      </c>
      <c r="AL44" s="17">
        <v>0.87315091330000005</v>
      </c>
      <c r="AM44" s="17">
        <v>89.053545662000005</v>
      </c>
      <c r="AN44" s="17">
        <v>0.56930893289999995</v>
      </c>
      <c r="AS44" s="17">
        <v>9.0965496E-3</v>
      </c>
      <c r="AT44" s="17">
        <v>3.3022081799999999E-2</v>
      </c>
      <c r="AU44" s="17">
        <v>3.0641078285000001</v>
      </c>
      <c r="AV44" s="17">
        <v>4.0000000000000001E-3</v>
      </c>
      <c r="AW44" s="17">
        <v>32.414670874999999</v>
      </c>
      <c r="AX44" s="17">
        <v>425.98435714999999</v>
      </c>
      <c r="AY44" s="17">
        <v>0.4477341507</v>
      </c>
      <c r="BD44" s="17">
        <v>1.8644E-5</v>
      </c>
      <c r="BF44" s="15"/>
      <c r="BG44" s="28" t="s">
        <v>213</v>
      </c>
      <c r="BH44" s="28">
        <v>0.99173295132688999</v>
      </c>
      <c r="BI44" s="28">
        <v>4.9890768396433902</v>
      </c>
      <c r="BJ44" s="28">
        <v>0</v>
      </c>
      <c r="BK44" s="28">
        <v>411.75274640714298</v>
      </c>
      <c r="BL44" s="28">
        <v>0</v>
      </c>
      <c r="BM44" s="28">
        <v>591.73284352443102</v>
      </c>
      <c r="BN44" s="28">
        <v>591.73284352443102</v>
      </c>
      <c r="BO44" s="28">
        <v>12.231087172933201</v>
      </c>
      <c r="BP44" s="28">
        <v>0.800818947355463</v>
      </c>
      <c r="BQ44" s="28">
        <v>1.0766727470141099E-3</v>
      </c>
      <c r="BR44" s="28">
        <v>1.5493520318347301E-3</v>
      </c>
      <c r="BS44" s="28">
        <v>207.89205842308499</v>
      </c>
      <c r="BT44" s="28">
        <v>1.8695746692433199E-5</v>
      </c>
      <c r="BU44" s="28">
        <v>2.5215857845973999E-6</v>
      </c>
      <c r="BV44" s="28">
        <v>5.3581075524837904E-6</v>
      </c>
      <c r="BW44" s="28">
        <v>0</v>
      </c>
      <c r="BX44" s="28">
        <v>36.683554843409901</v>
      </c>
      <c r="BY44" s="28">
        <v>3.4237318954788601E-3</v>
      </c>
      <c r="BZ44" s="28">
        <v>1.0841546847666099E-2</v>
      </c>
      <c r="CA44" s="28">
        <v>0</v>
      </c>
      <c r="CB44" s="28">
        <v>4.0108909538848396E-3</v>
      </c>
      <c r="CC44" s="28">
        <v>85706.642607847301</v>
      </c>
      <c r="CD44" s="28">
        <v>0.42531101540584099</v>
      </c>
      <c r="CE44" s="28">
        <v>2.3197840684094099E-4</v>
      </c>
      <c r="CF44" s="28">
        <v>5.6799863840341304E-4</v>
      </c>
      <c r="CG44" s="28">
        <v>0</v>
      </c>
      <c r="CH44" s="28">
        <v>0.34568402431100798</v>
      </c>
      <c r="CI44" s="28">
        <v>3.2179790580454402</v>
      </c>
      <c r="CJ44" s="28">
        <v>0</v>
      </c>
      <c r="CK44" s="28">
        <v>1.2358525266234699</v>
      </c>
      <c r="CL44" s="28">
        <v>0</v>
      </c>
      <c r="CM44" s="28">
        <v>0.87555517388680404</v>
      </c>
      <c r="CN44" s="28">
        <v>25889.147557629301</v>
      </c>
      <c r="CO44" s="28">
        <v>0</v>
      </c>
      <c r="CP44" s="28">
        <v>0.35875949143222002</v>
      </c>
      <c r="CQ44" s="28">
        <v>615.520005448858</v>
      </c>
      <c r="CR44" s="28">
        <v>14933.0616508653</v>
      </c>
      <c r="CS44" s="28">
        <v>355.88553283905799</v>
      </c>
      <c r="CT44" s="28">
        <v>32.501143193391798</v>
      </c>
      <c r="CU44" s="28">
        <v>10.4729629702955</v>
      </c>
      <c r="CV44" s="28">
        <v>0.57147067469662804</v>
      </c>
      <c r="CW44" s="28">
        <v>1962.73967369512</v>
      </c>
      <c r="CX44" s="28">
        <v>1962.73967369512</v>
      </c>
      <c r="CY44" s="28">
        <v>2.7844260886289201E-2</v>
      </c>
      <c r="CZ44" s="28">
        <v>0</v>
      </c>
      <c r="DA44" s="28">
        <v>2.2180511142049202</v>
      </c>
      <c r="DB44" s="28">
        <v>427.154621896055</v>
      </c>
      <c r="DC44" s="28">
        <v>8.1106434821887307E-6</v>
      </c>
      <c r="DD44" s="28">
        <v>1.01386175057795E-5</v>
      </c>
      <c r="DE44" s="28">
        <v>0</v>
      </c>
      <c r="DF44" s="28">
        <v>0</v>
      </c>
      <c r="DG44" s="28">
        <v>49.885942018081103</v>
      </c>
      <c r="DH44" s="28">
        <v>0.67929045917167596</v>
      </c>
      <c r="DI44" s="28">
        <v>4.6882100857691601E-2</v>
      </c>
      <c r="DJ44" s="28">
        <v>34.467542532882803</v>
      </c>
      <c r="DK44" s="28">
        <v>1.7248875961315699</v>
      </c>
      <c r="DL44" s="28">
        <v>3.5470440561737602E-3</v>
      </c>
      <c r="DM44" s="28">
        <v>1.00953802190292E-2</v>
      </c>
      <c r="DN44" s="28">
        <v>1.68922632803672E-3</v>
      </c>
      <c r="DO44" s="28">
        <v>3.4296654253542602E-3</v>
      </c>
      <c r="DP44" s="28">
        <v>222.807289797756</v>
      </c>
      <c r="DQ44" s="28">
        <v>0</v>
      </c>
      <c r="DR44" s="28">
        <v>1.74319215391921E-4</v>
      </c>
      <c r="DS44" s="28">
        <v>13.262943013869799</v>
      </c>
      <c r="DT44" s="28">
        <v>53.563753722118499</v>
      </c>
      <c r="DU44" s="28">
        <v>0</v>
      </c>
      <c r="DV44" s="28">
        <v>1.21203614885607E-2</v>
      </c>
      <c r="DW44" s="28">
        <v>1.7441612608233101E-2</v>
      </c>
      <c r="DX44" s="28">
        <v>38046.831547909198</v>
      </c>
      <c r="DY44" s="28">
        <v>43035.078638889099</v>
      </c>
      <c r="DZ44" s="28">
        <v>4781.67557684639</v>
      </c>
      <c r="EA44" s="28">
        <v>47816.754215735396</v>
      </c>
      <c r="EB44" s="28">
        <v>6.3089372607978101E-3</v>
      </c>
      <c r="EC44" s="28">
        <v>1192.28627914302</v>
      </c>
      <c r="ED44" s="28">
        <v>0.66925000052136097</v>
      </c>
      <c r="EE44" s="28">
        <v>0.570858218814564</v>
      </c>
      <c r="EF44" s="28">
        <v>0</v>
      </c>
      <c r="EG44" s="28">
        <v>0</v>
      </c>
      <c r="EH44" s="28">
        <v>0</v>
      </c>
      <c r="EI44" s="28">
        <v>0</v>
      </c>
      <c r="EJ44" s="28">
        <v>9.1214310315188996E-3</v>
      </c>
      <c r="EK44" s="28">
        <v>3.3111548458261503E-2</v>
      </c>
      <c r="EL44" s="28">
        <v>3.0724707602573602</v>
      </c>
      <c r="EM44" s="28">
        <v>18.954264130800201</v>
      </c>
      <c r="EN44" s="28">
        <v>11232.864021649801</v>
      </c>
      <c r="EO44" s="28">
        <v>25.1264798649668</v>
      </c>
      <c r="EP44" s="28">
        <v>62.202563959721502</v>
      </c>
      <c r="EQ44" s="28">
        <v>159.11624047796099</v>
      </c>
      <c r="ER44" s="28">
        <v>35.484389949018002</v>
      </c>
      <c r="ES44" s="28">
        <v>3.6895976224606799</v>
      </c>
      <c r="ET44" s="28">
        <v>2.0276496837800502E-6</v>
      </c>
      <c r="EU44" s="28">
        <v>8.3911180551596392</v>
      </c>
      <c r="EV44" s="28">
        <v>2446.36611758353</v>
      </c>
      <c r="EW44" s="28">
        <v>2401.5801313203101</v>
      </c>
      <c r="EX44" s="28">
        <v>44.7859862632207</v>
      </c>
      <c r="EY44" s="28">
        <v>2.18717850251051E-2</v>
      </c>
      <c r="EZ44" s="28">
        <v>5.5546785297375797E-3</v>
      </c>
      <c r="FA44" s="28">
        <v>192.32734383813599</v>
      </c>
      <c r="FB44" s="28">
        <v>2.0538682540826799E-2</v>
      </c>
      <c r="FC44" s="28">
        <v>412.19630028263202</v>
      </c>
      <c r="FD44" s="28">
        <v>101.751918225609</v>
      </c>
      <c r="FE44" s="28">
        <v>54.623946524578699</v>
      </c>
      <c r="FF44" s="28">
        <v>1030.86175609825</v>
      </c>
      <c r="FG44" s="28">
        <v>0.36504849331702</v>
      </c>
      <c r="FH44" s="28">
        <v>6184.2099287721903</v>
      </c>
      <c r="FI44" s="28">
        <v>56.353760332567099</v>
      </c>
      <c r="FJ44" s="28">
        <v>233.12299896735399</v>
      </c>
      <c r="FK44" s="28">
        <v>7.3294878449894698</v>
      </c>
      <c r="FL44" s="28">
        <v>0</v>
      </c>
      <c r="FM44" s="28">
        <v>9449.7722410785991</v>
      </c>
      <c r="FN44" s="28">
        <v>480.56593358554602</v>
      </c>
      <c r="FO44" s="28">
        <v>0.44895607983916902</v>
      </c>
      <c r="FP44" s="28">
        <v>3.8393063818295098E-4</v>
      </c>
      <c r="FQ44" s="28">
        <v>0.56164686546683995</v>
      </c>
      <c r="FR44" s="28">
        <v>250.56487693770299</v>
      </c>
      <c r="FS44" s="28">
        <v>182.91258830611901</v>
      </c>
      <c r="FT44" s="28">
        <v>9.5133046847523204</v>
      </c>
      <c r="FU44" s="28">
        <v>21954.154060417601</v>
      </c>
      <c r="FV44" s="28">
        <v>89.296762801810303</v>
      </c>
      <c r="FW44" s="28">
        <v>138.05776557134899</v>
      </c>
      <c r="FY44" s="26">
        <f t="shared" si="57"/>
        <v>1.7330128705121006</v>
      </c>
      <c r="FZ44" s="40">
        <f t="shared" si="58"/>
        <v>2.6938828472956424E-3</v>
      </c>
      <c r="GA44" s="40">
        <f t="shared" si="59"/>
        <v>5.7074342872269392E-4</v>
      </c>
      <c r="GB44" s="40">
        <f t="shared" si="60"/>
        <v>2.7195595268446433E-3</v>
      </c>
      <c r="GC44" s="40">
        <f t="shared" si="61"/>
        <v>2.6506499300422114E-3</v>
      </c>
      <c r="GD44" s="40">
        <f t="shared" si="62"/>
        <v>2.650778933464085E-3</v>
      </c>
      <c r="GE44" s="40">
        <f t="shared" si="63"/>
        <v>2.7296275237176613E-3</v>
      </c>
      <c r="GF44" s="40">
        <f t="shared" si="64"/>
        <v>2.7265787018578816E-3</v>
      </c>
      <c r="GG44" s="40">
        <f t="shared" si="65"/>
        <v>2.7316153228378226E-3</v>
      </c>
      <c r="GH44" s="40">
        <f t="shared" si="66"/>
        <v>2.7358557511659221E-3</v>
      </c>
      <c r="GI44" s="40">
        <f t="shared" si="67"/>
        <v>2.7502356970980071E-3</v>
      </c>
      <c r="GJ44" s="40">
        <f t="shared" si="68"/>
        <v>2.7337247575651515E-3</v>
      </c>
      <c r="GK44" s="40">
        <f t="shared" si="69"/>
        <v>2.7775776419227561E-3</v>
      </c>
      <c r="GL44" s="40">
        <f t="shared" si="70"/>
        <v>2.7395435741209492E-3</v>
      </c>
      <c r="GM44" s="40">
        <f t="shared" si="71"/>
        <v>2.7439179037337643E-3</v>
      </c>
      <c r="GN44" s="40">
        <f t="shared" si="72"/>
        <v>0</v>
      </c>
      <c r="GO44" s="40">
        <f t="shared" si="73"/>
        <v>2.7757001496235612E-3</v>
      </c>
      <c r="GP44" s="40">
        <f t="shared" si="74"/>
        <v>0</v>
      </c>
      <c r="GQ44" s="40">
        <f t="shared" si="75"/>
        <v>2.7447732551697224E-3</v>
      </c>
      <c r="GR44" s="40">
        <f t="shared" si="76"/>
        <v>2.7352831463752082E-3</v>
      </c>
      <c r="GS44" s="40">
        <f t="shared" si="77"/>
        <v>0</v>
      </c>
      <c r="GT44" s="40">
        <f t="shared" si="78"/>
        <v>0</v>
      </c>
      <c r="GU44" s="40">
        <f t="shared" si="79"/>
        <v>2.7433814111584979E-3</v>
      </c>
      <c r="GV44" s="40">
        <f t="shared" si="80"/>
        <v>0</v>
      </c>
      <c r="GW44" s="40">
        <f t="shared" si="81"/>
        <v>2.727488495184646E-3</v>
      </c>
      <c r="GX44" s="40">
        <f t="shared" si="82"/>
        <v>2.7355850835985504E-3</v>
      </c>
      <c r="GY44" s="40">
        <f t="shared" si="83"/>
        <v>2.7550625951121622E-3</v>
      </c>
      <c r="GZ44" s="40">
        <f t="shared" si="84"/>
        <v>2.7271960876834702E-3</v>
      </c>
      <c r="HA44" s="40">
        <f t="shared" si="85"/>
        <v>2.7466030414796502E-3</v>
      </c>
      <c r="HB44" s="40">
        <f t="shared" si="86"/>
        <v>2.7435338679699171E-3</v>
      </c>
      <c r="HC44" s="40">
        <f t="shared" si="87"/>
        <v>3.3856354321361772E-3</v>
      </c>
      <c r="HD44" s="40">
        <f t="shared" si="88"/>
        <v>1.6205105749688424</v>
      </c>
      <c r="HE44" s="40">
        <f t="shared" si="89"/>
        <v>2.7510482083114175E-3</v>
      </c>
      <c r="HF44" s="40">
        <f t="shared" si="90"/>
        <v>0</v>
      </c>
      <c r="HG44" s="40">
        <f t="shared" si="91"/>
        <v>1.9301074534774346E-3</v>
      </c>
      <c r="HH44" s="40">
        <f t="shared" si="92"/>
        <v>2.730037092486487E-3</v>
      </c>
      <c r="HI44" s="40">
        <f t="shared" si="93"/>
        <v>2.7418975864841179E-3</v>
      </c>
      <c r="HJ44" s="40">
        <f t="shared" si="94"/>
        <v>2.7535452923221327E-3</v>
      </c>
      <c r="HK44" s="40">
        <f t="shared" si="95"/>
        <v>2.7311337016655262E-3</v>
      </c>
      <c r="HL44" s="40">
        <f t="shared" si="96"/>
        <v>2.7213448183083079E-3</v>
      </c>
      <c r="HM44" s="40">
        <f t="shared" si="97"/>
        <v>0</v>
      </c>
      <c r="HN44" s="40">
        <f t="shared" si="98"/>
        <v>0</v>
      </c>
      <c r="HO44" s="40">
        <f t="shared" si="99"/>
        <v>0</v>
      </c>
      <c r="HP44" s="40">
        <f t="shared" si="100"/>
        <v>0</v>
      </c>
      <c r="HQ44" s="40">
        <f t="shared" si="101"/>
        <v>2.7352603583780427E-3</v>
      </c>
      <c r="HR44" s="40">
        <f t="shared" si="102"/>
        <v>2.7092979420063148E-3</v>
      </c>
      <c r="HS44" s="40">
        <f t="shared" si="103"/>
        <v>2.7293203194660798E-3</v>
      </c>
      <c r="HT44" s="40">
        <f t="shared" si="104"/>
        <v>2.7227384712098877E-3</v>
      </c>
      <c r="HU44" s="40">
        <f t="shared" si="105"/>
        <v>2.6676907726523019E-3</v>
      </c>
      <c r="HV44" s="40">
        <f t="shared" si="106"/>
        <v>2.7472012209193188E-3</v>
      </c>
      <c r="HW44" s="40">
        <f t="shared" si="107"/>
        <v>2.7291399087128426E-3</v>
      </c>
      <c r="HX44" s="40">
        <f t="shared" si="108"/>
        <v>0</v>
      </c>
      <c r="HY44" s="40">
        <f t="shared" si="109"/>
        <v>0</v>
      </c>
      <c r="HZ44" s="40">
        <f t="shared" si="110"/>
        <v>0</v>
      </c>
      <c r="IA44" s="40">
        <f t="shared" si="111"/>
        <v>0</v>
      </c>
      <c r="IB44" s="40">
        <f t="shared" si="112"/>
        <v>2.7755145051061554E-3</v>
      </c>
      <c r="IC44" s="40">
        <f t="shared" si="56"/>
        <v>0</v>
      </c>
    </row>
    <row r="45" spans="1:237" x14ac:dyDescent="0.25">
      <c r="A45" s="17" t="s">
        <v>214</v>
      </c>
      <c r="B45" s="17">
        <v>547.6906778</v>
      </c>
      <c r="C45" s="17">
        <v>5.8693795700000004</v>
      </c>
      <c r="D45" s="17">
        <v>2378.6263758</v>
      </c>
      <c r="E45" s="17">
        <v>103.07635922999999</v>
      </c>
      <c r="F45" s="17">
        <v>102.66195992999999</v>
      </c>
      <c r="G45" s="17">
        <v>4.0212764542999997</v>
      </c>
      <c r="H45" s="17">
        <v>481.40274305999998</v>
      </c>
      <c r="I45" s="17">
        <v>5.0076567766000002</v>
      </c>
      <c r="J45" s="17">
        <v>5.1067852082999998</v>
      </c>
      <c r="K45" s="17">
        <v>4.65781E-5</v>
      </c>
      <c r="L45" s="17">
        <v>4.0544312315999997</v>
      </c>
      <c r="N45" s="17">
        <v>0.63130919210000003</v>
      </c>
      <c r="O45" s="17">
        <v>2.5606940000000002E-4</v>
      </c>
      <c r="Q45" s="17">
        <v>5.6041257000000004E-3</v>
      </c>
      <c r="S45" s="17">
        <v>1.3049E-5</v>
      </c>
      <c r="T45" s="17">
        <v>5.0215746000000002E-3</v>
      </c>
      <c r="W45" s="17">
        <v>5.2114800000000001E-3</v>
      </c>
      <c r="X45" s="17">
        <v>2.7651700000000002E-5</v>
      </c>
      <c r="Y45" s="17">
        <v>25.413792172000001</v>
      </c>
      <c r="AB45" s="17">
        <v>2.385896E-4</v>
      </c>
      <c r="AC45" s="17">
        <v>8.84675E-5</v>
      </c>
      <c r="AD45" s="17">
        <v>4.7583552799999998E-2</v>
      </c>
      <c r="AE45" s="17">
        <v>41.681224120000003</v>
      </c>
      <c r="AF45" s="17">
        <v>3.1088277800000001E-2</v>
      </c>
      <c r="AG45" s="17">
        <v>4.8891530000000002E-4</v>
      </c>
      <c r="AI45" s="17">
        <v>5.3071409999999996E-3</v>
      </c>
      <c r="AJ45" s="17">
        <v>3.0206432624000001</v>
      </c>
      <c r="AK45" s="17">
        <v>2.3742396200000002E-2</v>
      </c>
      <c r="AL45" s="17">
        <v>6.1248709E-3</v>
      </c>
      <c r="AM45" s="17">
        <v>3.0987955742</v>
      </c>
      <c r="AN45" s="17">
        <v>3.0868331999999998E-3</v>
      </c>
      <c r="AS45" s="17">
        <v>7.7422999999999994E-5</v>
      </c>
      <c r="AT45" s="17">
        <v>2.281498E-4</v>
      </c>
      <c r="AU45" s="17">
        <v>8.2770569299999999E-2</v>
      </c>
      <c r="AW45" s="17">
        <v>0.51586354239999999</v>
      </c>
      <c r="AX45" s="17">
        <v>6.530737663</v>
      </c>
      <c r="AY45" s="17">
        <v>6.5207688999999996E-3</v>
      </c>
      <c r="BD45" s="5">
        <v>4.5689702000000001E-7</v>
      </c>
      <c r="BF45" s="15"/>
      <c r="BG45" s="28" t="s">
        <v>214</v>
      </c>
      <c r="BH45" s="28">
        <v>9.1580814233039997E-3</v>
      </c>
      <c r="BI45" s="28">
        <v>1.86493139245026E-2</v>
      </c>
      <c r="BJ45" s="28">
        <v>0</v>
      </c>
      <c r="BK45" s="28">
        <v>5.1208000377848402</v>
      </c>
      <c r="BL45" s="28">
        <v>0</v>
      </c>
      <c r="BM45" s="28">
        <v>5.0213440232336097</v>
      </c>
      <c r="BN45" s="28">
        <v>5.0213440232336097</v>
      </c>
      <c r="BO45" s="28">
        <v>0.106373464052646</v>
      </c>
      <c r="BP45" s="28">
        <v>7.4018723826782696E-3</v>
      </c>
      <c r="BQ45" s="28">
        <v>1.9149882328301299E-5</v>
      </c>
      <c r="BR45" s="28">
        <v>2.7555944156924799E-5</v>
      </c>
      <c r="BS45" s="28">
        <v>4.0655203641122704</v>
      </c>
      <c r="BT45" s="28">
        <v>4.58111803322147E-7</v>
      </c>
      <c r="BU45" s="28">
        <v>0</v>
      </c>
      <c r="BV45" s="28">
        <v>0</v>
      </c>
      <c r="BW45" s="28">
        <v>2.7729774832255799E-5</v>
      </c>
      <c r="BX45" s="28">
        <v>0.633038845768501</v>
      </c>
      <c r="BY45" s="28">
        <v>6.1628390901525098E-5</v>
      </c>
      <c r="BZ45" s="28">
        <v>1.9516134636264799E-4</v>
      </c>
      <c r="CA45" s="28">
        <v>0</v>
      </c>
      <c r="CB45" s="28">
        <v>0</v>
      </c>
      <c r="CC45" s="28">
        <v>1513.9178749851501</v>
      </c>
      <c r="CD45" s="28">
        <v>5.6195881575290497E-3</v>
      </c>
      <c r="CE45" s="28">
        <v>3.7949145653863399E-6</v>
      </c>
      <c r="CF45" s="28">
        <v>9.2914963320601204E-6</v>
      </c>
      <c r="CG45" s="28">
        <v>0</v>
      </c>
      <c r="CH45" s="28">
        <v>5.0341023972486397E-3</v>
      </c>
      <c r="CI45" s="28">
        <v>4.7714504283117201E-2</v>
      </c>
      <c r="CJ45" s="28">
        <v>0</v>
      </c>
      <c r="CK45" s="28">
        <v>2.3805765234408499E-2</v>
      </c>
      <c r="CL45" s="28">
        <v>0</v>
      </c>
      <c r="CM45" s="28">
        <v>6.1429657195059004E-3</v>
      </c>
      <c r="CN45" s="28">
        <v>549.194581184654</v>
      </c>
      <c r="CO45" s="28">
        <v>0</v>
      </c>
      <c r="CP45" s="28">
        <v>5.2260468202186003E-3</v>
      </c>
      <c r="CQ45" s="28">
        <v>9.6404459610331301</v>
      </c>
      <c r="CR45" s="28">
        <v>184.522307219824</v>
      </c>
      <c r="CS45" s="28">
        <v>12.631612050064</v>
      </c>
      <c r="CT45" s="28">
        <v>0.51727784442995595</v>
      </c>
      <c r="CU45" s="28">
        <v>84.227478369705693</v>
      </c>
      <c r="CV45" s="28">
        <v>5.2701383653829996E-3</v>
      </c>
      <c r="CW45" s="28">
        <v>25.483461499223299</v>
      </c>
      <c r="CX45" s="28">
        <v>25.483461499223299</v>
      </c>
      <c r="CY45" s="28">
        <v>2.5090851592122798E-4</v>
      </c>
      <c r="CZ45" s="28">
        <v>0</v>
      </c>
      <c r="DA45" s="28">
        <v>0</v>
      </c>
      <c r="DB45" s="28">
        <v>6.5486055460642598</v>
      </c>
      <c r="DC45" s="28">
        <v>0</v>
      </c>
      <c r="DD45" s="28">
        <v>0</v>
      </c>
      <c r="DE45" s="28">
        <v>0</v>
      </c>
      <c r="DF45" s="28">
        <v>0</v>
      </c>
      <c r="DG45" s="28">
        <v>1.8133963875260499</v>
      </c>
      <c r="DH45" s="28">
        <v>5.6148865963723198E-2</v>
      </c>
      <c r="DI45" s="28">
        <v>1.25469136639163E-4</v>
      </c>
      <c r="DJ45" s="28">
        <v>0.216353567668879</v>
      </c>
      <c r="DK45" s="28">
        <v>1.19796161047635E-2</v>
      </c>
      <c r="DL45" s="28">
        <v>6.22222495962788E-5</v>
      </c>
      <c r="DM45" s="28">
        <v>1.7704249673440299E-4</v>
      </c>
      <c r="DN45" s="28">
        <v>2.9275791707314101E-5</v>
      </c>
      <c r="DO45" s="28">
        <v>5.94396321588209E-5</v>
      </c>
      <c r="DP45" s="28">
        <v>41.796740977972199</v>
      </c>
      <c r="DQ45" s="28">
        <v>0</v>
      </c>
      <c r="DR45" s="28">
        <v>0</v>
      </c>
      <c r="DS45" s="28">
        <v>0.103217228031035</v>
      </c>
      <c r="DT45" s="28">
        <v>5.8854520539912096</v>
      </c>
      <c r="DU45" s="28">
        <v>0</v>
      </c>
      <c r="DV45" s="28">
        <v>2.0101089965111801E-4</v>
      </c>
      <c r="DW45" s="28">
        <v>2.89286130171906E-4</v>
      </c>
      <c r="DX45" s="28">
        <v>662.38688977441097</v>
      </c>
      <c r="DY45" s="28">
        <v>2146.6335681864098</v>
      </c>
      <c r="DZ45" s="28">
        <v>238.51471393707001</v>
      </c>
      <c r="EA45" s="28">
        <v>2385.1482821234799</v>
      </c>
      <c r="EB45" s="28">
        <v>5.6241937062451301E-5</v>
      </c>
      <c r="EC45" s="28">
        <v>12.2984742913077</v>
      </c>
      <c r="ED45" s="28">
        <v>6.1684449572578601E-3</v>
      </c>
      <c r="EE45" s="28">
        <v>3.0960576396283001E-3</v>
      </c>
      <c r="EF45" s="28">
        <v>0</v>
      </c>
      <c r="EG45" s="28">
        <v>0</v>
      </c>
      <c r="EH45" s="28">
        <v>0</v>
      </c>
      <c r="EI45" s="28">
        <v>0</v>
      </c>
      <c r="EJ45" s="28">
        <v>7.7633337059144599E-5</v>
      </c>
      <c r="EK45" s="28">
        <v>2.2884189487260099E-4</v>
      </c>
      <c r="EL45" s="28">
        <v>8.2990961439617802E-2</v>
      </c>
      <c r="EM45" s="28">
        <v>0.82900432663899504</v>
      </c>
      <c r="EN45" s="28">
        <v>161.539482896343</v>
      </c>
      <c r="EO45" s="28">
        <v>1.1167564902417899</v>
      </c>
      <c r="EP45" s="28">
        <v>2.9055125481792601</v>
      </c>
      <c r="EQ45" s="28">
        <v>7.03922642521644</v>
      </c>
      <c r="ER45" s="28">
        <v>1.6478607565821699</v>
      </c>
      <c r="ES45" s="28">
        <v>5.7164723843537603E-5</v>
      </c>
      <c r="ET45" s="28">
        <v>0</v>
      </c>
      <c r="EU45" s="28">
        <v>0.38817827123684601</v>
      </c>
      <c r="EV45" s="28">
        <v>103.359243712519</v>
      </c>
      <c r="EW45" s="28">
        <v>102.94371027556799</v>
      </c>
      <c r="EX45" s="28">
        <v>0.41553343695056899</v>
      </c>
      <c r="EY45" s="28">
        <v>2.0115405347310501E-4</v>
      </c>
      <c r="EZ45" s="28">
        <v>6.1964437242678701E-5</v>
      </c>
      <c r="FA45" s="28">
        <v>3.1144460456907699</v>
      </c>
      <c r="FB45" s="28">
        <v>2.34841779791333E-4</v>
      </c>
      <c r="FC45" s="28">
        <v>18.8908931197054</v>
      </c>
      <c r="FD45" s="28">
        <v>4.6976814032198497</v>
      </c>
      <c r="FE45" s="28">
        <v>2.51817218935498</v>
      </c>
      <c r="FF45" s="28">
        <v>47.227344065653597</v>
      </c>
      <c r="FG45" s="28">
        <v>5.3173941764910002E-3</v>
      </c>
      <c r="FH45" s="28">
        <v>93.107583737957</v>
      </c>
      <c r="FI45" s="28">
        <v>2.5772607141211399</v>
      </c>
      <c r="FJ45" s="28">
        <v>9.9768046602401892</v>
      </c>
      <c r="FK45" s="28">
        <v>1.40141344929645E-2</v>
      </c>
      <c r="FL45" s="28">
        <v>0</v>
      </c>
      <c r="FM45" s="28">
        <v>4.0323268076892704</v>
      </c>
      <c r="FN45" s="28">
        <v>10.929621725126101</v>
      </c>
      <c r="FO45" s="28">
        <v>6.5393986970683597E-3</v>
      </c>
      <c r="FP45" s="28">
        <v>0</v>
      </c>
      <c r="FQ45" s="28">
        <v>8.7836431683063602E-4</v>
      </c>
      <c r="FR45" s="28">
        <v>15.185898610347699</v>
      </c>
      <c r="FS45" s="28">
        <v>3.0289093715647302</v>
      </c>
      <c r="FT45" s="28">
        <v>6.9221139328229903E-2</v>
      </c>
      <c r="FU45" s="28">
        <v>482.72135529136602</v>
      </c>
      <c r="FV45" s="28">
        <v>3.1072902359912802</v>
      </c>
      <c r="FW45" s="28">
        <v>9.4840972161722092</v>
      </c>
      <c r="FY45" s="26">
        <f t="shared" si="57"/>
        <v>1.3721930519825469</v>
      </c>
      <c r="FZ45" s="40">
        <f t="shared" si="58"/>
        <v>2.7458991829018768E-3</v>
      </c>
      <c r="GA45" s="40">
        <f t="shared" si="59"/>
        <v>2.7383616614880466E-3</v>
      </c>
      <c r="GB45" s="40">
        <f t="shared" si="60"/>
        <v>2.7418792584801895E-3</v>
      </c>
      <c r="GC45" s="40">
        <f t="shared" si="61"/>
        <v>2.7444167084694276E-3</v>
      </c>
      <c r="GD45" s="40">
        <f t="shared" si="62"/>
        <v>2.7444473664842463E-3</v>
      </c>
      <c r="GE45" s="40">
        <f t="shared" si="63"/>
        <v>2.7479715744125133E-3</v>
      </c>
      <c r="GF45" s="40">
        <f t="shared" si="64"/>
        <v>2.7391041085150195E-3</v>
      </c>
      <c r="GG45" s="40">
        <f t="shared" si="65"/>
        <v>2.7332637287698931E-3</v>
      </c>
      <c r="GH45" s="40">
        <f t="shared" si="66"/>
        <v>2.7443546014158178E-3</v>
      </c>
      <c r="GI45" s="40">
        <f t="shared" si="67"/>
        <v>2.7422004166356441E-3</v>
      </c>
      <c r="GJ45" s="40">
        <f t="shared" si="68"/>
        <v>2.7350648904444518E-3</v>
      </c>
      <c r="GK45" s="40">
        <f t="shared" si="69"/>
        <v>0</v>
      </c>
      <c r="GL45" s="40">
        <f t="shared" si="70"/>
        <v>2.739788506401148E-3</v>
      </c>
      <c r="GM45" s="40">
        <f t="shared" si="71"/>
        <v>2.8130548365915041E-3</v>
      </c>
      <c r="GN45" s="40">
        <f t="shared" si="72"/>
        <v>0</v>
      </c>
      <c r="GO45" s="40">
        <f t="shared" si="73"/>
        <v>2.7591203975045222E-3</v>
      </c>
      <c r="GP45" s="40">
        <f t="shared" si="74"/>
        <v>0</v>
      </c>
      <c r="GQ45" s="40">
        <f t="shared" si="75"/>
        <v>2.866955126558417E-3</v>
      </c>
      <c r="GR45" s="40">
        <f t="shared" si="76"/>
        <v>2.4947946105668777E-3</v>
      </c>
      <c r="GS45" s="40">
        <f t="shared" si="77"/>
        <v>0</v>
      </c>
      <c r="GT45" s="40">
        <f t="shared" si="78"/>
        <v>0</v>
      </c>
      <c r="GU45" s="40">
        <f t="shared" si="79"/>
        <v>2.7951407697238049E-3</v>
      </c>
      <c r="GV45" s="40">
        <f t="shared" si="80"/>
        <v>2.8235093052433485E-3</v>
      </c>
      <c r="GW45" s="40">
        <f t="shared" si="81"/>
        <v>2.7413983222880681E-3</v>
      </c>
      <c r="GX45" s="40">
        <f t="shared" si="82"/>
        <v>0</v>
      </c>
      <c r="GY45" s="40">
        <f t="shared" si="83"/>
        <v>0</v>
      </c>
      <c r="GZ45" s="40">
        <f t="shared" si="84"/>
        <v>2.8297391448822025E-3</v>
      </c>
      <c r="HA45" s="40">
        <f t="shared" si="85"/>
        <v>2.8024287578489451E-3</v>
      </c>
      <c r="HB45" s="40">
        <f t="shared" si="86"/>
        <v>2.7520324862586381E-3</v>
      </c>
      <c r="HC45" s="40">
        <f t="shared" si="87"/>
        <v>2.7714363100187159E-3</v>
      </c>
      <c r="HD45" s="40">
        <f t="shared" si="88"/>
        <v>2.3201333536409336</v>
      </c>
      <c r="HE45" s="40">
        <f t="shared" si="89"/>
        <v>2.8261128727696087E-3</v>
      </c>
      <c r="HF45" s="40">
        <f t="shared" si="90"/>
        <v>0</v>
      </c>
      <c r="HG45" s="40">
        <f t="shared" si="91"/>
        <v>1.9319585613045956E-3</v>
      </c>
      <c r="HH45" s="40">
        <f t="shared" si="92"/>
        <v>2.7365393549194997E-3</v>
      </c>
      <c r="HI45" s="40">
        <f t="shared" si="93"/>
        <v>2.6690243846784725E-3</v>
      </c>
      <c r="HJ45" s="40">
        <f t="shared" si="94"/>
        <v>2.9543185156605326E-3</v>
      </c>
      <c r="HK45" s="40">
        <f t="shared" si="95"/>
        <v>2.7412785347975866E-3</v>
      </c>
      <c r="HL45" s="40">
        <f t="shared" si="96"/>
        <v>2.9883181340346785E-3</v>
      </c>
      <c r="HM45" s="40">
        <f t="shared" si="97"/>
        <v>0</v>
      </c>
      <c r="HN45" s="40">
        <f t="shared" si="98"/>
        <v>0</v>
      </c>
      <c r="HO45" s="40">
        <f t="shared" si="99"/>
        <v>0</v>
      </c>
      <c r="HP45" s="40">
        <f t="shared" si="100"/>
        <v>0</v>
      </c>
      <c r="HQ45" s="40">
        <f t="shared" si="101"/>
        <v>2.716725768112908E-3</v>
      </c>
      <c r="HR45" s="40">
        <f t="shared" si="102"/>
        <v>3.0335107574102002E-3</v>
      </c>
      <c r="HS45" s="40">
        <f t="shared" si="103"/>
        <v>2.6626872508149252E-3</v>
      </c>
      <c r="HT45" s="40">
        <f t="shared" si="104"/>
        <v>0</v>
      </c>
      <c r="HU45" s="40">
        <f t="shared" si="105"/>
        <v>2.7416204358541633E-3</v>
      </c>
      <c r="HV45" s="40">
        <f t="shared" si="106"/>
        <v>2.7359670509337058E-3</v>
      </c>
      <c r="HW45" s="40">
        <f t="shared" si="107"/>
        <v>2.8569939149906297E-3</v>
      </c>
      <c r="HX45" s="40">
        <f t="shared" si="108"/>
        <v>0</v>
      </c>
      <c r="HY45" s="40">
        <f t="shared" si="109"/>
        <v>0</v>
      </c>
      <c r="HZ45" s="40">
        <f t="shared" si="110"/>
        <v>0</v>
      </c>
      <c r="IA45" s="40">
        <f t="shared" si="111"/>
        <v>0</v>
      </c>
      <c r="IB45" s="40">
        <f t="shared" si="112"/>
        <v>2.6587683197123791E-3</v>
      </c>
      <c r="IC45" s="40">
        <f t="shared" si="56"/>
        <v>0</v>
      </c>
    </row>
    <row r="46" spans="1:237" x14ac:dyDescent="0.25">
      <c r="A46" s="17" t="s">
        <v>215</v>
      </c>
      <c r="B46" s="17"/>
      <c r="C46" s="17"/>
      <c r="D46" s="17"/>
      <c r="E46" s="17"/>
      <c r="F46" s="17"/>
      <c r="G46" s="17"/>
      <c r="H46" s="17"/>
      <c r="BD46" s="5"/>
      <c r="BF46" s="15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Y46" s="26" t="e">
        <f t="shared" si="57"/>
        <v>#DIV/0!</v>
      </c>
      <c r="FZ46" s="40">
        <f t="shared" si="58"/>
        <v>0</v>
      </c>
      <c r="GA46" s="40">
        <f t="shared" si="59"/>
        <v>0</v>
      </c>
      <c r="GB46" s="40">
        <f t="shared" si="60"/>
        <v>0</v>
      </c>
      <c r="GC46" s="40">
        <f t="shared" si="61"/>
        <v>0</v>
      </c>
      <c r="GD46" s="40">
        <f t="shared" si="62"/>
        <v>0</v>
      </c>
      <c r="GE46" s="40">
        <f t="shared" si="63"/>
        <v>0</v>
      </c>
      <c r="GF46" s="40">
        <f t="shared" si="64"/>
        <v>0</v>
      </c>
      <c r="GG46" s="40">
        <f t="shared" si="65"/>
        <v>0</v>
      </c>
      <c r="GH46" s="40">
        <f t="shared" si="66"/>
        <v>0</v>
      </c>
      <c r="GI46" s="40">
        <f t="shared" si="67"/>
        <v>0</v>
      </c>
      <c r="GJ46" s="40">
        <f t="shared" si="68"/>
        <v>0</v>
      </c>
      <c r="GK46" s="40">
        <f t="shared" si="69"/>
        <v>0</v>
      </c>
      <c r="GL46" s="40">
        <f t="shared" si="70"/>
        <v>0</v>
      </c>
      <c r="GM46" s="40">
        <f t="shared" si="71"/>
        <v>0</v>
      </c>
      <c r="GN46" s="40">
        <f t="shared" si="72"/>
        <v>0</v>
      </c>
      <c r="GO46" s="40">
        <f t="shared" si="73"/>
        <v>0</v>
      </c>
      <c r="GP46" s="40">
        <f t="shared" si="74"/>
        <v>0</v>
      </c>
      <c r="GQ46" s="40">
        <f t="shared" si="75"/>
        <v>0</v>
      </c>
      <c r="GR46" s="40">
        <f t="shared" si="76"/>
        <v>0</v>
      </c>
      <c r="GS46" s="40">
        <f t="shared" si="77"/>
        <v>0</v>
      </c>
      <c r="GT46" s="40">
        <f t="shared" si="78"/>
        <v>0</v>
      </c>
      <c r="GU46" s="40">
        <f t="shared" si="79"/>
        <v>0</v>
      </c>
      <c r="GV46" s="40">
        <f t="shared" si="80"/>
        <v>0</v>
      </c>
      <c r="GW46" s="40">
        <f t="shared" si="81"/>
        <v>0</v>
      </c>
      <c r="GX46" s="40">
        <f t="shared" si="82"/>
        <v>0</v>
      </c>
      <c r="GY46" s="40">
        <f t="shared" si="83"/>
        <v>0</v>
      </c>
      <c r="GZ46" s="40">
        <f t="shared" si="84"/>
        <v>0</v>
      </c>
      <c r="HA46" s="40">
        <f t="shared" si="85"/>
        <v>0</v>
      </c>
      <c r="HB46" s="40">
        <f t="shared" si="86"/>
        <v>0</v>
      </c>
      <c r="HC46" s="40">
        <f t="shared" si="87"/>
        <v>0</v>
      </c>
      <c r="HD46" s="40">
        <f t="shared" si="88"/>
        <v>0</v>
      </c>
      <c r="HE46" s="40">
        <f t="shared" si="89"/>
        <v>0</v>
      </c>
      <c r="HF46" s="40">
        <f t="shared" si="90"/>
        <v>0</v>
      </c>
      <c r="HG46" s="40">
        <f t="shared" si="91"/>
        <v>0</v>
      </c>
      <c r="HH46" s="40">
        <f t="shared" si="92"/>
        <v>0</v>
      </c>
      <c r="HI46" s="40">
        <f t="shared" si="93"/>
        <v>0</v>
      </c>
      <c r="HJ46" s="40">
        <f t="shared" si="94"/>
        <v>0</v>
      </c>
      <c r="HK46" s="40">
        <f t="shared" si="95"/>
        <v>0</v>
      </c>
      <c r="HL46" s="40">
        <f t="shared" si="96"/>
        <v>0</v>
      </c>
      <c r="HM46" s="40">
        <f t="shared" si="97"/>
        <v>0</v>
      </c>
      <c r="HN46" s="40">
        <f t="shared" si="98"/>
        <v>0</v>
      </c>
      <c r="HO46" s="40">
        <f t="shared" si="99"/>
        <v>0</v>
      </c>
      <c r="HP46" s="40">
        <f t="shared" si="100"/>
        <v>0</v>
      </c>
      <c r="HQ46" s="40">
        <f t="shared" si="101"/>
        <v>0</v>
      </c>
      <c r="HR46" s="40">
        <f t="shared" si="102"/>
        <v>0</v>
      </c>
      <c r="HS46" s="40">
        <f t="shared" si="103"/>
        <v>0</v>
      </c>
      <c r="HT46" s="40">
        <f t="shared" si="104"/>
        <v>0</v>
      </c>
      <c r="HU46" s="40">
        <f t="shared" si="105"/>
        <v>0</v>
      </c>
      <c r="HV46" s="40">
        <f t="shared" si="106"/>
        <v>0</v>
      </c>
      <c r="HW46" s="40">
        <f t="shared" si="107"/>
        <v>0</v>
      </c>
      <c r="HX46" s="40">
        <f t="shared" si="108"/>
        <v>0</v>
      </c>
      <c r="HY46" s="40">
        <f t="shared" si="109"/>
        <v>0</v>
      </c>
      <c r="HZ46" s="40">
        <f t="shared" si="110"/>
        <v>0</v>
      </c>
      <c r="IA46" s="40">
        <f t="shared" si="111"/>
        <v>0</v>
      </c>
      <c r="IB46" s="40">
        <f t="shared" si="112"/>
        <v>0</v>
      </c>
      <c r="IC46" s="40">
        <f t="shared" si="56"/>
        <v>0</v>
      </c>
    </row>
    <row r="47" spans="1:237" x14ac:dyDescent="0.25">
      <c r="A47" s="17" t="s">
        <v>216</v>
      </c>
      <c r="B47" s="17">
        <v>1304.4884852</v>
      </c>
      <c r="C47" s="17">
        <v>1.472E-2</v>
      </c>
      <c r="D47" s="17">
        <v>3177.4068443000001</v>
      </c>
      <c r="E47" s="17">
        <v>102.82235179</v>
      </c>
      <c r="F47" s="17">
        <v>102.80643680999999</v>
      </c>
      <c r="G47" s="17">
        <v>8.3855731730999992</v>
      </c>
      <c r="H47" s="17">
        <v>399.28158879</v>
      </c>
      <c r="I47" s="17">
        <v>11.364791378</v>
      </c>
      <c r="J47" s="17">
        <v>12.044393485000001</v>
      </c>
      <c r="K47" s="5">
        <v>5.9037599999999997E-7</v>
      </c>
      <c r="L47" s="17">
        <v>2.8254282777999999</v>
      </c>
      <c r="N47" s="17">
        <v>1.1396185231</v>
      </c>
      <c r="O47" s="5">
        <v>3.2456700000000001E-6</v>
      </c>
      <c r="Q47" s="17">
        <v>6.5282000000000007E-2</v>
      </c>
      <c r="S47" s="5">
        <v>1.6539500000000001E-7</v>
      </c>
      <c r="T47" s="17">
        <v>5.8496010000000001E-2</v>
      </c>
      <c r="W47" s="17">
        <v>6.0708119999999997E-2</v>
      </c>
      <c r="Y47" s="17">
        <v>106.65952498</v>
      </c>
      <c r="AB47" s="5">
        <v>4.78316E-6</v>
      </c>
      <c r="AC47" s="5">
        <v>1.1213200000000001E-6</v>
      </c>
      <c r="AD47" s="17">
        <v>0.24148398109999999</v>
      </c>
      <c r="AE47" s="17">
        <v>3.4661995772999998</v>
      </c>
      <c r="AF47" s="17">
        <v>0.1454204398</v>
      </c>
      <c r="AG47" s="5">
        <v>6.1969900000000003E-6</v>
      </c>
      <c r="AI47" s="17">
        <v>6.1822460000000003E-2</v>
      </c>
      <c r="AJ47" s="17">
        <v>2.4680274483</v>
      </c>
      <c r="AK47" s="17">
        <v>9.1893770499999999E-2</v>
      </c>
      <c r="AL47" s="17">
        <v>3.4401305100000001E-2</v>
      </c>
      <c r="AM47" s="17">
        <v>0.9167126082</v>
      </c>
      <c r="AN47" s="17">
        <v>1.357331E-4</v>
      </c>
      <c r="AS47" s="5">
        <v>1.9150501999999999E-6</v>
      </c>
      <c r="AT47" s="5">
        <v>7.9947502999999998E-6</v>
      </c>
      <c r="AU47" s="17">
        <v>5.4943129999999996E-4</v>
      </c>
      <c r="AW47" s="17">
        <v>0.42171904929999998</v>
      </c>
      <c r="AX47" s="17">
        <v>0.79406978029999997</v>
      </c>
      <c r="AY47" s="17">
        <v>7.5959970000000002E-2</v>
      </c>
      <c r="BF47" s="15"/>
      <c r="BG47" s="28" t="s">
        <v>216</v>
      </c>
      <c r="BH47" s="28">
        <v>0</v>
      </c>
      <c r="BI47" s="28">
        <v>31.573383138372201</v>
      </c>
      <c r="BJ47" s="28">
        <v>0</v>
      </c>
      <c r="BK47" s="28">
        <v>12.077448252740799</v>
      </c>
      <c r="BL47" s="28">
        <v>0</v>
      </c>
      <c r="BM47" s="28">
        <v>11.3958915355961</v>
      </c>
      <c r="BN47" s="28">
        <v>11.3958915355961</v>
      </c>
      <c r="BO47" s="28">
        <v>0.24146952239952099</v>
      </c>
      <c r="BP47" s="28">
        <v>0</v>
      </c>
      <c r="BQ47" s="28">
        <v>2.4277628047201002E-7</v>
      </c>
      <c r="BR47" s="28">
        <v>3.49365895600124E-7</v>
      </c>
      <c r="BS47" s="28">
        <v>2.8331817261588399</v>
      </c>
      <c r="BT47" s="28">
        <v>0</v>
      </c>
      <c r="BU47" s="28">
        <v>0</v>
      </c>
      <c r="BV47" s="28">
        <v>0</v>
      </c>
      <c r="BW47" s="28">
        <v>0</v>
      </c>
      <c r="BX47" s="28">
        <v>1.14272672287024</v>
      </c>
      <c r="BY47" s="28">
        <v>7.81321340189706E-7</v>
      </c>
      <c r="BZ47" s="28">
        <v>2.47394853309963E-6</v>
      </c>
      <c r="CA47" s="28">
        <v>0</v>
      </c>
      <c r="CB47" s="28">
        <v>0</v>
      </c>
      <c r="CC47" s="28">
        <v>1579.8979441614099</v>
      </c>
      <c r="CD47" s="28">
        <v>6.5462326223119094E-2</v>
      </c>
      <c r="CE47" s="28">
        <v>4.8111575918914103E-8</v>
      </c>
      <c r="CF47" s="28">
        <v>1.17783142357953E-7</v>
      </c>
      <c r="CG47" s="28">
        <v>0</v>
      </c>
      <c r="CH47" s="28">
        <v>5.8653341516360598E-2</v>
      </c>
      <c r="CI47" s="28">
        <v>0.242143272604843</v>
      </c>
      <c r="CJ47" s="28">
        <v>0</v>
      </c>
      <c r="CK47" s="28">
        <v>9.2144402300471204E-2</v>
      </c>
      <c r="CL47" s="28">
        <v>0</v>
      </c>
      <c r="CM47" s="28">
        <v>3.4495550935035403E-2</v>
      </c>
      <c r="CN47" s="28">
        <v>1308.0438169987301</v>
      </c>
      <c r="CO47" s="28">
        <v>0</v>
      </c>
      <c r="CP47" s="28">
        <v>6.0874289912201097E-2</v>
      </c>
      <c r="CQ47" s="28">
        <v>17.623085754932699</v>
      </c>
      <c r="CR47" s="28">
        <v>280.48903288275102</v>
      </c>
      <c r="CS47" s="28">
        <v>8.3727399018199602</v>
      </c>
      <c r="CT47" s="28">
        <v>0.42287868053274602</v>
      </c>
      <c r="CU47" s="28">
        <v>0</v>
      </c>
      <c r="CV47" s="28">
        <v>0</v>
      </c>
      <c r="CW47" s="28">
        <v>106.950643394444</v>
      </c>
      <c r="CX47" s="28">
        <v>106.950643394444</v>
      </c>
      <c r="CY47" s="28">
        <v>0</v>
      </c>
      <c r="CZ47" s="28">
        <v>0</v>
      </c>
      <c r="DA47" s="28">
        <v>0</v>
      </c>
      <c r="DB47" s="28">
        <v>0.79629315382198695</v>
      </c>
      <c r="DC47" s="28">
        <v>0</v>
      </c>
      <c r="DD47" s="28">
        <v>0</v>
      </c>
      <c r="DE47" s="28">
        <v>0</v>
      </c>
      <c r="DF47" s="28">
        <v>0</v>
      </c>
      <c r="DG47" s="28">
        <v>0.31912848641108099</v>
      </c>
      <c r="DH47" s="28">
        <v>0</v>
      </c>
      <c r="DI47" s="28">
        <v>0</v>
      </c>
      <c r="DJ47" s="28">
        <v>28.594241943238899</v>
      </c>
      <c r="DK47" s="28">
        <v>1.31406384532892</v>
      </c>
      <c r="DL47" s="28">
        <v>1.2470156583276901E-6</v>
      </c>
      <c r="DM47" s="28">
        <v>3.5493014104069098E-6</v>
      </c>
      <c r="DN47" s="28">
        <v>3.7116773315255301E-7</v>
      </c>
      <c r="DO47" s="28">
        <v>7.5358940017747602E-7</v>
      </c>
      <c r="DP47" s="28">
        <v>3.4757418908409701</v>
      </c>
      <c r="DQ47" s="28">
        <v>0</v>
      </c>
      <c r="DR47" s="28">
        <v>0</v>
      </c>
      <c r="DS47" s="28">
        <v>0.34525787532742103</v>
      </c>
      <c r="DT47" s="28">
        <v>1.4763917723507399E-2</v>
      </c>
      <c r="DU47" s="28">
        <v>0</v>
      </c>
      <c r="DV47" s="28">
        <v>2.5483699576161599E-6</v>
      </c>
      <c r="DW47" s="28">
        <v>3.6671064887536698E-6</v>
      </c>
      <c r="DX47" s="28">
        <v>782.40822551078202</v>
      </c>
      <c r="DY47" s="28">
        <v>2867.4826725816702</v>
      </c>
      <c r="DZ47" s="28">
        <v>318.60787751098201</v>
      </c>
      <c r="EA47" s="28">
        <v>3186.0905500926501</v>
      </c>
      <c r="EB47" s="28">
        <v>0</v>
      </c>
      <c r="EC47" s="28">
        <v>31.483715339616499</v>
      </c>
      <c r="ED47" s="28">
        <v>0</v>
      </c>
      <c r="EE47" s="28">
        <v>1.3610510568450601E-4</v>
      </c>
      <c r="EF47" s="28">
        <v>0</v>
      </c>
      <c r="EG47" s="28">
        <v>0</v>
      </c>
      <c r="EH47" s="28">
        <v>0</v>
      </c>
      <c r="EI47" s="28">
        <v>0</v>
      </c>
      <c r="EJ47" s="28">
        <v>1.9200470907256902E-6</v>
      </c>
      <c r="EK47" s="28">
        <v>8.0165492154301798E-6</v>
      </c>
      <c r="EL47" s="28">
        <v>5.50958941765802E-4</v>
      </c>
      <c r="EM47" s="28">
        <v>0.481733188092835</v>
      </c>
      <c r="EN47" s="28">
        <v>107.69808504384299</v>
      </c>
      <c r="EO47" s="28">
        <v>0.65311175905686203</v>
      </c>
      <c r="EP47" s="28">
        <v>1.7123497431064201</v>
      </c>
      <c r="EQ47" s="28">
        <v>4.5061278186918798</v>
      </c>
      <c r="ER47" s="28">
        <v>0.96460232083863495</v>
      </c>
      <c r="ES47" s="28">
        <v>0.92359577638519097</v>
      </c>
      <c r="ET47" s="28">
        <v>0</v>
      </c>
      <c r="EU47" s="28">
        <v>0.226698158843014</v>
      </c>
      <c r="EV47" s="28">
        <v>103.10252133316</v>
      </c>
      <c r="EW47" s="28">
        <v>103.08656369894</v>
      </c>
      <c r="EX47" s="28">
        <v>1.59576342201425E-2</v>
      </c>
      <c r="EY47" s="28">
        <v>0</v>
      </c>
      <c r="EZ47" s="28">
        <v>1.43182669466536E-4</v>
      </c>
      <c r="FA47" s="28">
        <v>33.628999429884502</v>
      </c>
      <c r="FB47" s="28">
        <v>0</v>
      </c>
      <c r="FC47" s="28">
        <v>12.216675492870699</v>
      </c>
      <c r="FD47" s="28">
        <v>2.7487045915662001</v>
      </c>
      <c r="FE47" s="28">
        <v>1.5894717366358599</v>
      </c>
      <c r="FF47" s="28">
        <v>30.541678450371201</v>
      </c>
      <c r="FG47" s="28">
        <v>6.1942130723060401E-2</v>
      </c>
      <c r="FH47" s="28">
        <v>59.0683140132411</v>
      </c>
      <c r="FI47" s="28">
        <v>1.5018816510413999</v>
      </c>
      <c r="FJ47" s="28">
        <v>11.388303477901401</v>
      </c>
      <c r="FK47" s="28">
        <v>2.4869209841454402E-3</v>
      </c>
      <c r="FL47" s="28">
        <v>0</v>
      </c>
      <c r="FM47" s="28">
        <v>8.4086029909224198</v>
      </c>
      <c r="FN47" s="28">
        <v>14.5685504211951</v>
      </c>
      <c r="FO47" s="28">
        <v>7.6167628466078802E-2</v>
      </c>
      <c r="FP47" s="28">
        <v>0</v>
      </c>
      <c r="FQ47" s="28">
        <v>0</v>
      </c>
      <c r="FR47" s="28">
        <v>63.3769036995836</v>
      </c>
      <c r="FS47" s="28">
        <v>2.4748104400815101</v>
      </c>
      <c r="FT47" s="28">
        <v>0</v>
      </c>
      <c r="FU47" s="28">
        <v>400.36825823839598</v>
      </c>
      <c r="FV47" s="28">
        <v>0.91923707537078003</v>
      </c>
      <c r="FW47" s="28">
        <v>27.643698891713601</v>
      </c>
      <c r="FY47" s="26">
        <f t="shared" si="57"/>
        <v>1.9542214184344842</v>
      </c>
      <c r="FZ47" s="40">
        <f t="shared" si="58"/>
        <v>2.725460469039711E-3</v>
      </c>
      <c r="GA47" s="40">
        <f t="shared" si="59"/>
        <v>2.9835409991439566E-3</v>
      </c>
      <c r="GB47" s="40">
        <f t="shared" si="60"/>
        <v>2.7329537003509172E-3</v>
      </c>
      <c r="GC47" s="40">
        <f t="shared" si="61"/>
        <v>2.7247922098903739E-3</v>
      </c>
      <c r="GD47" s="40">
        <f t="shared" si="62"/>
        <v>2.7247991237913959E-3</v>
      </c>
      <c r="GE47" s="40">
        <f t="shared" si="63"/>
        <v>2.7463617986541186E-3</v>
      </c>
      <c r="GF47" s="40">
        <f t="shared" si="64"/>
        <v>2.7215616219347103E-3</v>
      </c>
      <c r="GG47" s="40">
        <f t="shared" si="65"/>
        <v>2.7365357235068885E-3</v>
      </c>
      <c r="GH47" s="40">
        <f t="shared" si="66"/>
        <v>2.7444111471420308E-3</v>
      </c>
      <c r="GI47" s="40">
        <f t="shared" si="67"/>
        <v>2.9916122473374832E-3</v>
      </c>
      <c r="GJ47" s="40">
        <f t="shared" si="68"/>
        <v>2.7441674664901148E-3</v>
      </c>
      <c r="GK47" s="40">
        <f t="shared" si="69"/>
        <v>0</v>
      </c>
      <c r="GL47" s="40">
        <f t="shared" si="70"/>
        <v>2.7274036945144284E-3</v>
      </c>
      <c r="GM47" s="40">
        <f t="shared" si="71"/>
        <v>2.9577477960901822E-3</v>
      </c>
      <c r="GN47" s="40">
        <f t="shared" si="72"/>
        <v>0</v>
      </c>
      <c r="GO47" s="40">
        <f t="shared" si="73"/>
        <v>2.7622656033682667E-3</v>
      </c>
      <c r="GP47" s="40">
        <f t="shared" si="74"/>
        <v>0</v>
      </c>
      <c r="GQ47" s="40">
        <f t="shared" si="75"/>
        <v>3.0213626582852315E-3</v>
      </c>
      <c r="GR47" s="40">
        <f t="shared" si="76"/>
        <v>2.6896110753638885E-3</v>
      </c>
      <c r="GS47" s="40">
        <f t="shared" si="77"/>
        <v>0</v>
      </c>
      <c r="GT47" s="40">
        <f t="shared" si="78"/>
        <v>0</v>
      </c>
      <c r="GU47" s="40">
        <f t="shared" si="79"/>
        <v>2.7371941710779401E-3</v>
      </c>
      <c r="GV47" s="40">
        <f t="shared" si="80"/>
        <v>0</v>
      </c>
      <c r="GW47" s="40">
        <f t="shared" si="81"/>
        <v>2.7294178789806943E-3</v>
      </c>
      <c r="GX47" s="40">
        <f t="shared" si="82"/>
        <v>0</v>
      </c>
      <c r="GY47" s="40">
        <f t="shared" si="83"/>
        <v>0</v>
      </c>
      <c r="GZ47" s="40">
        <f t="shared" si="84"/>
        <v>2.7507063812626329E-3</v>
      </c>
      <c r="HA47" s="40">
        <f t="shared" si="85"/>
        <v>3.065256421029664E-3</v>
      </c>
      <c r="HB47" s="40">
        <f t="shared" si="86"/>
        <v>2.7301666215697779E-3</v>
      </c>
      <c r="HC47" s="40">
        <f t="shared" si="87"/>
        <v>2.7529613711404447E-3</v>
      </c>
      <c r="HD47" s="40">
        <f t="shared" si="88"/>
        <v>1.3742045877612663</v>
      </c>
      <c r="HE47" s="40">
        <f t="shared" si="89"/>
        <v>2.9831331613944692E-3</v>
      </c>
      <c r="HF47" s="40">
        <f t="shared" si="90"/>
        <v>0</v>
      </c>
      <c r="HG47" s="40">
        <f t="shared" si="91"/>
        <v>1.9357159689277739E-3</v>
      </c>
      <c r="HH47" s="40">
        <f t="shared" si="92"/>
        <v>2.7483453582261745E-3</v>
      </c>
      <c r="HI47" s="40">
        <f t="shared" si="93"/>
        <v>2.7274079527643755E-3</v>
      </c>
      <c r="HJ47" s="40">
        <f t="shared" si="94"/>
        <v>2.739600569264498E-3</v>
      </c>
      <c r="HK47" s="40">
        <f t="shared" si="95"/>
        <v>2.7538261699453642E-3</v>
      </c>
      <c r="HL47" s="40">
        <f t="shared" si="96"/>
        <v>2.7407145678247217E-3</v>
      </c>
      <c r="HM47" s="40">
        <f t="shared" si="97"/>
        <v>0</v>
      </c>
      <c r="HN47" s="40">
        <f t="shared" si="98"/>
        <v>0</v>
      </c>
      <c r="HO47" s="40">
        <f t="shared" si="99"/>
        <v>0</v>
      </c>
      <c r="HP47" s="40">
        <f t="shared" si="100"/>
        <v>0</v>
      </c>
      <c r="HQ47" s="40">
        <f t="shared" si="101"/>
        <v>2.6092740157361355E-3</v>
      </c>
      <c r="HR47" s="40">
        <f t="shared" si="102"/>
        <v>2.7266536930090246E-3</v>
      </c>
      <c r="HS47" s="40">
        <f t="shared" si="103"/>
        <v>2.7804054224832868E-3</v>
      </c>
      <c r="HT47" s="40">
        <f t="shared" si="104"/>
        <v>0</v>
      </c>
      <c r="HU47" s="40">
        <f t="shared" si="105"/>
        <v>2.7497719978997379E-3</v>
      </c>
      <c r="HV47" s="40">
        <f t="shared" si="106"/>
        <v>2.7999724673403266E-3</v>
      </c>
      <c r="HW47" s="40">
        <f t="shared" si="107"/>
        <v>2.7337881528757845E-3</v>
      </c>
      <c r="HX47" s="40">
        <f t="shared" si="108"/>
        <v>0</v>
      </c>
      <c r="HY47" s="40">
        <f t="shared" si="109"/>
        <v>0</v>
      </c>
      <c r="HZ47" s="40">
        <f t="shared" si="110"/>
        <v>0</v>
      </c>
      <c r="IA47" s="40">
        <f t="shared" si="111"/>
        <v>0</v>
      </c>
      <c r="IB47" s="40">
        <f t="shared" si="112"/>
        <v>0</v>
      </c>
      <c r="IC47" s="40">
        <f t="shared" si="56"/>
        <v>0</v>
      </c>
    </row>
    <row r="48" spans="1:237" x14ac:dyDescent="0.25">
      <c r="A48" s="17" t="s">
        <v>217</v>
      </c>
      <c r="B48" s="17">
        <v>324.07</v>
      </c>
      <c r="C48" s="17"/>
      <c r="D48" s="17">
        <v>593.91999999999996</v>
      </c>
      <c r="E48" s="17">
        <v>19.474499999999999</v>
      </c>
      <c r="F48" s="17">
        <v>19.4741</v>
      </c>
      <c r="G48" s="17">
        <v>18.054400000000001</v>
      </c>
      <c r="H48" s="17">
        <v>43.627000000000002</v>
      </c>
      <c r="I48" s="17">
        <v>1.630825859</v>
      </c>
      <c r="J48" s="17">
        <v>1.164485837</v>
      </c>
      <c r="L48" s="17">
        <v>0.343008535</v>
      </c>
      <c r="N48" s="17">
        <v>3.1235882E-2</v>
      </c>
      <c r="Q48" s="17">
        <v>1.7466249999999999E-3</v>
      </c>
      <c r="T48" s="17">
        <v>1.565065E-3</v>
      </c>
      <c r="W48" s="17">
        <v>1.62425E-3</v>
      </c>
      <c r="Y48" s="17">
        <v>15.66806605</v>
      </c>
      <c r="AA48" s="17">
        <v>3.6999999999999999E-4</v>
      </c>
      <c r="AD48" s="17">
        <v>5.5026820000000001E-3</v>
      </c>
      <c r="AE48" s="17">
        <v>9.5786711999999996E-2</v>
      </c>
      <c r="AF48" s="17">
        <v>1.7647184999999999E-2</v>
      </c>
      <c r="AI48" s="17">
        <v>1.6540649999999999E-3</v>
      </c>
      <c r="AJ48" s="17">
        <v>1.4588796639999999</v>
      </c>
      <c r="AK48" s="17">
        <v>2.4902090000000002E-3</v>
      </c>
      <c r="AL48" s="17">
        <v>9.1580999999999997E-4</v>
      </c>
      <c r="AM48" s="17">
        <v>0.679618995</v>
      </c>
      <c r="AN48" s="17">
        <v>1.230324E-4</v>
      </c>
      <c r="AS48" s="5">
        <v>8.9976E-6</v>
      </c>
      <c r="AT48" s="17">
        <v>1.7212799999999999E-5</v>
      </c>
      <c r="AU48" s="17">
        <v>7.1315720000000003E-4</v>
      </c>
      <c r="AW48" s="17">
        <v>0.30389119999999997</v>
      </c>
      <c r="AX48" s="17">
        <v>1.6501974999999999E-2</v>
      </c>
      <c r="AY48" s="17">
        <v>2.0323149999999998E-3</v>
      </c>
      <c r="BD48" s="5">
        <v>9.7800000000000002E-8</v>
      </c>
      <c r="BF48" s="15"/>
      <c r="BG48" s="28" t="s">
        <v>217</v>
      </c>
      <c r="BH48" s="28">
        <v>0</v>
      </c>
      <c r="BI48" s="28">
        <v>0</v>
      </c>
      <c r="BJ48" s="28">
        <v>0</v>
      </c>
      <c r="BK48" s="28">
        <v>1.1676242590986201</v>
      </c>
      <c r="BL48" s="28">
        <v>0</v>
      </c>
      <c r="BM48" s="28">
        <v>1.63524025726662</v>
      </c>
      <c r="BN48" s="28">
        <v>1.63524025726662</v>
      </c>
      <c r="BO48" s="28">
        <v>2.6994091523338599E-2</v>
      </c>
      <c r="BP48" s="28">
        <v>0</v>
      </c>
      <c r="BQ48" s="28">
        <v>0</v>
      </c>
      <c r="BR48" s="28">
        <v>0</v>
      </c>
      <c r="BS48" s="28">
        <v>0.34393215305895702</v>
      </c>
      <c r="BT48" s="28">
        <v>9.8070108952860197E-8</v>
      </c>
      <c r="BU48" s="28">
        <v>0</v>
      </c>
      <c r="BV48" s="28">
        <v>0</v>
      </c>
      <c r="BW48" s="28">
        <v>0</v>
      </c>
      <c r="BX48" s="28">
        <v>3.13225549612395E-2</v>
      </c>
      <c r="BY48" s="28">
        <v>0</v>
      </c>
      <c r="BZ48" s="28">
        <v>0</v>
      </c>
      <c r="CA48" s="28">
        <v>0</v>
      </c>
      <c r="CB48" s="28">
        <v>0</v>
      </c>
      <c r="CC48" s="28">
        <v>224.42187749812899</v>
      </c>
      <c r="CD48" s="28">
        <v>1.7513291410029799E-3</v>
      </c>
      <c r="CE48" s="28">
        <v>0</v>
      </c>
      <c r="CF48" s="28">
        <v>0</v>
      </c>
      <c r="CG48" s="28">
        <v>0</v>
      </c>
      <c r="CH48" s="28">
        <v>1.5693591643353899E-3</v>
      </c>
      <c r="CI48" s="28">
        <v>5.5189050011408601E-3</v>
      </c>
      <c r="CJ48" s="28">
        <v>0</v>
      </c>
      <c r="CK48" s="28">
        <v>2.4969595687428601E-3</v>
      </c>
      <c r="CL48" s="28">
        <v>0</v>
      </c>
      <c r="CM48" s="28">
        <v>9.1824269581176096E-4</v>
      </c>
      <c r="CN48" s="28">
        <v>324.949187065481</v>
      </c>
      <c r="CO48" s="28">
        <v>0</v>
      </c>
      <c r="CP48" s="28">
        <v>1.6289256190082501E-3</v>
      </c>
      <c r="CQ48" s="28">
        <v>1.40466020138031</v>
      </c>
      <c r="CR48" s="28">
        <v>31.21509498715</v>
      </c>
      <c r="CS48" s="28">
        <v>0.71346950552125299</v>
      </c>
      <c r="CT48" s="28">
        <v>0.30471760627267802</v>
      </c>
      <c r="CU48" s="28">
        <v>0</v>
      </c>
      <c r="CV48" s="28">
        <v>0</v>
      </c>
      <c r="CW48" s="28">
        <v>15.707815200246401</v>
      </c>
      <c r="CX48" s="28">
        <v>15.707815200246401</v>
      </c>
      <c r="CY48" s="28">
        <v>0</v>
      </c>
      <c r="CZ48" s="28">
        <v>0</v>
      </c>
      <c r="DA48" s="28">
        <v>0</v>
      </c>
      <c r="DB48" s="28">
        <v>1.6546979278757899E-2</v>
      </c>
      <c r="DC48" s="28">
        <v>1.4842048089419401E-4</v>
      </c>
      <c r="DD48" s="28">
        <v>1.8548513751880699E-4</v>
      </c>
      <c r="DE48" s="28">
        <v>0</v>
      </c>
      <c r="DF48" s="28">
        <v>0</v>
      </c>
      <c r="DG48" s="28">
        <v>3.5675468023457203E-2</v>
      </c>
      <c r="DH48" s="28">
        <v>0</v>
      </c>
      <c r="DI48" s="28">
        <v>0</v>
      </c>
      <c r="DJ48" s="28">
        <v>2.0923766450037101E-2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9.6049178458638196E-2</v>
      </c>
      <c r="DQ48" s="28">
        <v>0</v>
      </c>
      <c r="DR48" s="28">
        <v>0</v>
      </c>
      <c r="DS48" s="28">
        <v>3.9987956658932802E-2</v>
      </c>
      <c r="DT48" s="28">
        <v>0</v>
      </c>
      <c r="DU48" s="28">
        <v>0</v>
      </c>
      <c r="DV48" s="28">
        <v>0</v>
      </c>
      <c r="DW48" s="28">
        <v>0</v>
      </c>
      <c r="DX48" s="28">
        <v>67.791133671742898</v>
      </c>
      <c r="DY48" s="28">
        <v>535.95081253548005</v>
      </c>
      <c r="DZ48" s="28">
        <v>59.550089002794302</v>
      </c>
      <c r="EA48" s="28">
        <v>595.50090153827398</v>
      </c>
      <c r="EB48" s="28">
        <v>0</v>
      </c>
      <c r="EC48" s="28">
        <v>3.0147617335934598</v>
      </c>
      <c r="ED48" s="28">
        <v>0</v>
      </c>
      <c r="EE48" s="28">
        <v>1.2336453446650799E-4</v>
      </c>
      <c r="EF48" s="28">
        <v>0</v>
      </c>
      <c r="EG48" s="28">
        <v>0</v>
      </c>
      <c r="EH48" s="28">
        <v>0</v>
      </c>
      <c r="EI48" s="28">
        <v>0</v>
      </c>
      <c r="EJ48" s="28">
        <v>9.0221201805585703E-6</v>
      </c>
      <c r="EK48" s="28">
        <v>1.7257427404553499E-5</v>
      </c>
      <c r="EL48" s="28">
        <v>7.1514193554787395E-4</v>
      </c>
      <c r="EM48" s="28">
        <v>0.15627902158876</v>
      </c>
      <c r="EN48" s="28">
        <v>6.70629751446286</v>
      </c>
      <c r="EO48" s="28">
        <v>0.21143488682021799</v>
      </c>
      <c r="EP48" s="28">
        <v>0.55157024531931098</v>
      </c>
      <c r="EQ48" s="28">
        <v>1.3360254027568701</v>
      </c>
      <c r="ER48" s="28">
        <v>0.31255520979733997</v>
      </c>
      <c r="ES48" s="28">
        <v>0</v>
      </c>
      <c r="ET48" s="28">
        <v>3.7100877990707597E-5</v>
      </c>
      <c r="EU48" s="28">
        <v>7.3542693717378205E-2</v>
      </c>
      <c r="EV48" s="28">
        <v>19.523435572457601</v>
      </c>
      <c r="EW48" s="28">
        <v>19.523034386150499</v>
      </c>
      <c r="EX48" s="28">
        <v>4.0118630709281899E-4</v>
      </c>
      <c r="EY48" s="28">
        <v>0</v>
      </c>
      <c r="EZ48" s="28">
        <v>0</v>
      </c>
      <c r="FA48" s="28">
        <v>0.58199270711045503</v>
      </c>
      <c r="FB48" s="28">
        <v>0</v>
      </c>
      <c r="FC48" s="28">
        <v>3.5854095360924201</v>
      </c>
      <c r="FD48" s="28">
        <v>0.891704942211347</v>
      </c>
      <c r="FE48" s="28">
        <v>0.47802673545087199</v>
      </c>
      <c r="FF48" s="28">
        <v>8.9635243417825397</v>
      </c>
      <c r="FG48" s="28">
        <v>1.6572560366408199E-3</v>
      </c>
      <c r="FH48" s="28">
        <v>6.5050258066118598</v>
      </c>
      <c r="FI48" s="28">
        <v>0.48722171993584501</v>
      </c>
      <c r="FJ48" s="28">
        <v>1.8937469435671801</v>
      </c>
      <c r="FK48" s="28">
        <v>0</v>
      </c>
      <c r="FL48" s="28">
        <v>0</v>
      </c>
      <c r="FM48" s="28">
        <v>18.103823335703201</v>
      </c>
      <c r="FN48" s="28">
        <v>0.130285657288886</v>
      </c>
      <c r="FO48" s="28">
        <v>2.0377057110732501E-3</v>
      </c>
      <c r="FP48" s="28">
        <v>0</v>
      </c>
      <c r="FQ48" s="28">
        <v>0</v>
      </c>
      <c r="FR48" s="28">
        <v>0.116925872271336</v>
      </c>
      <c r="FS48" s="28">
        <v>1.4628501094541599</v>
      </c>
      <c r="FT48" s="28">
        <v>0</v>
      </c>
      <c r="FU48" s="28">
        <v>43.7452606689926</v>
      </c>
      <c r="FV48" s="28">
        <v>0.68147345155762096</v>
      </c>
      <c r="FW48" s="28">
        <v>0.20735126881193899</v>
      </c>
      <c r="FY48" s="26">
        <f t="shared" si="57"/>
        <v>1.5496794997908065</v>
      </c>
      <c r="FZ48" s="40">
        <f t="shared" si="58"/>
        <v>2.7129541934798208E-3</v>
      </c>
      <c r="GA48" s="40">
        <f t="shared" si="59"/>
        <v>0</v>
      </c>
      <c r="GB48" s="40">
        <f t="shared" si="60"/>
        <v>2.6618088939150391E-3</v>
      </c>
      <c r="GC48" s="40">
        <f t="shared" si="61"/>
        <v>2.5128025087987624E-3</v>
      </c>
      <c r="GD48" s="40">
        <f t="shared" si="62"/>
        <v>2.5127932048463943E-3</v>
      </c>
      <c r="GE48" s="40">
        <f t="shared" si="63"/>
        <v>2.7374676368751914E-3</v>
      </c>
      <c r="GF48" s="40">
        <f t="shared" si="64"/>
        <v>2.7107220068443294E-3</v>
      </c>
      <c r="GG48" s="40">
        <f t="shared" si="65"/>
        <v>2.7068483383792391E-3</v>
      </c>
      <c r="GH48" s="40">
        <f t="shared" si="66"/>
        <v>2.6951140141862812E-3</v>
      </c>
      <c r="GI48" s="40">
        <f t="shared" si="67"/>
        <v>0</v>
      </c>
      <c r="GJ48" s="40">
        <f t="shared" si="68"/>
        <v>2.6926970168745824E-3</v>
      </c>
      <c r="GK48" s="40">
        <f t="shared" si="69"/>
        <v>0</v>
      </c>
      <c r="GL48" s="40">
        <f t="shared" si="70"/>
        <v>2.7747883424422155E-3</v>
      </c>
      <c r="GM48" s="40">
        <f t="shared" si="71"/>
        <v>0</v>
      </c>
      <c r="GN48" s="40">
        <f t="shared" si="72"/>
        <v>0</v>
      </c>
      <c r="GO48" s="40">
        <f t="shared" si="73"/>
        <v>2.6932747458555967E-3</v>
      </c>
      <c r="GP48" s="40">
        <f t="shared" si="74"/>
        <v>0</v>
      </c>
      <c r="GQ48" s="40">
        <f t="shared" si="75"/>
        <v>0</v>
      </c>
      <c r="GR48" s="40">
        <f t="shared" si="76"/>
        <v>2.7437610165647239E-3</v>
      </c>
      <c r="GS48" s="40">
        <f t="shared" si="77"/>
        <v>0</v>
      </c>
      <c r="GT48" s="40">
        <f t="shared" si="78"/>
        <v>0</v>
      </c>
      <c r="GU48" s="40">
        <f t="shared" si="79"/>
        <v>2.8786326047406689E-3</v>
      </c>
      <c r="GV48" s="40">
        <f t="shared" si="80"/>
        <v>0</v>
      </c>
      <c r="GW48" s="40">
        <f t="shared" si="81"/>
        <v>2.5369531963646968E-3</v>
      </c>
      <c r="GX48" s="40">
        <f t="shared" si="82"/>
        <v>0</v>
      </c>
      <c r="GY48" s="40">
        <f t="shared" si="83"/>
        <v>2.7202605505638436E-3</v>
      </c>
      <c r="GZ48" s="40">
        <f t="shared" si="84"/>
        <v>0</v>
      </c>
      <c r="HA48" s="40">
        <f t="shared" si="85"/>
        <v>0</v>
      </c>
      <c r="HB48" s="40">
        <f t="shared" si="86"/>
        <v>2.9481989220638376E-3</v>
      </c>
      <c r="HC48" s="40">
        <f t="shared" si="87"/>
        <v>2.740113457889647E-3</v>
      </c>
      <c r="HD48" s="40">
        <f t="shared" si="88"/>
        <v>1.2659680090015946</v>
      </c>
      <c r="HE48" s="40">
        <f t="shared" si="89"/>
        <v>0</v>
      </c>
      <c r="HF48" s="40">
        <f t="shared" si="90"/>
        <v>0</v>
      </c>
      <c r="HG48" s="40">
        <f t="shared" si="91"/>
        <v>1.929208731712466E-3</v>
      </c>
      <c r="HH48" s="40">
        <f t="shared" si="92"/>
        <v>2.7215715950647677E-3</v>
      </c>
      <c r="HI48" s="40">
        <f t="shared" si="93"/>
        <v>2.7108442475550889E-3</v>
      </c>
      <c r="HJ48" s="40">
        <f t="shared" si="94"/>
        <v>2.6563324398739753E-3</v>
      </c>
      <c r="HK48" s="40">
        <f t="shared" si="95"/>
        <v>2.7286708748053071E-3</v>
      </c>
      <c r="HL48" s="40">
        <f t="shared" si="96"/>
        <v>2.6995691095028041E-3</v>
      </c>
      <c r="HM48" s="40">
        <f t="shared" si="97"/>
        <v>0</v>
      </c>
      <c r="HN48" s="40">
        <f t="shared" si="98"/>
        <v>0</v>
      </c>
      <c r="HO48" s="40">
        <f t="shared" si="99"/>
        <v>0</v>
      </c>
      <c r="HP48" s="40">
        <f t="shared" si="100"/>
        <v>0</v>
      </c>
      <c r="HQ48" s="40">
        <f t="shared" si="101"/>
        <v>2.7251912241675826E-3</v>
      </c>
      <c r="HR48" s="40">
        <f t="shared" si="102"/>
        <v>2.5926871022436721E-3</v>
      </c>
      <c r="HS48" s="40">
        <f t="shared" si="103"/>
        <v>2.783026726609399E-3</v>
      </c>
      <c r="HT48" s="40">
        <f t="shared" si="104"/>
        <v>0</v>
      </c>
      <c r="HU48" s="40">
        <f t="shared" si="105"/>
        <v>2.7194149507391088E-3</v>
      </c>
      <c r="HV48" s="40">
        <f t="shared" si="106"/>
        <v>2.7272056076863512E-3</v>
      </c>
      <c r="HW48" s="40">
        <f t="shared" si="107"/>
        <v>2.6524978033672327E-3</v>
      </c>
      <c r="HX48" s="40">
        <f t="shared" si="108"/>
        <v>0</v>
      </c>
      <c r="HY48" s="40">
        <f t="shared" si="109"/>
        <v>0</v>
      </c>
      <c r="HZ48" s="40">
        <f t="shared" si="110"/>
        <v>0</v>
      </c>
      <c r="IA48" s="40">
        <f t="shared" si="111"/>
        <v>0</v>
      </c>
      <c r="IB48" s="40">
        <f t="shared" si="112"/>
        <v>2.7618502337443209E-3</v>
      </c>
      <c r="IC48" s="40">
        <f t="shared" si="56"/>
        <v>0</v>
      </c>
    </row>
    <row r="49" spans="1:237" x14ac:dyDescent="0.25">
      <c r="A49" s="17" t="s">
        <v>218</v>
      </c>
      <c r="B49" s="17">
        <v>2556.9571769999998</v>
      </c>
      <c r="C49" s="17">
        <v>0.14981973600000001</v>
      </c>
      <c r="D49" s="17">
        <v>7733.3081304999996</v>
      </c>
      <c r="E49" s="17">
        <v>343.34604454999999</v>
      </c>
      <c r="F49" s="17">
        <v>320.75299059000002</v>
      </c>
      <c r="G49" s="17">
        <v>13.612732632</v>
      </c>
      <c r="H49" s="17">
        <v>2970.7876062</v>
      </c>
      <c r="I49" s="17">
        <v>21.703013743</v>
      </c>
      <c r="J49" s="17">
        <v>16.481011222999999</v>
      </c>
      <c r="K49" s="17">
        <v>1.664798E-4</v>
      </c>
      <c r="L49" s="17">
        <v>6.3466008707999997</v>
      </c>
      <c r="N49" s="17">
        <v>1.0384166923</v>
      </c>
      <c r="O49" s="17">
        <v>9.1524339999999997E-4</v>
      </c>
      <c r="P49" s="17">
        <v>0.01</v>
      </c>
      <c r="Q49" s="17">
        <v>3.7832657899999997E-2</v>
      </c>
      <c r="S49" s="17">
        <v>4.66397E-5</v>
      </c>
      <c r="T49" s="5">
        <v>3.0578017499999999E-2</v>
      </c>
      <c r="W49" s="17">
        <v>3.5407445099999997E-2</v>
      </c>
      <c r="X49" s="17">
        <v>1.1900000000000001E-2</v>
      </c>
      <c r="Y49" s="17">
        <v>144.34197162999999</v>
      </c>
      <c r="AA49" s="5">
        <v>5.6174099999999999E-9</v>
      </c>
      <c r="AB49" s="17">
        <v>4.1612060000000001E-4</v>
      </c>
      <c r="AC49" s="17">
        <v>3.1620109999999998E-4</v>
      </c>
      <c r="AD49" s="17">
        <v>0.1459005837</v>
      </c>
      <c r="AE49" s="17">
        <v>8.9599011410999996</v>
      </c>
      <c r="AF49" s="17">
        <v>0.22169077710000001</v>
      </c>
      <c r="AG49" s="17">
        <v>1.7474861E-3</v>
      </c>
      <c r="AI49" s="17">
        <v>3.2316882999999998E-2</v>
      </c>
      <c r="AJ49" s="17">
        <v>8.9118168015000006</v>
      </c>
      <c r="AK49" s="17">
        <v>5.5307366099999998E-2</v>
      </c>
      <c r="AL49" s="17">
        <v>4.0405404499999999E-2</v>
      </c>
      <c r="AM49" s="17">
        <v>8.8170130197999992</v>
      </c>
      <c r="AN49" s="17">
        <v>1.50733793E-2</v>
      </c>
      <c r="AS49" s="17">
        <v>4.6475070000000002E-4</v>
      </c>
      <c r="AT49" s="17">
        <v>1.2405249000000001E-3</v>
      </c>
      <c r="AU49" s="17">
        <v>0.24183041229999999</v>
      </c>
      <c r="AW49" s="17">
        <v>2.1887270666999998</v>
      </c>
      <c r="AX49" s="17">
        <v>32.267312396000001</v>
      </c>
      <c r="AY49" s="17">
        <v>4.3794087000000002E-2</v>
      </c>
      <c r="BD49" s="5">
        <v>3.3625834000000001E-6</v>
      </c>
      <c r="BF49" s="15"/>
      <c r="BG49" s="28" t="s">
        <v>218</v>
      </c>
      <c r="BH49" s="28">
        <v>0</v>
      </c>
      <c r="BI49" s="28">
        <v>0</v>
      </c>
      <c r="BJ49" s="28">
        <v>0</v>
      </c>
      <c r="BK49" s="28">
        <v>16.525748259555101</v>
      </c>
      <c r="BL49" s="28">
        <v>0</v>
      </c>
      <c r="BM49" s="28">
        <v>21.762021100423802</v>
      </c>
      <c r="BN49" s="28">
        <v>21.762021100423802</v>
      </c>
      <c r="BO49" s="28">
        <v>1.43085302858231</v>
      </c>
      <c r="BP49" s="28">
        <v>0</v>
      </c>
      <c r="BQ49" s="28">
        <v>6.84544232499434E-5</v>
      </c>
      <c r="BR49" s="28">
        <v>9.8507421189724303E-5</v>
      </c>
      <c r="BS49" s="28">
        <v>6.3639336895100698</v>
      </c>
      <c r="BT49" s="28">
        <v>3.3716674566614802E-6</v>
      </c>
      <c r="BU49" s="28">
        <v>0</v>
      </c>
      <c r="BV49" s="28">
        <v>0</v>
      </c>
      <c r="BW49" s="28">
        <v>1.1932587393310099E-2</v>
      </c>
      <c r="BX49" s="28">
        <v>1.04126032456113</v>
      </c>
      <c r="BY49" s="28">
        <v>2.2028583917723399E-4</v>
      </c>
      <c r="BZ49" s="28">
        <v>6.97644591059157E-4</v>
      </c>
      <c r="CA49" s="28">
        <v>1.00268929842028E-2</v>
      </c>
      <c r="CB49" s="28">
        <v>0</v>
      </c>
      <c r="CC49" s="28">
        <v>11897.655633233901</v>
      </c>
      <c r="CD49" s="28">
        <v>3.79384799223473E-2</v>
      </c>
      <c r="CE49" s="28">
        <v>1.3564648350226199E-5</v>
      </c>
      <c r="CF49" s="28">
        <v>3.3210775464761803E-5</v>
      </c>
      <c r="CG49" s="28">
        <v>0</v>
      </c>
      <c r="CH49" s="28">
        <v>3.0658612646454701E-2</v>
      </c>
      <c r="CI49" s="28">
        <v>0.14629869606071499</v>
      </c>
      <c r="CJ49" s="28">
        <v>0</v>
      </c>
      <c r="CK49" s="28">
        <v>5.5459283691641603E-2</v>
      </c>
      <c r="CL49" s="28">
        <v>0</v>
      </c>
      <c r="CM49" s="28">
        <v>4.0517278234180401E-2</v>
      </c>
      <c r="CN49" s="28">
        <v>2563.9005308068299</v>
      </c>
      <c r="CO49" s="28">
        <v>0</v>
      </c>
      <c r="CP49" s="28">
        <v>3.5503411472370398E-2</v>
      </c>
      <c r="CQ49" s="28">
        <v>91.948493784588393</v>
      </c>
      <c r="CR49" s="28">
        <v>2058.0941411507702</v>
      </c>
      <c r="CS49" s="28">
        <v>73.581922915761695</v>
      </c>
      <c r="CT49" s="28">
        <v>2.19473929490825</v>
      </c>
      <c r="CU49" s="28">
        <v>1.7714420922910199</v>
      </c>
      <c r="CV49" s="28">
        <v>0</v>
      </c>
      <c r="CW49" s="28">
        <v>144.73468643327001</v>
      </c>
      <c r="CX49" s="28">
        <v>144.73468643327001</v>
      </c>
      <c r="CY49" s="28">
        <v>0</v>
      </c>
      <c r="CZ49" s="28">
        <v>0</v>
      </c>
      <c r="DA49" s="28">
        <v>0</v>
      </c>
      <c r="DB49" s="28">
        <v>32.356349571877402</v>
      </c>
      <c r="DC49" s="28">
        <v>2.2529954997051401E-9</v>
      </c>
      <c r="DD49" s="28">
        <v>2.81609401808892E-9</v>
      </c>
      <c r="DE49" s="28">
        <v>0</v>
      </c>
      <c r="DF49" s="28">
        <v>0</v>
      </c>
      <c r="DG49" s="28">
        <v>4.3365691793941101</v>
      </c>
      <c r="DH49" s="28">
        <v>9.6131291253889698E-3</v>
      </c>
      <c r="DI49" s="28">
        <v>0</v>
      </c>
      <c r="DJ49" s="28">
        <v>1.2983330577334999</v>
      </c>
      <c r="DK49" s="28">
        <v>0</v>
      </c>
      <c r="DL49" s="28">
        <v>1.08505206479384E-4</v>
      </c>
      <c r="DM49" s="28">
        <v>3.0882688093387798E-4</v>
      </c>
      <c r="DN49" s="28">
        <v>1.0465261751902801E-4</v>
      </c>
      <c r="DO49" s="28">
        <v>2.1247181451633301E-4</v>
      </c>
      <c r="DP49" s="28">
        <v>8.9843967373711102</v>
      </c>
      <c r="DQ49" s="28">
        <v>0</v>
      </c>
      <c r="DR49" s="28">
        <v>0</v>
      </c>
      <c r="DS49" s="28">
        <v>1.36691340001478</v>
      </c>
      <c r="DT49" s="28">
        <v>0.15026696682595</v>
      </c>
      <c r="DU49" s="28">
        <v>0</v>
      </c>
      <c r="DV49" s="28">
        <v>7.1858357179627099E-4</v>
      </c>
      <c r="DW49" s="28">
        <v>1.0340343412644599E-3</v>
      </c>
      <c r="DX49" s="28">
        <v>4975.9178943655297</v>
      </c>
      <c r="DY49" s="28">
        <v>6978.8723519238001</v>
      </c>
      <c r="DZ49" s="28">
        <v>775.43080129631699</v>
      </c>
      <c r="EA49" s="28">
        <v>7754.3031532201203</v>
      </c>
      <c r="EB49" s="28">
        <v>0</v>
      </c>
      <c r="EC49" s="28">
        <v>156.800244765976</v>
      </c>
      <c r="ED49" s="28">
        <v>0</v>
      </c>
      <c r="EE49" s="28">
        <v>1.5114746444427E-2</v>
      </c>
      <c r="EF49" s="28">
        <v>0</v>
      </c>
      <c r="EG49" s="28">
        <v>0</v>
      </c>
      <c r="EH49" s="28">
        <v>0</v>
      </c>
      <c r="EI49" s="28">
        <v>0</v>
      </c>
      <c r="EJ49" s="28">
        <v>4.6604043656388501E-4</v>
      </c>
      <c r="EK49" s="28">
        <v>1.24395001518627E-3</v>
      </c>
      <c r="EL49" s="28">
        <v>0.24247909997553199</v>
      </c>
      <c r="EM49" s="28">
        <v>2.7280896687004201</v>
      </c>
      <c r="EN49" s="28">
        <v>1587.45622479796</v>
      </c>
      <c r="EO49" s="28">
        <v>3.6256689154913202</v>
      </c>
      <c r="EP49" s="28">
        <v>8.9426749407232204</v>
      </c>
      <c r="EQ49" s="28">
        <v>21.727150080744199</v>
      </c>
      <c r="ER49" s="28">
        <v>5.0679097381460103</v>
      </c>
      <c r="ES49" s="28">
        <v>0</v>
      </c>
      <c r="ET49" s="28">
        <v>5.6325666760363102E-10</v>
      </c>
      <c r="EU49" s="28">
        <v>1.20642438918192</v>
      </c>
      <c r="EV49" s="28">
        <v>344.28824823803501</v>
      </c>
      <c r="EW49" s="28">
        <v>321.63373704399999</v>
      </c>
      <c r="EX49" s="28">
        <v>22.654511194034299</v>
      </c>
      <c r="EY49" s="28">
        <v>3.6019643181930901E-4</v>
      </c>
      <c r="EZ49" s="28">
        <v>7.9559516526397597E-5</v>
      </c>
      <c r="FA49" s="28">
        <v>11.1746993302358</v>
      </c>
      <c r="FB49" s="28">
        <v>2.12777327667454E-4</v>
      </c>
      <c r="FC49" s="28">
        <v>58.5179096865579</v>
      </c>
      <c r="FD49" s="28">
        <v>14.460408467953</v>
      </c>
      <c r="FE49" s="28">
        <v>7.7464041069903002</v>
      </c>
      <c r="FF49" s="28">
        <v>146.29600953498999</v>
      </c>
      <c r="FG49" s="28">
        <v>3.2377670851279197E-2</v>
      </c>
      <c r="FH49" s="28">
        <v>791.56795506916899</v>
      </c>
      <c r="FI49" s="28">
        <v>8.0930368274387305</v>
      </c>
      <c r="FJ49" s="28">
        <v>30.711221545770702</v>
      </c>
      <c r="FK49" s="28">
        <v>1.3354772778006101</v>
      </c>
      <c r="FL49" s="28">
        <v>0</v>
      </c>
      <c r="FM49" s="28">
        <v>13.650030075894</v>
      </c>
      <c r="FN49" s="28">
        <v>48.4076579009554</v>
      </c>
      <c r="FO49" s="28">
        <v>4.3913978185803601E-2</v>
      </c>
      <c r="FP49" s="28">
        <v>0</v>
      </c>
      <c r="FQ49" s="28">
        <v>0</v>
      </c>
      <c r="FR49" s="28">
        <v>13.725587626086099</v>
      </c>
      <c r="FS49" s="28">
        <v>8.9363545944231895</v>
      </c>
      <c r="FT49" s="28">
        <v>0.58940688503641503</v>
      </c>
      <c r="FU49" s="28">
        <v>2978.9093463846898</v>
      </c>
      <c r="FV49" s="28">
        <v>8.8413688718667398</v>
      </c>
      <c r="FW49" s="28">
        <v>13.527211813855301</v>
      </c>
      <c r="FY49" s="26">
        <f t="shared" si="57"/>
        <v>1.6703824506792999</v>
      </c>
      <c r="FZ49" s="40">
        <f t="shared" si="58"/>
        <v>2.715475202043302E-3</v>
      </c>
      <c r="GA49" s="40">
        <f t="shared" si="59"/>
        <v>2.9851262449828086E-3</v>
      </c>
      <c r="GB49" s="40">
        <f t="shared" si="60"/>
        <v>2.7148824753686941E-3</v>
      </c>
      <c r="GC49" s="40">
        <f t="shared" si="61"/>
        <v>2.7441809888035943E-3</v>
      </c>
      <c r="GD49" s="40">
        <f t="shared" si="62"/>
        <v>2.7458713709259492E-3</v>
      </c>
      <c r="GE49" s="40">
        <f t="shared" si="63"/>
        <v>2.7398939582727764E-3</v>
      </c>
      <c r="GF49" s="40">
        <f t="shared" si="64"/>
        <v>2.7338676678668613E-3</v>
      </c>
      <c r="GG49" s="40">
        <f t="shared" si="65"/>
        <v>2.7188554604695814E-3</v>
      </c>
      <c r="GH49" s="40">
        <f t="shared" si="66"/>
        <v>2.7144594436456105E-3</v>
      </c>
      <c r="GI49" s="40">
        <f t="shared" si="67"/>
        <v>2.8955130872795644E-3</v>
      </c>
      <c r="GJ49" s="40">
        <f t="shared" si="68"/>
        <v>2.7310396640533117E-3</v>
      </c>
      <c r="GK49" s="40">
        <f t="shared" si="69"/>
        <v>0</v>
      </c>
      <c r="GL49" s="40">
        <f t="shared" si="70"/>
        <v>2.7384308074166796E-3</v>
      </c>
      <c r="GM49" s="40">
        <f t="shared" si="71"/>
        <v>2.9358640951587275E-3</v>
      </c>
      <c r="GN49" s="40">
        <f t="shared" si="72"/>
        <v>2.6892984202799702E-3</v>
      </c>
      <c r="GO49" s="40">
        <f t="shared" si="73"/>
        <v>2.7971077957835745E-3</v>
      </c>
      <c r="GP49" s="40">
        <f t="shared" si="74"/>
        <v>0</v>
      </c>
      <c r="GQ49" s="40">
        <f t="shared" si="75"/>
        <v>2.9100490566620102E-3</v>
      </c>
      <c r="GR49" s="40">
        <f t="shared" si="76"/>
        <v>2.6357217715210547E-3</v>
      </c>
      <c r="GS49" s="40">
        <f t="shared" si="77"/>
        <v>0</v>
      </c>
      <c r="GT49" s="40">
        <f t="shared" si="78"/>
        <v>0</v>
      </c>
      <c r="GU49" s="40">
        <f t="shared" si="79"/>
        <v>2.7103444515515552E-3</v>
      </c>
      <c r="GV49" s="40">
        <f t="shared" si="80"/>
        <v>2.7384364126133293E-3</v>
      </c>
      <c r="GW49" s="40">
        <f t="shared" si="81"/>
        <v>2.7207249480885073E-3</v>
      </c>
      <c r="GX49" s="40">
        <f t="shared" si="82"/>
        <v>0</v>
      </c>
      <c r="GY49" s="40">
        <f t="shared" si="83"/>
        <v>2.6589096038372294E-3</v>
      </c>
      <c r="GZ49" s="40">
        <f t="shared" si="84"/>
        <v>2.9113853369959865E-3</v>
      </c>
      <c r="HA49" s="40">
        <f t="shared" si="85"/>
        <v>2.9200785049799511E-3</v>
      </c>
      <c r="HB49" s="40">
        <f t="shared" si="86"/>
        <v>2.7286550239825507E-3</v>
      </c>
      <c r="HC49" s="40">
        <f t="shared" si="87"/>
        <v>2.7339136766528363E-3</v>
      </c>
      <c r="HD49" s="40">
        <f t="shared" si="88"/>
        <v>5.1658559634088626</v>
      </c>
      <c r="HE49" s="40">
        <f t="shared" si="89"/>
        <v>2.9366831934920421E-3</v>
      </c>
      <c r="HF49" s="40">
        <f t="shared" si="90"/>
        <v>0</v>
      </c>
      <c r="HG49" s="40">
        <f t="shared" si="91"/>
        <v>1.8809936366449562E-3</v>
      </c>
      <c r="HH49" s="40">
        <f t="shared" si="92"/>
        <v>2.7533996119689999E-3</v>
      </c>
      <c r="HI49" s="40">
        <f t="shared" si="93"/>
        <v>2.746787676833614E-3</v>
      </c>
      <c r="HJ49" s="40">
        <f t="shared" si="94"/>
        <v>2.7687814430963666E-3</v>
      </c>
      <c r="HK49" s="40">
        <f t="shared" si="95"/>
        <v>2.7623699785909017E-3</v>
      </c>
      <c r="HL49" s="40">
        <f t="shared" si="96"/>
        <v>2.7443842288902235E-3</v>
      </c>
      <c r="HM49" s="40">
        <f t="shared" si="97"/>
        <v>0</v>
      </c>
      <c r="HN49" s="40">
        <f t="shared" si="98"/>
        <v>0</v>
      </c>
      <c r="HO49" s="40">
        <f t="shared" si="99"/>
        <v>0</v>
      </c>
      <c r="HP49" s="40">
        <f t="shared" si="100"/>
        <v>0</v>
      </c>
      <c r="HQ49" s="40">
        <f t="shared" si="101"/>
        <v>2.7751148387404087E-3</v>
      </c>
      <c r="HR49" s="40">
        <f t="shared" si="102"/>
        <v>2.7610209083830987E-3</v>
      </c>
      <c r="HS49" s="40">
        <f t="shared" si="103"/>
        <v>2.6824073505166842E-3</v>
      </c>
      <c r="HT49" s="40">
        <f t="shared" si="104"/>
        <v>0</v>
      </c>
      <c r="HU49" s="40">
        <f t="shared" si="105"/>
        <v>2.7469063181619052E-3</v>
      </c>
      <c r="HV49" s="40">
        <f t="shared" si="106"/>
        <v>2.7593613866780655E-3</v>
      </c>
      <c r="HW49" s="40">
        <f t="shared" si="107"/>
        <v>2.7376112625341095E-3</v>
      </c>
      <c r="HX49" s="40">
        <f t="shared" si="108"/>
        <v>0</v>
      </c>
      <c r="HY49" s="40">
        <f t="shared" si="109"/>
        <v>0</v>
      </c>
      <c r="HZ49" s="40">
        <f t="shared" si="110"/>
        <v>0</v>
      </c>
      <c r="IA49" s="40">
        <f t="shared" si="111"/>
        <v>0</v>
      </c>
      <c r="IB49" s="40">
        <f t="shared" si="112"/>
        <v>2.7015111837761481E-3</v>
      </c>
      <c r="IC49" s="40">
        <f t="shared" si="56"/>
        <v>0</v>
      </c>
    </row>
    <row r="50" spans="1:237" x14ac:dyDescent="0.25">
      <c r="A50" s="17" t="s">
        <v>219</v>
      </c>
      <c r="B50" s="17">
        <v>80.601178570000002</v>
      </c>
      <c r="C50" s="17">
        <v>0.16210902999999999</v>
      </c>
      <c r="D50" s="17">
        <v>279.57633346</v>
      </c>
      <c r="E50" s="17">
        <v>7.2793052899999999</v>
      </c>
      <c r="F50" s="17">
        <v>6.1483855570000001</v>
      </c>
      <c r="G50" s="17">
        <v>308.72370967000001</v>
      </c>
      <c r="H50" s="17">
        <v>63.203083825</v>
      </c>
      <c r="I50" s="17">
        <v>0.18546293999999999</v>
      </c>
      <c r="J50" s="17">
        <v>0.22921885</v>
      </c>
      <c r="K50" s="5">
        <v>9.5850000000000006E-6</v>
      </c>
      <c r="L50" s="17">
        <v>2.1525240000000001E-2</v>
      </c>
      <c r="N50" s="17">
        <v>1.898621E-2</v>
      </c>
      <c r="O50" s="17">
        <v>1.6397899999999999E-3</v>
      </c>
      <c r="P50" s="17">
        <v>2.86075E-4</v>
      </c>
      <c r="Q50" s="17">
        <v>2.2198000000000001E-4</v>
      </c>
      <c r="S50" s="5">
        <v>4.0663674000000001E-6</v>
      </c>
      <c r="T50" s="17">
        <v>1.9888999999999999E-4</v>
      </c>
      <c r="W50" s="17">
        <v>2.0642999999999999E-4</v>
      </c>
      <c r="X50" s="17">
        <v>3.4592999999999999E-4</v>
      </c>
      <c r="Y50" s="17">
        <v>2.3645071849999999</v>
      </c>
      <c r="AA50" s="17">
        <v>5.0662700000000003E-3</v>
      </c>
      <c r="AB50" s="17">
        <v>3.6280199999999999E-5</v>
      </c>
      <c r="AC50" s="17">
        <v>2.8601700000000001E-2</v>
      </c>
      <c r="AD50" s="17">
        <v>6.9353999999999998E-4</v>
      </c>
      <c r="AE50" s="17">
        <v>1.1743135E-2</v>
      </c>
      <c r="AF50" s="17">
        <v>9.5447499999999998E-4</v>
      </c>
      <c r="AG50" s="17">
        <v>2.5683794999999999E-2</v>
      </c>
      <c r="AI50" s="17">
        <v>2.1019999999999999E-4</v>
      </c>
      <c r="AJ50" s="17">
        <v>5.1736820000000003E-2</v>
      </c>
      <c r="AK50" s="17">
        <v>3.1292499999999998E-4</v>
      </c>
      <c r="AL50" s="17">
        <v>1.1641000000000001E-4</v>
      </c>
      <c r="AM50" s="17">
        <v>2.4099925000000001E-2</v>
      </c>
      <c r="AN50" s="17">
        <v>6.6449800000000002E-5</v>
      </c>
      <c r="AS50" s="5">
        <v>4.6631305000000004E-6</v>
      </c>
      <c r="AT50" s="5">
        <v>8.680772E-6</v>
      </c>
      <c r="AU50" s="17">
        <v>3.6510839999999998E-4</v>
      </c>
      <c r="AW50" s="17">
        <v>1.1912755000000001E-2</v>
      </c>
      <c r="AX50" s="17">
        <v>8.8363264999999996E-2</v>
      </c>
      <c r="AY50" s="17">
        <v>2.5827000000000001E-4</v>
      </c>
      <c r="BD50" s="5">
        <v>4.9160057E-8</v>
      </c>
      <c r="BF50" s="15"/>
      <c r="BG50" s="28" t="s">
        <v>219</v>
      </c>
      <c r="BH50" s="28">
        <v>1.16850335197341E-2</v>
      </c>
      <c r="BI50" s="28">
        <v>2.3530143288083599E-2</v>
      </c>
      <c r="BJ50" s="28">
        <v>0</v>
      </c>
      <c r="BK50" s="28">
        <v>0.22984459733763499</v>
      </c>
      <c r="BL50" s="28">
        <v>0</v>
      </c>
      <c r="BM50" s="28">
        <v>0.18596952053399099</v>
      </c>
      <c r="BN50" s="28">
        <v>0.18596952053399099</v>
      </c>
      <c r="BO50" s="28">
        <v>3.4634094412606002E-2</v>
      </c>
      <c r="BP50" s="28">
        <v>9.4426499988425096E-3</v>
      </c>
      <c r="BQ50" s="28">
        <v>3.9354760054454004E-6</v>
      </c>
      <c r="BR50" s="28">
        <v>5.6632201811096896E-6</v>
      </c>
      <c r="BS50" s="28">
        <v>2.1583378200843401E-2</v>
      </c>
      <c r="BT50" s="28">
        <v>4.9299723651515203E-8</v>
      </c>
      <c r="BU50" s="28">
        <v>0</v>
      </c>
      <c r="BV50" s="28">
        <v>0</v>
      </c>
      <c r="BW50" s="28">
        <v>3.4689692898361602E-4</v>
      </c>
      <c r="BX50" s="28">
        <v>1.9039036977077001E-2</v>
      </c>
      <c r="BY50" s="28">
        <v>3.9461158639087E-4</v>
      </c>
      <c r="BZ50" s="28">
        <v>1.24957376940755E-3</v>
      </c>
      <c r="CA50" s="28">
        <v>2.8683728026852E-4</v>
      </c>
      <c r="CB50" s="28">
        <v>0</v>
      </c>
      <c r="CC50" s="28">
        <v>68.3844543801832</v>
      </c>
      <c r="CD50" s="28">
        <v>2.2260658608243999E-4</v>
      </c>
      <c r="CE50" s="28">
        <v>1.1808898405507101E-6</v>
      </c>
      <c r="CF50" s="28">
        <v>2.8917460055005199E-6</v>
      </c>
      <c r="CG50" s="28">
        <v>0</v>
      </c>
      <c r="CH50" s="28">
        <v>1.9942375663618901E-4</v>
      </c>
      <c r="CI50" s="28">
        <v>6.9557247308982999E-4</v>
      </c>
      <c r="CJ50" s="28">
        <v>0</v>
      </c>
      <c r="CK50" s="28">
        <v>3.1380698027414601E-4</v>
      </c>
      <c r="CL50" s="28">
        <v>0</v>
      </c>
      <c r="CM50" s="28">
        <v>1.1672192000529E-4</v>
      </c>
      <c r="CN50" s="28">
        <v>80.815463425871997</v>
      </c>
      <c r="CO50" s="28">
        <v>0</v>
      </c>
      <c r="CP50" s="28">
        <v>2.0697348110914601E-4</v>
      </c>
      <c r="CQ50" s="28">
        <v>0.61871944117172295</v>
      </c>
      <c r="CR50" s="28">
        <v>20.209095623104702</v>
      </c>
      <c r="CS50" s="28">
        <v>0.29745027512100602</v>
      </c>
      <c r="CT50" s="28">
        <v>1.19470812047156E-2</v>
      </c>
      <c r="CU50" s="28">
        <v>2.1768044543593601E-2</v>
      </c>
      <c r="CV50" s="28">
        <v>6.7236879081995103E-3</v>
      </c>
      <c r="CW50" s="28">
        <v>2.3709385944293699</v>
      </c>
      <c r="CX50" s="28">
        <v>2.3709385944293699</v>
      </c>
      <c r="CY50" s="28">
        <v>3.2007459991071301E-4</v>
      </c>
      <c r="CZ50" s="28">
        <v>0</v>
      </c>
      <c r="DA50" s="28">
        <v>0</v>
      </c>
      <c r="DB50" s="28">
        <v>8.8488120770846002E-2</v>
      </c>
      <c r="DC50" s="28">
        <v>2.0320510749692999E-3</v>
      </c>
      <c r="DD50" s="28">
        <v>2.5400757229287699E-3</v>
      </c>
      <c r="DE50" s="28">
        <v>0</v>
      </c>
      <c r="DF50" s="28">
        <v>0</v>
      </c>
      <c r="DG50" s="28">
        <v>2.53540303536103E-2</v>
      </c>
      <c r="DH50" s="28">
        <v>6.4031939747681002E-3</v>
      </c>
      <c r="DI50" s="28">
        <v>1.6005303434249901E-4</v>
      </c>
      <c r="DJ50" s="28">
        <v>0.18913480369740901</v>
      </c>
      <c r="DK50" s="28">
        <v>1.52840972238298E-2</v>
      </c>
      <c r="DL50" s="28">
        <v>9.4456691854472795E-6</v>
      </c>
      <c r="DM50" s="28">
        <v>2.6891029944278001E-5</v>
      </c>
      <c r="DN50" s="28">
        <v>9.46461377712377E-3</v>
      </c>
      <c r="DO50" s="28">
        <v>1.9215565521034698E-2</v>
      </c>
      <c r="DP50" s="28">
        <v>1.3375785323170001E-2</v>
      </c>
      <c r="DQ50" s="28">
        <v>0</v>
      </c>
      <c r="DR50" s="28">
        <v>0</v>
      </c>
      <c r="DS50" s="28">
        <v>9.5479168960111403E-3</v>
      </c>
      <c r="DT50" s="28">
        <v>0.162347627981062</v>
      </c>
      <c r="DU50" s="28">
        <v>0</v>
      </c>
      <c r="DV50" s="28">
        <v>1.05591961584461E-2</v>
      </c>
      <c r="DW50" s="28">
        <v>1.5194733244046099E-2</v>
      </c>
      <c r="DX50" s="28">
        <v>80.320548700651003</v>
      </c>
      <c r="DY50" s="28">
        <v>252.30242544133699</v>
      </c>
      <c r="DZ50" s="28">
        <v>28.033502993986801</v>
      </c>
      <c r="EA50" s="28">
        <v>280.33592843532398</v>
      </c>
      <c r="EB50" s="28">
        <v>7.1618794953620405E-5</v>
      </c>
      <c r="EC50" s="28">
        <v>6.4831225030853501</v>
      </c>
      <c r="ED50" s="28">
        <v>7.8702611716463394E-3</v>
      </c>
      <c r="EE50" s="28">
        <v>6.6624497294267104E-5</v>
      </c>
      <c r="EF50" s="28">
        <v>0</v>
      </c>
      <c r="EG50" s="28">
        <v>0</v>
      </c>
      <c r="EH50" s="28">
        <v>0</v>
      </c>
      <c r="EI50" s="28">
        <v>0</v>
      </c>
      <c r="EJ50" s="28">
        <v>4.6762616577654804E-6</v>
      </c>
      <c r="EK50" s="28">
        <v>8.7047651740272992E-6</v>
      </c>
      <c r="EL50" s="28">
        <v>3.6609236858986701E-4</v>
      </c>
      <c r="EM50" s="28">
        <v>4.7402392786476802E-2</v>
      </c>
      <c r="EN50" s="28">
        <v>33.747171856087597</v>
      </c>
      <c r="EO50" s="28">
        <v>6.4149315630218806E-2</v>
      </c>
      <c r="EP50" s="28">
        <v>0.16730671924689999</v>
      </c>
      <c r="EQ50" s="28">
        <v>0.43656044643595299</v>
      </c>
      <c r="ER50" s="28">
        <v>9.4811905840594804E-2</v>
      </c>
      <c r="ES50" s="28">
        <v>2.8420741083681799E-3</v>
      </c>
      <c r="ET50" s="28">
        <v>5.0801609418145096E-4</v>
      </c>
      <c r="EU50" s="28">
        <v>2.2308019422719601E-2</v>
      </c>
      <c r="EV50" s="28">
        <v>7.2988122775270003</v>
      </c>
      <c r="EW50" s="28">
        <v>6.1648148131178804</v>
      </c>
      <c r="EX50" s="28">
        <v>1.13399746440912</v>
      </c>
      <c r="EY50" s="28">
        <v>0</v>
      </c>
      <c r="EZ50" s="28">
        <v>0</v>
      </c>
      <c r="FA50" s="28">
        <v>0.340544457745663</v>
      </c>
      <c r="FB50" s="28">
        <v>0</v>
      </c>
      <c r="FC50" s="28">
        <v>1.0962998341021899</v>
      </c>
      <c r="FD50" s="28">
        <v>0.27047281568809001</v>
      </c>
      <c r="FE50" s="28">
        <v>0.14538073138334401</v>
      </c>
      <c r="FF50" s="28">
        <v>2.74262144986964</v>
      </c>
      <c r="FG50" s="28">
        <v>2.10618731129812E-4</v>
      </c>
      <c r="FH50" s="28">
        <v>12.7947056497662</v>
      </c>
      <c r="FI50" s="28">
        <v>0.147784441651923</v>
      </c>
      <c r="FJ50" s="28">
        <v>0.58633009584594198</v>
      </c>
      <c r="FK50" s="28">
        <v>1.13359839503518E-7</v>
      </c>
      <c r="FL50" s="28">
        <v>0</v>
      </c>
      <c r="FM50" s="28">
        <v>309.56917180068001</v>
      </c>
      <c r="FN50" s="28">
        <v>5.7680597594328198</v>
      </c>
      <c r="FO50" s="28">
        <v>2.5896237338580102E-4</v>
      </c>
      <c r="FP50" s="28">
        <v>0</v>
      </c>
      <c r="FQ50" s="28">
        <v>1.12069635318043E-3</v>
      </c>
      <c r="FR50" s="28">
        <v>2.6486243594955399</v>
      </c>
      <c r="FS50" s="28">
        <v>5.18795627053113E-2</v>
      </c>
      <c r="FT50" s="28">
        <v>5.89624130028608E-2</v>
      </c>
      <c r="FU50" s="28">
        <v>63.381071172913899</v>
      </c>
      <c r="FV50" s="28">
        <v>2.4164667929506001E-2</v>
      </c>
      <c r="FW50" s="28">
        <v>0.36687173112341898</v>
      </c>
      <c r="FY50" s="26">
        <f t="shared" si="57"/>
        <v>1.2672639829882875</v>
      </c>
      <c r="FZ50" s="40">
        <f t="shared" si="58"/>
        <v>2.6585821655931989E-3</v>
      </c>
      <c r="GA50" s="40">
        <f t="shared" si="59"/>
        <v>1.4718364613125899E-3</v>
      </c>
      <c r="GB50" s="40">
        <f t="shared" si="60"/>
        <v>2.7169502007674622E-3</v>
      </c>
      <c r="GC50" s="40">
        <f t="shared" si="61"/>
        <v>2.6797869782708918E-3</v>
      </c>
      <c r="GD50" s="40">
        <f t="shared" si="62"/>
        <v>2.6721252214209935E-3</v>
      </c>
      <c r="GE50" s="40">
        <f t="shared" si="63"/>
        <v>2.7385720765785489E-3</v>
      </c>
      <c r="GF50" s="40">
        <f t="shared" si="64"/>
        <v>2.8161180933310016E-3</v>
      </c>
      <c r="GG50" s="40">
        <f t="shared" si="65"/>
        <v>2.7314380651519751E-3</v>
      </c>
      <c r="GH50" s="40">
        <f t="shared" si="66"/>
        <v>2.7299122111248066E-3</v>
      </c>
      <c r="GI50" s="40">
        <f t="shared" si="67"/>
        <v>1.4289187850900929E-3</v>
      </c>
      <c r="GJ50" s="40">
        <f t="shared" si="68"/>
        <v>2.700931596739464E-3</v>
      </c>
      <c r="GK50" s="40">
        <f t="shared" si="69"/>
        <v>0</v>
      </c>
      <c r="GL50" s="40">
        <f t="shared" si="70"/>
        <v>2.7823866415151582E-3</v>
      </c>
      <c r="GM50" s="40">
        <f t="shared" si="71"/>
        <v>2.68043822588268E-3</v>
      </c>
      <c r="GN50" s="40">
        <f t="shared" si="72"/>
        <v>2.6646168610329393E-3</v>
      </c>
      <c r="GO50" s="40">
        <f t="shared" si="73"/>
        <v>2.822714129380914E-3</v>
      </c>
      <c r="GP50" s="40">
        <f t="shared" si="74"/>
        <v>0</v>
      </c>
      <c r="GQ50" s="40">
        <f t="shared" si="75"/>
        <v>1.5415346019225318E-3</v>
      </c>
      <c r="GR50" s="40">
        <f t="shared" si="76"/>
        <v>2.6836775915783737E-3</v>
      </c>
      <c r="GS50" s="40">
        <f t="shared" si="77"/>
        <v>0</v>
      </c>
      <c r="GT50" s="40">
        <f t="shared" si="78"/>
        <v>0</v>
      </c>
      <c r="GU50" s="40">
        <f t="shared" si="79"/>
        <v>2.6327622397230217E-3</v>
      </c>
      <c r="GV50" s="40">
        <f t="shared" si="80"/>
        <v>2.7951579325760411E-3</v>
      </c>
      <c r="GW50" s="40">
        <f t="shared" si="81"/>
        <v>2.7199788058034761E-3</v>
      </c>
      <c r="GX50" s="40">
        <f t="shared" si="82"/>
        <v>0</v>
      </c>
      <c r="GY50" s="40">
        <f t="shared" si="83"/>
        <v>2.7382851840743465E-3</v>
      </c>
      <c r="GZ50" s="40">
        <f t="shared" si="84"/>
        <v>1.5572992906677401E-3</v>
      </c>
      <c r="HA50" s="40">
        <f t="shared" si="85"/>
        <v>2.7438683070750858E-3</v>
      </c>
      <c r="HB50" s="40">
        <f t="shared" si="86"/>
        <v>2.9305780341869489E-3</v>
      </c>
      <c r="HC50" s="40">
        <f t="shared" si="87"/>
        <v>0.13903019280371048</v>
      </c>
      <c r="HD50" s="40">
        <f t="shared" si="88"/>
        <v>9.0033179454790755</v>
      </c>
      <c r="HE50" s="40">
        <f t="shared" si="89"/>
        <v>2.7306868977969275E-3</v>
      </c>
      <c r="HF50" s="40">
        <f t="shared" si="90"/>
        <v>0</v>
      </c>
      <c r="HG50" s="40">
        <f t="shared" si="91"/>
        <v>1.9920605604758107E-3</v>
      </c>
      <c r="HH50" s="40">
        <f t="shared" si="92"/>
        <v>2.7590158287907284E-3</v>
      </c>
      <c r="HI50" s="40">
        <f t="shared" si="93"/>
        <v>2.8185037122186781E-3</v>
      </c>
      <c r="HJ50" s="40">
        <f t="shared" si="94"/>
        <v>2.6794949341980884E-3</v>
      </c>
      <c r="HK50" s="40">
        <f t="shared" si="95"/>
        <v>2.6864369704884777E-3</v>
      </c>
      <c r="HL50" s="40">
        <f t="shared" si="96"/>
        <v>2.62901158870458E-3</v>
      </c>
      <c r="HM50" s="40">
        <f t="shared" si="97"/>
        <v>0</v>
      </c>
      <c r="HN50" s="40">
        <f t="shared" si="98"/>
        <v>0</v>
      </c>
      <c r="HO50" s="40">
        <f t="shared" si="99"/>
        <v>0</v>
      </c>
      <c r="HP50" s="40">
        <f t="shared" si="100"/>
        <v>0</v>
      </c>
      <c r="HQ50" s="40">
        <f t="shared" si="101"/>
        <v>2.8159533097947727E-3</v>
      </c>
      <c r="HR50" s="40">
        <f t="shared" si="102"/>
        <v>2.7639447306413703E-3</v>
      </c>
      <c r="HS50" s="40">
        <f t="shared" si="103"/>
        <v>2.6950039765369165E-3</v>
      </c>
      <c r="HT50" s="40">
        <f t="shared" si="104"/>
        <v>0</v>
      </c>
      <c r="HU50" s="40">
        <f t="shared" si="105"/>
        <v>2.8814665218582793E-3</v>
      </c>
      <c r="HV50" s="40">
        <f t="shared" si="106"/>
        <v>1.4129827688689998E-3</v>
      </c>
      <c r="HW50" s="40">
        <f t="shared" si="107"/>
        <v>2.6808122732063736E-3</v>
      </c>
      <c r="HX50" s="40">
        <f t="shared" si="108"/>
        <v>0</v>
      </c>
      <c r="HY50" s="40">
        <f t="shared" si="109"/>
        <v>0</v>
      </c>
      <c r="HZ50" s="40">
        <f t="shared" si="110"/>
        <v>0</v>
      </c>
      <c r="IA50" s="40">
        <f t="shared" si="111"/>
        <v>0</v>
      </c>
      <c r="IB50" s="40">
        <f t="shared" si="112"/>
        <v>2.8410595926526968E-3</v>
      </c>
      <c r="IC50" s="40">
        <f t="shared" si="56"/>
        <v>0</v>
      </c>
    </row>
    <row r="51" spans="1:237" x14ac:dyDescent="0.25">
      <c r="A51" s="17" t="s">
        <v>220</v>
      </c>
      <c r="B51" s="17">
        <v>10468.165261</v>
      </c>
      <c r="C51" s="17">
        <v>23.586150459999999</v>
      </c>
      <c r="D51" s="17">
        <v>13864.986609</v>
      </c>
      <c r="E51" s="17">
        <v>823.20877953000002</v>
      </c>
      <c r="F51" s="17">
        <v>738.36227642999995</v>
      </c>
      <c r="G51" s="17">
        <v>3870.8608294999999</v>
      </c>
      <c r="H51" s="17">
        <v>51000.374680000001</v>
      </c>
      <c r="I51" s="17">
        <v>119.83279374999999</v>
      </c>
      <c r="J51" s="17">
        <v>87.494627217000001</v>
      </c>
      <c r="K51" s="17">
        <v>2.5436336000000002E-3</v>
      </c>
      <c r="L51" s="17">
        <v>1017.4326394</v>
      </c>
      <c r="M51" s="17">
        <v>7.6405700000000006E-5</v>
      </c>
      <c r="N51" s="17">
        <v>11.91994264</v>
      </c>
      <c r="O51" s="17">
        <v>0.104639708</v>
      </c>
      <c r="P51" s="17">
        <v>1.0224709889000001</v>
      </c>
      <c r="Q51" s="17">
        <v>1.8912733450999999</v>
      </c>
      <c r="S51" s="17">
        <v>8.3550215000000004E-3</v>
      </c>
      <c r="T51" s="17">
        <v>0.58345739679999997</v>
      </c>
      <c r="U51" s="17">
        <v>3.73825692E-2</v>
      </c>
      <c r="V51" s="17">
        <v>5.5535999999999998E-5</v>
      </c>
      <c r="W51" s="17">
        <v>0.72957096460000004</v>
      </c>
      <c r="X51" s="17">
        <v>1.1196993946</v>
      </c>
      <c r="Y51" s="17">
        <v>352.92087425</v>
      </c>
      <c r="AA51" s="17">
        <v>0.17696441930000001</v>
      </c>
      <c r="AB51" s="17">
        <v>5.2150006000000002E-3</v>
      </c>
      <c r="AC51" s="17">
        <v>1.1561057994999999</v>
      </c>
      <c r="AD51" s="17">
        <v>3.0258293472000002</v>
      </c>
      <c r="AE51" s="17">
        <v>131.09601192</v>
      </c>
      <c r="AF51" s="17">
        <v>4.2807144155000003</v>
      </c>
      <c r="AG51" s="17">
        <v>3.0051503024000001</v>
      </c>
      <c r="AH51" s="17">
        <v>0.17489925819999999</v>
      </c>
      <c r="AI51" s="17">
        <v>0.46235417719999999</v>
      </c>
      <c r="AJ51" s="17">
        <v>1953.6140098999999</v>
      </c>
      <c r="AK51" s="17">
        <v>2.35231419</v>
      </c>
      <c r="AL51" s="17">
        <v>0.55820179479999998</v>
      </c>
      <c r="AM51" s="17">
        <v>682.92823363000002</v>
      </c>
      <c r="AN51" s="17">
        <v>0.3608606895</v>
      </c>
      <c r="AO51" s="5">
        <v>5.6400999999999996E-6</v>
      </c>
      <c r="AP51" s="17">
        <v>5.0160800000000003E-5</v>
      </c>
      <c r="AR51" s="17">
        <v>1.4087069999999999E-4</v>
      </c>
      <c r="AS51" s="17">
        <v>5.1917190299999999E-2</v>
      </c>
      <c r="AT51" s="17">
        <v>2.1340904500000001E-2</v>
      </c>
      <c r="AU51" s="17">
        <v>2.6039752915999999</v>
      </c>
      <c r="AV51" s="17">
        <v>2059.0503902</v>
      </c>
      <c r="AW51" s="17">
        <v>197.26679114000001</v>
      </c>
      <c r="AX51" s="17">
        <v>938.83986098000003</v>
      </c>
      <c r="AY51" s="17">
        <v>0.61235816239999996</v>
      </c>
      <c r="AZ51" s="5">
        <v>1.035E-6</v>
      </c>
      <c r="BD51" s="17">
        <v>6.6447570000000001E-4</v>
      </c>
      <c r="BF51" s="15"/>
      <c r="BG51" s="28" t="s">
        <v>220</v>
      </c>
      <c r="BH51" s="28">
        <v>0.72119234809181898</v>
      </c>
      <c r="BI51" s="28">
        <v>4.5032660589904303</v>
      </c>
      <c r="BJ51" s="28">
        <v>0</v>
      </c>
      <c r="BK51" s="28">
        <v>87.734329584338795</v>
      </c>
      <c r="BL51" s="28">
        <v>0</v>
      </c>
      <c r="BM51" s="28">
        <v>120.160098372161</v>
      </c>
      <c r="BN51" s="28">
        <v>120.160098372161</v>
      </c>
      <c r="BO51" s="28">
        <v>5.8762167842088697</v>
      </c>
      <c r="BP51" s="28">
        <v>0.56648315093754897</v>
      </c>
      <c r="BQ51" s="28">
        <v>1.04575806654651E-3</v>
      </c>
      <c r="BR51" s="28">
        <v>1.50490935399063E-3</v>
      </c>
      <c r="BS51" s="28">
        <v>1019.8799380151</v>
      </c>
      <c r="BT51" s="28">
        <v>6.6631150578503804E-4</v>
      </c>
      <c r="BU51" s="28">
        <v>2.45195186759039E-5</v>
      </c>
      <c r="BV51" s="28">
        <v>5.21059608569365E-5</v>
      </c>
      <c r="BW51" s="28">
        <v>1.12272727374174</v>
      </c>
      <c r="BX51" s="28">
        <v>11.952636865184999</v>
      </c>
      <c r="BY51" s="28">
        <v>2.5181249269994498E-2</v>
      </c>
      <c r="BZ51" s="28">
        <v>7.9740880991197999E-2</v>
      </c>
      <c r="CA51" s="28">
        <v>1.0252894001159201</v>
      </c>
      <c r="CB51" s="28">
        <v>2064.6911229286402</v>
      </c>
      <c r="CC51" s="28">
        <v>158208.61003598801</v>
      </c>
      <c r="CD51" s="28">
        <v>1.8964759528307999</v>
      </c>
      <c r="CE51" s="28">
        <v>2.4295077990707501E-3</v>
      </c>
      <c r="CF51" s="28">
        <v>5.9480802829632202E-3</v>
      </c>
      <c r="CG51" s="28">
        <v>0</v>
      </c>
      <c r="CH51" s="28">
        <v>0.58506206988111997</v>
      </c>
      <c r="CI51" s="28">
        <v>3.03411368026052</v>
      </c>
      <c r="CJ51" s="28">
        <v>3.7483219104250301E-2</v>
      </c>
      <c r="CK51" s="28">
        <v>2.3587342438771799</v>
      </c>
      <c r="CL51" s="28">
        <v>0.17537950944303499</v>
      </c>
      <c r="CM51" s="28">
        <v>0.55973699575472502</v>
      </c>
      <c r="CN51" s="28">
        <v>10495.389320919499</v>
      </c>
      <c r="CO51" s="28">
        <v>5.5695767504158401E-5</v>
      </c>
      <c r="CP51" s="28">
        <v>0.73158459201855197</v>
      </c>
      <c r="CQ51" s="28">
        <v>346.70367260910598</v>
      </c>
      <c r="CR51" s="28">
        <v>22566.3798377198</v>
      </c>
      <c r="CS51" s="28">
        <v>228.710259277055</v>
      </c>
      <c r="CT51" s="28">
        <v>197.79123424745001</v>
      </c>
      <c r="CU51" s="28">
        <v>9.1651419488346804</v>
      </c>
      <c r="CV51" s="28">
        <v>0.43561264350821399</v>
      </c>
      <c r="CW51" s="28">
        <v>353.86264287362502</v>
      </c>
      <c r="CX51" s="28">
        <v>353.86264287362502</v>
      </c>
      <c r="CY51" s="28">
        <v>1.92033407169915E-2</v>
      </c>
      <c r="CZ51" s="28">
        <v>0</v>
      </c>
      <c r="DA51" s="28">
        <v>0</v>
      </c>
      <c r="DB51" s="28">
        <v>941.22666690688402</v>
      </c>
      <c r="DC51" s="28">
        <v>7.0970400494655903E-2</v>
      </c>
      <c r="DD51" s="28">
        <v>8.8711523291369498E-2</v>
      </c>
      <c r="DE51" s="28">
        <v>0</v>
      </c>
      <c r="DF51" s="28">
        <v>0</v>
      </c>
      <c r="DG51" s="28">
        <v>21.5042533470824</v>
      </c>
      <c r="DH51" s="28">
        <v>0.44516555486936898</v>
      </c>
      <c r="DI51" s="28">
        <v>9.60123791483216E-3</v>
      </c>
      <c r="DJ51" s="28">
        <v>17.0313923736968</v>
      </c>
      <c r="DK51" s="28">
        <v>1.0354600920209101</v>
      </c>
      <c r="DL51" s="28">
        <v>1.3596684006018599E-3</v>
      </c>
      <c r="DM51" s="28">
        <v>3.8698268004872102E-3</v>
      </c>
      <c r="DN51" s="28">
        <v>0.382542977316644</v>
      </c>
      <c r="DO51" s="28">
        <v>0.77667953041331095</v>
      </c>
      <c r="DP51" s="28">
        <v>131.69294092402001</v>
      </c>
      <c r="DQ51" s="28">
        <v>1.0378504637973401E-6</v>
      </c>
      <c r="DR51" s="28">
        <v>0</v>
      </c>
      <c r="DS51" s="28">
        <v>7.3795903321825502</v>
      </c>
      <c r="DT51" s="28">
        <v>23.649712483672101</v>
      </c>
      <c r="DU51" s="28">
        <v>0</v>
      </c>
      <c r="DV51" s="28">
        <v>1.2353022700379701</v>
      </c>
      <c r="DW51" s="28">
        <v>1.7776434993340899</v>
      </c>
      <c r="DX51" s="28">
        <v>74239.724188891996</v>
      </c>
      <c r="DY51" s="28">
        <v>12511.877134554399</v>
      </c>
      <c r="DZ51" s="28">
        <v>1390.3080436859</v>
      </c>
      <c r="EA51" s="28">
        <v>13902.185178240299</v>
      </c>
      <c r="EB51" s="28">
        <v>7.6541581974128598E-3</v>
      </c>
      <c r="EC51" s="28">
        <v>624.19908190301805</v>
      </c>
      <c r="ED51" s="28">
        <v>0.51495216775194597</v>
      </c>
      <c r="EE51" s="28">
        <v>0.36185048728081598</v>
      </c>
      <c r="EF51" s="28">
        <v>5.6558632319537901E-6</v>
      </c>
      <c r="EG51" s="28">
        <v>5.0299622954082999E-5</v>
      </c>
      <c r="EH51" s="28">
        <v>0</v>
      </c>
      <c r="EI51" s="28">
        <v>1.4125902847582299E-4</v>
      </c>
      <c r="EJ51" s="28">
        <v>5.2056017980973403E-2</v>
      </c>
      <c r="EK51" s="28">
        <v>2.1395689072837801E-2</v>
      </c>
      <c r="EL51" s="28">
        <v>2.6110766701328099</v>
      </c>
      <c r="EM51" s="28">
        <v>5.9416677790307304</v>
      </c>
      <c r="EN51" s="28">
        <v>31083.6577602422</v>
      </c>
      <c r="EO51" s="28">
        <v>7.7803616996533203</v>
      </c>
      <c r="EP51" s="28">
        <v>19.045288509840798</v>
      </c>
      <c r="EQ51" s="28">
        <v>78.663354300390694</v>
      </c>
      <c r="ER51" s="28">
        <v>11.064235766795001</v>
      </c>
      <c r="ES51" s="28">
        <v>0.169369428947789</v>
      </c>
      <c r="ET51" s="28">
        <v>1.7742173782397699E-2</v>
      </c>
      <c r="EU51" s="28">
        <v>2.6145122299200199</v>
      </c>
      <c r="EV51" s="28">
        <v>825.46754137813502</v>
      </c>
      <c r="EW51" s="28">
        <v>740.40416931069603</v>
      </c>
      <c r="EX51" s="28">
        <v>85.063372067439104</v>
      </c>
      <c r="EY51" s="28">
        <v>3.1009309410539102E-2</v>
      </c>
      <c r="EZ51" s="28">
        <v>8.3607853657192404E-3</v>
      </c>
      <c r="FA51" s="28">
        <v>32.766326145934798</v>
      </c>
      <c r="FB51" s="28">
        <v>2.1828349594184199E-2</v>
      </c>
      <c r="FC51" s="28">
        <v>127.07295758682</v>
      </c>
      <c r="FD51" s="28">
        <v>31.4291512994592</v>
      </c>
      <c r="FE51" s="28">
        <v>16.752423689655298</v>
      </c>
      <c r="FF51" s="28">
        <v>320.36579592299199</v>
      </c>
      <c r="FG51" s="28">
        <v>0.46324658024325099</v>
      </c>
      <c r="FH51" s="28">
        <v>17041.909280299202</v>
      </c>
      <c r="FI51" s="28">
        <v>17.820310972844499</v>
      </c>
      <c r="FJ51" s="28">
        <v>67.802782912195397</v>
      </c>
      <c r="FK51" s="28">
        <v>1.05443262184465</v>
      </c>
      <c r="FL51" s="28">
        <v>0</v>
      </c>
      <c r="FM51" s="28">
        <v>3881.3701632685602</v>
      </c>
      <c r="FN51" s="28">
        <v>1353.8792514146901</v>
      </c>
      <c r="FO51" s="28">
        <v>0.61403504702286904</v>
      </c>
      <c r="FP51" s="28">
        <v>0</v>
      </c>
      <c r="FQ51" s="28">
        <v>6.7209984322245203E-2</v>
      </c>
      <c r="FR51" s="28">
        <v>499.89336650514002</v>
      </c>
      <c r="FS51" s="28">
        <v>1958.87975793697</v>
      </c>
      <c r="FT51" s="28">
        <v>7.6484990648654803</v>
      </c>
      <c r="FU51" s="28">
        <v>51126.118874430198</v>
      </c>
      <c r="FV51" s="28">
        <v>684.70410259454798</v>
      </c>
      <c r="FW51" s="28">
        <v>172.26807071835299</v>
      </c>
      <c r="FY51" s="26">
        <f t="shared" si="57"/>
        <v>1.4520899654290333</v>
      </c>
      <c r="FZ51" s="40">
        <f t="shared" si="58"/>
        <v>2.6006524773662786E-3</v>
      </c>
      <c r="GA51" s="40">
        <f t="shared" si="59"/>
        <v>2.6948875688678929E-3</v>
      </c>
      <c r="GB51" s="40">
        <f t="shared" si="60"/>
        <v>2.6829141844358739E-3</v>
      </c>
      <c r="GC51" s="40">
        <f t="shared" si="61"/>
        <v>2.7438505325764612E-3</v>
      </c>
      <c r="GD51" s="40">
        <f t="shared" si="62"/>
        <v>2.7654349983434762E-3</v>
      </c>
      <c r="GE51" s="40">
        <f t="shared" si="63"/>
        <v>2.7149862088732793E-3</v>
      </c>
      <c r="GF51" s="40">
        <f t="shared" si="64"/>
        <v>2.465554326202006E-3</v>
      </c>
      <c r="GG51" s="40">
        <f t="shared" si="65"/>
        <v>2.7313443333704199E-3</v>
      </c>
      <c r="GH51" s="40">
        <f t="shared" si="66"/>
        <v>2.7396238484940919E-3</v>
      </c>
      <c r="GI51" s="40">
        <f t="shared" si="67"/>
        <v>2.7652648310432792E-3</v>
      </c>
      <c r="GJ51" s="40">
        <f t="shared" si="68"/>
        <v>2.4053667243693765E-3</v>
      </c>
      <c r="GK51" s="40">
        <f t="shared" si="69"/>
        <v>2.8764808494706174E-3</v>
      </c>
      <c r="GL51" s="40">
        <f t="shared" si="70"/>
        <v>2.7428173249161598E-3</v>
      </c>
      <c r="GM51" s="40">
        <f t="shared" si="71"/>
        <v>2.6989970307686887E-3</v>
      </c>
      <c r="GN51" s="40">
        <f t="shared" si="72"/>
        <v>2.7564705957594813E-3</v>
      </c>
      <c r="GO51" s="40">
        <f t="shared" si="73"/>
        <v>2.7508491801458623E-3</v>
      </c>
      <c r="GP51" s="40">
        <f t="shared" si="74"/>
        <v>0</v>
      </c>
      <c r="GQ51" s="40">
        <f t="shared" si="75"/>
        <v>2.7009603786141705E-3</v>
      </c>
      <c r="GR51" s="40">
        <f t="shared" si="76"/>
        <v>2.7502832082015017E-3</v>
      </c>
      <c r="GS51" s="40">
        <f t="shared" si="77"/>
        <v>2.6924287550118653E-3</v>
      </c>
      <c r="GT51" s="40">
        <f t="shared" si="78"/>
        <v>2.8768277182080518E-3</v>
      </c>
      <c r="GU51" s="40">
        <f t="shared" si="79"/>
        <v>2.7600158397969405E-3</v>
      </c>
      <c r="GV51" s="40">
        <f t="shared" si="80"/>
        <v>2.7041893175459293E-3</v>
      </c>
      <c r="GW51" s="40">
        <f t="shared" si="81"/>
        <v>2.668497933499674E-3</v>
      </c>
      <c r="GX51" s="40">
        <f t="shared" si="82"/>
        <v>0</v>
      </c>
      <c r="GY51" s="40">
        <f t="shared" si="83"/>
        <v>2.5975745307526246E-3</v>
      </c>
      <c r="GZ51" s="40">
        <f t="shared" si="84"/>
        <v>2.7794054499379072E-3</v>
      </c>
      <c r="HA51" s="40">
        <f t="shared" si="85"/>
        <v>2.6958676544161938E-3</v>
      </c>
      <c r="HB51" s="40">
        <f t="shared" si="86"/>
        <v>2.7378718724457574E-3</v>
      </c>
      <c r="HC51" s="40">
        <f t="shared" si="87"/>
        <v>4.5533727172744351E-3</v>
      </c>
      <c r="HD51" s="40">
        <f t="shared" si="88"/>
        <v>0.72391559349576273</v>
      </c>
      <c r="HE51" s="40">
        <f t="shared" si="89"/>
        <v>2.5940356347016053E-3</v>
      </c>
      <c r="HF51" s="40">
        <f t="shared" si="90"/>
        <v>2.7458735272954744E-3</v>
      </c>
      <c r="HG51" s="40">
        <f t="shared" si="91"/>
        <v>1.9301286486808882E-3</v>
      </c>
      <c r="HH51" s="40">
        <f t="shared" si="92"/>
        <v>2.6953881423278795E-3</v>
      </c>
      <c r="HI51" s="40">
        <f t="shared" si="93"/>
        <v>2.7292501590444095E-3</v>
      </c>
      <c r="HJ51" s="40">
        <f t="shared" si="94"/>
        <v>2.7502615882399445E-3</v>
      </c>
      <c r="HK51" s="40">
        <f t="shared" si="95"/>
        <v>2.6003742078557729E-3</v>
      </c>
      <c r="HL51" s="40">
        <f t="shared" si="96"/>
        <v>2.742880589701866E-3</v>
      </c>
      <c r="HM51" s="40">
        <f t="shared" si="97"/>
        <v>2.7948497285137657E-3</v>
      </c>
      <c r="HN51" s="40">
        <f t="shared" si="98"/>
        <v>2.7675586131600139E-3</v>
      </c>
      <c r="HO51" s="40">
        <f t="shared" si="99"/>
        <v>0</v>
      </c>
      <c r="HP51" s="40">
        <f t="shared" si="100"/>
        <v>2.7566305542813035E-3</v>
      </c>
      <c r="HQ51" s="40">
        <f t="shared" si="101"/>
        <v>2.6740214593894106E-3</v>
      </c>
      <c r="HR51" s="40">
        <f t="shared" si="102"/>
        <v>2.5671157863904124E-3</v>
      </c>
      <c r="HS51" s="40">
        <f t="shared" si="103"/>
        <v>2.7271297679812481E-3</v>
      </c>
      <c r="HT51" s="40">
        <f t="shared" si="104"/>
        <v>2.7394826059076016E-3</v>
      </c>
      <c r="HU51" s="40">
        <f t="shared" si="105"/>
        <v>2.6585473632903599E-3</v>
      </c>
      <c r="HV51" s="40">
        <f t="shared" si="106"/>
        <v>2.5422929149946268E-3</v>
      </c>
      <c r="HW51" s="40">
        <f t="shared" si="107"/>
        <v>2.7384049496407582E-3</v>
      </c>
      <c r="HX51" s="40">
        <f t="shared" si="108"/>
        <v>2.7540713017778292E-3</v>
      </c>
      <c r="HY51" s="40">
        <f t="shared" si="109"/>
        <v>0</v>
      </c>
      <c r="HZ51" s="40">
        <f t="shared" si="110"/>
        <v>0</v>
      </c>
      <c r="IA51" s="40">
        <f t="shared" si="111"/>
        <v>0</v>
      </c>
      <c r="IB51" s="40">
        <f t="shared" si="112"/>
        <v>2.7627884436376387E-3</v>
      </c>
      <c r="IC51" s="40">
        <f t="shared" si="56"/>
        <v>0</v>
      </c>
    </row>
    <row r="52" spans="1:237" x14ac:dyDescent="0.25">
      <c r="B52" s="17"/>
      <c r="C52" s="17"/>
      <c r="D52" s="17"/>
      <c r="E52" s="17"/>
      <c r="F52" s="17"/>
      <c r="G52" s="17"/>
      <c r="H52" s="17"/>
      <c r="AO52" s="5"/>
      <c r="AZ52" s="5"/>
      <c r="BF52" s="15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HY52" s="40"/>
      <c r="HZ52" s="40"/>
      <c r="IA52" s="40"/>
    </row>
    <row r="53" spans="1:237" x14ac:dyDescent="0.25">
      <c r="B53" s="17"/>
      <c r="C53" s="17"/>
      <c r="D53" s="17"/>
      <c r="E53" s="17"/>
      <c r="F53" s="17"/>
      <c r="G53" s="17"/>
      <c r="H53" s="17"/>
      <c r="AO53" s="5"/>
      <c r="AZ53" s="5"/>
      <c r="BF53" s="15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HY53" s="40"/>
      <c r="HZ53" s="40"/>
      <c r="IA53" s="40"/>
    </row>
    <row r="54" spans="1:237" x14ac:dyDescent="0.25">
      <c r="A54" s="17" t="s">
        <v>339</v>
      </c>
      <c r="B54" s="17">
        <v>5361.8532240000004</v>
      </c>
      <c r="C54" s="17"/>
      <c r="D54" s="17">
        <v>8046.7447457999997</v>
      </c>
      <c r="E54" s="17">
        <v>169.28498377</v>
      </c>
      <c r="F54" s="17">
        <v>142.86626526000001</v>
      </c>
      <c r="G54" s="17">
        <v>70.618573499999997</v>
      </c>
      <c r="H54" s="17">
        <v>2300.5979978</v>
      </c>
      <c r="I54" s="17">
        <v>59.007557200999997</v>
      </c>
      <c r="J54" s="17">
        <v>39.231968260000002</v>
      </c>
      <c r="K54" s="17">
        <v>6.0147399999999999E-5</v>
      </c>
      <c r="L54" s="17">
        <v>23.013380713</v>
      </c>
      <c r="N54" s="17">
        <v>4.4480301916</v>
      </c>
      <c r="O54" s="17">
        <v>3.30668E-4</v>
      </c>
      <c r="Q54" s="17">
        <v>2.2038483000000001E-2</v>
      </c>
      <c r="S54" s="17">
        <v>1.68504E-5</v>
      </c>
      <c r="T54" s="5">
        <v>1.9747602999999999E-2</v>
      </c>
      <c r="W54" s="17">
        <v>2.0494385E-2</v>
      </c>
      <c r="Y54" s="17">
        <v>453.40902655999997</v>
      </c>
      <c r="AA54" s="5">
        <v>2.1942000000000001E-6</v>
      </c>
      <c r="AB54" s="17">
        <v>2.9982380000000001E-4</v>
      </c>
      <c r="AC54" s="17">
        <v>1.1424E-4</v>
      </c>
      <c r="AD54" s="17">
        <v>0.32020586750000002</v>
      </c>
      <c r="AE54" s="17">
        <v>26.862882212999999</v>
      </c>
      <c r="AF54" s="17">
        <v>0.29809617300000002</v>
      </c>
      <c r="AG54" s="17">
        <v>6.31348E-4</v>
      </c>
      <c r="AI54" s="17">
        <v>2.0870583000000002E-2</v>
      </c>
      <c r="AJ54" s="17">
        <v>31.036339891000001</v>
      </c>
      <c r="AK54" s="17">
        <v>0.15272987260000001</v>
      </c>
      <c r="AL54" s="17">
        <v>5.1220623299999997E-2</v>
      </c>
      <c r="AM54" s="17">
        <v>32.986607605000003</v>
      </c>
      <c r="AN54" s="17">
        <v>3.2016489299999999E-2</v>
      </c>
      <c r="AS54" s="17">
        <v>4.9887689999999997E-4</v>
      </c>
      <c r="AT54" s="17">
        <v>1.9421858E-3</v>
      </c>
      <c r="AU54" s="17">
        <v>0.23069676980000001</v>
      </c>
      <c r="AW54" s="17">
        <v>8.3903075680000008</v>
      </c>
      <c r="AX54" s="17">
        <v>8.7698650110000003</v>
      </c>
      <c r="AY54" s="17">
        <v>2.5643276E-2</v>
      </c>
      <c r="BD54" s="5">
        <v>6.2178E-7</v>
      </c>
      <c r="BF54" s="15"/>
      <c r="BG54" s="28" t="s">
        <v>339</v>
      </c>
      <c r="BH54" s="28">
        <v>1.28140456740355E-5</v>
      </c>
      <c r="BI54" s="28">
        <v>2.5798334754212302E-5</v>
      </c>
      <c r="BJ54" s="28">
        <v>0</v>
      </c>
      <c r="BK54" s="28">
        <v>39.338688490047701</v>
      </c>
      <c r="BL54" s="28">
        <v>0</v>
      </c>
      <c r="BM54" s="28">
        <v>59.165685762621699</v>
      </c>
      <c r="BN54" s="28">
        <v>59.165685762621699</v>
      </c>
      <c r="BO54" s="28">
        <v>2.02221495395096</v>
      </c>
      <c r="BP54" s="28">
        <v>1.03550364364489E-5</v>
      </c>
      <c r="BQ54" s="28">
        <v>2.4727194563401999E-5</v>
      </c>
      <c r="BR54" s="28">
        <v>3.5583921691827001E-5</v>
      </c>
      <c r="BS54" s="28">
        <v>23.075960791547299</v>
      </c>
      <c r="BT54" s="28">
        <v>6.2349949899965698E-7</v>
      </c>
      <c r="BU54" s="28">
        <v>0</v>
      </c>
      <c r="BV54" s="28">
        <v>0</v>
      </c>
      <c r="BW54" s="28">
        <v>0</v>
      </c>
      <c r="BX54" s="28">
        <v>4.46031017851484</v>
      </c>
      <c r="BY54" s="28">
        <v>7.9559516526397597E-5</v>
      </c>
      <c r="BZ54" s="28">
        <v>2.5199226177681201E-4</v>
      </c>
      <c r="CA54" s="28">
        <v>0</v>
      </c>
      <c r="CB54" s="28">
        <v>0</v>
      </c>
      <c r="CC54" s="28">
        <v>13380.2920693175</v>
      </c>
      <c r="CD54" s="28">
        <v>2.20969064678978E-2</v>
      </c>
      <c r="CE54" s="28">
        <v>4.9018667636700601E-6</v>
      </c>
      <c r="CF54" s="28">
        <v>1.19984788108269E-5</v>
      </c>
      <c r="CG54" s="28">
        <v>0</v>
      </c>
      <c r="CH54" s="28">
        <v>1.9802639297607401E-2</v>
      </c>
      <c r="CI54" s="28">
        <v>0.321083791802111</v>
      </c>
      <c r="CJ54" s="28">
        <v>0</v>
      </c>
      <c r="CK54" s="28">
        <v>0.15315189179715299</v>
      </c>
      <c r="CL54" s="28">
        <v>0</v>
      </c>
      <c r="CM54" s="28">
        <v>5.1361174953289103E-2</v>
      </c>
      <c r="CN54" s="28">
        <v>5376.2756335697504</v>
      </c>
      <c r="CO54" s="28">
        <v>0</v>
      </c>
      <c r="CP54" s="28">
        <v>2.05496058466576E-2</v>
      </c>
      <c r="CQ54" s="28">
        <v>85.873280196186997</v>
      </c>
      <c r="CR54" s="28">
        <v>2328.19295025876</v>
      </c>
      <c r="CS54" s="28">
        <v>43.666164799536901</v>
      </c>
      <c r="CT54" s="28">
        <v>8.4086851070873099</v>
      </c>
      <c r="CU54" s="28">
        <v>0.16467845378210499</v>
      </c>
      <c r="CV54" s="28">
        <v>7.3735887002099897E-6</v>
      </c>
      <c r="CW54" s="28">
        <v>454.62542863345197</v>
      </c>
      <c r="CX54" s="28">
        <v>454.62542863345197</v>
      </c>
      <c r="CY54" s="28">
        <v>3.5121572777327703E-7</v>
      </c>
      <c r="CZ54" s="28">
        <v>0</v>
      </c>
      <c r="DA54" s="28">
        <v>0</v>
      </c>
      <c r="DB54" s="28">
        <v>8.7940372319317301</v>
      </c>
      <c r="DC54" s="28">
        <v>8.7827192272799996E-7</v>
      </c>
      <c r="DD54" s="28">
        <v>1.09774095553828E-6</v>
      </c>
      <c r="DE54" s="28">
        <v>0</v>
      </c>
      <c r="DF54" s="28">
        <v>0</v>
      </c>
      <c r="DG54" s="28">
        <v>3.9864385545109302</v>
      </c>
      <c r="DH54" s="28">
        <v>1.10695559357793E-4</v>
      </c>
      <c r="DI54" s="28">
        <v>1.75549335194034E-7</v>
      </c>
      <c r="DJ54" s="28">
        <v>16.265057829589299</v>
      </c>
      <c r="DK54" s="28">
        <v>1.6766579077034999E-5</v>
      </c>
      <c r="DL54" s="28">
        <v>7.80863881126784E-5</v>
      </c>
      <c r="DM54" s="28">
        <v>2.2225047812739399E-4</v>
      </c>
      <c r="DN54" s="28">
        <v>3.7802873724763602E-5</v>
      </c>
      <c r="DO54" s="28">
        <v>7.6735395757204693E-5</v>
      </c>
      <c r="DP54" s="28">
        <v>26.9365766972779</v>
      </c>
      <c r="DQ54" s="28">
        <v>0</v>
      </c>
      <c r="DR54" s="28">
        <v>0</v>
      </c>
      <c r="DS54" s="28">
        <v>1.6610658878162601</v>
      </c>
      <c r="DT54" s="28">
        <v>0</v>
      </c>
      <c r="DU54" s="28">
        <v>0</v>
      </c>
      <c r="DV54" s="28">
        <v>2.5957704327121998E-4</v>
      </c>
      <c r="DW54" s="28">
        <v>3.7351014401693002E-4</v>
      </c>
      <c r="DX54" s="28">
        <v>4949.9135500476696</v>
      </c>
      <c r="DY54" s="28">
        <v>7261.59617387854</v>
      </c>
      <c r="DZ54" s="28">
        <v>806.80556027711805</v>
      </c>
      <c r="EA54" s="28">
        <v>8068.40173415565</v>
      </c>
      <c r="EB54" s="28">
        <v>2.5016142462672998E-5</v>
      </c>
      <c r="EC54" s="28">
        <v>185.56650410114801</v>
      </c>
      <c r="ED54" s="28">
        <v>8.6317344927991307E-6</v>
      </c>
      <c r="EE54" s="28">
        <v>3.21102531457199E-2</v>
      </c>
      <c r="EF54" s="28">
        <v>0</v>
      </c>
      <c r="EG54" s="28">
        <v>0</v>
      </c>
      <c r="EH54" s="28">
        <v>0</v>
      </c>
      <c r="EI54" s="28">
        <v>0</v>
      </c>
      <c r="EJ54" s="28">
        <v>5.0027282197125805E-4</v>
      </c>
      <c r="EK54" s="28">
        <v>1.94733616627257E-3</v>
      </c>
      <c r="EL54" s="28">
        <v>0.231327121149489</v>
      </c>
      <c r="EM54" s="28">
        <v>1.0897306613314801</v>
      </c>
      <c r="EN54" s="28">
        <v>930.03544137502195</v>
      </c>
      <c r="EO54" s="28">
        <v>1.4022361480844501</v>
      </c>
      <c r="EP54" s="28">
        <v>3.1383337136306202</v>
      </c>
      <c r="EQ54" s="28">
        <v>7.6156927197870097</v>
      </c>
      <c r="ER54" s="28">
        <v>1.77941864118124</v>
      </c>
      <c r="ES54" s="28">
        <v>1.5330537872649901</v>
      </c>
      <c r="ET54" s="28">
        <v>2.1957428749373001E-7</v>
      </c>
      <c r="EU54" s="28">
        <v>0.43299460639229898</v>
      </c>
      <c r="EV54" s="28">
        <v>169.71349012134201</v>
      </c>
      <c r="EW54" s="28">
        <v>143.223164884483</v>
      </c>
      <c r="EX54" s="28">
        <v>26.4903252368591</v>
      </c>
      <c r="EY54" s="28">
        <v>0</v>
      </c>
      <c r="EZ54" s="28">
        <v>5.5935371506362998E-5</v>
      </c>
      <c r="FA54" s="28">
        <v>22.985233232471799</v>
      </c>
      <c r="FB54" s="28">
        <v>0</v>
      </c>
      <c r="FC54" s="28">
        <v>21.133068778694501</v>
      </c>
      <c r="FD54" s="28">
        <v>5.05375091078447</v>
      </c>
      <c r="FE54" s="28">
        <v>2.7836739253845599</v>
      </c>
      <c r="FF54" s="28">
        <v>52.831287333895702</v>
      </c>
      <c r="FG54" s="28">
        <v>2.0911561302270301E-2</v>
      </c>
      <c r="FH54" s="28">
        <v>743.56253680138002</v>
      </c>
      <c r="FI54" s="28">
        <v>2.97715332594785</v>
      </c>
      <c r="FJ54" s="28">
        <v>17.139096766370699</v>
      </c>
      <c r="FK54" s="28">
        <v>1.3283843978901699</v>
      </c>
      <c r="FL54" s="28">
        <v>0</v>
      </c>
      <c r="FM54" s="28">
        <v>70.795655148618806</v>
      </c>
      <c r="FN54" s="28">
        <v>15.9117235572387</v>
      </c>
      <c r="FO54" s="28">
        <v>2.5711354255195901E-2</v>
      </c>
      <c r="FP54" s="28">
        <v>0</v>
      </c>
      <c r="FQ54" s="28">
        <v>1.2289735388481899E-6</v>
      </c>
      <c r="FR54" s="28">
        <v>20.586176291092801</v>
      </c>
      <c r="FS54" s="28">
        <v>31.120064149420401</v>
      </c>
      <c r="FT54" s="28">
        <v>4.4408104895914298E-3</v>
      </c>
      <c r="FU54" s="28">
        <v>2306.4967510485699</v>
      </c>
      <c r="FV54" s="28">
        <v>33.073507195886201</v>
      </c>
      <c r="FW54" s="28">
        <v>26.9998329231578</v>
      </c>
      <c r="FY54" s="26">
        <f>DX54/FU54</f>
        <v>2.1460743648554286</v>
      </c>
      <c r="FZ54" s="40">
        <f>(CN54-B54)/(B54+1E-50)</f>
        <v>2.6898180474606024E-3</v>
      </c>
      <c r="GA54" s="40">
        <f>(DT54-C54)/(C54+1E-50)</f>
        <v>0</v>
      </c>
      <c r="GB54" s="40">
        <f>(EA54-D54)/(D54+1E-50)</f>
        <v>2.6913974582024893E-3</v>
      </c>
      <c r="GC54" s="40">
        <f>(EV54-E54)/(E54+1E-50)</f>
        <v>2.5312720703225574E-3</v>
      </c>
      <c r="GD54" s="40">
        <f>(EW54-F54)/(F54+1E-50)</f>
        <v>2.4981378482420323E-3</v>
      </c>
      <c r="GE54" s="40">
        <f>(FM54-G54)/(G54+1E-50)</f>
        <v>2.5075789532736682E-3</v>
      </c>
      <c r="GF54" s="40">
        <f>(FU54-H54)/(H54+1E-50)</f>
        <v>2.5640086856594095E-3</v>
      </c>
      <c r="GG54" s="40">
        <f>(BN54-I54)/(I54+1E-50)</f>
        <v>2.6798018613626295E-3</v>
      </c>
      <c r="GH54" s="40">
        <f>(BK54-J54)/(J54+1E-50)</f>
        <v>2.7202364495311012E-3</v>
      </c>
      <c r="GI54" s="40">
        <f>(BR54+BQ54-K54)/(K54+1E-50)</f>
        <v>2.7219174100460083E-3</v>
      </c>
      <c r="GJ54" s="40">
        <f>(BS54-L54)/(L54+1E-50)</f>
        <v>2.7192909780503561E-3</v>
      </c>
      <c r="GK54" s="40">
        <f>(BU54+BV54-M54)/(M54+1E-50)</f>
        <v>0</v>
      </c>
      <c r="GL54" s="40">
        <f>(BX54-N54)/(N54+1E-50)</f>
        <v>2.760769685878137E-3</v>
      </c>
      <c r="GM54" s="40">
        <f>(BY54+BZ54-O54)/(O54+1E-50)</f>
        <v>2.6727058657312242E-3</v>
      </c>
      <c r="GN54" s="40">
        <f>(CA54-P54)/(P54+1E-50)</f>
        <v>0</v>
      </c>
      <c r="GO54" s="40">
        <f>(CD54-Q54)/(Q54+1E-50)</f>
        <v>2.650975019369472E-3</v>
      </c>
      <c r="GP54" s="40">
        <f>(CG54-R54)/(R54+1E-50)</f>
        <v>0</v>
      </c>
      <c r="GQ54" s="40">
        <f>(CE54+CF54-S54)/(S54+1E-50)</f>
        <v>2.964058686853714E-3</v>
      </c>
      <c r="GR54" s="40">
        <f>(CH54-T54)/(T54+1E-50)</f>
        <v>2.7869862285261606E-3</v>
      </c>
      <c r="GS54" s="40">
        <f>(CJ54-U54)/(U54+1E-50)</f>
        <v>0</v>
      </c>
      <c r="GT54" s="40">
        <f>(CO54-V54)/(V54+1E-50)</f>
        <v>0</v>
      </c>
      <c r="GU54" s="40">
        <f>(CP54-W54)/(W54+1E-50)</f>
        <v>2.6944378500550199E-3</v>
      </c>
      <c r="GV54" s="40">
        <f>(BW54-X54)/(X54+1E-50)</f>
        <v>0</v>
      </c>
      <c r="GW54" s="40">
        <f>(CX54-Y54)/(Y54+1E-50)</f>
        <v>2.682791921194879E-3</v>
      </c>
      <c r="GX54" s="40">
        <f>(DA54-Z54)/(Z54+1E-50)</f>
        <v>0</v>
      </c>
      <c r="GY54" s="40">
        <f>(DC54+DD54+ET54-AA54)/(AA54+1E-50)</f>
        <v>6.321965910170707E-4</v>
      </c>
      <c r="GZ54" s="40">
        <f>(DL54+DM54-AB54)/(AB54+1E-50)</f>
        <v>1.7112258602299108E-3</v>
      </c>
      <c r="HA54" s="40">
        <f>(DO54+DN54-AC54)/(AC54+1E-50)</f>
        <v>2.6109023281538123E-3</v>
      </c>
      <c r="HB54" s="40">
        <f>(CI54-AD54)/(AD54+1E-50)</f>
        <v>2.7417495780616115E-3</v>
      </c>
      <c r="HC54" s="40">
        <f>(DP54-AE54)/(AE54+1E-50)</f>
        <v>2.7433573096723551E-3</v>
      </c>
      <c r="HD54" s="40">
        <f>(DS54-AF54)/(AF54+1E-50)</f>
        <v>4.5722482818196397</v>
      </c>
      <c r="HE54" s="40">
        <f>(DV54+DW54-AG54)/(AG54+1E-50)</f>
        <v>2.7547205157060768E-3</v>
      </c>
      <c r="HF54" s="40">
        <f>(CL54-AH54)/(AH54+1E-50)</f>
        <v>0</v>
      </c>
      <c r="HG54" s="40">
        <f>(FG54-AI54)/(AI54+1E-50)</f>
        <v>1.9634478955523E-3</v>
      </c>
      <c r="HH54" s="40">
        <f>(FS54-AJ54)/(AJ54+1E-50)</f>
        <v>2.6976202321034141E-3</v>
      </c>
      <c r="HI54" s="40">
        <f>(CK54-AK54)/(AK54+1E-50)</f>
        <v>2.7631738962963295E-3</v>
      </c>
      <c r="HJ54" s="40">
        <f>(CM54-AL54)/(AL54+1E-50)</f>
        <v>2.7440441805226144E-3</v>
      </c>
      <c r="HK54" s="40">
        <f>(FV54-AM54)/(AM54+1E-50)</f>
        <v>2.6343900508588713E-3</v>
      </c>
      <c r="HL54" s="40">
        <f t="shared" ref="HL54:HS54" si="113">(EE54-AN54)/(AN54+1E-50)</f>
        <v>2.9286110929064462E-3</v>
      </c>
      <c r="HM54" s="40">
        <f t="shared" si="113"/>
        <v>0</v>
      </c>
      <c r="HN54" s="40">
        <f t="shared" si="113"/>
        <v>0</v>
      </c>
      <c r="HO54" s="40">
        <f t="shared" si="113"/>
        <v>0</v>
      </c>
      <c r="HP54" s="40">
        <f t="shared" si="113"/>
        <v>0</v>
      </c>
      <c r="HQ54" s="40">
        <f t="shared" si="113"/>
        <v>2.7981291001008129E-3</v>
      </c>
      <c r="HR54" s="40">
        <f t="shared" si="113"/>
        <v>2.6518401445268466E-3</v>
      </c>
      <c r="HS54" s="40">
        <f t="shared" si="113"/>
        <v>2.7323804751816449E-3</v>
      </c>
      <c r="HT54" s="40">
        <f>(CB54-AV54)/(AV54+1E-50)</f>
        <v>0</v>
      </c>
      <c r="HU54" s="40">
        <f>(CT54-AW54)/(AW54+1E-50)</f>
        <v>2.1903296081063404E-3</v>
      </c>
      <c r="HV54" s="40">
        <f>(DB54-AX54)/(AX54+1E-50)</f>
        <v>2.7562819839770372E-3</v>
      </c>
      <c r="HW54" s="40">
        <f>(FO54-AY54)/(AY54+1E-50)</f>
        <v>2.6548189551093941E-3</v>
      </c>
      <c r="HX54" s="40">
        <f>(DQ54-AZ54)/(AZ54+1E-50)</f>
        <v>0</v>
      </c>
      <c r="HY54" s="40">
        <f>(BL54-BA54)/(BA54+1E-50)</f>
        <v>0</v>
      </c>
      <c r="HZ54" s="40">
        <f>(BJ54-BB54)/(BB54+1E-50)</f>
        <v>0</v>
      </c>
      <c r="IA54" s="40">
        <f>(FL54-BC54)/(BC54+1E-50)</f>
        <v>0</v>
      </c>
      <c r="IB54" s="40">
        <f>(BT54-BD54)/(BD54+1E-50)</f>
        <v>2.7654459771253156E-3</v>
      </c>
      <c r="IC54" s="40">
        <f t="shared" ref="IC54" si="114">(DF54-BE54)/(BE54+1E-50)</f>
        <v>0</v>
      </c>
    </row>
    <row r="55" spans="1:237" x14ac:dyDescent="0.25">
      <c r="A55" s="17" t="s">
        <v>340</v>
      </c>
      <c r="B55" s="17">
        <v>8158.1203999999998</v>
      </c>
      <c r="C55" s="17"/>
      <c r="D55" s="17">
        <v>38506.519</v>
      </c>
      <c r="E55" s="17">
        <v>1223.1356000000001</v>
      </c>
      <c r="F55" s="17">
        <v>390.1024137</v>
      </c>
      <c r="G55" s="17">
        <v>1470.5111999999999</v>
      </c>
      <c r="H55" s="17">
        <v>1668.5863999999999</v>
      </c>
      <c r="I55" s="17">
        <v>12.942396216000001</v>
      </c>
      <c r="J55" s="17">
        <v>7.3601715064000004</v>
      </c>
      <c r="K55" s="17">
        <v>1.2330847E-3</v>
      </c>
      <c r="L55" s="17">
        <v>3.6222461182000001</v>
      </c>
      <c r="M55" s="17">
        <v>4.2086000000000003E-5</v>
      </c>
      <c r="N55" s="17">
        <v>0.63119122760000002</v>
      </c>
      <c r="O55" s="17">
        <v>8.9496165000000003E-3</v>
      </c>
      <c r="Q55" s="17">
        <v>3.3658460000000001E-2</v>
      </c>
      <c r="S55" s="17">
        <v>3.373079E-4</v>
      </c>
      <c r="T55" s="17">
        <v>3.0159700000000001E-2</v>
      </c>
      <c r="W55" s="17">
        <v>3.1300210000000002E-2</v>
      </c>
      <c r="Y55" s="17">
        <v>157.13019374999999</v>
      </c>
      <c r="AA55" s="17">
        <v>2.8772367600000001E-2</v>
      </c>
      <c r="AB55" s="17">
        <v>1.9463605700000001E-2</v>
      </c>
      <c r="AC55" s="17">
        <v>2.3196318999999998E-3</v>
      </c>
      <c r="AD55" s="17">
        <v>0.1084078612</v>
      </c>
      <c r="AE55" s="17">
        <v>2.1853866101000001</v>
      </c>
      <c r="AF55" s="17">
        <v>0.48104392550000002</v>
      </c>
      <c r="AG55" s="17">
        <v>1.2396343000000001E-2</v>
      </c>
      <c r="AI55" s="17">
        <v>3.187475E-2</v>
      </c>
      <c r="AJ55" s="17">
        <v>20.333566799</v>
      </c>
      <c r="AK55" s="17">
        <v>4.7460803699999998E-2</v>
      </c>
      <c r="AL55" s="17">
        <v>2.0052091599999999E-2</v>
      </c>
      <c r="AM55" s="17">
        <v>9.8604599984999997</v>
      </c>
      <c r="AN55" s="17">
        <v>6.1735931999999999E-3</v>
      </c>
      <c r="AS55" s="17">
        <v>4.9288000000000001E-4</v>
      </c>
      <c r="AT55" s="17">
        <v>5.1761920000000005E-4</v>
      </c>
      <c r="AU55" s="17">
        <v>2.4661948499999999E-2</v>
      </c>
      <c r="AW55" s="17">
        <v>4.8974458376000003</v>
      </c>
      <c r="AX55" s="17">
        <v>3.5541974120000002</v>
      </c>
      <c r="AY55" s="17">
        <v>3.9163860000000002E-2</v>
      </c>
      <c r="BD55" s="5">
        <v>2.0713739999999999E-6</v>
      </c>
      <c r="BF55" s="15"/>
      <c r="BG55" s="28" t="s">
        <v>340</v>
      </c>
      <c r="BH55" s="28">
        <v>0.33184235354156</v>
      </c>
      <c r="BI55" s="28">
        <v>0.66822607676714396</v>
      </c>
      <c r="BJ55" s="28">
        <v>0</v>
      </c>
      <c r="BK55" s="28">
        <v>7.3798114474046699</v>
      </c>
      <c r="BL55" s="28">
        <v>0</v>
      </c>
      <c r="BM55" s="28">
        <v>12.9745838542083</v>
      </c>
      <c r="BN55" s="28">
        <v>12.9745838542083</v>
      </c>
      <c r="BO55" s="28">
        <v>0.86777209471056105</v>
      </c>
      <c r="BP55" s="28">
        <v>0.26819214592172502</v>
      </c>
      <c r="BQ55" s="28">
        <v>5.0696289070035203E-4</v>
      </c>
      <c r="BR55" s="28">
        <v>7.2952618264191004E-4</v>
      </c>
      <c r="BS55" s="28">
        <v>3.6305341127743298</v>
      </c>
      <c r="BT55" s="5">
        <v>2.0766350660559898E-6</v>
      </c>
      <c r="BU55" s="5">
        <v>1.35059420074185E-5</v>
      </c>
      <c r="BV55" s="5">
        <v>2.86979722989246E-5</v>
      </c>
      <c r="BW55" s="28">
        <v>0</v>
      </c>
      <c r="BX55" s="28">
        <v>0.63292803087987304</v>
      </c>
      <c r="BY55" s="28">
        <v>2.1538172919525599E-3</v>
      </c>
      <c r="BZ55" s="28">
        <v>6.8203666286369502E-3</v>
      </c>
      <c r="CA55" s="28">
        <v>0</v>
      </c>
      <c r="CB55" s="28">
        <v>0</v>
      </c>
      <c r="CC55" s="28">
        <v>3656.4959339777402</v>
      </c>
      <c r="CD55" s="28">
        <v>3.3752205869012002E-2</v>
      </c>
      <c r="CE55" s="5">
        <v>9.8092472869371002E-5</v>
      </c>
      <c r="CF55" s="28">
        <v>2.4014988122598999E-4</v>
      </c>
      <c r="CG55" s="28">
        <v>0</v>
      </c>
      <c r="CH55" s="28">
        <v>3.02429420724546E-2</v>
      </c>
      <c r="CI55" s="28">
        <v>0.108704956975478</v>
      </c>
      <c r="CJ55" s="28">
        <v>0</v>
      </c>
      <c r="CK55" s="28">
        <v>4.7592478579341402E-2</v>
      </c>
      <c r="CL55" s="28">
        <v>0</v>
      </c>
      <c r="CM55" s="28">
        <v>2.0107992030291399E-2</v>
      </c>
      <c r="CN55" s="28">
        <v>8173.76444121232</v>
      </c>
      <c r="CO55" s="28">
        <v>0</v>
      </c>
      <c r="CP55" s="28">
        <v>3.1384038558838298E-2</v>
      </c>
      <c r="CQ55" s="28">
        <v>80.265565995279999</v>
      </c>
      <c r="CR55" s="28">
        <v>500.21089675728598</v>
      </c>
      <c r="CS55" s="28">
        <v>137.84130996396499</v>
      </c>
      <c r="CT55" s="28">
        <v>4.9083628304020497</v>
      </c>
      <c r="CU55" s="28">
        <v>0.75143616879908903</v>
      </c>
      <c r="CV55" s="28">
        <v>0.19092414095801899</v>
      </c>
      <c r="CW55" s="28">
        <v>157.50000919527699</v>
      </c>
      <c r="CX55" s="28">
        <v>157.50000919527699</v>
      </c>
      <c r="CY55" s="28">
        <v>9.0918044729575796E-3</v>
      </c>
      <c r="CZ55" s="28">
        <v>0</v>
      </c>
      <c r="DA55" s="28">
        <v>0</v>
      </c>
      <c r="DB55" s="28">
        <v>3.5641006905537198</v>
      </c>
      <c r="DC55" s="28">
        <v>1.15398132938727E-2</v>
      </c>
      <c r="DD55" s="28">
        <v>1.44262827309038E-2</v>
      </c>
      <c r="DE55" s="28">
        <v>0</v>
      </c>
      <c r="DF55" s="28">
        <v>0</v>
      </c>
      <c r="DG55" s="28">
        <v>12.572167875621799</v>
      </c>
      <c r="DH55" s="28">
        <v>0.227637668030887</v>
      </c>
      <c r="DI55" s="28">
        <v>4.5459586220671601E-3</v>
      </c>
      <c r="DJ55" s="28">
        <v>5.3209710966936603</v>
      </c>
      <c r="DK55" s="28">
        <v>0.43407068661849602</v>
      </c>
      <c r="DL55" s="28">
        <v>5.0712638656944297E-3</v>
      </c>
      <c r="DM55" s="28">
        <v>1.44336695381867E-2</v>
      </c>
      <c r="DN55" s="28">
        <v>7.6758937813125195E-4</v>
      </c>
      <c r="DO55" s="28">
        <v>1.5584328444583999E-3</v>
      </c>
      <c r="DP55" s="28">
        <v>2.2368741922862401</v>
      </c>
      <c r="DQ55" s="28">
        <v>0</v>
      </c>
      <c r="DR55" s="28">
        <v>0</v>
      </c>
      <c r="DS55" s="28">
        <v>0.63018260920980096</v>
      </c>
      <c r="DT55" s="28">
        <v>0</v>
      </c>
      <c r="DU55" s="28">
        <v>0</v>
      </c>
      <c r="DV55" s="28">
        <v>5.0964789100348303E-3</v>
      </c>
      <c r="DW55" s="28">
        <v>7.33404324366031E-3</v>
      </c>
      <c r="DX55" s="28">
        <v>1810.8296969195901</v>
      </c>
      <c r="DY55" s="28">
        <v>34738.424996506699</v>
      </c>
      <c r="DZ55" s="28">
        <v>3859.7964165134999</v>
      </c>
      <c r="EA55" s="28">
        <v>38598.221413020197</v>
      </c>
      <c r="EB55" s="28">
        <v>2.0340141252996901E-3</v>
      </c>
      <c r="EC55" s="28">
        <v>29.147290665740702</v>
      </c>
      <c r="ED55" s="28">
        <v>0.22350178911688401</v>
      </c>
      <c r="EE55" s="28">
        <v>6.1908476321367503E-3</v>
      </c>
      <c r="EF55" s="28">
        <v>0</v>
      </c>
      <c r="EG55" s="28">
        <v>0</v>
      </c>
      <c r="EH55" s="28">
        <v>0</v>
      </c>
      <c r="EI55" s="28">
        <v>0</v>
      </c>
      <c r="EJ55" s="28">
        <v>4.9489878015347201E-4</v>
      </c>
      <c r="EK55" s="28">
        <v>5.1903215243373697E-4</v>
      </c>
      <c r="EL55" s="28">
        <v>2.47305238937328E-2</v>
      </c>
      <c r="EM55" s="28">
        <v>2.9115537849501298</v>
      </c>
      <c r="EN55" s="28">
        <v>535.14429026736605</v>
      </c>
      <c r="EO55" s="28">
        <v>3.4499529719957902</v>
      </c>
      <c r="EP55" s="28">
        <v>8.8165639277324797</v>
      </c>
      <c r="EQ55" s="28">
        <v>42.452243075006599</v>
      </c>
      <c r="ER55" s="28">
        <v>5.1062964365813004</v>
      </c>
      <c r="ES55" s="28">
        <v>1.60942608178044E-2</v>
      </c>
      <c r="ET55" s="28">
        <v>2.8851362731967499E-3</v>
      </c>
      <c r="EU55" s="28">
        <v>1.28387487484361</v>
      </c>
      <c r="EV55" s="28">
        <v>1227.2235034671901</v>
      </c>
      <c r="EW55" s="28">
        <v>390.98421895091701</v>
      </c>
      <c r="EX55" s="28">
        <v>836.23928451628001</v>
      </c>
      <c r="EY55" s="28">
        <v>2.45609748838438E-2</v>
      </c>
      <c r="EZ55" s="28">
        <v>8.9342639042753295E-3</v>
      </c>
      <c r="FA55" s="28">
        <v>35.562003242006803</v>
      </c>
      <c r="FB55" s="28">
        <v>4.7488652038999803E-2</v>
      </c>
      <c r="FC55" s="28">
        <v>62.317466950621899</v>
      </c>
      <c r="FD55" s="28">
        <v>14.0321709067059</v>
      </c>
      <c r="FE55" s="28">
        <v>7.4453378648567101</v>
      </c>
      <c r="FF55" s="28">
        <v>157.119429665393</v>
      </c>
      <c r="FG55" s="28">
        <v>3.1934427421088103E-2</v>
      </c>
      <c r="FH55" s="28">
        <v>292.24304764859897</v>
      </c>
      <c r="FI55" s="28">
        <v>9.1954024790974191</v>
      </c>
      <c r="FJ55" s="28">
        <v>41.175968649834303</v>
      </c>
      <c r="FK55" s="28">
        <v>1.8875969645551799E-2</v>
      </c>
      <c r="FL55" s="28">
        <v>0</v>
      </c>
      <c r="FM55" s="28">
        <v>1473.82455897926</v>
      </c>
      <c r="FN55" s="28">
        <v>8.8390971163143899</v>
      </c>
      <c r="FO55" s="28">
        <v>3.92708476661318E-2</v>
      </c>
      <c r="FP55" s="28">
        <v>1.72076890557053E-2</v>
      </c>
      <c r="FQ55" s="28">
        <v>3.1818102935564099E-2</v>
      </c>
      <c r="FR55" s="28">
        <v>20.805051200136202</v>
      </c>
      <c r="FS55" s="28">
        <v>20.378728790009099</v>
      </c>
      <c r="FT55" s="28">
        <v>1.75016835765142</v>
      </c>
      <c r="FU55" s="28">
        <v>1672.9120881628301</v>
      </c>
      <c r="FV55" s="28">
        <v>9.8823184876115704</v>
      </c>
      <c r="FW55" s="28">
        <v>8.7578407430535492</v>
      </c>
      <c r="FY55" s="26">
        <f>DX55/FU55</f>
        <v>1.0824416355961772</v>
      </c>
      <c r="FZ55" s="40">
        <f>(CN55-B55)/(B55+1E-50)</f>
        <v>1.9176036201084001E-3</v>
      </c>
      <c r="GA55" s="40">
        <f>(DT55-C55)/(C55+1E-50)</f>
        <v>0</v>
      </c>
      <c r="GB55" s="40">
        <f>(EA55-D55)/(D55+1E-50)</f>
        <v>2.3814776147435485E-3</v>
      </c>
      <c r="GC55" s="40">
        <f>(EV55-E55)/(E55+1E-50)</f>
        <v>3.3421506717570947E-3</v>
      </c>
      <c r="GD55" s="40">
        <f>(EW55-F55)/(F55+1E-50)</f>
        <v>2.2604455136623308E-3</v>
      </c>
      <c r="GE55" s="40">
        <f>(FM55-G55)/(G55+1E-50)</f>
        <v>2.2532021376376471E-3</v>
      </c>
      <c r="GF55" s="40">
        <f>(FU55-H55)/(H55+1E-50)</f>
        <v>2.5924268367704226E-3</v>
      </c>
      <c r="GG55" s="40">
        <f>(BN55-I55)/(I55+1E-50)</f>
        <v>2.4869921822133051E-3</v>
      </c>
      <c r="GH55" s="40">
        <f>(BK55-J55)/(J55+1E-50)</f>
        <v>2.6684080646207317E-3</v>
      </c>
      <c r="GI55" s="40">
        <f>(BR55+BQ55-K55)/(K55+1E-50)</f>
        <v>2.7608592842503768E-3</v>
      </c>
      <c r="GJ55" s="40">
        <f>(BS55-L55)/(L55+1E-50)</f>
        <v>2.288081567038372E-3</v>
      </c>
      <c r="GK55" s="40">
        <f>(BU55+BV55-M55)/(M55+1E-50)</f>
        <v>2.8017465747065175E-3</v>
      </c>
      <c r="GL55" s="40">
        <f>(BX55-N55)/(N55+1E-50)</f>
        <v>2.7516277221990696E-3</v>
      </c>
      <c r="GM55" s="40">
        <f>(BY55+BZ55-O55)/(O55+1E-50)</f>
        <v>2.7450808187714838E-3</v>
      </c>
      <c r="GN55" s="40">
        <f>(CA55-P55)/(P55+1E-50)</f>
        <v>0</v>
      </c>
      <c r="GO55" s="40">
        <f>(CD55-Q55)/(Q55+1E-50)</f>
        <v>2.7852096920655458E-3</v>
      </c>
      <c r="GP55" s="40">
        <f>(CG55-R55)/(R55+1E-50)</f>
        <v>0</v>
      </c>
      <c r="GQ55" s="40">
        <f>(CE55+CF55-S55)/(S55+1E-50)</f>
        <v>2.7703297057702831E-3</v>
      </c>
      <c r="GR55" s="40">
        <f>(CH55-T55)/(T55+1E-50)</f>
        <v>2.7600431189500761E-3</v>
      </c>
      <c r="GS55" s="40">
        <f>(CJ55-U55)/(U55+1E-50)</f>
        <v>0</v>
      </c>
      <c r="GT55" s="40">
        <f>(CO55-V55)/(V55+1E-50)</f>
        <v>0</v>
      </c>
      <c r="GU55" s="40">
        <f>(CP55-W55)/(W55+1E-50)</f>
        <v>2.678210748052366E-3</v>
      </c>
      <c r="GV55" s="40">
        <f>(BW55-X55)/(X55+1E-50)</f>
        <v>0</v>
      </c>
      <c r="GW55" s="40">
        <f>(CX55-Y55)/(Y55+1E-50)</f>
        <v>2.3535606776211872E-3</v>
      </c>
      <c r="GX55" s="40">
        <f>(DA55-Z55)/(Z55+1E-50)</f>
        <v>0</v>
      </c>
      <c r="GY55" s="40">
        <f>(DC55+DD55+ET55-AA55)/(AA55+1E-50)</f>
        <v>2.7409874317485794E-3</v>
      </c>
      <c r="GZ55" s="40">
        <f>(DL55+DM55-AB55)/(AB55+1E-50)</f>
        <v>2.1233323628790796E-3</v>
      </c>
      <c r="HA55" s="40">
        <f>(DO55+DN55-AC55)/(AC55+1E-50)</f>
        <v>2.7548864928320115E-3</v>
      </c>
      <c r="HB55" s="40">
        <f>(CI55-AD55)/(AD55+1E-50)</f>
        <v>2.7405371915777497E-3</v>
      </c>
      <c r="HC55" s="40">
        <f>(DP55-AE55)/(AE55+1E-50)</f>
        <v>2.3559942185187976E-2</v>
      </c>
      <c r="HD55" s="40">
        <f>(DS55-AF55)/(AF55+1E-50)</f>
        <v>0.31003132105822823</v>
      </c>
      <c r="HE55" s="40">
        <f>(DV55+DW55-AG55)/(AG55+1E-50)</f>
        <v>2.7571965131280018E-3</v>
      </c>
      <c r="HF55" s="40">
        <f>(CL55-AH55)/(AH55+1E-50)</f>
        <v>0</v>
      </c>
      <c r="HG55" s="40">
        <f>(FG55-AI55)/(AI55+1E-50)</f>
        <v>1.8722475027444269E-3</v>
      </c>
      <c r="HH55" s="40">
        <f>(FS55-AJ55)/(AJ55+1E-50)</f>
        <v>2.2210560230544532E-3</v>
      </c>
      <c r="HI55" s="40">
        <f>(CK55-AK55)/(AK55+1E-50)</f>
        <v>2.7743921104606906E-3</v>
      </c>
      <c r="HJ55" s="40">
        <f>(CM55-AL55)/(AL55+1E-50)</f>
        <v>2.7877605691468527E-3</v>
      </c>
      <c r="HK55" s="40">
        <f>(FV55-AM55)/(AM55+1E-50)</f>
        <v>2.2167818859257994E-3</v>
      </c>
      <c r="HL55" s="40">
        <f t="shared" ref="HL55" si="115">(EE55-AN55)/(AN55+1E-50)</f>
        <v>2.7948767561734381E-3</v>
      </c>
      <c r="HM55" s="40">
        <f t="shared" ref="HM55" si="116">(EF55-AO55)/(AO55+1E-50)</f>
        <v>0</v>
      </c>
      <c r="HN55" s="40">
        <f t="shared" ref="HN55" si="117">(EG55-AP55)/(AP55+1E-50)</f>
        <v>0</v>
      </c>
      <c r="HO55" s="40">
        <f t="shared" ref="HO55" si="118">(EH55-AQ55)/(AQ55+1E-50)</f>
        <v>0</v>
      </c>
      <c r="HP55" s="40">
        <f t="shared" ref="HP55" si="119">(EI55-AR55)/(AR55+1E-50)</f>
        <v>0</v>
      </c>
      <c r="HQ55" s="40">
        <f t="shared" ref="HQ55" si="120">(EJ55-AS55)/(AS55+1E-50)</f>
        <v>4.0958857195909672E-3</v>
      </c>
      <c r="HR55" s="40">
        <f t="shared" ref="HR55" si="121">(EK55-AT55)/(AT55+1E-50)</f>
        <v>2.7297141097875018E-3</v>
      </c>
      <c r="HS55" s="40">
        <f t="shared" ref="HS55" si="122">(EL55-AU55)/(AU55+1E-50)</f>
        <v>2.7806153975547029E-3</v>
      </c>
      <c r="HT55" s="40">
        <f>(CB55-AV55)/(AV55+1E-50)</f>
        <v>0</v>
      </c>
      <c r="HU55" s="40">
        <f>(CT55-AW55)/(AW55+1E-50)</f>
        <v>2.2291196603410057E-3</v>
      </c>
      <c r="HV55" s="40">
        <f>(DB55-AX55)/(AX55+1E-50)</f>
        <v>2.786361421648472E-3</v>
      </c>
      <c r="HW55" s="40">
        <f>(FO55-AY55)/(AY55+1E-50)</f>
        <v>2.7317957456644564E-3</v>
      </c>
      <c r="HX55" s="40">
        <f>(DQ55-AZ55)/(AZ55+1E-50)</f>
        <v>0</v>
      </c>
      <c r="HY55" s="40">
        <f>(BL55-BA55)/(BA55+1E-50)</f>
        <v>0</v>
      </c>
      <c r="HZ55" s="40">
        <f>(BJ55-BB55)/(BB55+1E-50)</f>
        <v>0</v>
      </c>
      <c r="IA55" s="40">
        <f>(FL55-BC55)/(BC55+1E-50)</f>
        <v>0</v>
      </c>
      <c r="IB55" s="40">
        <f>(BT55-BD55)/(BD55+1E-50)</f>
        <v>2.5398919055611984E-3</v>
      </c>
      <c r="IC55" s="40">
        <f t="shared" ref="IC55" si="123">(DF55-BE55)/(BE55+1E-50)</f>
        <v>0</v>
      </c>
    </row>
    <row r="56" spans="1:237" x14ac:dyDescent="0.25">
      <c r="A56" s="17" t="s">
        <v>341</v>
      </c>
      <c r="B56" s="17"/>
      <c r="C56" s="17"/>
      <c r="D56" s="17"/>
      <c r="E56" s="17"/>
      <c r="F56" s="17"/>
      <c r="G56" s="17"/>
      <c r="H56" s="17"/>
      <c r="BD56" s="5"/>
      <c r="BF56" s="15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IC56" s="40"/>
    </row>
    <row r="57" spans="1:237" x14ac:dyDescent="0.25">
      <c r="A57" s="17" t="s">
        <v>342</v>
      </c>
      <c r="B57" s="17"/>
      <c r="C57" s="17"/>
      <c r="D57" s="17"/>
      <c r="E57" s="17"/>
      <c r="F57" s="17"/>
      <c r="G57" s="17"/>
      <c r="H57" s="17"/>
      <c r="BD57" s="5"/>
      <c r="BF57" s="15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IC57" s="40"/>
    </row>
    <row r="58" spans="1:237" x14ac:dyDescent="0.25">
      <c r="A58" s="17" t="s">
        <v>416</v>
      </c>
      <c r="B58" s="17"/>
      <c r="C58" s="17"/>
      <c r="D58" s="17"/>
      <c r="E58" s="17"/>
      <c r="F58" s="17"/>
      <c r="G58" s="17"/>
      <c r="H58" s="17"/>
      <c r="BD58" s="5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IC58" s="40"/>
    </row>
    <row r="59" spans="1:237" x14ac:dyDescent="0.25">
      <c r="A59" s="17" t="s">
        <v>372</v>
      </c>
      <c r="B59" s="17">
        <v>51872.131500000003</v>
      </c>
      <c r="C59" s="17">
        <v>8.3935383252999998</v>
      </c>
      <c r="D59" s="17">
        <v>49962.026919999997</v>
      </c>
      <c r="E59" s="17">
        <v>636.25494702000003</v>
      </c>
      <c r="F59" s="17">
        <v>635.0949435</v>
      </c>
      <c r="G59" s="17">
        <v>462.05488945000002</v>
      </c>
      <c r="H59" s="17">
        <v>38832.768940000002</v>
      </c>
      <c r="T59" s="5"/>
      <c r="AB59" s="17">
        <v>3.7905440999999999E-3</v>
      </c>
      <c r="BG59" s="28" t="s">
        <v>417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1.3644721946460701</v>
      </c>
      <c r="BP59" s="28">
        <v>0</v>
      </c>
      <c r="BQ59" s="28">
        <v>0</v>
      </c>
      <c r="BR59" s="28">
        <v>0</v>
      </c>
      <c r="BS59" s="28">
        <v>0</v>
      </c>
      <c r="BT59" s="28">
        <v>0</v>
      </c>
      <c r="BU59" s="28">
        <v>0</v>
      </c>
      <c r="BV59" s="28">
        <v>0</v>
      </c>
      <c r="BW59" s="28">
        <v>0</v>
      </c>
      <c r="BX59" s="28">
        <v>0</v>
      </c>
      <c r="BY59" s="28">
        <v>0</v>
      </c>
      <c r="BZ59" s="28">
        <v>0</v>
      </c>
      <c r="CA59" s="28">
        <v>0</v>
      </c>
      <c r="CB59" s="28">
        <v>0</v>
      </c>
      <c r="CC59" s="28">
        <v>100711.207605465</v>
      </c>
      <c r="CD59" s="28">
        <v>0</v>
      </c>
      <c r="CE59" s="28">
        <v>0</v>
      </c>
      <c r="CF59" s="28">
        <v>0</v>
      </c>
      <c r="CG59" s="28">
        <v>0</v>
      </c>
      <c r="CH59" s="28">
        <v>0</v>
      </c>
      <c r="CI59" s="28">
        <v>0</v>
      </c>
      <c r="CJ59" s="28">
        <v>0</v>
      </c>
      <c r="CK59" s="28">
        <v>0</v>
      </c>
      <c r="CL59" s="28">
        <v>0</v>
      </c>
      <c r="CM59" s="28">
        <v>0</v>
      </c>
      <c r="CN59" s="28">
        <v>52008.427535728602</v>
      </c>
      <c r="CO59" s="28">
        <v>0</v>
      </c>
      <c r="CP59" s="28">
        <v>0</v>
      </c>
      <c r="CQ59" s="28">
        <v>239.52720938309099</v>
      </c>
      <c r="CR59" s="28">
        <v>14034.8372394166</v>
      </c>
      <c r="CS59" s="28">
        <v>239.188412513434</v>
      </c>
      <c r="CT59" s="28">
        <v>0</v>
      </c>
      <c r="CU59" s="28">
        <v>0</v>
      </c>
      <c r="CV59" s="28">
        <v>0</v>
      </c>
      <c r="CW59" s="28">
        <v>0</v>
      </c>
      <c r="CX59" s="28">
        <v>0</v>
      </c>
      <c r="CY59" s="28">
        <v>0</v>
      </c>
      <c r="CZ59" s="28">
        <v>0</v>
      </c>
      <c r="DA59" s="28">
        <v>0</v>
      </c>
      <c r="DB59" s="28">
        <v>0</v>
      </c>
      <c r="DC59" s="28">
        <v>0</v>
      </c>
      <c r="DD59" s="28">
        <v>0</v>
      </c>
      <c r="DE59" s="28">
        <v>0</v>
      </c>
      <c r="DF59" s="28">
        <v>0</v>
      </c>
      <c r="DG59" s="28">
        <v>1.80326828082474</v>
      </c>
      <c r="DH59" s="28">
        <v>0</v>
      </c>
      <c r="DI59" s="28">
        <v>0</v>
      </c>
      <c r="DJ59" s="28">
        <v>1.0574813850943201</v>
      </c>
      <c r="DK59" s="28">
        <v>0</v>
      </c>
      <c r="DL59" s="28">
        <v>9.8821067367736107E-4</v>
      </c>
      <c r="DM59" s="28">
        <v>2.8126097763962001E-3</v>
      </c>
      <c r="DN59" s="28">
        <v>0</v>
      </c>
      <c r="DO59" s="28">
        <v>0</v>
      </c>
      <c r="DP59" s="28">
        <v>0</v>
      </c>
      <c r="DQ59" s="28">
        <v>0</v>
      </c>
      <c r="DR59" s="28">
        <v>0</v>
      </c>
      <c r="DS59" s="28">
        <v>1.1269645364308201</v>
      </c>
      <c r="DT59" s="28">
        <v>8.4176970518692098</v>
      </c>
      <c r="DU59" s="28">
        <v>0</v>
      </c>
      <c r="DV59" s="28">
        <v>0</v>
      </c>
      <c r="DW59" s="28">
        <v>0</v>
      </c>
      <c r="DX59" s="28">
        <v>52434.064196387699</v>
      </c>
      <c r="DY59" s="28">
        <v>45086.089791828803</v>
      </c>
      <c r="DZ59" s="28">
        <v>5009.5083543048204</v>
      </c>
      <c r="EA59" s="28">
        <v>50095.598146133598</v>
      </c>
      <c r="EB59" s="28">
        <v>0</v>
      </c>
      <c r="EC59" s="28">
        <v>227.446851513197</v>
      </c>
      <c r="ED59" s="28">
        <v>0</v>
      </c>
      <c r="EE59" s="28">
        <v>0</v>
      </c>
      <c r="EF59" s="28">
        <v>0</v>
      </c>
      <c r="EG59" s="28">
        <v>0</v>
      </c>
      <c r="EH59" s="28">
        <v>0</v>
      </c>
      <c r="EI59" s="28">
        <v>0</v>
      </c>
      <c r="EJ59" s="28">
        <v>0</v>
      </c>
      <c r="EK59" s="28">
        <v>0</v>
      </c>
      <c r="EL59" s="28">
        <v>0</v>
      </c>
      <c r="EM59" s="28">
        <v>3.6394963541063499</v>
      </c>
      <c r="EN59" s="28">
        <v>22884.871782489699</v>
      </c>
      <c r="EO59" s="28">
        <v>5.4100523046567499</v>
      </c>
      <c r="EP59" s="28">
        <v>11.748078396357901</v>
      </c>
      <c r="EQ59" s="28">
        <v>192.90874970375299</v>
      </c>
      <c r="ER59" s="28">
        <v>6.9946385797825403</v>
      </c>
      <c r="ES59" s="28">
        <v>2.3582618760230899E-2</v>
      </c>
      <c r="ET59" s="28">
        <v>0</v>
      </c>
      <c r="EU59" s="28">
        <v>1.69904341451854</v>
      </c>
      <c r="EV59" s="28">
        <v>637.96507211538699</v>
      </c>
      <c r="EW59" s="28">
        <v>636.80191851386201</v>
      </c>
      <c r="EX59" s="28">
        <v>1.1631536015255901</v>
      </c>
      <c r="EY59" s="28">
        <v>0</v>
      </c>
      <c r="EZ59" s="28">
        <v>9.2086509366887202E-3</v>
      </c>
      <c r="FA59" s="28">
        <v>18.892392510899001</v>
      </c>
      <c r="FB59" s="28">
        <v>0</v>
      </c>
      <c r="FC59" s="28">
        <v>85.639784939124993</v>
      </c>
      <c r="FD59" s="28">
        <v>18.922824120769199</v>
      </c>
      <c r="FE59" s="28">
        <v>10.386504296257099</v>
      </c>
      <c r="FF59" s="28">
        <v>228.14838538996801</v>
      </c>
      <c r="FG59" s="28">
        <v>0</v>
      </c>
      <c r="FH59" s="28">
        <v>14695.271743485901</v>
      </c>
      <c r="FI59" s="28">
        <v>11.352120019621101</v>
      </c>
      <c r="FJ59" s="28">
        <v>40.995019207768898</v>
      </c>
      <c r="FK59" s="28">
        <v>3.2038006580796703E-2</v>
      </c>
      <c r="FL59" s="28">
        <v>0</v>
      </c>
      <c r="FM59" s="28">
        <v>463.281988128112</v>
      </c>
      <c r="FN59" s="28">
        <v>352.53646922839499</v>
      </c>
      <c r="FO59" s="28">
        <v>0</v>
      </c>
      <c r="FP59" s="28">
        <v>3.4112093343694999E-2</v>
      </c>
      <c r="FQ59" s="28">
        <v>0</v>
      </c>
      <c r="FR59" s="28">
        <v>43.079980452058003</v>
      </c>
      <c r="FS59" s="28">
        <v>0</v>
      </c>
      <c r="FT59" s="28">
        <v>5.2763442093950204</v>
      </c>
      <c r="FU59" s="28">
        <v>38909.557781488802</v>
      </c>
      <c r="FV59" s="28">
        <v>0</v>
      </c>
      <c r="FW59" s="28">
        <v>21.319919349912201</v>
      </c>
      <c r="FY59" s="26">
        <f>DX59/FU59</f>
        <v>1.347588283856908</v>
      </c>
      <c r="FZ59" s="40">
        <f>(CN59-B59)/(B59+1E-50)</f>
        <v>2.627538753224344E-3</v>
      </c>
      <c r="GA59" s="40">
        <f>(DT59-C59)/(C59+1E-50)</f>
        <v>2.8782529647109886E-3</v>
      </c>
      <c r="GB59" s="40">
        <f>(EA59-D59)/(D59+1E-50)</f>
        <v>2.6734549090147515E-3</v>
      </c>
      <c r="GC59" s="40">
        <f>(EV59-E59)/(E59+1E-50)</f>
        <v>2.6877985049807412E-3</v>
      </c>
      <c r="GD59" s="40">
        <f>(EW59-F59)/(F59+1E-50)</f>
        <v>2.6877477632791238E-3</v>
      </c>
      <c r="GE59" s="40">
        <f>(FM59-G59)/(G59+1E-50)</f>
        <v>2.6557422205241549E-3</v>
      </c>
      <c r="GF59" s="40">
        <f>(FU59-H59)/(H59+1E-50)</f>
        <v>1.9774237991487466E-3</v>
      </c>
      <c r="GZ59" s="40">
        <f>(DL59+DM59-AB59)/(AB59+1E-50)</f>
        <v>2.7110488105286309E-3</v>
      </c>
      <c r="IC59" s="40"/>
    </row>
    <row r="60" spans="1:237" x14ac:dyDescent="0.25"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</row>
    <row r="61" spans="1:237" x14ac:dyDescent="0.25">
      <c r="A61" s="2" t="s">
        <v>348</v>
      </c>
      <c r="B61" s="1">
        <f>SUM(B3:B59)</f>
        <v>231112.12753268704</v>
      </c>
      <c r="C61" s="1">
        <f t="shared" ref="C61:BD61" si="124">SUM(C3:C59)</f>
        <v>8272.6037316302973</v>
      </c>
      <c r="D61" s="1">
        <f t="shared" si="124"/>
        <v>418985.63726814592</v>
      </c>
      <c r="E61" s="1">
        <f t="shared" si="124"/>
        <v>14527.578574780002</v>
      </c>
      <c r="F61" s="1">
        <f t="shared" si="124"/>
        <v>13193.119105846299</v>
      </c>
      <c r="G61" s="1">
        <f t="shared" si="124"/>
        <v>37062.423587941601</v>
      </c>
      <c r="H61" s="1">
        <f t="shared" si="124"/>
        <v>236603.35386739008</v>
      </c>
      <c r="I61" s="1">
        <f t="shared" si="124"/>
        <v>2566.7695751912001</v>
      </c>
      <c r="J61" s="1">
        <f t="shared" si="124"/>
        <v>1855.8160410161997</v>
      </c>
      <c r="K61" s="1">
        <f t="shared" si="124"/>
        <v>3.1527344402499997E-2</v>
      </c>
      <c r="L61" s="1">
        <f t="shared" si="124"/>
        <v>2150.8889656269002</v>
      </c>
      <c r="M61" s="1">
        <f t="shared" si="124"/>
        <v>4.3232601843000001E-4</v>
      </c>
      <c r="N61" s="1">
        <f t="shared" si="124"/>
        <v>261.34239586950002</v>
      </c>
      <c r="O61" s="1">
        <f t="shared" si="124"/>
        <v>0.29401715799560002</v>
      </c>
      <c r="P61" s="1">
        <f t="shared" si="124"/>
        <v>2.4210558149999999</v>
      </c>
      <c r="Q61" s="1">
        <f t="shared" si="124"/>
        <v>4.89319881605</v>
      </c>
      <c r="R61" s="1">
        <f t="shared" si="124"/>
        <v>1.8853046200000001E-2</v>
      </c>
      <c r="S61" s="1">
        <f t="shared" si="124"/>
        <v>1.8481607881329999E-2</v>
      </c>
      <c r="T61" s="1">
        <f t="shared" si="124"/>
        <v>3.0487129189599997</v>
      </c>
      <c r="U61" s="1">
        <f t="shared" si="124"/>
        <v>0.18289829569999999</v>
      </c>
      <c r="V61" s="1">
        <f t="shared" si="124"/>
        <v>1.2807836744E-3</v>
      </c>
      <c r="W61" s="1">
        <f t="shared" si="124"/>
        <v>3.3293563449000003</v>
      </c>
      <c r="X61" s="1">
        <f t="shared" si="124"/>
        <v>2.6755720593000003</v>
      </c>
      <c r="Y61" s="1">
        <f t="shared" si="124"/>
        <v>11820.444605946697</v>
      </c>
      <c r="Z61" s="1">
        <f t="shared" si="124"/>
        <v>13.395373242400002</v>
      </c>
      <c r="AA61" s="1">
        <f t="shared" si="124"/>
        <v>0.33075391932244602</v>
      </c>
      <c r="AB61" s="1">
        <f t="shared" si="124"/>
        <v>9.7055901605899997E-2</v>
      </c>
      <c r="AC61" s="1">
        <f t="shared" si="124"/>
        <v>2.4365073315447998</v>
      </c>
      <c r="AD61" s="1">
        <f t="shared" si="124"/>
        <v>25.1128083965</v>
      </c>
      <c r="AE61" s="1">
        <f t="shared" si="124"/>
        <v>1577.5171698838999</v>
      </c>
      <c r="AF61" s="1">
        <f t="shared" si="124"/>
        <v>28.326474654300004</v>
      </c>
      <c r="AG61" s="1">
        <f t="shared" si="124"/>
        <v>7.0688481449299996</v>
      </c>
      <c r="AH61" s="1">
        <f t="shared" si="124"/>
        <v>0.40735586803999996</v>
      </c>
      <c r="AI61" s="1">
        <f t="shared" si="124"/>
        <v>3.0594408817350001</v>
      </c>
      <c r="AJ61" s="1">
        <f t="shared" si="124"/>
        <v>3171.3651625879002</v>
      </c>
      <c r="AK61" s="1">
        <f t="shared" si="124"/>
        <v>12.336251385455</v>
      </c>
      <c r="AL61" s="1">
        <f t="shared" si="124"/>
        <v>4.9444966115770006</v>
      </c>
      <c r="AM61" s="1">
        <f t="shared" si="124"/>
        <v>1337.7451453966</v>
      </c>
      <c r="AN61" s="1">
        <f t="shared" si="124"/>
        <v>2.8511490816803002</v>
      </c>
      <c r="AO61" s="1">
        <f t="shared" si="124"/>
        <v>3.9934392873000002E-5</v>
      </c>
      <c r="AP61" s="1">
        <f t="shared" si="124"/>
        <v>1.1852379282999999E-4</v>
      </c>
      <c r="AQ61" s="1">
        <f t="shared" si="124"/>
        <v>8.8364999999999998E-5</v>
      </c>
      <c r="AR61" s="1">
        <f t="shared" si="124"/>
        <v>3.0864231353500002E-4</v>
      </c>
      <c r="AS61" s="1">
        <f t="shared" si="124"/>
        <v>0.13122962602820001</v>
      </c>
      <c r="AT61" s="1">
        <f t="shared" si="124"/>
        <v>0.17322898028042302</v>
      </c>
      <c r="AU61" s="1">
        <f t="shared" si="124"/>
        <v>20.677441249040605</v>
      </c>
      <c r="AV61" s="1">
        <f t="shared" si="124"/>
        <v>2059.0569594500002</v>
      </c>
      <c r="AW61" s="1">
        <f t="shared" si="124"/>
        <v>380.50935282220007</v>
      </c>
      <c r="AX61" s="1">
        <f t="shared" si="124"/>
        <v>2962.2428850867004</v>
      </c>
      <c r="AY61" s="1">
        <f t="shared" si="124"/>
        <v>7.1460017054799998</v>
      </c>
      <c r="AZ61" s="1">
        <f t="shared" si="124"/>
        <v>0.128343928</v>
      </c>
      <c r="BA61" s="1">
        <f t="shared" si="124"/>
        <v>2.9600000000000001E-2</v>
      </c>
      <c r="BB61" s="1">
        <f t="shared" si="124"/>
        <v>249.3741599226</v>
      </c>
      <c r="BC61" s="1">
        <f t="shared" si="124"/>
        <v>0.58699999999999997</v>
      </c>
      <c r="BD61" s="1">
        <f t="shared" si="124"/>
        <v>2.9172666424017002E-2</v>
      </c>
      <c r="BE61" s="1"/>
      <c r="BF61" s="1"/>
      <c r="BH61" s="1">
        <f t="shared" ref="BH61:DX61" si="125">SUM(BH3:BH59)</f>
        <v>7.576173821073219</v>
      </c>
      <c r="BI61" s="1">
        <f t="shared" si="125"/>
        <v>303.37001882654937</v>
      </c>
      <c r="BJ61" s="1">
        <f t="shared" si="125"/>
        <v>250.05693672704976</v>
      </c>
      <c r="BK61" s="1">
        <f t="shared" si="125"/>
        <v>1860.8889061085706</v>
      </c>
      <c r="BL61" s="1">
        <f t="shared" si="125"/>
        <v>2.9589645064678E-2</v>
      </c>
      <c r="BM61" s="1">
        <f t="shared" si="125"/>
        <v>2573.7681561052523</v>
      </c>
      <c r="BN61" s="1">
        <f t="shared" si="125"/>
        <v>2573.7681561052523</v>
      </c>
      <c r="BO61" s="1">
        <f t="shared" si="125"/>
        <v>83.144108254725197</v>
      </c>
      <c r="BP61" s="1">
        <f t="shared" si="125"/>
        <v>6.123408508101325</v>
      </c>
      <c r="BQ61" s="1">
        <f t="shared" si="125"/>
        <v>1.2961218624537411E-2</v>
      </c>
      <c r="BR61" s="1">
        <f t="shared" si="125"/>
        <v>1.8651532363919063E-2</v>
      </c>
      <c r="BS61" s="1">
        <f t="shared" si="125"/>
        <v>2156.4056536298472</v>
      </c>
      <c r="BT61" s="1">
        <f t="shared" si="125"/>
        <v>2.9229442790676123E-2</v>
      </c>
      <c r="BU61" s="1">
        <f t="shared" si="125"/>
        <v>1.3870585207339159E-4</v>
      </c>
      <c r="BV61" s="1">
        <f t="shared" si="125"/>
        <v>2.9475219866664397E-4</v>
      </c>
      <c r="BW61" s="1">
        <f t="shared" si="125"/>
        <v>2.6828530203369514</v>
      </c>
      <c r="BX61" s="1">
        <f t="shared" si="125"/>
        <v>262.0575032915873</v>
      </c>
      <c r="BY61" s="1">
        <f t="shared" si="125"/>
        <v>7.0738822727234141E-2</v>
      </c>
      <c r="BZ61" s="1">
        <f t="shared" si="125"/>
        <v>0.2240062814669331</v>
      </c>
      <c r="CA61" s="1">
        <f t="shared" si="125"/>
        <v>2.4276653601322833</v>
      </c>
      <c r="CB61" s="1">
        <f t="shared" si="125"/>
        <v>2064.6977025524034</v>
      </c>
      <c r="CC61" s="1">
        <f t="shared" si="125"/>
        <v>778323.38653633546</v>
      </c>
      <c r="CD61" s="1">
        <f t="shared" si="125"/>
        <v>4.9066148826894898</v>
      </c>
      <c r="CE61" s="1">
        <f t="shared" si="125"/>
        <v>5.3739062039514498E-3</v>
      </c>
      <c r="CF61" s="1">
        <f t="shared" si="125"/>
        <v>1.3156818035761363E-2</v>
      </c>
      <c r="CG61" s="1">
        <f t="shared" si="125"/>
        <v>1.89060214142041E-2</v>
      </c>
      <c r="CH61" s="1">
        <f t="shared" si="125"/>
        <v>3.0570316547524783</v>
      </c>
      <c r="CI61" s="1">
        <f t="shared" si="125"/>
        <v>25.181413288201959</v>
      </c>
      <c r="CJ61" s="1">
        <f t="shared" si="125"/>
        <v>0.18334844027740921</v>
      </c>
      <c r="CK61" s="1">
        <f t="shared" si="125"/>
        <v>12.369973488076159</v>
      </c>
      <c r="CL61" s="1">
        <f t="shared" si="125"/>
        <v>0.40839376701432728</v>
      </c>
      <c r="CM61" s="1">
        <f t="shared" si="125"/>
        <v>4.9579928063924994</v>
      </c>
      <c r="CN61" s="1">
        <f t="shared" si="125"/>
        <v>233619.36605117031</v>
      </c>
      <c r="CO61" s="1">
        <f t="shared" si="125"/>
        <v>1.2843242480399279E-3</v>
      </c>
      <c r="CP61" s="1">
        <f t="shared" si="125"/>
        <v>3.3385003114498426</v>
      </c>
      <c r="CQ61" s="1">
        <f t="shared" si="125"/>
        <v>4811.3880707581129</v>
      </c>
      <c r="CR61" s="1">
        <f t="shared" si="125"/>
        <v>127572.96964683977</v>
      </c>
      <c r="CS61" s="1">
        <f t="shared" si="125"/>
        <v>3939.8147902174492</v>
      </c>
      <c r="CT61" s="1">
        <f t="shared" si="125"/>
        <v>381.52421642811106</v>
      </c>
      <c r="CU61" s="1">
        <f t="shared" si="125"/>
        <v>146.09439403148193</v>
      </c>
      <c r="CV61" s="1">
        <f t="shared" si="125"/>
        <v>4.4144820620082621</v>
      </c>
      <c r="CW61" s="1">
        <f t="shared" si="125"/>
        <v>11852.303972831627</v>
      </c>
      <c r="CX61" s="1">
        <f t="shared" si="125"/>
        <v>11852.303972831627</v>
      </c>
      <c r="CY61" s="1"/>
      <c r="CZ61" s="1"/>
      <c r="DA61" s="1">
        <f t="shared" si="125"/>
        <v>13.4230668960255</v>
      </c>
      <c r="DB61" s="1">
        <f t="shared" si="125"/>
        <v>2970.1337275051756</v>
      </c>
      <c r="DC61" s="1">
        <f t="shared" si="125"/>
        <v>0.13238674595956751</v>
      </c>
      <c r="DD61" s="1">
        <f t="shared" si="125"/>
        <v>0.16610587245959885</v>
      </c>
      <c r="DE61" s="1">
        <f t="shared" si="125"/>
        <v>0</v>
      </c>
      <c r="DF61" s="1"/>
      <c r="DG61" s="1">
        <f t="shared" si="125"/>
        <v>414.50396267038701</v>
      </c>
      <c r="DH61" s="1">
        <f t="shared" si="125"/>
        <v>5.3922910678504703</v>
      </c>
      <c r="DI61" s="1"/>
      <c r="DJ61" s="1">
        <f t="shared" si="125"/>
        <v>454.60893627748737</v>
      </c>
      <c r="DK61" s="1">
        <f t="shared" si="125"/>
        <v>22.072629694746844</v>
      </c>
      <c r="DL61" s="1">
        <f t="shared" si="125"/>
        <v>2.5288429239106631E-2</v>
      </c>
      <c r="DM61" s="1">
        <f t="shared" si="125"/>
        <v>7.1974742466516597E-2</v>
      </c>
      <c r="DN61" s="1">
        <f t="shared" si="125"/>
        <v>0.80597450540261173</v>
      </c>
      <c r="DO61" s="1">
        <f t="shared" si="125"/>
        <v>1.6363663959802766</v>
      </c>
      <c r="DP61" s="1">
        <f t="shared" si="125"/>
        <v>1583.2484181521245</v>
      </c>
      <c r="DQ61" s="1">
        <f t="shared" si="125"/>
        <v>0.12868963921383875</v>
      </c>
      <c r="DR61" s="1"/>
      <c r="DS61" s="1">
        <f t="shared" si="125"/>
        <v>81.183427900041949</v>
      </c>
      <c r="DT61" s="1">
        <f t="shared" si="125"/>
        <v>8295.0147693311628</v>
      </c>
      <c r="DU61" s="1">
        <f t="shared" si="125"/>
        <v>0</v>
      </c>
      <c r="DV61" s="1">
        <f t="shared" si="125"/>
        <v>2.9055054412156553</v>
      </c>
      <c r="DW61" s="1">
        <f t="shared" si="125"/>
        <v>4.1811007107725029</v>
      </c>
      <c r="DX61" s="1">
        <f t="shared" si="125"/>
        <v>369791.78028933425</v>
      </c>
      <c r="DY61" s="1">
        <f t="shared" ref="DY61:FW61" si="126">SUM(DY3:DY59)</f>
        <v>378087.02311565739</v>
      </c>
      <c r="DZ61" s="1">
        <f t="shared" si="126"/>
        <v>42009.55141272569</v>
      </c>
      <c r="EA61" s="1">
        <f t="shared" si="126"/>
        <v>420096.57452838297</v>
      </c>
      <c r="EB61" s="1">
        <f t="shared" si="126"/>
        <v>5.5585874583331515E-2</v>
      </c>
      <c r="EC61" s="1">
        <f t="shared" si="126"/>
        <v>7926.6302361699654</v>
      </c>
      <c r="ED61" s="1"/>
      <c r="EE61" s="1">
        <f t="shared" si="126"/>
        <v>2.8589880553054718</v>
      </c>
      <c r="EF61" s="1">
        <f t="shared" si="126"/>
        <v>4.0048006947737531E-5</v>
      </c>
      <c r="EG61" s="1">
        <f t="shared" si="126"/>
        <v>1.1885423802850307E-4</v>
      </c>
      <c r="EH61" s="1">
        <f t="shared" si="126"/>
        <v>8.8602512607682406E-5</v>
      </c>
      <c r="EI61" s="1">
        <f t="shared" si="126"/>
        <v>3.0947687966925475E-4</v>
      </c>
      <c r="EJ61" s="1">
        <f t="shared" si="126"/>
        <v>0.13157467898170508</v>
      </c>
      <c r="EK61" s="1">
        <f t="shared" si="126"/>
        <v>0.17369396377620686</v>
      </c>
      <c r="EL61" s="1">
        <f t="shared" si="126"/>
        <v>20.733683193369856</v>
      </c>
      <c r="EM61" s="1">
        <f t="shared" si="126"/>
        <v>107.00404692087642</v>
      </c>
      <c r="EN61" s="1">
        <f t="shared" si="126"/>
        <v>130271.97400354639</v>
      </c>
      <c r="EO61" s="1">
        <f t="shared" si="126"/>
        <v>141.87125724853036</v>
      </c>
      <c r="EP61" s="1">
        <f t="shared" si="126"/>
        <v>343.32849788097576</v>
      </c>
      <c r="EQ61" s="1">
        <f t="shared" si="126"/>
        <v>1109.8082243940446</v>
      </c>
      <c r="ER61" s="1">
        <f t="shared" si="126"/>
        <v>195.2777566280804</v>
      </c>
      <c r="ES61" s="1">
        <f t="shared" si="126"/>
        <v>12.9091579973067</v>
      </c>
      <c r="ET61" s="1">
        <f t="shared" si="126"/>
        <v>3.3090184519204119E-2</v>
      </c>
      <c r="EU61" s="1">
        <f t="shared" si="126"/>
        <v>46.941836886959429</v>
      </c>
      <c r="EV61" s="1">
        <f t="shared" si="126"/>
        <v>14566.698358792337</v>
      </c>
      <c r="EW61" s="1">
        <f t="shared" si="126"/>
        <v>13227.778188264123</v>
      </c>
      <c r="EX61" s="1">
        <f t="shared" si="126"/>
        <v>1338.9201705282173</v>
      </c>
      <c r="EY61" s="1">
        <f t="shared" si="126"/>
        <v>0.18021253705870316</v>
      </c>
      <c r="EZ61" s="1">
        <f t="shared" si="126"/>
        <v>7.3869394131626909E-2</v>
      </c>
      <c r="FA61" s="1">
        <f t="shared" si="126"/>
        <v>823.27433451028298</v>
      </c>
      <c r="FB61" s="1">
        <f t="shared" si="126"/>
        <v>0.25611246654364822</v>
      </c>
      <c r="FC61" s="1">
        <f t="shared" si="126"/>
        <v>2271.953840278672</v>
      </c>
      <c r="FD61" s="1">
        <f t="shared" si="126"/>
        <v>555.40035162359106</v>
      </c>
      <c r="FE61" s="1">
        <f t="shared" si="126"/>
        <v>298.32842223304846</v>
      </c>
      <c r="FF61" s="1">
        <f t="shared" si="126"/>
        <v>5702.3862229054821</v>
      </c>
      <c r="FG61" s="1">
        <f t="shared" si="126"/>
        <v>3.0653445212780976</v>
      </c>
      <c r="FH61" s="1">
        <f t="shared" si="126"/>
        <v>71526.626459403007</v>
      </c>
      <c r="FI61" s="1">
        <f t="shared" si="126"/>
        <v>315.80044541313657</v>
      </c>
      <c r="FJ61" s="1">
        <f t="shared" si="126"/>
        <v>1250.8943298354857</v>
      </c>
      <c r="FK61" s="1">
        <f t="shared" si="126"/>
        <v>52.089269109921617</v>
      </c>
      <c r="FL61" s="1">
        <f t="shared" si="126"/>
        <v>0.58862397169265002</v>
      </c>
      <c r="FM61" s="1">
        <f t="shared" si="126"/>
        <v>37162.31564029587</v>
      </c>
      <c r="FN61" s="1">
        <f t="shared" si="126"/>
        <v>4905.6444306938483</v>
      </c>
      <c r="FO61" s="1">
        <f t="shared" si="126"/>
        <v>7.1656334100401526</v>
      </c>
      <c r="FP61" s="1">
        <f t="shared" si="126"/>
        <v>0.10213112276129535</v>
      </c>
      <c r="FQ61" s="1">
        <f t="shared" si="126"/>
        <v>3.0731296957682512</v>
      </c>
      <c r="FR61" s="1">
        <f t="shared" si="126"/>
        <v>2571.6302998502497</v>
      </c>
      <c r="FS61" s="1">
        <f t="shared" si="126"/>
        <v>3179.9188849812758</v>
      </c>
      <c r="FT61" s="1">
        <f t="shared" si="126"/>
        <v>81.184875743088099</v>
      </c>
      <c r="FU61" s="1">
        <f t="shared" si="126"/>
        <v>237199.31781535974</v>
      </c>
      <c r="FV61" s="1">
        <f t="shared" si="126"/>
        <v>1341.3096084255037</v>
      </c>
      <c r="FW61" s="1">
        <f t="shared" si="126"/>
        <v>1280.8303912295632</v>
      </c>
      <c r="FY61" s="17" t="s">
        <v>612</v>
      </c>
      <c r="FZ61" s="13" t="e">
        <f>MIN(FZ3:FZ51)</f>
        <v>#VALUE!</v>
      </c>
      <c r="GA61" s="13">
        <f t="shared" ref="GA61:IC61" si="127">MIN(GA3:GA51)</f>
        <v>0</v>
      </c>
      <c r="GB61" s="13">
        <f t="shared" si="127"/>
        <v>-7.4470066335691036E-4</v>
      </c>
      <c r="GC61" s="13">
        <f t="shared" si="127"/>
        <v>-8.4455075997558703E-4</v>
      </c>
      <c r="GD61" s="13">
        <f t="shared" si="127"/>
        <v>-8.4459581831031715E-4</v>
      </c>
      <c r="GE61" s="13">
        <f t="shared" si="127"/>
        <v>-7.8766100788691697E-4</v>
      </c>
      <c r="GF61" s="13">
        <f t="shared" si="127"/>
        <v>0</v>
      </c>
      <c r="GG61" s="13">
        <f t="shared" si="127"/>
        <v>-9.0846994729383795E-4</v>
      </c>
      <c r="GH61" s="13">
        <f t="shared" si="127"/>
        <v>-7.1782735237255007E-4</v>
      </c>
      <c r="GI61" s="13">
        <f t="shared" si="127"/>
        <v>0</v>
      </c>
      <c r="GJ61" s="13">
        <f t="shared" si="127"/>
        <v>-3.6287900921566033E-4</v>
      </c>
      <c r="GK61" s="13">
        <f t="shared" si="127"/>
        <v>0</v>
      </c>
      <c r="GL61" s="13">
        <f t="shared" si="127"/>
        <v>-3.8748514111058325E-4</v>
      </c>
      <c r="GM61" s="13">
        <f t="shared" si="127"/>
        <v>0</v>
      </c>
      <c r="GN61" s="13">
        <f t="shared" si="127"/>
        <v>-4.3163128668000442E-4</v>
      </c>
      <c r="GO61" s="13">
        <f t="shared" si="127"/>
        <v>-4.0661483600744032E-4</v>
      </c>
      <c r="GP61" s="13">
        <f t="shared" si="127"/>
        <v>0</v>
      </c>
      <c r="GQ61" s="13">
        <f t="shared" si="127"/>
        <v>0</v>
      </c>
      <c r="GR61" s="13">
        <f t="shared" si="127"/>
        <v>0</v>
      </c>
      <c r="GS61" s="13">
        <f t="shared" si="127"/>
        <v>-1.6675877188822703E-4</v>
      </c>
      <c r="GT61" s="13">
        <f t="shared" si="127"/>
        <v>0</v>
      </c>
      <c r="GU61" s="13">
        <f t="shared" si="127"/>
        <v>-4.5294730402555423E-4</v>
      </c>
      <c r="GV61" s="13">
        <f t="shared" si="127"/>
        <v>-3.4269570153988804E-4</v>
      </c>
      <c r="GW61" s="13">
        <f t="shared" si="127"/>
        <v>-7.8177049747861374E-4</v>
      </c>
      <c r="GX61" s="13">
        <f t="shared" si="127"/>
        <v>0</v>
      </c>
      <c r="GY61" s="13">
        <f t="shared" si="127"/>
        <v>0</v>
      </c>
      <c r="GZ61" s="13">
        <f t="shared" si="127"/>
        <v>-2.7685047143575272E-4</v>
      </c>
      <c r="HA61" s="13">
        <f t="shared" si="127"/>
        <v>0</v>
      </c>
      <c r="HB61" s="13">
        <f t="shared" si="127"/>
        <v>-3.5805805871997617E-4</v>
      </c>
      <c r="HC61" s="13">
        <f t="shared" si="127"/>
        <v>0</v>
      </c>
      <c r="HD61" s="13">
        <f t="shared" si="127"/>
        <v>0</v>
      </c>
      <c r="HE61" s="13">
        <f t="shared" si="127"/>
        <v>0</v>
      </c>
      <c r="HF61" s="13">
        <f t="shared" si="127"/>
        <v>-1.7935076355151487E-4</v>
      </c>
      <c r="HG61" s="13">
        <f t="shared" si="127"/>
        <v>-2.4920601903138744E-4</v>
      </c>
      <c r="HH61" s="13">
        <f t="shared" si="127"/>
        <v>0</v>
      </c>
      <c r="HI61" s="13">
        <f t="shared" si="127"/>
        <v>0</v>
      </c>
      <c r="HJ61" s="13">
        <f t="shared" si="127"/>
        <v>-3.4860585216607435E-4</v>
      </c>
      <c r="HK61" s="13">
        <f t="shared" si="127"/>
        <v>0</v>
      </c>
      <c r="HL61" s="13">
        <f t="shared" si="127"/>
        <v>0</v>
      </c>
      <c r="HM61" s="13">
        <f t="shared" si="127"/>
        <v>0</v>
      </c>
      <c r="HN61" s="13">
        <f t="shared" si="127"/>
        <v>0</v>
      </c>
      <c r="HO61" s="13">
        <f t="shared" si="127"/>
        <v>0</v>
      </c>
      <c r="HP61" s="13">
        <f t="shared" si="127"/>
        <v>0</v>
      </c>
      <c r="HQ61" s="13">
        <f t="shared" si="127"/>
        <v>0</v>
      </c>
      <c r="HR61" s="13">
        <f t="shared" si="127"/>
        <v>0</v>
      </c>
      <c r="HS61" s="13">
        <f t="shared" si="127"/>
        <v>0</v>
      </c>
      <c r="HT61" s="13">
        <f t="shared" si="127"/>
        <v>-2.2367083178432675E-4</v>
      </c>
      <c r="HU61" s="13">
        <f t="shared" si="127"/>
        <v>-9.6229281555386024E-4</v>
      </c>
      <c r="HV61" s="13">
        <f t="shared" si="127"/>
        <v>0</v>
      </c>
      <c r="HW61" s="13">
        <f t="shared" si="127"/>
        <v>-3.4197745573640107E-4</v>
      </c>
      <c r="HX61" s="13">
        <f t="shared" si="127"/>
        <v>-9.0409437000003629E-5</v>
      </c>
      <c r="HY61" s="13">
        <f t="shared" si="127"/>
        <v>-3.4982889601354792E-4</v>
      </c>
      <c r="HZ61" s="13">
        <f t="shared" si="127"/>
        <v>0</v>
      </c>
      <c r="IA61" s="13">
        <f t="shared" si="127"/>
        <v>0</v>
      </c>
      <c r="IB61" s="13">
        <f t="shared" si="127"/>
        <v>-2.8779891405062655E-4</v>
      </c>
      <c r="IC61" s="13">
        <f t="shared" si="127"/>
        <v>0</v>
      </c>
    </row>
    <row r="62" spans="1:237" x14ac:dyDescent="0.25">
      <c r="A62" s="2" t="s">
        <v>222</v>
      </c>
      <c r="B62" s="1">
        <f>SUM(B2:B54)</f>
        <v>171081.87563268704</v>
      </c>
      <c r="C62" s="1">
        <f t="shared" ref="C62:BD62" si="128">SUM(C2:C54)</f>
        <v>8264.210193304998</v>
      </c>
      <c r="D62" s="1">
        <f t="shared" si="128"/>
        <v>330517.09134814591</v>
      </c>
      <c r="E62" s="1">
        <f t="shared" si="128"/>
        <v>12668.188027760003</v>
      </c>
      <c r="F62" s="1">
        <f t="shared" si="128"/>
        <v>12167.921748646299</v>
      </c>
      <c r="G62" s="1">
        <f t="shared" si="128"/>
        <v>35129.857498491598</v>
      </c>
      <c r="H62" s="1">
        <f t="shared" si="128"/>
        <v>196101.99852739007</v>
      </c>
      <c r="I62" s="1">
        <f t="shared" si="128"/>
        <v>2553.8271789752002</v>
      </c>
      <c r="J62" s="1">
        <f t="shared" si="128"/>
        <v>1848.4558695097996</v>
      </c>
      <c r="K62" s="1">
        <f t="shared" si="128"/>
        <v>3.0294259702499996E-2</v>
      </c>
      <c r="L62" s="1">
        <f t="shared" si="128"/>
        <v>2147.2667195087001</v>
      </c>
      <c r="M62" s="1">
        <f t="shared" si="128"/>
        <v>3.9024001843000002E-4</v>
      </c>
      <c r="N62" s="1">
        <f t="shared" si="128"/>
        <v>260.7112046419</v>
      </c>
      <c r="O62" s="1">
        <f t="shared" si="128"/>
        <v>0.28506754149560004</v>
      </c>
      <c r="P62" s="1">
        <f t="shared" si="128"/>
        <v>2.4210558149999999</v>
      </c>
      <c r="Q62" s="1">
        <f t="shared" si="128"/>
        <v>4.8595403560500001</v>
      </c>
      <c r="R62" s="1">
        <f t="shared" si="128"/>
        <v>1.8853046200000001E-2</v>
      </c>
      <c r="S62" s="1">
        <f t="shared" si="128"/>
        <v>1.8144299981329999E-2</v>
      </c>
      <c r="T62" s="1">
        <f t="shared" si="128"/>
        <v>3.0185532189599997</v>
      </c>
      <c r="U62" s="1">
        <f t="shared" si="128"/>
        <v>0.18289829569999999</v>
      </c>
      <c r="V62" s="1">
        <f t="shared" si="128"/>
        <v>1.2807836744E-3</v>
      </c>
      <c r="W62" s="1">
        <f t="shared" si="128"/>
        <v>3.2980561349000004</v>
      </c>
      <c r="X62" s="1">
        <f t="shared" si="128"/>
        <v>2.6755720593000003</v>
      </c>
      <c r="Y62" s="1">
        <f t="shared" si="128"/>
        <v>11663.314412196698</v>
      </c>
      <c r="Z62" s="1">
        <f t="shared" si="128"/>
        <v>13.395373242400002</v>
      </c>
      <c r="AA62" s="1">
        <f t="shared" si="128"/>
        <v>0.30198155172244601</v>
      </c>
      <c r="AB62" s="1">
        <f t="shared" si="128"/>
        <v>7.3801751805899998E-2</v>
      </c>
      <c r="AC62" s="1">
        <f t="shared" si="128"/>
        <v>2.4341876996448</v>
      </c>
      <c r="AD62" s="1">
        <f t="shared" si="128"/>
        <v>25.0044005353</v>
      </c>
      <c r="AE62" s="1">
        <f t="shared" si="128"/>
        <v>1575.3317832737998</v>
      </c>
      <c r="AF62" s="1">
        <f t="shared" si="128"/>
        <v>27.845430728800004</v>
      </c>
      <c r="AG62" s="1">
        <f t="shared" si="128"/>
        <v>7.0564518019299998</v>
      </c>
      <c r="AH62" s="1">
        <f t="shared" si="128"/>
        <v>0.40735586803999996</v>
      </c>
      <c r="AI62" s="1">
        <f t="shared" si="128"/>
        <v>3.027566131735</v>
      </c>
      <c r="AJ62" s="1">
        <f t="shared" si="128"/>
        <v>3151.0315957889002</v>
      </c>
      <c r="AK62" s="1">
        <f t="shared" si="128"/>
        <v>12.288790581755</v>
      </c>
      <c r="AL62" s="1">
        <f t="shared" si="128"/>
        <v>4.9244445199770004</v>
      </c>
      <c r="AM62" s="1">
        <f t="shared" si="128"/>
        <v>1327.8846853981001</v>
      </c>
      <c r="AN62" s="1">
        <f t="shared" si="128"/>
        <v>2.8449754884803</v>
      </c>
      <c r="AO62" s="1">
        <f t="shared" si="128"/>
        <v>3.9934392873000002E-5</v>
      </c>
      <c r="AP62" s="1">
        <f t="shared" si="128"/>
        <v>1.1852379282999999E-4</v>
      </c>
      <c r="AQ62" s="1">
        <f t="shared" si="128"/>
        <v>8.8364999999999998E-5</v>
      </c>
      <c r="AR62" s="1">
        <f t="shared" si="128"/>
        <v>3.0864231353500002E-4</v>
      </c>
      <c r="AS62" s="1">
        <f t="shared" si="128"/>
        <v>0.13073674602820001</v>
      </c>
      <c r="AT62" s="1">
        <f t="shared" si="128"/>
        <v>0.17271136108042301</v>
      </c>
      <c r="AU62" s="1">
        <f t="shared" si="128"/>
        <v>20.652779300540605</v>
      </c>
      <c r="AV62" s="1">
        <f t="shared" si="128"/>
        <v>2059.0569594500002</v>
      </c>
      <c r="AW62" s="1">
        <f t="shared" si="128"/>
        <v>375.61190698460007</v>
      </c>
      <c r="AX62" s="1">
        <f t="shared" si="128"/>
        <v>2958.6886876747003</v>
      </c>
      <c r="AY62" s="1">
        <f t="shared" si="128"/>
        <v>7.1068378454799994</v>
      </c>
      <c r="AZ62" s="1">
        <f t="shared" si="128"/>
        <v>0.128343928</v>
      </c>
      <c r="BA62" s="1">
        <f t="shared" si="128"/>
        <v>2.9600000000000001E-2</v>
      </c>
      <c r="BB62" s="1">
        <f t="shared" si="128"/>
        <v>249.3741599226</v>
      </c>
      <c r="BC62" s="1">
        <f t="shared" si="128"/>
        <v>0.58699999999999997</v>
      </c>
      <c r="BD62" s="1">
        <f t="shared" si="128"/>
        <v>2.9170595050017002E-2</v>
      </c>
      <c r="BE62" s="1"/>
      <c r="BF62" s="1"/>
      <c r="BH62" s="1">
        <f t="shared" ref="BH62:DX62" si="129">SUM(BH2:BH54)</f>
        <v>7.2443314675316586</v>
      </c>
      <c r="BI62" s="1">
        <f t="shared" si="129"/>
        <v>302.70179274978221</v>
      </c>
      <c r="BJ62" s="1">
        <f t="shared" si="129"/>
        <v>250.05693672704976</v>
      </c>
      <c r="BK62" s="1">
        <f t="shared" si="129"/>
        <v>1853.509094661166</v>
      </c>
      <c r="BL62" s="1">
        <f t="shared" si="129"/>
        <v>2.9589645064678E-2</v>
      </c>
      <c r="BM62" s="1">
        <f t="shared" si="129"/>
        <v>2560.7935722510438</v>
      </c>
      <c r="BN62" s="1">
        <f t="shared" si="129"/>
        <v>2560.7935722510438</v>
      </c>
      <c r="BO62" s="1">
        <f t="shared" si="129"/>
        <v>80.911863965368568</v>
      </c>
      <c r="BP62" s="1">
        <f t="shared" si="129"/>
        <v>5.8552163621795996</v>
      </c>
      <c r="BQ62" s="1">
        <f t="shared" si="129"/>
        <v>1.245425573383706E-2</v>
      </c>
      <c r="BR62" s="1">
        <f t="shared" si="129"/>
        <v>1.7922006181277154E-2</v>
      </c>
      <c r="BS62" s="1">
        <f t="shared" si="129"/>
        <v>2152.7751195170727</v>
      </c>
      <c r="BT62" s="1">
        <f t="shared" si="129"/>
        <v>2.9227366155610068E-2</v>
      </c>
      <c r="BU62" s="1">
        <f t="shared" si="129"/>
        <v>1.2519991006597309E-4</v>
      </c>
      <c r="BV62" s="1">
        <f t="shared" si="129"/>
        <v>2.6605422636771938E-4</v>
      </c>
      <c r="BW62" s="1">
        <f t="shared" si="129"/>
        <v>2.6828530203369514</v>
      </c>
      <c r="BX62" s="1">
        <f t="shared" si="129"/>
        <v>261.4245752607074</v>
      </c>
      <c r="BY62" s="1">
        <f t="shared" si="129"/>
        <v>6.8585005435281579E-2</v>
      </c>
      <c r="BZ62" s="1">
        <f t="shared" si="129"/>
        <v>0.21718591483829616</v>
      </c>
      <c r="CA62" s="1">
        <f t="shared" si="129"/>
        <v>2.4276653601322833</v>
      </c>
      <c r="CB62" s="1">
        <f t="shared" si="129"/>
        <v>2064.6977025524034</v>
      </c>
      <c r="CC62" s="1">
        <f t="shared" si="129"/>
        <v>673955.68299689272</v>
      </c>
      <c r="CD62" s="1">
        <f t="shared" si="129"/>
        <v>4.8728626768204775</v>
      </c>
      <c r="CE62" s="1">
        <f t="shared" si="129"/>
        <v>5.2758137310820784E-3</v>
      </c>
      <c r="CF62" s="1">
        <f t="shared" si="129"/>
        <v>1.2916668154535373E-2</v>
      </c>
      <c r="CG62" s="1">
        <f t="shared" si="129"/>
        <v>1.89060214142041E-2</v>
      </c>
      <c r="CH62" s="1">
        <f t="shared" si="129"/>
        <v>3.0267887126800237</v>
      </c>
      <c r="CI62" s="1">
        <f t="shared" si="129"/>
        <v>25.07270833122648</v>
      </c>
      <c r="CJ62" s="1">
        <f t="shared" si="129"/>
        <v>0.18334844027740921</v>
      </c>
      <c r="CK62" s="1">
        <f t="shared" si="129"/>
        <v>12.322381009496818</v>
      </c>
      <c r="CL62" s="1">
        <f t="shared" si="129"/>
        <v>0.40839376701432728</v>
      </c>
      <c r="CM62" s="1">
        <f t="shared" si="129"/>
        <v>4.9378848143622083</v>
      </c>
      <c r="CN62" s="1">
        <f t="shared" si="129"/>
        <v>173437.17407422938</v>
      </c>
      <c r="CO62" s="1">
        <f t="shared" si="129"/>
        <v>1.2843242480399279E-3</v>
      </c>
      <c r="CP62" s="1">
        <f t="shared" si="129"/>
        <v>3.3071162728910042</v>
      </c>
      <c r="CQ62" s="1">
        <f t="shared" si="129"/>
        <v>4491.5952953797423</v>
      </c>
      <c r="CR62" s="1">
        <f t="shared" si="129"/>
        <v>113037.9215106659</v>
      </c>
      <c r="CS62" s="1">
        <f t="shared" si="129"/>
        <v>3562.7850677400502</v>
      </c>
      <c r="CT62" s="1">
        <f t="shared" si="129"/>
        <v>376.61585359770902</v>
      </c>
      <c r="CU62" s="1">
        <f t="shared" si="129"/>
        <v>145.34295786268282</v>
      </c>
      <c r="CV62" s="1">
        <f t="shared" si="129"/>
        <v>4.2235579210502427</v>
      </c>
      <c r="CW62" s="1">
        <f t="shared" si="129"/>
        <v>11694.80396363635</v>
      </c>
      <c r="CX62" s="1">
        <f t="shared" si="129"/>
        <v>11694.80396363635</v>
      </c>
      <c r="CY62" s="1"/>
      <c r="CZ62" s="1"/>
      <c r="DA62" s="1">
        <f t="shared" si="129"/>
        <v>13.4230668960255</v>
      </c>
      <c r="DB62" s="1">
        <f t="shared" si="129"/>
        <v>2966.5696268146216</v>
      </c>
      <c r="DC62" s="1">
        <f t="shared" si="129"/>
        <v>0.1208469326656948</v>
      </c>
      <c r="DD62" s="1">
        <f t="shared" si="129"/>
        <v>0.15167958972869505</v>
      </c>
      <c r="DE62" s="1">
        <f t="shared" si="129"/>
        <v>0</v>
      </c>
      <c r="DF62" s="1"/>
      <c r="DG62" s="1">
        <f t="shared" si="129"/>
        <v>400.12852651394047</v>
      </c>
      <c r="DH62" s="1">
        <f t="shared" si="129"/>
        <v>5.1646533998195832</v>
      </c>
      <c r="DI62" s="1"/>
      <c r="DJ62" s="1">
        <f t="shared" si="129"/>
        <v>448.2304837956994</v>
      </c>
      <c r="DK62" s="1">
        <f t="shared" si="129"/>
        <v>21.638559008128347</v>
      </c>
      <c r="DL62" s="1">
        <f t="shared" si="129"/>
        <v>1.9228954699734842E-2</v>
      </c>
      <c r="DM62" s="1">
        <f t="shared" si="129"/>
        <v>5.47284631519337E-2</v>
      </c>
      <c r="DN62" s="1">
        <f t="shared" si="129"/>
        <v>0.80520691602448047</v>
      </c>
      <c r="DO62" s="1">
        <f t="shared" si="129"/>
        <v>1.6348079631358181</v>
      </c>
      <c r="DP62" s="1">
        <f t="shared" si="129"/>
        <v>1581.0115439598383</v>
      </c>
      <c r="DQ62" s="1">
        <f t="shared" si="129"/>
        <v>0.12868963921383875</v>
      </c>
      <c r="DR62" s="1"/>
      <c r="DS62" s="1">
        <f t="shared" si="129"/>
        <v>79.426280754401333</v>
      </c>
      <c r="DT62" s="1">
        <f t="shared" si="129"/>
        <v>8286.5970722792936</v>
      </c>
      <c r="DU62" s="1">
        <f t="shared" si="129"/>
        <v>0</v>
      </c>
      <c r="DV62" s="1">
        <f t="shared" si="129"/>
        <v>2.9004089623056206</v>
      </c>
      <c r="DW62" s="1">
        <f t="shared" si="129"/>
        <v>4.1737666675288425</v>
      </c>
      <c r="DX62" s="1">
        <f t="shared" si="129"/>
        <v>315546.88639602694</v>
      </c>
      <c r="DY62" s="1">
        <f t="shared" ref="DY62:FW62" si="130">SUM(DY2:DY54)</f>
        <v>298262.50832732185</v>
      </c>
      <c r="DZ62" s="1">
        <f t="shared" si="130"/>
        <v>33140.246641907375</v>
      </c>
      <c r="EA62" s="1">
        <f t="shared" si="130"/>
        <v>331402.75496922916</v>
      </c>
      <c r="EB62" s="1">
        <f t="shared" si="130"/>
        <v>5.3551860458031827E-2</v>
      </c>
      <c r="EC62" s="1">
        <f t="shared" si="130"/>
        <v>7670.0360939910279</v>
      </c>
      <c r="ED62" s="1"/>
      <c r="EE62" s="1">
        <f t="shared" si="130"/>
        <v>2.8527972076733352</v>
      </c>
      <c r="EF62" s="1">
        <f t="shared" si="130"/>
        <v>4.0048006947737531E-5</v>
      </c>
      <c r="EG62" s="1">
        <f t="shared" si="130"/>
        <v>1.1885423802850307E-4</v>
      </c>
      <c r="EH62" s="1">
        <f t="shared" si="130"/>
        <v>8.8602512607682406E-5</v>
      </c>
      <c r="EI62" s="1">
        <f t="shared" si="130"/>
        <v>3.0947687966925475E-4</v>
      </c>
      <c r="EJ62" s="1">
        <f t="shared" si="130"/>
        <v>0.13107978020155162</v>
      </c>
      <c r="EK62" s="1">
        <f t="shared" si="130"/>
        <v>0.17317493162377312</v>
      </c>
      <c r="EL62" s="1">
        <f t="shared" si="130"/>
        <v>20.708952669476123</v>
      </c>
      <c r="EM62" s="1">
        <f t="shared" si="130"/>
        <v>100.45299678181993</v>
      </c>
      <c r="EN62" s="1">
        <f t="shared" si="130"/>
        <v>106851.95793078933</v>
      </c>
      <c r="EO62" s="1">
        <f t="shared" si="130"/>
        <v>133.01125197187781</v>
      </c>
      <c r="EP62" s="1">
        <f t="shared" si="130"/>
        <v>322.76385555688535</v>
      </c>
      <c r="EQ62" s="1">
        <f t="shared" si="130"/>
        <v>874.44723161528498</v>
      </c>
      <c r="ER62" s="1">
        <f t="shared" si="130"/>
        <v>183.17682161171658</v>
      </c>
      <c r="ES62" s="1">
        <f t="shared" si="130"/>
        <v>12.869481117728665</v>
      </c>
      <c r="ET62" s="1">
        <f t="shared" si="130"/>
        <v>3.0205048246007369E-2</v>
      </c>
      <c r="EU62" s="1">
        <f t="shared" si="130"/>
        <v>43.958918597597275</v>
      </c>
      <c r="EV62" s="1">
        <f t="shared" si="130"/>
        <v>12701.50978320976</v>
      </c>
      <c r="EW62" s="1">
        <f t="shared" si="130"/>
        <v>12199.992050799345</v>
      </c>
      <c r="EX62" s="1">
        <f t="shared" si="130"/>
        <v>501.51773241041167</v>
      </c>
      <c r="EY62" s="1">
        <f t="shared" si="130"/>
        <v>0.15565156217485937</v>
      </c>
      <c r="EZ62" s="1">
        <f t="shared" si="130"/>
        <v>5.5726479290662857E-2</v>
      </c>
      <c r="FA62" s="1">
        <f t="shared" si="130"/>
        <v>768.81993875737726</v>
      </c>
      <c r="FB62" s="1">
        <f t="shared" si="130"/>
        <v>0.20862381450464842</v>
      </c>
      <c r="FC62" s="1">
        <f t="shared" si="130"/>
        <v>2123.9965883889249</v>
      </c>
      <c r="FD62" s="1">
        <f t="shared" si="130"/>
        <v>522.44535659611597</v>
      </c>
      <c r="FE62" s="1">
        <f t="shared" si="130"/>
        <v>280.49658007193466</v>
      </c>
      <c r="FF62" s="1">
        <f t="shared" si="130"/>
        <v>5317.118407850121</v>
      </c>
      <c r="FG62" s="1">
        <f t="shared" si="130"/>
        <v>3.0334100938570097</v>
      </c>
      <c r="FH62" s="1">
        <f t="shared" si="130"/>
        <v>56539.11166826851</v>
      </c>
      <c r="FI62" s="1">
        <f t="shared" si="130"/>
        <v>295.25292291441804</v>
      </c>
      <c r="FJ62" s="1">
        <f t="shared" si="130"/>
        <v>1168.7233419778827</v>
      </c>
      <c r="FK62" s="1">
        <f t="shared" si="130"/>
        <v>52.038355133695269</v>
      </c>
      <c r="FL62" s="1">
        <f t="shared" si="130"/>
        <v>0.58862397169265002</v>
      </c>
      <c r="FM62" s="1">
        <f t="shared" si="130"/>
        <v>35225.209093188503</v>
      </c>
      <c r="FN62" s="1">
        <f t="shared" si="130"/>
        <v>4544.2688643491392</v>
      </c>
      <c r="FO62" s="1">
        <f t="shared" si="130"/>
        <v>7.1263625623740205</v>
      </c>
      <c r="FP62" s="1">
        <f t="shared" si="130"/>
        <v>5.0811340361895052E-2</v>
      </c>
      <c r="FQ62" s="1">
        <f t="shared" si="130"/>
        <v>3.0413115928326873</v>
      </c>
      <c r="FR62" s="1">
        <f t="shared" si="130"/>
        <v>2507.7452681980553</v>
      </c>
      <c r="FS62" s="1">
        <f t="shared" si="130"/>
        <v>3159.5401561912668</v>
      </c>
      <c r="FT62" s="1">
        <f t="shared" si="130"/>
        <v>74.158363176041661</v>
      </c>
      <c r="FU62" s="1">
        <f t="shared" si="130"/>
        <v>196616.84794570811</v>
      </c>
      <c r="FV62" s="1">
        <f t="shared" si="130"/>
        <v>1331.4272899378921</v>
      </c>
      <c r="FW62" s="1">
        <f t="shared" si="130"/>
        <v>1250.7526311365975</v>
      </c>
      <c r="FY62" s="17" t="s">
        <v>613</v>
      </c>
      <c r="FZ62" s="13" t="e">
        <f>MAX(FZ3:FZ51)</f>
        <v>#VALUE!</v>
      </c>
      <c r="GA62" s="13">
        <f t="shared" ref="GA62:IC62" si="131">MAX(GA3:GA51)</f>
        <v>2.9851262449828086E-3</v>
      </c>
      <c r="GB62" s="13">
        <f t="shared" si="131"/>
        <v>2.8075456592762862E-3</v>
      </c>
      <c r="GC62" s="13">
        <f t="shared" si="131"/>
        <v>2.7591837786949012E-3</v>
      </c>
      <c r="GD62" s="13">
        <f t="shared" si="131"/>
        <v>2.7654349983434762E-3</v>
      </c>
      <c r="GE62" s="13">
        <f t="shared" si="131"/>
        <v>3.0327921532922668E-3</v>
      </c>
      <c r="GF62" s="13">
        <f t="shared" si="131"/>
        <v>2.8347059168041663E-3</v>
      </c>
      <c r="GG62" s="13">
        <f t="shared" si="131"/>
        <v>2.7640466107636545E-3</v>
      </c>
      <c r="GH62" s="13">
        <f t="shared" si="131"/>
        <v>2.8695558812014579E-3</v>
      </c>
      <c r="GI62" s="13">
        <f t="shared" si="131"/>
        <v>3.0904087540997243E-3</v>
      </c>
      <c r="GJ62" s="13">
        <f t="shared" si="131"/>
        <v>2.7904657871634306E-3</v>
      </c>
      <c r="GK62" s="13">
        <f t="shared" si="131"/>
        <v>2.9447691206312774E-3</v>
      </c>
      <c r="GL62" s="13">
        <f t="shared" si="131"/>
        <v>2.8610609826824583E-3</v>
      </c>
      <c r="GM62" s="13">
        <f t="shared" si="131"/>
        <v>3.0668000195614325E-3</v>
      </c>
      <c r="GN62" s="13">
        <f t="shared" si="131"/>
        <v>2.8345576931723807E-3</v>
      </c>
      <c r="GO62" s="13">
        <f t="shared" si="131"/>
        <v>2.9075934355836993E-3</v>
      </c>
      <c r="GP62" s="13">
        <f t="shared" si="131"/>
        <v>2.8099021050560597E-3</v>
      </c>
      <c r="GQ62" s="13">
        <f t="shared" si="131"/>
        <v>3.0747556080615128E-3</v>
      </c>
      <c r="GR62" s="13">
        <f t="shared" si="131"/>
        <v>3.0418030820136043E-3</v>
      </c>
      <c r="GS62" s="13">
        <f t="shared" si="131"/>
        <v>2.7415288531321101E-3</v>
      </c>
      <c r="GT62" s="13">
        <f t="shared" si="131"/>
        <v>2.8839534895478678E-3</v>
      </c>
      <c r="GU62" s="13">
        <f t="shared" si="131"/>
        <v>2.9482478871444163E-3</v>
      </c>
      <c r="GV62" s="13">
        <f t="shared" si="131"/>
        <v>2.9680977737487233E-3</v>
      </c>
      <c r="GW62" s="13">
        <f t="shared" si="131"/>
        <v>2.7550957102130277E-3</v>
      </c>
      <c r="GX62" s="13">
        <f t="shared" si="131"/>
        <v>3.4316185869504093E-3</v>
      </c>
      <c r="GY62" s="13">
        <f t="shared" si="131"/>
        <v>2.9535071658411778E-3</v>
      </c>
      <c r="GZ62" s="13">
        <f t="shared" si="131"/>
        <v>3.0701066095202736E-3</v>
      </c>
      <c r="HA62" s="13">
        <f t="shared" si="131"/>
        <v>3.1296749781321658E-3</v>
      </c>
      <c r="HB62" s="13">
        <f t="shared" si="131"/>
        <v>2.9481989220638376E-3</v>
      </c>
      <c r="HC62" s="13">
        <f t="shared" si="131"/>
        <v>6.138999921914011</v>
      </c>
      <c r="HD62" s="13">
        <f t="shared" si="131"/>
        <v>9.0033179454790755</v>
      </c>
      <c r="HE62" s="13">
        <f t="shared" si="131"/>
        <v>3.0575324303250642E-3</v>
      </c>
      <c r="HF62" s="13">
        <f t="shared" si="131"/>
        <v>2.7462803471496656E-3</v>
      </c>
      <c r="HG62" s="13">
        <f t="shared" si="131"/>
        <v>2.0492568018008204E-3</v>
      </c>
      <c r="HH62" s="13">
        <f t="shared" si="131"/>
        <v>2.7675397838180845E-3</v>
      </c>
      <c r="HI62" s="13">
        <f t="shared" si="131"/>
        <v>2.895825232766859E-3</v>
      </c>
      <c r="HJ62" s="13">
        <f t="shared" si="131"/>
        <v>2.9543185156605326E-3</v>
      </c>
      <c r="HK62" s="13">
        <f t="shared" si="131"/>
        <v>2.8579049957244938E-3</v>
      </c>
      <c r="HL62" s="13">
        <f t="shared" si="131"/>
        <v>3.0048107223901001E-3</v>
      </c>
      <c r="HM62" s="13">
        <f t="shared" si="131"/>
        <v>2.9532028584581872E-3</v>
      </c>
      <c r="HN62" s="13">
        <f t="shared" si="131"/>
        <v>2.8795726351885124E-3</v>
      </c>
      <c r="HO62" s="13">
        <f t="shared" si="131"/>
        <v>2.6878584018831821E-3</v>
      </c>
      <c r="HP62" s="13">
        <f t="shared" si="131"/>
        <v>2.9161002314380554E-3</v>
      </c>
      <c r="HQ62" s="13">
        <f t="shared" si="131"/>
        <v>2.9429554016523708E-3</v>
      </c>
      <c r="HR62" s="13">
        <f t="shared" si="131"/>
        <v>3.0335107574102002E-3</v>
      </c>
      <c r="HS62" s="13">
        <f t="shared" si="131"/>
        <v>3.0329270855894682E-3</v>
      </c>
      <c r="HT62" s="13">
        <f t="shared" si="131"/>
        <v>2.7620809885038362E-3</v>
      </c>
      <c r="HU62" s="13">
        <f t="shared" si="131"/>
        <v>2.8899646452765853E-3</v>
      </c>
      <c r="HV62" s="13">
        <f t="shared" si="131"/>
        <v>3.0535556647088864E-3</v>
      </c>
      <c r="HW62" s="13">
        <f t="shared" si="131"/>
        <v>3.0148481253272916E-3</v>
      </c>
      <c r="HX62" s="13">
        <f t="shared" si="131"/>
        <v>2.8175835335458479E-3</v>
      </c>
      <c r="HY62" s="13">
        <f t="shared" si="131"/>
        <v>0</v>
      </c>
      <c r="HZ62" s="13">
        <f t="shared" si="131"/>
        <v>2.7842000331210846E-3</v>
      </c>
      <c r="IA62" s="13">
        <f t="shared" si="131"/>
        <v>2.7665616569847538E-3</v>
      </c>
      <c r="IB62" s="13">
        <f t="shared" si="131"/>
        <v>2.8953935877903416E-3</v>
      </c>
      <c r="IC62" s="13">
        <f t="shared" si="131"/>
        <v>2.6844411512102558E-3</v>
      </c>
    </row>
    <row r="63" spans="1:237" x14ac:dyDescent="0.25">
      <c r="A63" s="17" t="s">
        <v>223</v>
      </c>
      <c r="B63" s="15" t="e">
        <f>+B3+B5+B8+B9+B11+B12+B14+B15+B16+B17+B18+B19+B20+B21+B22+B23+B24+B25+B26+B28+B30+B31+B33+B34+B35+B36+B37+B39+B40+B41+B42+B43+B44+B46+B47+B49+B50</f>
        <v>#VALUE!</v>
      </c>
      <c r="C63" s="15">
        <f t="shared" ref="C63:BD63" si="132">+C3+C5+C8+C9+C11+C12+C14+C15+C16+C17+C18+C19+C20+C21+C22+C23+C24+C25+C26+C28+C30+C31+C33+C34+C35+C36+C37+C39+C40+C41+C42+C43+C44+C46+C47+C49+C50</f>
        <v>8050.4647036449987</v>
      </c>
      <c r="D63" s="15">
        <f t="shared" si="132"/>
        <v>252856.881070306</v>
      </c>
      <c r="E63" s="15">
        <f t="shared" si="132"/>
        <v>9253.2736327820003</v>
      </c>
      <c r="F63" s="15">
        <f t="shared" si="132"/>
        <v>9090.2121370202985</v>
      </c>
      <c r="G63" s="15">
        <f t="shared" si="132"/>
        <v>24262.457653630096</v>
      </c>
      <c r="H63" s="15">
        <f t="shared" si="132"/>
        <v>80026.48982436402</v>
      </c>
      <c r="I63" s="15">
        <f t="shared" si="132"/>
        <v>1631.5260303696998</v>
      </c>
      <c r="J63" s="15">
        <f t="shared" si="132"/>
        <v>1199.3619688679998</v>
      </c>
      <c r="K63" s="15">
        <f t="shared" si="132"/>
        <v>2.2716457652099998E-2</v>
      </c>
      <c r="L63" s="15">
        <f t="shared" si="132"/>
        <v>554.3669344159</v>
      </c>
      <c r="M63" s="15">
        <f t="shared" si="132"/>
        <v>2.0068368843000002E-4</v>
      </c>
      <c r="N63" s="15">
        <f t="shared" si="132"/>
        <v>160.3852753191</v>
      </c>
      <c r="O63" s="15">
        <f t="shared" si="132"/>
        <v>0.14189065451320004</v>
      </c>
      <c r="P63" s="15">
        <f t="shared" si="132"/>
        <v>1.2946416993999998</v>
      </c>
      <c r="Q63" s="15">
        <f t="shared" si="132"/>
        <v>2.4866482255499998</v>
      </c>
      <c r="R63" s="15">
        <f t="shared" si="132"/>
        <v>0</v>
      </c>
      <c r="S63" s="15">
        <f t="shared" si="132"/>
        <v>8.2998417509700002E-3</v>
      </c>
      <c r="T63" s="15">
        <f t="shared" si="132"/>
        <v>2.1684878838599997</v>
      </c>
      <c r="U63" s="15">
        <f t="shared" si="132"/>
        <v>1.7000000000000001E-2</v>
      </c>
      <c r="V63" s="15">
        <f t="shared" si="132"/>
        <v>7.2756877440000001E-4</v>
      </c>
      <c r="W63" s="15">
        <f t="shared" si="132"/>
        <v>2.3123295305000005</v>
      </c>
      <c r="X63" s="15">
        <f t="shared" si="132"/>
        <v>1.4364865086000003</v>
      </c>
      <c r="Y63" s="15">
        <f t="shared" si="132"/>
        <v>7828.8545825452011</v>
      </c>
      <c r="Z63" s="15">
        <f t="shared" si="132"/>
        <v>11.733725</v>
      </c>
      <c r="AA63" s="15">
        <f t="shared" si="132"/>
        <v>0.10334138776750597</v>
      </c>
      <c r="AB63" s="15">
        <f t="shared" si="132"/>
        <v>5.3742771815999991E-2</v>
      </c>
      <c r="AC63" s="15">
        <f t="shared" si="132"/>
        <v>1.0350493490846</v>
      </c>
      <c r="AD63" s="15">
        <f t="shared" si="132"/>
        <v>15.638528348300001</v>
      </c>
      <c r="AE63" s="15">
        <f t="shared" si="132"/>
        <v>851.74190585629992</v>
      </c>
      <c r="AF63" s="15">
        <f t="shared" si="132"/>
        <v>16.9525342343</v>
      </c>
      <c r="AG63" s="15">
        <f t="shared" si="132"/>
        <v>3.6816102872900003</v>
      </c>
      <c r="AH63" s="15">
        <f t="shared" si="132"/>
        <v>5.1866953940000002E-2</v>
      </c>
      <c r="AI63" s="15">
        <f t="shared" si="132"/>
        <v>2.3076590716349998</v>
      </c>
      <c r="AJ63" s="15">
        <f t="shared" si="132"/>
        <v>537.59783052709997</v>
      </c>
      <c r="AK63" s="15">
        <f t="shared" si="132"/>
        <v>7.0985955935549994</v>
      </c>
      <c r="AL63" s="15">
        <f t="shared" si="132"/>
        <v>3.1331493021770003</v>
      </c>
      <c r="AM63" s="15">
        <f t="shared" si="132"/>
        <v>302.09348375319996</v>
      </c>
      <c r="AN63" s="15">
        <f t="shared" si="132"/>
        <v>1.6016560752803002</v>
      </c>
      <c r="AO63" s="15">
        <f t="shared" si="132"/>
        <v>3.3915792872999999E-5</v>
      </c>
      <c r="AP63" s="15">
        <f t="shared" si="132"/>
        <v>6.4836782829999989E-5</v>
      </c>
      <c r="AQ63" s="15">
        <f t="shared" si="132"/>
        <v>8.8364999999999998E-5</v>
      </c>
      <c r="AR63" s="15">
        <f t="shared" si="132"/>
        <v>1.20896413535E-4</v>
      </c>
      <c r="AS63" s="15">
        <f t="shared" si="132"/>
        <v>6.5270049151959997E-2</v>
      </c>
      <c r="AT63" s="15">
        <f t="shared" si="132"/>
        <v>9.903961747522301E-2</v>
      </c>
      <c r="AU63" s="15">
        <f t="shared" si="132"/>
        <v>12.408448982540603</v>
      </c>
      <c r="AV63" s="15">
        <f t="shared" si="132"/>
        <v>6.5500000000000003E-3</v>
      </c>
      <c r="AW63" s="15">
        <f t="shared" si="132"/>
        <v>86.534841086899988</v>
      </c>
      <c r="AX63" s="15">
        <f t="shared" si="132"/>
        <v>1042.1750188378001</v>
      </c>
      <c r="AY63" s="15">
        <f t="shared" si="132"/>
        <v>3.919805892079999</v>
      </c>
      <c r="AZ63" s="15">
        <f t="shared" si="132"/>
        <v>0.128310543</v>
      </c>
      <c r="BA63" s="15">
        <f t="shared" si="132"/>
        <v>2.9600000000000001E-2</v>
      </c>
      <c r="BB63" s="15">
        <f t="shared" si="132"/>
        <v>249.3741</v>
      </c>
      <c r="BC63" s="15">
        <f t="shared" si="132"/>
        <v>0.58699999999999997</v>
      </c>
      <c r="BD63" s="15">
        <f t="shared" si="132"/>
        <v>2.6782635654977002E-2</v>
      </c>
      <c r="BE63" s="15"/>
      <c r="BF63" s="15"/>
      <c r="BH63" s="15">
        <f t="shared" ref="BH63:DX63" si="133">+BH3+BH5+BH8+BH9+BH11+BH12+BH14+BH15+BH16+BH17+BH18+BH19+BH20+BH21+BH22+BH23+BH24+BH25+BH26+BH28+BH30+BH31+BH33+BH34+BH35+BH36+BH37+BH39+BH40+BH41+BH42+BH43+BH44+BH46+BH47+BH49+BH50</f>
        <v>4.7457994446995366</v>
      </c>
      <c r="BI63" s="15">
        <f t="shared" si="133"/>
        <v>285.35302952115234</v>
      </c>
      <c r="BJ63" s="15">
        <f t="shared" si="133"/>
        <v>250.05687664210524</v>
      </c>
      <c r="BK63" s="15">
        <f t="shared" si="133"/>
        <v>1202.6421194281891</v>
      </c>
      <c r="BL63" s="15">
        <f t="shared" si="133"/>
        <v>2.9589645064678E-2</v>
      </c>
      <c r="BM63" s="15">
        <f t="shared" si="133"/>
        <v>1635.9814168124333</v>
      </c>
      <c r="BN63" s="15">
        <f t="shared" si="133"/>
        <v>1635.9814168124333</v>
      </c>
      <c r="BO63" s="15">
        <f t="shared" si="133"/>
        <v>49.406814741052429</v>
      </c>
      <c r="BP63" s="15">
        <f t="shared" si="133"/>
        <v>3.8090903700902556</v>
      </c>
      <c r="BQ63" s="15">
        <f t="shared" si="133"/>
        <v>9.3388653810865287E-3</v>
      </c>
      <c r="BR63" s="15">
        <f t="shared" si="133"/>
        <v>1.3438895552441821E-2</v>
      </c>
      <c r="BS63" s="15">
        <f t="shared" si="133"/>
        <v>555.88281815949131</v>
      </c>
      <c r="BT63" s="15">
        <f t="shared" si="133"/>
        <v>2.6835667931514481E-2</v>
      </c>
      <c r="BU63" s="15">
        <f t="shared" si="133"/>
        <v>6.4373799569216665E-5</v>
      </c>
      <c r="BV63" s="15">
        <f t="shared" si="133"/>
        <v>1.367931783808148E-4</v>
      </c>
      <c r="BW63" s="15">
        <f t="shared" si="133"/>
        <v>1.4404421469905802</v>
      </c>
      <c r="BX63" s="15">
        <f t="shared" si="133"/>
        <v>160.82418271854579</v>
      </c>
      <c r="BY63" s="15">
        <f t="shared" si="133"/>
        <v>3.4139616182042212E-2</v>
      </c>
      <c r="BZ63" s="15">
        <f t="shared" si="133"/>
        <v>0.10810850950900852</v>
      </c>
      <c r="CA63" s="15">
        <f t="shared" si="133"/>
        <v>1.2981780759405002</v>
      </c>
      <c r="CB63" s="15">
        <f t="shared" si="133"/>
        <v>6.5603205932637902E-3</v>
      </c>
      <c r="CC63" s="15">
        <f t="shared" si="133"/>
        <v>323228.02037483454</v>
      </c>
      <c r="CD63" s="15">
        <f t="shared" si="133"/>
        <v>2.4934732002083542</v>
      </c>
      <c r="CE63" s="15">
        <f t="shared" si="133"/>
        <v>2.4131768469232802E-3</v>
      </c>
      <c r="CF63" s="15">
        <f t="shared" si="133"/>
        <v>5.9082371000955518E-3</v>
      </c>
      <c r="CG63" s="15">
        <f t="shared" si="133"/>
        <v>0</v>
      </c>
      <c r="CH63" s="15">
        <f t="shared" si="133"/>
        <v>2.1744131998064047</v>
      </c>
      <c r="CI63" s="15">
        <f t="shared" si="133"/>
        <v>15.681209093336022</v>
      </c>
      <c r="CJ63" s="15">
        <f t="shared" si="133"/>
        <v>1.6997165100877901E-2</v>
      </c>
      <c r="CK63" s="15">
        <f t="shared" si="133"/>
        <v>7.1180071852951698</v>
      </c>
      <c r="CL63" s="15">
        <f t="shared" si="133"/>
        <v>5.1933267056335324E-2</v>
      </c>
      <c r="CM63" s="15">
        <f t="shared" si="133"/>
        <v>3.1416919819698403</v>
      </c>
      <c r="CN63" s="15">
        <f t="shared" si="133"/>
        <v>110644.82272172168</v>
      </c>
      <c r="CO63" s="15">
        <f t="shared" si="133"/>
        <v>7.2956329980857556E-4</v>
      </c>
      <c r="CP63" s="15">
        <f t="shared" si="133"/>
        <v>2.3186960149601439</v>
      </c>
      <c r="CQ63" s="15">
        <f t="shared" si="133"/>
        <v>2398.2625429184795</v>
      </c>
      <c r="CR63" s="15">
        <f t="shared" si="133"/>
        <v>56733.755794718301</v>
      </c>
      <c r="CS63" s="15">
        <f t="shared" si="133"/>
        <v>1546.1034013138203</v>
      </c>
      <c r="CT63" s="15">
        <f t="shared" si="133"/>
        <v>86.763711052623563</v>
      </c>
      <c r="CU63" s="15">
        <f t="shared" si="133"/>
        <v>38.830489238643338</v>
      </c>
      <c r="CV63" s="15">
        <f t="shared" si="133"/>
        <v>2.7637013515444413</v>
      </c>
      <c r="CW63" s="15">
        <f t="shared" si="133"/>
        <v>7850.0696994508107</v>
      </c>
      <c r="CX63" s="15">
        <f t="shared" si="133"/>
        <v>7850.0696994508107</v>
      </c>
      <c r="CY63" s="15"/>
      <c r="CZ63" s="15"/>
      <c r="DA63" s="15">
        <f t="shared" si="133"/>
        <v>11.756937710284033</v>
      </c>
      <c r="DB63" s="15">
        <f t="shared" si="133"/>
        <v>1045.0367405779964</v>
      </c>
      <c r="DC63" s="15">
        <f t="shared" si="133"/>
        <v>4.1198445849746662E-2</v>
      </c>
      <c r="DD63" s="15">
        <f t="shared" si="133"/>
        <v>5.212062263962914E-2</v>
      </c>
      <c r="DE63" s="15">
        <f t="shared" si="133"/>
        <v>0</v>
      </c>
      <c r="DF63" s="15"/>
      <c r="DG63" s="15">
        <f t="shared" si="133"/>
        <v>257.23101162766375</v>
      </c>
      <c r="DH63" s="15">
        <f t="shared" si="133"/>
        <v>3.3526316146263184</v>
      </c>
      <c r="DI63" s="15"/>
      <c r="DJ63" s="15">
        <f t="shared" si="133"/>
        <v>365.99471965404928</v>
      </c>
      <c r="DK63" s="15">
        <f t="shared" si="133"/>
        <v>18.051715947201558</v>
      </c>
      <c r="DL63" s="15">
        <f t="shared" si="133"/>
        <v>1.3999556520499095E-2</v>
      </c>
      <c r="DM63" s="15">
        <f t="shared" si="133"/>
        <v>3.9844893331467103E-2</v>
      </c>
      <c r="DN63" s="15">
        <f t="shared" si="133"/>
        <v>0.34240398120664328</v>
      </c>
      <c r="DO63" s="15">
        <f t="shared" si="133"/>
        <v>0.69517752897707474</v>
      </c>
      <c r="DP63" s="15">
        <f t="shared" si="133"/>
        <v>854.95008489866689</v>
      </c>
      <c r="DQ63" s="15">
        <f t="shared" si="133"/>
        <v>0.12865617235575247</v>
      </c>
      <c r="DR63" s="15"/>
      <c r="DS63" s="15">
        <f t="shared" si="133"/>
        <v>48.52460121072032</v>
      </c>
      <c r="DT63" s="15">
        <f t="shared" si="133"/>
        <v>8072.4008043334607</v>
      </c>
      <c r="DU63" s="15">
        <f t="shared" si="133"/>
        <v>0</v>
      </c>
      <c r="DV63" s="15">
        <f t="shared" si="133"/>
        <v>1.5134020495112122</v>
      </c>
      <c r="DW63" s="15">
        <f t="shared" si="133"/>
        <v>2.1778167734716263</v>
      </c>
      <c r="DX63" s="15">
        <f t="shared" si="133"/>
        <v>141418.48133199546</v>
      </c>
      <c r="DY63" s="15">
        <f t="shared" ref="DY63:FW63" si="134">+DY3+DY5+DY8+DY9+DY11+DY12+DY14+DY15+DY16+DY17+DY18+DY19+DY20+DY21+DY22+DY23+DY24+DY25+DY26+DY28+DY30+DY31+DY33+DY34+DY35+DY36+DY37+DY39+DY40+DY41+DY42+DY43+DY44+DY46+DY47+DY49+DY50</f>
        <v>228180.20526192596</v>
      </c>
      <c r="DZ63" s="15">
        <f t="shared" si="134"/>
        <v>25353.344780124004</v>
      </c>
      <c r="EA63" s="15">
        <f t="shared" si="134"/>
        <v>253533.55004204984</v>
      </c>
      <c r="EB63" s="15">
        <f t="shared" si="134"/>
        <v>3.4394305909687277E-2</v>
      </c>
      <c r="EC63" s="15">
        <f t="shared" si="134"/>
        <v>4587.2690213231172</v>
      </c>
      <c r="ED63" s="15"/>
      <c r="EE63" s="15">
        <f t="shared" si="134"/>
        <v>1.6060831421392339</v>
      </c>
      <c r="EF63" s="15">
        <f t="shared" si="134"/>
        <v>3.4012655113128274E-5</v>
      </c>
      <c r="EG63" s="15">
        <f t="shared" si="134"/>
        <v>6.5018650295461001E-5</v>
      </c>
      <c r="EH63" s="15">
        <f t="shared" si="134"/>
        <v>8.8602512607682406E-5</v>
      </c>
      <c r="EI63" s="15">
        <f t="shared" si="134"/>
        <v>1.2121402447986E-4</v>
      </c>
      <c r="EJ63" s="15">
        <f t="shared" si="134"/>
        <v>6.5437038952748355E-2</v>
      </c>
      <c r="EK63" s="15">
        <f t="shared" si="134"/>
        <v>9.9310282517546256E-2</v>
      </c>
      <c r="EL63" s="15">
        <f t="shared" si="134"/>
        <v>12.44210782094604</v>
      </c>
      <c r="EM63" s="15">
        <f t="shared" si="134"/>
        <v>73.876931242973953</v>
      </c>
      <c r="EN63" s="15">
        <f t="shared" si="134"/>
        <v>39304.611424972638</v>
      </c>
      <c r="EO63" s="15">
        <f t="shared" si="134"/>
        <v>98.226352036243568</v>
      </c>
      <c r="EP63" s="15">
        <f t="shared" si="134"/>
        <v>242.49497197134946</v>
      </c>
      <c r="EQ63" s="15">
        <f t="shared" si="134"/>
        <v>618.91814690184731</v>
      </c>
      <c r="ER63" s="15">
        <f t="shared" si="134"/>
        <v>137.06871119894024</v>
      </c>
      <c r="ES63" s="15">
        <f t="shared" si="134"/>
        <v>10.202937331232887</v>
      </c>
      <c r="ET63" s="15">
        <f t="shared" si="134"/>
        <v>1.0293469344862567E-2</v>
      </c>
      <c r="EU63" s="15">
        <f t="shared" si="134"/>
        <v>32.643748222694057</v>
      </c>
      <c r="EV63" s="15">
        <f t="shared" si="134"/>
        <v>9277.6012758961006</v>
      </c>
      <c r="EW63" s="15">
        <f t="shared" si="134"/>
        <v>9114.1280826984785</v>
      </c>
      <c r="EX63" s="15">
        <f t="shared" si="134"/>
        <v>163.47319319761868</v>
      </c>
      <c r="EY63" s="15">
        <f t="shared" si="134"/>
        <v>7.4656558693100131E-2</v>
      </c>
      <c r="EZ63" s="15">
        <f t="shared" si="134"/>
        <v>3.0399545749984817E-2</v>
      </c>
      <c r="FA63" s="15">
        <f t="shared" si="134"/>
        <v>596.56811231683685</v>
      </c>
      <c r="FB63" s="15">
        <f t="shared" si="134"/>
        <v>6.5191454875025326E-2</v>
      </c>
      <c r="FC63" s="15">
        <f t="shared" si="134"/>
        <v>1590.9301528236115</v>
      </c>
      <c r="FD63" s="15">
        <f t="shared" si="134"/>
        <v>391.81253276961996</v>
      </c>
      <c r="FE63" s="15">
        <f t="shared" si="134"/>
        <v>210.3976337026144</v>
      </c>
      <c r="FF63" s="15">
        <f t="shared" si="134"/>
        <v>3979.4758898887362</v>
      </c>
      <c r="FG63" s="15">
        <f t="shared" si="134"/>
        <v>2.3121360225416012</v>
      </c>
      <c r="FH63" s="15">
        <f t="shared" si="134"/>
        <v>22514.163537908531</v>
      </c>
      <c r="FI63" s="15">
        <f t="shared" si="134"/>
        <v>219.01575921117146</v>
      </c>
      <c r="FJ63" s="15">
        <f t="shared" si="134"/>
        <v>879.27972263974323</v>
      </c>
      <c r="FK63" s="15">
        <f t="shared" si="134"/>
        <v>33.046232881545954</v>
      </c>
      <c r="FL63" s="15">
        <f t="shared" si="134"/>
        <v>0.58862397169265002</v>
      </c>
      <c r="FM63" s="15">
        <f t="shared" si="134"/>
        <v>24328.940124901186</v>
      </c>
      <c r="FN63" s="15">
        <f t="shared" si="134"/>
        <v>1691.3927900436117</v>
      </c>
      <c r="FO63" s="15">
        <f t="shared" si="134"/>
        <v>3.9305646260951828</v>
      </c>
      <c r="FP63" s="15">
        <f t="shared" si="134"/>
        <v>4.1035384976603469E-4</v>
      </c>
      <c r="FQ63" s="15">
        <f t="shared" si="134"/>
        <v>0.9742226405309129</v>
      </c>
      <c r="FR63" s="15">
        <f t="shared" si="134"/>
        <v>1448.5150081460456</v>
      </c>
      <c r="FS63" s="15">
        <f t="shared" si="134"/>
        <v>539.04696837358745</v>
      </c>
      <c r="FT63" s="15">
        <f t="shared" si="134"/>
        <v>45.026703524807722</v>
      </c>
      <c r="FU63" s="15">
        <f t="shared" si="134"/>
        <v>80244.747072757542</v>
      </c>
      <c r="FV63" s="15">
        <f t="shared" si="134"/>
        <v>302.90936796037113</v>
      </c>
      <c r="FW63" s="15">
        <f t="shared" si="134"/>
        <v>751.38923250700043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I66"/>
  <sheetViews>
    <sheetView zoomScale="85" zoomScaleNormal="85" workbookViewId="0">
      <pane xSplit="1" ySplit="2" topLeftCell="B29" activePane="bottomRight" state="frozen"/>
      <selection pane="topRight" activeCell="AY55" sqref="AY55"/>
      <selection pane="bottomLeft" activeCell="AY55" sqref="AY55"/>
      <selection pane="bottomRight" activeCell="G50" sqref="G50"/>
    </sheetView>
  </sheetViews>
  <sheetFormatPr defaultRowHeight="15" x14ac:dyDescent="0.25"/>
  <cols>
    <col min="1" max="1" width="17.85546875" style="17" customWidth="1"/>
    <col min="2" max="8" width="9.140625" style="15"/>
    <col min="9" max="9" width="9.140625" style="17"/>
    <col min="10" max="10" width="17" style="17" customWidth="1"/>
    <col min="11" max="11" width="6" style="17" bestFit="1" customWidth="1"/>
    <col min="12" max="12" width="6.7109375" style="17" bestFit="1" customWidth="1"/>
    <col min="13" max="13" width="6.7109375" style="15" bestFit="1" customWidth="1"/>
    <col min="14" max="14" width="14.5703125" style="15" bestFit="1" customWidth="1"/>
    <col min="15" max="15" width="6.7109375" style="15" bestFit="1" customWidth="1"/>
    <col min="16" max="16" width="5.42578125" style="15" bestFit="1" customWidth="1"/>
    <col min="17" max="17" width="6.7109375" style="15" bestFit="1" customWidth="1"/>
    <col min="18" max="19" width="9.28515625" style="15" bestFit="1" customWidth="1"/>
    <col min="20" max="23" width="6.7109375" style="15" bestFit="1" customWidth="1"/>
    <col min="24" max="24" width="5.7109375" style="15" bestFit="1" customWidth="1"/>
    <col min="25" max="25" width="6.7109375" style="15" bestFit="1" customWidth="1"/>
    <col min="26" max="26" width="15.42578125" style="15" bestFit="1" customWidth="1"/>
    <col min="27" max="28" width="6.7109375" style="15" customWidth="1"/>
    <col min="29" max="29" width="6.5703125" style="15" bestFit="1" customWidth="1"/>
    <col min="30" max="30" width="6.7109375" style="15" bestFit="1" customWidth="1"/>
    <col min="31" max="31" width="5.140625" style="15" bestFit="1" customWidth="1"/>
    <col min="32" max="33" width="6.7109375" style="15" customWidth="1"/>
    <col min="34" max="34" width="5.7109375" style="15" bestFit="1" customWidth="1"/>
    <col min="35" max="35" width="6.7109375" style="15" bestFit="1" customWidth="1"/>
    <col min="36" max="36" width="6.7109375" style="15" customWidth="1"/>
    <col min="37" max="37" width="6.140625" style="15" bestFit="1" customWidth="1"/>
    <col min="38" max="38" width="7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6.7109375" style="15" bestFit="1" customWidth="1"/>
    <col min="46" max="46" width="6.7109375" style="15" customWidth="1"/>
    <col min="47" max="47" width="5.7109375" style="15" bestFit="1" customWidth="1"/>
    <col min="48" max="48" width="7.7109375" style="15" bestFit="1" customWidth="1"/>
    <col min="49" max="50" width="5.7109375" style="15" bestFit="1" customWidth="1"/>
    <col min="51" max="51" width="6.7109375" style="15" bestFit="1" customWidth="1"/>
    <col min="52" max="52" width="5.7109375" style="15" bestFit="1" customWidth="1"/>
    <col min="53" max="53" width="5.85546875" style="15" bestFit="1" customWidth="1"/>
    <col min="54" max="54" width="5.7109375" style="15" bestFit="1" customWidth="1"/>
    <col min="55" max="57" width="7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7.7109375" style="15" bestFit="1" customWidth="1"/>
    <col min="67" max="68" width="5.7109375" style="15" bestFit="1" customWidth="1"/>
    <col min="69" max="69" width="4.140625" style="15" bestFit="1" customWidth="1"/>
    <col min="70" max="70" width="6.7109375" style="15" bestFit="1" customWidth="1"/>
    <col min="71" max="71" width="8" style="15" bestFit="1" customWidth="1"/>
    <col min="72" max="72" width="5.28515625" style="15" bestFit="1" customWidth="1"/>
    <col min="73" max="75" width="6.7109375" style="15" bestFit="1" customWidth="1"/>
    <col min="76" max="76" width="9.28515625" style="15" bestFit="1" customWidth="1"/>
    <col min="77" max="77" width="7.140625" style="15" bestFit="1" customWidth="1"/>
    <col min="78" max="16384" width="9.140625" style="17"/>
  </cols>
  <sheetData>
    <row r="1" spans="1:87" x14ac:dyDescent="0.25">
      <c r="B1" s="15" t="s">
        <v>328</v>
      </c>
      <c r="J1" s="17" t="s">
        <v>347</v>
      </c>
      <c r="CC1" s="17" t="s">
        <v>540</v>
      </c>
    </row>
    <row r="2" spans="1:87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J2" s="15" t="s">
        <v>335</v>
      </c>
      <c r="K2" s="15" t="s">
        <v>358</v>
      </c>
      <c r="L2" s="15" t="s">
        <v>32</v>
      </c>
      <c r="M2" s="15" t="s">
        <v>36</v>
      </c>
      <c r="N2" s="15" t="s">
        <v>38</v>
      </c>
      <c r="O2" s="15" t="s">
        <v>40</v>
      </c>
      <c r="P2" s="15" t="s">
        <v>360</v>
      </c>
      <c r="Q2" s="15" t="s">
        <v>279</v>
      </c>
      <c r="R2" s="15" t="s">
        <v>46</v>
      </c>
      <c r="S2" s="15" t="s">
        <v>50</v>
      </c>
      <c r="T2" s="15" t="s">
        <v>52</v>
      </c>
      <c r="U2" s="15" t="s">
        <v>54</v>
      </c>
      <c r="V2" s="15" t="s">
        <v>363</v>
      </c>
      <c r="W2" s="15" t="s">
        <v>56</v>
      </c>
      <c r="X2" s="15" t="s">
        <v>364</v>
      </c>
      <c r="Y2" s="15" t="s">
        <v>58</v>
      </c>
      <c r="Z2" s="15" t="s">
        <v>60</v>
      </c>
      <c r="AA2" s="15" t="s">
        <v>365</v>
      </c>
      <c r="AB2" s="15" t="s">
        <v>366</v>
      </c>
      <c r="AC2" s="15" t="s">
        <v>64</v>
      </c>
      <c r="AD2" s="15" t="s">
        <v>66</v>
      </c>
      <c r="AE2" s="15" t="s">
        <v>68</v>
      </c>
      <c r="AF2" s="15" t="s">
        <v>367</v>
      </c>
      <c r="AG2" s="15" t="s">
        <v>368</v>
      </c>
      <c r="AH2" s="15" t="s">
        <v>70</v>
      </c>
      <c r="AI2" s="15" t="s">
        <v>72</v>
      </c>
      <c r="AJ2" s="15" t="s">
        <v>369</v>
      </c>
      <c r="AK2" s="15" t="s">
        <v>74</v>
      </c>
      <c r="AL2" s="15" t="s">
        <v>76</v>
      </c>
      <c r="AM2" s="15" t="s">
        <v>78</v>
      </c>
      <c r="AN2" s="15" t="s">
        <v>370</v>
      </c>
      <c r="AO2" s="15" t="s">
        <v>80</v>
      </c>
      <c r="AP2" s="15" t="s">
        <v>82</v>
      </c>
      <c r="AQ2" s="15" t="s">
        <v>158</v>
      </c>
      <c r="AR2" s="15" t="s">
        <v>86</v>
      </c>
      <c r="AS2" s="15" t="s">
        <v>88</v>
      </c>
      <c r="AT2" s="15" t="s">
        <v>371</v>
      </c>
      <c r="AU2" s="15" t="s">
        <v>90</v>
      </c>
      <c r="AV2" s="15" t="s">
        <v>92</v>
      </c>
      <c r="AW2" s="15" t="s">
        <v>94</v>
      </c>
      <c r="AX2" s="15" t="s">
        <v>96</v>
      </c>
      <c r="AY2" s="15" t="s">
        <v>98</v>
      </c>
      <c r="AZ2" s="15" t="s">
        <v>100</v>
      </c>
      <c r="BA2" s="15" t="s">
        <v>102</v>
      </c>
      <c r="BB2" s="15" t="s">
        <v>104</v>
      </c>
      <c r="BC2" s="15" t="s">
        <v>159</v>
      </c>
      <c r="BD2" s="15" t="s">
        <v>160</v>
      </c>
      <c r="BE2" s="15" t="s">
        <v>106</v>
      </c>
      <c r="BF2" s="15" t="s">
        <v>110</v>
      </c>
      <c r="BG2" s="15" t="s">
        <v>112</v>
      </c>
      <c r="BH2" s="15" t="s">
        <v>114</v>
      </c>
      <c r="BI2" s="15" t="s">
        <v>116</v>
      </c>
      <c r="BJ2" s="15" t="s">
        <v>118</v>
      </c>
      <c r="BK2" s="15" t="s">
        <v>120</v>
      </c>
      <c r="BL2" s="15" t="s">
        <v>122</v>
      </c>
      <c r="BM2" s="15" t="s">
        <v>124</v>
      </c>
      <c r="BN2" s="15" t="s">
        <v>126</v>
      </c>
      <c r="BO2" s="15" t="s">
        <v>128</v>
      </c>
      <c r="BP2" s="15" t="s">
        <v>130</v>
      </c>
      <c r="BQ2" s="15" t="s">
        <v>132</v>
      </c>
      <c r="BR2" s="15" t="s">
        <v>136</v>
      </c>
      <c r="BS2" s="15" t="s">
        <v>138</v>
      </c>
      <c r="BT2" s="15" t="s">
        <v>140</v>
      </c>
      <c r="BU2" s="15" t="s">
        <v>142</v>
      </c>
      <c r="BV2" s="15" t="s">
        <v>144</v>
      </c>
      <c r="BW2" s="15" t="s">
        <v>148</v>
      </c>
      <c r="BX2" s="15" t="s">
        <v>150</v>
      </c>
      <c r="BY2" s="15" t="s">
        <v>152</v>
      </c>
      <c r="CA2" s="15" t="s">
        <v>370</v>
      </c>
      <c r="CB2" s="15" t="s">
        <v>64</v>
      </c>
      <c r="CC2" s="15" t="s">
        <v>50</v>
      </c>
      <c r="CD2" s="15" t="s">
        <v>76</v>
      </c>
      <c r="CE2" s="15" t="s">
        <v>158</v>
      </c>
      <c r="CF2" s="15" t="s">
        <v>159</v>
      </c>
      <c r="CG2" s="15" t="s">
        <v>160</v>
      </c>
      <c r="CH2" s="15" t="s">
        <v>136</v>
      </c>
      <c r="CI2" s="15" t="s">
        <v>161</v>
      </c>
    </row>
    <row r="3" spans="1:87" x14ac:dyDescent="0.25">
      <c r="A3" s="17" t="s">
        <v>423</v>
      </c>
      <c r="B3" s="15">
        <v>39763.162104000003</v>
      </c>
      <c r="C3" s="15">
        <v>81.872133357999999</v>
      </c>
      <c r="D3" s="15">
        <v>4684.9413464999998</v>
      </c>
      <c r="E3" s="15">
        <v>3277.6649413999999</v>
      </c>
      <c r="F3" s="15">
        <v>3005.4247116000001</v>
      </c>
      <c r="G3" s="15">
        <v>541.10896987000001</v>
      </c>
      <c r="H3" s="15">
        <v>11104.063803999999</v>
      </c>
      <c r="J3" s="15" t="s">
        <v>423</v>
      </c>
      <c r="K3" s="15">
        <v>4.1784789080507201</v>
      </c>
      <c r="L3" s="15">
        <v>125.83027243902799</v>
      </c>
      <c r="M3" s="15">
        <v>147.20421139972501</v>
      </c>
      <c r="N3" s="15">
        <v>147.20421139972501</v>
      </c>
      <c r="O3" s="15">
        <v>79.156569083483404</v>
      </c>
      <c r="P3" s="15">
        <v>19.614847232681299</v>
      </c>
      <c r="Q3" s="15">
        <v>77.526860205239203</v>
      </c>
      <c r="R3" s="15">
        <v>9844.2801219995799</v>
      </c>
      <c r="S3" s="15">
        <v>11981.9357683383</v>
      </c>
      <c r="T3" s="15">
        <v>176.363249175085</v>
      </c>
      <c r="U3" s="15">
        <v>116.21203387324501</v>
      </c>
      <c r="V3" s="15">
        <v>93.007288950875505</v>
      </c>
      <c r="W3" s="15">
        <v>127.142644492005</v>
      </c>
      <c r="X3" s="15">
        <v>0.247938841589641</v>
      </c>
      <c r="Y3" s="15">
        <v>114.250759491393</v>
      </c>
      <c r="Z3" s="15">
        <v>114.250759491393</v>
      </c>
      <c r="AA3" s="15">
        <v>52.837516550516</v>
      </c>
      <c r="AB3" s="15">
        <v>0</v>
      </c>
      <c r="AC3" s="15">
        <v>6.8241332253068396</v>
      </c>
      <c r="AD3" s="15">
        <v>20.936574853971301</v>
      </c>
      <c r="AE3" s="15">
        <v>3.5898534879567001</v>
      </c>
      <c r="AF3" s="15">
        <v>5.8908163810027702E-3</v>
      </c>
      <c r="AG3" s="15">
        <v>412.09832694091</v>
      </c>
      <c r="AH3" s="15">
        <v>16.941088460236799</v>
      </c>
      <c r="AI3" s="15">
        <v>18.3829459274348</v>
      </c>
      <c r="AJ3" s="15">
        <v>72.9299412798823</v>
      </c>
      <c r="AK3" s="15">
        <v>19.981809983810901</v>
      </c>
      <c r="AL3" s="15">
        <v>22.145349074334298</v>
      </c>
      <c r="AM3" s="15">
        <v>0</v>
      </c>
      <c r="AN3" s="15">
        <v>3257.4029067940901</v>
      </c>
      <c r="AO3" s="15">
        <v>1216.73483776737</v>
      </c>
      <c r="AP3" s="15">
        <v>128.36412352497001</v>
      </c>
      <c r="AQ3" s="15">
        <v>1351.92309451765</v>
      </c>
      <c r="AR3" s="15">
        <v>9.9001926187271494E-2</v>
      </c>
      <c r="AS3" s="15">
        <v>121.232466387782</v>
      </c>
      <c r="AT3" s="15">
        <v>0.91557725366490705</v>
      </c>
      <c r="AU3" s="15">
        <v>0.23222168576420399</v>
      </c>
      <c r="AV3" s="15">
        <v>892.528315590533</v>
      </c>
      <c r="AW3" s="15">
        <v>0.56594509388934</v>
      </c>
      <c r="AX3" s="15">
        <v>4.2400264554638802</v>
      </c>
      <c r="AY3" s="15">
        <v>107.33282902605301</v>
      </c>
      <c r="AZ3" s="15">
        <v>0.24353433974327099</v>
      </c>
      <c r="BA3" s="15">
        <v>1.0074210883116399</v>
      </c>
      <c r="BB3" s="15">
        <v>8.29806831021234</v>
      </c>
      <c r="BC3" s="15">
        <v>939.20788818873802</v>
      </c>
      <c r="BD3" s="15">
        <v>891.82461906501999</v>
      </c>
      <c r="BE3" s="15">
        <v>47.383269123717703</v>
      </c>
      <c r="BF3" s="15">
        <v>0.13128067593710199</v>
      </c>
      <c r="BG3" s="15">
        <v>6.4168041799632803E-3</v>
      </c>
      <c r="BH3" s="15">
        <v>51.506149682809998</v>
      </c>
      <c r="BI3" s="15">
        <v>0.95002999388217202</v>
      </c>
      <c r="BJ3" s="15">
        <v>279.13611225935102</v>
      </c>
      <c r="BK3" s="15">
        <v>1.5575501138136001</v>
      </c>
      <c r="BL3" s="15">
        <v>1.8275724356112499</v>
      </c>
      <c r="BM3" s="15">
        <v>425.698520588414</v>
      </c>
      <c r="BN3" s="15">
        <v>64.882338722972605</v>
      </c>
      <c r="BO3" s="15">
        <v>0.74284547253316502</v>
      </c>
      <c r="BP3" s="15">
        <v>8.3329641693811105</v>
      </c>
      <c r="BQ3" s="15">
        <v>1.5130869668259401E-2</v>
      </c>
      <c r="BR3" s="15">
        <v>155.12257896680299</v>
      </c>
      <c r="BS3" s="15">
        <v>92.512024000066006</v>
      </c>
      <c r="BT3" s="15">
        <v>1.2123573912707999E-3</v>
      </c>
      <c r="BU3" s="15">
        <v>38.324520800255698</v>
      </c>
      <c r="BV3" s="15">
        <v>177.91464545489501</v>
      </c>
      <c r="BW3" s="15">
        <v>26.1765577936143</v>
      </c>
      <c r="BX3" s="15">
        <v>2932.1528407105402</v>
      </c>
      <c r="BY3" s="15">
        <v>142.94151749257301</v>
      </c>
      <c r="CA3" s="26">
        <f t="shared" ref="CA3:CA47" si="0">AN3/BX3</f>
        <v>1.1109253452165655</v>
      </c>
      <c r="CB3" s="25">
        <f t="shared" ref="CB3:CB47" si="1">AC3/AQ3</f>
        <v>5.0477229459132871E-3</v>
      </c>
      <c r="CC3" s="13">
        <f t="shared" ref="CC3:CC47" si="2">+(S3-B3)/B3</f>
        <v>-0.69866743150356825</v>
      </c>
      <c r="CD3" s="13">
        <f t="shared" ref="CD3:CD47" si="3">+(AL3-C3)/C3</f>
        <v>-0.72951298364853956</v>
      </c>
      <c r="CE3" s="13">
        <f t="shared" ref="CE3:CE47" si="4">+(AQ3-D3)/D3</f>
        <v>-0.71143222624811786</v>
      </c>
      <c r="CF3" s="13">
        <f t="shared" ref="CF3:CF47" si="5">+(BC3-E3)/E3</f>
        <v>-0.71345213590149004</v>
      </c>
      <c r="CG3" s="13">
        <f t="shared" ref="CG3:CG47" si="6">+(BD3-F3)/F3</f>
        <v>-0.70326170021067047</v>
      </c>
      <c r="CH3" s="13">
        <f t="shared" ref="CH3:CH47" si="7">+(BR3-G3)/G3</f>
        <v>-0.71332469501647566</v>
      </c>
      <c r="CI3" s="13">
        <f t="shared" ref="CI3:CI47" si="8">+(BX3-H3)/H3</f>
        <v>-0.73593876147809101</v>
      </c>
    </row>
    <row r="4" spans="1:87" x14ac:dyDescent="0.25">
      <c r="A4" s="17" t="s">
        <v>424</v>
      </c>
      <c r="B4" s="15">
        <v>11859.963261000001</v>
      </c>
      <c r="C4" s="15">
        <v>35.17062001</v>
      </c>
      <c r="D4" s="15">
        <v>934.31431802999998</v>
      </c>
      <c r="E4" s="15">
        <v>1158.8998654</v>
      </c>
      <c r="F4" s="15">
        <v>1078.8050696</v>
      </c>
      <c r="G4" s="15">
        <v>243.79618646</v>
      </c>
      <c r="H4" s="15">
        <v>4532.4499249</v>
      </c>
      <c r="J4" s="15" t="s">
        <v>424</v>
      </c>
      <c r="K4" s="15">
        <v>74.684965569756898</v>
      </c>
      <c r="L4" s="15">
        <v>165.71582090147001</v>
      </c>
      <c r="M4" s="15">
        <v>181.268010544155</v>
      </c>
      <c r="N4" s="15">
        <v>181.268010544155</v>
      </c>
      <c r="O4" s="15">
        <v>101.02008536020701</v>
      </c>
      <c r="P4" s="15">
        <v>51.173599713068398</v>
      </c>
      <c r="Q4" s="15">
        <v>100.808621267701</v>
      </c>
      <c r="R4" s="15">
        <v>6330.4297117895403</v>
      </c>
      <c r="S4" s="15">
        <v>11865.6111443641</v>
      </c>
      <c r="T4" s="15">
        <v>161.77594892938001</v>
      </c>
      <c r="U4" s="15">
        <v>96.642664571504199</v>
      </c>
      <c r="V4" s="15">
        <v>91.565641311529703</v>
      </c>
      <c r="W4" s="15">
        <v>362.45954012511203</v>
      </c>
      <c r="X4" s="15">
        <v>0.32354369817071399</v>
      </c>
      <c r="Y4" s="15">
        <v>129.900809742886</v>
      </c>
      <c r="Z4" s="15">
        <v>129.900809742886</v>
      </c>
      <c r="AA4" s="15">
        <v>67.636393634947794</v>
      </c>
      <c r="AB4" s="15">
        <v>0</v>
      </c>
      <c r="AC4" s="15">
        <v>4.5131040967388101</v>
      </c>
      <c r="AD4" s="15">
        <v>28.522545295171199</v>
      </c>
      <c r="AE4" s="15">
        <v>4.5146738112810398</v>
      </c>
      <c r="AF4" s="15">
        <v>7.6886818028296302E-3</v>
      </c>
      <c r="AG4" s="15">
        <v>549.52155911576904</v>
      </c>
      <c r="AH4" s="15">
        <v>20.896646127967301</v>
      </c>
      <c r="AI4" s="15">
        <v>170.937769750602</v>
      </c>
      <c r="AJ4" s="15">
        <v>94.243968919658101</v>
      </c>
      <c r="AK4" s="15">
        <v>31.596308216537899</v>
      </c>
      <c r="AL4" s="15">
        <v>35.165171381801898</v>
      </c>
      <c r="AM4" s="15">
        <v>0</v>
      </c>
      <c r="AN4" s="15">
        <v>4876.17867303802</v>
      </c>
      <c r="AO4" s="15">
        <v>841.38312824837203</v>
      </c>
      <c r="AP4" s="15">
        <v>88.974248251459201</v>
      </c>
      <c r="AQ4" s="15">
        <v>934.87048059657002</v>
      </c>
      <c r="AR4" s="15">
        <v>0.12630879853502799</v>
      </c>
      <c r="AS4" s="15">
        <v>147.104251222187</v>
      </c>
      <c r="AT4" s="15">
        <v>13.721041122877301</v>
      </c>
      <c r="AU4" s="15">
        <v>0.41077360185629103</v>
      </c>
      <c r="AV4" s="15">
        <v>1503.5872050596099</v>
      </c>
      <c r="AW4" s="15">
        <v>0.92264894150586696</v>
      </c>
      <c r="AX4" s="15">
        <v>4.5720261027243598</v>
      </c>
      <c r="AY4" s="15">
        <v>86.917613606926906</v>
      </c>
      <c r="AZ4" s="15">
        <v>0.38262805271251199</v>
      </c>
      <c r="BA4" s="15">
        <v>0.79360213186946404</v>
      </c>
      <c r="BB4" s="15">
        <v>9.9963261076847694</v>
      </c>
      <c r="BC4" s="15">
        <v>1158.7692110705</v>
      </c>
      <c r="BD4" s="15">
        <v>1078.6702656514301</v>
      </c>
      <c r="BE4" s="15">
        <v>80.098945419071001</v>
      </c>
      <c r="BF4" s="15">
        <v>0.178914422085903</v>
      </c>
      <c r="BG4" s="15">
        <v>1.0678496668265E-2</v>
      </c>
      <c r="BH4" s="15">
        <v>50.806483903503697</v>
      </c>
      <c r="BI4" s="15">
        <v>1.29274317807282</v>
      </c>
      <c r="BJ4" s="15">
        <v>361.27876177405898</v>
      </c>
      <c r="BK4" s="15">
        <v>1.7379363635862599</v>
      </c>
      <c r="BL4" s="15">
        <v>2.3056570049107901</v>
      </c>
      <c r="BM4" s="15">
        <v>547.31748000683399</v>
      </c>
      <c r="BN4" s="15">
        <v>83.636504571834905</v>
      </c>
      <c r="BO4" s="15">
        <v>1.24529781687307</v>
      </c>
      <c r="BP4" s="15">
        <v>8.4669133638673308</v>
      </c>
      <c r="BQ4" s="15">
        <v>3.3780775696247101E-2</v>
      </c>
      <c r="BR4" s="15">
        <v>243.74691556848899</v>
      </c>
      <c r="BS4" s="15">
        <v>171.06368294204501</v>
      </c>
      <c r="BT4" s="15">
        <v>0.45416719610663697</v>
      </c>
      <c r="BU4" s="15">
        <v>87.091991867413796</v>
      </c>
      <c r="BV4" s="15">
        <v>164.28755322232999</v>
      </c>
      <c r="BW4" s="15">
        <v>28.388806263330999</v>
      </c>
      <c r="BX4" s="15">
        <v>4531.9350529384801</v>
      </c>
      <c r="BY4" s="15">
        <v>114.28718978763899</v>
      </c>
      <c r="CA4" s="26">
        <f t="shared" si="0"/>
        <v>1.0759595219433549</v>
      </c>
      <c r="CB4" s="25">
        <f t="shared" si="1"/>
        <v>4.8275180256615417E-3</v>
      </c>
      <c r="CC4" s="13">
        <f t="shared" si="2"/>
        <v>4.7621423775163162E-4</v>
      </c>
      <c r="CD4" s="13">
        <f t="shared" si="3"/>
        <v>-1.5491987905113895E-4</v>
      </c>
      <c r="CE4" s="13">
        <f t="shared" si="4"/>
        <v>5.9526281021006434E-4</v>
      </c>
      <c r="CF4" s="13">
        <f t="shared" si="5"/>
        <v>-1.1273996434099126E-4</v>
      </c>
      <c r="CG4" s="13">
        <f t="shared" si="6"/>
        <v>-1.2495672514767407E-4</v>
      </c>
      <c r="CH4" s="13">
        <f t="shared" si="7"/>
        <v>-2.020986965647152E-4</v>
      </c>
      <c r="CI4" s="13">
        <f t="shared" si="8"/>
        <v>-1.1359683395317145E-4</v>
      </c>
    </row>
    <row r="5" spans="1:87" x14ac:dyDescent="0.25">
      <c r="A5" s="17" t="s">
        <v>425</v>
      </c>
      <c r="B5" s="15">
        <v>84735.658192000003</v>
      </c>
      <c r="C5" s="15">
        <v>442.66441802000003</v>
      </c>
      <c r="D5" s="15">
        <v>7460.1623983999998</v>
      </c>
      <c r="E5" s="15">
        <v>7497.4283167000003</v>
      </c>
      <c r="F5" s="15">
        <v>6876.5679757999997</v>
      </c>
      <c r="G5" s="15">
        <v>1040.9479248</v>
      </c>
      <c r="H5" s="15">
        <v>21060.527973</v>
      </c>
      <c r="J5" s="15" t="s">
        <v>425</v>
      </c>
      <c r="K5" s="15">
        <v>7.1335223921912201</v>
      </c>
      <c r="L5" s="15">
        <v>1120.91263201882</v>
      </c>
      <c r="M5" s="15">
        <v>1055.19068442976</v>
      </c>
      <c r="N5" s="15">
        <v>1055.19068442976</v>
      </c>
      <c r="O5" s="15">
        <v>584.10916418922102</v>
      </c>
      <c r="P5" s="15">
        <v>133.95081135688901</v>
      </c>
      <c r="Q5" s="15">
        <v>472.16358831440101</v>
      </c>
      <c r="R5" s="15">
        <v>35235.961991681499</v>
      </c>
      <c r="S5" s="15">
        <v>84606.869660763798</v>
      </c>
      <c r="T5" s="15">
        <v>1031.6396225721301</v>
      </c>
      <c r="U5" s="15">
        <v>573.34513254187402</v>
      </c>
      <c r="V5" s="15">
        <v>578.56020719853097</v>
      </c>
      <c r="W5" s="15">
        <v>976.24967642154502</v>
      </c>
      <c r="X5" s="15">
        <v>2.5340315265629401</v>
      </c>
      <c r="Y5" s="15">
        <v>777.34834795063705</v>
      </c>
      <c r="Z5" s="15">
        <v>777.34834795063705</v>
      </c>
      <c r="AA5" s="15">
        <v>391.21542471711899</v>
      </c>
      <c r="AB5" s="15">
        <v>0</v>
      </c>
      <c r="AC5" s="15">
        <v>40.722360929688897</v>
      </c>
      <c r="AD5" s="15">
        <v>165.59694878222101</v>
      </c>
      <c r="AE5" s="15">
        <v>26.778819762385801</v>
      </c>
      <c r="AF5" s="15">
        <v>6.0242688538390703E-2</v>
      </c>
      <c r="AG5" s="15">
        <v>3123.3979694182299</v>
      </c>
      <c r="AH5" s="15">
        <v>126.802084686144</v>
      </c>
      <c r="AI5" s="15">
        <v>82.605062581943102</v>
      </c>
      <c r="AJ5" s="15">
        <v>543.825121284744</v>
      </c>
      <c r="AK5" s="15">
        <v>150.67710190705799</v>
      </c>
      <c r="AL5" s="15">
        <v>442.03870037533602</v>
      </c>
      <c r="AM5" s="15">
        <v>0</v>
      </c>
      <c r="AN5" s="15">
        <v>23257.248856627899</v>
      </c>
      <c r="AO5" s="15">
        <v>6704.1330663536201</v>
      </c>
      <c r="AP5" s="15">
        <v>704.23628212547499</v>
      </c>
      <c r="AQ5" s="15">
        <v>7449.0917094087799</v>
      </c>
      <c r="AR5" s="15">
        <v>0.75553037553420699</v>
      </c>
      <c r="AS5" s="15">
        <v>853.94491822505995</v>
      </c>
      <c r="AT5" s="15">
        <v>3.08713987253426</v>
      </c>
      <c r="AU5" s="15">
        <v>3.6620572430099698</v>
      </c>
      <c r="AV5" s="15">
        <v>6736.9072270209399</v>
      </c>
      <c r="AW5" s="15">
        <v>8.5979229153921199</v>
      </c>
      <c r="AX5" s="15">
        <v>28.144419936396599</v>
      </c>
      <c r="AY5" s="15">
        <v>543.43263810578901</v>
      </c>
      <c r="AZ5" s="15">
        <v>4.4664629595947796</v>
      </c>
      <c r="BA5" s="15">
        <v>5.5280321544117204</v>
      </c>
      <c r="BB5" s="15">
        <v>63.027940166559198</v>
      </c>
      <c r="BC5" s="15">
        <v>7511.3530068398404</v>
      </c>
      <c r="BD5" s="15">
        <v>6868.1591263193204</v>
      </c>
      <c r="BE5" s="15">
        <v>643.19388052051204</v>
      </c>
      <c r="BF5" s="15">
        <v>1.1557367019957301</v>
      </c>
      <c r="BG5" s="15">
        <v>0.19802665387985899</v>
      </c>
      <c r="BH5" s="15">
        <v>365.86057485518302</v>
      </c>
      <c r="BI5" s="15">
        <v>8.17960592381929</v>
      </c>
      <c r="BJ5" s="15">
        <v>2277.2361855630302</v>
      </c>
      <c r="BK5" s="15">
        <v>10.569971174567399</v>
      </c>
      <c r="BL5" s="15">
        <v>14.3652183402503</v>
      </c>
      <c r="BM5" s="15">
        <v>3465.1919661369998</v>
      </c>
      <c r="BN5" s="15">
        <v>579.64254096088405</v>
      </c>
      <c r="BO5" s="15">
        <v>11.8555771975947</v>
      </c>
      <c r="BP5" s="15">
        <v>56.362454956816997</v>
      </c>
      <c r="BQ5" s="15">
        <v>0.32433533402778902</v>
      </c>
      <c r="BR5" s="15">
        <v>1040.0184165302501</v>
      </c>
      <c r="BS5" s="15">
        <v>850.90493418145002</v>
      </c>
      <c r="BT5" s="15">
        <v>0</v>
      </c>
      <c r="BU5" s="15">
        <v>262.30820248769402</v>
      </c>
      <c r="BV5" s="15">
        <v>1163.3416387061</v>
      </c>
      <c r="BW5" s="15">
        <v>187.791953352403</v>
      </c>
      <c r="BX5" s="15">
        <v>21010.330781483299</v>
      </c>
      <c r="BY5" s="15">
        <v>916.33877077883801</v>
      </c>
      <c r="CA5" s="26">
        <f t="shared" si="0"/>
        <v>1.1069434888252612</v>
      </c>
      <c r="CB5" s="25">
        <f t="shared" si="1"/>
        <v>5.4667552123507084E-3</v>
      </c>
      <c r="CC5" s="13">
        <f t="shared" si="2"/>
        <v>-1.5198858896497496E-3</v>
      </c>
      <c r="CD5" s="13">
        <f t="shared" si="3"/>
        <v>-1.4135259559889379E-3</v>
      </c>
      <c r="CE5" s="13">
        <f t="shared" si="4"/>
        <v>-1.4839742622217214E-3</v>
      </c>
      <c r="CF5" s="13">
        <f t="shared" si="5"/>
        <v>1.857262190666607E-3</v>
      </c>
      <c r="CG5" s="13">
        <f t="shared" si="6"/>
        <v>-1.2228264899396964E-3</v>
      </c>
      <c r="CH5" s="13">
        <f t="shared" si="7"/>
        <v>-8.9294406339156674E-4</v>
      </c>
      <c r="CI5" s="13">
        <f t="shared" si="8"/>
        <v>-2.3834726071946147E-3</v>
      </c>
    </row>
    <row r="6" spans="1:87" x14ac:dyDescent="0.25">
      <c r="A6" s="17" t="s">
        <v>426</v>
      </c>
      <c r="B6" s="15">
        <v>79024.239524000004</v>
      </c>
      <c r="C6" s="15">
        <v>485.05440131</v>
      </c>
      <c r="D6" s="15">
        <v>5573.3264761</v>
      </c>
      <c r="E6" s="15">
        <v>6976.8519478999997</v>
      </c>
      <c r="F6" s="15">
        <v>5669.4170494</v>
      </c>
      <c r="G6" s="15">
        <v>560.82043893000002</v>
      </c>
      <c r="H6" s="15">
        <v>19655.662035000001</v>
      </c>
      <c r="J6" s="15" t="s">
        <v>426</v>
      </c>
      <c r="K6" s="15">
        <v>13.9207266145273</v>
      </c>
      <c r="L6" s="15">
        <v>927.87692481015404</v>
      </c>
      <c r="M6" s="15">
        <v>919.56658383068498</v>
      </c>
      <c r="N6" s="15">
        <v>919.56658383068498</v>
      </c>
      <c r="O6" s="15">
        <v>505.48807956480698</v>
      </c>
      <c r="P6" s="15">
        <v>103.642885479146</v>
      </c>
      <c r="Q6" s="15">
        <v>631.099336503205</v>
      </c>
      <c r="R6" s="15">
        <v>33935.844712131002</v>
      </c>
      <c r="S6" s="15">
        <v>78890.935462998095</v>
      </c>
      <c r="T6" s="15">
        <v>979.49434059888301</v>
      </c>
      <c r="U6" s="15">
        <v>618.44119803105195</v>
      </c>
      <c r="V6" s="15">
        <v>526.40254128838103</v>
      </c>
      <c r="W6" s="15">
        <v>680.43093577940499</v>
      </c>
      <c r="X6" s="15">
        <v>2.9122122473365399</v>
      </c>
      <c r="Y6" s="15">
        <v>676.58924928123804</v>
      </c>
      <c r="Z6" s="15">
        <v>676.58924928123804</v>
      </c>
      <c r="AA6" s="15">
        <v>336.08118953157202</v>
      </c>
      <c r="AB6" s="15">
        <v>0</v>
      </c>
      <c r="AC6" s="15">
        <v>30.391858771915299</v>
      </c>
      <c r="AD6" s="15">
        <v>142.01881778799199</v>
      </c>
      <c r="AE6" s="15">
        <v>23.586604785451598</v>
      </c>
      <c r="AF6" s="15">
        <v>6.9269804530828899E-2</v>
      </c>
      <c r="AG6" s="15">
        <v>2641.2541299201198</v>
      </c>
      <c r="AH6" s="15">
        <v>107.774508727547</v>
      </c>
      <c r="AI6" s="15">
        <v>77.513574530222598</v>
      </c>
      <c r="AJ6" s="15">
        <v>468.47607517518298</v>
      </c>
      <c r="AK6" s="15">
        <v>131.85519860300201</v>
      </c>
      <c r="AL6" s="15">
        <v>484.50810474158999</v>
      </c>
      <c r="AM6" s="15">
        <v>0</v>
      </c>
      <c r="AN6" s="15">
        <v>21604.594255857399</v>
      </c>
      <c r="AO6" s="15">
        <v>5008.2687372476303</v>
      </c>
      <c r="AP6" s="15">
        <v>526.05987091938096</v>
      </c>
      <c r="AQ6" s="15">
        <v>5564.7204669389303</v>
      </c>
      <c r="AR6" s="15">
        <v>0.65501115614565997</v>
      </c>
      <c r="AS6" s="15">
        <v>867.20258704674302</v>
      </c>
      <c r="AT6" s="15">
        <v>4.7403126859901699</v>
      </c>
      <c r="AU6" s="15">
        <v>2.0399149015911799</v>
      </c>
      <c r="AV6" s="15">
        <v>6899.8367954794203</v>
      </c>
      <c r="AW6" s="15">
        <v>4.5834511152631396</v>
      </c>
      <c r="AX6" s="15">
        <v>27.4865769385516</v>
      </c>
      <c r="AY6" s="15">
        <v>389.97617828777999</v>
      </c>
      <c r="AZ6" s="15">
        <v>2.39251839481472</v>
      </c>
      <c r="BA6" s="15">
        <v>4.9658129929396901</v>
      </c>
      <c r="BB6" s="15">
        <v>53.193354497704497</v>
      </c>
      <c r="BC6" s="15">
        <v>7046.1079822748397</v>
      </c>
      <c r="BD6" s="15">
        <v>5663.4700508716496</v>
      </c>
      <c r="BE6" s="15">
        <v>1382.6379314031799</v>
      </c>
      <c r="BF6" s="15">
        <v>0.94031459955797303</v>
      </c>
      <c r="BG6" s="15">
        <v>0.123557135534648</v>
      </c>
      <c r="BH6" s="15">
        <v>333.21737043712102</v>
      </c>
      <c r="BI6" s="15">
        <v>6.4956322029133897</v>
      </c>
      <c r="BJ6" s="15">
        <v>1875.6978992157001</v>
      </c>
      <c r="BK6" s="15">
        <v>9.8311230895572397</v>
      </c>
      <c r="BL6" s="15">
        <v>11.161890573587501</v>
      </c>
      <c r="BM6" s="15">
        <v>2891.3573676813398</v>
      </c>
      <c r="BN6" s="15">
        <v>535.81032903321795</v>
      </c>
      <c r="BO6" s="15">
        <v>6.4982953862773396</v>
      </c>
      <c r="BP6" s="15">
        <v>43.290188550295603</v>
      </c>
      <c r="BQ6" s="15">
        <v>0.21860487111228699</v>
      </c>
      <c r="BR6" s="15">
        <v>560.27181049069202</v>
      </c>
      <c r="BS6" s="15">
        <v>715.83618624018197</v>
      </c>
      <c r="BT6" s="15">
        <v>0</v>
      </c>
      <c r="BU6" s="15">
        <v>196.64455129152199</v>
      </c>
      <c r="BV6" s="15">
        <v>1062.4851089577101</v>
      </c>
      <c r="BW6" s="15">
        <v>152.28510741248999</v>
      </c>
      <c r="BX6" s="15">
        <v>19608.607104394301</v>
      </c>
      <c r="BY6" s="15">
        <v>856.86152597926502</v>
      </c>
      <c r="CA6" s="26">
        <f t="shared" si="0"/>
        <v>1.1017913786959297</v>
      </c>
      <c r="CB6" s="25">
        <f t="shared" si="1"/>
        <v>5.4615247886177125E-3</v>
      </c>
      <c r="CC6" s="13">
        <f t="shared" si="2"/>
        <v>-1.6868755941830207E-3</v>
      </c>
      <c r="CD6" s="13">
        <f t="shared" si="3"/>
        <v>-1.1262583473825114E-3</v>
      </c>
      <c r="CE6" s="13">
        <f t="shared" si="4"/>
        <v>-1.5441422995718587E-3</v>
      </c>
      <c r="CF6" s="13">
        <f t="shared" si="5"/>
        <v>9.9265449363141207E-3</v>
      </c>
      <c r="CG6" s="13">
        <f t="shared" si="6"/>
        <v>-1.0489612029828982E-3</v>
      </c>
      <c r="CH6" s="13">
        <f t="shared" si="7"/>
        <v>-9.782604220964961E-4</v>
      </c>
      <c r="CI6" s="13">
        <f t="shared" si="8"/>
        <v>-2.3939631502572314E-3</v>
      </c>
    </row>
    <row r="7" spans="1:87" x14ac:dyDescent="0.25">
      <c r="A7" s="17" t="s">
        <v>427</v>
      </c>
      <c r="B7" s="15">
        <v>595966.65286999999</v>
      </c>
      <c r="C7" s="15">
        <v>1702.2150168999999</v>
      </c>
      <c r="D7" s="15">
        <v>46791.322318999999</v>
      </c>
      <c r="E7" s="15">
        <v>54139.685898000003</v>
      </c>
      <c r="F7" s="15">
        <v>45803.961947000003</v>
      </c>
      <c r="G7" s="15">
        <v>2528.9561760000001</v>
      </c>
      <c r="H7" s="15">
        <v>151670.02079000001</v>
      </c>
      <c r="J7" s="15" t="s">
        <v>427</v>
      </c>
      <c r="K7" s="15">
        <v>82.344257475597502</v>
      </c>
      <c r="L7" s="15">
        <v>10635.2682767694</v>
      </c>
      <c r="M7" s="15">
        <v>6308.3915627917104</v>
      </c>
      <c r="N7" s="15">
        <v>6308.3915627917104</v>
      </c>
      <c r="O7" s="15">
        <v>3538.2989218191401</v>
      </c>
      <c r="P7" s="15">
        <v>1165.9939806468201</v>
      </c>
      <c r="Q7" s="15">
        <v>2966.1970186496801</v>
      </c>
      <c r="R7" s="15">
        <v>371292.02048174897</v>
      </c>
      <c r="S7" s="15">
        <v>579589.52757375804</v>
      </c>
      <c r="T7" s="15">
        <v>6148.1773675414497</v>
      </c>
      <c r="U7" s="15">
        <v>4459.49166161213</v>
      </c>
      <c r="V7" s="15">
        <v>3352.4780751920398</v>
      </c>
      <c r="W7" s="15">
        <v>8180.7993698046503</v>
      </c>
      <c r="X7" s="15">
        <v>34.432251299349097</v>
      </c>
      <c r="Y7" s="15">
        <v>4685.2325011502498</v>
      </c>
      <c r="Z7" s="15">
        <v>4685.2325011502498</v>
      </c>
      <c r="AA7" s="15">
        <v>2335.8829580086899</v>
      </c>
      <c r="AB7" s="15">
        <v>0</v>
      </c>
      <c r="AC7" s="15">
        <v>245.94806616070599</v>
      </c>
      <c r="AD7" s="15">
        <v>978.52029998732201</v>
      </c>
      <c r="AE7" s="15">
        <v>173.745216577387</v>
      </c>
      <c r="AF7" s="15">
        <v>0.70151395767897295</v>
      </c>
      <c r="AG7" s="15">
        <v>22751.360334481</v>
      </c>
      <c r="AH7" s="15">
        <v>895.99723934500605</v>
      </c>
      <c r="AI7" s="15">
        <v>738.02124541631497</v>
      </c>
      <c r="AJ7" s="15">
        <v>3236.9112074792802</v>
      </c>
      <c r="AK7" s="15">
        <v>975.66955250120498</v>
      </c>
      <c r="AL7" s="15">
        <v>1692.2334406984201</v>
      </c>
      <c r="AM7" s="15">
        <v>0</v>
      </c>
      <c r="AN7" s="15">
        <v>168787.77658140199</v>
      </c>
      <c r="AO7" s="15">
        <v>41458.288683344603</v>
      </c>
      <c r="AP7" s="15">
        <v>4360.5162525835403</v>
      </c>
      <c r="AQ7" s="15">
        <v>46064.753002088903</v>
      </c>
      <c r="AR7" s="15">
        <v>5.2488767149037896</v>
      </c>
      <c r="AS7" s="15">
        <v>6046.83302827428</v>
      </c>
      <c r="AT7" s="15">
        <v>35.638492975677302</v>
      </c>
      <c r="AU7" s="15">
        <v>30.739285422157501</v>
      </c>
      <c r="AV7" s="15">
        <v>49538.657430294799</v>
      </c>
      <c r="AW7" s="15">
        <v>78.614338629937706</v>
      </c>
      <c r="AX7" s="15">
        <v>195.46247220798401</v>
      </c>
      <c r="AY7" s="15">
        <v>3588.5433436399398</v>
      </c>
      <c r="AZ7" s="15">
        <v>137.23453879859099</v>
      </c>
      <c r="BA7" s="15">
        <v>57.0515387710334</v>
      </c>
      <c r="BB7" s="15">
        <v>433.13771027519101</v>
      </c>
      <c r="BC7" s="15">
        <v>53853.906620750298</v>
      </c>
      <c r="BD7" s="15">
        <v>45530.723681217598</v>
      </c>
      <c r="BE7" s="15">
        <v>8323.1829395327295</v>
      </c>
      <c r="BF7" s="15">
        <v>7.9093173939163499</v>
      </c>
      <c r="BG7" s="15">
        <v>7.3593196298439496</v>
      </c>
      <c r="BH7" s="15">
        <v>3111.2586243158698</v>
      </c>
      <c r="BI7" s="15">
        <v>49.673276806825399</v>
      </c>
      <c r="BJ7" s="15">
        <v>14453.8643910558</v>
      </c>
      <c r="BK7" s="15">
        <v>85.721792996467101</v>
      </c>
      <c r="BL7" s="15">
        <v>102.54879280411301</v>
      </c>
      <c r="BM7" s="15">
        <v>22252.675890143601</v>
      </c>
      <c r="BN7" s="15">
        <v>5609.0580624961704</v>
      </c>
      <c r="BO7" s="15">
        <v>111.931497941434</v>
      </c>
      <c r="BP7" s="15">
        <v>824.60999366171097</v>
      </c>
      <c r="BQ7" s="15">
        <v>2.3875567230498702</v>
      </c>
      <c r="BR7" s="15">
        <v>2515.2626684083102</v>
      </c>
      <c r="BS7" s="15">
        <v>7613.4151822291997</v>
      </c>
      <c r="BT7" s="15">
        <v>0</v>
      </c>
      <c r="BU7" s="15">
        <v>2254.25406499259</v>
      </c>
      <c r="BV7" s="15">
        <v>8521.7537809176793</v>
      </c>
      <c r="BW7" s="15">
        <v>1674.7690396574801</v>
      </c>
      <c r="BX7" s="15">
        <v>148854.53206126601</v>
      </c>
      <c r="BY7" s="15">
        <v>5715.0986309462696</v>
      </c>
      <c r="CA7" s="26">
        <f t="shared" si="0"/>
        <v>1.1339109010932351</v>
      </c>
      <c r="CB7" s="25">
        <f t="shared" si="1"/>
        <v>5.339181264025294E-3</v>
      </c>
      <c r="CC7" s="13">
        <f t="shared" si="2"/>
        <v>-2.7479935693338776E-2</v>
      </c>
      <c r="CD7" s="13">
        <f t="shared" si="3"/>
        <v>-5.8638750701176801E-3</v>
      </c>
      <c r="CE7" s="13">
        <f t="shared" si="4"/>
        <v>-1.5527864589030153E-2</v>
      </c>
      <c r="CF7" s="13">
        <f t="shared" si="5"/>
        <v>-5.2785544007055672E-3</v>
      </c>
      <c r="CG7" s="13">
        <f t="shared" si="6"/>
        <v>-5.9653849616452589E-3</v>
      </c>
      <c r="CH7" s="13">
        <f t="shared" si="7"/>
        <v>-5.4146875780776366E-3</v>
      </c>
      <c r="CI7" s="13">
        <f t="shared" si="8"/>
        <v>-1.8563251419555601E-2</v>
      </c>
    </row>
    <row r="8" spans="1:87" x14ac:dyDescent="0.25">
      <c r="A8" s="17" t="s">
        <v>428</v>
      </c>
      <c r="B8" s="15">
        <v>729085.57842000003</v>
      </c>
      <c r="C8" s="15">
        <v>1285.8359793</v>
      </c>
      <c r="D8" s="15">
        <v>92593.100921000005</v>
      </c>
      <c r="E8" s="15">
        <v>51600.888389</v>
      </c>
      <c r="F8" s="15">
        <v>38823.000427999999</v>
      </c>
      <c r="G8" s="15">
        <v>2239.5755122999999</v>
      </c>
      <c r="H8" s="15">
        <v>219839.63026000001</v>
      </c>
      <c r="J8" s="15" t="s">
        <v>428</v>
      </c>
      <c r="K8" s="15">
        <v>105.360308414711</v>
      </c>
      <c r="L8" s="15">
        <v>18381.082164695599</v>
      </c>
      <c r="M8" s="15">
        <v>4186.3403788617497</v>
      </c>
      <c r="N8" s="15">
        <v>4186.3403788617497</v>
      </c>
      <c r="O8" s="15">
        <v>2181.6819420741099</v>
      </c>
      <c r="P8" s="15">
        <v>2125.8095106372198</v>
      </c>
      <c r="Q8" s="15">
        <v>3914.1949509087299</v>
      </c>
      <c r="R8" s="15">
        <v>334821.71495603502</v>
      </c>
      <c r="S8" s="15">
        <v>727560.95811107894</v>
      </c>
      <c r="T8" s="15">
        <v>6518.8716641925203</v>
      </c>
      <c r="U8" s="15">
        <v>4601.10789957208</v>
      </c>
      <c r="V8" s="15">
        <v>3304.49618229104</v>
      </c>
      <c r="W8" s="15">
        <v>16475.0652466416</v>
      </c>
      <c r="X8" s="15">
        <v>38.232055330500302</v>
      </c>
      <c r="Y8" s="15">
        <v>3543.6741996150699</v>
      </c>
      <c r="Z8" s="15">
        <v>3543.6741996150699</v>
      </c>
      <c r="AA8" s="15">
        <v>1339.4743563319901</v>
      </c>
      <c r="AB8" s="15">
        <v>0</v>
      </c>
      <c r="AC8" s="15">
        <v>507.41860017526699</v>
      </c>
      <c r="AD8" s="15">
        <v>1408.83807277236</v>
      </c>
      <c r="AE8" s="15">
        <v>114.493590684842</v>
      </c>
      <c r="AF8" s="15">
        <v>0.72266252051345603</v>
      </c>
      <c r="AG8" s="15">
        <v>28924.917444611699</v>
      </c>
      <c r="AH8" s="15">
        <v>908.11140501353202</v>
      </c>
      <c r="AI8" s="15">
        <v>1316.9467034044801</v>
      </c>
      <c r="AJ8" s="15">
        <v>1785.1086261462599</v>
      </c>
      <c r="AK8" s="15">
        <v>778.14252735345201</v>
      </c>
      <c r="AL8" s="15">
        <v>1283.1759733681599</v>
      </c>
      <c r="AM8" s="15">
        <v>0</v>
      </c>
      <c r="AN8" s="15">
        <v>250113.35838114601</v>
      </c>
      <c r="AO8" s="15">
        <v>83201.606445873593</v>
      </c>
      <c r="AP8" s="15">
        <v>8737.6068043453106</v>
      </c>
      <c r="AQ8" s="15">
        <v>92446.631850394202</v>
      </c>
      <c r="AR8" s="15">
        <v>5.1681503772328696</v>
      </c>
      <c r="AS8" s="15">
        <v>9250.2865716639899</v>
      </c>
      <c r="AT8" s="15">
        <v>36.907541637675799</v>
      </c>
      <c r="AU8" s="15">
        <v>74.542596406796903</v>
      </c>
      <c r="AV8" s="15">
        <v>85091.928851727003</v>
      </c>
      <c r="AW8" s="15">
        <v>192.263889757877</v>
      </c>
      <c r="AX8" s="15">
        <v>212.023454245826</v>
      </c>
      <c r="AY8" s="15">
        <v>4093.7590205966799</v>
      </c>
      <c r="AZ8" s="15">
        <v>354.86073836097398</v>
      </c>
      <c r="BA8" s="15">
        <v>87.569653157845394</v>
      </c>
      <c r="BB8" s="15">
        <v>340.84080231374998</v>
      </c>
      <c r="BC8" s="15">
        <v>51508.914411932703</v>
      </c>
      <c r="BD8" s="15">
        <v>38742.842901050099</v>
      </c>
      <c r="BE8" s="15">
        <v>12766.071510882501</v>
      </c>
      <c r="BF8" s="15">
        <v>8.8875741993088599</v>
      </c>
      <c r="BG8" s="15">
        <v>17.919665462061101</v>
      </c>
      <c r="BH8" s="15">
        <v>4382.6888122047803</v>
      </c>
      <c r="BI8" s="15">
        <v>67.020733809531606</v>
      </c>
      <c r="BJ8" s="15">
        <v>9557.9000511472295</v>
      </c>
      <c r="BK8" s="15">
        <v>95.498563119870994</v>
      </c>
      <c r="BL8" s="15">
        <v>149.46543549551501</v>
      </c>
      <c r="BM8" s="15">
        <v>17082.903939438998</v>
      </c>
      <c r="BN8" s="15">
        <v>11145.9524013682</v>
      </c>
      <c r="BO8" s="15">
        <v>237.55588082915801</v>
      </c>
      <c r="BP8" s="15">
        <v>1780.09437237167</v>
      </c>
      <c r="BQ8" s="15">
        <v>7.0477181322442402</v>
      </c>
      <c r="BR8" s="15">
        <v>2236.84447974778</v>
      </c>
      <c r="BS8" s="15">
        <v>15054.173199054199</v>
      </c>
      <c r="BT8" s="15">
        <v>0</v>
      </c>
      <c r="BU8" s="15">
        <v>4210.0775768182903</v>
      </c>
      <c r="BV8" s="15">
        <v>15218.0275616329</v>
      </c>
      <c r="BW8" s="15">
        <v>2684.13706922142</v>
      </c>
      <c r="BX8" s="15">
        <v>219204.03654160901</v>
      </c>
      <c r="BY8" s="15">
        <v>11341.8488269382</v>
      </c>
      <c r="CA8" s="26">
        <f t="shared" si="0"/>
        <v>1.141007083296433</v>
      </c>
      <c r="CB8" s="25">
        <f t="shared" si="1"/>
        <v>5.4887732524038224E-3</v>
      </c>
      <c r="CC8" s="13">
        <f t="shared" si="2"/>
        <v>-2.0911404011379462E-3</v>
      </c>
      <c r="CD8" s="13">
        <f t="shared" si="3"/>
        <v>-2.0686976991327625E-3</v>
      </c>
      <c r="CE8" s="13">
        <f t="shared" si="4"/>
        <v>-1.5818572782303664E-3</v>
      </c>
      <c r="CF8" s="13">
        <f t="shared" si="5"/>
        <v>-1.7824107285506216E-3</v>
      </c>
      <c r="CG8" s="13">
        <f t="shared" si="6"/>
        <v>-2.0646917050772154E-3</v>
      </c>
      <c r="CH8" s="13">
        <f t="shared" si="7"/>
        <v>-1.219442049272606E-3</v>
      </c>
      <c r="CI8" s="13">
        <f t="shared" si="8"/>
        <v>-2.8911698843347533E-3</v>
      </c>
    </row>
    <row r="9" spans="1:87" x14ac:dyDescent="0.25">
      <c r="A9" s="17" t="s">
        <v>429</v>
      </c>
      <c r="B9" s="15">
        <v>78775.753326999999</v>
      </c>
      <c r="C9" s="15">
        <v>138.28399331</v>
      </c>
      <c r="D9" s="15">
        <v>23914.873487000001</v>
      </c>
      <c r="E9" s="15">
        <v>9841.4878411999998</v>
      </c>
      <c r="F9" s="15">
        <v>5027.5781043999996</v>
      </c>
      <c r="G9" s="15">
        <v>170.74341978000001</v>
      </c>
      <c r="H9" s="15">
        <v>28880.131079999999</v>
      </c>
      <c r="J9" s="15" t="s">
        <v>429</v>
      </c>
      <c r="K9" s="15">
        <v>68.490306055765799</v>
      </c>
      <c r="L9" s="15">
        <v>1548.1206188057499</v>
      </c>
      <c r="M9" s="15">
        <v>500.68947811167402</v>
      </c>
      <c r="N9" s="15">
        <v>500.68947811167402</v>
      </c>
      <c r="O9" s="15">
        <v>253.13130521337899</v>
      </c>
      <c r="P9" s="15">
        <v>197.51537005417799</v>
      </c>
      <c r="Q9" s="15">
        <v>772.08656125498101</v>
      </c>
      <c r="R9" s="15">
        <v>85393.139254272202</v>
      </c>
      <c r="S9" s="15">
        <v>74875.991331426296</v>
      </c>
      <c r="T9" s="15">
        <v>870.34666510788702</v>
      </c>
      <c r="U9" s="15">
        <v>1021.38251987995</v>
      </c>
      <c r="V9" s="15">
        <v>405.39939203525199</v>
      </c>
      <c r="W9" s="15">
        <v>1653.6283372661501</v>
      </c>
      <c r="X9" s="15">
        <v>6.59835446435953</v>
      </c>
      <c r="Y9" s="15">
        <v>455.14232854775997</v>
      </c>
      <c r="Z9" s="15">
        <v>455.14232854775997</v>
      </c>
      <c r="AA9" s="15">
        <v>152.61670018573901</v>
      </c>
      <c r="AB9" s="15">
        <v>0</v>
      </c>
      <c r="AC9" s="15">
        <v>150.229417814448</v>
      </c>
      <c r="AD9" s="15">
        <v>187.194497623968</v>
      </c>
      <c r="AE9" s="15">
        <v>14.806379537238801</v>
      </c>
      <c r="AF9" s="15">
        <v>0.101570229187431</v>
      </c>
      <c r="AG9" s="15">
        <v>2424.31792371444</v>
      </c>
      <c r="AH9" s="15">
        <v>100.55013464508301</v>
      </c>
      <c r="AI9" s="15">
        <v>228.25794208590301</v>
      </c>
      <c r="AJ9" s="15">
        <v>197.66499806570801</v>
      </c>
      <c r="AK9" s="15">
        <v>75.857467099059207</v>
      </c>
      <c r="AL9" s="15">
        <v>135.08920881628299</v>
      </c>
      <c r="AM9" s="15">
        <v>0</v>
      </c>
      <c r="AN9" s="15">
        <v>31322.1528706934</v>
      </c>
      <c r="AO9" s="15">
        <v>19685.709596168301</v>
      </c>
      <c r="AP9" s="15">
        <v>2037.14871299679</v>
      </c>
      <c r="AQ9" s="15">
        <v>21873.0877269796</v>
      </c>
      <c r="AR9" s="15">
        <v>0.47303382290051099</v>
      </c>
      <c r="AS9" s="15">
        <v>2428.8223126870498</v>
      </c>
      <c r="AT9" s="15">
        <v>14.999620651978301</v>
      </c>
      <c r="AU9" s="15">
        <v>7.6600841063289096</v>
      </c>
      <c r="AV9" s="15">
        <v>11392.734276327201</v>
      </c>
      <c r="AW9" s="15">
        <v>22.319378737523099</v>
      </c>
      <c r="AX9" s="15">
        <v>25.6448671439673</v>
      </c>
      <c r="AY9" s="15">
        <v>782.39069693612601</v>
      </c>
      <c r="AZ9" s="15">
        <v>43.861920666677598</v>
      </c>
      <c r="BA9" s="15">
        <v>14.338101225218599</v>
      </c>
      <c r="BB9" s="15">
        <v>36.133148696241598</v>
      </c>
      <c r="BC9" s="15">
        <v>9726.8463445383204</v>
      </c>
      <c r="BD9" s="15">
        <v>4926.7550197258497</v>
      </c>
      <c r="BE9" s="15">
        <v>4800.0913248124698</v>
      </c>
      <c r="BF9" s="15">
        <v>0.89580504527742399</v>
      </c>
      <c r="BG9" s="15">
        <v>3.1481491647238502</v>
      </c>
      <c r="BH9" s="15">
        <v>809.380876227008</v>
      </c>
      <c r="BI9" s="15">
        <v>5.7192826160044499</v>
      </c>
      <c r="BJ9" s="15">
        <v>1042.0335356073999</v>
      </c>
      <c r="BK9" s="15">
        <v>11.6242328742207</v>
      </c>
      <c r="BL9" s="15">
        <v>14.419416105865899</v>
      </c>
      <c r="BM9" s="15">
        <v>1899.8910018353399</v>
      </c>
      <c r="BN9" s="15">
        <v>1335.7073214464499</v>
      </c>
      <c r="BO9" s="15">
        <v>41.558850510094302</v>
      </c>
      <c r="BP9" s="15">
        <v>165.056812116602</v>
      </c>
      <c r="BQ9" s="15">
        <v>0.67886011122317802</v>
      </c>
      <c r="BR9" s="15">
        <v>167.72799373887301</v>
      </c>
      <c r="BS9" s="15">
        <v>1625.2277958560801</v>
      </c>
      <c r="BT9" s="15">
        <v>0</v>
      </c>
      <c r="BU9" s="15">
        <v>372.78903056509898</v>
      </c>
      <c r="BV9" s="15">
        <v>2413.5259970603502</v>
      </c>
      <c r="BW9" s="15">
        <v>253.59560695117199</v>
      </c>
      <c r="BX9" s="15">
        <v>28016.100852637501</v>
      </c>
      <c r="BY9" s="15">
        <v>1152.1292012670999</v>
      </c>
      <c r="CA9" s="26">
        <f t="shared" si="0"/>
        <v>1.1180054296436708</v>
      </c>
      <c r="CB9" s="25">
        <f t="shared" si="1"/>
        <v>6.8682309370133362E-3</v>
      </c>
      <c r="CC9" s="13">
        <f t="shared" si="2"/>
        <v>-4.9504597936191094E-2</v>
      </c>
      <c r="CD9" s="13">
        <f t="shared" si="3"/>
        <v>-2.3103067949123063E-2</v>
      </c>
      <c r="CE9" s="13">
        <f t="shared" si="4"/>
        <v>-8.5377234428202373E-2</v>
      </c>
      <c r="CF9" s="13">
        <f t="shared" si="5"/>
        <v>-1.1648797266379679E-2</v>
      </c>
      <c r="CG9" s="13">
        <f t="shared" si="6"/>
        <v>-2.0054006637094758E-2</v>
      </c>
      <c r="CH9" s="13">
        <f t="shared" si="7"/>
        <v>-1.7660569555256217E-2</v>
      </c>
      <c r="CI9" s="13">
        <f t="shared" si="8"/>
        <v>-2.9917808370366249E-2</v>
      </c>
    </row>
    <row r="10" spans="1:87" x14ac:dyDescent="0.25">
      <c r="A10" s="17" t="s">
        <v>430</v>
      </c>
      <c r="B10" s="15">
        <v>88900.682130000001</v>
      </c>
      <c r="C10" s="15">
        <v>198.76399128</v>
      </c>
      <c r="D10" s="15">
        <v>55324.390083999999</v>
      </c>
      <c r="E10" s="15">
        <v>13298.026089000001</v>
      </c>
      <c r="F10" s="15">
        <v>6653.8510740000002</v>
      </c>
      <c r="G10" s="15">
        <v>6205.2490687</v>
      </c>
      <c r="H10" s="15">
        <v>67199.536064</v>
      </c>
      <c r="J10" s="15" t="s">
        <v>430</v>
      </c>
      <c r="K10" s="15">
        <v>63.799281604964897</v>
      </c>
      <c r="L10" s="15">
        <v>1097.70913729062</v>
      </c>
      <c r="M10" s="15">
        <v>476.81900827725298</v>
      </c>
      <c r="N10" s="15">
        <v>476.81900827725298</v>
      </c>
      <c r="O10" s="15">
        <v>200.95432533606601</v>
      </c>
      <c r="P10" s="15">
        <v>180.013892194866</v>
      </c>
      <c r="Q10" s="15">
        <v>1560.65709436318</v>
      </c>
      <c r="R10" s="15">
        <v>114780.15434517201</v>
      </c>
      <c r="S10" s="15">
        <v>81517.863524198401</v>
      </c>
      <c r="T10" s="15">
        <v>1428.9618947922399</v>
      </c>
      <c r="U10" s="15">
        <v>6589.43304607153</v>
      </c>
      <c r="V10" s="15">
        <v>572.03320427454105</v>
      </c>
      <c r="W10" s="15">
        <v>1546.8198549717099</v>
      </c>
      <c r="X10" s="15">
        <v>9.1357792239179396</v>
      </c>
      <c r="Y10" s="15">
        <v>623.18083338172403</v>
      </c>
      <c r="Z10" s="15">
        <v>623.18083338172403</v>
      </c>
      <c r="AA10" s="15">
        <v>102.023857089347</v>
      </c>
      <c r="AB10" s="15">
        <v>0</v>
      </c>
      <c r="AC10" s="15">
        <v>396.07975771204298</v>
      </c>
      <c r="AD10" s="15">
        <v>213.74290189542299</v>
      </c>
      <c r="AE10" s="15">
        <v>16.6959644969658</v>
      </c>
      <c r="AF10" s="15">
        <v>0.15941253942591599</v>
      </c>
      <c r="AG10" s="15">
        <v>2174.3719152283402</v>
      </c>
      <c r="AH10" s="15">
        <v>106.331867879208</v>
      </c>
      <c r="AI10" s="15">
        <v>219.007374637146</v>
      </c>
      <c r="AJ10" s="15">
        <v>101.023757256237</v>
      </c>
      <c r="AK10" s="15">
        <v>57.941001908315201</v>
      </c>
      <c r="AL10" s="15">
        <v>196.27960493173899</v>
      </c>
      <c r="AM10" s="15">
        <v>0</v>
      </c>
      <c r="AN10" s="15">
        <v>73835.721401919101</v>
      </c>
      <c r="AO10" s="15">
        <v>49295.858671825503</v>
      </c>
      <c r="AP10" s="15">
        <v>5081.5106188925101</v>
      </c>
      <c r="AQ10" s="15">
        <v>54773.449048429997</v>
      </c>
      <c r="AR10" s="15">
        <v>0.41462993859576502</v>
      </c>
      <c r="AS10" s="15">
        <v>4836.2235004326503</v>
      </c>
      <c r="AT10" s="15">
        <v>16.242736716843801</v>
      </c>
      <c r="AU10" s="15">
        <v>6.2615197561688003</v>
      </c>
      <c r="AV10" s="15">
        <v>38203.522012814297</v>
      </c>
      <c r="AW10" s="15">
        <v>24.512263981436998</v>
      </c>
      <c r="AX10" s="15">
        <v>33.323844419826102</v>
      </c>
      <c r="AY10" s="15">
        <v>2110.3180064705598</v>
      </c>
      <c r="AZ10" s="15">
        <v>59.614457470085902</v>
      </c>
      <c r="BA10" s="15">
        <v>12.376706404978</v>
      </c>
      <c r="BB10" s="15">
        <v>29.656876601795599</v>
      </c>
      <c r="BC10" s="15">
        <v>13202.485173376899</v>
      </c>
      <c r="BD10" s="15">
        <v>6571.6175168350401</v>
      </c>
      <c r="BE10" s="15">
        <v>6630.8676565419401</v>
      </c>
      <c r="BF10" s="15">
        <v>0.91956028814409296</v>
      </c>
      <c r="BG10" s="15">
        <v>5.9113186395277797</v>
      </c>
      <c r="BH10" s="15">
        <v>1171.38325942338</v>
      </c>
      <c r="BI10" s="15">
        <v>7.5767741971042302</v>
      </c>
      <c r="BJ10" s="15">
        <v>904.02832454240195</v>
      </c>
      <c r="BK10" s="15">
        <v>15.400990095735599</v>
      </c>
      <c r="BL10" s="15">
        <v>27.043205079448999</v>
      </c>
      <c r="BM10" s="15">
        <v>1997.00762413399</v>
      </c>
      <c r="BN10" s="15">
        <v>7791.5760854070404</v>
      </c>
      <c r="BO10" s="15">
        <v>70.009006211522504</v>
      </c>
      <c r="BP10" s="15">
        <v>95.702694929920398</v>
      </c>
      <c r="BQ10" s="15">
        <v>0.571084189002242</v>
      </c>
      <c r="BR10" s="15">
        <v>6175.1442609831702</v>
      </c>
      <c r="BS10" s="15">
        <v>2951.89942338325</v>
      </c>
      <c r="BT10" s="15">
        <v>0</v>
      </c>
      <c r="BU10" s="15">
        <v>343.159838142826</v>
      </c>
      <c r="BV10" s="15">
        <v>3463.3364979841999</v>
      </c>
      <c r="BW10" s="15">
        <v>256.52819346219297</v>
      </c>
      <c r="BX10" s="15">
        <v>65463.5900020392</v>
      </c>
      <c r="BY10" s="15">
        <v>1251.6420442153401</v>
      </c>
      <c r="CA10" s="26">
        <f t="shared" si="0"/>
        <v>1.1278898911535269</v>
      </c>
      <c r="CB10" s="25">
        <f t="shared" si="1"/>
        <v>7.2312363853850835E-3</v>
      </c>
      <c r="CC10" s="13">
        <f t="shared" si="2"/>
        <v>-8.3045691314332773E-2</v>
      </c>
      <c r="CD10" s="13">
        <f t="shared" si="3"/>
        <v>-1.2499177201373675E-2</v>
      </c>
      <c r="CE10" s="13">
        <f t="shared" si="4"/>
        <v>-9.9583752253481414E-3</v>
      </c>
      <c r="CF10" s="13">
        <f t="shared" si="5"/>
        <v>-7.1845937873540652E-3</v>
      </c>
      <c r="CG10" s="13">
        <f t="shared" si="6"/>
        <v>-1.2358791360132577E-2</v>
      </c>
      <c r="CH10" s="13">
        <f t="shared" si="7"/>
        <v>-4.8515067459067749E-3</v>
      </c>
      <c r="CI10" s="13">
        <f t="shared" si="8"/>
        <v>-2.5832709028043088E-2</v>
      </c>
    </row>
    <row r="11" spans="1:87" x14ac:dyDescent="0.25">
      <c r="A11" s="17" t="s">
        <v>431</v>
      </c>
      <c r="B11" s="15">
        <v>210868.44177999999</v>
      </c>
      <c r="C11" s="15">
        <v>863.58790531</v>
      </c>
      <c r="D11" s="15">
        <v>92164.292818000002</v>
      </c>
      <c r="E11" s="15">
        <v>25902.910534999999</v>
      </c>
      <c r="F11" s="15">
        <v>16264.030844000001</v>
      </c>
      <c r="G11" s="15">
        <v>1068.4526241999999</v>
      </c>
      <c r="H11" s="15">
        <v>158248.03764</v>
      </c>
      <c r="J11" s="15" t="s">
        <v>431</v>
      </c>
      <c r="K11" s="15">
        <v>120.86604150068599</v>
      </c>
      <c r="L11" s="15">
        <v>5376.9226737249701</v>
      </c>
      <c r="M11" s="15">
        <v>1099.9754670637401</v>
      </c>
      <c r="N11" s="15">
        <v>1099.9754670637401</v>
      </c>
      <c r="O11" s="15">
        <v>578.82233619934198</v>
      </c>
      <c r="P11" s="15">
        <v>608.69455119187205</v>
      </c>
      <c r="Q11" s="15">
        <v>1464.2721004738601</v>
      </c>
      <c r="R11" s="15">
        <v>368067.82065947697</v>
      </c>
      <c r="S11" s="15">
        <v>167221.64037103701</v>
      </c>
      <c r="T11" s="15">
        <v>2287.7146712409199</v>
      </c>
      <c r="U11" s="15">
        <v>12539.401724946099</v>
      </c>
      <c r="V11" s="15">
        <v>1007.43417969708</v>
      </c>
      <c r="W11" s="15">
        <v>4771.8198990542796</v>
      </c>
      <c r="X11" s="15">
        <v>77.050487582466701</v>
      </c>
      <c r="Y11" s="15">
        <v>1154.5616842606501</v>
      </c>
      <c r="Z11" s="15">
        <v>1154.5616842606501</v>
      </c>
      <c r="AA11" s="15">
        <v>318.452136785329</v>
      </c>
      <c r="AB11" s="15">
        <v>0</v>
      </c>
      <c r="AC11" s="15">
        <v>346.111953791122</v>
      </c>
      <c r="AD11" s="15">
        <v>554.74641467175798</v>
      </c>
      <c r="AE11" s="15">
        <v>42.031081692697697</v>
      </c>
      <c r="AF11" s="15">
        <v>0.42291349555867802</v>
      </c>
      <c r="AG11" s="15">
        <v>8296.5066997049398</v>
      </c>
      <c r="AH11" s="15">
        <v>289.496470329646</v>
      </c>
      <c r="AI11" s="15">
        <v>461.190035226551</v>
      </c>
      <c r="AJ11" s="15">
        <v>397.97992323385</v>
      </c>
      <c r="AK11" s="15">
        <v>188.29550993518399</v>
      </c>
      <c r="AL11" s="15">
        <v>746.06956673666298</v>
      </c>
      <c r="AM11" s="15">
        <v>0</v>
      </c>
      <c r="AN11" s="15">
        <v>156616.00337748</v>
      </c>
      <c r="AO11" s="15">
        <v>53928.541522622101</v>
      </c>
      <c r="AP11" s="15">
        <v>5646.7211935823498</v>
      </c>
      <c r="AQ11" s="15">
        <v>59921.374669995603</v>
      </c>
      <c r="AR11" s="15">
        <v>1.53259480789475</v>
      </c>
      <c r="AS11" s="15">
        <v>4639.56895635399</v>
      </c>
      <c r="AT11" s="15">
        <v>21.294823767944202</v>
      </c>
      <c r="AU11" s="15">
        <v>32.663578321951903</v>
      </c>
      <c r="AV11" s="15">
        <v>80867.651794110294</v>
      </c>
      <c r="AW11" s="15">
        <v>84.538531501292496</v>
      </c>
      <c r="AX11" s="15">
        <v>90.309409547115294</v>
      </c>
      <c r="AY11" s="15">
        <v>2244.67387357595</v>
      </c>
      <c r="AZ11" s="15">
        <v>70.252565132800996</v>
      </c>
      <c r="BA11" s="15">
        <v>37.416055490335403</v>
      </c>
      <c r="BB11" s="15">
        <v>78.112865843240201</v>
      </c>
      <c r="BC11" s="15">
        <v>22342.197106213102</v>
      </c>
      <c r="BD11" s="15">
        <v>13441.120827394599</v>
      </c>
      <c r="BE11" s="15">
        <v>8901.0762788185402</v>
      </c>
      <c r="BF11" s="15">
        <v>3.2041964979579598</v>
      </c>
      <c r="BG11" s="15">
        <v>4.5489944167948098</v>
      </c>
      <c r="BH11" s="15">
        <v>1940.8226335311899</v>
      </c>
      <c r="BI11" s="15">
        <v>25.0450617018579</v>
      </c>
      <c r="BJ11" s="15">
        <v>2828.6270141150899</v>
      </c>
      <c r="BK11" s="15">
        <v>48.408599128071899</v>
      </c>
      <c r="BL11" s="15">
        <v>63.166204247204199</v>
      </c>
      <c r="BM11" s="15">
        <v>5416.4604430187801</v>
      </c>
      <c r="BN11" s="15">
        <v>16174.203724536001</v>
      </c>
      <c r="BO11" s="15">
        <v>128.610261853976</v>
      </c>
      <c r="BP11" s="15">
        <v>340.84263242888699</v>
      </c>
      <c r="BQ11" s="15">
        <v>3.4179070421137898</v>
      </c>
      <c r="BR11" s="15">
        <v>822.72373374780295</v>
      </c>
      <c r="BS11" s="15">
        <v>6148.2165202719598</v>
      </c>
      <c r="BT11" s="15">
        <v>0</v>
      </c>
      <c r="BU11" s="15">
        <v>1199.2919363155199</v>
      </c>
      <c r="BV11" s="15">
        <v>5691.6173643865304</v>
      </c>
      <c r="BW11" s="15">
        <v>939.72313147373404</v>
      </c>
      <c r="BX11" s="15">
        <v>136243.14116304801</v>
      </c>
      <c r="BY11" s="15">
        <v>3028.88937509162</v>
      </c>
      <c r="CA11" s="26">
        <f t="shared" si="0"/>
        <v>1.149533121744829</v>
      </c>
      <c r="CB11" s="25">
        <f t="shared" si="1"/>
        <v>5.7761016948836867E-3</v>
      </c>
      <c r="CC11" s="13">
        <f t="shared" si="2"/>
        <v>-0.20698593417074659</v>
      </c>
      <c r="CD11" s="13">
        <f t="shared" si="3"/>
        <v>-0.13608150120068177</v>
      </c>
      <c r="CE11" s="13">
        <f t="shared" si="4"/>
        <v>-0.34984175717243987</v>
      </c>
      <c r="CF11" s="13">
        <f t="shared" si="5"/>
        <v>-0.1374638353468296</v>
      </c>
      <c r="CG11" s="13">
        <f t="shared" si="6"/>
        <v>-0.17356767480841365</v>
      </c>
      <c r="CH11" s="13">
        <f t="shared" si="7"/>
        <v>-0.22998576154575465</v>
      </c>
      <c r="CI11" s="13">
        <f t="shared" si="8"/>
        <v>-0.13905320283977951</v>
      </c>
    </row>
    <row r="12" spans="1:87" x14ac:dyDescent="0.25">
      <c r="A12" s="17" t="s">
        <v>432</v>
      </c>
      <c r="B12" s="15">
        <v>230876.4276</v>
      </c>
      <c r="C12" s="15">
        <v>1029.4097153</v>
      </c>
      <c r="D12" s="15">
        <v>40625.232364000003</v>
      </c>
      <c r="E12" s="15">
        <v>19146.860949999998</v>
      </c>
      <c r="F12" s="15">
        <v>13546.268384999999</v>
      </c>
      <c r="G12" s="15">
        <v>681.44854846999999</v>
      </c>
      <c r="H12" s="15">
        <v>77088.412763999993</v>
      </c>
      <c r="J12" s="15" t="s">
        <v>432</v>
      </c>
      <c r="K12" s="15">
        <v>463.20290048358299</v>
      </c>
      <c r="L12" s="15">
        <v>4698.0343977544399</v>
      </c>
      <c r="M12" s="15">
        <v>1099.3656887781799</v>
      </c>
      <c r="N12" s="15">
        <v>1099.3656887781799</v>
      </c>
      <c r="O12" s="15">
        <v>619.93088936655602</v>
      </c>
      <c r="P12" s="15">
        <v>649.23055774750003</v>
      </c>
      <c r="Q12" s="15">
        <v>1094.7219832477799</v>
      </c>
      <c r="R12" s="15">
        <v>145119.75901570701</v>
      </c>
      <c r="S12" s="15">
        <v>202116.22865589699</v>
      </c>
      <c r="T12" s="15">
        <v>1921.48039912531</v>
      </c>
      <c r="U12" s="15">
        <v>1566.5898983607501</v>
      </c>
      <c r="V12" s="15">
        <v>885.51341766464395</v>
      </c>
      <c r="W12" s="15">
        <v>4647.4121133790304</v>
      </c>
      <c r="X12" s="15">
        <v>327.983251147781</v>
      </c>
      <c r="Y12" s="15">
        <v>1195.7797066712899</v>
      </c>
      <c r="Z12" s="15">
        <v>1195.7797066712899</v>
      </c>
      <c r="AA12" s="15">
        <v>320.538847607268</v>
      </c>
      <c r="AB12" s="15">
        <v>0</v>
      </c>
      <c r="AC12" s="15">
        <v>189.57701417020701</v>
      </c>
      <c r="AD12" s="15">
        <v>506.00182747950998</v>
      </c>
      <c r="AE12" s="15">
        <v>49.5886761517121</v>
      </c>
      <c r="AF12" s="15">
        <v>0.43550417046467899</v>
      </c>
      <c r="AG12" s="15">
        <v>8782.9225785687104</v>
      </c>
      <c r="AH12" s="15">
        <v>280.17678120713998</v>
      </c>
      <c r="AI12" s="15">
        <v>662.734072179544</v>
      </c>
      <c r="AJ12" s="15">
        <v>415.39333908265598</v>
      </c>
      <c r="AK12" s="15">
        <v>196.541388301952</v>
      </c>
      <c r="AL12" s="15">
        <v>950.47506991407602</v>
      </c>
      <c r="AM12" s="15">
        <v>0</v>
      </c>
      <c r="AN12" s="15">
        <v>72202.880623577294</v>
      </c>
      <c r="AO12" s="15">
        <v>27951.615950881001</v>
      </c>
      <c r="AP12" s="15">
        <v>2916.2851248642701</v>
      </c>
      <c r="AQ12" s="15">
        <v>31057.478089915501</v>
      </c>
      <c r="AR12" s="15">
        <v>1.51352898399995</v>
      </c>
      <c r="AS12" s="15">
        <v>2803.2443677640099</v>
      </c>
      <c r="AT12" s="15">
        <v>24.174867304932199</v>
      </c>
      <c r="AU12" s="15">
        <v>43.120759458655002</v>
      </c>
      <c r="AV12" s="15">
        <v>24152.789309499101</v>
      </c>
      <c r="AW12" s="15">
        <v>79.815144694852805</v>
      </c>
      <c r="AX12" s="15">
        <v>54.670986557317498</v>
      </c>
      <c r="AY12" s="15">
        <v>1635.3861502339601</v>
      </c>
      <c r="AZ12" s="15">
        <v>47.218132552897103</v>
      </c>
      <c r="BA12" s="15">
        <v>25.942460027447499</v>
      </c>
      <c r="BB12" s="15">
        <v>73.971190810033306</v>
      </c>
      <c r="BC12" s="15">
        <v>16951.1615258083</v>
      </c>
      <c r="BD12" s="15">
        <v>12132.4406416446</v>
      </c>
      <c r="BE12" s="15">
        <v>4818.7208841636402</v>
      </c>
      <c r="BF12" s="15">
        <v>4.0530783688001799</v>
      </c>
      <c r="BG12" s="15">
        <v>1.7353199802686301</v>
      </c>
      <c r="BH12" s="15">
        <v>1394.68016369318</v>
      </c>
      <c r="BI12" s="15">
        <v>19.822970750177699</v>
      </c>
      <c r="BJ12" s="15">
        <v>3003.6719768294201</v>
      </c>
      <c r="BK12" s="15">
        <v>27.928170486725399</v>
      </c>
      <c r="BL12" s="15">
        <v>51.9262929832393</v>
      </c>
      <c r="BM12" s="15">
        <v>5304.3262551739699</v>
      </c>
      <c r="BN12" s="15">
        <v>2722.9086566431301</v>
      </c>
      <c r="BO12" s="15">
        <v>132.35741989781499</v>
      </c>
      <c r="BP12" s="15">
        <v>226.83052398353101</v>
      </c>
      <c r="BQ12" s="15">
        <v>4.9836451623428504</v>
      </c>
      <c r="BR12" s="15">
        <v>346.15124297689999</v>
      </c>
      <c r="BS12" s="15">
        <v>3759.7954073271599</v>
      </c>
      <c r="BT12" s="15">
        <v>0</v>
      </c>
      <c r="BU12" s="15">
        <v>1218.2922366498201</v>
      </c>
      <c r="BV12" s="15">
        <v>4228.1700663267102</v>
      </c>
      <c r="BW12" s="15">
        <v>915.07069311368298</v>
      </c>
      <c r="BX12" s="15">
        <v>63482.867094363297</v>
      </c>
      <c r="BY12" s="15">
        <v>2875.4704323037699</v>
      </c>
      <c r="CA12" s="26">
        <f t="shared" si="0"/>
        <v>1.1373601087715879</v>
      </c>
      <c r="CB12" s="25">
        <f t="shared" si="1"/>
        <v>6.104069803135867E-3</v>
      </c>
      <c r="CC12" s="13">
        <f t="shared" si="2"/>
        <v>-0.12456966370742217</v>
      </c>
      <c r="CD12" s="13">
        <f t="shared" si="3"/>
        <v>-7.6679522461005858E-2</v>
      </c>
      <c r="CE12" s="13">
        <f t="shared" si="4"/>
        <v>-0.23551260429375304</v>
      </c>
      <c r="CF12" s="13">
        <f t="shared" si="5"/>
        <v>-0.11467673108012509</v>
      </c>
      <c r="CG12" s="13">
        <f t="shared" si="6"/>
        <v>-0.10437027402476047</v>
      </c>
      <c r="CH12" s="13">
        <f t="shared" si="7"/>
        <v>-0.49203612840017824</v>
      </c>
      <c r="CI12" s="13">
        <f t="shared" si="8"/>
        <v>-0.17649274620932962</v>
      </c>
    </row>
    <row r="13" spans="1:87" x14ac:dyDescent="0.25">
      <c r="A13" s="17" t="s">
        <v>541</v>
      </c>
      <c r="B13" s="15">
        <v>1799.7492479</v>
      </c>
      <c r="C13" s="15">
        <v>3.5562987373000001</v>
      </c>
      <c r="D13" s="15">
        <v>205.48947407</v>
      </c>
      <c r="E13" s="15">
        <v>82.723259354000007</v>
      </c>
      <c r="F13" s="15">
        <v>53.275038903000002</v>
      </c>
      <c r="G13" s="15">
        <v>5.7574297072</v>
      </c>
      <c r="H13" s="15">
        <v>776.40630304000001</v>
      </c>
      <c r="J13" s="15" t="s">
        <v>541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25">
      <c r="A14" s="17" t="s">
        <v>542</v>
      </c>
      <c r="B14" s="15">
        <v>2333.0832567000002</v>
      </c>
      <c r="C14" s="15">
        <v>7.3193475570000004</v>
      </c>
      <c r="D14" s="15">
        <v>844.62111793999998</v>
      </c>
      <c r="E14" s="15">
        <v>280.96056612000001</v>
      </c>
      <c r="F14" s="15">
        <v>195.82539378000001</v>
      </c>
      <c r="G14" s="15">
        <v>70.772027269000006</v>
      </c>
      <c r="H14" s="15">
        <v>1128.7268736000001</v>
      </c>
      <c r="J14" s="15" t="s">
        <v>542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25">
      <c r="A15" s="8" t="s">
        <v>433</v>
      </c>
      <c r="B15" s="15">
        <v>1150.5607932</v>
      </c>
      <c r="C15" s="15">
        <v>1.3374811723</v>
      </c>
      <c r="D15" s="15">
        <v>202.22454200000001</v>
      </c>
      <c r="E15" s="15">
        <v>39.729368629</v>
      </c>
      <c r="F15" s="15">
        <v>33.166410307</v>
      </c>
      <c r="G15" s="15">
        <v>0.64994985260000004</v>
      </c>
      <c r="H15" s="15">
        <v>901.40388901999995</v>
      </c>
      <c r="J15" s="15" t="s">
        <v>433</v>
      </c>
      <c r="K15" s="15">
        <v>3.4262880311292499E-7</v>
      </c>
      <c r="L15" s="15">
        <v>1.6879430848062899E-3</v>
      </c>
      <c r="M15" s="15">
        <v>4.31345406790456E-5</v>
      </c>
      <c r="N15" s="15">
        <v>4.31345406790456E-5</v>
      </c>
      <c r="O15" s="15">
        <v>8.0754845648902896E-6</v>
      </c>
      <c r="P15" s="15">
        <v>2.00647377227357E-5</v>
      </c>
      <c r="Q15" s="15">
        <v>1.9899645876618301E-4</v>
      </c>
      <c r="R15" s="15">
        <v>5.5219503490467703E-4</v>
      </c>
      <c r="S15" s="15">
        <v>7.7793804791745802E-2</v>
      </c>
      <c r="T15" s="15">
        <v>2.3983837647447801E-4</v>
      </c>
      <c r="U15" s="15">
        <v>9.1815777760875697E-5</v>
      </c>
      <c r="V15" s="15">
        <v>1.29844492861984E-4</v>
      </c>
      <c r="W15" s="15">
        <v>1.02691675580173E-2</v>
      </c>
      <c r="X15" s="15">
        <v>1.74110806671186E-7</v>
      </c>
      <c r="Y15" s="15">
        <v>5.61641777101693E-5</v>
      </c>
      <c r="Z15" s="15">
        <v>5.61641777101693E-5</v>
      </c>
      <c r="AA15" s="15">
        <v>5.9999289520880403E-7</v>
      </c>
      <c r="AB15" s="15">
        <v>0</v>
      </c>
      <c r="AC15" s="15">
        <v>1.0074673633272101E-5</v>
      </c>
      <c r="AD15" s="15">
        <v>6.9759824346743001E-5</v>
      </c>
      <c r="AE15" s="15">
        <v>9.5336994255857505E-8</v>
      </c>
      <c r="AF15" s="15">
        <v>4.11369737288425E-10</v>
      </c>
      <c r="AG15" s="15">
        <v>3.0947800263838102E-3</v>
      </c>
      <c r="AH15" s="15">
        <v>3.0149547798960499E-5</v>
      </c>
      <c r="AI15" s="15">
        <v>5.9661092471767103E-6</v>
      </c>
      <c r="AJ15" s="15">
        <v>0</v>
      </c>
      <c r="AK15" s="15">
        <v>8.2083881582036603E-6</v>
      </c>
      <c r="AL15" s="15">
        <v>9.4165047922970307E-6</v>
      </c>
      <c r="AM15" s="15">
        <v>0</v>
      </c>
      <c r="AN15" s="15">
        <v>3.4319607356823503E-2</v>
      </c>
      <c r="AO15" s="15">
        <v>1.13381733604501E-3</v>
      </c>
      <c r="AP15" s="15">
        <v>1.15904777967007E-4</v>
      </c>
      <c r="AQ15" s="15">
        <v>1.25979678764529E-3</v>
      </c>
      <c r="AR15" s="15">
        <v>1.5187913917227399E-7</v>
      </c>
      <c r="AS15" s="15">
        <v>2.21339288568483E-4</v>
      </c>
      <c r="AT15" s="15">
        <v>8.4745824701135696E-6</v>
      </c>
      <c r="AU15" s="15">
        <v>0</v>
      </c>
      <c r="AV15" s="15">
        <v>1.0562218866052599E-2</v>
      </c>
      <c r="AW15" s="15">
        <v>3.48768002116436E-8</v>
      </c>
      <c r="AX15" s="15">
        <v>3.8480023368993003E-9</v>
      </c>
      <c r="AY15" s="15">
        <v>2.43400960112877E-5</v>
      </c>
      <c r="AZ15" s="15">
        <v>1.2895793030087501E-8</v>
      </c>
      <c r="BA15" s="15">
        <v>4.4779862982743299E-8</v>
      </c>
      <c r="BB15" s="15">
        <v>7.1327678477928504E-10</v>
      </c>
      <c r="BC15" s="15">
        <v>1.0769428015024501E-4</v>
      </c>
      <c r="BD15" s="15">
        <v>1.01934502376141E-4</v>
      </c>
      <c r="BE15" s="15">
        <v>5.7597777741034197E-6</v>
      </c>
      <c r="BF15" s="15">
        <v>0</v>
      </c>
      <c r="BG15" s="15">
        <v>0</v>
      </c>
      <c r="BH15" s="15">
        <v>2.5109178392499899E-5</v>
      </c>
      <c r="BI15" s="15">
        <v>0</v>
      </c>
      <c r="BJ15" s="15">
        <v>1.04212591698495E-5</v>
      </c>
      <c r="BK15" s="15">
        <v>0</v>
      </c>
      <c r="BL15" s="15">
        <v>8.280923957076E-8</v>
      </c>
      <c r="BM15" s="15">
        <v>4.1506407182658297E-5</v>
      </c>
      <c r="BN15" s="15">
        <v>6.0309908439844305E-4</v>
      </c>
      <c r="BO15" s="15">
        <v>9.5740229390918205E-8</v>
      </c>
      <c r="BP15" s="15">
        <v>2.8182333261683103E-7</v>
      </c>
      <c r="BQ15" s="15">
        <v>7.5082921344598894E-11</v>
      </c>
      <c r="BR15" s="15">
        <v>7.5023109950010396E-6</v>
      </c>
      <c r="BS15" s="15">
        <v>9.33126891145688E-4</v>
      </c>
      <c r="BT15" s="15">
        <v>0</v>
      </c>
      <c r="BU15" s="15">
        <v>1.5317628150377199E-4</v>
      </c>
      <c r="BV15" s="15">
        <v>7.7162585188247197E-4</v>
      </c>
      <c r="BW15" s="15">
        <v>8.3988219712627604E-4</v>
      </c>
      <c r="BX15" s="15">
        <v>2.7024912228486998E-2</v>
      </c>
      <c r="BY15" s="15">
        <v>8.1264589270104695E-4</v>
      </c>
      <c r="CA15" s="26">
        <f t="shared" si="0"/>
        <v>1.2699248407048351</v>
      </c>
      <c r="CB15" s="25">
        <f t="shared" si="1"/>
        <v>7.9970624882310295E-3</v>
      </c>
      <c r="CC15" s="13">
        <f t="shared" si="2"/>
        <v>-0.9999323861848487</v>
      </c>
      <c r="CD15" s="13">
        <f t="shared" si="3"/>
        <v>-0.99999295952347789</v>
      </c>
      <c r="CE15" s="13">
        <f t="shared" si="4"/>
        <v>-0.99999377030712899</v>
      </c>
      <c r="CF15" s="13">
        <f t="shared" si="5"/>
        <v>-0.99999728930300502</v>
      </c>
      <c r="CG15" s="13">
        <f t="shared" si="6"/>
        <v>-0.9999969265741625</v>
      </c>
      <c r="CH15" s="13">
        <f t="shared" si="7"/>
        <v>-0.99998845709255113</v>
      </c>
      <c r="CI15" s="13">
        <f t="shared" si="8"/>
        <v>-0.99997001908627448</v>
      </c>
    </row>
    <row r="16" spans="1:87" x14ac:dyDescent="0.25">
      <c r="A16" s="17" t="s">
        <v>543</v>
      </c>
      <c r="B16" s="15">
        <v>2852.9902097999998</v>
      </c>
      <c r="C16" s="15">
        <v>0.12540388929999999</v>
      </c>
      <c r="D16" s="15">
        <v>1757.7223401000001</v>
      </c>
      <c r="E16" s="15">
        <v>3197.7849073000002</v>
      </c>
      <c r="F16" s="15">
        <v>1409.4677759000001</v>
      </c>
      <c r="G16" s="15">
        <v>118.47190779</v>
      </c>
      <c r="H16" s="15">
        <v>12807.336837999999</v>
      </c>
      <c r="J16" s="15" t="s">
        <v>543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CA16" s="26" t="e">
        <f t="shared" si="0"/>
        <v>#DIV/0!</v>
      </c>
      <c r="CB16" s="25" t="e">
        <f t="shared" si="1"/>
        <v>#DIV/0!</v>
      </c>
      <c r="CC16" s="13">
        <f t="shared" si="2"/>
        <v>-1</v>
      </c>
      <c r="CD16" s="13">
        <f t="shared" si="3"/>
        <v>-1</v>
      </c>
      <c r="CE16" s="13">
        <f t="shared" si="4"/>
        <v>-1</v>
      </c>
      <c r="CF16" s="13">
        <f t="shared" si="5"/>
        <v>-1</v>
      </c>
      <c r="CG16" s="13">
        <f t="shared" si="6"/>
        <v>-1</v>
      </c>
      <c r="CH16" s="13">
        <f t="shared" si="7"/>
        <v>-1</v>
      </c>
      <c r="CI16" s="13">
        <f t="shared" si="8"/>
        <v>-1</v>
      </c>
    </row>
    <row r="17" spans="1:87" x14ac:dyDescent="0.25">
      <c r="A17" s="17" t="s">
        <v>434</v>
      </c>
      <c r="B17" s="15">
        <v>5420.8126345999999</v>
      </c>
      <c r="C17" s="15">
        <v>10.359285055000001</v>
      </c>
      <c r="D17" s="15">
        <v>3191.9340785999998</v>
      </c>
      <c r="E17" s="15">
        <v>1787.8798400000001</v>
      </c>
      <c r="F17" s="15">
        <v>882.46282731999997</v>
      </c>
      <c r="G17" s="15">
        <v>105.59809748000001</v>
      </c>
      <c r="H17" s="15">
        <v>39041.936772000001</v>
      </c>
      <c r="J17" s="15" t="s">
        <v>434</v>
      </c>
      <c r="K17" s="15">
        <v>24.827917917963799</v>
      </c>
      <c r="L17" s="15">
        <v>1228.2226571118299</v>
      </c>
      <c r="M17" s="15">
        <v>132.26134358016199</v>
      </c>
      <c r="N17" s="15">
        <v>132.26134358016199</v>
      </c>
      <c r="O17" s="15">
        <v>81.149806444220303</v>
      </c>
      <c r="P17" s="15">
        <v>294.40480734370499</v>
      </c>
      <c r="Q17" s="15">
        <v>648.03494702388002</v>
      </c>
      <c r="R17" s="15">
        <v>230.173781836361</v>
      </c>
      <c r="S17" s="15">
        <v>5424.5271912564704</v>
      </c>
      <c r="T17" s="15">
        <v>100.367364335323</v>
      </c>
      <c r="U17" s="15">
        <v>215.85139297938099</v>
      </c>
      <c r="V17" s="15">
        <v>37.1400092687742</v>
      </c>
      <c r="W17" s="15">
        <v>5207.90582062458</v>
      </c>
      <c r="X17" s="15">
        <v>36.543960802757901</v>
      </c>
      <c r="Y17" s="15">
        <v>116.09302935705399</v>
      </c>
      <c r="Z17" s="15">
        <v>116.09302935705399</v>
      </c>
      <c r="AA17" s="15">
        <v>27.611688020154599</v>
      </c>
      <c r="AB17" s="15">
        <v>0</v>
      </c>
      <c r="AC17" s="15">
        <v>17.404819530084801</v>
      </c>
      <c r="AD17" s="15">
        <v>15.1384744126611</v>
      </c>
      <c r="AE17" s="15">
        <v>1.47634655681917</v>
      </c>
      <c r="AF17" s="15">
        <v>1.2422104963536601E-3</v>
      </c>
      <c r="AG17" s="15">
        <v>4109.9469793708004</v>
      </c>
      <c r="AH17" s="15">
        <v>163.918677707413</v>
      </c>
      <c r="AI17" s="15">
        <v>198.77291265287701</v>
      </c>
      <c r="AJ17" s="15">
        <v>35.592226413277302</v>
      </c>
      <c r="AK17" s="15">
        <v>17.761141055741</v>
      </c>
      <c r="AL17" s="15">
        <v>10.3669645728269</v>
      </c>
      <c r="AM17" s="15">
        <v>0</v>
      </c>
      <c r="AN17" s="15">
        <v>42867.468871619298</v>
      </c>
      <c r="AO17" s="15">
        <v>2871.4572366165598</v>
      </c>
      <c r="AP17" s="15">
        <v>301.642941957814</v>
      </c>
      <c r="AQ17" s="15">
        <v>3190.5049981044599</v>
      </c>
      <c r="AR17" s="15">
        <v>0.488464255156004</v>
      </c>
      <c r="AS17" s="15">
        <v>272.86945016782698</v>
      </c>
      <c r="AT17" s="15">
        <v>6.4764160051125105E-2</v>
      </c>
      <c r="AU17" s="15">
        <v>9.6702629893571803</v>
      </c>
      <c r="AV17" s="15">
        <v>12408.991566242799</v>
      </c>
      <c r="AW17" s="15">
        <v>11.0977168052822</v>
      </c>
      <c r="AX17" s="15">
        <v>2.9176088339203101</v>
      </c>
      <c r="AY17" s="15">
        <v>107.672809404917</v>
      </c>
      <c r="AZ17" s="15">
        <v>8.2820506622133294</v>
      </c>
      <c r="BA17" s="15">
        <v>2.9213353373347202</v>
      </c>
      <c r="BB17" s="15">
        <v>5.2945651217777998</v>
      </c>
      <c r="BC17" s="15">
        <v>1788.26774917232</v>
      </c>
      <c r="BD17" s="15">
        <v>883.22363700116296</v>
      </c>
      <c r="BE17" s="15">
        <v>905.04411217116603</v>
      </c>
      <c r="BF17" s="15">
        <v>1.2143432695646399</v>
      </c>
      <c r="BG17" s="15">
        <v>0.17775638144369599</v>
      </c>
      <c r="BH17" s="15">
        <v>253.33219056752401</v>
      </c>
      <c r="BI17" s="15">
        <v>1.0949317713586499</v>
      </c>
      <c r="BJ17" s="15">
        <v>139.57467286165399</v>
      </c>
      <c r="BK17" s="15">
        <v>2.38298010879809</v>
      </c>
      <c r="BL17" s="15">
        <v>2.14401095697129</v>
      </c>
      <c r="BM17" s="15">
        <v>287.019429333598</v>
      </c>
      <c r="BN17" s="15">
        <v>11008.7897344757</v>
      </c>
      <c r="BO17" s="15">
        <v>30.342506985895898</v>
      </c>
      <c r="BP17" s="15">
        <v>17.404116084370798</v>
      </c>
      <c r="BQ17" s="15">
        <v>0.68034952517953795</v>
      </c>
      <c r="BR17" s="15">
        <v>105.54472670513699</v>
      </c>
      <c r="BS17" s="15">
        <v>4077.9498251585501</v>
      </c>
      <c r="BT17" s="15">
        <v>0</v>
      </c>
      <c r="BU17" s="15">
        <v>1151.84209597023</v>
      </c>
      <c r="BV17" s="15">
        <v>922.70005914599597</v>
      </c>
      <c r="BW17" s="15">
        <v>724.47601084012501</v>
      </c>
      <c r="BX17" s="15">
        <v>39079.2340040895</v>
      </c>
      <c r="BY17" s="15">
        <v>844.45763984027406</v>
      </c>
      <c r="CA17" s="26">
        <f t="shared" si="0"/>
        <v>1.0969372855960628</v>
      </c>
      <c r="CB17" s="25">
        <f t="shared" si="1"/>
        <v>5.4551926859307031E-3</v>
      </c>
      <c r="CC17" s="13">
        <f t="shared" si="2"/>
        <v>6.8523981676864309E-4</v>
      </c>
      <c r="CD17" s="13">
        <f t="shared" si="3"/>
        <v>7.4131735791868592E-4</v>
      </c>
      <c r="CE17" s="13">
        <f t="shared" si="4"/>
        <v>-4.4771616842622741E-4</v>
      </c>
      <c r="CF17" s="13">
        <f t="shared" si="5"/>
        <v>2.1696601955081658E-4</v>
      </c>
      <c r="CG17" s="13">
        <f t="shared" si="6"/>
        <v>8.6214360266429239E-4</v>
      </c>
      <c r="CH17" s="13">
        <f t="shared" si="7"/>
        <v>-5.0541417067784191E-4</v>
      </c>
      <c r="CI17" s="13">
        <f t="shared" si="8"/>
        <v>9.5531203555064038E-4</v>
      </c>
    </row>
    <row r="18" spans="1:87" x14ac:dyDescent="0.25">
      <c r="A18" s="17" t="s">
        <v>435</v>
      </c>
      <c r="B18" s="15">
        <v>4222.2475753999997</v>
      </c>
      <c r="C18" s="15">
        <v>0.9656480409</v>
      </c>
      <c r="D18" s="15">
        <v>1320.3738917999999</v>
      </c>
      <c r="E18" s="15">
        <v>766.25028035000003</v>
      </c>
      <c r="F18" s="15">
        <v>425.19434028000001</v>
      </c>
      <c r="G18" s="15">
        <v>66.326773653999993</v>
      </c>
      <c r="H18" s="15">
        <v>7897.0938925</v>
      </c>
      <c r="J18" s="15" t="s">
        <v>435</v>
      </c>
      <c r="K18" s="15">
        <v>0.58045098746518098</v>
      </c>
      <c r="L18" s="15">
        <v>139.99355092068299</v>
      </c>
      <c r="M18" s="15">
        <v>109.934808007234</v>
      </c>
      <c r="N18" s="15">
        <v>109.934808007234</v>
      </c>
      <c r="O18" s="15">
        <v>67.049140872699496</v>
      </c>
      <c r="P18" s="15">
        <v>19.056964583863198</v>
      </c>
      <c r="Q18" s="15">
        <v>112.283116780958</v>
      </c>
      <c r="R18" s="15">
        <v>163.31203846571501</v>
      </c>
      <c r="S18" s="15">
        <v>3739.9238034138598</v>
      </c>
      <c r="T18" s="15">
        <v>60.082205567353903</v>
      </c>
      <c r="U18" s="15">
        <v>44.306222131384402</v>
      </c>
      <c r="V18" s="15">
        <v>31.9335954020139</v>
      </c>
      <c r="W18" s="15">
        <v>303.976179483637</v>
      </c>
      <c r="X18" s="15">
        <v>0.24488263364969701</v>
      </c>
      <c r="Y18" s="15">
        <v>72.2991955972375</v>
      </c>
      <c r="Z18" s="15">
        <v>72.2991955972375</v>
      </c>
      <c r="AA18" s="15">
        <v>27.194959747592801</v>
      </c>
      <c r="AB18" s="15">
        <v>0</v>
      </c>
      <c r="AC18" s="15">
        <v>7.9447423445052499</v>
      </c>
      <c r="AD18" s="15">
        <v>4.0449105635597897</v>
      </c>
      <c r="AE18" s="15">
        <v>1.51533538402817</v>
      </c>
      <c r="AF18" s="15">
        <v>1.01962634792672E-4</v>
      </c>
      <c r="AG18" s="15">
        <v>532.47702426372405</v>
      </c>
      <c r="AH18" s="15">
        <v>30.778400685020099</v>
      </c>
      <c r="AI18" s="15">
        <v>23.612795261707301</v>
      </c>
      <c r="AJ18" s="15">
        <v>36.729984162373597</v>
      </c>
      <c r="AK18" s="15">
        <v>12.701211876090801</v>
      </c>
      <c r="AL18" s="15">
        <v>0.62580105943109599</v>
      </c>
      <c r="AM18" s="15">
        <v>0</v>
      </c>
      <c r="AN18" s="15">
        <v>5329.0081823442797</v>
      </c>
      <c r="AO18" s="15">
        <v>1065.0505693325999</v>
      </c>
      <c r="AP18" s="15">
        <v>110.394298380153</v>
      </c>
      <c r="AQ18" s="15">
        <v>1183.3896100572599</v>
      </c>
      <c r="AR18" s="15">
        <v>0.115596888206628</v>
      </c>
      <c r="AS18" s="15">
        <v>65.765887927489999</v>
      </c>
      <c r="AT18" s="15">
        <v>5.4520291745415502E-3</v>
      </c>
      <c r="AU18" s="15">
        <v>2.2290607538704799</v>
      </c>
      <c r="AV18" s="15">
        <v>1451.7924086377</v>
      </c>
      <c r="AW18" s="15">
        <v>2.5787285173365899</v>
      </c>
      <c r="AX18" s="15">
        <v>0.98581937532035901</v>
      </c>
      <c r="AY18" s="15">
        <v>47.473840727084301</v>
      </c>
      <c r="AZ18" s="15">
        <v>1.9157895026923899</v>
      </c>
      <c r="BA18" s="15">
        <v>0.47169433103501501</v>
      </c>
      <c r="BB18" s="15">
        <v>2.6074383394787102</v>
      </c>
      <c r="BC18" s="15">
        <v>537.48864810771704</v>
      </c>
      <c r="BD18" s="15">
        <v>334.32395402657602</v>
      </c>
      <c r="BE18" s="15">
        <v>203.16469408114099</v>
      </c>
      <c r="BF18" s="15">
        <v>0.312506368601773</v>
      </c>
      <c r="BG18" s="15">
        <v>4.3254698104576203E-2</v>
      </c>
      <c r="BH18" s="15">
        <v>50.921075745299902</v>
      </c>
      <c r="BI18" s="15">
        <v>0.32582758092340502</v>
      </c>
      <c r="BJ18" s="15">
        <v>81.152508253553407</v>
      </c>
      <c r="BK18" s="15">
        <v>0.63072034370056795</v>
      </c>
      <c r="BL18" s="15">
        <v>0.66903776297006701</v>
      </c>
      <c r="BM18" s="15">
        <v>131.31799710092201</v>
      </c>
      <c r="BN18" s="15">
        <v>1493.99311388614</v>
      </c>
      <c r="BO18" s="15">
        <v>7.0509711800790296</v>
      </c>
      <c r="BP18" s="15">
        <v>3.4804352805657</v>
      </c>
      <c r="BQ18" s="15">
        <v>0.15724816503800201</v>
      </c>
      <c r="BR18" s="15">
        <v>63.403134117076299</v>
      </c>
      <c r="BS18" s="15">
        <v>455.85873522663502</v>
      </c>
      <c r="BT18" s="15">
        <v>0</v>
      </c>
      <c r="BU18" s="15">
        <v>55.388380394819201</v>
      </c>
      <c r="BV18" s="15">
        <v>137.43770708997599</v>
      </c>
      <c r="BW18" s="15">
        <v>84.006606178012206</v>
      </c>
      <c r="BX18" s="15">
        <v>4892.0226284605696</v>
      </c>
      <c r="BY18" s="15">
        <v>111.640305823784</v>
      </c>
      <c r="CA18" s="26">
        <f t="shared" si="0"/>
        <v>1.0893261513839769</v>
      </c>
      <c r="CB18" s="25">
        <f t="shared" si="1"/>
        <v>6.7135474884901453E-3</v>
      </c>
      <c r="CC18" s="13">
        <f t="shared" si="2"/>
        <v>-0.11423389163541563</v>
      </c>
      <c r="CD18" s="13">
        <f t="shared" si="3"/>
        <v>-0.35193669647189568</v>
      </c>
      <c r="CE18" s="13">
        <f t="shared" si="4"/>
        <v>-0.10374658465565095</v>
      </c>
      <c r="CF18" s="13">
        <f t="shared" si="5"/>
        <v>-0.2985468822768868</v>
      </c>
      <c r="CG18" s="13">
        <f t="shared" si="6"/>
        <v>-0.21371494783675579</v>
      </c>
      <c r="CH18" s="13">
        <f t="shared" si="7"/>
        <v>-4.4079326882009093E-2</v>
      </c>
      <c r="CI18" s="13">
        <f t="shared" si="8"/>
        <v>-0.38052874955601024</v>
      </c>
    </row>
    <row r="19" spans="1:87" x14ac:dyDescent="0.25">
      <c r="A19" s="17" t="s">
        <v>546</v>
      </c>
      <c r="B19" s="15">
        <v>22626.250259</v>
      </c>
      <c r="C19" s="15">
        <v>0.40528869950000002</v>
      </c>
      <c r="D19" s="15">
        <v>3011.0844956999999</v>
      </c>
      <c r="E19" s="15">
        <v>2488.4372573999999</v>
      </c>
      <c r="F19" s="15">
        <v>2037.828115</v>
      </c>
      <c r="G19" s="15">
        <v>97.160750007000004</v>
      </c>
      <c r="H19" s="15">
        <v>10430.668596</v>
      </c>
      <c r="J19" s="15" t="s">
        <v>546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CA19" s="26" t="e">
        <f t="shared" si="0"/>
        <v>#DIV/0!</v>
      </c>
      <c r="CB19" s="25" t="e">
        <f t="shared" si="1"/>
        <v>#DIV/0!</v>
      </c>
      <c r="CC19" s="13">
        <f t="shared" si="2"/>
        <v>-1</v>
      </c>
      <c r="CD19" s="13">
        <f t="shared" si="3"/>
        <v>-1</v>
      </c>
      <c r="CE19" s="13">
        <f t="shared" si="4"/>
        <v>-1</v>
      </c>
      <c r="CF19" s="13">
        <f t="shared" si="5"/>
        <v>-1</v>
      </c>
      <c r="CG19" s="13">
        <f t="shared" si="6"/>
        <v>-1</v>
      </c>
      <c r="CH19" s="13">
        <f t="shared" si="7"/>
        <v>-1</v>
      </c>
      <c r="CI19" s="13">
        <f t="shared" si="8"/>
        <v>-1</v>
      </c>
    </row>
    <row r="20" spans="1:87" x14ac:dyDescent="0.25">
      <c r="A20" s="17" t="s">
        <v>547</v>
      </c>
      <c r="B20" s="15">
        <v>6011.0041749000002</v>
      </c>
      <c r="C20" s="15">
        <v>8.3940470522999995</v>
      </c>
      <c r="D20" s="15">
        <v>6249.7215401000003</v>
      </c>
      <c r="E20" s="15">
        <v>2267.8135695000001</v>
      </c>
      <c r="F20" s="15">
        <v>1816.4575147999999</v>
      </c>
      <c r="G20" s="15">
        <v>180.83407807</v>
      </c>
      <c r="H20" s="15">
        <v>31560.615867</v>
      </c>
      <c r="J20" s="15" t="s">
        <v>547</v>
      </c>
      <c r="K20" s="15">
        <v>22.1784704944086</v>
      </c>
      <c r="L20" s="15">
        <v>1047.33547226986</v>
      </c>
      <c r="M20" s="15">
        <v>150.25735573639901</v>
      </c>
      <c r="N20" s="15">
        <v>150.25735573639901</v>
      </c>
      <c r="O20" s="15">
        <v>90.412678418178103</v>
      </c>
      <c r="P20" s="15">
        <v>254.275398259345</v>
      </c>
      <c r="Q20" s="15">
        <v>471.50228976098703</v>
      </c>
      <c r="R20" s="15">
        <v>300.26218695289901</v>
      </c>
      <c r="S20" s="15">
        <v>6019.36334132508</v>
      </c>
      <c r="T20" s="15">
        <v>103.148127755997</v>
      </c>
      <c r="U20" s="15">
        <v>165.24679379289901</v>
      </c>
      <c r="V20" s="15">
        <v>47.190258822439198</v>
      </c>
      <c r="W20" s="15">
        <v>4592.1158195293301</v>
      </c>
      <c r="X20" s="15">
        <v>32.870084611301699</v>
      </c>
      <c r="Y20" s="15">
        <v>124.833972887775</v>
      </c>
      <c r="Z20" s="15">
        <v>124.833972887775</v>
      </c>
      <c r="AA20" s="15">
        <v>39.628565633782699</v>
      </c>
      <c r="AB20" s="15">
        <v>0</v>
      </c>
      <c r="AC20" s="15">
        <v>42.5615505090582</v>
      </c>
      <c r="AD20" s="15">
        <v>13.9739185419776</v>
      </c>
      <c r="AE20" s="15">
        <v>2.3215799294354902</v>
      </c>
      <c r="AF20" s="15">
        <v>3.1594031594711601E-3</v>
      </c>
      <c r="AG20" s="15">
        <v>3530.5734957152799</v>
      </c>
      <c r="AH20" s="15">
        <v>145.93671113112501</v>
      </c>
      <c r="AI20" s="15">
        <v>166.10751119221399</v>
      </c>
      <c r="AJ20" s="15">
        <v>53.104223438837899</v>
      </c>
      <c r="AK20" s="15">
        <v>23.817017135792401</v>
      </c>
      <c r="AL20" s="15">
        <v>8.40071813356702</v>
      </c>
      <c r="AM20" s="15">
        <v>0</v>
      </c>
      <c r="AN20" s="15">
        <v>34753.218740168697</v>
      </c>
      <c r="AO20" s="15">
        <v>5624.0241025568002</v>
      </c>
      <c r="AP20" s="15">
        <v>582.33029640834002</v>
      </c>
      <c r="AQ20" s="15">
        <v>6248.9159494741998</v>
      </c>
      <c r="AR20" s="15">
        <v>0.423798294946862</v>
      </c>
      <c r="AS20" s="15">
        <v>215.18959340117399</v>
      </c>
      <c r="AT20" s="15">
        <v>0.15870689157950901</v>
      </c>
      <c r="AU20" s="15">
        <v>5.0568130681173002</v>
      </c>
      <c r="AV20" s="15">
        <v>10153.3778451859</v>
      </c>
      <c r="AW20" s="15">
        <v>4.8653580259814699</v>
      </c>
      <c r="AX20" s="15">
        <v>4.3959550435688399</v>
      </c>
      <c r="AY20" s="15">
        <v>219.08106603394</v>
      </c>
      <c r="AZ20" s="15">
        <v>4.4721619105254096</v>
      </c>
      <c r="BA20" s="15">
        <v>14.2404174336877</v>
      </c>
      <c r="BB20" s="15">
        <v>4.7979005370459102</v>
      </c>
      <c r="BC20" s="15">
        <v>2270.2805418757698</v>
      </c>
      <c r="BD20" s="15">
        <v>1818.4322805839699</v>
      </c>
      <c r="BE20" s="15">
        <v>451.848261291798</v>
      </c>
      <c r="BF20" s="15">
        <v>0.73602560536164097</v>
      </c>
      <c r="BG20" s="15">
        <v>8.4685682071462695E-2</v>
      </c>
      <c r="BH20" s="15">
        <v>869.35129284104096</v>
      </c>
      <c r="BI20" s="15">
        <v>1.0422987757733999</v>
      </c>
      <c r="BJ20" s="15">
        <v>199.04777161218399</v>
      </c>
      <c r="BK20" s="15">
        <v>3.1449652943997002</v>
      </c>
      <c r="BL20" s="15">
        <v>3.7960381936429699</v>
      </c>
      <c r="BM20" s="15">
        <v>402.59539856809698</v>
      </c>
      <c r="BN20" s="15">
        <v>7908.2741826258498</v>
      </c>
      <c r="BO20" s="15">
        <v>15.896053433643599</v>
      </c>
      <c r="BP20" s="15">
        <v>65.4871478750199</v>
      </c>
      <c r="BQ20" s="15">
        <v>0.34093064986744598</v>
      </c>
      <c r="BR20" s="15">
        <v>180.91583217976401</v>
      </c>
      <c r="BS20" s="15">
        <v>3417.1598734625099</v>
      </c>
      <c r="BT20" s="15">
        <v>0</v>
      </c>
      <c r="BU20" s="15">
        <v>1008.3753530561401</v>
      </c>
      <c r="BV20" s="15">
        <v>757.44077078031796</v>
      </c>
      <c r="BW20" s="15">
        <v>591.21189663813198</v>
      </c>
      <c r="BX20" s="15">
        <v>31593.766137667601</v>
      </c>
      <c r="BY20" s="15">
        <v>685.11184831290495</v>
      </c>
      <c r="CA20" s="26">
        <f t="shared" si="0"/>
        <v>1.1000024051812629</v>
      </c>
      <c r="CB20" s="25">
        <f t="shared" si="1"/>
        <v>6.8110294414568725E-3</v>
      </c>
      <c r="CC20" s="13">
        <f t="shared" si="2"/>
        <v>1.390643922688489E-3</v>
      </c>
      <c r="CD20" s="13">
        <f t="shared" si="3"/>
        <v>7.9473956072150431E-4</v>
      </c>
      <c r="CE20" s="13">
        <f t="shared" si="4"/>
        <v>-1.2890024309588922E-4</v>
      </c>
      <c r="CF20" s="13">
        <f t="shared" si="5"/>
        <v>1.0878197436280611E-3</v>
      </c>
      <c r="CG20" s="13">
        <f t="shared" si="6"/>
        <v>1.0871522003020658E-3</v>
      </c>
      <c r="CH20" s="13">
        <f t="shared" si="7"/>
        <v>4.5209459763639995E-4</v>
      </c>
      <c r="CI20" s="13">
        <f t="shared" si="8"/>
        <v>1.0503683073644415E-3</v>
      </c>
    </row>
    <row r="21" spans="1:87" x14ac:dyDescent="0.25">
      <c r="A21" s="17" t="s">
        <v>548</v>
      </c>
      <c r="B21" s="15">
        <v>7390.5057471</v>
      </c>
      <c r="C21" s="15">
        <v>8.8061318105000002</v>
      </c>
      <c r="D21" s="15">
        <v>1967.9341219999999</v>
      </c>
      <c r="E21" s="15">
        <v>1608.385053</v>
      </c>
      <c r="F21" s="15">
        <v>1140.1839663000001</v>
      </c>
      <c r="G21" s="15">
        <v>83.758685534999998</v>
      </c>
      <c r="H21" s="15">
        <v>8833.5159253999991</v>
      </c>
      <c r="J21" s="15" t="s">
        <v>548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CA21" s="26" t="e">
        <f t="shared" si="0"/>
        <v>#DIV/0!</v>
      </c>
      <c r="CB21" s="25" t="e">
        <f t="shared" si="1"/>
        <v>#DIV/0!</v>
      </c>
      <c r="CC21" s="13">
        <f t="shared" si="2"/>
        <v>-1</v>
      </c>
      <c r="CD21" s="13">
        <f t="shared" si="3"/>
        <v>-1</v>
      </c>
      <c r="CE21" s="13">
        <f t="shared" si="4"/>
        <v>-1</v>
      </c>
      <c r="CF21" s="13">
        <f t="shared" si="5"/>
        <v>-1</v>
      </c>
      <c r="CG21" s="13">
        <f t="shared" si="6"/>
        <v>-1</v>
      </c>
      <c r="CH21" s="13">
        <f t="shared" si="7"/>
        <v>-1</v>
      </c>
      <c r="CI21" s="13">
        <f t="shared" si="8"/>
        <v>-1</v>
      </c>
    </row>
    <row r="22" spans="1:87" x14ac:dyDescent="0.25">
      <c r="A22" s="17" t="s">
        <v>549</v>
      </c>
      <c r="B22" s="15">
        <v>219202.92631000001</v>
      </c>
      <c r="C22" s="15">
        <v>0.1504513166</v>
      </c>
      <c r="D22" s="15">
        <v>8764.1354410999993</v>
      </c>
      <c r="E22" s="15">
        <v>20893.603672000001</v>
      </c>
      <c r="F22" s="15">
        <v>19370.196327000001</v>
      </c>
      <c r="G22" s="15">
        <v>647.40206212999999</v>
      </c>
      <c r="H22" s="15">
        <v>69426.177819999997</v>
      </c>
      <c r="J22" s="15" t="s">
        <v>549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CA22" s="26" t="e">
        <f t="shared" si="0"/>
        <v>#DIV/0!</v>
      </c>
      <c r="CB22" s="25" t="e">
        <f t="shared" si="1"/>
        <v>#DIV/0!</v>
      </c>
      <c r="CC22" s="13">
        <f t="shared" si="2"/>
        <v>-1</v>
      </c>
      <c r="CD22" s="13">
        <f t="shared" si="3"/>
        <v>-1</v>
      </c>
      <c r="CE22" s="13">
        <f t="shared" si="4"/>
        <v>-1</v>
      </c>
      <c r="CF22" s="13">
        <f t="shared" si="5"/>
        <v>-1</v>
      </c>
      <c r="CG22" s="13">
        <f t="shared" si="6"/>
        <v>-1</v>
      </c>
      <c r="CH22" s="13">
        <f t="shared" si="7"/>
        <v>-1</v>
      </c>
      <c r="CI22" s="13">
        <f t="shared" si="8"/>
        <v>-1</v>
      </c>
    </row>
    <row r="23" spans="1:87" x14ac:dyDescent="0.25">
      <c r="A23" s="17" t="s">
        <v>550</v>
      </c>
      <c r="B23" s="15">
        <v>37253.165901</v>
      </c>
      <c r="C23" s="15">
        <v>14.640785556000001</v>
      </c>
      <c r="D23" s="15">
        <v>13109.309235999999</v>
      </c>
      <c r="E23" s="15">
        <v>10300.740061</v>
      </c>
      <c r="F23" s="15">
        <v>5239.5250143000003</v>
      </c>
      <c r="G23" s="15">
        <v>388.83046575999998</v>
      </c>
      <c r="H23" s="15">
        <v>45641.687069</v>
      </c>
      <c r="J23" s="15" t="s">
        <v>550</v>
      </c>
      <c r="K23" s="15">
        <v>29.243461428489301</v>
      </c>
      <c r="L23" s="15">
        <v>1636.6684504318</v>
      </c>
      <c r="M23" s="15">
        <v>1013.1890976695601</v>
      </c>
      <c r="N23" s="15">
        <v>1013.1890976695601</v>
      </c>
      <c r="O23" s="15">
        <v>588.30776795070994</v>
      </c>
      <c r="P23" s="15">
        <v>319.35748661232498</v>
      </c>
      <c r="Q23" s="15">
        <v>823.23104015104798</v>
      </c>
      <c r="R23" s="15">
        <v>2187.2424631120198</v>
      </c>
      <c r="S23" s="15">
        <v>37326.697553553</v>
      </c>
      <c r="T23" s="15">
        <v>641.37209229708401</v>
      </c>
      <c r="U23" s="15">
        <v>372.95385826696798</v>
      </c>
      <c r="V23" s="15">
        <v>375.35701389524502</v>
      </c>
      <c r="W23" s="15">
        <v>5742.6307012273301</v>
      </c>
      <c r="X23" s="15">
        <v>44.193912097254398</v>
      </c>
      <c r="Y23" s="15">
        <v>716.29792295578704</v>
      </c>
      <c r="Z23" s="15">
        <v>716.29792295578704</v>
      </c>
      <c r="AA23" s="15">
        <v>346.10752262491502</v>
      </c>
      <c r="AB23" s="15">
        <v>0</v>
      </c>
      <c r="AC23" s="15">
        <v>87.254569920843096</v>
      </c>
      <c r="AD23" s="15">
        <v>41.188625966260403</v>
      </c>
      <c r="AE23" s="15">
        <v>20.797053947326599</v>
      </c>
      <c r="AF23" s="15">
        <v>3.3904407294051502E-3</v>
      </c>
      <c r="AG23" s="15">
        <v>5776.8006637705203</v>
      </c>
      <c r="AH23" s="15">
        <v>240.322059343917</v>
      </c>
      <c r="AI23" s="15">
        <v>193.56263955596199</v>
      </c>
      <c r="AJ23" s="15">
        <v>481.38962380040402</v>
      </c>
      <c r="AK23" s="15">
        <v>132.13878336291</v>
      </c>
      <c r="AL23" s="15">
        <v>14.6519834597132</v>
      </c>
      <c r="AM23" s="15">
        <v>0</v>
      </c>
      <c r="AN23" s="15">
        <v>50358.189545241599</v>
      </c>
      <c r="AO23" s="15">
        <v>11795.7594401141</v>
      </c>
      <c r="AP23" s="15">
        <v>1223.38452613965</v>
      </c>
      <c r="AQ23" s="15">
        <v>13106.3985361746</v>
      </c>
      <c r="AR23" s="15">
        <v>1.4484050958727099</v>
      </c>
      <c r="AS23" s="15">
        <v>575.13173772879804</v>
      </c>
      <c r="AT23" s="15">
        <v>0.17029674508185899</v>
      </c>
      <c r="AU23" s="15">
        <v>29.454306121904501</v>
      </c>
      <c r="AV23" s="15">
        <v>13822.2786233436</v>
      </c>
      <c r="AW23" s="15">
        <v>52.7162634636815</v>
      </c>
      <c r="AX23" s="15">
        <v>11.003488942497899</v>
      </c>
      <c r="AY23" s="15">
        <v>671.77813960768697</v>
      </c>
      <c r="AZ23" s="15">
        <v>26.545362588336399</v>
      </c>
      <c r="BA23" s="15">
        <v>16.747383381537301</v>
      </c>
      <c r="BB23" s="15">
        <v>35.962684544938398</v>
      </c>
      <c r="BC23" s="15">
        <v>10295.405563133299</v>
      </c>
      <c r="BD23" s="15">
        <v>5245.5944457096602</v>
      </c>
      <c r="BE23" s="15">
        <v>5049.8111174236701</v>
      </c>
      <c r="BF23" s="15">
        <v>2.0369554086542401</v>
      </c>
      <c r="BG23" s="15">
        <v>0.67904668875697904</v>
      </c>
      <c r="BH23" s="15">
        <v>1335.6338653416799</v>
      </c>
      <c r="BI23" s="15">
        <v>3.5964895571465498</v>
      </c>
      <c r="BJ23" s="15">
        <v>1096.80618510006</v>
      </c>
      <c r="BK23" s="15">
        <v>6.9847769328196598</v>
      </c>
      <c r="BL23" s="15">
        <v>9.3667070773877299</v>
      </c>
      <c r="BM23" s="15">
        <v>1764.28439711855</v>
      </c>
      <c r="BN23" s="15">
        <v>8735.3158085920804</v>
      </c>
      <c r="BO23" s="15">
        <v>92.191338065554405</v>
      </c>
      <c r="BP23" s="15">
        <v>87.377906498674406</v>
      </c>
      <c r="BQ23" s="15">
        <v>2.42914926977407</v>
      </c>
      <c r="BR23" s="15">
        <v>388.96207850350203</v>
      </c>
      <c r="BS23" s="15">
        <v>4697.0447772073903</v>
      </c>
      <c r="BT23" s="15">
        <v>0</v>
      </c>
      <c r="BU23" s="15">
        <v>1289.5832730372899</v>
      </c>
      <c r="BV23" s="15">
        <v>1091.3725795179</v>
      </c>
      <c r="BW23" s="15">
        <v>834.74513722235304</v>
      </c>
      <c r="BX23" s="15">
        <v>45697.047591946503</v>
      </c>
      <c r="BY23" s="15">
        <v>1001.5898514982</v>
      </c>
      <c r="CA23" s="26">
        <f t="shared" si="0"/>
        <v>1.1020009431444442</v>
      </c>
      <c r="CB23" s="25">
        <f t="shared" si="1"/>
        <v>6.6574024649116402E-3</v>
      </c>
      <c r="CC23" s="13">
        <f t="shared" si="2"/>
        <v>1.9738363377869556E-3</v>
      </c>
      <c r="CD23" s="13">
        <f t="shared" si="3"/>
        <v>7.6484309331410489E-4</v>
      </c>
      <c r="CE23" s="13">
        <f t="shared" si="4"/>
        <v>-2.2203304331291666E-4</v>
      </c>
      <c r="CF23" s="13">
        <f t="shared" si="5"/>
        <v>-5.1787520460768821E-4</v>
      </c>
      <c r="CG23" s="13">
        <f t="shared" si="6"/>
        <v>1.1583934408357492E-3</v>
      </c>
      <c r="CH23" s="13">
        <f t="shared" si="7"/>
        <v>3.3848361970505235E-4</v>
      </c>
      <c r="CI23" s="13">
        <f t="shared" si="8"/>
        <v>1.2129377001952229E-3</v>
      </c>
    </row>
    <row r="24" spans="1:87" x14ac:dyDescent="0.25">
      <c r="A24" s="17" t="s">
        <v>551</v>
      </c>
      <c r="B24" s="15">
        <v>35300.922836999998</v>
      </c>
      <c r="C24" s="15">
        <v>276.86787477000001</v>
      </c>
      <c r="D24" s="15">
        <v>4721.7734135999999</v>
      </c>
      <c r="E24" s="15">
        <v>5846.7869744999998</v>
      </c>
      <c r="F24" s="15">
        <v>1336.9781292</v>
      </c>
      <c r="G24" s="15">
        <v>476.05591597</v>
      </c>
      <c r="H24" s="15">
        <v>60117.601643000002</v>
      </c>
      <c r="J24" s="15" t="s">
        <v>551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CA24" s="26" t="e">
        <f t="shared" si="0"/>
        <v>#DIV/0!</v>
      </c>
      <c r="CB24" s="25" t="e">
        <f t="shared" si="1"/>
        <v>#DIV/0!</v>
      </c>
      <c r="CC24" s="13">
        <f t="shared" si="2"/>
        <v>-1</v>
      </c>
      <c r="CD24" s="13">
        <f t="shared" si="3"/>
        <v>-1</v>
      </c>
      <c r="CE24" s="13">
        <f t="shared" si="4"/>
        <v>-1</v>
      </c>
      <c r="CF24" s="13">
        <f t="shared" si="5"/>
        <v>-1</v>
      </c>
      <c r="CG24" s="13">
        <f t="shared" si="6"/>
        <v>-1</v>
      </c>
      <c r="CH24" s="13">
        <f t="shared" si="7"/>
        <v>-1</v>
      </c>
      <c r="CI24" s="13">
        <f t="shared" si="8"/>
        <v>-1</v>
      </c>
    </row>
    <row r="25" spans="1:87" x14ac:dyDescent="0.25">
      <c r="A25" s="17" t="s">
        <v>552</v>
      </c>
      <c r="B25" s="15">
        <v>16360.984436999999</v>
      </c>
      <c r="C25" s="15">
        <v>2.9907808455999998</v>
      </c>
      <c r="D25" s="15">
        <v>6029.9024669</v>
      </c>
      <c r="E25" s="15">
        <v>5247.9033206000004</v>
      </c>
      <c r="F25" s="15">
        <v>3985.4400274</v>
      </c>
      <c r="G25" s="15">
        <v>338.27754930999998</v>
      </c>
      <c r="H25" s="15">
        <v>53509.513967999999</v>
      </c>
      <c r="J25" s="15" t="s">
        <v>552</v>
      </c>
      <c r="K25" s="15">
        <v>61.8556092885254</v>
      </c>
      <c r="L25" s="15">
        <v>1345.20605977644</v>
      </c>
      <c r="M25" s="15">
        <v>327.925902885781</v>
      </c>
      <c r="N25" s="15">
        <v>327.925902885781</v>
      </c>
      <c r="O25" s="15">
        <v>191.348071211329</v>
      </c>
      <c r="P25" s="15">
        <v>447.684774652182</v>
      </c>
      <c r="Q25" s="15">
        <v>192.08467682863699</v>
      </c>
      <c r="R25" s="15">
        <v>689.07353554422298</v>
      </c>
      <c r="S25" s="15">
        <v>12133.7453987885</v>
      </c>
      <c r="T25" s="15">
        <v>202.92997897970801</v>
      </c>
      <c r="U25" s="15">
        <v>113.67375074556701</v>
      </c>
      <c r="V25" s="15">
        <v>120.05314870285299</v>
      </c>
      <c r="W25" s="15">
        <v>8970.8166410248195</v>
      </c>
      <c r="X25" s="15">
        <v>105.208745709792</v>
      </c>
      <c r="Y25" s="15">
        <v>226.23002455353401</v>
      </c>
      <c r="Z25" s="15">
        <v>226.23002455353401</v>
      </c>
      <c r="AA25" s="15">
        <v>110.80368877993401</v>
      </c>
      <c r="AB25" s="15">
        <v>0</v>
      </c>
      <c r="AC25" s="15">
        <v>30.704239141740601</v>
      </c>
      <c r="AD25" s="15">
        <v>12.312654358481399</v>
      </c>
      <c r="AE25" s="15">
        <v>6.6930156576178099</v>
      </c>
      <c r="AF25" s="15">
        <v>2.4292623449508701E-3</v>
      </c>
      <c r="AG25" s="15">
        <v>4146.4271777330596</v>
      </c>
      <c r="AH25" s="15">
        <v>59.2355992468636</v>
      </c>
      <c r="AI25" s="15">
        <v>54.356879511061898</v>
      </c>
      <c r="AJ25" s="15">
        <v>154.01935547630299</v>
      </c>
      <c r="AK25" s="15">
        <v>49.378547669366299</v>
      </c>
      <c r="AL25" s="15">
        <v>1.5318275470824501</v>
      </c>
      <c r="AM25" s="15">
        <v>0</v>
      </c>
      <c r="AN25" s="15">
        <v>36318.812906849198</v>
      </c>
      <c r="AO25" s="15">
        <v>3950.1469123056399</v>
      </c>
      <c r="AP25" s="15">
        <v>408.20162288838497</v>
      </c>
      <c r="AQ25" s="15">
        <v>4389.0527743357698</v>
      </c>
      <c r="AR25" s="15">
        <v>0.595785747543224</v>
      </c>
      <c r="AS25" s="15">
        <v>184.862322239565</v>
      </c>
      <c r="AT25" s="15">
        <v>0.12025391908247</v>
      </c>
      <c r="AU25" s="15">
        <v>5.12782095129438</v>
      </c>
      <c r="AV25" s="15">
        <v>9896.5359144453196</v>
      </c>
      <c r="AW25" s="15">
        <v>9.0778615607621305</v>
      </c>
      <c r="AX25" s="15">
        <v>3.3603841156985599</v>
      </c>
      <c r="AY25" s="15">
        <v>301.49489696147901</v>
      </c>
      <c r="AZ25" s="15">
        <v>4.6717980852857997</v>
      </c>
      <c r="BA25" s="15">
        <v>11.299030358372301</v>
      </c>
      <c r="BB25" s="15">
        <v>9.9294593374008606</v>
      </c>
      <c r="BC25" s="15">
        <v>3051.4611051402399</v>
      </c>
      <c r="BD25" s="15">
        <v>2116.3387143930399</v>
      </c>
      <c r="BE25" s="15">
        <v>935.12239074720105</v>
      </c>
      <c r="BF25" s="15">
        <v>0.42920983129130202</v>
      </c>
      <c r="BG25" s="15">
        <v>0.116470579822197</v>
      </c>
      <c r="BH25" s="15">
        <v>725.31659564366703</v>
      </c>
      <c r="BI25" s="15">
        <v>1.05322960465616</v>
      </c>
      <c r="BJ25" s="15">
        <v>364.79597116354398</v>
      </c>
      <c r="BK25" s="15">
        <v>1.92467492341694</v>
      </c>
      <c r="BL25" s="15">
        <v>3.6475005770597999</v>
      </c>
      <c r="BM25" s="15">
        <v>605.24014936313904</v>
      </c>
      <c r="BN25" s="15">
        <v>3842.1134452125998</v>
      </c>
      <c r="BO25" s="15">
        <v>16.0536875858838</v>
      </c>
      <c r="BP25" s="15">
        <v>52.381922475570001</v>
      </c>
      <c r="BQ25" s="15">
        <v>0.41805127470141101</v>
      </c>
      <c r="BR25" s="15">
        <v>173.715923045464</v>
      </c>
      <c r="BS25" s="15">
        <v>3360.4822419960201</v>
      </c>
      <c r="BT25" s="15">
        <v>0</v>
      </c>
      <c r="BU25" s="15">
        <v>2198.5127606809801</v>
      </c>
      <c r="BV25" s="15">
        <v>275.80348993637199</v>
      </c>
      <c r="BW25" s="15">
        <v>274.688173261727</v>
      </c>
      <c r="BX25" s="15">
        <v>33914.9910443845</v>
      </c>
      <c r="BY25" s="15">
        <v>390.78172243201197</v>
      </c>
      <c r="CA25" s="26">
        <f t="shared" si="0"/>
        <v>1.0708778563237367</v>
      </c>
      <c r="CB25" s="25">
        <f t="shared" si="1"/>
        <v>6.9956413650978065E-3</v>
      </c>
      <c r="CC25" s="13">
        <f t="shared" si="2"/>
        <v>-0.25837314707369885</v>
      </c>
      <c r="CD25" s="13">
        <f t="shared" si="3"/>
        <v>-0.48781685246645334</v>
      </c>
      <c r="CE25" s="13">
        <f t="shared" si="4"/>
        <v>-0.27211877830053832</v>
      </c>
      <c r="CF25" s="13">
        <f t="shared" si="5"/>
        <v>-0.41853709591750599</v>
      </c>
      <c r="CG25" s="13">
        <f t="shared" si="6"/>
        <v>-0.46898242105183913</v>
      </c>
      <c r="CH25" s="13">
        <f t="shared" si="7"/>
        <v>-0.48646925165503824</v>
      </c>
      <c r="CI25" s="13">
        <f t="shared" si="8"/>
        <v>-0.36618764534720882</v>
      </c>
    </row>
    <row r="26" spans="1:87" x14ac:dyDescent="0.25">
      <c r="A26" s="17" t="s">
        <v>553</v>
      </c>
      <c r="B26" s="15">
        <v>42162.997391999997</v>
      </c>
      <c r="C26" s="15">
        <v>4.5984793617999999</v>
      </c>
      <c r="D26" s="15">
        <v>7386.5501217000001</v>
      </c>
      <c r="E26" s="15">
        <v>15808.653133</v>
      </c>
      <c r="F26" s="15">
        <v>12137.375979</v>
      </c>
      <c r="G26" s="15">
        <v>901.34753908000005</v>
      </c>
      <c r="H26" s="15">
        <v>53572.569656</v>
      </c>
      <c r="J26" s="15" t="s">
        <v>553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CA26" s="26" t="e">
        <f t="shared" si="0"/>
        <v>#DIV/0!</v>
      </c>
      <c r="CB26" s="25" t="e">
        <f t="shared" si="1"/>
        <v>#DIV/0!</v>
      </c>
      <c r="CC26" s="13">
        <f t="shared" si="2"/>
        <v>-1</v>
      </c>
      <c r="CD26" s="13">
        <f t="shared" si="3"/>
        <v>-1</v>
      </c>
      <c r="CE26" s="13">
        <f t="shared" si="4"/>
        <v>-1</v>
      </c>
      <c r="CF26" s="13">
        <f t="shared" si="5"/>
        <v>-1</v>
      </c>
      <c r="CG26" s="13">
        <f t="shared" si="6"/>
        <v>-1</v>
      </c>
      <c r="CH26" s="13">
        <f t="shared" si="7"/>
        <v>-1</v>
      </c>
      <c r="CI26" s="13">
        <f t="shared" si="8"/>
        <v>-1</v>
      </c>
    </row>
    <row r="27" spans="1:87" x14ac:dyDescent="0.25">
      <c r="A27" s="17" t="s">
        <v>554</v>
      </c>
      <c r="B27" s="15">
        <v>128677.49897</v>
      </c>
      <c r="C27" s="15">
        <v>0.53493733330000004</v>
      </c>
      <c r="D27" s="15">
        <v>4810.8502354000002</v>
      </c>
      <c r="E27" s="15">
        <v>12172.074404999999</v>
      </c>
      <c r="F27" s="15">
        <v>11102.45838</v>
      </c>
      <c r="G27" s="15">
        <v>355.38339225999999</v>
      </c>
      <c r="H27" s="15">
        <v>47023.530809000004</v>
      </c>
      <c r="J27" s="15" t="s">
        <v>554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CA27" s="26" t="e">
        <f t="shared" si="0"/>
        <v>#DIV/0!</v>
      </c>
      <c r="CB27" s="25" t="e">
        <f t="shared" si="1"/>
        <v>#DIV/0!</v>
      </c>
      <c r="CC27" s="13">
        <f t="shared" si="2"/>
        <v>-1</v>
      </c>
      <c r="CD27" s="13">
        <f t="shared" si="3"/>
        <v>-1</v>
      </c>
      <c r="CE27" s="13">
        <f t="shared" si="4"/>
        <v>-1</v>
      </c>
      <c r="CF27" s="13">
        <f t="shared" si="5"/>
        <v>-1</v>
      </c>
      <c r="CG27" s="13">
        <f t="shared" si="6"/>
        <v>-1</v>
      </c>
      <c r="CH27" s="13">
        <f t="shared" si="7"/>
        <v>-1</v>
      </c>
      <c r="CI27" s="13">
        <f t="shared" si="8"/>
        <v>-1</v>
      </c>
    </row>
    <row r="28" spans="1:87" x14ac:dyDescent="0.25">
      <c r="A28" s="17" t="s">
        <v>555</v>
      </c>
      <c r="B28" s="15">
        <v>51500.926437000002</v>
      </c>
      <c r="C28" s="15">
        <v>8.2573210924999998</v>
      </c>
      <c r="D28" s="15">
        <v>9055.3674972000008</v>
      </c>
      <c r="E28" s="15">
        <v>5879.3999530999999</v>
      </c>
      <c r="F28" s="15">
        <v>4839.6381591999998</v>
      </c>
      <c r="G28" s="15">
        <v>271.74649548999997</v>
      </c>
      <c r="H28" s="15">
        <v>34196.749258999997</v>
      </c>
      <c r="J28" s="15" t="s">
        <v>555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CA28" s="26" t="e">
        <f t="shared" si="0"/>
        <v>#DIV/0!</v>
      </c>
      <c r="CB28" s="25" t="e">
        <f t="shared" si="1"/>
        <v>#DIV/0!</v>
      </c>
      <c r="CC28" s="13">
        <f t="shared" si="2"/>
        <v>-1</v>
      </c>
      <c r="CD28" s="13">
        <f t="shared" si="3"/>
        <v>-1</v>
      </c>
      <c r="CE28" s="13">
        <f t="shared" si="4"/>
        <v>-1</v>
      </c>
      <c r="CF28" s="13">
        <f t="shared" si="5"/>
        <v>-1</v>
      </c>
      <c r="CG28" s="13">
        <f t="shared" si="6"/>
        <v>-1</v>
      </c>
      <c r="CH28" s="13">
        <f t="shared" si="7"/>
        <v>-1</v>
      </c>
      <c r="CI28" s="13">
        <f t="shared" si="8"/>
        <v>-1</v>
      </c>
    </row>
    <row r="29" spans="1:87" x14ac:dyDescent="0.25">
      <c r="A29" s="17" t="s">
        <v>556</v>
      </c>
      <c r="B29" s="15">
        <v>29822.627917000002</v>
      </c>
      <c r="C29" s="15">
        <v>2.5923735585999998</v>
      </c>
      <c r="D29" s="15">
        <v>14629.675157</v>
      </c>
      <c r="E29" s="15">
        <v>13856.186793999999</v>
      </c>
      <c r="F29" s="15">
        <v>8612.7194791000002</v>
      </c>
      <c r="G29" s="15">
        <v>855.95382158999996</v>
      </c>
      <c r="H29" s="15">
        <v>74801.300948000004</v>
      </c>
      <c r="J29" s="15" t="s">
        <v>556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CA29" s="26" t="e">
        <f t="shared" si="0"/>
        <v>#DIV/0!</v>
      </c>
      <c r="CB29" s="25" t="e">
        <f t="shared" si="1"/>
        <v>#DIV/0!</v>
      </c>
      <c r="CC29" s="13">
        <f t="shared" si="2"/>
        <v>-1</v>
      </c>
      <c r="CD29" s="13">
        <f t="shared" si="3"/>
        <v>-1</v>
      </c>
      <c r="CE29" s="13">
        <f t="shared" si="4"/>
        <v>-1</v>
      </c>
      <c r="CF29" s="13">
        <f t="shared" si="5"/>
        <v>-1</v>
      </c>
      <c r="CG29" s="13">
        <f t="shared" si="6"/>
        <v>-1</v>
      </c>
      <c r="CH29" s="13">
        <f t="shared" si="7"/>
        <v>-1</v>
      </c>
      <c r="CI29" s="13">
        <f t="shared" si="8"/>
        <v>-1</v>
      </c>
    </row>
    <row r="30" spans="1:87" x14ac:dyDescent="0.25">
      <c r="A30" s="17" t="s">
        <v>557</v>
      </c>
      <c r="B30" s="15">
        <v>97742.672655000002</v>
      </c>
      <c r="C30" s="15">
        <v>2.8141416172999998</v>
      </c>
      <c r="D30" s="15">
        <v>14030.495827999999</v>
      </c>
      <c r="E30" s="15">
        <v>13666.730997000001</v>
      </c>
      <c r="F30" s="15">
        <v>10237.197017</v>
      </c>
      <c r="G30" s="15">
        <v>404.24912360000002</v>
      </c>
      <c r="H30" s="15">
        <v>137225.36546999999</v>
      </c>
      <c r="J30" s="15" t="s">
        <v>557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CA30" s="26" t="e">
        <f t="shared" si="0"/>
        <v>#DIV/0!</v>
      </c>
      <c r="CB30" s="25" t="e">
        <f t="shared" si="1"/>
        <v>#DIV/0!</v>
      </c>
      <c r="CC30" s="13">
        <f t="shared" si="2"/>
        <v>-1</v>
      </c>
      <c r="CD30" s="13">
        <f t="shared" si="3"/>
        <v>-1</v>
      </c>
      <c r="CE30" s="13">
        <f t="shared" si="4"/>
        <v>-1</v>
      </c>
      <c r="CF30" s="13">
        <f t="shared" si="5"/>
        <v>-1</v>
      </c>
      <c r="CG30" s="13">
        <f t="shared" si="6"/>
        <v>-1</v>
      </c>
      <c r="CH30" s="13">
        <f t="shared" si="7"/>
        <v>-1</v>
      </c>
      <c r="CI30" s="13">
        <f t="shared" si="8"/>
        <v>-1</v>
      </c>
    </row>
    <row r="31" spans="1:87" x14ac:dyDescent="0.25">
      <c r="A31" s="17" t="s">
        <v>558</v>
      </c>
      <c r="B31" s="15">
        <v>101358.44679</v>
      </c>
      <c r="C31" s="15">
        <v>2.2115690041999998</v>
      </c>
      <c r="D31" s="15">
        <v>10762.292509000001</v>
      </c>
      <c r="E31" s="15">
        <v>11749.961627999999</v>
      </c>
      <c r="F31" s="15">
        <v>10429.457317</v>
      </c>
      <c r="G31" s="15">
        <v>512.30045287999997</v>
      </c>
      <c r="H31" s="15">
        <v>53189.765936999996</v>
      </c>
      <c r="J31" s="15" t="s">
        <v>558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CA31" s="26" t="e">
        <f t="shared" si="0"/>
        <v>#DIV/0!</v>
      </c>
      <c r="CB31" s="25" t="e">
        <f t="shared" si="1"/>
        <v>#DIV/0!</v>
      </c>
      <c r="CC31" s="13">
        <f t="shared" si="2"/>
        <v>-1</v>
      </c>
      <c r="CD31" s="13">
        <f t="shared" si="3"/>
        <v>-1</v>
      </c>
      <c r="CE31" s="13">
        <f t="shared" si="4"/>
        <v>-1</v>
      </c>
      <c r="CF31" s="13">
        <f t="shared" si="5"/>
        <v>-1</v>
      </c>
      <c r="CG31" s="13">
        <f t="shared" si="6"/>
        <v>-1</v>
      </c>
      <c r="CH31" s="13">
        <f t="shared" si="7"/>
        <v>-1</v>
      </c>
      <c r="CI31" s="13">
        <f t="shared" si="8"/>
        <v>-1</v>
      </c>
    </row>
    <row r="32" spans="1:87" x14ac:dyDescent="0.25">
      <c r="A32" s="17" t="s">
        <v>559</v>
      </c>
      <c r="B32" s="15">
        <v>17809.704054999998</v>
      </c>
      <c r="C32" s="15">
        <v>0.62664984400000001</v>
      </c>
      <c r="D32" s="15">
        <v>3388.1578282</v>
      </c>
      <c r="E32" s="15">
        <v>2140.3691552</v>
      </c>
      <c r="F32" s="15">
        <v>1705.5923422999999</v>
      </c>
      <c r="G32" s="15">
        <v>49.389648526999999</v>
      </c>
      <c r="H32" s="15">
        <v>21053.908028999998</v>
      </c>
      <c r="J32" s="15" t="s">
        <v>559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CA32" s="26" t="e">
        <f t="shared" si="0"/>
        <v>#DIV/0!</v>
      </c>
      <c r="CB32" s="25" t="e">
        <f t="shared" si="1"/>
        <v>#DIV/0!</v>
      </c>
      <c r="CC32" s="13">
        <f t="shared" si="2"/>
        <v>-1</v>
      </c>
      <c r="CD32" s="13">
        <f t="shared" si="3"/>
        <v>-1</v>
      </c>
      <c r="CE32" s="13">
        <f t="shared" si="4"/>
        <v>-1</v>
      </c>
      <c r="CF32" s="13">
        <f t="shared" si="5"/>
        <v>-1</v>
      </c>
      <c r="CG32" s="13">
        <f t="shared" si="6"/>
        <v>-1</v>
      </c>
      <c r="CH32" s="13">
        <f t="shared" si="7"/>
        <v>-1</v>
      </c>
      <c r="CI32" s="13">
        <f t="shared" si="8"/>
        <v>-1</v>
      </c>
    </row>
    <row r="33" spans="1:87" x14ac:dyDescent="0.25">
      <c r="A33" s="17" t="s">
        <v>560</v>
      </c>
      <c r="B33" s="15">
        <v>13546.193796</v>
      </c>
      <c r="C33" s="15">
        <v>6.2173390100000003E-2</v>
      </c>
      <c r="D33" s="15">
        <v>3736.3500847</v>
      </c>
      <c r="E33" s="15">
        <v>1652.7949427999999</v>
      </c>
      <c r="F33" s="15">
        <v>1367.3227326000001</v>
      </c>
      <c r="G33" s="15">
        <v>101.54040053999999</v>
      </c>
      <c r="H33" s="15">
        <v>12726.332714</v>
      </c>
      <c r="J33" s="15" t="s">
        <v>560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CA33" s="26" t="e">
        <f t="shared" si="0"/>
        <v>#DIV/0!</v>
      </c>
      <c r="CB33" s="25" t="e">
        <f t="shared" si="1"/>
        <v>#DIV/0!</v>
      </c>
      <c r="CC33" s="13">
        <f t="shared" si="2"/>
        <v>-1</v>
      </c>
      <c r="CD33" s="13">
        <f t="shared" si="3"/>
        <v>-1</v>
      </c>
      <c r="CE33" s="13">
        <f t="shared" si="4"/>
        <v>-1</v>
      </c>
      <c r="CF33" s="13">
        <f t="shared" si="5"/>
        <v>-1</v>
      </c>
      <c r="CG33" s="13">
        <f t="shared" si="6"/>
        <v>-1</v>
      </c>
      <c r="CH33" s="13">
        <f t="shared" si="7"/>
        <v>-1</v>
      </c>
      <c r="CI33" s="13">
        <f t="shared" si="8"/>
        <v>-1</v>
      </c>
    </row>
    <row r="34" spans="1:87" x14ac:dyDescent="0.25">
      <c r="A34" s="17" t="s">
        <v>561</v>
      </c>
      <c r="B34" s="15">
        <v>10253.397419000001</v>
      </c>
      <c r="C34" s="15">
        <v>16.574404698999999</v>
      </c>
      <c r="D34" s="15">
        <v>6288.1871486</v>
      </c>
      <c r="E34" s="15">
        <v>4310.3156134999999</v>
      </c>
      <c r="F34" s="15">
        <v>1318.4847918</v>
      </c>
      <c r="G34" s="15">
        <v>155.82863395999999</v>
      </c>
      <c r="H34" s="15">
        <v>47263.084587999998</v>
      </c>
      <c r="J34" s="15" t="s">
        <v>561</v>
      </c>
      <c r="K34" s="15">
        <v>29.143254148691401</v>
      </c>
      <c r="L34" s="15">
        <v>1709.92539103331</v>
      </c>
      <c r="M34" s="15">
        <v>186.84448688352501</v>
      </c>
      <c r="N34" s="15">
        <v>186.84448688352501</v>
      </c>
      <c r="O34" s="15">
        <v>113.94237420589501</v>
      </c>
      <c r="P34" s="15">
        <v>385.142020338132</v>
      </c>
      <c r="Q34" s="15">
        <v>952.69705883323797</v>
      </c>
      <c r="R34" s="15">
        <v>308.25383023277402</v>
      </c>
      <c r="S34" s="15">
        <v>7614.68930186544</v>
      </c>
      <c r="T34" s="15">
        <v>145.52558919334399</v>
      </c>
      <c r="U34" s="15">
        <v>158.41289876938001</v>
      </c>
      <c r="V34" s="15">
        <v>45.845214542729302</v>
      </c>
      <c r="W34" s="15">
        <v>6673.3602174028902</v>
      </c>
      <c r="X34" s="15">
        <v>41.055050001914097</v>
      </c>
      <c r="Y34" s="15">
        <v>185.11837319887999</v>
      </c>
      <c r="Z34" s="15">
        <v>185.11837187495999</v>
      </c>
      <c r="AA34" s="15">
        <v>31.148170500600401</v>
      </c>
      <c r="AB34" s="15">
        <v>0</v>
      </c>
      <c r="AC34" s="15">
        <v>36.077169344646599</v>
      </c>
      <c r="AD34" s="15">
        <v>21.510015288200101</v>
      </c>
      <c r="AE34" s="15">
        <v>1.47033463800214</v>
      </c>
      <c r="AF34" s="15">
        <v>8.3675299551884202E-4</v>
      </c>
      <c r="AG34" s="15">
        <v>5455.6871758749003</v>
      </c>
      <c r="AH34" s="15">
        <v>259.96752369903498</v>
      </c>
      <c r="AI34" s="15">
        <v>294.49737243310102</v>
      </c>
      <c r="AJ34" s="15">
        <v>38.639585544403602</v>
      </c>
      <c r="AK34" s="15">
        <v>17.5329504093997</v>
      </c>
      <c r="AL34" s="15">
        <v>16.3994646265885</v>
      </c>
      <c r="AM34" s="15">
        <v>0</v>
      </c>
      <c r="AN34" s="15">
        <v>52384.523717633099</v>
      </c>
      <c r="AO34" s="15">
        <v>5531.3498943410596</v>
      </c>
      <c r="AP34" s="15">
        <v>578.517627057911</v>
      </c>
      <c r="AQ34" s="15">
        <v>6145.9446907436204</v>
      </c>
      <c r="AR34" s="15">
        <v>0.48072094855640102</v>
      </c>
      <c r="AS34" s="15">
        <v>387.27224780695298</v>
      </c>
      <c r="AT34" s="15">
        <v>4.76649322630864E-2</v>
      </c>
      <c r="AU34" s="15">
        <v>18.905262024267099</v>
      </c>
      <c r="AV34" s="15">
        <v>17755.426371830599</v>
      </c>
      <c r="AW34" s="15">
        <v>32.375678723131401</v>
      </c>
      <c r="AX34" s="15">
        <v>4.3609281770542898</v>
      </c>
      <c r="AY34" s="15">
        <v>126.388536181704</v>
      </c>
      <c r="AZ34" s="15">
        <v>17.231314675596401</v>
      </c>
      <c r="BA34" s="15">
        <v>1.1979244026284599</v>
      </c>
      <c r="BB34" s="15">
        <v>9.1872736156924901</v>
      </c>
      <c r="BC34" s="15">
        <v>4054.5165735740902</v>
      </c>
      <c r="BD34" s="15">
        <v>1091.71871562356</v>
      </c>
      <c r="BE34" s="15">
        <v>2962.7978579505202</v>
      </c>
      <c r="BF34" s="15">
        <v>1.3561123524726399</v>
      </c>
      <c r="BG34" s="15">
        <v>0.420834794597506</v>
      </c>
      <c r="BH34" s="15">
        <v>264.68803058648399</v>
      </c>
      <c r="BI34" s="15">
        <v>1.3831961182835899</v>
      </c>
      <c r="BJ34" s="15">
        <v>169.82083485948201</v>
      </c>
      <c r="BK34" s="15">
        <v>4.2214012524578699</v>
      </c>
      <c r="BL34" s="15">
        <v>3.0036762179676701</v>
      </c>
      <c r="BM34" s="15">
        <v>362.68165967029802</v>
      </c>
      <c r="BN34" s="15">
        <v>7382.1453606833302</v>
      </c>
      <c r="BO34" s="15">
        <v>59.092747590336003</v>
      </c>
      <c r="BP34" s="15">
        <v>13.883805876783599</v>
      </c>
      <c r="BQ34" s="15">
        <v>1.51949850432772</v>
      </c>
      <c r="BR34" s="15">
        <v>148.409790496271</v>
      </c>
      <c r="BS34" s="15">
        <v>6626.0220017858901</v>
      </c>
      <c r="BT34" s="15">
        <v>0</v>
      </c>
      <c r="BU34" s="15">
        <v>1456.3710746336201</v>
      </c>
      <c r="BV34" s="15">
        <v>1505.67880263447</v>
      </c>
      <c r="BW34" s="15">
        <v>1282.7841671359599</v>
      </c>
      <c r="BX34" s="15">
        <v>46320.301764245203</v>
      </c>
      <c r="BY34" s="15">
        <v>1278.21389742612</v>
      </c>
      <c r="CA34" s="26">
        <f t="shared" si="0"/>
        <v>1.1309193101602133</v>
      </c>
      <c r="CB34" s="25">
        <f t="shared" si="1"/>
        <v>5.8700771256503925E-3</v>
      </c>
      <c r="CC34" s="13">
        <f t="shared" si="2"/>
        <v>-0.25734963830085406</v>
      </c>
      <c r="CD34" s="13">
        <f t="shared" si="3"/>
        <v>-1.0554832923927174E-2</v>
      </c>
      <c r="CE34" s="13">
        <f t="shared" si="4"/>
        <v>-2.2620582768127121E-2</v>
      </c>
      <c r="CF34" s="13">
        <f t="shared" si="5"/>
        <v>-5.9345779488801632E-2</v>
      </c>
      <c r="CG34" s="13">
        <f t="shared" si="6"/>
        <v>-0.17198990658576971</v>
      </c>
      <c r="CH34" s="13">
        <f t="shared" si="7"/>
        <v>-4.7608987354874392E-2</v>
      </c>
      <c r="CI34" s="13">
        <f t="shared" si="8"/>
        <v>-1.9947551709186693E-2</v>
      </c>
    </row>
    <row r="35" spans="1:87" x14ac:dyDescent="0.25">
      <c r="A35" s="17" t="s">
        <v>562</v>
      </c>
      <c r="B35" s="15">
        <v>185381.72966000001</v>
      </c>
      <c r="C35" s="15">
        <v>0.37336411829999999</v>
      </c>
      <c r="D35" s="15">
        <v>9994.1965013999998</v>
      </c>
      <c r="E35" s="15">
        <v>17303.438649</v>
      </c>
      <c r="F35" s="15">
        <v>16410.346373</v>
      </c>
      <c r="G35" s="15">
        <v>613.18261539000002</v>
      </c>
      <c r="H35" s="15">
        <v>57780.878326999999</v>
      </c>
      <c r="J35" s="15" t="s">
        <v>562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CA35" s="26" t="e">
        <f t="shared" si="0"/>
        <v>#DIV/0!</v>
      </c>
      <c r="CB35" s="25" t="e">
        <f t="shared" si="1"/>
        <v>#DIV/0!</v>
      </c>
      <c r="CC35" s="13">
        <f t="shared" si="2"/>
        <v>-1</v>
      </c>
      <c r="CD35" s="13">
        <f t="shared" si="3"/>
        <v>-1</v>
      </c>
      <c r="CE35" s="13">
        <f t="shared" si="4"/>
        <v>-1</v>
      </c>
      <c r="CF35" s="13">
        <f t="shared" si="5"/>
        <v>-1</v>
      </c>
      <c r="CG35" s="13">
        <f t="shared" si="6"/>
        <v>-1</v>
      </c>
      <c r="CH35" s="13">
        <f t="shared" si="7"/>
        <v>-1</v>
      </c>
      <c r="CI35" s="13">
        <f t="shared" si="8"/>
        <v>-1</v>
      </c>
    </row>
    <row r="36" spans="1:87" x14ac:dyDescent="0.25">
      <c r="A36" s="17" t="s">
        <v>563</v>
      </c>
      <c r="B36" s="15">
        <v>130677.27197</v>
      </c>
      <c r="C36" s="15">
        <v>1.02437942</v>
      </c>
      <c r="D36" s="15">
        <v>9528.8798628000004</v>
      </c>
      <c r="E36" s="15">
        <v>23449.115084000001</v>
      </c>
      <c r="F36" s="15">
        <v>21218.520881</v>
      </c>
      <c r="G36" s="15">
        <v>1269.5801339</v>
      </c>
      <c r="H36" s="15">
        <v>67064.583561000007</v>
      </c>
      <c r="J36" s="15" t="s">
        <v>563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CA36" s="26" t="e">
        <f t="shared" si="0"/>
        <v>#DIV/0!</v>
      </c>
      <c r="CB36" s="25" t="e">
        <f t="shared" si="1"/>
        <v>#DIV/0!</v>
      </c>
      <c r="CC36" s="13">
        <f t="shared" si="2"/>
        <v>-1</v>
      </c>
      <c r="CD36" s="13">
        <f t="shared" si="3"/>
        <v>-1</v>
      </c>
      <c r="CE36" s="13">
        <f t="shared" si="4"/>
        <v>-1</v>
      </c>
      <c r="CF36" s="13">
        <f t="shared" si="5"/>
        <v>-1</v>
      </c>
      <c r="CG36" s="13">
        <f t="shared" si="6"/>
        <v>-1</v>
      </c>
      <c r="CH36" s="13">
        <f t="shared" si="7"/>
        <v>-1</v>
      </c>
      <c r="CI36" s="13">
        <f t="shared" si="8"/>
        <v>-1</v>
      </c>
    </row>
    <row r="37" spans="1:87" x14ac:dyDescent="0.25">
      <c r="A37" s="17" t="s">
        <v>564</v>
      </c>
      <c r="B37" s="15">
        <v>19563.942921999998</v>
      </c>
      <c r="C37" s="15">
        <v>1.1532581559999999</v>
      </c>
      <c r="D37" s="15">
        <v>2980.8859496</v>
      </c>
      <c r="E37" s="15">
        <v>5054.6989599999997</v>
      </c>
      <c r="F37" s="15">
        <v>4012.6554114999999</v>
      </c>
      <c r="G37" s="15">
        <v>281.86111476999997</v>
      </c>
      <c r="H37" s="15">
        <v>21526.738678000002</v>
      </c>
      <c r="J37" s="15" t="s">
        <v>564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CA37" s="26" t="e">
        <f t="shared" si="0"/>
        <v>#DIV/0!</v>
      </c>
      <c r="CB37" s="25" t="e">
        <f t="shared" si="1"/>
        <v>#DIV/0!</v>
      </c>
      <c r="CC37" s="13">
        <f t="shared" si="2"/>
        <v>-1</v>
      </c>
      <c r="CD37" s="13">
        <f t="shared" si="3"/>
        <v>-1</v>
      </c>
      <c r="CE37" s="13">
        <f t="shared" si="4"/>
        <v>-1</v>
      </c>
      <c r="CF37" s="13">
        <f t="shared" si="5"/>
        <v>-1</v>
      </c>
      <c r="CG37" s="13">
        <f t="shared" si="6"/>
        <v>-1</v>
      </c>
      <c r="CH37" s="13">
        <f t="shared" si="7"/>
        <v>-1</v>
      </c>
      <c r="CI37" s="13">
        <f t="shared" si="8"/>
        <v>-1</v>
      </c>
    </row>
    <row r="38" spans="1:87" x14ac:dyDescent="0.25">
      <c r="A38" s="17" t="s">
        <v>565</v>
      </c>
      <c r="B38" s="15">
        <v>23270.225683000001</v>
      </c>
      <c r="C38" s="15">
        <v>0.3348969967</v>
      </c>
      <c r="D38" s="15">
        <v>3123.2465369000001</v>
      </c>
      <c r="E38" s="15">
        <v>2595.4676284000002</v>
      </c>
      <c r="F38" s="15">
        <v>1827.7032173</v>
      </c>
      <c r="G38" s="15">
        <v>197.65887762</v>
      </c>
      <c r="H38" s="15">
        <v>18222.872630999998</v>
      </c>
      <c r="J38" s="15" t="s">
        <v>565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CA38" s="26" t="e">
        <f t="shared" si="0"/>
        <v>#DIV/0!</v>
      </c>
      <c r="CB38" s="25" t="e">
        <f t="shared" si="1"/>
        <v>#DIV/0!</v>
      </c>
      <c r="CC38" s="13">
        <f t="shared" si="2"/>
        <v>-1</v>
      </c>
      <c r="CD38" s="13">
        <f t="shared" si="3"/>
        <v>-1</v>
      </c>
      <c r="CE38" s="13">
        <f t="shared" si="4"/>
        <v>-1</v>
      </c>
      <c r="CF38" s="13">
        <f t="shared" si="5"/>
        <v>-1</v>
      </c>
      <c r="CG38" s="13">
        <f t="shared" si="6"/>
        <v>-1</v>
      </c>
      <c r="CH38" s="13">
        <f t="shared" si="7"/>
        <v>-1</v>
      </c>
      <c r="CI38" s="13">
        <f t="shared" si="8"/>
        <v>-1</v>
      </c>
    </row>
    <row r="39" spans="1:87" x14ac:dyDescent="0.25">
      <c r="A39" s="17" t="s">
        <v>566</v>
      </c>
      <c r="B39" s="15">
        <v>57872.658671999998</v>
      </c>
      <c r="C39" s="15">
        <v>5.6895463127000001</v>
      </c>
      <c r="D39" s="15">
        <v>8247.3141240999994</v>
      </c>
      <c r="E39" s="15">
        <v>10893.319493999999</v>
      </c>
      <c r="F39" s="15">
        <v>9036.5147262999999</v>
      </c>
      <c r="G39" s="15">
        <v>593.31124876000001</v>
      </c>
      <c r="H39" s="15">
        <v>31497.291508999999</v>
      </c>
      <c r="J39" s="15" t="s">
        <v>566</v>
      </c>
      <c r="K39" s="15">
        <v>2.50927909372399E-5</v>
      </c>
      <c r="L39" s="15">
        <v>6.9136817524099295E-2</v>
      </c>
      <c r="M39" s="15">
        <v>0.15141400417883799</v>
      </c>
      <c r="N39" s="15">
        <v>0.15141400417883799</v>
      </c>
      <c r="O39" s="15">
        <v>8.6097540981166995E-2</v>
      </c>
      <c r="P39" s="15">
        <v>1.6406151603697101E-4</v>
      </c>
      <c r="Q39" s="15">
        <v>3.5708747138698302E-2</v>
      </c>
      <c r="R39" s="15">
        <v>0.36128403962455202</v>
      </c>
      <c r="S39" s="15">
        <v>5.5263790913650501</v>
      </c>
      <c r="T39" s="15">
        <v>9.8531415412953099E-2</v>
      </c>
      <c r="U39" s="15">
        <v>3.7503885364837397E-2</v>
      </c>
      <c r="V39" s="15">
        <v>6.1623661023826298E-2</v>
      </c>
      <c r="W39" s="15">
        <v>5.3703378390956603E-3</v>
      </c>
      <c r="X39" s="15">
        <v>4.0278578211720802E-5</v>
      </c>
      <c r="Y39" s="15">
        <v>0.103252168353533</v>
      </c>
      <c r="Z39" s="15">
        <v>0.103252168353533</v>
      </c>
      <c r="AA39" s="15">
        <v>5.8676939915011501E-2</v>
      </c>
      <c r="AB39" s="15">
        <v>0</v>
      </c>
      <c r="AC39" s="15">
        <v>1.10896414733488E-3</v>
      </c>
      <c r="AD39" s="15">
        <v>4.72551240992741E-3</v>
      </c>
      <c r="AE39" s="15">
        <v>3.5813607974889299E-3</v>
      </c>
      <c r="AF39" s="15">
        <v>3.9006224635548398E-10</v>
      </c>
      <c r="AG39" s="15">
        <v>0.28847613538908701</v>
      </c>
      <c r="AH39" s="15">
        <v>1.48550781262917E-2</v>
      </c>
      <c r="AI39" s="15">
        <v>2.2620076363696499E-4</v>
      </c>
      <c r="AJ39" s="15">
        <v>8.2489462026158006E-2</v>
      </c>
      <c r="AK39" s="15">
        <v>1.9867836805420099E-2</v>
      </c>
      <c r="AL39" s="15">
        <v>7.3776179059397795E-5</v>
      </c>
      <c r="AM39" s="15">
        <v>0</v>
      </c>
      <c r="AN39" s="15">
        <v>1.37596548664274</v>
      </c>
      <c r="AO39" s="15">
        <v>0.28031878789882902</v>
      </c>
      <c r="AP39" s="15">
        <v>3.0037553530977701E-2</v>
      </c>
      <c r="AQ39" s="15">
        <v>0.31146530557714203</v>
      </c>
      <c r="AR39" s="15">
        <v>9.8131077359083399E-5</v>
      </c>
      <c r="AS39" s="15">
        <v>5.6211523289075402E-2</v>
      </c>
      <c r="AT39" s="15">
        <v>1.9178793006663399E-8</v>
      </c>
      <c r="AU39" s="15">
        <v>5.9552759359998298E-5</v>
      </c>
      <c r="AV39" s="15">
        <v>0.13513478792969399</v>
      </c>
      <c r="AW39" s="15">
        <v>6.5333101848024202E-5</v>
      </c>
      <c r="AX39" s="15">
        <v>1.37998842573455E-3</v>
      </c>
      <c r="AY39" s="15">
        <v>3.63357154273935E-2</v>
      </c>
      <c r="AZ39" s="15">
        <v>6.0332875874270401E-5</v>
      </c>
      <c r="BA39" s="15">
        <v>3.1572369472599202E-8</v>
      </c>
      <c r="BB39" s="15">
        <v>4.3258745459856598E-3</v>
      </c>
      <c r="BC39" s="15">
        <v>0.482772832184371</v>
      </c>
      <c r="BD39" s="15">
        <v>0.464286146888649</v>
      </c>
      <c r="BE39" s="15">
        <v>1.8486685295722501E-2</v>
      </c>
      <c r="BF39" s="15">
        <v>5.3187376334485301E-5</v>
      </c>
      <c r="BG39" s="15">
        <v>1.1136769236704599E-7</v>
      </c>
      <c r="BH39" s="15">
        <v>1.1081062407336899E-2</v>
      </c>
      <c r="BI39" s="15">
        <v>4.2939687053908398E-4</v>
      </c>
      <c r="BJ39" s="15">
        <v>0.16640326724978899</v>
      </c>
      <c r="BK39" s="15">
        <v>7.1427724223835105E-4</v>
      </c>
      <c r="BL39" s="15">
        <v>8.8699758042736605E-4</v>
      </c>
      <c r="BM39" s="15">
        <v>0.24035439849644699</v>
      </c>
      <c r="BN39" s="15">
        <v>1.8383864149429201E-2</v>
      </c>
      <c r="BO39" s="15">
        <v>1.8362715432905101E-4</v>
      </c>
      <c r="BP39" s="15">
        <v>1.9523958178320801E-3</v>
      </c>
      <c r="BQ39" s="15">
        <v>5.9661711778744098E-7</v>
      </c>
      <c r="BR39" s="15">
        <v>1.6718202351229301E-2</v>
      </c>
      <c r="BS39" s="15">
        <v>7.9191683416061798E-3</v>
      </c>
      <c r="BT39" s="15">
        <v>0</v>
      </c>
      <c r="BU39" s="15">
        <v>8.09806786576059E-4</v>
      </c>
      <c r="BV39" s="15">
        <v>2.1694246738647501E-2</v>
      </c>
      <c r="BW39" s="15">
        <v>2.89921849303064E-3</v>
      </c>
      <c r="BX39" s="15">
        <v>1.26864591015063</v>
      </c>
      <c r="BY39" s="15">
        <v>8.6038804808831696E-3</v>
      </c>
      <c r="CA39" s="26">
        <f t="shared" si="0"/>
        <v>1.0845937985007712</v>
      </c>
      <c r="CB39" s="25">
        <f t="shared" si="1"/>
        <v>3.5604740800262834E-3</v>
      </c>
      <c r="CC39" s="13">
        <f t="shared" si="2"/>
        <v>-0.99990450794523389</v>
      </c>
      <c r="CD39" s="13">
        <f t="shared" si="3"/>
        <v>-0.99998703302952385</v>
      </c>
      <c r="CE39" s="13">
        <f t="shared" si="4"/>
        <v>-0.99996223433461007</v>
      </c>
      <c r="CF39" s="13">
        <f t="shared" si="5"/>
        <v>-0.99995568175224725</v>
      </c>
      <c r="CG39" s="13">
        <f t="shared" si="6"/>
        <v>-0.99994862110438021</v>
      </c>
      <c r="CH39" s="13">
        <f t="shared" si="7"/>
        <v>-0.99997182220565306</v>
      </c>
      <c r="CI39" s="13">
        <f t="shared" si="8"/>
        <v>-0.99995972206341022</v>
      </c>
    </row>
    <row r="40" spans="1:87" x14ac:dyDescent="0.25">
      <c r="A40" s="17" t="s">
        <v>436</v>
      </c>
      <c r="B40" s="15">
        <v>24865.789111999999</v>
      </c>
      <c r="C40" s="15">
        <v>5.6546846543999996</v>
      </c>
      <c r="D40" s="15">
        <v>8559.8958581000006</v>
      </c>
      <c r="E40" s="15">
        <v>4012.4309186</v>
      </c>
      <c r="F40" s="15">
        <v>2949.5334711</v>
      </c>
      <c r="G40" s="15">
        <v>261.94538676000002</v>
      </c>
      <c r="H40" s="15">
        <v>29690.950528000001</v>
      </c>
      <c r="J40" s="15" t="s">
        <v>436</v>
      </c>
      <c r="K40" s="15">
        <v>3.81613507871515</v>
      </c>
      <c r="L40" s="15">
        <v>641.45593841130699</v>
      </c>
      <c r="M40" s="15">
        <v>469.40451533392798</v>
      </c>
      <c r="N40" s="15">
        <v>469.40451533392798</v>
      </c>
      <c r="O40" s="15">
        <v>272.54876510110898</v>
      </c>
      <c r="P40" s="15">
        <v>90.477914777562901</v>
      </c>
      <c r="Q40" s="15">
        <v>497.96080816397199</v>
      </c>
      <c r="R40" s="15">
        <v>1001.42065576015</v>
      </c>
      <c r="S40" s="15">
        <v>17264.494967178602</v>
      </c>
      <c r="T40" s="15">
        <v>335.18264991979999</v>
      </c>
      <c r="U40" s="15">
        <v>216.590237714241</v>
      </c>
      <c r="V40" s="15">
        <v>175.64241628937901</v>
      </c>
      <c r="W40" s="15">
        <v>1464.45829951783</v>
      </c>
      <c r="X40" s="15">
        <v>3.2309000131166701</v>
      </c>
      <c r="Y40" s="15">
        <v>336.79082557688901</v>
      </c>
      <c r="Z40" s="15">
        <v>336.79082557688901</v>
      </c>
      <c r="AA40" s="15">
        <v>158.349793084612</v>
      </c>
      <c r="AB40" s="15">
        <v>0</v>
      </c>
      <c r="AC40" s="15">
        <v>43.776387949315698</v>
      </c>
      <c r="AD40" s="15">
        <v>19.764353112295701</v>
      </c>
      <c r="AE40" s="15">
        <v>9.46946565435276</v>
      </c>
      <c r="AF40" s="15">
        <v>1.4955767374480299E-3</v>
      </c>
      <c r="AG40" s="15">
        <v>2515.5766983978001</v>
      </c>
      <c r="AH40" s="15">
        <v>130.42358968098</v>
      </c>
      <c r="AI40" s="15">
        <v>102.474673572131</v>
      </c>
      <c r="AJ40" s="15">
        <v>219.84843330924099</v>
      </c>
      <c r="AK40" s="15">
        <v>62.940816561284599</v>
      </c>
      <c r="AL40" s="15">
        <v>4.4298327849336099</v>
      </c>
      <c r="AM40" s="15">
        <v>0</v>
      </c>
      <c r="AN40" s="15">
        <v>24825.555932692801</v>
      </c>
      <c r="AO40" s="15">
        <v>5774.5293300704898</v>
      </c>
      <c r="AP40" s="15">
        <v>597.83853063708</v>
      </c>
      <c r="AQ40" s="15">
        <v>6416.1442486568903</v>
      </c>
      <c r="AR40" s="15">
        <v>0.85962690340516001</v>
      </c>
      <c r="AS40" s="15">
        <v>323.881163348104</v>
      </c>
      <c r="AT40" s="15">
        <v>7.5378341710762506E-2</v>
      </c>
      <c r="AU40" s="15">
        <v>6.09265106113968</v>
      </c>
      <c r="AV40" s="15">
        <v>6861.6672721156101</v>
      </c>
      <c r="AW40" s="15">
        <v>9.5597806180657603</v>
      </c>
      <c r="AX40" s="15">
        <v>5.2427272397581497</v>
      </c>
      <c r="AY40" s="15">
        <v>383.71246460203798</v>
      </c>
      <c r="AZ40" s="15">
        <v>5.60567208783214</v>
      </c>
      <c r="BA40" s="15">
        <v>6.4342086206231404</v>
      </c>
      <c r="BB40" s="15">
        <v>13.7764667074521</v>
      </c>
      <c r="BC40" s="15">
        <v>3203.7828434057501</v>
      </c>
      <c r="BD40" s="15">
        <v>2290.5016044853501</v>
      </c>
      <c r="BE40" s="15">
        <v>913.28123892039605</v>
      </c>
      <c r="BF40" s="15">
        <v>0.74224750166724496</v>
      </c>
      <c r="BG40" s="15">
        <v>0.13059594939290201</v>
      </c>
      <c r="BH40" s="15">
        <v>459.96491863291402</v>
      </c>
      <c r="BI40" s="15">
        <v>1.6339741310758</v>
      </c>
      <c r="BJ40" s="15">
        <v>506.94354712655098</v>
      </c>
      <c r="BK40" s="15">
        <v>3.1320940293324901</v>
      </c>
      <c r="BL40" s="15">
        <v>4.2687468454615098</v>
      </c>
      <c r="BM40" s="15">
        <v>828.42515242205297</v>
      </c>
      <c r="BN40" s="15">
        <v>6177.2268470539802</v>
      </c>
      <c r="BO40" s="15">
        <v>19.144363542166101</v>
      </c>
      <c r="BP40" s="15">
        <v>35.226710461482398</v>
      </c>
      <c r="BQ40" s="15">
        <v>0.46528290635316899</v>
      </c>
      <c r="BR40" s="15">
        <v>188.30177744120499</v>
      </c>
      <c r="BS40" s="15">
        <v>2300.5193211105902</v>
      </c>
      <c r="BT40" s="15">
        <v>0</v>
      </c>
      <c r="BU40" s="15">
        <v>280.58809691639999</v>
      </c>
      <c r="BV40" s="15">
        <v>630.58690259644004</v>
      </c>
      <c r="BW40" s="15">
        <v>488.25977926361099</v>
      </c>
      <c r="BX40" s="15">
        <v>22461.896889829499</v>
      </c>
      <c r="BY40" s="15">
        <v>564.45355956181504</v>
      </c>
      <c r="CA40" s="26">
        <f t="shared" si="0"/>
        <v>1.1052297165487186</v>
      </c>
      <c r="CB40" s="25">
        <f t="shared" si="1"/>
        <v>6.8228497135923239E-3</v>
      </c>
      <c r="CC40" s="13">
        <f t="shared" si="2"/>
        <v>-0.30569285819097869</v>
      </c>
      <c r="CD40" s="13">
        <f t="shared" si="3"/>
        <v>-0.21660834234377915</v>
      </c>
      <c r="CE40" s="13">
        <f t="shared" si="4"/>
        <v>-0.25044131902779349</v>
      </c>
      <c r="CF40" s="13">
        <f t="shared" si="5"/>
        <v>-0.20153570032712237</v>
      </c>
      <c r="CG40" s="13">
        <f t="shared" si="6"/>
        <v>-0.22343596811900915</v>
      </c>
      <c r="CH40" s="13">
        <f t="shared" si="7"/>
        <v>-0.28114108146622518</v>
      </c>
      <c r="CI40" s="13">
        <f t="shared" si="8"/>
        <v>-0.24347666577239269</v>
      </c>
    </row>
    <row r="41" spans="1:87" x14ac:dyDescent="0.25">
      <c r="A41" s="17" t="s">
        <v>437</v>
      </c>
      <c r="B41" s="15">
        <v>16463.081837999998</v>
      </c>
      <c r="C41" s="15">
        <v>21.023141065000001</v>
      </c>
      <c r="D41" s="15">
        <v>8749.2591233000003</v>
      </c>
      <c r="E41" s="15">
        <v>2483.7719474999999</v>
      </c>
      <c r="F41" s="15">
        <v>2089.5222079999999</v>
      </c>
      <c r="G41" s="15">
        <v>206.53139241</v>
      </c>
      <c r="H41" s="15">
        <v>31226.932499999999</v>
      </c>
      <c r="J41" s="15" t="s">
        <v>437</v>
      </c>
      <c r="K41" s="15">
        <v>11.3510292246867</v>
      </c>
      <c r="L41" s="15">
        <v>968.129362595727</v>
      </c>
      <c r="M41" s="15">
        <v>447.715229939111</v>
      </c>
      <c r="N41" s="15">
        <v>447.715229939111</v>
      </c>
      <c r="O41" s="15">
        <v>262.95493168531198</v>
      </c>
      <c r="P41" s="15">
        <v>175.22651188003999</v>
      </c>
      <c r="Q41" s="15">
        <v>636.31013254645802</v>
      </c>
      <c r="R41" s="15">
        <v>911.80719850385299</v>
      </c>
      <c r="S41" s="15">
        <v>16491.313031233902</v>
      </c>
      <c r="T41" s="15">
        <v>287.27384221505901</v>
      </c>
      <c r="U41" s="15">
        <v>249.849192752119</v>
      </c>
      <c r="V41" s="15">
        <v>158.03505754514799</v>
      </c>
      <c r="W41" s="15">
        <v>3147.8977580352898</v>
      </c>
      <c r="X41" s="15">
        <v>14.620318682512901</v>
      </c>
      <c r="Y41" s="15">
        <v>321.42696742856901</v>
      </c>
      <c r="Z41" s="15">
        <v>321.42696742856901</v>
      </c>
      <c r="AA41" s="15">
        <v>142.21734748920801</v>
      </c>
      <c r="AB41" s="15">
        <v>0</v>
      </c>
      <c r="AC41" s="15">
        <v>58.622948038823402</v>
      </c>
      <c r="AD41" s="15">
        <v>21.9647186515407</v>
      </c>
      <c r="AE41" s="15">
        <v>8.3990604490304506</v>
      </c>
      <c r="AF41" s="15">
        <v>1.38058447717247E-3</v>
      </c>
      <c r="AG41" s="15">
        <v>3420.9877840209801</v>
      </c>
      <c r="AH41" s="15">
        <v>165.44253490005201</v>
      </c>
      <c r="AI41" s="15">
        <v>153.96751700696501</v>
      </c>
      <c r="AJ41" s="15">
        <v>196.247207129624</v>
      </c>
      <c r="AK41" s="15">
        <v>56.904390068685103</v>
      </c>
      <c r="AL41" s="15">
        <v>21.040591216953501</v>
      </c>
      <c r="AM41" s="15">
        <v>0</v>
      </c>
      <c r="AN41" s="15">
        <v>34324.485515412998</v>
      </c>
      <c r="AO41" s="15">
        <v>7872.5189507322102</v>
      </c>
      <c r="AP41" s="15">
        <v>816.10218695877904</v>
      </c>
      <c r="AQ41" s="15">
        <v>8747.2440857298097</v>
      </c>
      <c r="AR41" s="15">
        <v>1.15368544094937</v>
      </c>
      <c r="AS41" s="15">
        <v>346.44498324418902</v>
      </c>
      <c r="AT41" s="15">
        <v>7.0730714628678804E-2</v>
      </c>
      <c r="AU41" s="15">
        <v>4.8038379627088101</v>
      </c>
      <c r="AV41" s="15">
        <v>9461.0108644411994</v>
      </c>
      <c r="AW41" s="15">
        <v>4.5414197065648096</v>
      </c>
      <c r="AX41" s="15">
        <v>6.36034763769241</v>
      </c>
      <c r="AY41" s="15">
        <v>366.123603355434</v>
      </c>
      <c r="AZ41" s="15">
        <v>4.2564070063989101</v>
      </c>
      <c r="BA41" s="15">
        <v>5.5965639267624496</v>
      </c>
      <c r="BB41" s="15">
        <v>12.0599194376009</v>
      </c>
      <c r="BC41" s="15">
        <v>2487.2342886156998</v>
      </c>
      <c r="BD41" s="15">
        <v>2092.40963506654</v>
      </c>
      <c r="BE41" s="15">
        <v>394.82465354916502</v>
      </c>
      <c r="BF41" s="15">
        <v>0.80090740587641895</v>
      </c>
      <c r="BG41" s="15">
        <v>7.7618698413223303E-2</v>
      </c>
      <c r="BH41" s="15">
        <v>386.85304174672098</v>
      </c>
      <c r="BI41" s="15">
        <v>1.73712872291759</v>
      </c>
      <c r="BJ41" s="15">
        <v>465.64521015007898</v>
      </c>
      <c r="BK41" s="15">
        <v>3.9962253602076698</v>
      </c>
      <c r="BL41" s="15">
        <v>4.26765992713724</v>
      </c>
      <c r="BM41" s="15">
        <v>777.20497881909296</v>
      </c>
      <c r="BN41" s="15">
        <v>8641.7452684218206</v>
      </c>
      <c r="BO41" s="15">
        <v>15.088651888865</v>
      </c>
      <c r="BP41" s="15">
        <v>32.680695663287999</v>
      </c>
      <c r="BQ41" s="15">
        <v>0.31541765077685302</v>
      </c>
      <c r="BR41" s="15">
        <v>206.54374179819899</v>
      </c>
      <c r="BS41" s="15">
        <v>3065.8286511619699</v>
      </c>
      <c r="BT41" s="15">
        <v>0</v>
      </c>
      <c r="BU41" s="15">
        <v>620.60488758366398</v>
      </c>
      <c r="BV41" s="15">
        <v>808.42246689823298</v>
      </c>
      <c r="BW41" s="15">
        <v>584.12339173744897</v>
      </c>
      <c r="BX41" s="15">
        <v>31261.101169441699</v>
      </c>
      <c r="BY41" s="15">
        <v>689.55917593193703</v>
      </c>
      <c r="CA41" s="26">
        <f t="shared" si="0"/>
        <v>1.0979934881169768</v>
      </c>
      <c r="CB41" s="25">
        <f t="shared" si="1"/>
        <v>6.7018763240482169E-3</v>
      </c>
      <c r="CC41" s="13">
        <f t="shared" si="2"/>
        <v>1.7148182528462185E-3</v>
      </c>
      <c r="CD41" s="13">
        <f t="shared" si="3"/>
        <v>8.300449442615504E-4</v>
      </c>
      <c r="CE41" s="13">
        <f t="shared" si="4"/>
        <v>-2.3030950870163756E-4</v>
      </c>
      <c r="CF41" s="13">
        <f t="shared" si="5"/>
        <v>1.3939851117107957E-3</v>
      </c>
      <c r="CG41" s="13">
        <f t="shared" si="6"/>
        <v>1.3818599560632729E-3</v>
      </c>
      <c r="CH41" s="13">
        <f t="shared" si="7"/>
        <v>5.9794242680952967E-5</v>
      </c>
      <c r="CI41" s="13">
        <f t="shared" si="8"/>
        <v>1.0942051205862227E-3</v>
      </c>
    </row>
    <row r="42" spans="1:87" x14ac:dyDescent="0.25">
      <c r="A42" s="17" t="s">
        <v>567</v>
      </c>
      <c r="B42" s="15">
        <v>65400.841612999997</v>
      </c>
      <c r="C42" s="15">
        <v>8.6448612499999994E-2</v>
      </c>
      <c r="D42" s="15">
        <v>3772.4273287000001</v>
      </c>
      <c r="E42" s="15">
        <v>6756.9020370999997</v>
      </c>
      <c r="F42" s="15">
        <v>5660.9767103000004</v>
      </c>
      <c r="G42" s="15">
        <v>199.16592750000001</v>
      </c>
      <c r="H42" s="15">
        <v>28032.31162</v>
      </c>
      <c r="J42" s="15" t="s">
        <v>567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CA42" s="26" t="e">
        <f t="shared" si="0"/>
        <v>#DIV/0!</v>
      </c>
      <c r="CB42" s="25" t="e">
        <f t="shared" si="1"/>
        <v>#DIV/0!</v>
      </c>
      <c r="CC42" s="13">
        <f t="shared" si="2"/>
        <v>-1</v>
      </c>
      <c r="CD42" s="13">
        <f t="shared" si="3"/>
        <v>-1</v>
      </c>
      <c r="CE42" s="13">
        <f t="shared" si="4"/>
        <v>-1</v>
      </c>
      <c r="CF42" s="13">
        <f t="shared" si="5"/>
        <v>-1</v>
      </c>
      <c r="CG42" s="13">
        <f t="shared" si="6"/>
        <v>-1</v>
      </c>
      <c r="CH42" s="13">
        <f t="shared" si="7"/>
        <v>-1</v>
      </c>
      <c r="CI42" s="13">
        <f t="shared" si="8"/>
        <v>-1</v>
      </c>
    </row>
    <row r="43" spans="1:87" x14ac:dyDescent="0.25">
      <c r="A43" s="17" t="s">
        <v>568</v>
      </c>
      <c r="B43" s="15">
        <v>25729.163137</v>
      </c>
      <c r="C43" s="15">
        <v>6.6281808230000001</v>
      </c>
      <c r="D43" s="15">
        <v>11105.127455</v>
      </c>
      <c r="E43" s="15">
        <v>3376.3138568999998</v>
      </c>
      <c r="F43" s="15">
        <v>2717.8916128000001</v>
      </c>
      <c r="G43" s="15">
        <v>275.65760404999997</v>
      </c>
      <c r="H43" s="15">
        <v>40151.871378999997</v>
      </c>
      <c r="J43" s="15" t="s">
        <v>568</v>
      </c>
      <c r="K43" s="15">
        <v>15.8634188776402</v>
      </c>
      <c r="L43" s="15">
        <v>716.82611539656295</v>
      </c>
      <c r="M43" s="15">
        <v>194.94677442789299</v>
      </c>
      <c r="N43" s="15">
        <v>194.94677442789299</v>
      </c>
      <c r="O43" s="15">
        <v>117.67475158120899</v>
      </c>
      <c r="P43" s="15">
        <v>175.03713982474599</v>
      </c>
      <c r="Q43" s="15">
        <v>415.60586556961101</v>
      </c>
      <c r="R43" s="15">
        <v>345.48621717204497</v>
      </c>
      <c r="S43" s="15">
        <v>7291.6104669719998</v>
      </c>
      <c r="T43" s="15">
        <v>139.547941280358</v>
      </c>
      <c r="U43" s="15">
        <v>130.194556591256</v>
      </c>
      <c r="V43" s="15">
        <v>63.396107312411097</v>
      </c>
      <c r="W43" s="15">
        <v>3160.4024847938599</v>
      </c>
      <c r="X43" s="15">
        <v>24.062088775286799</v>
      </c>
      <c r="Y43" s="15">
        <v>139.91319447887099</v>
      </c>
      <c r="Z43" s="15">
        <v>139.91319447887099</v>
      </c>
      <c r="AA43" s="15">
        <v>52.513897691314497</v>
      </c>
      <c r="AB43" s="15">
        <v>0</v>
      </c>
      <c r="AC43" s="15">
        <v>38.636736876822198</v>
      </c>
      <c r="AD43" s="15">
        <v>11.515690422229101</v>
      </c>
      <c r="AE43" s="15">
        <v>2.9957281821773201</v>
      </c>
      <c r="AF43" s="15">
        <v>2.2521813735619799E-4</v>
      </c>
      <c r="AG43" s="15">
        <v>2463.5585115109898</v>
      </c>
      <c r="AH43" s="15">
        <v>102.482010417872</v>
      </c>
      <c r="AI43" s="15">
        <v>105.65587620133699</v>
      </c>
      <c r="AJ43" s="15">
        <v>71.136524165607199</v>
      </c>
      <c r="AK43" s="15">
        <v>21.331257307202002</v>
      </c>
      <c r="AL43" s="15">
        <v>4.0081613916235197</v>
      </c>
      <c r="AM43" s="15">
        <v>0</v>
      </c>
      <c r="AN43" s="15">
        <v>24517.056644014101</v>
      </c>
      <c r="AO43" s="15">
        <v>4831.6245220324399</v>
      </c>
      <c r="AP43" s="15">
        <v>498.21009997299302</v>
      </c>
      <c r="AQ43" s="15">
        <v>5368.4713588822597</v>
      </c>
      <c r="AR43" s="15">
        <v>0.62761353678201204</v>
      </c>
      <c r="AS43" s="15">
        <v>209.94317851689499</v>
      </c>
      <c r="AT43" s="15">
        <v>1.2999611053095699E-2</v>
      </c>
      <c r="AU43" s="15">
        <v>4.0665731134222796</v>
      </c>
      <c r="AV43" s="15">
        <v>7046.5475635982702</v>
      </c>
      <c r="AW43" s="15">
        <v>4.9451260717494199</v>
      </c>
      <c r="AX43" s="15">
        <v>2.3462614582472101</v>
      </c>
      <c r="AY43" s="15">
        <v>306.77545351830003</v>
      </c>
      <c r="AZ43" s="15">
        <v>3.5958738096419101</v>
      </c>
      <c r="BA43" s="15">
        <v>0.45487256035979401</v>
      </c>
      <c r="BB43" s="15">
        <v>5.1445533343254102</v>
      </c>
      <c r="BC43" s="15">
        <v>1366.56943188226</v>
      </c>
      <c r="BD43" s="15">
        <v>955.50809291612495</v>
      </c>
      <c r="BE43" s="15">
        <v>411.06133896614199</v>
      </c>
      <c r="BF43" s="15">
        <v>0.54083481164260805</v>
      </c>
      <c r="BG43" s="15">
        <v>7.3508388339754302E-2</v>
      </c>
      <c r="BH43" s="15">
        <v>70.286667636700301</v>
      </c>
      <c r="BI43" s="15">
        <v>0.81410916747962103</v>
      </c>
      <c r="BJ43" s="15">
        <v>187.163098243467</v>
      </c>
      <c r="BK43" s="15">
        <v>1.58397128568042</v>
      </c>
      <c r="BL43" s="15">
        <v>1.83945487601757</v>
      </c>
      <c r="BM43" s="15">
        <v>346.29160920870601</v>
      </c>
      <c r="BN43" s="15">
        <v>5367.3392588626903</v>
      </c>
      <c r="BO43" s="15">
        <v>12.722058744357501</v>
      </c>
      <c r="BP43" s="15">
        <v>6.5787216367113599</v>
      </c>
      <c r="BQ43" s="15">
        <v>0.28534505097637197</v>
      </c>
      <c r="BR43" s="15">
        <v>121.57420041998</v>
      </c>
      <c r="BS43" s="15">
        <v>2248.6577835876401</v>
      </c>
      <c r="BT43" s="15">
        <v>0</v>
      </c>
      <c r="BU43" s="15">
        <v>705.73545934692197</v>
      </c>
      <c r="BV43" s="15">
        <v>509.645875086003</v>
      </c>
      <c r="BW43" s="15">
        <v>377.595460450053</v>
      </c>
      <c r="BX43" s="15">
        <v>22501.339556430001</v>
      </c>
      <c r="BY43" s="15">
        <v>476.187673613257</v>
      </c>
      <c r="CA43" s="26">
        <f t="shared" si="0"/>
        <v>1.0895820927695874</v>
      </c>
      <c r="CB43" s="25">
        <f t="shared" si="1"/>
        <v>7.1969717809701687E-3</v>
      </c>
      <c r="CC43" s="13">
        <f t="shared" si="2"/>
        <v>-0.71660133568486528</v>
      </c>
      <c r="CD43" s="13">
        <f t="shared" si="3"/>
        <v>-0.39528484532059371</v>
      </c>
      <c r="CE43" s="13">
        <f t="shared" si="4"/>
        <v>-0.51657724050117537</v>
      </c>
      <c r="CF43" s="13">
        <f t="shared" si="5"/>
        <v>-0.59524810494454716</v>
      </c>
      <c r="CG43" s="13">
        <f t="shared" si="6"/>
        <v>-0.64843774916699104</v>
      </c>
      <c r="CH43" s="13">
        <f t="shared" si="7"/>
        <v>-0.55896663602311381</v>
      </c>
      <c r="CI43" s="13">
        <f t="shared" si="8"/>
        <v>-0.43959425093699311</v>
      </c>
    </row>
    <row r="44" spans="1:87" x14ac:dyDescent="0.25">
      <c r="A44" s="17" t="s">
        <v>569</v>
      </c>
      <c r="B44" s="15">
        <v>11124.934418000001</v>
      </c>
      <c r="C44" s="15">
        <v>3.66395043E-2</v>
      </c>
      <c r="D44" s="15">
        <v>3294.2101978000001</v>
      </c>
      <c r="E44" s="15">
        <v>1467.7098747</v>
      </c>
      <c r="F44" s="15">
        <v>1179.8017572000001</v>
      </c>
      <c r="G44" s="15">
        <v>85.933173697000001</v>
      </c>
      <c r="H44" s="15">
        <v>11968.349184999999</v>
      </c>
      <c r="J44" s="15" t="s">
        <v>569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CA44" s="26" t="e">
        <f t="shared" si="0"/>
        <v>#DIV/0!</v>
      </c>
      <c r="CB44" s="25" t="e">
        <f t="shared" si="1"/>
        <v>#DIV/0!</v>
      </c>
      <c r="CC44" s="13">
        <f t="shared" si="2"/>
        <v>-1</v>
      </c>
      <c r="CD44" s="13">
        <f t="shared" si="3"/>
        <v>-1</v>
      </c>
      <c r="CE44" s="13">
        <f t="shared" si="4"/>
        <v>-1</v>
      </c>
      <c r="CF44" s="13">
        <f t="shared" si="5"/>
        <v>-1</v>
      </c>
      <c r="CG44" s="13">
        <f t="shared" si="6"/>
        <v>-1</v>
      </c>
      <c r="CH44" s="13">
        <f t="shared" si="7"/>
        <v>-1</v>
      </c>
      <c r="CI44" s="13">
        <f t="shared" si="8"/>
        <v>-1</v>
      </c>
    </row>
    <row r="45" spans="1:87" x14ac:dyDescent="0.25">
      <c r="A45" s="17" t="s">
        <v>570</v>
      </c>
      <c r="B45" s="15">
        <v>255758.85154</v>
      </c>
      <c r="C45" s="15">
        <v>13.420586392000001</v>
      </c>
      <c r="D45" s="15">
        <v>17524.047802000001</v>
      </c>
      <c r="E45" s="15">
        <v>24476.089835999999</v>
      </c>
      <c r="F45" s="15">
        <v>22254.650951</v>
      </c>
      <c r="G45" s="15">
        <v>817.15964281000004</v>
      </c>
      <c r="H45" s="15">
        <v>102546.3447</v>
      </c>
      <c r="J45" s="15" t="s">
        <v>570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CA45" s="26" t="e">
        <f t="shared" si="0"/>
        <v>#DIV/0!</v>
      </c>
      <c r="CB45" s="25" t="e">
        <f t="shared" si="1"/>
        <v>#DIV/0!</v>
      </c>
      <c r="CC45" s="13">
        <f t="shared" si="2"/>
        <v>-1</v>
      </c>
      <c r="CD45" s="13">
        <f t="shared" si="3"/>
        <v>-1</v>
      </c>
      <c r="CE45" s="13">
        <f t="shared" si="4"/>
        <v>-1</v>
      </c>
      <c r="CF45" s="13">
        <f t="shared" si="5"/>
        <v>-1</v>
      </c>
      <c r="CG45" s="13">
        <f t="shared" si="6"/>
        <v>-1</v>
      </c>
      <c r="CH45" s="13">
        <f t="shared" si="7"/>
        <v>-1</v>
      </c>
      <c r="CI45" s="13">
        <f t="shared" si="8"/>
        <v>-1</v>
      </c>
    </row>
    <row r="46" spans="1:87" x14ac:dyDescent="0.25">
      <c r="A46" s="17" t="s">
        <v>571</v>
      </c>
      <c r="B46" s="15">
        <v>63959.093310999997</v>
      </c>
      <c r="C46" s="15">
        <v>5.5212594224</v>
      </c>
      <c r="D46" s="15">
        <v>3873.9372087000002</v>
      </c>
      <c r="E46" s="15">
        <v>6192.3882553000003</v>
      </c>
      <c r="F46" s="15">
        <v>5425.2846005000001</v>
      </c>
      <c r="G46" s="15">
        <v>186.14525057</v>
      </c>
      <c r="H46" s="15">
        <v>27742.405086999999</v>
      </c>
      <c r="J46" s="15" t="s">
        <v>571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CA46" s="26" t="e">
        <f t="shared" si="0"/>
        <v>#DIV/0!</v>
      </c>
      <c r="CB46" s="25" t="e">
        <f t="shared" si="1"/>
        <v>#DIV/0!</v>
      </c>
      <c r="CC46" s="13">
        <f t="shared" si="2"/>
        <v>-1</v>
      </c>
      <c r="CD46" s="13">
        <f t="shared" si="3"/>
        <v>-1</v>
      </c>
      <c r="CE46" s="13">
        <f t="shared" si="4"/>
        <v>-1</v>
      </c>
      <c r="CF46" s="13">
        <f t="shared" si="5"/>
        <v>-1</v>
      </c>
      <c r="CG46" s="13">
        <f t="shared" si="6"/>
        <v>-1</v>
      </c>
      <c r="CH46" s="13">
        <f t="shared" si="7"/>
        <v>-1</v>
      </c>
      <c r="CI46" s="13">
        <f t="shared" si="8"/>
        <v>-1</v>
      </c>
    </row>
    <row r="47" spans="1:87" x14ac:dyDescent="0.25">
      <c r="A47" s="17" t="s">
        <v>572</v>
      </c>
      <c r="B47" s="15">
        <v>18259.504324000001</v>
      </c>
      <c r="C47" s="15">
        <v>0.51718449720000004</v>
      </c>
      <c r="D47" s="15">
        <v>7314.7126901000001</v>
      </c>
      <c r="E47" s="15">
        <v>3644.1909059999998</v>
      </c>
      <c r="F47" s="15">
        <v>3145.2792985000001</v>
      </c>
      <c r="G47" s="15">
        <v>300.90363066999998</v>
      </c>
      <c r="H47" s="15">
        <v>15089.408031999999</v>
      </c>
      <c r="J47" s="15" t="s">
        <v>572</v>
      </c>
      <c r="K47" s="15">
        <v>3.9305606650991899E-2</v>
      </c>
      <c r="L47" s="15">
        <v>25.747593426077</v>
      </c>
      <c r="M47" s="15">
        <v>46.913762869388798</v>
      </c>
      <c r="N47" s="15">
        <v>46.913762869388798</v>
      </c>
      <c r="O47" s="15">
        <v>26.8657433988988</v>
      </c>
      <c r="P47" s="15">
        <v>1.0412803130438</v>
      </c>
      <c r="Q47" s="15">
        <v>16.435703258001801</v>
      </c>
      <c r="R47" s="15">
        <v>108.184820484493</v>
      </c>
      <c r="S47" s="15">
        <v>1702.1817007115301</v>
      </c>
      <c r="T47" s="15">
        <v>30.055307570984901</v>
      </c>
      <c r="U47" s="15">
        <v>12.7837437974629</v>
      </c>
      <c r="V47" s="15">
        <v>18.613071290678398</v>
      </c>
      <c r="W47" s="15">
        <v>16.028716073581801</v>
      </c>
      <c r="X47" s="15">
        <v>2.4971179733185599E-2</v>
      </c>
      <c r="Y47" s="15">
        <v>31.782086777540599</v>
      </c>
      <c r="Z47" s="15">
        <v>31.782086777540599</v>
      </c>
      <c r="AA47" s="15">
        <v>17.605060336232999</v>
      </c>
      <c r="AB47" s="15">
        <v>0</v>
      </c>
      <c r="AC47" s="15">
        <v>1.85496086509366</v>
      </c>
      <c r="AD47" s="15">
        <v>1.5105306106446801</v>
      </c>
      <c r="AE47" s="15">
        <v>1.07064795847163</v>
      </c>
      <c r="AF47" s="15">
        <v>4.25587023434606E-5</v>
      </c>
      <c r="AG47" s="15">
        <v>112.366295751252</v>
      </c>
      <c r="AH47" s="15">
        <v>5.1186056980130799</v>
      </c>
      <c r="AI47" s="15">
        <v>1.2705665613875801</v>
      </c>
      <c r="AJ47" s="15">
        <v>24.6930463667438</v>
      </c>
      <c r="AK47" s="15">
        <v>7.29912276131388</v>
      </c>
      <c r="AL47" s="15">
        <v>6.85273797516491E-3</v>
      </c>
      <c r="AM47" s="15">
        <v>0</v>
      </c>
      <c r="AN47" s="15">
        <v>649.50955196569601</v>
      </c>
      <c r="AO47" s="15">
        <v>257.53410923461001</v>
      </c>
      <c r="AP47" s="15">
        <v>26.759868343943001</v>
      </c>
      <c r="AQ47" s="15">
        <v>286.14893844364599</v>
      </c>
      <c r="AR47" s="15">
        <v>3.2424191184675599E-2</v>
      </c>
      <c r="AS47" s="15">
        <v>19.1966601019307</v>
      </c>
      <c r="AT47" s="15">
        <v>2.1142760517095199E-3</v>
      </c>
      <c r="AU47" s="15">
        <v>4.9303245534262602E-2</v>
      </c>
      <c r="AV47" s="15">
        <v>103.718391662626</v>
      </c>
      <c r="AW47" s="15">
        <v>5.2905670067295997E-2</v>
      </c>
      <c r="AX47" s="15">
        <v>0.43172378445410797</v>
      </c>
      <c r="AY47" s="15">
        <v>17.9110778948064</v>
      </c>
      <c r="AZ47" s="15">
        <v>4.6753070101467703E-2</v>
      </c>
      <c r="BA47" s="15">
        <v>0.19591140917232899</v>
      </c>
      <c r="BB47" s="15">
        <v>1.3042201897077199</v>
      </c>
      <c r="BC47" s="15">
        <v>172.420370830591</v>
      </c>
      <c r="BD47" s="15">
        <v>163.06989411415501</v>
      </c>
      <c r="BE47" s="15">
        <v>9.3504767164360008</v>
      </c>
      <c r="BF47" s="15">
        <v>2.03093798949497E-2</v>
      </c>
      <c r="BG47" s="15">
        <v>5.7597790968766003E-4</v>
      </c>
      <c r="BH47" s="15">
        <v>14.893420231815901</v>
      </c>
      <c r="BI47" s="15">
        <v>0.132408555476556</v>
      </c>
      <c r="BJ47" s="15">
        <v>50.795803006001996</v>
      </c>
      <c r="BK47" s="15">
        <v>0.225655170995993</v>
      </c>
      <c r="BL47" s="15">
        <v>0.30386300666346999</v>
      </c>
      <c r="BM47" s="15">
        <v>75.107855542143994</v>
      </c>
      <c r="BN47" s="15">
        <v>90.204470074460005</v>
      </c>
      <c r="BO47" s="15">
        <v>0.15416469551414499</v>
      </c>
      <c r="BP47" s="15">
        <v>1.44156496613149</v>
      </c>
      <c r="BQ47" s="15">
        <v>2.3783177631905199E-3</v>
      </c>
      <c r="BR47" s="15">
        <v>8.8847079543863803</v>
      </c>
      <c r="BS47" s="15">
        <v>24.051480137922901</v>
      </c>
      <c r="BT47" s="15">
        <v>0</v>
      </c>
      <c r="BU47" s="15">
        <v>3.0981488002089899</v>
      </c>
      <c r="BV47" s="15">
        <v>12.022943108623201</v>
      </c>
      <c r="BW47" s="15">
        <v>2.7286315801782401</v>
      </c>
      <c r="BX47" s="15">
        <v>604.30231507355097</v>
      </c>
      <c r="BY47" s="15">
        <v>8.9811491953879194</v>
      </c>
      <c r="CA47" s="26">
        <f t="shared" si="0"/>
        <v>1.074808975184288</v>
      </c>
      <c r="CB47" s="25">
        <f t="shared" si="1"/>
        <v>6.4825012987387853E-3</v>
      </c>
      <c r="CC47" s="13">
        <f t="shared" si="2"/>
        <v>-0.90677831826605437</v>
      </c>
      <c r="CD47" s="13">
        <f t="shared" si="3"/>
        <v>-0.98674991610872875</v>
      </c>
      <c r="CE47" s="13">
        <f t="shared" si="4"/>
        <v>-0.96088035845468944</v>
      </c>
      <c r="CF47" s="13">
        <f t="shared" si="5"/>
        <v>-0.95268624084794562</v>
      </c>
      <c r="CG47" s="13">
        <f t="shared" si="6"/>
        <v>-0.94815408151768144</v>
      </c>
      <c r="CH47" s="13">
        <f t="shared" si="7"/>
        <v>-0.97047324442512217</v>
      </c>
      <c r="CI47" s="13">
        <f t="shared" si="8"/>
        <v>-0.95995188719186253</v>
      </c>
    </row>
    <row r="48" spans="1:87" x14ac:dyDescent="0.25">
      <c r="A48" s="79"/>
      <c r="CC48" s="13"/>
      <c r="CD48" s="13"/>
      <c r="CE48" s="13"/>
      <c r="CF48" s="13"/>
      <c r="CG48" s="13"/>
      <c r="CH48" s="13"/>
      <c r="CI48" s="13"/>
    </row>
    <row r="49" spans="1:87" x14ac:dyDescent="0.25">
      <c r="A49" s="80" t="s">
        <v>348</v>
      </c>
      <c r="B49" s="1">
        <f t="shared" ref="B49:H49" si="9">SUM(B3:B47)</f>
        <v>3902983.3162225997</v>
      </c>
      <c r="C49" s="1">
        <f t="shared" si="9"/>
        <v>6698.5126184756009</v>
      </c>
      <c r="D49" s="1">
        <f t="shared" si="9"/>
        <v>593598.24974023993</v>
      </c>
      <c r="E49" s="1">
        <f t="shared" si="9"/>
        <v>440592.02697245305</v>
      </c>
      <c r="F49" s="1">
        <f t="shared" si="9"/>
        <v>340353.83388579002</v>
      </c>
      <c r="G49" s="1">
        <f t="shared" si="9"/>
        <v>26757.770068878803</v>
      </c>
      <c r="H49" s="1">
        <f t="shared" si="9"/>
        <v>2064944.7029384598</v>
      </c>
      <c r="K49" s="1">
        <f t="shared" ref="K49:Z49" si="10">SUM(K3:K47)</f>
        <v>1202.8798675084909</v>
      </c>
      <c r="L49" s="1">
        <f t="shared" si="10"/>
        <v>53537.054335344466</v>
      </c>
      <c r="M49" s="1">
        <f t="shared" si="10"/>
        <v>19054.355808560336</v>
      </c>
      <c r="N49" s="1">
        <f t="shared" si="10"/>
        <v>19054.355808560336</v>
      </c>
      <c r="O49" s="1">
        <f t="shared" si="10"/>
        <v>10454.933754692342</v>
      </c>
      <c r="P49" s="1">
        <f t="shared" si="10"/>
        <v>7397.3444889654384</v>
      </c>
      <c r="Q49" s="1">
        <f t="shared" si="10"/>
        <v>17819.909661849146</v>
      </c>
      <c r="R49" s="1">
        <f t="shared" si="10"/>
        <v>1511066.7038143135</v>
      </c>
      <c r="S49" s="1">
        <f t="shared" si="10"/>
        <v>2135241.7125330539</v>
      </c>
      <c r="T49" s="1">
        <f t="shared" si="10"/>
        <v>23570.4096936446</v>
      </c>
      <c r="U49" s="1">
        <f t="shared" si="10"/>
        <v>33861.94802270201</v>
      </c>
      <c r="V49" s="1">
        <f t="shared" si="10"/>
        <v>11890.157776481103</v>
      </c>
      <c r="W49" s="1">
        <f t="shared" si="10"/>
        <v>78701.435895154034</v>
      </c>
      <c r="X49" s="1">
        <f t="shared" si="10"/>
        <v>801.50486032204265</v>
      </c>
      <c r="Y49" s="1">
        <f t="shared" si="10"/>
        <v>15626.549321237568</v>
      </c>
      <c r="Z49" s="1">
        <f t="shared" si="10"/>
        <v>15626.549319913647</v>
      </c>
      <c r="AA49" s="1"/>
      <c r="AB49" s="1"/>
      <c r="AC49" s="1">
        <f>SUM(AC3:AC47)</f>
        <v>2282.6555104071981</v>
      </c>
      <c r="AD49" s="1">
        <f>SUM(AD3:AD47)</f>
        <v>4369.0475883497811</v>
      </c>
      <c r="AE49" s="1">
        <f>SUM(AE3:AE47)</f>
        <v>526.04301080131472</v>
      </c>
      <c r="AF49" s="1"/>
      <c r="AG49" s="1">
        <f>SUM(AG3:AG47)</f>
        <v>112145.36225902889</v>
      </c>
      <c r="AH49" s="1">
        <f>SUM(AH3:AH47)</f>
        <v>4156.7188241594749</v>
      </c>
      <c r="AI49" s="1">
        <f>SUM(AI3:AI47)</f>
        <v>5269.875701855759</v>
      </c>
      <c r="AJ49" s="1"/>
      <c r="AK49" s="1">
        <f t="shared" ref="AK49:AS49" si="11">SUM(AK3:AK47)</f>
        <v>3008.3829800625554</v>
      </c>
      <c r="AL49" s="1">
        <f t="shared" si="11"/>
        <v>6068.6424707617825</v>
      </c>
      <c r="AM49" s="1">
        <f t="shared" si="11"/>
        <v>0</v>
      </c>
      <c r="AN49" s="1">
        <f t="shared" si="11"/>
        <v>1112202.5578215709</v>
      </c>
      <c r="AO49" s="1">
        <f t="shared" si="11"/>
        <v>338866.41716027388</v>
      </c>
      <c r="AP49" s="1">
        <f t="shared" si="11"/>
        <v>35370.835384289414</v>
      </c>
      <c r="AQ49" s="1">
        <f t="shared" si="11"/>
        <v>376519.90805497067</v>
      </c>
      <c r="AR49" s="1">
        <f t="shared" si="11"/>
        <v>22.212886487489342</v>
      </c>
      <c r="AS49" s="1">
        <f t="shared" si="11"/>
        <v>34595.07661740324</v>
      </c>
      <c r="AT49" s="1"/>
      <c r="AU49" s="1">
        <f t="shared" ref="AU49:BY49" si="12">SUM(AU3:AU47)</f>
        <v>286.78874174865598</v>
      </c>
      <c r="AV49" s="1">
        <f t="shared" si="12"/>
        <v>394241.63573643361</v>
      </c>
      <c r="AW49" s="1">
        <f t="shared" si="12"/>
        <v>628.54441989957172</v>
      </c>
      <c r="AX49" s="1">
        <f t="shared" si="12"/>
        <v>717.28470815565834</v>
      </c>
      <c r="AY49" s="1">
        <f t="shared" si="12"/>
        <v>18131.178598822677</v>
      </c>
      <c r="AZ49" s="1">
        <f t="shared" si="12"/>
        <v>797.15074047328778</v>
      </c>
      <c r="BA49" s="1">
        <f t="shared" si="12"/>
        <v>306.54872528225627</v>
      </c>
      <c r="BB49" s="1">
        <f t="shared" si="12"/>
        <v>1226.4370906630918</v>
      </c>
      <c r="BC49" s="1">
        <f t="shared" si="12"/>
        <v>213468.85926725777</v>
      </c>
      <c r="BD49" s="1">
        <f t="shared" si="12"/>
        <v>152839.21001177677</v>
      </c>
      <c r="BE49" s="1">
        <f t="shared" si="12"/>
        <v>60629.649255481003</v>
      </c>
      <c r="BF49" s="1">
        <f t="shared" si="12"/>
        <v>36.465283315385371</v>
      </c>
      <c r="BG49" s="1">
        <f t="shared" si="12"/>
        <v>42.76579433370253</v>
      </c>
      <c r="BH49" s="1">
        <f t="shared" si="12"/>
        <v>18042.85715341946</v>
      </c>
      <c r="BI49" s="1">
        <f t="shared" si="12"/>
        <v>204.59013456215084</v>
      </c>
      <c r="BJ49" s="1">
        <f t="shared" si="12"/>
        <v>39845.38626817456</v>
      </c>
      <c r="BK49" s="1">
        <f t="shared" si="12"/>
        <v>336.50710842166791</v>
      </c>
      <c r="BL49" s="1">
        <f t="shared" si="12"/>
        <v>471.53726759141523</v>
      </c>
      <c r="BM49" s="1">
        <f t="shared" si="12"/>
        <v>66863.239511209787</v>
      </c>
      <c r="BN49" s="1">
        <f t="shared" si="12"/>
        <v>106690.54444203779</v>
      </c>
      <c r="BO49" s="1">
        <f t="shared" si="12"/>
        <v>1010.1016605524682</v>
      </c>
      <c r="BP49" s="1">
        <f t="shared" si="12"/>
        <v>3865.5345300289205</v>
      </c>
      <c r="BQ49" s="1">
        <f t="shared" si="12"/>
        <v>26.292275121930729</v>
      </c>
      <c r="BR49" s="1">
        <f t="shared" si="12"/>
        <v>15849.286739524718</v>
      </c>
      <c r="BS49" s="1">
        <f t="shared" si="12"/>
        <v>69256.627898615916</v>
      </c>
      <c r="BT49" s="1">
        <f t="shared" si="12"/>
        <v>0.45537955349790776</v>
      </c>
      <c r="BU49" s="1">
        <f t="shared" si="12"/>
        <v>18952.334443334374</v>
      </c>
      <c r="BV49" s="1">
        <f t="shared" si="12"/>
        <v>48755.594277316341</v>
      </c>
      <c r="BW49" s="1">
        <f t="shared" si="12"/>
        <v>12363.089152109811</v>
      </c>
      <c r="BX49" s="1">
        <f t="shared" si="12"/>
        <v>987674.59226688091</v>
      </c>
      <c r="BY49" s="1">
        <f t="shared" si="12"/>
        <v>33446.493754962685</v>
      </c>
      <c r="CC49" s="13">
        <f>+(S49-B49)/B49</f>
        <v>-0.45292061494139518</v>
      </c>
      <c r="CD49" s="13">
        <f>+(AL49-C49)/C49</f>
        <v>-9.4031344507216841E-2</v>
      </c>
      <c r="CE49" s="13">
        <f>+(AQ49-D49)/D49</f>
        <v>-0.36569909325080269</v>
      </c>
      <c r="CF49" s="13">
        <f t="shared" ref="CF49:CG51" si="13">+(BC49-E49)/E49</f>
        <v>-0.51549541026850132</v>
      </c>
      <c r="CG49" s="13">
        <f t="shared" si="13"/>
        <v>-0.55094024278550102</v>
      </c>
      <c r="CH49" s="13">
        <f>+(BR49-G49)/G49</f>
        <v>-0.40767535191736437</v>
      </c>
      <c r="CI49" s="13">
        <f>+(BX49-H49)/H49</f>
        <v>-0.52169441106030634</v>
      </c>
    </row>
    <row r="50" spans="1:87" x14ac:dyDescent="0.25">
      <c r="A50" s="80" t="s">
        <v>593</v>
      </c>
      <c r="B50" s="1">
        <f t="shared" ref="B50:H50" si="14">SUM(B3:B15)</f>
        <v>2155139.9525058004</v>
      </c>
      <c r="C50" s="1">
        <f t="shared" si="14"/>
        <v>6275.0713015645988</v>
      </c>
      <c r="D50" s="1">
        <f t="shared" si="14"/>
        <v>371318.29166604002</v>
      </c>
      <c r="E50" s="1">
        <f t="shared" si="14"/>
        <v>193244.117967703</v>
      </c>
      <c r="F50" s="1">
        <f t="shared" si="14"/>
        <v>143031.17243179001</v>
      </c>
      <c r="G50" s="1">
        <f t="shared" si="14"/>
        <v>15358.2782763388</v>
      </c>
      <c r="H50" s="1">
        <f t="shared" si="14"/>
        <v>762085.00940055994</v>
      </c>
      <c r="K50" s="1">
        <f t="shared" ref="K50:Z50" si="15">SUM(K3:K15)</f>
        <v>1003.9807893624632</v>
      </c>
      <c r="L50" s="1">
        <f t="shared" si="15"/>
        <v>44077.474607153337</v>
      </c>
      <c r="M50" s="1">
        <f t="shared" si="15"/>
        <v>15974.811117223171</v>
      </c>
      <c r="N50" s="1">
        <f t="shared" si="15"/>
        <v>15974.811117223171</v>
      </c>
      <c r="O50" s="1">
        <f t="shared" si="15"/>
        <v>8642.5936262817977</v>
      </c>
      <c r="P50" s="1">
        <f t="shared" si="15"/>
        <v>5235.6400263189771</v>
      </c>
      <c r="Q50" s="1">
        <f t="shared" si="15"/>
        <v>13053.728314185215</v>
      </c>
      <c r="R50" s="1">
        <f t="shared" si="15"/>
        <v>1504821.1258022089</v>
      </c>
      <c r="S50" s="1">
        <f t="shared" si="15"/>
        <v>2020227.6393976645</v>
      </c>
      <c r="T50" s="1">
        <f t="shared" si="15"/>
        <v>21524.826063114182</v>
      </c>
      <c r="U50" s="1">
        <f t="shared" si="15"/>
        <v>32182.047871275994</v>
      </c>
      <c r="V50" s="1">
        <f t="shared" si="15"/>
        <v>10816.890259748408</v>
      </c>
      <c r="W50" s="1">
        <f t="shared" si="15"/>
        <v>39421.837887103044</v>
      </c>
      <c r="X50" s="1">
        <f t="shared" si="15"/>
        <v>499.44990553614525</v>
      </c>
      <c r="Y50" s="1">
        <f t="shared" si="15"/>
        <v>13355.660476257075</v>
      </c>
      <c r="Z50" s="1">
        <f t="shared" si="15"/>
        <v>13355.660476257075</v>
      </c>
      <c r="AA50" s="1"/>
      <c r="AB50" s="1"/>
      <c r="AC50" s="1">
        <f>SUM(AC3:AC15)</f>
        <v>1917.8162769221165</v>
      </c>
      <c r="AD50" s="1">
        <f>SUM(AD3:AD15)</f>
        <v>4206.1189709095206</v>
      </c>
      <c r="AE50" s="1">
        <f>SUM(AE3:AE15)</f>
        <v>469.83086108325551</v>
      </c>
      <c r="AF50" s="1"/>
      <c r="AG50" s="1">
        <f>SUM(AG3:AG15)</f>
        <v>80080.671976484198</v>
      </c>
      <c r="AH50" s="1">
        <f>SUM(AH3:AH15)</f>
        <v>2853.0782565710579</v>
      </c>
      <c r="AI50" s="1">
        <f>SUM(AI3:AI15)</f>
        <v>3975.5967317062509</v>
      </c>
      <c r="AJ50" s="1"/>
      <c r="AK50" s="1">
        <f t="shared" ref="AK50:AS50" si="16">SUM(AK3:AK15)</f>
        <v>2606.557874017964</v>
      </c>
      <c r="AL50" s="1">
        <f t="shared" si="16"/>
        <v>5987.1801994549078</v>
      </c>
      <c r="AM50" s="1">
        <f t="shared" si="16"/>
        <v>0</v>
      </c>
      <c r="AN50" s="1">
        <f t="shared" si="16"/>
        <v>805873.35224814247</v>
      </c>
      <c r="AO50" s="1">
        <f t="shared" si="16"/>
        <v>289292.14177414944</v>
      </c>
      <c r="AP50" s="1">
        <f t="shared" si="16"/>
        <v>30227.423347990836</v>
      </c>
      <c r="AQ50" s="1">
        <f t="shared" si="16"/>
        <v>321437.38139906258</v>
      </c>
      <c r="AR50" s="1">
        <f t="shared" si="16"/>
        <v>15.98666705380894</v>
      </c>
      <c r="AS50" s="1">
        <f t="shared" si="16"/>
        <v>31994.46318139703</v>
      </c>
      <c r="AT50" s="1"/>
      <c r="AU50" s="1">
        <f t="shared" ref="AU50:BY50" si="17">SUM(AU3:AU15)</f>
        <v>201.33279090428067</v>
      </c>
      <c r="AV50" s="1">
        <f t="shared" si="17"/>
        <v>305280.15378014202</v>
      </c>
      <c r="AW50" s="1">
        <f t="shared" si="17"/>
        <v>496.73351540384732</v>
      </c>
      <c r="AX50" s="1">
        <f t="shared" si="17"/>
        <v>675.87808355902052</v>
      </c>
      <c r="AY50" s="1">
        <f t="shared" si="17"/>
        <v>15582.730374819859</v>
      </c>
      <c r="AZ50" s="1">
        <f t="shared" si="17"/>
        <v>720.52749674178779</v>
      </c>
      <c r="BA50" s="1">
        <f t="shared" si="17"/>
        <v>246.98938348917068</v>
      </c>
      <c r="BB50" s="1">
        <f t="shared" si="17"/>
        <v>1126.3682836231258</v>
      </c>
      <c r="BC50" s="1">
        <f t="shared" si="17"/>
        <v>184240.9493786878</v>
      </c>
      <c r="BD50" s="1">
        <f t="shared" si="17"/>
        <v>135847.62475170972</v>
      </c>
      <c r="BE50" s="1">
        <f t="shared" si="17"/>
        <v>48393.324626978072</v>
      </c>
      <c r="BF50" s="1">
        <f t="shared" si="17"/>
        <v>28.275778192981576</v>
      </c>
      <c r="BG50" s="1">
        <f t="shared" si="17"/>
        <v>40.961446383482858</v>
      </c>
      <c r="BH50" s="1">
        <f t="shared" si="17"/>
        <v>13611.604973383202</v>
      </c>
      <c r="BI50" s="1">
        <f t="shared" si="17"/>
        <v>191.77611118018896</v>
      </c>
      <c r="BJ50" s="1">
        <f t="shared" si="17"/>
        <v>36583.474262530741</v>
      </c>
      <c r="BK50" s="1">
        <f t="shared" si="17"/>
        <v>308.27892944261617</v>
      </c>
      <c r="BL50" s="1">
        <f t="shared" si="17"/>
        <v>438.22968515255553</v>
      </c>
      <c r="BM50" s="1">
        <f t="shared" si="17"/>
        <v>61282.830529664679</v>
      </c>
      <c r="BN50" s="1">
        <f t="shared" si="17"/>
        <v>46043.378568284985</v>
      </c>
      <c r="BO50" s="1">
        <f t="shared" si="17"/>
        <v>742.36493321301839</v>
      </c>
      <c r="BP50" s="1">
        <f t="shared" si="17"/>
        <v>3549.5895508145054</v>
      </c>
      <c r="BQ50" s="1">
        <f t="shared" si="17"/>
        <v>19.678623210555838</v>
      </c>
      <c r="BR50" s="1">
        <f t="shared" si="17"/>
        <v>14263.014108661382</v>
      </c>
      <c r="BS50" s="1">
        <f t="shared" si="17"/>
        <v>38983.045288612484</v>
      </c>
      <c r="BT50" s="1">
        <f t="shared" si="17"/>
        <v>0.45537955349790776</v>
      </c>
      <c r="BU50" s="1">
        <f t="shared" si="17"/>
        <v>10182.234103107312</v>
      </c>
      <c r="BV50" s="1">
        <f t="shared" si="17"/>
        <v>42104.460986275262</v>
      </c>
      <c r="BW50" s="1">
        <f t="shared" si="17"/>
        <v>7118.4669985837172</v>
      </c>
      <c r="BX50" s="1">
        <f t="shared" si="17"/>
        <v>709347.32051940192</v>
      </c>
      <c r="BY50" s="1">
        <f t="shared" si="17"/>
        <v>27395.508327446507</v>
      </c>
      <c r="CC50" s="13">
        <f>+(S50-B50)/B50</f>
        <v>-6.2600256169569032E-2</v>
      </c>
      <c r="CD50" s="13">
        <f>+(AL50-C50)/C50</f>
        <v>-4.5878538788540861E-2</v>
      </c>
      <c r="CE50" s="13">
        <f>+(AQ50-D50)/D50</f>
        <v>-0.13433464331415118</v>
      </c>
      <c r="CF50" s="13">
        <f t="shared" si="13"/>
        <v>-4.6589612577599415E-2</v>
      </c>
      <c r="CG50" s="13">
        <f t="shared" si="13"/>
        <v>-5.0223650956269975E-2</v>
      </c>
      <c r="CH50" s="13">
        <f>+(BR50-G50)/G50</f>
        <v>-7.131425463001273E-2</v>
      </c>
      <c r="CI50" s="13">
        <f>+(BX50-H50)/H50</f>
        <v>-6.920184524117641E-2</v>
      </c>
    </row>
    <row r="51" spans="1:87" x14ac:dyDescent="0.25">
      <c r="A51" s="80" t="s">
        <v>594</v>
      </c>
      <c r="B51" s="1">
        <f>SUM(B16:B47)</f>
        <v>1747843.3637168002</v>
      </c>
      <c r="C51" s="1">
        <f t="shared" ref="C51:H51" si="18">SUM(C16:C47)</f>
        <v>423.44131691099994</v>
      </c>
      <c r="D51" s="1">
        <f t="shared" si="18"/>
        <v>222279.9580742</v>
      </c>
      <c r="E51" s="1">
        <f>SUM(E16:E47)</f>
        <v>247347.90900474996</v>
      </c>
      <c r="F51" s="1">
        <f t="shared" si="18"/>
        <v>197322.66145399999</v>
      </c>
      <c r="G51" s="1">
        <f t="shared" si="18"/>
        <v>11399.491792539999</v>
      </c>
      <c r="H51" s="1">
        <f t="shared" si="18"/>
        <v>1302859.6935379002</v>
      </c>
      <c r="K51" s="1">
        <f t="shared" ref="K51" si="19">SUM(K16:K47)</f>
        <v>198.89907814602765</v>
      </c>
      <c r="L51" s="1">
        <f t="shared" ref="L51" si="20">SUM(L16:L47)</f>
        <v>9459.5797281911218</v>
      </c>
      <c r="M51" s="1">
        <f t="shared" ref="M51:BY51" si="21">SUM(M16:M47)</f>
        <v>3079.5446913371607</v>
      </c>
      <c r="N51" s="1">
        <f t="shared" si="21"/>
        <v>3079.5446913371607</v>
      </c>
      <c r="O51" s="1">
        <f t="shared" si="21"/>
        <v>1812.3401284105416</v>
      </c>
      <c r="P51" s="1">
        <f t="shared" si="21"/>
        <v>2161.7044626464613</v>
      </c>
      <c r="Q51" s="1">
        <f t="shared" si="21"/>
        <v>4766.181347663929</v>
      </c>
      <c r="R51" s="1">
        <f t="shared" si="21"/>
        <v>6245.5780121041571</v>
      </c>
      <c r="S51" s="1">
        <f t="shared" si="21"/>
        <v>115014.07313538974</v>
      </c>
      <c r="T51" s="1">
        <f t="shared" si="21"/>
        <v>2045.5836305304247</v>
      </c>
      <c r="U51" s="1">
        <f t="shared" si="21"/>
        <v>1679.9001514260233</v>
      </c>
      <c r="V51" s="1">
        <f t="shared" si="21"/>
        <v>1073.267516732695</v>
      </c>
      <c r="W51" s="1">
        <f t="shared" si="21"/>
        <v>39279.598008050983</v>
      </c>
      <c r="X51" s="1">
        <f t="shared" si="21"/>
        <v>302.05495478589762</v>
      </c>
      <c r="Y51" s="1">
        <f t="shared" si="21"/>
        <v>2270.8888449804908</v>
      </c>
      <c r="Z51" s="1">
        <f t="shared" si="21"/>
        <v>2270.8888436565703</v>
      </c>
      <c r="AA51" s="1"/>
      <c r="AB51" s="1"/>
      <c r="AC51" s="1">
        <f t="shared" si="21"/>
        <v>364.8392334850808</v>
      </c>
      <c r="AD51" s="1">
        <f t="shared" si="21"/>
        <v>162.9286174402605</v>
      </c>
      <c r="AE51" s="1">
        <f t="shared" si="21"/>
        <v>56.212149718059031</v>
      </c>
      <c r="AF51" s="1"/>
      <c r="AG51" s="1">
        <f t="shared" si="21"/>
        <v>32064.6902825447</v>
      </c>
      <c r="AH51" s="1">
        <f t="shared" si="21"/>
        <v>1303.6405675884168</v>
      </c>
      <c r="AI51" s="1">
        <f t="shared" si="21"/>
        <v>1294.2789701495076</v>
      </c>
      <c r="AJ51" s="1"/>
      <c r="AK51" s="1">
        <f t="shared" si="21"/>
        <v>401.82510604459122</v>
      </c>
      <c r="AL51" s="1">
        <f t="shared" si="21"/>
        <v>81.462271306874015</v>
      </c>
      <c r="AM51" s="1">
        <f t="shared" si="21"/>
        <v>0</v>
      </c>
      <c r="AN51" s="1">
        <f t="shared" ref="AN51" si="22">SUM(AN16:AN47)</f>
        <v>306329.20557342836</v>
      </c>
      <c r="AO51" s="1">
        <f t="shared" si="21"/>
        <v>49574.275386124413</v>
      </c>
      <c r="AP51" s="1">
        <f t="shared" si="21"/>
        <v>5143.4120362985786</v>
      </c>
      <c r="AQ51" s="1">
        <f t="shared" si="21"/>
        <v>55082.526655908092</v>
      </c>
      <c r="AR51" s="1">
        <f t="shared" si="21"/>
        <v>6.2262194336804058</v>
      </c>
      <c r="AS51" s="1">
        <f t="shared" si="21"/>
        <v>2600.6134360062147</v>
      </c>
      <c r="AT51" s="1"/>
      <c r="AU51" s="1">
        <f t="shared" si="21"/>
        <v>85.455950844375323</v>
      </c>
      <c r="AV51" s="1">
        <f t="shared" si="21"/>
        <v>88961.481956291551</v>
      </c>
      <c r="AW51" s="1">
        <f t="shared" si="21"/>
        <v>131.81090449572443</v>
      </c>
      <c r="AX51" s="1">
        <f t="shared" si="21"/>
        <v>41.406624596637869</v>
      </c>
      <c r="AY51" s="1">
        <f t="shared" si="21"/>
        <v>2548.4482240028174</v>
      </c>
      <c r="AZ51" s="1">
        <f t="shared" si="21"/>
        <v>76.623243731500054</v>
      </c>
      <c r="BA51" s="1">
        <f t="shared" si="21"/>
        <v>59.559341793085579</v>
      </c>
      <c r="BB51" s="1">
        <f t="shared" si="21"/>
        <v>100.06880703996627</v>
      </c>
      <c r="BC51" s="1">
        <f t="shared" si="21"/>
        <v>29227.90988856992</v>
      </c>
      <c r="BD51" s="1">
        <f t="shared" si="21"/>
        <v>16991.58526006703</v>
      </c>
      <c r="BE51" s="1">
        <f t="shared" si="21"/>
        <v>12236.324628502931</v>
      </c>
      <c r="BF51" s="1">
        <f t="shared" si="21"/>
        <v>8.1895051224037925</v>
      </c>
      <c r="BG51" s="1">
        <f t="shared" si="21"/>
        <v>1.8043479502196766</v>
      </c>
      <c r="BH51" s="1">
        <f t="shared" si="21"/>
        <v>4431.2521800362538</v>
      </c>
      <c r="BI51" s="1">
        <f t="shared" si="21"/>
        <v>12.81402338196186</v>
      </c>
      <c r="BJ51" s="1">
        <f t="shared" si="21"/>
        <v>3261.9120056438264</v>
      </c>
      <c r="BK51" s="1">
        <f t="shared" si="21"/>
        <v>28.228178979051638</v>
      </c>
      <c r="BL51" s="1">
        <f t="shared" si="21"/>
        <v>33.307582438859747</v>
      </c>
      <c r="BM51" s="1">
        <f t="shared" si="21"/>
        <v>5580.4089815450952</v>
      </c>
      <c r="BN51" s="1">
        <f t="shared" si="21"/>
        <v>60647.165873752798</v>
      </c>
      <c r="BO51" s="1">
        <f t="shared" si="21"/>
        <v>267.73672733944989</v>
      </c>
      <c r="BP51" s="1">
        <f t="shared" si="21"/>
        <v>315.94497921441547</v>
      </c>
      <c r="BQ51" s="1">
        <f t="shared" si="21"/>
        <v>6.6136519113748875</v>
      </c>
      <c r="BR51" s="1">
        <f t="shared" si="21"/>
        <v>1586.2726308633362</v>
      </c>
      <c r="BS51" s="1">
        <f t="shared" si="21"/>
        <v>30273.582610003457</v>
      </c>
      <c r="BT51" s="1">
        <f t="shared" si="21"/>
        <v>0</v>
      </c>
      <c r="BU51" s="1">
        <f t="shared" si="21"/>
        <v>8770.1003402270617</v>
      </c>
      <c r="BV51" s="1">
        <f t="shared" si="21"/>
        <v>6651.1332910410711</v>
      </c>
      <c r="BW51" s="1">
        <f t="shared" si="21"/>
        <v>5244.6221535260938</v>
      </c>
      <c r="BX51" s="1">
        <f t="shared" si="21"/>
        <v>278327.27174747875</v>
      </c>
      <c r="BY51" s="1">
        <f t="shared" si="21"/>
        <v>6050.9854275161733</v>
      </c>
      <c r="CC51" s="13">
        <f>+(S51-B51)/B51</f>
        <v>-0.93419657875359519</v>
      </c>
      <c r="CD51" s="13">
        <f>+(AL51-C51)/C51</f>
        <v>-0.80761851039681143</v>
      </c>
      <c r="CE51" s="13">
        <f>+(AQ51-D51)/D51</f>
        <v>-0.75219301311222664</v>
      </c>
      <c r="CF51" s="13">
        <f t="shared" si="13"/>
        <v>-0.8818348212193351</v>
      </c>
      <c r="CG51" s="13">
        <f t="shared" si="13"/>
        <v>-0.91388933670941741</v>
      </c>
      <c r="CH51" s="13">
        <f>+(BR51-G51)/G51</f>
        <v>-0.86084707461244747</v>
      </c>
      <c r="CI51" s="13">
        <f>+(BX51-H51)/H51</f>
        <v>-0.78637202982948662</v>
      </c>
    </row>
    <row r="53" spans="1:87" x14ac:dyDescent="0.25">
      <c r="A53" s="115" t="s">
        <v>663</v>
      </c>
    </row>
    <row r="54" spans="1:87" x14ac:dyDescent="0.25">
      <c r="A54" s="17" t="s">
        <v>423</v>
      </c>
      <c r="B54" s="15">
        <v>39763.162104000003</v>
      </c>
      <c r="C54" s="15">
        <v>81.872133357999999</v>
      </c>
      <c r="D54" s="15">
        <v>4684.9413464999998</v>
      </c>
      <c r="E54" s="15">
        <v>3277.6649413999999</v>
      </c>
      <c r="F54" s="15">
        <v>3005.4247116000001</v>
      </c>
      <c r="G54" s="15">
        <v>541.10896987000001</v>
      </c>
      <c r="H54" s="15">
        <v>11104.063803999999</v>
      </c>
      <c r="J54" s="15" t="s">
        <v>423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CA54" s="26" t="e">
        <f t="shared" ref="CA54:CA66" si="23">AN54/BX54</f>
        <v>#DIV/0!</v>
      </c>
      <c r="CB54" s="25" t="e">
        <f t="shared" ref="CB54:CB66" si="24">AC54/AQ54</f>
        <v>#DIV/0!</v>
      </c>
      <c r="CC54" s="13">
        <f t="shared" ref="CC54:CC66" si="25">+(S54-B54)/B54</f>
        <v>-1</v>
      </c>
      <c r="CD54" s="13">
        <f t="shared" ref="CD54:CD66" si="26">+(AL54-C54)/C54</f>
        <v>-1</v>
      </c>
      <c r="CE54" s="13">
        <f t="shared" ref="CE54:CE66" si="27">+(AQ54-D54)/D54</f>
        <v>-1</v>
      </c>
      <c r="CF54" s="13">
        <f t="shared" ref="CF54:CF66" si="28">+(BC54-E54)/E54</f>
        <v>-1</v>
      </c>
      <c r="CG54" s="13">
        <f t="shared" ref="CG54:CG66" si="29">+(BD54-F54)/F54</f>
        <v>-1</v>
      </c>
      <c r="CH54" s="13">
        <f t="shared" ref="CH54:CH66" si="30">+(BR54-G54)/G54</f>
        <v>-1</v>
      </c>
      <c r="CI54" s="13">
        <f t="shared" ref="CI54:CI66" si="31">+(BX54-H54)/H54</f>
        <v>-1</v>
      </c>
    </row>
    <row r="55" spans="1:87" x14ac:dyDescent="0.25">
      <c r="A55" s="17" t="s">
        <v>424</v>
      </c>
      <c r="B55" s="15">
        <v>11859.963261000001</v>
      </c>
      <c r="C55" s="15">
        <v>35.17062001</v>
      </c>
      <c r="D55" s="15">
        <v>934.31431802999998</v>
      </c>
      <c r="E55" s="15">
        <v>1158.8998654</v>
      </c>
      <c r="F55" s="15">
        <v>1078.8050696</v>
      </c>
      <c r="G55" s="15">
        <v>243.79618646</v>
      </c>
      <c r="H55" s="15">
        <v>4532.4499249</v>
      </c>
      <c r="J55" s="15" t="s">
        <v>424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CA55" s="26" t="e">
        <f t="shared" si="23"/>
        <v>#DIV/0!</v>
      </c>
      <c r="CB55" s="25" t="e">
        <f t="shared" si="24"/>
        <v>#DIV/0!</v>
      </c>
      <c r="CC55" s="13">
        <f t="shared" si="25"/>
        <v>-1</v>
      </c>
      <c r="CD55" s="13">
        <f t="shared" si="26"/>
        <v>-1</v>
      </c>
      <c r="CE55" s="13">
        <f t="shared" si="27"/>
        <v>-1</v>
      </c>
      <c r="CF55" s="13">
        <f t="shared" si="28"/>
        <v>-1</v>
      </c>
      <c r="CG55" s="13">
        <f t="shared" si="29"/>
        <v>-1</v>
      </c>
      <c r="CH55" s="13">
        <f t="shared" si="30"/>
        <v>-1</v>
      </c>
      <c r="CI55" s="13">
        <f t="shared" si="31"/>
        <v>-1</v>
      </c>
    </row>
    <row r="56" spans="1:87" x14ac:dyDescent="0.25">
      <c r="A56" s="17" t="s">
        <v>425</v>
      </c>
      <c r="B56" s="15">
        <v>84735.658192000003</v>
      </c>
      <c r="C56" s="15">
        <v>442.66441802000003</v>
      </c>
      <c r="D56" s="15">
        <v>7460.1623983999998</v>
      </c>
      <c r="E56" s="15">
        <v>7497.4283167000003</v>
      </c>
      <c r="F56" s="15">
        <v>6876.5679757999997</v>
      </c>
      <c r="G56" s="15">
        <v>1040.9479248</v>
      </c>
      <c r="H56" s="15">
        <v>21060.527973</v>
      </c>
      <c r="J56" s="15" t="s">
        <v>425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CA56" s="26" t="e">
        <f t="shared" si="23"/>
        <v>#DIV/0!</v>
      </c>
      <c r="CB56" s="25" t="e">
        <f t="shared" si="24"/>
        <v>#DIV/0!</v>
      </c>
      <c r="CC56" s="13">
        <f t="shared" si="25"/>
        <v>-1</v>
      </c>
      <c r="CD56" s="13">
        <f t="shared" si="26"/>
        <v>-1</v>
      </c>
      <c r="CE56" s="13">
        <f t="shared" si="27"/>
        <v>-1</v>
      </c>
      <c r="CF56" s="13">
        <f t="shared" si="28"/>
        <v>-1</v>
      </c>
      <c r="CG56" s="13">
        <f t="shared" si="29"/>
        <v>-1</v>
      </c>
      <c r="CH56" s="13">
        <f t="shared" si="30"/>
        <v>-1</v>
      </c>
      <c r="CI56" s="13">
        <f t="shared" si="31"/>
        <v>-1</v>
      </c>
    </row>
    <row r="57" spans="1:87" x14ac:dyDescent="0.25">
      <c r="A57" s="17" t="s">
        <v>426</v>
      </c>
      <c r="B57" s="15">
        <v>79024.239524000004</v>
      </c>
      <c r="C57" s="15">
        <v>485.05440131</v>
      </c>
      <c r="D57" s="15">
        <v>5573.3264761</v>
      </c>
      <c r="E57" s="15">
        <v>6976.8519478999997</v>
      </c>
      <c r="F57" s="15">
        <v>5669.4170494</v>
      </c>
      <c r="G57" s="15">
        <v>560.82043893000002</v>
      </c>
      <c r="H57" s="15">
        <v>19655.662035000001</v>
      </c>
      <c r="J57" s="15" t="s">
        <v>426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CA57" s="26" t="e">
        <f t="shared" si="23"/>
        <v>#DIV/0!</v>
      </c>
      <c r="CB57" s="25" t="e">
        <f t="shared" si="24"/>
        <v>#DIV/0!</v>
      </c>
      <c r="CC57" s="13">
        <f t="shared" si="25"/>
        <v>-1</v>
      </c>
      <c r="CD57" s="13">
        <f t="shared" si="26"/>
        <v>-1</v>
      </c>
      <c r="CE57" s="13">
        <f t="shared" si="27"/>
        <v>-1</v>
      </c>
      <c r="CF57" s="13">
        <f t="shared" si="28"/>
        <v>-1</v>
      </c>
      <c r="CG57" s="13">
        <f t="shared" si="29"/>
        <v>-1</v>
      </c>
      <c r="CH57" s="13">
        <f t="shared" si="30"/>
        <v>-1</v>
      </c>
      <c r="CI57" s="13">
        <f t="shared" si="31"/>
        <v>-1</v>
      </c>
    </row>
    <row r="58" spans="1:87" x14ac:dyDescent="0.25">
      <c r="A58" s="17" t="s">
        <v>427</v>
      </c>
      <c r="B58" s="15">
        <v>595966.65286999999</v>
      </c>
      <c r="C58" s="15">
        <v>1702.2150168999999</v>
      </c>
      <c r="D58" s="15">
        <v>46791.322318999999</v>
      </c>
      <c r="E58" s="15">
        <v>54139.685898000003</v>
      </c>
      <c r="F58" s="15">
        <v>45803.961947000003</v>
      </c>
      <c r="G58" s="15">
        <v>2528.9561760000001</v>
      </c>
      <c r="H58" s="15">
        <v>151670.02079000001</v>
      </c>
      <c r="J58" s="15" t="s">
        <v>427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CA58" s="26" t="e">
        <f t="shared" si="23"/>
        <v>#DIV/0!</v>
      </c>
      <c r="CB58" s="25" t="e">
        <f t="shared" si="24"/>
        <v>#DIV/0!</v>
      </c>
      <c r="CC58" s="13">
        <f t="shared" si="25"/>
        <v>-1</v>
      </c>
      <c r="CD58" s="13">
        <f t="shared" si="26"/>
        <v>-1</v>
      </c>
      <c r="CE58" s="13">
        <f t="shared" si="27"/>
        <v>-1</v>
      </c>
      <c r="CF58" s="13">
        <f t="shared" si="28"/>
        <v>-1</v>
      </c>
      <c r="CG58" s="13">
        <f t="shared" si="29"/>
        <v>-1</v>
      </c>
      <c r="CH58" s="13">
        <f t="shared" si="30"/>
        <v>-1</v>
      </c>
      <c r="CI58" s="13">
        <f t="shared" si="31"/>
        <v>-1</v>
      </c>
    </row>
    <row r="59" spans="1:87" x14ac:dyDescent="0.25">
      <c r="A59" s="17" t="s">
        <v>428</v>
      </c>
      <c r="B59" s="15">
        <v>729085.57842000003</v>
      </c>
      <c r="C59" s="15">
        <v>1285.8359793</v>
      </c>
      <c r="D59" s="15">
        <v>92593.100921000005</v>
      </c>
      <c r="E59" s="15">
        <v>51600.888389</v>
      </c>
      <c r="F59" s="15">
        <v>38823.000427999999</v>
      </c>
      <c r="G59" s="15">
        <v>2239.5755122999999</v>
      </c>
      <c r="H59" s="15">
        <v>219839.63026000001</v>
      </c>
      <c r="J59" s="15" t="s">
        <v>428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CA59" s="26" t="e">
        <f t="shared" si="23"/>
        <v>#DIV/0!</v>
      </c>
      <c r="CB59" s="25" t="e">
        <f t="shared" si="24"/>
        <v>#DIV/0!</v>
      </c>
      <c r="CC59" s="13">
        <f t="shared" si="25"/>
        <v>-1</v>
      </c>
      <c r="CD59" s="13">
        <f t="shared" si="26"/>
        <v>-1</v>
      </c>
      <c r="CE59" s="13">
        <f t="shared" si="27"/>
        <v>-1</v>
      </c>
      <c r="CF59" s="13">
        <f t="shared" si="28"/>
        <v>-1</v>
      </c>
      <c r="CG59" s="13">
        <f t="shared" si="29"/>
        <v>-1</v>
      </c>
      <c r="CH59" s="13">
        <f t="shared" si="30"/>
        <v>-1</v>
      </c>
      <c r="CI59" s="13">
        <f t="shared" si="31"/>
        <v>-1</v>
      </c>
    </row>
    <row r="60" spans="1:87" x14ac:dyDescent="0.25">
      <c r="A60" s="17" t="s">
        <v>429</v>
      </c>
      <c r="B60" s="15">
        <v>78775.753326999999</v>
      </c>
      <c r="C60" s="15">
        <v>138.28399331</v>
      </c>
      <c r="D60" s="15">
        <v>23914.873487000001</v>
      </c>
      <c r="E60" s="15">
        <v>9841.4878411999998</v>
      </c>
      <c r="F60" s="15">
        <v>5027.5781043999996</v>
      </c>
      <c r="G60" s="15">
        <v>170.74341978000001</v>
      </c>
      <c r="H60" s="15">
        <v>28880.131079999999</v>
      </c>
      <c r="J60" s="15" t="s">
        <v>429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CA60" s="26" t="e">
        <f t="shared" si="23"/>
        <v>#DIV/0!</v>
      </c>
      <c r="CB60" s="25" t="e">
        <f t="shared" si="24"/>
        <v>#DIV/0!</v>
      </c>
      <c r="CC60" s="13">
        <f t="shared" si="25"/>
        <v>-1</v>
      </c>
      <c r="CD60" s="13">
        <f t="shared" si="26"/>
        <v>-1</v>
      </c>
      <c r="CE60" s="13">
        <f t="shared" si="27"/>
        <v>-1</v>
      </c>
      <c r="CF60" s="13">
        <f t="shared" si="28"/>
        <v>-1</v>
      </c>
      <c r="CG60" s="13">
        <f t="shared" si="29"/>
        <v>-1</v>
      </c>
      <c r="CH60" s="13">
        <f t="shared" si="30"/>
        <v>-1</v>
      </c>
      <c r="CI60" s="13">
        <f t="shared" si="31"/>
        <v>-1</v>
      </c>
    </row>
    <row r="61" spans="1:87" x14ac:dyDescent="0.25">
      <c r="A61" s="17" t="s">
        <v>430</v>
      </c>
      <c r="B61" s="15">
        <v>88900.682130000001</v>
      </c>
      <c r="C61" s="15">
        <v>198.76399128</v>
      </c>
      <c r="D61" s="15">
        <v>55324.390083999999</v>
      </c>
      <c r="E61" s="15">
        <v>13298.026089000001</v>
      </c>
      <c r="F61" s="15">
        <v>6653.8510740000002</v>
      </c>
      <c r="G61" s="15">
        <v>6205.2490687</v>
      </c>
      <c r="H61" s="15">
        <v>67199.536064</v>
      </c>
      <c r="J61" s="15" t="s">
        <v>430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CA61" s="26" t="e">
        <f t="shared" si="23"/>
        <v>#DIV/0!</v>
      </c>
      <c r="CB61" s="25" t="e">
        <f t="shared" si="24"/>
        <v>#DIV/0!</v>
      </c>
      <c r="CC61" s="13">
        <f t="shared" si="25"/>
        <v>-1</v>
      </c>
      <c r="CD61" s="13">
        <f t="shared" si="26"/>
        <v>-1</v>
      </c>
      <c r="CE61" s="13">
        <f t="shared" si="27"/>
        <v>-1</v>
      </c>
      <c r="CF61" s="13">
        <f t="shared" si="28"/>
        <v>-1</v>
      </c>
      <c r="CG61" s="13">
        <f t="shared" si="29"/>
        <v>-1</v>
      </c>
      <c r="CH61" s="13">
        <f t="shared" si="30"/>
        <v>-1</v>
      </c>
      <c r="CI61" s="13">
        <f t="shared" si="31"/>
        <v>-1</v>
      </c>
    </row>
    <row r="62" spans="1:87" x14ac:dyDescent="0.25">
      <c r="A62" s="17" t="s">
        <v>431</v>
      </c>
      <c r="B62" s="15">
        <v>210868.44177999999</v>
      </c>
      <c r="C62" s="15">
        <v>863.58790531</v>
      </c>
      <c r="D62" s="15">
        <v>92164.292818000002</v>
      </c>
      <c r="E62" s="15">
        <v>25902.910534999999</v>
      </c>
      <c r="F62" s="15">
        <v>16264.030844000001</v>
      </c>
      <c r="G62" s="15">
        <v>1068.4526241999999</v>
      </c>
      <c r="H62" s="15">
        <v>158248.03764</v>
      </c>
      <c r="J62" s="15" t="s">
        <v>431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CA62" s="26" t="e">
        <f t="shared" si="23"/>
        <v>#DIV/0!</v>
      </c>
      <c r="CB62" s="25" t="e">
        <f t="shared" si="24"/>
        <v>#DIV/0!</v>
      </c>
      <c r="CC62" s="13">
        <f t="shared" si="25"/>
        <v>-1</v>
      </c>
      <c r="CD62" s="13">
        <f t="shared" si="26"/>
        <v>-1</v>
      </c>
      <c r="CE62" s="13">
        <f t="shared" si="27"/>
        <v>-1</v>
      </c>
      <c r="CF62" s="13">
        <f t="shared" si="28"/>
        <v>-1</v>
      </c>
      <c r="CG62" s="13">
        <f t="shared" si="29"/>
        <v>-1</v>
      </c>
      <c r="CH62" s="13">
        <f t="shared" si="30"/>
        <v>-1</v>
      </c>
      <c r="CI62" s="13">
        <f t="shared" si="31"/>
        <v>-1</v>
      </c>
    </row>
    <row r="63" spans="1:87" x14ac:dyDescent="0.25">
      <c r="A63" s="17" t="s">
        <v>432</v>
      </c>
      <c r="B63" s="15">
        <v>230876.4276</v>
      </c>
      <c r="C63" s="15">
        <v>1029.4097153</v>
      </c>
      <c r="D63" s="15">
        <v>40625.232364000003</v>
      </c>
      <c r="E63" s="15">
        <v>19146.860949999998</v>
      </c>
      <c r="F63" s="15">
        <v>13546.268384999999</v>
      </c>
      <c r="G63" s="15">
        <v>681.44854846999999</v>
      </c>
      <c r="H63" s="15">
        <v>77088.412763999993</v>
      </c>
      <c r="J63" s="15" t="s">
        <v>432</v>
      </c>
      <c r="K63" s="15">
        <v>1.54298698452024</v>
      </c>
      <c r="L63" s="15">
        <v>201.26860842162901</v>
      </c>
      <c r="M63" s="15">
        <v>47.824535132723703</v>
      </c>
      <c r="N63" s="15">
        <v>47.824535132723703</v>
      </c>
      <c r="O63" s="15">
        <v>19.387955954959502</v>
      </c>
      <c r="P63" s="15">
        <v>19.978408464665701</v>
      </c>
      <c r="Q63" s="15">
        <v>71.942897809862401</v>
      </c>
      <c r="R63" s="15">
        <v>640.19472531578401</v>
      </c>
      <c r="S63" s="15">
        <v>9684.9080785065798</v>
      </c>
      <c r="T63" s="15">
        <v>121.076480205691</v>
      </c>
      <c r="U63" s="15">
        <v>44.969898559136197</v>
      </c>
      <c r="V63" s="15">
        <v>63.175656338398298</v>
      </c>
      <c r="W63" s="15">
        <v>334.21554051764099</v>
      </c>
      <c r="X63" s="15">
        <v>0.78678566689264096</v>
      </c>
      <c r="Y63" s="15">
        <v>45.618816545335299</v>
      </c>
      <c r="Z63" s="15">
        <v>45.618816545335299</v>
      </c>
      <c r="AA63" s="15">
        <v>11.0436655364143</v>
      </c>
      <c r="AB63" s="15">
        <v>0</v>
      </c>
      <c r="AC63" s="15">
        <v>12.502633024134999</v>
      </c>
      <c r="AD63" s="15">
        <v>20.4671701421099</v>
      </c>
      <c r="AE63" s="15">
        <v>0.90068288452432399</v>
      </c>
      <c r="AF63" s="15">
        <v>2.7755652780083301E-3</v>
      </c>
      <c r="AG63" s="15">
        <v>263.50553239063498</v>
      </c>
      <c r="AH63" s="15">
        <v>8.1087677010973493</v>
      </c>
      <c r="AI63" s="15">
        <v>19.788006974101201</v>
      </c>
      <c r="AJ63" s="15">
        <v>14.4486501277038</v>
      </c>
      <c r="AK63" s="15">
        <v>5.0681901253638397</v>
      </c>
      <c r="AL63" s="15">
        <v>9.2366932764540799</v>
      </c>
      <c r="AM63" s="15">
        <v>0</v>
      </c>
      <c r="AN63" s="15">
        <v>3247.8694109801199</v>
      </c>
      <c r="AO63" s="15">
        <v>1490.3065077134199</v>
      </c>
      <c r="AP63" s="15">
        <v>153.09118029949701</v>
      </c>
      <c r="AQ63" s="15">
        <v>1655.9003210370499</v>
      </c>
      <c r="AR63" s="15">
        <v>4.4099798020800503E-2</v>
      </c>
      <c r="AS63" s="15">
        <v>92.394013041441298</v>
      </c>
      <c r="AT63" s="15">
        <v>0.22054250538203299</v>
      </c>
      <c r="AU63" s="15">
        <v>4.5824753777079597</v>
      </c>
      <c r="AV63" s="15">
        <v>1078.6735515765799</v>
      </c>
      <c r="AW63" s="15">
        <v>11.3349499638993</v>
      </c>
      <c r="AX63" s="15">
        <v>0.716873837199689</v>
      </c>
      <c r="AY63" s="15">
        <v>50.008568263364097</v>
      </c>
      <c r="AZ63" s="15">
        <v>5.5384621185315099</v>
      </c>
      <c r="BA63" s="15">
        <v>0.341780187062175</v>
      </c>
      <c r="BB63" s="15">
        <v>3.6229087319565401</v>
      </c>
      <c r="BC63" s="15">
        <v>861.13054726209498</v>
      </c>
      <c r="BD63" s="15">
        <v>362.602848501643</v>
      </c>
      <c r="BE63" s="15">
        <v>498.52769876045102</v>
      </c>
      <c r="BF63" s="15">
        <v>2.15735919354927E-2</v>
      </c>
      <c r="BG63" s="15">
        <v>0.195736711550235</v>
      </c>
      <c r="BH63" s="15">
        <v>89.610335819044707</v>
      </c>
      <c r="BI63" s="15">
        <v>0.24593211464034301</v>
      </c>
      <c r="BJ63" s="15">
        <v>64.136869326543106</v>
      </c>
      <c r="BK63" s="15">
        <v>0.35659503171899798</v>
      </c>
      <c r="BL63" s="15">
        <v>0.70294717615480795</v>
      </c>
      <c r="BM63" s="15">
        <v>109.05961330930199</v>
      </c>
      <c r="BN63" s="15">
        <v>116.254361730231</v>
      </c>
      <c r="BO63" s="15">
        <v>14.3078805116927</v>
      </c>
      <c r="BP63" s="15">
        <v>7.3745497004469902</v>
      </c>
      <c r="BQ63" s="15">
        <v>0.44479672889212102</v>
      </c>
      <c r="BR63" s="15">
        <v>10.807145179869501</v>
      </c>
      <c r="BS63" s="15">
        <v>154.59805181692099</v>
      </c>
      <c r="BT63" s="15">
        <v>0</v>
      </c>
      <c r="BU63" s="15">
        <v>50.434287603506498</v>
      </c>
      <c r="BV63" s="15">
        <v>200.06568363136401</v>
      </c>
      <c r="BW63" s="15">
        <v>36.6921125002198</v>
      </c>
      <c r="BX63" s="15">
        <v>2838.8202934351798</v>
      </c>
      <c r="BY63" s="15">
        <v>208.84099318722201</v>
      </c>
      <c r="CA63" s="26">
        <f t="shared" si="23"/>
        <v>1.1440912334221625</v>
      </c>
      <c r="CB63" s="25">
        <f t="shared" si="24"/>
        <v>7.5503536446595437E-3</v>
      </c>
      <c r="CC63" s="13">
        <f t="shared" si="25"/>
        <v>-0.95805155086994864</v>
      </c>
      <c r="CD63" s="13">
        <f t="shared" si="26"/>
        <v>-0.99102719438220743</v>
      </c>
      <c r="CE63" s="13">
        <f t="shared" si="27"/>
        <v>-0.95923960985132917</v>
      </c>
      <c r="CF63" s="13">
        <f t="shared" si="28"/>
        <v>-0.95502497513765594</v>
      </c>
      <c r="CG63" s="13">
        <f t="shared" si="29"/>
        <v>-0.97323227045293459</v>
      </c>
      <c r="CH63" s="13">
        <f t="shared" si="30"/>
        <v>-0.98414092273857812</v>
      </c>
      <c r="CI63" s="13">
        <f t="shared" si="31"/>
        <v>-0.9631744876869367</v>
      </c>
    </row>
    <row r="64" spans="1:87" x14ac:dyDescent="0.25">
      <c r="A64" s="17" t="s">
        <v>541</v>
      </c>
      <c r="B64" s="15">
        <v>1799.7492479</v>
      </c>
      <c r="C64" s="15">
        <v>3.5562987373000001</v>
      </c>
      <c r="D64" s="15">
        <v>205.48947407</v>
      </c>
      <c r="E64" s="15">
        <v>82.723259354000007</v>
      </c>
      <c r="F64" s="15">
        <v>53.275038903000002</v>
      </c>
      <c r="G64" s="15">
        <v>5.7574297072</v>
      </c>
      <c r="H64" s="15">
        <v>776.40630304000001</v>
      </c>
      <c r="J64" s="15" t="s">
        <v>541</v>
      </c>
      <c r="K64" s="15">
        <v>2.8482132344163502</v>
      </c>
      <c r="L64" s="15">
        <v>30.619554052701499</v>
      </c>
      <c r="M64" s="15">
        <v>5.57119698864068</v>
      </c>
      <c r="N64" s="15">
        <v>5.57119698864068</v>
      </c>
      <c r="O64" s="15">
        <v>2.5446092486648202</v>
      </c>
      <c r="P64" s="15">
        <v>7.1701681856489996</v>
      </c>
      <c r="Q64" s="15">
        <v>21.3632890685472</v>
      </c>
      <c r="R64" s="15">
        <v>1932.2483722634299</v>
      </c>
      <c r="S64" s="15">
        <v>1796.8702194150001</v>
      </c>
      <c r="T64" s="15">
        <v>18.948649999933799</v>
      </c>
      <c r="U64" s="15">
        <v>18.923547300848199</v>
      </c>
      <c r="V64" s="15">
        <v>9.2738180970584594</v>
      </c>
      <c r="W64" s="15">
        <v>67.169660459465206</v>
      </c>
      <c r="X64" s="15">
        <v>0.16163731302600801</v>
      </c>
      <c r="Y64" s="15">
        <v>6.4510981062958503</v>
      </c>
      <c r="Z64" s="15">
        <v>6.4510981062958503</v>
      </c>
      <c r="AA64" s="15">
        <v>0.98853082778484902</v>
      </c>
      <c r="AB64" s="15">
        <v>0</v>
      </c>
      <c r="AC64" s="15">
        <v>1.29527660840953</v>
      </c>
      <c r="AD64" s="15">
        <v>7.8478591663221904</v>
      </c>
      <c r="AE64" s="15">
        <v>0.24106632467512101</v>
      </c>
      <c r="AF64" s="15">
        <v>3.8422834122257199E-3</v>
      </c>
      <c r="AG64" s="15">
        <v>77.094533275845507</v>
      </c>
      <c r="AH64" s="15">
        <v>1.6254264926558499</v>
      </c>
      <c r="AI64" s="15">
        <v>9.8572471168284306</v>
      </c>
      <c r="AJ64" s="15">
        <v>1.1424271147062599</v>
      </c>
      <c r="AK64" s="15">
        <v>1.8225387764496701</v>
      </c>
      <c r="AL64" s="15">
        <v>3.5422907786173599</v>
      </c>
      <c r="AM64" s="15">
        <v>0</v>
      </c>
      <c r="AN64" s="15">
        <v>855.78679695982396</v>
      </c>
      <c r="AO64" s="15">
        <v>183.87697129031</v>
      </c>
      <c r="AP64" s="15">
        <v>19.137844695403899</v>
      </c>
      <c r="AQ64" s="15">
        <v>204.310092594124</v>
      </c>
      <c r="AR64" s="15">
        <v>1.29386615283542E-2</v>
      </c>
      <c r="AS64" s="15">
        <v>31.026562156561202</v>
      </c>
      <c r="AT64" s="15">
        <v>0.64111704545875303</v>
      </c>
      <c r="AU64" s="15">
        <v>0.23116071914769201</v>
      </c>
      <c r="AV64" s="15">
        <v>352.62339449064899</v>
      </c>
      <c r="AW64" s="15">
        <v>0.60098849738476701</v>
      </c>
      <c r="AX64" s="15">
        <v>0.26592766635250698</v>
      </c>
      <c r="AY64" s="15">
        <v>9.4308614009270197</v>
      </c>
      <c r="AZ64" s="15">
        <v>0.22903994003428199</v>
      </c>
      <c r="BA64" s="15">
        <v>0.177468551618468</v>
      </c>
      <c r="BB64" s="15">
        <v>0.328681867535287</v>
      </c>
      <c r="BC64" s="15">
        <v>82.492866765543894</v>
      </c>
      <c r="BD64" s="15">
        <v>53.094180499787797</v>
      </c>
      <c r="BE64" s="15">
        <v>29.398686265756101</v>
      </c>
      <c r="BF64" s="15">
        <v>1.8358481456373199E-2</v>
      </c>
      <c r="BG64" s="15">
        <v>7.2816762843300898E-3</v>
      </c>
      <c r="BH64" s="15">
        <v>10.089735169783401</v>
      </c>
      <c r="BI64" s="15">
        <v>6.6746330682275298E-2</v>
      </c>
      <c r="BJ64" s="15">
        <v>9.2451444854136593</v>
      </c>
      <c r="BK64" s="15">
        <v>9.3255135391347804E-2</v>
      </c>
      <c r="BL64" s="15">
        <v>0.10862480089507601</v>
      </c>
      <c r="BM64" s="15">
        <v>20.443829979552099</v>
      </c>
      <c r="BN64" s="15">
        <v>21.386889801925701</v>
      </c>
      <c r="BO64" s="15">
        <v>0.73516572694654303</v>
      </c>
      <c r="BP64" s="15">
        <v>1.0003148420663901</v>
      </c>
      <c r="BQ64" s="15">
        <v>2.15952283161648E-2</v>
      </c>
      <c r="BR64" s="15">
        <v>5.74577824809713</v>
      </c>
      <c r="BS64" s="15">
        <v>45.576133459210602</v>
      </c>
      <c r="BT64" s="15">
        <v>0</v>
      </c>
      <c r="BU64" s="15">
        <v>14.501713858959301</v>
      </c>
      <c r="BV64" s="15">
        <v>54.335433648065099</v>
      </c>
      <c r="BW64" s="15">
        <v>9.5721088503447405</v>
      </c>
      <c r="BX64" s="15">
        <v>772.63392880173205</v>
      </c>
      <c r="BY64" s="15">
        <v>41.408675312257103</v>
      </c>
      <c r="CA64" s="26">
        <f t="shared" si="23"/>
        <v>1.1076225946834262</v>
      </c>
      <c r="CB64" s="25">
        <f t="shared" si="24"/>
        <v>6.3397583152325502E-3</v>
      </c>
      <c r="CC64" s="13">
        <f t="shared" si="25"/>
        <v>-1.5996831160559005E-3</v>
      </c>
      <c r="CD64" s="13">
        <f t="shared" si="26"/>
        <v>-3.9389150679943535E-3</v>
      </c>
      <c r="CE64" s="13">
        <f t="shared" si="27"/>
        <v>-5.7393765846821083E-3</v>
      </c>
      <c r="CF64" s="13">
        <f t="shared" si="28"/>
        <v>-2.7851004693877795E-3</v>
      </c>
      <c r="CG64" s="13">
        <f t="shared" si="29"/>
        <v>-3.3948056526340925E-3</v>
      </c>
      <c r="CH64" s="13">
        <f t="shared" si="30"/>
        <v>-2.0237258108942598E-3</v>
      </c>
      <c r="CI64" s="13">
        <f t="shared" si="31"/>
        <v>-4.8587630258761652E-3</v>
      </c>
    </row>
    <row r="65" spans="1:87" x14ac:dyDescent="0.25">
      <c r="A65" s="17" t="s">
        <v>542</v>
      </c>
      <c r="B65" s="15">
        <v>2333.0832567000002</v>
      </c>
      <c r="C65" s="15">
        <v>7.3193475570000004</v>
      </c>
      <c r="D65" s="15">
        <v>844.62111793999998</v>
      </c>
      <c r="E65" s="15">
        <v>280.96056612000001</v>
      </c>
      <c r="F65" s="15">
        <v>195.82539378000001</v>
      </c>
      <c r="G65" s="15">
        <v>70.772027269000006</v>
      </c>
      <c r="H65" s="15">
        <v>1128.7268736000001</v>
      </c>
      <c r="J65" s="15" t="s">
        <v>542</v>
      </c>
      <c r="K65" s="15">
        <v>0.30119653410362701</v>
      </c>
      <c r="L65" s="15">
        <v>17.241883859675799</v>
      </c>
      <c r="M65" s="15">
        <v>12.642744288105201</v>
      </c>
      <c r="N65" s="15">
        <v>12.642744288105201</v>
      </c>
      <c r="O65" s="15">
        <v>7.2014585900891301</v>
      </c>
      <c r="P65" s="15">
        <v>3.7331099922331199</v>
      </c>
      <c r="Q65" s="15">
        <v>11.614268093211299</v>
      </c>
      <c r="R65" s="15">
        <v>102.708612120791</v>
      </c>
      <c r="S65" s="15">
        <v>746.81028632528103</v>
      </c>
      <c r="T65" s="15">
        <v>12.732931651515401</v>
      </c>
      <c r="U65" s="15">
        <v>12.208726957324</v>
      </c>
      <c r="V65" s="15">
        <v>7.2065451323269203</v>
      </c>
      <c r="W65" s="15">
        <v>38.220011498646898</v>
      </c>
      <c r="X65" s="15">
        <v>0.12869143202048</v>
      </c>
      <c r="Y65" s="15">
        <v>9.4915344044709808</v>
      </c>
      <c r="Z65" s="15">
        <v>9.4915344044709808</v>
      </c>
      <c r="AA65" s="15">
        <v>4.5855546840655403</v>
      </c>
      <c r="AB65" s="15">
        <v>0</v>
      </c>
      <c r="AC65" s="15">
        <v>0.26426650506787402</v>
      </c>
      <c r="AD65" s="15">
        <v>2.90697913636137</v>
      </c>
      <c r="AE65" s="15">
        <v>0.41181840427784699</v>
      </c>
      <c r="AF65" s="15">
        <v>3.06242161058659E-3</v>
      </c>
      <c r="AG65" s="15">
        <v>57.2618400089452</v>
      </c>
      <c r="AH65" s="15">
        <v>1.8779753217480399</v>
      </c>
      <c r="AI65" s="15">
        <v>3.7928790564217798</v>
      </c>
      <c r="AJ65" s="15">
        <v>6.4042916388035396</v>
      </c>
      <c r="AK65" s="15">
        <v>2.1341388185750398</v>
      </c>
      <c r="AL65" s="15">
        <v>1.1573319885139099</v>
      </c>
      <c r="AM65" s="15">
        <v>0</v>
      </c>
      <c r="AN65" s="15">
        <v>493.17804284682899</v>
      </c>
      <c r="AO65" s="15">
        <v>45.148149274954903</v>
      </c>
      <c r="AP65" s="15">
        <v>4.7519662913297704</v>
      </c>
      <c r="AQ65" s="15">
        <v>50.164382071352598</v>
      </c>
      <c r="AR65" s="15">
        <v>1.39667751541306E-2</v>
      </c>
      <c r="AS65" s="15">
        <v>11.38556767473</v>
      </c>
      <c r="AT65" s="15">
        <v>0.15066742587600601</v>
      </c>
      <c r="AU65" s="15">
        <v>1.3033903558811E-2</v>
      </c>
      <c r="AV65" s="15">
        <v>180.51640743067799</v>
      </c>
      <c r="AW65" s="15">
        <v>2.8791524330759401E-2</v>
      </c>
      <c r="AX65" s="15">
        <v>0.149629861604854</v>
      </c>
      <c r="AY65" s="15">
        <v>4.3798747774709597</v>
      </c>
      <c r="AZ65" s="15">
        <v>1.1941973687836499E-2</v>
      </c>
      <c r="BA65" s="15">
        <v>1.7911077674344199E-2</v>
      </c>
      <c r="BB65" s="15">
        <v>0.42886612322734502</v>
      </c>
      <c r="BC65" s="15">
        <v>87.867481069792802</v>
      </c>
      <c r="BD65" s="15">
        <v>49.551471986750201</v>
      </c>
      <c r="BE65" s="15">
        <v>38.316009083042502</v>
      </c>
      <c r="BF65" s="15">
        <v>5.0884887867414198E-3</v>
      </c>
      <c r="BG65" s="15">
        <v>3.00293435186869E-4</v>
      </c>
      <c r="BH65" s="15">
        <v>2.6392038007682999</v>
      </c>
      <c r="BI65" s="15">
        <v>5.0891561258178002E-2</v>
      </c>
      <c r="BJ65" s="15">
        <v>16.633807327061199</v>
      </c>
      <c r="BK65" s="15">
        <v>6.8122608949662905E-2</v>
      </c>
      <c r="BL65" s="15">
        <v>0.10399084971642999</v>
      </c>
      <c r="BM65" s="15">
        <v>24.661814955053199</v>
      </c>
      <c r="BN65" s="15">
        <v>21.003728500801898</v>
      </c>
      <c r="BO65" s="15">
        <v>4.0708769435120702E-2</v>
      </c>
      <c r="BP65" s="15">
        <v>0.31635159311496502</v>
      </c>
      <c r="BQ65" s="15">
        <v>1.14249761625247E-3</v>
      </c>
      <c r="BR65" s="15">
        <v>6.9430657693855098</v>
      </c>
      <c r="BS65" s="15">
        <v>24.1332262542237</v>
      </c>
      <c r="BT65" s="15">
        <v>0</v>
      </c>
      <c r="BU65" s="15">
        <v>8.94075155963999</v>
      </c>
      <c r="BV65" s="15">
        <v>16.206516457282699</v>
      </c>
      <c r="BW65" s="15">
        <v>6.1048692742935398</v>
      </c>
      <c r="BX65" s="15">
        <v>444.82563523426899</v>
      </c>
      <c r="BY65" s="15">
        <v>13.407664022718601</v>
      </c>
      <c r="CA65" s="26">
        <f t="shared" si="23"/>
        <v>1.1086996876587274</v>
      </c>
      <c r="CB65" s="25">
        <f t="shared" si="24"/>
        <v>5.2680107709088845E-3</v>
      </c>
      <c r="CC65" s="13">
        <f t="shared" si="25"/>
        <v>-0.67990414222011197</v>
      </c>
      <c r="CD65" s="13">
        <f t="shared" si="26"/>
        <v>-0.84188044364595405</v>
      </c>
      <c r="CE65" s="13">
        <f t="shared" si="27"/>
        <v>-0.94060723677653035</v>
      </c>
      <c r="CF65" s="13">
        <f t="shared" si="28"/>
        <v>-0.68726044980894563</v>
      </c>
      <c r="CG65" s="13">
        <f t="shared" si="29"/>
        <v>-0.74696094806571012</v>
      </c>
      <c r="CH65" s="13">
        <f t="shared" si="30"/>
        <v>-0.901895338634354</v>
      </c>
      <c r="CI65" s="13">
        <f t="shared" si="31"/>
        <v>-0.60590498406799964</v>
      </c>
    </row>
    <row r="66" spans="1:87" x14ac:dyDescent="0.25">
      <c r="A66" s="8" t="s">
        <v>433</v>
      </c>
      <c r="B66" s="15">
        <v>1150.5607932</v>
      </c>
      <c r="C66" s="15">
        <v>1.3374811723</v>
      </c>
      <c r="D66" s="15">
        <v>202.22454200000001</v>
      </c>
      <c r="E66" s="15">
        <v>39.729368629</v>
      </c>
      <c r="F66" s="15">
        <v>33.166410307</v>
      </c>
      <c r="G66" s="15">
        <v>0.64994985260000004</v>
      </c>
      <c r="H66" s="15">
        <v>901.40388901999995</v>
      </c>
      <c r="J66" s="15" t="s">
        <v>433</v>
      </c>
      <c r="K66" s="15">
        <v>3.105046884329E-3</v>
      </c>
      <c r="L66" s="15">
        <v>8.4791927674289003E-2</v>
      </c>
      <c r="M66" s="15">
        <v>2.7228875713090399E-2</v>
      </c>
      <c r="N66" s="15">
        <v>2.7228875713090399E-2</v>
      </c>
      <c r="O66" s="15">
        <v>5.7592681426610701E-3</v>
      </c>
      <c r="P66" s="15">
        <v>0.14414351160612199</v>
      </c>
      <c r="Q66" s="15">
        <v>0.10612400533324499</v>
      </c>
      <c r="R66" s="15">
        <v>0.32041299139734403</v>
      </c>
      <c r="S66" s="15">
        <v>10.3893477074687</v>
      </c>
      <c r="T66" s="15">
        <v>0.14601126904975201</v>
      </c>
      <c r="U66" s="15">
        <v>5.3985075542915602E-2</v>
      </c>
      <c r="V66" s="15">
        <v>7.7296096158997296E-2</v>
      </c>
      <c r="W66" s="15">
        <v>0.34826889767665897</v>
      </c>
      <c r="X66" s="15">
        <v>1.7073609153590399E-4</v>
      </c>
      <c r="Y66" s="15">
        <v>3.5976829931932297E-2</v>
      </c>
      <c r="Z66" s="15">
        <v>3.5976829931932297E-2</v>
      </c>
      <c r="AA66" s="15">
        <v>6.0465977814888995E-4</v>
      </c>
      <c r="AB66" s="15">
        <v>0</v>
      </c>
      <c r="AC66" s="15">
        <v>8.5544428093497493E-3</v>
      </c>
      <c r="AD66" s="15">
        <v>2.9595663077541998E-2</v>
      </c>
      <c r="AE66" s="15">
        <v>2.4843135680484101E-4</v>
      </c>
      <c r="AF66" s="15">
        <v>4.0042857688453702E-6</v>
      </c>
      <c r="AG66" s="15">
        <v>1.88584077608921</v>
      </c>
      <c r="AH66" s="15">
        <v>2.76266442015685E-3</v>
      </c>
      <c r="AI66" s="15">
        <v>6.2060817290629497E-2</v>
      </c>
      <c r="AJ66" s="15">
        <v>0</v>
      </c>
      <c r="AK66" s="15">
        <v>7.8570522022850697E-2</v>
      </c>
      <c r="AL66" s="15">
        <v>3.4562060549942902E-2</v>
      </c>
      <c r="AM66" s="15">
        <v>0</v>
      </c>
      <c r="AN66" s="15">
        <v>7.2663844750519404</v>
      </c>
      <c r="AO66" s="15">
        <v>0.96653419093128601</v>
      </c>
      <c r="AP66" s="15">
        <v>9.8841923532686005E-2</v>
      </c>
      <c r="AQ66" s="15">
        <v>1.07393055727332</v>
      </c>
      <c r="AR66" s="15">
        <v>3.19324466057088E-4</v>
      </c>
      <c r="AS66" s="15">
        <v>0.131816642007969</v>
      </c>
      <c r="AT66" s="15">
        <v>1.9702788229798701E-4</v>
      </c>
      <c r="AU66" s="15">
        <v>0</v>
      </c>
      <c r="AV66" s="15">
        <v>2.3113998925246699</v>
      </c>
      <c r="AW66" s="15">
        <v>3.9419886792660602E-5</v>
      </c>
      <c r="AX66" s="15">
        <v>9.7524870891824503E-6</v>
      </c>
      <c r="AY66" s="15">
        <v>4.2882493647932902E-2</v>
      </c>
      <c r="AZ66" s="15">
        <v>1.63590116679618E-5</v>
      </c>
      <c r="BA66" s="15">
        <v>4.3585376742340303E-4</v>
      </c>
      <c r="BB66" s="15">
        <v>1.8080115963116601E-6</v>
      </c>
      <c r="BC66" s="15">
        <v>0.125649041470593</v>
      </c>
      <c r="BD66" s="15">
        <v>0.119448336101787</v>
      </c>
      <c r="BE66" s="15">
        <v>6.2007053688056899E-3</v>
      </c>
      <c r="BF66" s="15">
        <v>0</v>
      </c>
      <c r="BG66" s="15">
        <v>0</v>
      </c>
      <c r="BH66" s="15">
        <v>3.6287477195941303E-2</v>
      </c>
      <c r="BI66" s="15">
        <v>0</v>
      </c>
      <c r="BJ66" s="15">
        <v>7.8698128827085802E-3</v>
      </c>
      <c r="BK66" s="15">
        <v>0</v>
      </c>
      <c r="BL66" s="15">
        <v>1.3554015994532499E-4</v>
      </c>
      <c r="BM66" s="15">
        <v>2.9747224656492401E-2</v>
      </c>
      <c r="BN66" s="15">
        <v>0.19367139548030399</v>
      </c>
      <c r="BO66" s="15">
        <v>4.6736607196988301E-5</v>
      </c>
      <c r="BP66" s="15">
        <v>1.97566747686524E-3</v>
      </c>
      <c r="BQ66" s="15">
        <v>1.9031013519844301E-7</v>
      </c>
      <c r="BR66" s="15">
        <v>2.2361456152824402E-3</v>
      </c>
      <c r="BS66" s="15">
        <v>0.68431339204880903</v>
      </c>
      <c r="BT66" s="15">
        <v>0</v>
      </c>
      <c r="BU66" s="15">
        <v>0.26086210392301301</v>
      </c>
      <c r="BV66" s="15">
        <v>0.298559021481836</v>
      </c>
      <c r="BW66" s="15">
        <v>0.11322023100911</v>
      </c>
      <c r="BX66" s="15">
        <v>6.7816449786978303</v>
      </c>
      <c r="BY66" s="15">
        <v>0.426889103972177</v>
      </c>
      <c r="CA66" s="26">
        <f t="shared" si="23"/>
        <v>1.0714781587471403</v>
      </c>
      <c r="CB66" s="25">
        <f t="shared" si="24"/>
        <v>7.965545585246446E-3</v>
      </c>
      <c r="CC66" s="13">
        <f t="shared" si="25"/>
        <v>-0.99097018795628067</v>
      </c>
      <c r="CD66" s="13">
        <f t="shared" si="26"/>
        <v>-0.9741588433050552</v>
      </c>
      <c r="CE66" s="13">
        <f t="shared" si="27"/>
        <v>-0.99468941530710298</v>
      </c>
      <c r="CF66" s="13">
        <f t="shared" si="28"/>
        <v>-0.99683737633376635</v>
      </c>
      <c r="CG66" s="13">
        <f t="shared" si="29"/>
        <v>-0.99639851479264308</v>
      </c>
      <c r="CH66" s="13">
        <f t="shared" si="30"/>
        <v>-0.99655951054325631</v>
      </c>
      <c r="CI66" s="13">
        <f t="shared" si="31"/>
        <v>-0.99247657452857141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55"/>
  <sheetViews>
    <sheetView workbookViewId="0">
      <selection activeCell="C10" sqref="C10"/>
    </sheetView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16" customFormat="1" x14ac:dyDescent="0.25">
      <c r="A1" s="6" t="s">
        <v>669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s="17" customFormat="1" x14ac:dyDescent="0.25">
      <c r="A2" s="108"/>
      <c r="B2" s="6"/>
      <c r="C2" s="6"/>
      <c r="D2" s="6"/>
    </row>
    <row r="3" spans="1:18" s="17" customFormat="1" x14ac:dyDescent="0.25">
      <c r="A3" s="6" t="s">
        <v>224</v>
      </c>
    </row>
    <row r="4" spans="1:18" s="16" customFormat="1" x14ac:dyDescent="0.25">
      <c r="A4" s="17" t="s">
        <v>225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x14ac:dyDescent="0.25">
      <c r="A5" s="2" t="s">
        <v>226</v>
      </c>
      <c r="B5" s="2" t="s">
        <v>50</v>
      </c>
      <c r="C5" s="2" t="s">
        <v>76</v>
      </c>
      <c r="D5" s="2" t="s">
        <v>158</v>
      </c>
      <c r="E5" s="2" t="s">
        <v>159</v>
      </c>
      <c r="F5" s="2" t="s">
        <v>160</v>
      </c>
      <c r="G5" s="2" t="s">
        <v>136</v>
      </c>
      <c r="H5" s="2" t="s">
        <v>161</v>
      </c>
      <c r="I5" s="17"/>
      <c r="J5" s="17"/>
      <c r="K5" s="2"/>
      <c r="L5" s="17"/>
      <c r="M5" s="17"/>
      <c r="N5" s="17"/>
      <c r="O5" s="17"/>
      <c r="P5" s="17"/>
      <c r="Q5" s="17"/>
      <c r="R5" s="17"/>
    </row>
    <row r="6" spans="1:18" x14ac:dyDescent="0.25">
      <c r="A6" s="2" t="s">
        <v>227</v>
      </c>
      <c r="B6" s="23"/>
      <c r="C6" s="23"/>
      <c r="D6" s="23"/>
      <c r="E6" s="19">
        <f>afdust!BA62</f>
        <v>5513981.102656628</v>
      </c>
      <c r="F6" s="19">
        <f>afdust!BB62</f>
        <v>765892.36311657354</v>
      </c>
      <c r="G6" s="23"/>
      <c r="H6" s="23"/>
      <c r="I6" s="17"/>
      <c r="J6" s="17"/>
      <c r="K6" s="2"/>
      <c r="L6" s="2"/>
      <c r="M6" s="2"/>
      <c r="N6" s="2"/>
      <c r="O6" s="2"/>
      <c r="P6" s="2"/>
      <c r="Q6" s="2"/>
      <c r="R6" s="2"/>
    </row>
    <row r="7" spans="1:18" s="17" customFormat="1" x14ac:dyDescent="0.25">
      <c r="A7" s="2" t="s">
        <v>228</v>
      </c>
      <c r="B7" s="19">
        <f>airports!B62</f>
        <v>324334.52969874005</v>
      </c>
      <c r="C7" s="19">
        <f>airports!C62</f>
        <v>0</v>
      </c>
      <c r="D7" s="19">
        <f>airports!D62</f>
        <v>81729.193178182017</v>
      </c>
      <c r="E7" s="19">
        <f>airports!E62</f>
        <v>8294.7341656600001</v>
      </c>
      <c r="F7" s="19">
        <f>airports!F62</f>
        <v>7333.673631994202</v>
      </c>
      <c r="G7" s="19">
        <f>airports!G62</f>
        <v>8888.6831131054005</v>
      </c>
      <c r="H7" s="19">
        <f>airports!H62</f>
        <v>48680.054775060002</v>
      </c>
      <c r="K7" s="2"/>
      <c r="O7" s="15"/>
      <c r="P7" s="15"/>
    </row>
    <row r="8" spans="1:18" x14ac:dyDescent="0.25">
      <c r="A8" s="2" t="s">
        <v>229</v>
      </c>
      <c r="B8" s="19">
        <f>cmv_c1c2!B62</f>
        <v>17242.095450949997</v>
      </c>
      <c r="C8" s="19">
        <f>cmv_c1c2!BI62</f>
        <v>56.887575321176641</v>
      </c>
      <c r="D8" s="19">
        <f>cmv_c1c2!D62</f>
        <v>113212.61216894003</v>
      </c>
      <c r="E8" s="19">
        <f>cmv_c1c2!E62</f>
        <v>3050.5503180000005</v>
      </c>
      <c r="F8" s="19">
        <f>cmv_c1c2!F62</f>
        <v>2955.6290874600008</v>
      </c>
      <c r="G8" s="19">
        <f>cmv_c1c2!G62</f>
        <v>571.48233092999999</v>
      </c>
      <c r="H8" s="19">
        <f>cmv_c1c2!H62</f>
        <v>3973.1986499199993</v>
      </c>
      <c r="I8" s="17"/>
      <c r="J8" s="15"/>
      <c r="K8" s="15"/>
      <c r="L8" s="15"/>
      <c r="M8" s="15"/>
      <c r="N8" s="15"/>
      <c r="O8" s="15"/>
      <c r="P8" s="15"/>
      <c r="Q8" s="15"/>
      <c r="R8" s="15"/>
    </row>
    <row r="9" spans="1:18" s="17" customFormat="1" x14ac:dyDescent="0.25">
      <c r="A9" s="2" t="s">
        <v>230</v>
      </c>
      <c r="B9" s="19">
        <f>cmv_c3!B62</f>
        <v>9215.7075611700002</v>
      </c>
      <c r="C9" s="19">
        <f>cmv_c3!BI62</f>
        <v>29.031016356598652</v>
      </c>
      <c r="D9" s="19">
        <f>cmv_c3!D62</f>
        <v>91849.704601259989</v>
      </c>
      <c r="E9" s="19">
        <f>cmv_c3!E62</f>
        <v>1639.5000168500001</v>
      </c>
      <c r="F9" s="19">
        <f>cmv_c3!F62</f>
        <v>1508.3400155300001</v>
      </c>
      <c r="G9" s="19">
        <f>cmv_c3!G62</f>
        <v>3689.6102968100008</v>
      </c>
      <c r="H9" s="19">
        <f>cmv_c3!H62</f>
        <v>4232.8463296400005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 s="17" customFormat="1" x14ac:dyDescent="0.25">
      <c r="A10" s="2" t="s">
        <v>231</v>
      </c>
      <c r="B10" s="19"/>
      <c r="C10" s="109">
        <f>fertilizer!B62</f>
        <v>1401044.6720724618</v>
      </c>
      <c r="D10" s="19"/>
      <c r="E10" s="19"/>
      <c r="F10" s="19"/>
      <c r="G10" s="19"/>
      <c r="H10" s="19"/>
      <c r="K10" s="2"/>
      <c r="L10" s="15"/>
      <c r="M10" s="15"/>
      <c r="N10" s="15"/>
      <c r="O10" s="15"/>
      <c r="P10" s="15"/>
      <c r="Q10" s="15"/>
      <c r="R10" s="15"/>
    </row>
    <row r="11" spans="1:18" s="17" customFormat="1" x14ac:dyDescent="0.25">
      <c r="A11" s="2" t="s">
        <v>232</v>
      </c>
      <c r="B11" s="19"/>
      <c r="C11" s="19">
        <f>livestock!B62</f>
        <v>2693568.0784671502</v>
      </c>
      <c r="E11" s="19"/>
      <c r="F11" s="19"/>
      <c r="G11" s="19"/>
      <c r="H11" s="19">
        <f>livestock!C62</f>
        <v>215482.70902094099</v>
      </c>
      <c r="K11" s="2"/>
      <c r="L11" s="15"/>
      <c r="M11" s="15"/>
      <c r="N11" s="15"/>
      <c r="O11" s="15"/>
      <c r="P11" s="15"/>
      <c r="Q11" s="15"/>
      <c r="R11" s="15"/>
    </row>
    <row r="12" spans="1:18" s="17" customFormat="1" x14ac:dyDescent="0.25">
      <c r="A12" s="2" t="s">
        <v>233</v>
      </c>
      <c r="B12" s="19">
        <f>nonpt!B62</f>
        <v>2199000.4113866105</v>
      </c>
      <c r="C12" s="19">
        <f>nonpt!C62</f>
        <v>145244.16591690999</v>
      </c>
      <c r="D12" s="19">
        <f>nonpt!D62</f>
        <v>739199.86189150007</v>
      </c>
      <c r="E12" s="19">
        <f>nonpt!E62</f>
        <v>724647.12173659005</v>
      </c>
      <c r="F12" s="19">
        <f>nonpt!F62</f>
        <v>634163.73663888988</v>
      </c>
      <c r="G12" s="19">
        <f>nonpt!G62</f>
        <v>107619.1290079699</v>
      </c>
      <c r="H12" s="19">
        <f>nonpt!H62</f>
        <v>1007034.72691443</v>
      </c>
      <c r="K12" s="2"/>
      <c r="L12" s="15"/>
      <c r="M12" s="15"/>
      <c r="N12" s="15"/>
      <c r="O12" s="15"/>
      <c r="P12" s="15"/>
      <c r="Q12" s="15"/>
      <c r="R12" s="15"/>
    </row>
    <row r="13" spans="1:18" x14ac:dyDescent="0.25">
      <c r="A13" s="2" t="s">
        <v>234</v>
      </c>
      <c r="B13" s="19">
        <f>nonroad!B62</f>
        <v>11005619.100808701</v>
      </c>
      <c r="C13" s="19">
        <f>nonroad!C62</f>
        <v>1980.3127066274997</v>
      </c>
      <c r="D13" s="19">
        <f>nonroad!D62</f>
        <v>866080.68269991025</v>
      </c>
      <c r="E13" s="19">
        <f>nonroad!E62</f>
        <v>85040.014620679009</v>
      </c>
      <c r="F13" s="19">
        <f>nonroad!F62</f>
        <v>79960.936899534019</v>
      </c>
      <c r="G13" s="19">
        <f>nonroad!G62</f>
        <v>989.80469037870023</v>
      </c>
      <c r="H13" s="19">
        <f>nonroad!H62</f>
        <v>977862.52017965994</v>
      </c>
      <c r="I13" s="17"/>
      <c r="J13" s="17"/>
      <c r="K13" s="2"/>
      <c r="L13" s="15"/>
      <c r="M13" s="15"/>
      <c r="N13" s="15"/>
      <c r="O13" s="15"/>
      <c r="P13" s="15"/>
      <c r="Q13" s="15"/>
      <c r="R13" s="15"/>
    </row>
    <row r="14" spans="1:18" x14ac:dyDescent="0.25">
      <c r="A14" s="2" t="s">
        <v>235</v>
      </c>
      <c r="B14" s="19">
        <f>np_oilgas!B62</f>
        <v>621795.43152689398</v>
      </c>
      <c r="C14" s="19">
        <f>np_oilgas!C62</f>
        <v>16.127326524726001</v>
      </c>
      <c r="D14" s="19">
        <f>np_oilgas!D62</f>
        <v>571317.08673843346</v>
      </c>
      <c r="E14" s="19">
        <f>np_oilgas!E62</f>
        <v>10540.861886957799</v>
      </c>
      <c r="F14" s="19">
        <f>np_oilgas!F62</f>
        <v>10453.436341026098</v>
      </c>
      <c r="G14" s="19">
        <f>np_oilgas!G62</f>
        <v>135997.54101767411</v>
      </c>
      <c r="H14" s="19">
        <f>np_oilgas!H62</f>
        <v>2583242.2457821844</v>
      </c>
      <c r="I14" s="17"/>
      <c r="J14" s="17"/>
      <c r="K14" s="2"/>
      <c r="L14" s="15"/>
      <c r="M14" s="15"/>
      <c r="N14" s="15"/>
      <c r="O14" s="15"/>
      <c r="P14" s="15"/>
      <c r="Q14" s="15"/>
      <c r="R14" s="15"/>
    </row>
    <row r="15" spans="1:18" s="17" customFormat="1" x14ac:dyDescent="0.25">
      <c r="A15" s="2" t="s">
        <v>236</v>
      </c>
      <c r="B15" s="15">
        <f>np_solvents!B62</f>
        <v>0</v>
      </c>
      <c r="C15" s="15">
        <f>np_solvents!C62</f>
        <v>0</v>
      </c>
      <c r="D15" s="15">
        <f>np_solvents!D62</f>
        <v>0</v>
      </c>
      <c r="E15" s="15">
        <f>np_solvents!E62</f>
        <v>0</v>
      </c>
      <c r="F15" s="15">
        <f>np_solvents!F62</f>
        <v>0</v>
      </c>
      <c r="G15" s="15">
        <f>np_solvents!G62</f>
        <v>0</v>
      </c>
      <c r="H15" s="15">
        <f>np_solvents!H62</f>
        <v>2586518.6939276997</v>
      </c>
    </row>
    <row r="16" spans="1:18" x14ac:dyDescent="0.25">
      <c r="A16" s="2" t="s">
        <v>237</v>
      </c>
      <c r="B16" s="19">
        <f>'onroad all'!AF61</f>
        <v>14063910.026074525</v>
      </c>
      <c r="C16" s="19">
        <f>'onroad all'!BY61</f>
        <v>89328.385986364592</v>
      </c>
      <c r="D16" s="19">
        <f>'onroad all'!EE61</f>
        <v>2327114.7439066879</v>
      </c>
      <c r="E16" s="19">
        <f>'onroad all'!CZ61+'onroad all'!EG61</f>
        <v>188719.79360179626</v>
      </c>
      <c r="F16" s="19">
        <f>'onroad all'!EG61</f>
        <v>78626.246192674385</v>
      </c>
      <c r="G16" s="19">
        <f>'onroad all'!DP61</f>
        <v>9785.4522684763651</v>
      </c>
      <c r="H16" s="19">
        <f>'onroad all'!EA61</f>
        <v>1030292.0963106742</v>
      </c>
      <c r="I16" s="17"/>
      <c r="J16" s="17"/>
      <c r="K16" s="2"/>
      <c r="L16" s="17"/>
      <c r="M16" s="17"/>
      <c r="N16" s="17"/>
      <c r="O16" s="17"/>
      <c r="P16" s="17"/>
      <c r="Q16" s="17"/>
      <c r="R16" s="15"/>
    </row>
    <row r="17" spans="1:18" x14ac:dyDescent="0.25">
      <c r="A17" s="2" t="s">
        <v>238</v>
      </c>
      <c r="B17" s="19">
        <f>ptegu!B62</f>
        <v>400899.75069560006</v>
      </c>
      <c r="C17" s="19">
        <f>ptegu!C62</f>
        <v>21491.255337600007</v>
      </c>
      <c r="D17" s="19">
        <f>ptegu!EA61</f>
        <v>847682.0281587569</v>
      </c>
      <c r="E17" s="19">
        <f>ptegu!E62</f>
        <v>101118.44260913001</v>
      </c>
      <c r="F17" s="19">
        <f>ptegu!F62</f>
        <v>86781.440364239985</v>
      </c>
      <c r="G17" s="19">
        <f>ptegu!FM61</f>
        <v>820839.10614337539</v>
      </c>
      <c r="H17" s="19">
        <f>ptegu!H62</f>
        <v>25466.109828120003</v>
      </c>
      <c r="I17" s="17"/>
      <c r="J17" s="17"/>
      <c r="K17" s="2"/>
      <c r="L17" s="15"/>
      <c r="M17" s="17"/>
      <c r="N17" s="15"/>
      <c r="O17" s="15"/>
      <c r="P17" s="15"/>
      <c r="Q17" s="15"/>
      <c r="R17" s="15"/>
    </row>
    <row r="18" spans="1:18" x14ac:dyDescent="0.25">
      <c r="A18" s="2" t="s">
        <v>239</v>
      </c>
      <c r="B18" s="19">
        <f>ptagfire!B62</f>
        <v>664857.87852709985</v>
      </c>
      <c r="C18" s="19">
        <f>ptagfire!C62</f>
        <v>140954.45142731001</v>
      </c>
      <c r="D18" s="19">
        <f>ptagfire!D62</f>
        <v>28036.898084289998</v>
      </c>
      <c r="E18" s="19">
        <f>ptagfire!E62</f>
        <v>102245.26575102998</v>
      </c>
      <c r="F18" s="19">
        <f>ptagfire!F62</f>
        <v>66604.179048409991</v>
      </c>
      <c r="G18" s="19">
        <f>ptagfire!G62</f>
        <v>11025.119527770004</v>
      </c>
      <c r="H18" s="19">
        <f>ptagfire!H62</f>
        <v>107166.47955944999</v>
      </c>
      <c r="I18" s="17"/>
      <c r="J18" s="17"/>
      <c r="K18" s="2"/>
      <c r="L18" s="17"/>
      <c r="M18" s="15"/>
      <c r="N18" s="17"/>
      <c r="O18" s="17"/>
      <c r="P18" s="17"/>
      <c r="Q18" s="17"/>
      <c r="R18" s="17"/>
    </row>
    <row r="19" spans="1:18" x14ac:dyDescent="0.25">
      <c r="A19" s="2" t="s">
        <v>240</v>
      </c>
      <c r="B19" s="19">
        <f>'ptfire-rx'!B62</f>
        <v>7181506.2753279982</v>
      </c>
      <c r="C19" s="19">
        <f>'ptfire-rx'!C62</f>
        <v>114977.44974289999</v>
      </c>
      <c r="D19" s="19">
        <f>'ptfire-rx'!D62</f>
        <v>140674.23252150009</v>
      </c>
      <c r="E19" s="19">
        <f>'ptfire-rx'!E62</f>
        <v>794162.7823244998</v>
      </c>
      <c r="F19" s="19">
        <f>'ptfire-rx'!F62</f>
        <v>681776.91118387994</v>
      </c>
      <c r="G19" s="19">
        <f>'ptfire-rx'!G62</f>
        <v>64750.794364400012</v>
      </c>
      <c r="H19" s="19">
        <f>'ptfire-rx'!H62</f>
        <v>1654718.8825652997</v>
      </c>
      <c r="I19" s="17"/>
      <c r="J19" s="17"/>
      <c r="K19" s="2"/>
      <c r="L19" s="15"/>
      <c r="M19" s="15"/>
      <c r="N19" s="15"/>
      <c r="O19" s="15"/>
      <c r="P19" s="15"/>
      <c r="Q19" s="15"/>
      <c r="R19" s="15"/>
    </row>
    <row r="20" spans="1:18" s="17" customFormat="1" x14ac:dyDescent="0.25">
      <c r="A20" s="2" t="s">
        <v>241</v>
      </c>
      <c r="B20" s="19">
        <f>'ptfire-wild'!B62</f>
        <v>18664856.08610649</v>
      </c>
      <c r="C20" s="19">
        <f>'ptfire-wild'!C62</f>
        <v>306008.77396237804</v>
      </c>
      <c r="D20" s="19">
        <f>'ptfire-wild'!D62</f>
        <v>239529.53606296002</v>
      </c>
      <c r="E20" s="19">
        <f>'ptfire-wild'!E62</f>
        <v>1885536.3847593495</v>
      </c>
      <c r="F20" s="19">
        <f>'ptfire-wild'!F62</f>
        <v>1597986.2195805903</v>
      </c>
      <c r="G20" s="19">
        <f>'ptfire-wild'!G62</f>
        <v>135616.80938370101</v>
      </c>
      <c r="H20" s="19">
        <f>'ptfire-wild'!H62</f>
        <v>4399093.9050344871</v>
      </c>
      <c r="K20" s="2"/>
      <c r="L20" s="15"/>
      <c r="M20" s="15"/>
      <c r="N20" s="15"/>
      <c r="O20" s="15"/>
      <c r="P20" s="15"/>
      <c r="Q20" s="15"/>
      <c r="R20" s="15"/>
    </row>
    <row r="21" spans="1:18" s="17" customFormat="1" x14ac:dyDescent="0.25">
      <c r="A21" s="2" t="s">
        <v>242</v>
      </c>
      <c r="B21" s="15">
        <f>ptnonipm!B62</f>
        <v>1157963.4693930983</v>
      </c>
      <c r="C21" s="15">
        <f>ptnonipm!C62</f>
        <v>63289.234645327982</v>
      </c>
      <c r="D21" s="15">
        <f>ptnonipm!D62</f>
        <v>769850.0390112052</v>
      </c>
      <c r="E21" s="15">
        <f>ptnonipm!E62</f>
        <v>343959.32276648004</v>
      </c>
      <c r="F21" s="15">
        <f>ptnonipm!F62</f>
        <v>222799.88496285505</v>
      </c>
      <c r="G21" s="15">
        <f>ptnonipm!G62</f>
        <v>443029.23518317903</v>
      </c>
      <c r="H21" s="15">
        <f>ptnonipm!H62</f>
        <v>705590.46893953998</v>
      </c>
      <c r="K21" s="1"/>
      <c r="L21" s="1"/>
      <c r="M21" s="1"/>
      <c r="N21" s="1"/>
      <c r="O21" s="1"/>
      <c r="P21" s="1"/>
      <c r="Q21" s="1"/>
      <c r="R21" s="15"/>
    </row>
    <row r="22" spans="1:18" x14ac:dyDescent="0.25">
      <c r="A22" s="2" t="s">
        <v>243</v>
      </c>
      <c r="B22" s="15">
        <f>pt_oilgas!B62</f>
        <v>171081.87563268704</v>
      </c>
      <c r="C22" s="15">
        <f>pt_oilgas!C62</f>
        <v>8264.210193304998</v>
      </c>
      <c r="D22" s="15">
        <f>pt_oilgas!D62</f>
        <v>330517.09134814591</v>
      </c>
      <c r="E22" s="15">
        <f>pt_oilgas!E62</f>
        <v>12668.188027760003</v>
      </c>
      <c r="F22" s="15">
        <f>pt_oilgas!F62</f>
        <v>12167.921748646299</v>
      </c>
      <c r="G22" s="15">
        <f>pt_oilgas!G62</f>
        <v>35129.857498491598</v>
      </c>
      <c r="H22" s="15">
        <f>pt_oilgas!H62</f>
        <v>196101.99852739007</v>
      </c>
      <c r="I22" s="17"/>
      <c r="J22" s="15"/>
      <c r="K22" s="15"/>
      <c r="L22" s="15"/>
      <c r="M22" s="15"/>
      <c r="N22" s="15"/>
      <c r="O22" s="15"/>
      <c r="P22" s="15"/>
      <c r="Q22" s="15"/>
      <c r="R22" s="15"/>
    </row>
    <row r="23" spans="1:18" s="17" customFormat="1" x14ac:dyDescent="0.25">
      <c r="A23" s="2" t="s">
        <v>244</v>
      </c>
      <c r="B23" s="15">
        <f>rail!B62</f>
        <v>92099.574849574987</v>
      </c>
      <c r="C23" s="15">
        <f>rail!C62</f>
        <v>281.78215957169988</v>
      </c>
      <c r="D23" s="15">
        <f>rail!D62</f>
        <v>422975.13486397004</v>
      </c>
      <c r="E23" s="15">
        <f>rail!E62</f>
        <v>10819.016577114297</v>
      </c>
      <c r="F23" s="15">
        <f>rail!F62</f>
        <v>10459.353847268001</v>
      </c>
      <c r="G23" s="15">
        <f>rail!G62</f>
        <v>351.20106501329985</v>
      </c>
      <c r="H23" s="15">
        <f>rail!H62</f>
        <v>17492.464701061996</v>
      </c>
      <c r="K23" s="2"/>
      <c r="L23" s="15"/>
      <c r="M23" s="15"/>
      <c r="N23" s="15"/>
      <c r="O23" s="15"/>
      <c r="P23" s="15"/>
      <c r="Q23" s="15"/>
      <c r="R23" s="15"/>
    </row>
    <row r="24" spans="1:18" x14ac:dyDescent="0.25">
      <c r="A24" s="2" t="s">
        <v>245</v>
      </c>
      <c r="B24" s="15">
        <f>rwc!B62</f>
        <v>2955188.597248401</v>
      </c>
      <c r="C24" s="15">
        <f>rwc!C62</f>
        <v>22735.029453802996</v>
      </c>
      <c r="D24" s="15">
        <f>rwc!D62</f>
        <v>44868.601000948001</v>
      </c>
      <c r="E24" s="15">
        <f>rwc!E62</f>
        <v>450864.49517423008</v>
      </c>
      <c r="F24" s="15">
        <f>rwc!F62</f>
        <v>448072.52219332993</v>
      </c>
      <c r="G24" s="15">
        <f>rwc!G62</f>
        <v>12018.703115800001</v>
      </c>
      <c r="H24" s="15">
        <f>rwc!H62</f>
        <v>455660.00945179001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 x14ac:dyDescent="0.25">
      <c r="A25" s="2" t="s">
        <v>246</v>
      </c>
      <c r="B25" s="19">
        <f>beis!H53</f>
        <v>3265205.9535159958</v>
      </c>
      <c r="C25" s="17"/>
      <c r="D25" s="19">
        <f>beis!T53</f>
        <v>980748.77146517066</v>
      </c>
      <c r="E25" s="19"/>
      <c r="F25" s="19"/>
      <c r="G25" s="19"/>
      <c r="H25" s="19">
        <f>beis!Z53</f>
        <v>28254266.631158955</v>
      </c>
      <c r="I25" s="17"/>
      <c r="J25" s="17"/>
      <c r="K25" s="2"/>
      <c r="L25" s="1"/>
      <c r="M25" s="1"/>
      <c r="N25" s="1"/>
      <c r="O25" s="1"/>
      <c r="P25" s="1"/>
      <c r="Q25" s="1"/>
      <c r="R25" s="1"/>
    </row>
    <row r="26" spans="1:18" x14ac:dyDescent="0.25">
      <c r="A26" s="2" t="s">
        <v>247</v>
      </c>
      <c r="B26" s="1">
        <f t="shared" ref="B26:H26" si="0">SUM(B6:B24)</f>
        <v>59529570.810288534</v>
      </c>
      <c r="C26" s="1">
        <f t="shared" si="0"/>
        <v>5009269.8479899112</v>
      </c>
      <c r="D26" s="1">
        <f t="shared" si="0"/>
        <v>7614637.4462366905</v>
      </c>
      <c r="E26" s="1">
        <f t="shared" si="0"/>
        <v>10237287.576992754</v>
      </c>
      <c r="F26" s="1">
        <f t="shared" si="0"/>
        <v>4707542.7948529022</v>
      </c>
      <c r="G26" s="1">
        <f t="shared" si="0"/>
        <v>1790302.5290070744</v>
      </c>
      <c r="H26" s="1">
        <f t="shared" si="0"/>
        <v>16018609.410497347</v>
      </c>
      <c r="I26" s="17"/>
      <c r="J26" s="17"/>
      <c r="K26" s="15"/>
      <c r="L26" s="15"/>
      <c r="M26" s="15"/>
      <c r="N26" s="15"/>
      <c r="O26" s="15"/>
      <c r="P26" s="15"/>
      <c r="Q26" s="15"/>
      <c r="R26" s="17"/>
    </row>
    <row r="27" spans="1:18" x14ac:dyDescent="0.25">
      <c r="A27" s="2" t="s">
        <v>248</v>
      </c>
      <c r="B27" s="1">
        <f>B26+B25</f>
        <v>62794776.763804533</v>
      </c>
      <c r="C27" s="1">
        <f t="shared" ref="C27:H27" si="1">C26+C25</f>
        <v>5009269.8479899112</v>
      </c>
      <c r="D27" s="1">
        <f t="shared" si="1"/>
        <v>8595386.2177018616</v>
      </c>
      <c r="E27" s="1">
        <f t="shared" si="1"/>
        <v>10237287.576992754</v>
      </c>
      <c r="F27" s="1">
        <f t="shared" si="1"/>
        <v>4707542.7948529022</v>
      </c>
      <c r="G27" s="1">
        <f t="shared" si="1"/>
        <v>1790302.5290070744</v>
      </c>
      <c r="H27" s="1">
        <f t="shared" si="1"/>
        <v>44272876.0416563</v>
      </c>
      <c r="I27" s="17"/>
      <c r="J27" s="17"/>
      <c r="K27" s="17"/>
      <c r="L27" s="15"/>
      <c r="M27" s="15"/>
      <c r="N27" s="15"/>
      <c r="O27" s="15"/>
      <c r="P27" s="15"/>
      <c r="Q27" s="15"/>
      <c r="R27" s="15"/>
    </row>
    <row r="28" spans="1:18" x14ac:dyDescent="0.25">
      <c r="A28" s="2"/>
      <c r="B28" s="15"/>
      <c r="C28" s="15"/>
      <c r="D28" s="15"/>
      <c r="E28" s="15"/>
      <c r="F28" s="15"/>
      <c r="G28" s="15"/>
      <c r="H28" s="15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 x14ac:dyDescent="0.25">
      <c r="A29" s="23" t="s">
        <v>249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5"/>
      <c r="N29" s="17"/>
      <c r="O29" s="17"/>
      <c r="P29" s="17"/>
      <c r="Q29" s="17"/>
      <c r="R29" s="17"/>
    </row>
    <row r="30" spans="1:18" x14ac:dyDescent="0.25">
      <c r="A30" s="2" t="s">
        <v>226</v>
      </c>
      <c r="B30" s="2" t="s">
        <v>50</v>
      </c>
      <c r="C30" s="2" t="s">
        <v>76</v>
      </c>
      <c r="D30" s="2" t="s">
        <v>158</v>
      </c>
      <c r="E30" s="2" t="s">
        <v>159</v>
      </c>
      <c r="F30" s="2" t="s">
        <v>160</v>
      </c>
      <c r="G30" s="2" t="s">
        <v>136</v>
      </c>
      <c r="H30" s="2" t="s">
        <v>161</v>
      </c>
      <c r="I30" s="17"/>
      <c r="J30" s="17"/>
      <c r="K30" s="101"/>
      <c r="L30" s="101"/>
      <c r="M30" s="101"/>
      <c r="N30" s="101"/>
      <c r="O30" s="101"/>
      <c r="P30" s="101"/>
      <c r="Q30" s="101"/>
      <c r="R30" s="101"/>
    </row>
    <row r="31" spans="1:18" s="17" customFormat="1" x14ac:dyDescent="0.25">
      <c r="A31" s="17" t="s">
        <v>250</v>
      </c>
      <c r="B31" s="15"/>
      <c r="C31" s="15">
        <f>canmex_ag!AJ47</f>
        <v>495216.34343788627</v>
      </c>
      <c r="D31" s="15"/>
      <c r="E31" s="15">
        <f>canmex_ag!AX47</f>
        <v>6567.0601492564247</v>
      </c>
      <c r="F31" s="15">
        <f>canmex_ag!AY47</f>
        <v>1876.3041612275301</v>
      </c>
      <c r="G31" s="15"/>
      <c r="H31" s="15">
        <f>canmex_ag!BQ47</f>
        <v>124393.76309154116</v>
      </c>
      <c r="K31" s="102"/>
      <c r="R31" s="103"/>
    </row>
    <row r="32" spans="1:18" s="17" customFormat="1" x14ac:dyDescent="0.25">
      <c r="A32" s="17" t="s">
        <v>251</v>
      </c>
      <c r="B32" s="15"/>
      <c r="C32" s="15">
        <f>canada_og2D!AL11</f>
        <v>8.4108840093255299</v>
      </c>
      <c r="D32" s="15"/>
      <c r="E32" s="15"/>
      <c r="F32" s="15"/>
      <c r="G32" s="15"/>
      <c r="H32" s="15">
        <f>canada_og2D!AX11</f>
        <v>318720.17439584923</v>
      </c>
      <c r="K32" s="102"/>
      <c r="R32" s="103"/>
    </row>
    <row r="33" spans="1:18" x14ac:dyDescent="0.25">
      <c r="A33" s="23" t="s">
        <v>252</v>
      </c>
      <c r="B33" s="17"/>
      <c r="C33" s="17"/>
      <c r="D33" s="17"/>
      <c r="E33" s="15">
        <f>canada_afdust!AZ18</f>
        <v>799627.9931831219</v>
      </c>
      <c r="F33" s="15">
        <f>canada_afdust!BA18</f>
        <v>154653.68131689297</v>
      </c>
      <c r="G33" s="17"/>
      <c r="H33" s="17"/>
      <c r="I33" s="17"/>
      <c r="J33" s="17"/>
      <c r="K33" s="102"/>
      <c r="L33" s="102"/>
      <c r="M33" s="102"/>
      <c r="N33" s="102"/>
      <c r="O33" s="103"/>
      <c r="P33" s="103"/>
      <c r="Q33" s="101"/>
      <c r="R33" s="101"/>
    </row>
    <row r="34" spans="1:18" s="17" customFormat="1" x14ac:dyDescent="0.25">
      <c r="A34" s="23" t="s">
        <v>253</v>
      </c>
      <c r="E34" s="15">
        <f>canada_ptdust!AZ18</f>
        <v>2790.6479901659404</v>
      </c>
      <c r="F34" s="15">
        <f>canada_ptdust!BA18</f>
        <v>360.66063640165021</v>
      </c>
      <c r="K34" s="102"/>
      <c r="L34" s="103"/>
      <c r="M34" s="103"/>
      <c r="N34" s="103"/>
      <c r="O34" s="103"/>
      <c r="P34" s="103"/>
    </row>
    <row r="35" spans="1:18" x14ac:dyDescent="0.25">
      <c r="A35" s="17" t="s">
        <v>254</v>
      </c>
      <c r="B35" s="15">
        <f>canmex_area!S50</f>
        <v>2020227.6393976645</v>
      </c>
      <c r="C35" s="15">
        <f>canmex_area!AL50</f>
        <v>5987.1801994549078</v>
      </c>
      <c r="D35" s="15">
        <f>canmex_area!AQ50</f>
        <v>321437.38139906258</v>
      </c>
      <c r="E35" s="15">
        <f>canmex_area!BC50</f>
        <v>184240.9493786878</v>
      </c>
      <c r="F35" s="15">
        <f>canmex_area!BD50</f>
        <v>135847.62475170972</v>
      </c>
      <c r="G35" s="15">
        <f>canmex_area!BR50</f>
        <v>14263.014108661382</v>
      </c>
      <c r="H35" s="15">
        <f>canmex_area!BX50</f>
        <v>709347.32051940192</v>
      </c>
      <c r="I35" s="17"/>
      <c r="J35" s="17"/>
      <c r="K35" s="102"/>
      <c r="L35" s="103"/>
      <c r="M35" s="103"/>
      <c r="N35" s="103"/>
      <c r="O35" s="103"/>
      <c r="P35" s="103"/>
      <c r="Q35" s="103"/>
      <c r="R35" s="103"/>
    </row>
    <row r="36" spans="1:18" x14ac:dyDescent="0.25">
      <c r="A36" s="17" t="s">
        <v>255</v>
      </c>
      <c r="B36" s="15">
        <f>canada_onroad!S50</f>
        <v>1622796.6237921114</v>
      </c>
      <c r="C36" s="15">
        <f>canada_onroad!AL50</f>
        <v>6848.2334593905189</v>
      </c>
      <c r="D36" s="15">
        <f>canada_onroad!AQ50</f>
        <v>354849.46830501308</v>
      </c>
      <c r="E36" s="15">
        <f>canada_onroad!BC50</f>
        <v>24287.60096406742</v>
      </c>
      <c r="F36" s="15">
        <f>canada_onroad!BD50</f>
        <v>13272.050232147814</v>
      </c>
      <c r="G36" s="15">
        <f>canada_onroad!BR50</f>
        <v>830.45018978056623</v>
      </c>
      <c r="H36" s="15">
        <f>canada_onroad!BX50</f>
        <v>115863.49114548208</v>
      </c>
      <c r="I36" s="17"/>
      <c r="J36" s="17"/>
      <c r="K36" s="102"/>
      <c r="L36" s="103"/>
      <c r="M36" s="103"/>
      <c r="N36" s="103"/>
      <c r="O36" s="103"/>
      <c r="P36" s="103"/>
      <c r="Q36" s="103"/>
      <c r="R36" s="103"/>
    </row>
    <row r="37" spans="1:18" x14ac:dyDescent="0.25">
      <c r="A37" s="17" t="s">
        <v>256</v>
      </c>
      <c r="B37" s="15">
        <f>canmex_point!V50</f>
        <v>1011452.9398675025</v>
      </c>
      <c r="C37" s="15">
        <f>canmex_point!AO50</f>
        <v>18160.023977811266</v>
      </c>
      <c r="D37" s="15">
        <f>canmex_point!AT50</f>
        <v>549974.7287255167</v>
      </c>
      <c r="E37" s="15">
        <f>canmex_point!BF50</f>
        <v>111670.8893824105</v>
      </c>
      <c r="F37" s="15">
        <f>canmex_point!BG50</f>
        <v>41375.711278789357</v>
      </c>
      <c r="G37" s="15">
        <f>canmex_point!BU50</f>
        <v>499692.10000815202</v>
      </c>
      <c r="H37" s="15">
        <f>canmex_point!CA50</f>
        <v>146193.71030116937</v>
      </c>
      <c r="I37" s="17"/>
      <c r="J37" s="17"/>
      <c r="K37" s="102"/>
      <c r="L37" s="103"/>
      <c r="M37" s="103"/>
      <c r="N37" s="103"/>
      <c r="O37" s="103"/>
      <c r="P37" s="103"/>
      <c r="Q37" s="103"/>
      <c r="R37" s="103"/>
    </row>
    <row r="38" spans="1:18" x14ac:dyDescent="0.25">
      <c r="A38" s="17" t="s">
        <v>257</v>
      </c>
      <c r="B38" s="15">
        <f>ptfire_othna!S65</f>
        <v>654403.79762393399</v>
      </c>
      <c r="C38" s="15">
        <f>ptfire_othna!AM65</f>
        <v>8746.4743693899563</v>
      </c>
      <c r="D38" s="15">
        <f>ptfire_othna!AR65</f>
        <v>10058.364390361196</v>
      </c>
      <c r="E38" s="15">
        <f>ptfire_othna!BD65</f>
        <v>118454.59314554167</v>
      </c>
      <c r="F38" s="15">
        <f>ptfire_othna!BE65</f>
        <v>102004.77682717596</v>
      </c>
      <c r="G38" s="15">
        <f>ptfire_othna!BS65</f>
        <v>5444.1718303939087</v>
      </c>
      <c r="H38" s="15">
        <f>ptfire_othna!BY65</f>
        <v>215853.67961172044</v>
      </c>
      <c r="I38" s="17"/>
      <c r="J38" s="17"/>
      <c r="K38" s="102"/>
      <c r="L38" s="103"/>
      <c r="M38" s="103"/>
      <c r="N38" s="103"/>
      <c r="O38" s="103"/>
      <c r="P38" s="103"/>
      <c r="Q38" s="103"/>
      <c r="R38" s="103"/>
    </row>
    <row r="39" spans="1:18" s="17" customFormat="1" x14ac:dyDescent="0.25">
      <c r="A39" s="17" t="s">
        <v>258</v>
      </c>
      <c r="B39" s="15">
        <f>cmv_c1c2!AB63</f>
        <v>2595.6495287078037</v>
      </c>
      <c r="C39" s="15">
        <f>cmv_c1c2!BI63</f>
        <v>8.2341864871773467</v>
      </c>
      <c r="D39" s="15">
        <f>cmv_c1c2!BO63</f>
        <v>16691.054785344317</v>
      </c>
      <c r="E39" s="15">
        <f>cmv_c1c2!CG63</f>
        <v>441.39317441125144</v>
      </c>
      <c r="F39" s="15">
        <f>cmv_c1c2!CH63</f>
        <v>427.81647540774026</v>
      </c>
      <c r="G39" s="15">
        <f>cmv_c1c2!CV63</f>
        <v>60.101495950695671</v>
      </c>
      <c r="H39" s="15">
        <f>cmv_c1c2!DC63</f>
        <v>579.99749980323588</v>
      </c>
      <c r="K39" s="102"/>
      <c r="L39" s="103"/>
      <c r="M39" s="103"/>
      <c r="N39" s="103"/>
      <c r="O39" s="103"/>
      <c r="P39" s="103"/>
      <c r="Q39" s="103"/>
      <c r="R39" s="103"/>
    </row>
    <row r="40" spans="1:18" s="17" customFormat="1" x14ac:dyDescent="0.25">
      <c r="A40" s="17" t="s">
        <v>259</v>
      </c>
      <c r="B40" s="15">
        <f>cmv_c3!AB63</f>
        <v>7159.5632979548618</v>
      </c>
      <c r="C40" s="15">
        <f>cmv_c3!BI63</f>
        <v>18.615260309683222</v>
      </c>
      <c r="D40" s="15">
        <f>cmv_c3!BO63</f>
        <v>71622.685161454094</v>
      </c>
      <c r="E40" s="15">
        <f>cmv_c3!CG63</f>
        <v>1051.2813514488303</v>
      </c>
      <c r="F40" s="15">
        <f>cmv_c3!CH63</f>
        <v>967.1790179448592</v>
      </c>
      <c r="G40" s="15">
        <f>cmv_c3!CV63</f>
        <v>2167.2000700822864</v>
      </c>
      <c r="H40" s="15">
        <f>cmv_c3!DC63</f>
        <v>3496.527588658304</v>
      </c>
      <c r="K40" s="101"/>
      <c r="L40" s="104"/>
      <c r="M40" s="104"/>
      <c r="N40" s="104"/>
      <c r="O40" s="104"/>
      <c r="P40" s="104"/>
      <c r="Q40" s="104"/>
      <c r="R40" s="104"/>
    </row>
    <row r="41" spans="1:18" x14ac:dyDescent="0.25">
      <c r="A41" s="2" t="s">
        <v>260</v>
      </c>
      <c r="B41" s="1">
        <f t="shared" ref="B41:H41" si="2">SUM(B31:B40)</f>
        <v>5318636.2135078749</v>
      </c>
      <c r="C41" s="1">
        <f t="shared" si="2"/>
        <v>534993.51577473897</v>
      </c>
      <c r="D41" s="1">
        <f t="shared" si="2"/>
        <v>1324633.6827667519</v>
      </c>
      <c r="E41" s="1">
        <f t="shared" si="2"/>
        <v>1249132.4087191115</v>
      </c>
      <c r="F41" s="1">
        <f t="shared" si="2"/>
        <v>450785.80469769757</v>
      </c>
      <c r="G41" s="1">
        <f t="shared" si="2"/>
        <v>522457.03770302085</v>
      </c>
      <c r="H41" s="1">
        <f t="shared" si="2"/>
        <v>1634448.6641536257</v>
      </c>
      <c r="I41" s="17"/>
      <c r="J41" s="17"/>
      <c r="K41" s="102"/>
      <c r="L41" s="103"/>
      <c r="M41" s="103"/>
      <c r="N41" s="103"/>
      <c r="O41" s="103"/>
      <c r="P41" s="103"/>
      <c r="Q41" s="103"/>
      <c r="R41" s="103"/>
    </row>
    <row r="42" spans="1:18" s="17" customFormat="1" x14ac:dyDescent="0.25">
      <c r="A42" s="23" t="s">
        <v>261</v>
      </c>
      <c r="B42" s="1"/>
      <c r="C42" s="15">
        <f>canmex_ag!AJ48</f>
        <v>115994.01698534199</v>
      </c>
      <c r="D42" s="15"/>
      <c r="E42" s="15">
        <f>canmex_ag!AX48</f>
        <v>66379.648141909711</v>
      </c>
      <c r="F42" s="15">
        <f>canmex_ag!AY48</f>
        <v>14465.141348337922</v>
      </c>
      <c r="G42" s="15"/>
      <c r="H42" s="15">
        <f>canmex_ag!BQ48</f>
        <v>0</v>
      </c>
      <c r="K42" s="102"/>
      <c r="L42" s="103"/>
      <c r="M42" s="103"/>
      <c r="N42" s="103"/>
      <c r="O42" s="103"/>
      <c r="P42" s="103"/>
      <c r="Q42" s="103"/>
      <c r="R42" s="103"/>
    </row>
    <row r="43" spans="1:18" x14ac:dyDescent="0.25">
      <c r="A43" s="17" t="s">
        <v>262</v>
      </c>
      <c r="B43" s="15">
        <f>canmex_area!S51</f>
        <v>115014.07313538974</v>
      </c>
      <c r="C43" s="15">
        <f>canmex_area!AL51</f>
        <v>81.462271306874015</v>
      </c>
      <c r="D43" s="15">
        <f>canmex_area!AQ51</f>
        <v>55082.526655908092</v>
      </c>
      <c r="E43" s="15">
        <f>canmex_area!BC51</f>
        <v>29227.90988856992</v>
      </c>
      <c r="F43" s="15">
        <f>canmex_area!BD51</f>
        <v>16991.58526006703</v>
      </c>
      <c r="G43" s="15">
        <f>canmex_area!BR51</f>
        <v>1586.2726308633362</v>
      </c>
      <c r="H43" s="15">
        <f>canmex_area!BX51</f>
        <v>278327.27174747875</v>
      </c>
      <c r="I43" s="17"/>
      <c r="J43" s="17"/>
      <c r="K43" s="102"/>
      <c r="L43" s="103"/>
      <c r="M43" s="103"/>
      <c r="N43" s="103"/>
      <c r="O43" s="103"/>
      <c r="P43" s="103"/>
      <c r="Q43" s="103"/>
      <c r="R43" s="103"/>
    </row>
    <row r="44" spans="1:18" x14ac:dyDescent="0.25">
      <c r="A44" s="17" t="s">
        <v>263</v>
      </c>
      <c r="B44" s="15">
        <f>mexico_onroad!AD38</f>
        <v>1241148.1754854869</v>
      </c>
      <c r="C44" s="15">
        <f>mexico_onroad!AS38</f>
        <v>2130.0053175378748</v>
      </c>
      <c r="D44" s="15">
        <f>mexico_onroad!AX38</f>
        <v>311806.82151050516</v>
      </c>
      <c r="E44" s="15">
        <f>mexico_onroad!BH38</f>
        <v>11557.475510801025</v>
      </c>
      <c r="F44" s="15">
        <f>mexico_onroad!BI38</f>
        <v>8144.37896871872</v>
      </c>
      <c r="G44" s="15">
        <f>mexico_onroad!BW38</f>
        <v>4887.5437902331041</v>
      </c>
      <c r="H44" s="15">
        <f>mexico_onroad!CD38</f>
        <v>110159.38140561712</v>
      </c>
      <c r="I44" s="17"/>
      <c r="J44" s="17"/>
      <c r="K44" s="102"/>
      <c r="L44" s="103"/>
      <c r="M44" s="103"/>
      <c r="N44" s="103"/>
      <c r="O44" s="103"/>
      <c r="P44" s="103"/>
      <c r="Q44" s="103"/>
      <c r="R44" s="103"/>
    </row>
    <row r="45" spans="1:18" x14ac:dyDescent="0.25">
      <c r="A45" s="17" t="s">
        <v>264</v>
      </c>
      <c r="B45" s="15">
        <f>canmex_point!V51</f>
        <v>124964.91271738391</v>
      </c>
      <c r="C45" s="15">
        <f>canmex_point!AO51</f>
        <v>949.20168536284348</v>
      </c>
      <c r="D45" s="15">
        <f>canmex_point!AT51</f>
        <v>144798.44263252249</v>
      </c>
      <c r="E45" s="15">
        <f>canmex_point!BF51</f>
        <v>39648.711026647907</v>
      </c>
      <c r="F45" s="15">
        <f>canmex_point!BG51</f>
        <v>27669.589480317012</v>
      </c>
      <c r="G45" s="15">
        <f>canmex_point!BU51</f>
        <v>293437.61071051209</v>
      </c>
      <c r="H45" s="15">
        <f>canmex_point!CA51</f>
        <v>29882.251300479635</v>
      </c>
      <c r="I45" s="17"/>
      <c r="J45" s="17"/>
      <c r="K45" s="102"/>
      <c r="L45" s="103"/>
      <c r="M45" s="103"/>
      <c r="N45" s="103"/>
      <c r="O45" s="103"/>
      <c r="P45" s="103"/>
      <c r="Q45" s="103"/>
      <c r="R45" s="103"/>
    </row>
    <row r="46" spans="1:18" x14ac:dyDescent="0.25">
      <c r="A46" s="17" t="s">
        <v>265</v>
      </c>
      <c r="B46" s="15">
        <f>ptfire_othna!S66</f>
        <v>211379.21898389835</v>
      </c>
      <c r="C46" s="15">
        <f>ptfire_othna!AM66</f>
        <v>3611.8434924077151</v>
      </c>
      <c r="D46" s="15">
        <f>ptfire_othna!AR66</f>
        <v>13079.221129621279</v>
      </c>
      <c r="E46" s="15">
        <f>ptfire_othna!BD66</f>
        <v>24985.009752107719</v>
      </c>
      <c r="F46" s="15">
        <f>ptfire_othna!BE66</f>
        <v>21413.168863333642</v>
      </c>
      <c r="G46" s="15">
        <f>ptfire_othna!BS66</f>
        <v>2000.19206945723</v>
      </c>
      <c r="H46" s="15">
        <f>ptfire_othna!BY66</f>
        <v>109542.86278729221</v>
      </c>
      <c r="I46" s="17"/>
      <c r="J46" s="17"/>
      <c r="K46" s="102"/>
      <c r="L46" s="103"/>
      <c r="M46" s="103"/>
      <c r="N46" s="103"/>
      <c r="O46" s="103"/>
      <c r="P46" s="103"/>
      <c r="Q46" s="103"/>
      <c r="R46" s="103"/>
    </row>
    <row r="47" spans="1:18" s="17" customFormat="1" x14ac:dyDescent="0.25">
      <c r="A47" s="17" t="s">
        <v>266</v>
      </c>
      <c r="B47" s="15">
        <f>cmv_c1c2!AB64</f>
        <v>117.5077498728479</v>
      </c>
      <c r="C47" s="15">
        <f>cmv_c1c2!BI64</f>
        <v>0.37431946710097597</v>
      </c>
      <c r="D47" s="15">
        <f>cmv_c1c2!BO64</f>
        <v>765.92396464183093</v>
      </c>
      <c r="E47" s="15">
        <f>cmv_c1c2!CG64</f>
        <v>20.058623528311948</v>
      </c>
      <c r="F47" s="15">
        <f>cmv_c1c2!CH64</f>
        <v>19.448186837780234</v>
      </c>
      <c r="G47" s="15">
        <f>cmv_c1c2!CV64</f>
        <v>1.8218636922541693</v>
      </c>
      <c r="H47" s="15">
        <f>cmv_c1c2!DC64</f>
        <v>32.417033683206803</v>
      </c>
      <c r="K47" s="102"/>
      <c r="L47" s="103"/>
      <c r="M47" s="103"/>
      <c r="N47" s="103"/>
      <c r="O47" s="103"/>
      <c r="P47" s="103"/>
      <c r="Q47" s="103"/>
      <c r="R47" s="103"/>
    </row>
    <row r="48" spans="1:18" s="17" customFormat="1" x14ac:dyDescent="0.25">
      <c r="A48" s="17" t="s">
        <v>267</v>
      </c>
      <c r="B48" s="15">
        <f>cmv_c3!AB64</f>
        <v>7374.699946148573</v>
      </c>
      <c r="C48" s="15">
        <f>cmv_c3!BI64</f>
        <v>72.379941002188048</v>
      </c>
      <c r="D48" s="15">
        <f>cmv_c3!BO64</f>
        <v>79149.440507271865</v>
      </c>
      <c r="E48" s="15">
        <f>cmv_c3!CG64</f>
        <v>4087.6005408194387</v>
      </c>
      <c r="F48" s="15">
        <f>cmv_c3!CH64</f>
        <v>3760.5898774554016</v>
      </c>
      <c r="G48" s="15">
        <f>cmv_c3!CV64</f>
        <v>10887.726556381762</v>
      </c>
      <c r="H48" s="15">
        <f>cmv_c3!DC64</f>
        <v>3442.0665312308947</v>
      </c>
      <c r="K48" s="102"/>
      <c r="L48" s="103"/>
      <c r="M48" s="103"/>
      <c r="N48" s="103"/>
      <c r="O48" s="103"/>
      <c r="P48" s="103"/>
      <c r="Q48" s="103"/>
      <c r="R48" s="103"/>
    </row>
    <row r="49" spans="1:18" x14ac:dyDescent="0.25">
      <c r="A49" s="2" t="s">
        <v>268</v>
      </c>
      <c r="B49" s="1">
        <f t="shared" ref="B49:H49" si="3">SUM(B42:B48)</f>
        <v>1699998.5880181801</v>
      </c>
      <c r="C49" s="1">
        <f t="shared" si="3"/>
        <v>122839.28401242658</v>
      </c>
      <c r="D49" s="1">
        <f t="shared" si="3"/>
        <v>604682.37640047085</v>
      </c>
      <c r="E49" s="1">
        <f t="shared" si="3"/>
        <v>175906.41348438404</v>
      </c>
      <c r="F49" s="1">
        <f t="shared" si="3"/>
        <v>92463.90198506751</v>
      </c>
      <c r="G49" s="1">
        <f t="shared" si="3"/>
        <v>312801.16762113973</v>
      </c>
      <c r="H49" s="1">
        <f t="shared" si="3"/>
        <v>531386.2508057818</v>
      </c>
      <c r="I49" s="17"/>
      <c r="J49" s="17"/>
      <c r="K49" s="101"/>
      <c r="L49" s="104"/>
      <c r="M49" s="104"/>
      <c r="N49" s="104"/>
      <c r="O49" s="104"/>
      <c r="P49" s="104"/>
      <c r="Q49" s="104"/>
      <c r="R49" s="104"/>
    </row>
    <row r="50" spans="1:18" x14ac:dyDescent="0.25">
      <c r="A50" s="17" t="s">
        <v>269</v>
      </c>
      <c r="B50" s="15">
        <f>SUM(cmv_c1c2!AB59:AB60)</f>
        <v>3646.775485383459</v>
      </c>
      <c r="C50" s="15">
        <f>SUM(cmv_c1c2!BI59:BI60)</f>
        <v>11.374306908414489</v>
      </c>
      <c r="D50" s="15">
        <f>SUM(cmv_c1c2!BO59:BO60)</f>
        <v>23290.284531568697</v>
      </c>
      <c r="E50" s="15">
        <f>SUM(cmv_c1c2!CG59:CG60)</f>
        <v>609.57790504741558</v>
      </c>
      <c r="F50" s="15">
        <f>SUM(cmv_c1c2!CH59:CH60)</f>
        <v>590.96520452712411</v>
      </c>
      <c r="G50" s="15">
        <f>SUM(cmv_c1c2!CV59:CV60)</f>
        <v>64.479310100056594</v>
      </c>
      <c r="H50" s="15">
        <f>SUM(cmv_c1c2!DC59:DC60)</f>
        <v>884.68017544381701</v>
      </c>
      <c r="I50" s="17"/>
      <c r="J50" s="17"/>
      <c r="K50" s="102"/>
      <c r="L50" s="103"/>
      <c r="M50" s="103"/>
      <c r="N50" s="103"/>
      <c r="O50" s="103"/>
      <c r="P50" s="103"/>
      <c r="Q50" s="103"/>
      <c r="R50" s="103"/>
    </row>
    <row r="51" spans="1:18" s="17" customFormat="1" x14ac:dyDescent="0.25">
      <c r="A51" s="17" t="s">
        <v>270</v>
      </c>
      <c r="B51" s="15">
        <f>cmv_c3!AB59+cmv_c3!AB60</f>
        <v>43132.652912911901</v>
      </c>
      <c r="C51" s="15">
        <f>cmv_c3!BI59+cmv_c3!BI60</f>
        <v>253.8078521966296</v>
      </c>
      <c r="D51" s="15">
        <f>cmv_c3!BO59+cmv_c3!BO60</f>
        <v>434674.13781056704</v>
      </c>
      <c r="E51" s="15">
        <f>cmv_c3!CG59+cmv_c3!CG60</f>
        <v>14333.745503995931</v>
      </c>
      <c r="F51" s="15">
        <f>cmv_c3!CH59+cmv_c3!CH60</f>
        <v>13187.045628777541</v>
      </c>
      <c r="G51" s="15">
        <f>cmv_c3!CV59+cmv_c3!CV60</f>
        <v>36360.7053714512</v>
      </c>
      <c r="H51" s="15">
        <f>cmv_c3!DC59+cmv_c3!DC60</f>
        <v>20624.499986000639</v>
      </c>
      <c r="K51" s="102"/>
      <c r="L51" s="103"/>
      <c r="M51" s="103"/>
      <c r="N51" s="103"/>
      <c r="O51" s="103"/>
      <c r="P51" s="103"/>
      <c r="Q51" s="103"/>
      <c r="R51" s="103"/>
    </row>
    <row r="52" spans="1:18" x14ac:dyDescent="0.25">
      <c r="A52" s="17" t="s">
        <v>271</v>
      </c>
      <c r="B52" s="15">
        <f>pt_oilgas!CN59</f>
        <v>52008.427535728602</v>
      </c>
      <c r="C52" s="15">
        <f>pt_oilgas!DT59</f>
        <v>8.4176970518692098</v>
      </c>
      <c r="D52" s="15">
        <f>pt_oilgas!EA59</f>
        <v>50095.598146133598</v>
      </c>
      <c r="E52" s="15">
        <f>pt_oilgas!EV59</f>
        <v>637.96507211538699</v>
      </c>
      <c r="F52" s="15">
        <f>pt_oilgas!EW59</f>
        <v>636.80191851386201</v>
      </c>
      <c r="G52" s="15">
        <f>pt_oilgas!FM59</f>
        <v>463.281988128112</v>
      </c>
      <c r="H52" s="15">
        <f>pt_oilgas!FU59</f>
        <v>38909.557781488802</v>
      </c>
      <c r="I52" s="17"/>
      <c r="J52" s="17"/>
      <c r="K52" s="102"/>
      <c r="L52" s="103"/>
      <c r="M52" s="103"/>
      <c r="N52" s="103"/>
      <c r="O52" s="103"/>
      <c r="P52" s="103"/>
      <c r="Q52" s="103"/>
      <c r="R52" s="103"/>
    </row>
    <row r="53" spans="1:18" x14ac:dyDescent="0.25">
      <c r="A53" s="2" t="s">
        <v>272</v>
      </c>
      <c r="B53" s="1">
        <f t="shared" ref="B53:H53" si="4">B41+B49+SUM(B50:B52)</f>
        <v>7117422.6574600786</v>
      </c>
      <c r="C53" s="1">
        <f t="shared" si="4"/>
        <v>658106.39964332245</v>
      </c>
      <c r="D53" s="1">
        <f t="shared" si="4"/>
        <v>2437376.0796554917</v>
      </c>
      <c r="E53" s="1">
        <f t="shared" si="4"/>
        <v>1440620.1106846542</v>
      </c>
      <c r="F53" s="1">
        <f t="shared" si="4"/>
        <v>557664.51943458361</v>
      </c>
      <c r="G53" s="1">
        <f t="shared" si="4"/>
        <v>872146.67199384002</v>
      </c>
      <c r="H53" s="1">
        <f t="shared" si="4"/>
        <v>2226253.6529023405</v>
      </c>
      <c r="I53" s="17"/>
      <c r="J53" s="17"/>
      <c r="K53" s="101"/>
      <c r="L53" s="104"/>
      <c r="M53" s="104"/>
      <c r="N53" s="104"/>
      <c r="O53" s="104"/>
      <c r="P53" s="104"/>
      <c r="Q53" s="104"/>
      <c r="R53" s="104"/>
    </row>
    <row r="55" spans="1:18" x14ac:dyDescent="0.25">
      <c r="A55" s="17"/>
      <c r="B55" s="17"/>
      <c r="C55" s="15"/>
      <c r="D55" s="15"/>
      <c r="E55" s="15"/>
      <c r="F55" s="15"/>
      <c r="G55" s="15"/>
      <c r="H55" s="15"/>
      <c r="I55" s="17"/>
      <c r="J55" s="17"/>
      <c r="K55" s="17"/>
      <c r="L55" s="17"/>
      <c r="M55" s="17"/>
      <c r="N55" s="17"/>
      <c r="O55" s="17"/>
      <c r="P55" s="17"/>
      <c r="Q55" s="17"/>
      <c r="R55" s="17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I66"/>
  <sheetViews>
    <sheetView zoomScale="85" zoomScaleNormal="85" workbookViewId="0">
      <pane xSplit="1" ySplit="2" topLeftCell="D3" activePane="bottomRight" state="frozen"/>
      <selection pane="topRight" activeCell="AY55" sqref="AY55"/>
      <selection pane="bottomLeft" activeCell="AY55" sqref="AY55"/>
      <selection pane="bottomRight" activeCell="BE29" sqref="BE29"/>
    </sheetView>
  </sheetViews>
  <sheetFormatPr defaultRowHeight="15" x14ac:dyDescent="0.25"/>
  <cols>
    <col min="1" max="1" width="18.85546875" style="17" customWidth="1"/>
    <col min="2" max="8" width="9.140625" style="15"/>
    <col min="9" max="9" width="9.140625" style="17"/>
    <col min="10" max="10" width="14.85546875" style="17" bestFit="1" customWidth="1"/>
    <col min="11" max="11" width="6" style="17" bestFit="1" customWidth="1"/>
    <col min="12" max="12" width="5.42578125" style="17" bestFit="1" customWidth="1"/>
    <col min="13" max="13" width="5.7109375" style="15" bestFit="1" customWidth="1"/>
    <col min="14" max="14" width="14.5703125" style="15" bestFit="1" customWidth="1"/>
    <col min="15" max="15" width="5.5703125" style="15" bestFit="1" customWidth="1"/>
    <col min="16" max="16" width="5.5703125" style="15" customWidth="1"/>
    <col min="17" max="17" width="5.7109375" style="15" bestFit="1" customWidth="1"/>
    <col min="18" max="18" width="6.7109375" style="15" bestFit="1" customWidth="1"/>
    <col min="19" max="19" width="9.28515625" style="15" bestFit="1" customWidth="1"/>
    <col min="20" max="22" width="5.7109375" style="15" bestFit="1" customWidth="1"/>
    <col min="23" max="23" width="5.85546875" style="15" bestFit="1" customWidth="1"/>
    <col min="24" max="24" width="5.85546875" style="15" customWidth="1"/>
    <col min="25" max="25" width="6.42578125" style="15" bestFit="1" customWidth="1"/>
    <col min="26" max="26" width="15.42578125" style="15" bestFit="1" customWidth="1"/>
    <col min="27" max="28" width="7" style="15" customWidth="1"/>
    <col min="29" max="29" width="6.5703125" style="15" bestFit="1" customWidth="1"/>
    <col min="30" max="30" width="5.7109375" style="15" bestFit="1" customWidth="1"/>
    <col min="31" max="31" width="5.140625" style="15" bestFit="1" customWidth="1"/>
    <col min="32" max="33" width="5.140625" style="15" customWidth="1"/>
    <col min="34" max="34" width="4.140625" style="15" bestFit="1" customWidth="1"/>
    <col min="35" max="35" width="6.5703125" style="15" bestFit="1" customWidth="1"/>
    <col min="36" max="36" width="6.5703125" style="15" customWidth="1"/>
    <col min="37" max="37" width="6.140625" style="15" bestFit="1" customWidth="1"/>
    <col min="38" max="38" width="6.7109375" style="15" bestFit="1" customWidth="1"/>
    <col min="39" max="39" width="10" style="15" bestFit="1" customWidth="1"/>
    <col min="40" max="40" width="10" style="15" customWidth="1"/>
    <col min="41" max="41" width="7.7109375" style="15" bestFit="1" customWidth="1"/>
    <col min="42" max="42" width="6.7109375" style="15" bestFit="1" customWidth="1"/>
    <col min="43" max="43" width="7.7109375" style="15" bestFit="1" customWidth="1"/>
    <col min="44" max="44" width="6" style="15" bestFit="1" customWidth="1"/>
    <col min="45" max="45" width="5.7109375" style="15" bestFit="1" customWidth="1"/>
    <col min="46" max="46" width="5.7109375" style="15" customWidth="1"/>
    <col min="47" max="47" width="4.28515625" style="15" bestFit="1" customWidth="1"/>
    <col min="48" max="48" width="6.7109375" style="15" bestFit="1" customWidth="1"/>
    <col min="49" max="49" width="4.5703125" style="15" bestFit="1" customWidth="1"/>
    <col min="50" max="50" width="4.140625" style="15" bestFit="1" customWidth="1"/>
    <col min="51" max="51" width="5.7109375" style="15" bestFit="1" customWidth="1"/>
    <col min="52" max="52" width="4.140625" style="15" bestFit="1" customWidth="1"/>
    <col min="53" max="53" width="5.85546875" style="15" customWidth="1"/>
    <col min="54" max="54" width="3.28515625" style="15" bestFit="1" customWidth="1"/>
    <col min="55" max="55" width="6.7109375" style="15" bestFit="1" customWidth="1"/>
    <col min="56" max="56" width="6.85546875" style="15" bestFit="1" customWidth="1"/>
    <col min="57" max="57" width="5.7109375" style="15" bestFit="1" customWidth="1"/>
    <col min="58" max="58" width="5.140625" style="15" bestFit="1" customWidth="1"/>
    <col min="59" max="59" width="5.28515625" style="15" bestFit="1" customWidth="1"/>
    <col min="60" max="60" width="8.7109375" style="15" bestFit="1" customWidth="1"/>
    <col min="61" max="61" width="4.85546875" style="15" bestFit="1" customWidth="1"/>
    <col min="62" max="62" width="7.85546875" style="15" bestFit="1" customWidth="1"/>
    <col min="63" max="63" width="5.85546875" style="15" bestFit="1" customWidth="1"/>
    <col min="64" max="64" width="6" style="15" bestFit="1" customWidth="1"/>
    <col min="65" max="66" width="5.7109375" style="15" bestFit="1" customWidth="1"/>
    <col min="67" max="67" width="3.85546875" style="15" bestFit="1" customWidth="1"/>
    <col min="68" max="68" width="5.5703125" style="15" bestFit="1" customWidth="1"/>
    <col min="69" max="69" width="3.85546875" style="15" bestFit="1" customWidth="1"/>
    <col min="70" max="70" width="5.7109375" style="15" bestFit="1" customWidth="1"/>
    <col min="71" max="71" width="8" style="15" bestFit="1" customWidth="1"/>
    <col min="72" max="73" width="5.28515625" style="15" bestFit="1" customWidth="1"/>
    <col min="74" max="74" width="6.7109375" style="15" bestFit="1" customWidth="1"/>
    <col min="75" max="75" width="5.7109375" style="15" bestFit="1" customWidth="1"/>
    <col min="76" max="76" width="9.140625" style="15" bestFit="1" customWidth="1"/>
    <col min="77" max="77" width="7.140625" style="15" bestFit="1" customWidth="1"/>
    <col min="78" max="16384" width="9.140625" style="17"/>
  </cols>
  <sheetData>
    <row r="1" spans="1:87" x14ac:dyDescent="0.25">
      <c r="B1" s="15" t="s">
        <v>614</v>
      </c>
      <c r="J1" s="17" t="s">
        <v>347</v>
      </c>
      <c r="CC1" s="17" t="s">
        <v>540</v>
      </c>
    </row>
    <row r="2" spans="1:87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J2" s="15" t="s">
        <v>335</v>
      </c>
      <c r="K2" s="15" t="s">
        <v>358</v>
      </c>
      <c r="L2" s="15" t="s">
        <v>32</v>
      </c>
      <c r="M2" s="15" t="s">
        <v>36</v>
      </c>
      <c r="N2" s="15" t="s">
        <v>38</v>
      </c>
      <c r="O2" s="15" t="s">
        <v>40</v>
      </c>
      <c r="P2" s="15" t="s">
        <v>360</v>
      </c>
      <c r="Q2" s="15" t="s">
        <v>279</v>
      </c>
      <c r="R2" s="15" t="s">
        <v>46</v>
      </c>
      <c r="S2" s="15" t="s">
        <v>50</v>
      </c>
      <c r="T2" s="15" t="s">
        <v>52</v>
      </c>
      <c r="U2" s="15" t="s">
        <v>54</v>
      </c>
      <c r="V2" s="15" t="s">
        <v>363</v>
      </c>
      <c r="W2" s="15" t="s">
        <v>56</v>
      </c>
      <c r="X2" s="15" t="s">
        <v>364</v>
      </c>
      <c r="Y2" s="15" t="s">
        <v>58</v>
      </c>
      <c r="Z2" s="15" t="s">
        <v>60</v>
      </c>
      <c r="AA2" s="15" t="s">
        <v>365</v>
      </c>
      <c r="AB2" s="15" t="s">
        <v>366</v>
      </c>
      <c r="AC2" s="15" t="s">
        <v>64</v>
      </c>
      <c r="AD2" s="15" t="s">
        <v>66</v>
      </c>
      <c r="AE2" s="15" t="s">
        <v>68</v>
      </c>
      <c r="AF2" s="15" t="s">
        <v>367</v>
      </c>
      <c r="AG2" s="15" t="s">
        <v>368</v>
      </c>
      <c r="AH2" s="15" t="s">
        <v>70</v>
      </c>
      <c r="AI2" s="15" t="s">
        <v>72</v>
      </c>
      <c r="AJ2" s="15" t="s">
        <v>369</v>
      </c>
      <c r="AK2" s="15" t="s">
        <v>74</v>
      </c>
      <c r="AL2" s="15" t="s">
        <v>76</v>
      </c>
      <c r="AM2" s="15" t="s">
        <v>78</v>
      </c>
      <c r="AN2" s="15" t="s">
        <v>370</v>
      </c>
      <c r="AO2" s="15" t="s">
        <v>80</v>
      </c>
      <c r="AP2" s="15" t="s">
        <v>82</v>
      </c>
      <c r="AQ2" s="15" t="s">
        <v>158</v>
      </c>
      <c r="AR2" s="15" t="s">
        <v>86</v>
      </c>
      <c r="AS2" s="15" t="s">
        <v>88</v>
      </c>
      <c r="AT2" s="15" t="s">
        <v>371</v>
      </c>
      <c r="AU2" s="15" t="s">
        <v>90</v>
      </c>
      <c r="AV2" s="15" t="s">
        <v>92</v>
      </c>
      <c r="AW2" s="15" t="s">
        <v>94</v>
      </c>
      <c r="AX2" s="15" t="s">
        <v>96</v>
      </c>
      <c r="AY2" s="15" t="s">
        <v>98</v>
      </c>
      <c r="AZ2" s="15" t="s">
        <v>100</v>
      </c>
      <c r="BA2" s="15" t="s">
        <v>102</v>
      </c>
      <c r="BB2" s="15" t="s">
        <v>104</v>
      </c>
      <c r="BC2" s="15" t="s">
        <v>159</v>
      </c>
      <c r="BD2" s="15" t="s">
        <v>160</v>
      </c>
      <c r="BE2" s="15" t="s">
        <v>106</v>
      </c>
      <c r="BF2" s="15" t="s">
        <v>110</v>
      </c>
      <c r="BG2" s="15" t="s">
        <v>112</v>
      </c>
      <c r="BH2" s="15" t="s">
        <v>114</v>
      </c>
      <c r="BI2" s="15" t="s">
        <v>116</v>
      </c>
      <c r="BJ2" s="15" t="s">
        <v>118</v>
      </c>
      <c r="BK2" s="15" t="s">
        <v>120</v>
      </c>
      <c r="BL2" s="15" t="s">
        <v>122</v>
      </c>
      <c r="BM2" s="15" t="s">
        <v>124</v>
      </c>
      <c r="BN2" s="15" t="s">
        <v>126</v>
      </c>
      <c r="BO2" s="15" t="s">
        <v>128</v>
      </c>
      <c r="BP2" s="15" t="s">
        <v>130</v>
      </c>
      <c r="BQ2" s="15" t="s">
        <v>132</v>
      </c>
      <c r="BR2" s="15" t="s">
        <v>136</v>
      </c>
      <c r="BS2" s="15" t="s">
        <v>138</v>
      </c>
      <c r="BT2" s="15" t="s">
        <v>140</v>
      </c>
      <c r="BU2" s="15" t="s">
        <v>142</v>
      </c>
      <c r="BV2" s="15" t="s">
        <v>144</v>
      </c>
      <c r="BW2" s="15" t="s">
        <v>148</v>
      </c>
      <c r="BX2" s="15" t="s">
        <v>150</v>
      </c>
      <c r="BY2" s="15" t="s">
        <v>152</v>
      </c>
      <c r="CA2" s="15" t="s">
        <v>370</v>
      </c>
      <c r="CB2" s="15" t="s">
        <v>64</v>
      </c>
      <c r="CC2" s="15" t="s">
        <v>50</v>
      </c>
      <c r="CD2" s="15" t="s">
        <v>76</v>
      </c>
      <c r="CE2" s="15" t="s">
        <v>158</v>
      </c>
      <c r="CF2" s="15" t="s">
        <v>159</v>
      </c>
      <c r="CG2" s="15" t="s">
        <v>160</v>
      </c>
      <c r="CH2" s="15" t="s">
        <v>136</v>
      </c>
      <c r="CI2" s="15" t="s">
        <v>161</v>
      </c>
    </row>
    <row r="3" spans="1:87" x14ac:dyDescent="0.25">
      <c r="A3" s="73" t="s">
        <v>615</v>
      </c>
      <c r="B3" s="15">
        <v>27568.915254</v>
      </c>
      <c r="C3" s="15">
        <v>117.89202842</v>
      </c>
      <c r="D3" s="15">
        <v>7064.0832202000001</v>
      </c>
      <c r="E3" s="15">
        <v>466.17466698999999</v>
      </c>
      <c r="F3" s="15">
        <v>246.03051246000001</v>
      </c>
      <c r="G3" s="15">
        <v>17.160461783999999</v>
      </c>
      <c r="H3" s="15">
        <v>2033.9504262</v>
      </c>
      <c r="J3" s="15" t="s">
        <v>423</v>
      </c>
      <c r="K3" s="15">
        <v>0</v>
      </c>
      <c r="L3" s="15">
        <v>0.28880901759156002</v>
      </c>
      <c r="M3" s="15">
        <v>9.3169327251244205</v>
      </c>
      <c r="N3" s="15">
        <v>9.3169327251244205</v>
      </c>
      <c r="O3" s="15">
        <v>2.15026183452107</v>
      </c>
      <c r="P3" s="15">
        <v>8.5245194732055607E-2</v>
      </c>
      <c r="Q3" s="15">
        <v>22.623785699307099</v>
      </c>
      <c r="R3" s="15">
        <v>53.699329098695301</v>
      </c>
      <c r="S3" s="15">
        <v>6793.8832463058798</v>
      </c>
      <c r="T3" s="15">
        <v>42.141701876684401</v>
      </c>
      <c r="U3" s="15">
        <v>10.6470613899039</v>
      </c>
      <c r="V3" s="15">
        <v>18.784199682335998</v>
      </c>
      <c r="W3" s="15">
        <v>0</v>
      </c>
      <c r="X3" s="15">
        <v>0</v>
      </c>
      <c r="Y3" s="15">
        <v>13.614247502218401</v>
      </c>
      <c r="Z3" s="15">
        <v>13.614247502218401</v>
      </c>
      <c r="AA3" s="15">
        <v>0.73860329769473798</v>
      </c>
      <c r="AB3" s="15">
        <v>0</v>
      </c>
      <c r="AC3" s="15">
        <v>14.132825035687301</v>
      </c>
      <c r="AD3" s="15">
        <v>8.0792177822605105</v>
      </c>
      <c r="AE3" s="15">
        <v>0.14869032144997901</v>
      </c>
      <c r="AF3" s="15">
        <v>0</v>
      </c>
      <c r="AG3" s="15">
        <v>3.6598544303121199</v>
      </c>
      <c r="AH3" s="15">
        <v>1.2128773189812401</v>
      </c>
      <c r="AI3" s="15">
        <v>0</v>
      </c>
      <c r="AJ3" s="15">
        <v>0</v>
      </c>
      <c r="AK3" s="15">
        <v>0.18286355941731799</v>
      </c>
      <c r="AL3" s="15">
        <v>29.617071931303901</v>
      </c>
      <c r="AM3" s="15">
        <v>0</v>
      </c>
      <c r="AN3" s="15">
        <v>513.12821971262599</v>
      </c>
      <c r="AO3" s="15">
        <v>1589.93910481324</v>
      </c>
      <c r="AP3" s="15">
        <v>162.526939268175</v>
      </c>
      <c r="AQ3" s="15">
        <v>1766.5988691171001</v>
      </c>
      <c r="AR3" s="15">
        <v>0</v>
      </c>
      <c r="AS3" s="15">
        <v>28.130408406223498</v>
      </c>
      <c r="AT3" s="15">
        <v>0</v>
      </c>
      <c r="AU3" s="15">
        <v>2.4646026995596301E-2</v>
      </c>
      <c r="AV3" s="15">
        <v>228.43148500471199</v>
      </c>
      <c r="AW3" s="15">
        <v>0.115939108340636</v>
      </c>
      <c r="AX3" s="15">
        <v>4.0744096297888499E-2</v>
      </c>
      <c r="AY3" s="15">
        <v>35.519522478876901</v>
      </c>
      <c r="AZ3" s="15">
        <v>0.72400930350479697</v>
      </c>
      <c r="BA3" s="15">
        <v>6.01283652176786E-2</v>
      </c>
      <c r="BB3" s="15">
        <v>5.4114789155464398E-3</v>
      </c>
      <c r="BC3" s="15">
        <v>117.599888197776</v>
      </c>
      <c r="BD3" s="15">
        <v>61.636535518885303</v>
      </c>
      <c r="BE3" s="15">
        <v>55.963352678891297</v>
      </c>
      <c r="BF3" s="15">
        <v>0.63970774428589405</v>
      </c>
      <c r="BG3" s="15">
        <v>6.7370229886958002E-3</v>
      </c>
      <c r="BH3" s="15">
        <v>3.7831043282241201</v>
      </c>
      <c r="BI3" s="15">
        <v>1.43726296179941E-2</v>
      </c>
      <c r="BJ3" s="15">
        <v>4.0548773403440297</v>
      </c>
      <c r="BK3" s="15">
        <v>0.193456097708846</v>
      </c>
      <c r="BL3" s="15">
        <v>7.9071334953730393E-2</v>
      </c>
      <c r="BM3" s="15">
        <v>15.3183501711337</v>
      </c>
      <c r="BN3" s="15">
        <v>3.1446682641710302</v>
      </c>
      <c r="BO3" s="15">
        <v>0.56181926508925994</v>
      </c>
      <c r="BP3" s="15">
        <v>0.47255791266390001</v>
      </c>
      <c r="BQ3" s="15">
        <v>2.2080813725976499E-2</v>
      </c>
      <c r="BR3" s="15">
        <v>4.3324484950699098</v>
      </c>
      <c r="BS3" s="15">
        <v>11.473730584507001</v>
      </c>
      <c r="BT3" s="15">
        <v>0</v>
      </c>
      <c r="BU3" s="15">
        <v>2.8432680113978901E-2</v>
      </c>
      <c r="BV3" s="15">
        <v>56.821982005015499</v>
      </c>
      <c r="BW3" s="15">
        <v>1.2411894865986499E-2</v>
      </c>
      <c r="BX3" s="15">
        <v>497.63199226177801</v>
      </c>
      <c r="BY3" s="15">
        <v>64.044086425260602</v>
      </c>
      <c r="CA3" s="26">
        <f t="shared" ref="CA3:CA15" si="0">AN3/BX3</f>
        <v>1.0311399341115839</v>
      </c>
      <c r="CB3" s="25">
        <f t="shared" ref="CB3:CB47" si="1">AC3/AQ3</f>
        <v>8.0000192928633071E-3</v>
      </c>
      <c r="CC3" s="13">
        <f t="shared" ref="CC3:CC47" si="2">+(S3-B3)/B3</f>
        <v>-0.75356726284977249</v>
      </c>
      <c r="CD3" s="13">
        <f t="shared" ref="CD3:CD34" si="3">+(AL3-C3)/C3</f>
        <v>-0.74877799348917251</v>
      </c>
      <c r="CE3" s="13">
        <f t="shared" ref="CE3:CE34" si="4">+(AQ3-D3)/D3</f>
        <v>-0.74991816856496718</v>
      </c>
      <c r="CF3" s="13">
        <f t="shared" ref="CF3:CF34" si="5">+(BC3-E3)/E3</f>
        <v>-0.74773427960576277</v>
      </c>
      <c r="CG3" s="13">
        <f t="shared" ref="CG3:CG34" si="6">+(BD3-F3)/F3</f>
        <v>-0.749476051150744</v>
      </c>
      <c r="CH3" s="13">
        <f t="shared" ref="CH3:CH34" si="7">+(BR3-G3)/G3</f>
        <v>-0.74753310548382912</v>
      </c>
      <c r="CI3" s="13">
        <f t="shared" ref="CI3:CI34" si="8">+(BX3-H3)/H3</f>
        <v>-0.75533720691929707</v>
      </c>
    </row>
    <row r="4" spans="1:87" x14ac:dyDescent="0.25">
      <c r="A4" s="73" t="s">
        <v>424</v>
      </c>
      <c r="B4" s="15">
        <v>8816.3708162000003</v>
      </c>
      <c r="C4" s="15">
        <v>32.533817827</v>
      </c>
      <c r="D4" s="15">
        <v>1927.7062632</v>
      </c>
      <c r="E4" s="15">
        <v>124.00813626999999</v>
      </c>
      <c r="F4" s="15">
        <v>73.786115179000006</v>
      </c>
      <c r="G4" s="15">
        <v>4.2626161454</v>
      </c>
      <c r="H4" s="15">
        <v>705.39850301000001</v>
      </c>
      <c r="J4" s="15" t="s">
        <v>424</v>
      </c>
      <c r="K4" s="15">
        <v>0</v>
      </c>
      <c r="L4" s="15">
        <v>0.44100998640431599</v>
      </c>
      <c r="M4" s="15">
        <v>10.950724607820799</v>
      </c>
      <c r="N4" s="15">
        <v>10.950724607820799</v>
      </c>
      <c r="O4" s="15">
        <v>2.4070088167793702</v>
      </c>
      <c r="P4" s="15">
        <v>7.7726851766508495E-2</v>
      </c>
      <c r="Q4" s="15">
        <v>32.925542039837502</v>
      </c>
      <c r="R4" s="15">
        <v>81.999858451363295</v>
      </c>
      <c r="S4" s="15">
        <v>8818.2776567072706</v>
      </c>
      <c r="T4" s="15">
        <v>52.321837585938901</v>
      </c>
      <c r="U4" s="15">
        <v>15.154890020139201</v>
      </c>
      <c r="V4" s="15">
        <v>24.750692956894099</v>
      </c>
      <c r="W4" s="15">
        <v>0</v>
      </c>
      <c r="X4" s="15">
        <v>0</v>
      </c>
      <c r="Y4" s="15">
        <v>15.5618033977854</v>
      </c>
      <c r="Z4" s="15">
        <v>15.5618033977854</v>
      </c>
      <c r="AA4" s="15">
        <v>0.69291924136928895</v>
      </c>
      <c r="AB4" s="15">
        <v>0</v>
      </c>
      <c r="AC4" s="15">
        <v>15.4272125090251</v>
      </c>
      <c r="AD4" s="15">
        <v>11.9944542537629</v>
      </c>
      <c r="AE4" s="15">
        <v>0.13731309263689301</v>
      </c>
      <c r="AF4" s="15">
        <v>0</v>
      </c>
      <c r="AG4" s="15">
        <v>5.4017383700208796</v>
      </c>
      <c r="AH4" s="15">
        <v>1.1477516513169801</v>
      </c>
      <c r="AI4" s="15">
        <v>0</v>
      </c>
      <c r="AJ4" s="15">
        <v>0</v>
      </c>
      <c r="AK4" s="15">
        <v>0.27104692898576299</v>
      </c>
      <c r="AL4" s="15">
        <v>32.534507184311899</v>
      </c>
      <c r="AM4" s="15">
        <v>0</v>
      </c>
      <c r="AN4" s="15">
        <v>728.148706052237</v>
      </c>
      <c r="AO4" s="15">
        <v>1735.5654396842899</v>
      </c>
      <c r="AP4" s="15">
        <v>177.413332010559</v>
      </c>
      <c r="AQ4" s="15">
        <v>1928.4059842038801</v>
      </c>
      <c r="AR4" s="15">
        <v>0</v>
      </c>
      <c r="AS4" s="15">
        <v>37.8281235359931</v>
      </c>
      <c r="AT4" s="15">
        <v>0</v>
      </c>
      <c r="AU4" s="15">
        <v>2.9202804279171199E-2</v>
      </c>
      <c r="AV4" s="15">
        <v>331.60839402106501</v>
      </c>
      <c r="AW4" s="15">
        <v>0.123821998820527</v>
      </c>
      <c r="AX4" s="15">
        <v>4.3005816895120598E-2</v>
      </c>
      <c r="AY4" s="15">
        <v>43.375733725756</v>
      </c>
      <c r="AZ4" s="15">
        <v>0.64337986188043195</v>
      </c>
      <c r="BA4" s="15">
        <v>5.18383328648509E-2</v>
      </c>
      <c r="BB4" s="15">
        <v>6.2344666192672904E-3</v>
      </c>
      <c r="BC4" s="15">
        <v>124.046991495339</v>
      </c>
      <c r="BD4" s="15">
        <v>73.818891714148606</v>
      </c>
      <c r="BE4" s="15">
        <v>50.228099781191098</v>
      </c>
      <c r="BF4" s="15">
        <v>0.54751879715824103</v>
      </c>
      <c r="BG4" s="15">
        <v>5.9676219293749201E-3</v>
      </c>
      <c r="BH4" s="15">
        <v>3.7438082640255299</v>
      </c>
      <c r="BI4" s="15">
        <v>1.83333818350171E-2</v>
      </c>
      <c r="BJ4" s="15">
        <v>4.9294686309848501</v>
      </c>
      <c r="BK4" s="15">
        <v>0.25897948048082697</v>
      </c>
      <c r="BL4" s="15">
        <v>9.4004986854941602E-2</v>
      </c>
      <c r="BM4" s="15">
        <v>18.9255889372068</v>
      </c>
      <c r="BN4" s="15">
        <v>3.4751432580388699</v>
      </c>
      <c r="BO4" s="15">
        <v>0.50534627446441505</v>
      </c>
      <c r="BP4" s="15">
        <v>0.49746195098022999</v>
      </c>
      <c r="BQ4" s="15">
        <v>1.91963811130034E-2</v>
      </c>
      <c r="BR4" s="15">
        <v>4.2630033962201699</v>
      </c>
      <c r="BS4" s="15">
        <v>15.085183553358901</v>
      </c>
      <c r="BT4" s="15">
        <v>0</v>
      </c>
      <c r="BU4" s="15">
        <v>2.59249539434625E-2</v>
      </c>
      <c r="BV4" s="15">
        <v>85.951621172528107</v>
      </c>
      <c r="BW4" s="15">
        <v>2.0233424580432799E-2</v>
      </c>
      <c r="BX4" s="15">
        <v>705.58192717031204</v>
      </c>
      <c r="BY4" s="15">
        <v>96.474135547324906</v>
      </c>
      <c r="CA4" s="26">
        <f t="shared" si="0"/>
        <v>1.0319832155741679</v>
      </c>
      <c r="CB4" s="25">
        <f t="shared" si="1"/>
        <v>7.999981661223711E-3</v>
      </c>
      <c r="CC4" s="13">
        <f t="shared" si="2"/>
        <v>2.1628406370640801E-4</v>
      </c>
      <c r="CD4" s="13">
        <f t="shared" si="3"/>
        <v>2.1188946085711883E-5</v>
      </c>
      <c r="CE4" s="13">
        <f t="shared" si="4"/>
        <v>3.6298113319326269E-4</v>
      </c>
      <c r="CF4" s="13">
        <f t="shared" si="5"/>
        <v>3.1332803239948238E-4</v>
      </c>
      <c r="CG4" s="13">
        <f t="shared" si="6"/>
        <v>4.4421006674610452E-4</v>
      </c>
      <c r="CH4" s="13">
        <f t="shared" si="7"/>
        <v>9.0848156850291024E-5</v>
      </c>
      <c r="CI4" s="13">
        <f t="shared" si="8"/>
        <v>2.6002913180186993E-4</v>
      </c>
    </row>
    <row r="5" spans="1:87" x14ac:dyDescent="0.25">
      <c r="A5" s="73" t="s">
        <v>616</v>
      </c>
      <c r="B5" s="15">
        <v>43272.662635000001</v>
      </c>
      <c r="C5" s="15">
        <v>181.66016157999999</v>
      </c>
      <c r="D5" s="15">
        <v>8875.3224188000004</v>
      </c>
      <c r="E5" s="15">
        <v>584.98281256999996</v>
      </c>
      <c r="F5" s="15">
        <v>285.31450329</v>
      </c>
      <c r="G5" s="15">
        <v>31.656522523</v>
      </c>
      <c r="H5" s="15">
        <v>3222.1260655999999</v>
      </c>
      <c r="J5" s="15" t="s">
        <v>425</v>
      </c>
      <c r="K5" s="15">
        <v>0</v>
      </c>
      <c r="L5" s="15">
        <v>1.9489628260409899</v>
      </c>
      <c r="M5" s="15">
        <v>49.711757966434597</v>
      </c>
      <c r="N5" s="15">
        <v>49.711757966434597</v>
      </c>
      <c r="O5" s="15">
        <v>10.989616275070601</v>
      </c>
      <c r="P5" s="15">
        <v>0.36459232957467302</v>
      </c>
      <c r="Q5" s="15">
        <v>147.241929075656</v>
      </c>
      <c r="R5" s="15">
        <v>362.38403469369501</v>
      </c>
      <c r="S5" s="15">
        <v>43279.507310195702</v>
      </c>
      <c r="T5" s="15">
        <v>236.06076976405001</v>
      </c>
      <c r="U5" s="15">
        <v>67.628854669223998</v>
      </c>
      <c r="V5" s="15">
        <v>110.961446230592</v>
      </c>
      <c r="W5" s="15">
        <v>0</v>
      </c>
      <c r="X5" s="15">
        <v>0</v>
      </c>
      <c r="Y5" s="15">
        <v>70.873880969592705</v>
      </c>
      <c r="Z5" s="15">
        <v>70.873880969592705</v>
      </c>
      <c r="AA5" s="15">
        <v>3.2369115590359101</v>
      </c>
      <c r="AB5" s="15">
        <v>0</v>
      </c>
      <c r="AC5" s="15">
        <v>71.018202240998093</v>
      </c>
      <c r="AD5" s="15">
        <v>54.853194387032303</v>
      </c>
      <c r="AE5" s="15">
        <v>0.64350392738956197</v>
      </c>
      <c r="AF5" s="15">
        <v>0</v>
      </c>
      <c r="AG5" s="15">
        <v>24.275084605217199</v>
      </c>
      <c r="AH5" s="15">
        <v>5.3552035243087097</v>
      </c>
      <c r="AI5" s="15">
        <v>0</v>
      </c>
      <c r="AJ5" s="15">
        <v>0</v>
      </c>
      <c r="AK5" s="15">
        <v>1.3347187607483499</v>
      </c>
      <c r="AL5" s="15">
        <v>181.64674790698601</v>
      </c>
      <c r="AM5" s="15">
        <v>0</v>
      </c>
      <c r="AN5" s="15">
        <v>3323.1319935845499</v>
      </c>
      <c r="AO5" s="15">
        <v>7989.5585804439097</v>
      </c>
      <c r="AP5" s="15">
        <v>816.71174699758103</v>
      </c>
      <c r="AQ5" s="15">
        <v>8877.2885296824898</v>
      </c>
      <c r="AR5" s="15">
        <v>0</v>
      </c>
      <c r="AS5" s="15">
        <v>170.20042939973601</v>
      </c>
      <c r="AT5" s="15">
        <v>0</v>
      </c>
      <c r="AU5" s="15">
        <v>0.14064003483302701</v>
      </c>
      <c r="AV5" s="15">
        <v>1529.4608503216</v>
      </c>
      <c r="AW5" s="15">
        <v>0.60912499655527697</v>
      </c>
      <c r="AX5" s="15">
        <v>0.21686228277583899</v>
      </c>
      <c r="AY5" s="15">
        <v>152.24671527858101</v>
      </c>
      <c r="AZ5" s="15">
        <v>3.8951293286374802</v>
      </c>
      <c r="BA5" s="15">
        <v>0.32673286044191502</v>
      </c>
      <c r="BB5" s="15">
        <v>2.83196933370812E-2</v>
      </c>
      <c r="BC5" s="15">
        <v>584.94032193213002</v>
      </c>
      <c r="BD5" s="15">
        <v>285.32538716138299</v>
      </c>
      <c r="BE5" s="15">
        <v>299.61493477074703</v>
      </c>
      <c r="BF5" s="15">
        <v>3.43428451749091</v>
      </c>
      <c r="BG5" s="15">
        <v>3.6420316693948802E-2</v>
      </c>
      <c r="BH5" s="15">
        <v>20.564042725574101</v>
      </c>
      <c r="BI5" s="15">
        <v>8.3148151700039294E-2</v>
      </c>
      <c r="BJ5" s="15">
        <v>20.3281079382926</v>
      </c>
      <c r="BK5" s="15">
        <v>1.1252694874805</v>
      </c>
      <c r="BL5" s="15">
        <v>0.373600919327369</v>
      </c>
      <c r="BM5" s="15">
        <v>76.319404531600398</v>
      </c>
      <c r="BN5" s="15">
        <v>16.422063277677601</v>
      </c>
      <c r="BO5" s="15">
        <v>3.0383188655015201</v>
      </c>
      <c r="BP5" s="15">
        <v>2.4405087165241901</v>
      </c>
      <c r="BQ5" s="15">
        <v>0.118756516035868</v>
      </c>
      <c r="BR5" s="15">
        <v>31.656278620127001</v>
      </c>
      <c r="BS5" s="15">
        <v>80.089110582251706</v>
      </c>
      <c r="BT5" s="15">
        <v>0</v>
      </c>
      <c r="BU5" s="15">
        <v>0.121605226913804</v>
      </c>
      <c r="BV5" s="15">
        <v>385.92534794137902</v>
      </c>
      <c r="BW5" s="15">
        <v>9.2408127138345494E-2</v>
      </c>
      <c r="BX5" s="15">
        <v>3222.7535598582399</v>
      </c>
      <c r="BY5" s="15">
        <v>442.173114432006</v>
      </c>
      <c r="CA5" s="26">
        <f t="shared" si="0"/>
        <v>1.031146791668031</v>
      </c>
      <c r="CB5" s="25">
        <f t="shared" si="1"/>
        <v>7.9999880598156208E-3</v>
      </c>
      <c r="CC5" s="13">
        <f t="shared" si="2"/>
        <v>1.5817550339889574E-4</v>
      </c>
      <c r="CD5" s="13">
        <f t="shared" si="3"/>
        <v>-7.3839376213912598E-5</v>
      </c>
      <c r="CE5" s="13">
        <f t="shared" si="4"/>
        <v>2.2152557278648196E-4</v>
      </c>
      <c r="CF5" s="13">
        <f t="shared" si="5"/>
        <v>-7.2635703061552117E-5</v>
      </c>
      <c r="CG5" s="13">
        <f t="shared" si="6"/>
        <v>3.8146926488080574E-5</v>
      </c>
      <c r="CH5" s="13">
        <f t="shared" si="7"/>
        <v>-7.7046641121618828E-6</v>
      </c>
      <c r="CI5" s="13">
        <f t="shared" si="8"/>
        <v>1.9474540892089575E-4</v>
      </c>
    </row>
    <row r="6" spans="1:87" x14ac:dyDescent="0.25">
      <c r="A6" s="73" t="s">
        <v>617</v>
      </c>
      <c r="B6" s="15">
        <v>37147.856760000002</v>
      </c>
      <c r="C6" s="15">
        <v>149.07590298</v>
      </c>
      <c r="D6" s="15">
        <v>7170.3123243</v>
      </c>
      <c r="E6" s="15">
        <v>470.53279017</v>
      </c>
      <c r="F6" s="15">
        <v>236.80402279</v>
      </c>
      <c r="G6" s="15">
        <v>20.519044886</v>
      </c>
      <c r="H6" s="15">
        <v>2928.9435801</v>
      </c>
      <c r="J6" s="15" t="s">
        <v>426</v>
      </c>
      <c r="K6" s="15">
        <v>0</v>
      </c>
      <c r="L6" s="15">
        <v>1.8892345139403699</v>
      </c>
      <c r="M6" s="15">
        <v>45.328053601878302</v>
      </c>
      <c r="N6" s="15">
        <v>45.328053601878302</v>
      </c>
      <c r="O6" s="15">
        <v>9.1834098430860394</v>
      </c>
      <c r="P6" s="15">
        <v>0.26626563135655901</v>
      </c>
      <c r="Q6" s="15">
        <v>134.66744340563301</v>
      </c>
      <c r="R6" s="15">
        <v>351.278214246929</v>
      </c>
      <c r="S6" s="15">
        <v>37151.935855641299</v>
      </c>
      <c r="T6" s="15">
        <v>208.818784518923</v>
      </c>
      <c r="U6" s="15">
        <v>63.537911510110803</v>
      </c>
      <c r="V6" s="15">
        <v>101.014177685146</v>
      </c>
      <c r="W6" s="15">
        <v>50.790026963364603</v>
      </c>
      <c r="X6" s="15">
        <v>0</v>
      </c>
      <c r="Y6" s="15">
        <v>60.106509079625397</v>
      </c>
      <c r="Z6" s="15">
        <v>60.106509079625397</v>
      </c>
      <c r="AA6" s="15">
        <v>2.4146057614136001</v>
      </c>
      <c r="AB6" s="15">
        <v>0</v>
      </c>
      <c r="AC6" s="15">
        <v>57.372379834322601</v>
      </c>
      <c r="AD6" s="15">
        <v>46.476307885601997</v>
      </c>
      <c r="AE6" s="15">
        <v>0.46916899352645802</v>
      </c>
      <c r="AF6" s="15">
        <v>0</v>
      </c>
      <c r="AG6" s="15">
        <v>22.213486578826799</v>
      </c>
      <c r="AH6" s="15">
        <v>4.0200851008338896</v>
      </c>
      <c r="AI6" s="15">
        <v>0</v>
      </c>
      <c r="AJ6" s="15">
        <v>0</v>
      </c>
      <c r="AK6" s="15">
        <v>1.03160682035219</v>
      </c>
      <c r="AL6" s="15">
        <v>149.05228437419001</v>
      </c>
      <c r="AM6" s="15">
        <v>0</v>
      </c>
      <c r="AN6" s="15">
        <v>3024.4738326802099</v>
      </c>
      <c r="AO6" s="15">
        <v>6454.3826408064497</v>
      </c>
      <c r="AP6" s="15">
        <v>659.77785523349598</v>
      </c>
      <c r="AQ6" s="15">
        <v>7171.5328758742698</v>
      </c>
      <c r="AR6" s="15">
        <v>0</v>
      </c>
      <c r="AS6" s="15">
        <v>153.792406714176</v>
      </c>
      <c r="AT6" s="15">
        <v>0</v>
      </c>
      <c r="AU6" s="15">
        <v>0.124753176033554</v>
      </c>
      <c r="AV6" s="15">
        <v>1364.7323630185599</v>
      </c>
      <c r="AW6" s="15">
        <v>0.50621773949084203</v>
      </c>
      <c r="AX6" s="15">
        <v>0.176725100172511</v>
      </c>
      <c r="AY6" s="15">
        <v>123.832330009865</v>
      </c>
      <c r="AZ6" s="15">
        <v>3.0688661077949901</v>
      </c>
      <c r="BA6" s="15">
        <v>0.252663756565639</v>
      </c>
      <c r="BB6" s="15">
        <v>2.4036175642233901E-2</v>
      </c>
      <c r="BC6" s="15">
        <v>470.45455062748999</v>
      </c>
      <c r="BD6" s="15">
        <v>236.79227777244901</v>
      </c>
      <c r="BE6" s="15">
        <v>233.66227285503999</v>
      </c>
      <c r="BF6" s="15">
        <v>2.67285625313469</v>
      </c>
      <c r="BG6" s="15">
        <v>2.8700389666936599E-2</v>
      </c>
      <c r="BH6" s="15">
        <v>16.847266654541201</v>
      </c>
      <c r="BI6" s="15">
        <v>7.5966996808809598E-2</v>
      </c>
      <c r="BJ6" s="15">
        <v>17.431784917078598</v>
      </c>
      <c r="BK6" s="15">
        <v>1.0525343783241501</v>
      </c>
      <c r="BL6" s="15">
        <v>0.31148614670656999</v>
      </c>
      <c r="BM6" s="15">
        <v>65.891659143393994</v>
      </c>
      <c r="BN6" s="15">
        <v>13.651776681139999</v>
      </c>
      <c r="BO6" s="15">
        <v>2.4103549992559299</v>
      </c>
      <c r="BP6" s="15">
        <v>1.9912870032022101</v>
      </c>
      <c r="BQ6" s="15">
        <v>9.2788824771132594E-2</v>
      </c>
      <c r="BR6" s="15">
        <v>20.517700799726601</v>
      </c>
      <c r="BS6" s="15">
        <v>62.298775395717499</v>
      </c>
      <c r="BT6" s="15">
        <v>0</v>
      </c>
      <c r="BU6" s="15">
        <v>8.8809848117417906E-2</v>
      </c>
      <c r="BV6" s="15">
        <v>360.482316532129</v>
      </c>
      <c r="BW6" s="15">
        <v>5.1743530263397203E-2</v>
      </c>
      <c r="BX6" s="15">
        <v>2929.1210642812598</v>
      </c>
      <c r="BY6" s="15">
        <v>385.88867798519499</v>
      </c>
      <c r="CA6" s="26">
        <f t="shared" si="0"/>
        <v>1.0325533722595885</v>
      </c>
      <c r="CB6" s="25">
        <f t="shared" si="1"/>
        <v>8.0000162904263934E-3</v>
      </c>
      <c r="CC6" s="13">
        <f t="shared" si="2"/>
        <v>1.0980702514414965E-4</v>
      </c>
      <c r="CD6" s="13">
        <f t="shared" si="3"/>
        <v>-1.5843342443583764E-4</v>
      </c>
      <c r="CE6" s="13">
        <f t="shared" si="4"/>
        <v>1.7022293019697772E-4</v>
      </c>
      <c r="CF6" s="13">
        <f t="shared" si="5"/>
        <v>-1.662786189284226E-4</v>
      </c>
      <c r="CG6" s="13">
        <f t="shared" si="6"/>
        <v>-4.959804910665976E-5</v>
      </c>
      <c r="CH6" s="13">
        <f t="shared" si="7"/>
        <v>-6.5504329312897008E-5</v>
      </c>
      <c r="CI6" s="13">
        <f t="shared" si="8"/>
        <v>6.0596654188122937E-5</v>
      </c>
    </row>
    <row r="7" spans="1:87" x14ac:dyDescent="0.25">
      <c r="A7" s="74" t="s">
        <v>618</v>
      </c>
      <c r="B7" s="15">
        <v>294154.84219</v>
      </c>
      <c r="C7" s="15">
        <v>1390.3635099000001</v>
      </c>
      <c r="D7" s="15">
        <v>76394.908458000005</v>
      </c>
      <c r="E7" s="15">
        <v>5144.1860647000003</v>
      </c>
      <c r="F7" s="15">
        <v>2814.4871183</v>
      </c>
      <c r="G7" s="15">
        <v>169.72137076999999</v>
      </c>
      <c r="H7" s="15">
        <v>23840.735381999999</v>
      </c>
      <c r="J7" s="15" t="s">
        <v>427</v>
      </c>
      <c r="K7" s="15">
        <v>0</v>
      </c>
      <c r="L7" s="15">
        <v>13.924029634539799</v>
      </c>
      <c r="M7" s="15">
        <v>425.35778153573801</v>
      </c>
      <c r="N7" s="15">
        <v>425.35778153573801</v>
      </c>
      <c r="O7" s="15">
        <v>93.614660063823706</v>
      </c>
      <c r="P7" s="15">
        <v>3.51430829338448</v>
      </c>
      <c r="Q7" s="15">
        <v>1066.9636282413801</v>
      </c>
      <c r="R7" s="15">
        <v>2588.9744910006202</v>
      </c>
      <c r="S7" s="15">
        <v>292736.33821105899</v>
      </c>
      <c r="T7" s="15">
        <v>1894.4348159579299</v>
      </c>
      <c r="U7" s="15">
        <v>500.68894432017697</v>
      </c>
      <c r="V7" s="15">
        <v>860.65526003505295</v>
      </c>
      <c r="W7" s="15">
        <v>278.18997879493099</v>
      </c>
      <c r="X7" s="15">
        <v>0</v>
      </c>
      <c r="Y7" s="15">
        <v>597.29920481114698</v>
      </c>
      <c r="Z7" s="15">
        <v>597.29920481114698</v>
      </c>
      <c r="AA7" s="15">
        <v>30.6540863292492</v>
      </c>
      <c r="AB7" s="15">
        <v>0</v>
      </c>
      <c r="AC7" s="15">
        <v>607.35034419660803</v>
      </c>
      <c r="AD7" s="15">
        <v>379.517621873157</v>
      </c>
      <c r="AE7" s="15">
        <v>6.1357264849716397</v>
      </c>
      <c r="AF7" s="15">
        <v>0</v>
      </c>
      <c r="AG7" s="15">
        <v>170.97220170421599</v>
      </c>
      <c r="AH7" s="15">
        <v>50.450091674796099</v>
      </c>
      <c r="AI7" s="15">
        <v>0</v>
      </c>
      <c r="AJ7" s="15">
        <v>0</v>
      </c>
      <c r="AK7" s="15">
        <v>8.1264909124572107</v>
      </c>
      <c r="AL7" s="15">
        <v>1381.1330321819601</v>
      </c>
      <c r="AM7" s="15">
        <v>0</v>
      </c>
      <c r="AN7" s="15">
        <v>24461.827384712</v>
      </c>
      <c r="AO7" s="15">
        <v>68328.066479273693</v>
      </c>
      <c r="AP7" s="15">
        <v>6984.6783339671601</v>
      </c>
      <c r="AQ7" s="15">
        <v>75920.095157437507</v>
      </c>
      <c r="AR7" s="15">
        <v>0</v>
      </c>
      <c r="AS7" s="15">
        <v>1291.4022679442401</v>
      </c>
      <c r="AT7" s="15">
        <v>0</v>
      </c>
      <c r="AU7" s="15">
        <v>1.0295330059469601</v>
      </c>
      <c r="AV7" s="15">
        <v>10955.479209004699</v>
      </c>
      <c r="AW7" s="15">
        <v>4.9073913259147703</v>
      </c>
      <c r="AX7" s="15">
        <v>1.75700149363139</v>
      </c>
      <c r="AY7" s="15">
        <v>1653.5975992768799</v>
      </c>
      <c r="AZ7" s="15">
        <v>29.440820780766899</v>
      </c>
      <c r="BA7" s="15">
        <v>2.4675276817848499</v>
      </c>
      <c r="BB7" s="15">
        <v>0.23453510584941301</v>
      </c>
      <c r="BC7" s="15">
        <v>5111.3113657963904</v>
      </c>
      <c r="BD7" s="15">
        <v>2795.3718162006599</v>
      </c>
      <c r="BE7" s="15">
        <v>2315.9395495957201</v>
      </c>
      <c r="BF7" s="15">
        <v>25.8701051053533</v>
      </c>
      <c r="BG7" s="15">
        <v>0.27359226618605798</v>
      </c>
      <c r="BH7" s="15">
        <v>156.07103655814399</v>
      </c>
      <c r="BI7" s="15">
        <v>0.60863092974420896</v>
      </c>
      <c r="BJ7" s="15">
        <v>180.21684066645699</v>
      </c>
      <c r="BK7" s="15">
        <v>8.2219531848520298</v>
      </c>
      <c r="BL7" s="15">
        <v>3.5638341683339099</v>
      </c>
      <c r="BM7" s="15">
        <v>683.089040383162</v>
      </c>
      <c r="BN7" s="15">
        <v>141.889970410004</v>
      </c>
      <c r="BO7" s="15">
        <v>22.8352813373237</v>
      </c>
      <c r="BP7" s="15">
        <v>20.290777735522401</v>
      </c>
      <c r="BQ7" s="15">
        <v>0.89631519480591104</v>
      </c>
      <c r="BR7" s="15">
        <v>168.654711001615</v>
      </c>
      <c r="BS7" s="15">
        <v>521.97438523401502</v>
      </c>
      <c r="BT7" s="15">
        <v>0</v>
      </c>
      <c r="BU7" s="15">
        <v>1.1721595225077499</v>
      </c>
      <c r="BV7" s="15">
        <v>2762.1191868710398</v>
      </c>
      <c r="BW7" s="15">
        <v>0.49184688840754598</v>
      </c>
      <c r="BX7" s="15">
        <v>23727.2616610724</v>
      </c>
      <c r="BY7" s="15">
        <v>2986.5645913876301</v>
      </c>
      <c r="CA7" s="26">
        <f t="shared" si="0"/>
        <v>1.0309587230980282</v>
      </c>
      <c r="CB7" s="25">
        <f t="shared" si="1"/>
        <v>7.9998627891222952E-3</v>
      </c>
      <c r="CC7" s="13">
        <f t="shared" si="2"/>
        <v>-4.8223036832579823E-3</v>
      </c>
      <c r="CD7" s="13">
        <f t="shared" si="3"/>
        <v>-6.6388952617894015E-3</v>
      </c>
      <c r="CE7" s="13">
        <f t="shared" si="4"/>
        <v>-6.215247981133965E-3</v>
      </c>
      <c r="CF7" s="13">
        <f t="shared" si="5"/>
        <v>-6.3906512109272026E-3</v>
      </c>
      <c r="CG7" s="13">
        <f t="shared" si="6"/>
        <v>-6.791753273643032E-3</v>
      </c>
      <c r="CH7" s="13">
        <f t="shared" si="7"/>
        <v>-6.2847699352516512E-3</v>
      </c>
      <c r="CI7" s="13">
        <f t="shared" si="8"/>
        <v>-4.7596569111401192E-3</v>
      </c>
    </row>
    <row r="8" spans="1:87" x14ac:dyDescent="0.25">
      <c r="A8" s="75" t="s">
        <v>619</v>
      </c>
      <c r="B8" s="15">
        <v>457185.13218999997</v>
      </c>
      <c r="C8" s="15">
        <v>2502.5696189999999</v>
      </c>
      <c r="D8" s="15">
        <v>65716.866068999996</v>
      </c>
      <c r="E8" s="15">
        <v>7006.6625018000004</v>
      </c>
      <c r="F8" s="15">
        <v>3240.1128462000001</v>
      </c>
      <c r="G8" s="15">
        <v>340.27404632999998</v>
      </c>
      <c r="H8" s="15">
        <v>13685.069694</v>
      </c>
      <c r="J8" s="15" t="s">
        <v>428</v>
      </c>
      <c r="K8" s="15">
        <v>0</v>
      </c>
      <c r="L8" s="15">
        <v>5.0788464325181701</v>
      </c>
      <c r="M8" s="15">
        <v>340.28761403502</v>
      </c>
      <c r="N8" s="15">
        <v>340.28761403502</v>
      </c>
      <c r="O8" s="15">
        <v>81.869318054200605</v>
      </c>
      <c r="P8" s="15">
        <v>4.1378505237310996</v>
      </c>
      <c r="Q8" s="15">
        <v>538.20724286283405</v>
      </c>
      <c r="R8" s="15">
        <v>944.346323881898</v>
      </c>
      <c r="S8" s="15">
        <v>457221.51355853502</v>
      </c>
      <c r="T8" s="15">
        <v>1346.52372988806</v>
      </c>
      <c r="U8" s="15">
        <v>242.874852084525</v>
      </c>
      <c r="V8" s="15">
        <v>528.33962336943398</v>
      </c>
      <c r="W8" s="15">
        <v>399.42350680458702</v>
      </c>
      <c r="X8" s="15">
        <v>0</v>
      </c>
      <c r="Y8" s="15">
        <v>502.93350584610602</v>
      </c>
      <c r="Z8" s="15">
        <v>502.93350584610602</v>
      </c>
      <c r="AA8" s="15">
        <v>34.878811570658598</v>
      </c>
      <c r="AB8" s="15">
        <v>0</v>
      </c>
      <c r="AC8" s="15">
        <v>525.91484581424902</v>
      </c>
      <c r="AD8" s="15">
        <v>202.854427303471</v>
      </c>
      <c r="AE8" s="15">
        <v>7.1567321255135301</v>
      </c>
      <c r="AF8" s="15">
        <v>0</v>
      </c>
      <c r="AG8" s="15">
        <v>72.234105107530297</v>
      </c>
      <c r="AH8" s="15">
        <v>56.778732526441701</v>
      </c>
      <c r="AI8" s="15">
        <v>0</v>
      </c>
      <c r="AJ8" s="15">
        <v>0</v>
      </c>
      <c r="AK8" s="15">
        <v>3.2302867833361901</v>
      </c>
      <c r="AL8" s="15">
        <v>2502.1663173443098</v>
      </c>
      <c r="AM8" s="15">
        <v>0</v>
      </c>
      <c r="AN8" s="15">
        <v>14013.2574449533</v>
      </c>
      <c r="AO8" s="15">
        <v>59165.206160816</v>
      </c>
      <c r="AP8" s="15">
        <v>6048.0039101175598</v>
      </c>
      <c r="AQ8" s="15">
        <v>65739.124916747794</v>
      </c>
      <c r="AR8" s="15">
        <v>0</v>
      </c>
      <c r="AS8" s="15">
        <v>757.17167380964099</v>
      </c>
      <c r="AT8" s="15">
        <v>0</v>
      </c>
      <c r="AU8" s="15">
        <v>1.51555537183705</v>
      </c>
      <c r="AV8" s="15">
        <v>6134.23482096926</v>
      </c>
      <c r="AW8" s="15">
        <v>7.320460876227</v>
      </c>
      <c r="AX8" s="15">
        <v>2.6498692879622099</v>
      </c>
      <c r="AY8" s="15">
        <v>1734.76906672839</v>
      </c>
      <c r="AZ8" s="15">
        <v>52.174726544199899</v>
      </c>
      <c r="BA8" s="15">
        <v>4.46066635801958</v>
      </c>
      <c r="BB8" s="15">
        <v>0.32208092065014299</v>
      </c>
      <c r="BC8" s="15">
        <v>7006.2688834416304</v>
      </c>
      <c r="BD8" s="15">
        <v>3240.1433085037702</v>
      </c>
      <c r="BE8" s="15">
        <v>3766.1255749378502</v>
      </c>
      <c r="BF8" s="15">
        <v>46.9586782188859</v>
      </c>
      <c r="BG8" s="15">
        <v>0.48797127928702499</v>
      </c>
      <c r="BH8" s="15">
        <v>257.44236500823899</v>
      </c>
      <c r="BI8" s="15">
        <v>0.83520222446358705</v>
      </c>
      <c r="BJ8" s="15">
        <v>222.41766232907301</v>
      </c>
      <c r="BK8" s="15">
        <v>10.7056672012875</v>
      </c>
      <c r="BL8" s="15">
        <v>4.2444852483230999</v>
      </c>
      <c r="BM8" s="15">
        <v>821.96780833016396</v>
      </c>
      <c r="BN8" s="15">
        <v>133.742729317261</v>
      </c>
      <c r="BO8" s="15">
        <v>40.323048661518797</v>
      </c>
      <c r="BP8" s="15">
        <v>29.937136636959298</v>
      </c>
      <c r="BQ8" s="15">
        <v>1.6108572782839199</v>
      </c>
      <c r="BR8" s="15">
        <v>340.25926830800699</v>
      </c>
      <c r="BS8" s="15">
        <v>322.43144975551098</v>
      </c>
      <c r="BT8" s="15">
        <v>0</v>
      </c>
      <c r="BU8" s="15">
        <v>1.3801227354402901</v>
      </c>
      <c r="BV8" s="15">
        <v>1354.93343764921</v>
      </c>
      <c r="BW8" s="15">
        <v>0.169274553276343</v>
      </c>
      <c r="BX8" s="15">
        <v>13684.7583365024</v>
      </c>
      <c r="BY8" s="15">
        <v>1300.9086966329901</v>
      </c>
      <c r="CA8" s="26">
        <f t="shared" si="0"/>
        <v>1.0240047431144377</v>
      </c>
      <c r="CB8" s="25">
        <f t="shared" si="1"/>
        <v>8.0000280879958321E-3</v>
      </c>
      <c r="CC8" s="13">
        <f t="shared" si="2"/>
        <v>7.9576884665460474E-5</v>
      </c>
      <c r="CD8" s="13">
        <f t="shared" si="3"/>
        <v>-1.6115501947601535E-4</v>
      </c>
      <c r="CE8" s="13">
        <f t="shared" si="4"/>
        <v>3.3870829635161779E-4</v>
      </c>
      <c r="CF8" s="13">
        <f t="shared" si="5"/>
        <v>-5.6177724882418245E-5</v>
      </c>
      <c r="CG8" s="13">
        <f t="shared" si="6"/>
        <v>9.4016181583807539E-6</v>
      </c>
      <c r="CH8" s="13">
        <f t="shared" si="7"/>
        <v>-4.342976536814557E-5</v>
      </c>
      <c r="CI8" s="13">
        <f t="shared" si="8"/>
        <v>-2.2751619433557679E-5</v>
      </c>
    </row>
    <row r="9" spans="1:87" x14ac:dyDescent="0.25">
      <c r="A9" s="73" t="s">
        <v>620</v>
      </c>
      <c r="B9" s="15">
        <v>87186.453894000006</v>
      </c>
      <c r="C9" s="15">
        <v>321.74329935999998</v>
      </c>
      <c r="D9" s="15">
        <v>19587.057424999999</v>
      </c>
      <c r="E9" s="15">
        <v>1248.5578559999999</v>
      </c>
      <c r="F9" s="15">
        <v>731.22850919999996</v>
      </c>
      <c r="G9" s="15">
        <v>26.923487175999998</v>
      </c>
      <c r="H9" s="15">
        <v>8403.5184745999995</v>
      </c>
      <c r="J9" s="15" t="s">
        <v>429</v>
      </c>
      <c r="K9" s="15">
        <v>0</v>
      </c>
      <c r="L9" s="15">
        <v>5.50503298153739</v>
      </c>
      <c r="M9" s="15">
        <v>140.926427576712</v>
      </c>
      <c r="N9" s="15">
        <v>140.926427576712</v>
      </c>
      <c r="O9" s="15">
        <v>27.2719066188263</v>
      </c>
      <c r="P9" s="15">
        <v>0.80936787818162503</v>
      </c>
      <c r="Q9" s="15">
        <v>376.100363189559</v>
      </c>
      <c r="R9" s="15">
        <v>1023.59123096567</v>
      </c>
      <c r="S9" s="15">
        <v>85481.661529235993</v>
      </c>
      <c r="T9" s="15">
        <v>615.86782224970602</v>
      </c>
      <c r="U9" s="15">
        <v>185.76997671654601</v>
      </c>
      <c r="V9" s="15">
        <v>296.74065115626797</v>
      </c>
      <c r="W9" s="15">
        <v>259.573284290326</v>
      </c>
      <c r="X9" s="15">
        <v>0</v>
      </c>
      <c r="Y9" s="15">
        <v>178.64848916218801</v>
      </c>
      <c r="Z9" s="15">
        <v>178.64848916218801</v>
      </c>
      <c r="AA9" s="15">
        <v>7.3095362722267199</v>
      </c>
      <c r="AB9" s="15">
        <v>0</v>
      </c>
      <c r="AC9" s="15">
        <v>152.234360356487</v>
      </c>
      <c r="AD9" s="15">
        <v>119.86290583839001</v>
      </c>
      <c r="AE9" s="15">
        <v>1.40932341138687</v>
      </c>
      <c r="AF9" s="15">
        <v>0</v>
      </c>
      <c r="AG9" s="15">
        <v>62.820868557500297</v>
      </c>
      <c r="AH9" s="15">
        <v>12.1574920068122</v>
      </c>
      <c r="AI9" s="15">
        <v>0</v>
      </c>
      <c r="AJ9" s="15">
        <v>0</v>
      </c>
      <c r="AK9" s="15">
        <v>2.6402141077927799</v>
      </c>
      <c r="AL9" s="15">
        <v>312.20440174826501</v>
      </c>
      <c r="AM9" s="15">
        <v>0</v>
      </c>
      <c r="AN9" s="15">
        <v>8576.1865220434593</v>
      </c>
      <c r="AO9" s="15">
        <v>17126.641577627401</v>
      </c>
      <c r="AP9" s="15">
        <v>1750.72945959203</v>
      </c>
      <c r="AQ9" s="15">
        <v>19029.605397576001</v>
      </c>
      <c r="AR9" s="15">
        <v>0</v>
      </c>
      <c r="AS9" s="15">
        <v>445.82075351223801</v>
      </c>
      <c r="AT9" s="15">
        <v>0</v>
      </c>
      <c r="AU9" s="15">
        <v>0.358734194238221</v>
      </c>
      <c r="AV9" s="15">
        <v>3778.3939610344</v>
      </c>
      <c r="AW9" s="15">
        <v>1.3339814921983899</v>
      </c>
      <c r="AX9" s="15">
        <v>0.44698722972712301</v>
      </c>
      <c r="AY9" s="15">
        <v>386.52335863137</v>
      </c>
      <c r="AZ9" s="15">
        <v>6.7019884588038803</v>
      </c>
      <c r="BA9" s="15">
        <v>0.52098374642437795</v>
      </c>
      <c r="BB9" s="15">
        <v>6.7631066430772102E-2</v>
      </c>
      <c r="BC9" s="15">
        <v>1215.8825820135901</v>
      </c>
      <c r="BD9" s="15">
        <v>711.31412794964604</v>
      </c>
      <c r="BE9" s="15">
        <v>504.56845406394501</v>
      </c>
      <c r="BF9" s="15">
        <v>5.6035055694262796</v>
      </c>
      <c r="BG9" s="15">
        <v>6.2430777625291201E-2</v>
      </c>
      <c r="BH9" s="15">
        <v>41.179569657787503</v>
      </c>
      <c r="BI9" s="15">
        <v>0.23150992355473199</v>
      </c>
      <c r="BJ9" s="15">
        <v>52.223605659264699</v>
      </c>
      <c r="BK9" s="15">
        <v>3.34470025408267</v>
      </c>
      <c r="BL9" s="15">
        <v>0.92647739986882605</v>
      </c>
      <c r="BM9" s="15">
        <v>201.10495654138899</v>
      </c>
      <c r="BN9" s="15">
        <v>40.850329081896199</v>
      </c>
      <c r="BO9" s="15">
        <v>5.3495608944151298</v>
      </c>
      <c r="BP9" s="15">
        <v>5.1368045106565896</v>
      </c>
      <c r="BQ9" s="15">
        <v>0.19734194238220401</v>
      </c>
      <c r="BR9" s="15">
        <v>26.128089860392201</v>
      </c>
      <c r="BS9" s="15">
        <v>178.83267771649599</v>
      </c>
      <c r="BT9" s="15">
        <v>0</v>
      </c>
      <c r="BU9" s="15">
        <v>0.26994519653698001</v>
      </c>
      <c r="BV9" s="15">
        <v>1002.9973869261401</v>
      </c>
      <c r="BW9" s="15">
        <v>5.0732726407513203E-2</v>
      </c>
      <c r="BX9" s="15">
        <v>8297.8739375099904</v>
      </c>
      <c r="BY9" s="15">
        <v>1036.02637505966</v>
      </c>
      <c r="CA9" s="26">
        <f t="shared" si="0"/>
        <v>1.0335402280908819</v>
      </c>
      <c r="CB9" s="25">
        <f t="shared" si="1"/>
        <v>7.9998695283444339E-3</v>
      </c>
      <c r="CC9" s="13">
        <f t="shared" si="2"/>
        <v>-1.9553408684755937E-2</v>
      </c>
      <c r="CD9" s="13">
        <f t="shared" si="3"/>
        <v>-2.9647540852317342E-2</v>
      </c>
      <c r="CE9" s="13">
        <f t="shared" si="4"/>
        <v>-2.8460223265210475E-2</v>
      </c>
      <c r="CF9" s="13">
        <f t="shared" si="5"/>
        <v>-2.6170412391694424E-2</v>
      </c>
      <c r="CG9" s="13">
        <f t="shared" si="6"/>
        <v>-2.723414226852457E-2</v>
      </c>
      <c r="CH9" s="13">
        <f t="shared" si="7"/>
        <v>-2.9542878692059855E-2</v>
      </c>
      <c r="CI9" s="13">
        <f t="shared" si="8"/>
        <v>-1.2571464846459776E-2</v>
      </c>
    </row>
    <row r="10" spans="1:87" x14ac:dyDescent="0.25">
      <c r="A10" s="73" t="s">
        <v>621</v>
      </c>
      <c r="B10" s="15">
        <v>152648.50427999999</v>
      </c>
      <c r="C10" s="15">
        <v>447.60846819</v>
      </c>
      <c r="D10" s="15">
        <v>36512.838619000002</v>
      </c>
      <c r="E10" s="15">
        <v>2098.4442359</v>
      </c>
      <c r="F10" s="15">
        <v>1352.6313064000001</v>
      </c>
      <c r="G10" s="15">
        <v>51.376235264000002</v>
      </c>
      <c r="H10" s="15">
        <v>13411.219878</v>
      </c>
      <c r="J10" s="15" t="s">
        <v>430</v>
      </c>
      <c r="K10" s="15">
        <v>0</v>
      </c>
      <c r="L10" s="15">
        <v>8.4279893156412395</v>
      </c>
      <c r="M10" s="15">
        <v>231.50622326638899</v>
      </c>
      <c r="N10" s="15">
        <v>231.50622326638899</v>
      </c>
      <c r="O10" s="15">
        <v>46.8689635807469</v>
      </c>
      <c r="P10" s="15">
        <v>1.54420236224893</v>
      </c>
      <c r="Q10" s="15">
        <v>590.389827473271</v>
      </c>
      <c r="R10" s="15">
        <v>1567.07373495549</v>
      </c>
      <c r="S10" s="15">
        <v>146019.205002287</v>
      </c>
      <c r="T10" s="15">
        <v>1012.79278481423</v>
      </c>
      <c r="U10" s="15">
        <v>290.687185542088</v>
      </c>
      <c r="V10" s="15">
        <v>477.12864135121299</v>
      </c>
      <c r="W10" s="15">
        <v>334.42553606627001</v>
      </c>
      <c r="X10" s="15">
        <v>0</v>
      </c>
      <c r="Y10" s="15">
        <v>303.79535848520402</v>
      </c>
      <c r="Z10" s="15">
        <v>303.79535848520402</v>
      </c>
      <c r="AA10" s="15">
        <v>13.714906997139501</v>
      </c>
      <c r="AB10" s="15">
        <v>0</v>
      </c>
      <c r="AC10" s="15">
        <v>273.36267883618001</v>
      </c>
      <c r="AD10" s="15">
        <v>190.875410358415</v>
      </c>
      <c r="AE10" s="15">
        <v>2.6840814615750799</v>
      </c>
      <c r="AF10" s="15">
        <v>0</v>
      </c>
      <c r="AG10" s="15">
        <v>98.001801571795099</v>
      </c>
      <c r="AH10" s="15">
        <v>22.7028411492694</v>
      </c>
      <c r="AI10" s="15">
        <v>0</v>
      </c>
      <c r="AJ10" s="15">
        <v>0</v>
      </c>
      <c r="AK10" s="15">
        <v>4.2223047521519899</v>
      </c>
      <c r="AL10" s="15">
        <v>417.68985289659702</v>
      </c>
      <c r="AM10" s="15">
        <v>0</v>
      </c>
      <c r="AN10" s="15">
        <v>13473.8546691137</v>
      </c>
      <c r="AO10" s="15">
        <v>30753.4625770928</v>
      </c>
      <c r="AP10" s="15">
        <v>3143.64004563567</v>
      </c>
      <c r="AQ10" s="15">
        <v>34170.465301564698</v>
      </c>
      <c r="AR10" s="15">
        <v>0</v>
      </c>
      <c r="AS10" s="15">
        <v>713.88969570705001</v>
      </c>
      <c r="AT10" s="15">
        <v>0</v>
      </c>
      <c r="AU10" s="15">
        <v>0.64460217045034796</v>
      </c>
      <c r="AV10" s="15">
        <v>5921.55934477752</v>
      </c>
      <c r="AW10" s="15">
        <v>2.2260711982671602</v>
      </c>
      <c r="AX10" s="15">
        <v>0.72526782299090098</v>
      </c>
      <c r="AY10" s="15">
        <v>696.98783643909496</v>
      </c>
      <c r="AZ10" s="15">
        <v>9.4740643859851996</v>
      </c>
      <c r="BA10" s="15">
        <v>0.69307069671566501</v>
      </c>
      <c r="BB10" s="15">
        <v>0.11831472963067</v>
      </c>
      <c r="BC10" s="15">
        <v>1974.64551268594</v>
      </c>
      <c r="BD10" s="15">
        <v>1270.1468766855701</v>
      </c>
      <c r="BE10" s="15">
        <v>704.49863600037395</v>
      </c>
      <c r="BF10" s="15">
        <v>7.5580052580234396</v>
      </c>
      <c r="BG10" s="15">
        <v>8.8012509025171298E-2</v>
      </c>
      <c r="BH10" s="15">
        <v>65.076363586258495</v>
      </c>
      <c r="BI10" s="15">
        <v>0.431257174666688</v>
      </c>
      <c r="BJ10" s="15">
        <v>94.403407684209995</v>
      </c>
      <c r="BK10" s="15">
        <v>6.38128749924216</v>
      </c>
      <c r="BL10" s="15">
        <v>1.6482456169359001</v>
      </c>
      <c r="BM10" s="15">
        <v>367.32199749775299</v>
      </c>
      <c r="BN10" s="15">
        <v>69.858104366364003</v>
      </c>
      <c r="BO10" s="15">
        <v>7.7033269950451002</v>
      </c>
      <c r="BP10" s="15">
        <v>8.3948925522357598</v>
      </c>
      <c r="BQ10" s="15">
        <v>0.27085286903994199</v>
      </c>
      <c r="BR10" s="15">
        <v>47.941685808297102</v>
      </c>
      <c r="BS10" s="15">
        <v>285.519220454042</v>
      </c>
      <c r="BT10" s="15">
        <v>0</v>
      </c>
      <c r="BU10" s="15">
        <v>0.51505681585630303</v>
      </c>
      <c r="BV10" s="15">
        <v>1548.3867962239201</v>
      </c>
      <c r="BW10" s="15">
        <v>0.115129784864167</v>
      </c>
      <c r="BX10" s="15">
        <v>13041.593544866801</v>
      </c>
      <c r="BY10" s="15">
        <v>1624.15258756207</v>
      </c>
      <c r="CA10" s="26">
        <f t="shared" si="0"/>
        <v>1.0331448087812121</v>
      </c>
      <c r="CB10" s="25">
        <f t="shared" si="1"/>
        <v>7.999969459697772E-3</v>
      </c>
      <c r="CC10" s="13">
        <f t="shared" si="2"/>
        <v>-4.3428524301509119E-2</v>
      </c>
      <c r="CD10" s="13">
        <f t="shared" si="3"/>
        <v>-6.6841039478956379E-2</v>
      </c>
      <c r="CE10" s="13">
        <f t="shared" si="4"/>
        <v>-6.4152046404204105E-2</v>
      </c>
      <c r="CF10" s="13">
        <f t="shared" si="5"/>
        <v>-5.8995479172675745E-2</v>
      </c>
      <c r="CG10" s="13">
        <f t="shared" si="6"/>
        <v>-6.0980719080028237E-2</v>
      </c>
      <c r="CH10" s="13">
        <f t="shared" si="7"/>
        <v>-6.6850936781456496E-2</v>
      </c>
      <c r="CI10" s="13">
        <f t="shared" si="8"/>
        <v>-2.7560977785439252E-2</v>
      </c>
    </row>
    <row r="11" spans="1:87" x14ac:dyDescent="0.25">
      <c r="A11" s="73" t="s">
        <v>622</v>
      </c>
      <c r="B11" s="15">
        <v>303826.61738000001</v>
      </c>
      <c r="C11" s="15">
        <v>1113.9144945</v>
      </c>
      <c r="D11" s="15">
        <v>90111.378727000003</v>
      </c>
      <c r="E11" s="15">
        <v>5032.7074888999996</v>
      </c>
      <c r="F11" s="15">
        <v>3037.7026919</v>
      </c>
      <c r="G11" s="15">
        <v>108.80709294</v>
      </c>
      <c r="H11" s="15">
        <v>26731.411005999998</v>
      </c>
      <c r="J11" s="15" t="s">
        <v>431</v>
      </c>
      <c r="K11" s="15">
        <v>0</v>
      </c>
      <c r="L11" s="15">
        <v>14.279932645336901</v>
      </c>
      <c r="M11" s="15">
        <v>457.930551299988</v>
      </c>
      <c r="N11" s="15">
        <v>457.930551299988</v>
      </c>
      <c r="O11" s="15">
        <v>100.092404074141</v>
      </c>
      <c r="P11" s="15">
        <v>3.8515083360968201</v>
      </c>
      <c r="Q11" s="15">
        <v>1077.6415294261701</v>
      </c>
      <c r="R11" s="15">
        <v>2655.1136542815402</v>
      </c>
      <c r="S11" s="15">
        <v>277049.84242464299</v>
      </c>
      <c r="T11" s="15">
        <v>1999.13235922287</v>
      </c>
      <c r="U11" s="15">
        <v>521.05052488632305</v>
      </c>
      <c r="V11" s="15">
        <v>900.97919217546598</v>
      </c>
      <c r="W11" s="15">
        <v>382.20518300051202</v>
      </c>
      <c r="X11" s="15">
        <v>0</v>
      </c>
      <c r="Y11" s="15">
        <v>637.34079888710698</v>
      </c>
      <c r="Z11" s="15">
        <v>637.34079888710698</v>
      </c>
      <c r="AA11" s="15">
        <v>33.4795279357132</v>
      </c>
      <c r="AB11" s="15">
        <v>0</v>
      </c>
      <c r="AC11" s="15">
        <v>642.087591395358</v>
      </c>
      <c r="AD11" s="15">
        <v>374.58833995712098</v>
      </c>
      <c r="AE11" s="15">
        <v>6.69140040054124</v>
      </c>
      <c r="AF11" s="15">
        <v>0</v>
      </c>
      <c r="AG11" s="15">
        <v>177.384317313998</v>
      </c>
      <c r="AH11" s="15">
        <v>55.046481152135499</v>
      </c>
      <c r="AI11" s="15">
        <v>0</v>
      </c>
      <c r="AJ11" s="15">
        <v>0</v>
      </c>
      <c r="AK11" s="15">
        <v>9.4015421541857407</v>
      </c>
      <c r="AL11" s="15">
        <v>1001.26188054255</v>
      </c>
      <c r="AM11" s="15">
        <v>0</v>
      </c>
      <c r="AN11" s="15">
        <v>25441.643492782601</v>
      </c>
      <c r="AO11" s="15">
        <v>72235.823414849205</v>
      </c>
      <c r="AP11" s="15">
        <v>7384.2924479571402</v>
      </c>
      <c r="AQ11" s="15">
        <v>80262.203454201706</v>
      </c>
      <c r="AR11" s="15">
        <v>0</v>
      </c>
      <c r="AS11" s="15">
        <v>1349.5292681206099</v>
      </c>
      <c r="AT11" s="15">
        <v>0</v>
      </c>
      <c r="AU11" s="15">
        <v>1.17824545158925</v>
      </c>
      <c r="AV11" s="15">
        <v>11375.338800261199</v>
      </c>
      <c r="AW11" s="15">
        <v>4.7378820196542</v>
      </c>
      <c r="AX11" s="15">
        <v>1.58741381305907</v>
      </c>
      <c r="AY11" s="15">
        <v>1557.9672545291201</v>
      </c>
      <c r="AZ11" s="15">
        <v>24.194452730148701</v>
      </c>
      <c r="BA11" s="15">
        <v>1.8884066645722699</v>
      </c>
      <c r="BB11" s="15">
        <v>0.23809356415725499</v>
      </c>
      <c r="BC11" s="15">
        <v>4558.2789931821999</v>
      </c>
      <c r="BD11" s="15">
        <v>2719.60379694329</v>
      </c>
      <c r="BE11" s="15">
        <v>1838.6751962389101</v>
      </c>
      <c r="BF11" s="15">
        <v>20.452312703583001</v>
      </c>
      <c r="BG11" s="15">
        <v>0.22447691485198701</v>
      </c>
      <c r="BH11" s="15">
        <v>143.997598395035</v>
      </c>
      <c r="BI11" s="15">
        <v>0.74878635559450302</v>
      </c>
      <c r="BJ11" s="15">
        <v>187.503300980505</v>
      </c>
      <c r="BK11" s="15">
        <v>10.738167738664099</v>
      </c>
      <c r="BL11" s="15">
        <v>3.4920528888815401</v>
      </c>
      <c r="BM11" s="15">
        <v>722.17824490043301</v>
      </c>
      <c r="BN11" s="15">
        <v>157.18390403368599</v>
      </c>
      <c r="BO11" s="15">
        <v>19.141002110925498</v>
      </c>
      <c r="BP11" s="15">
        <v>18.6192549479984</v>
      </c>
      <c r="BQ11" s="15">
        <v>0.71685023451666396</v>
      </c>
      <c r="BR11" s="15">
        <v>97.840256177075403</v>
      </c>
      <c r="BS11" s="15">
        <v>682.97132239203597</v>
      </c>
      <c r="BT11" s="15">
        <v>0</v>
      </c>
      <c r="BU11" s="15">
        <v>1.2846566981819501</v>
      </c>
      <c r="BV11" s="15">
        <v>2781.7254557244601</v>
      </c>
      <c r="BW11" s="15">
        <v>0.36045336252252802</v>
      </c>
      <c r="BX11" s="15">
        <v>24680.792843797</v>
      </c>
      <c r="BY11" s="15">
        <v>3093.7102646610201</v>
      </c>
      <c r="CA11" s="26">
        <f t="shared" si="0"/>
        <v>1.0308276421183458</v>
      </c>
      <c r="CB11" s="25">
        <f t="shared" si="1"/>
        <v>7.9998749568561071E-3</v>
      </c>
      <c r="CC11" s="13">
        <f t="shared" si="2"/>
        <v>-8.8131761417950247E-2</v>
      </c>
      <c r="CD11" s="13">
        <f t="shared" si="3"/>
        <v>-0.10113219148657918</v>
      </c>
      <c r="CE11" s="13">
        <f t="shared" si="4"/>
        <v>-0.10930001751096496</v>
      </c>
      <c r="CF11" s="13">
        <f t="shared" si="5"/>
        <v>-9.4269038437895719E-2</v>
      </c>
      <c r="CG11" s="13">
        <f t="shared" si="6"/>
        <v>-0.10471692829088149</v>
      </c>
      <c r="CH11" s="13">
        <f t="shared" si="7"/>
        <v>-0.10079156116202916</v>
      </c>
      <c r="CI11" s="13">
        <f t="shared" si="8"/>
        <v>-7.6711931208671577E-2</v>
      </c>
    </row>
    <row r="12" spans="1:87" x14ac:dyDescent="0.25">
      <c r="A12" s="73" t="s">
        <v>623</v>
      </c>
      <c r="B12" s="15">
        <v>300585.27797</v>
      </c>
      <c r="C12" s="15">
        <v>954.64413930000001</v>
      </c>
      <c r="D12" s="15">
        <v>70613.546507000006</v>
      </c>
      <c r="E12" s="15">
        <v>3611.100336</v>
      </c>
      <c r="F12" s="15">
        <v>2205.8841379</v>
      </c>
      <c r="G12" s="15">
        <v>102.32781448999999</v>
      </c>
      <c r="H12" s="15">
        <v>27259.675900999999</v>
      </c>
      <c r="J12" s="15" t="s">
        <v>432</v>
      </c>
      <c r="K12" s="15">
        <v>0</v>
      </c>
      <c r="L12" s="15">
        <v>14.9052006784393</v>
      </c>
      <c r="M12" s="15">
        <v>404.151217246317</v>
      </c>
      <c r="N12" s="15">
        <v>404.151217246317</v>
      </c>
      <c r="O12" s="15">
        <v>83.956551027629402</v>
      </c>
      <c r="P12" s="15">
        <v>2.7916896749827198</v>
      </c>
      <c r="Q12" s="15">
        <v>1121.40630907638</v>
      </c>
      <c r="R12" s="15">
        <v>2771.3693705522001</v>
      </c>
      <c r="S12" s="15">
        <v>268244.38065885101</v>
      </c>
      <c r="T12" s="15">
        <v>1805.41712114916</v>
      </c>
      <c r="U12" s="15">
        <v>516.28701206005405</v>
      </c>
      <c r="V12" s="15">
        <v>848.53189142181498</v>
      </c>
      <c r="W12" s="15">
        <v>551.11019799339704</v>
      </c>
      <c r="X12" s="15">
        <v>0</v>
      </c>
      <c r="Y12" s="15">
        <v>543.048514573543</v>
      </c>
      <c r="Z12" s="15">
        <v>543.048514573543</v>
      </c>
      <c r="AA12" s="15">
        <v>24.773698032308701</v>
      </c>
      <c r="AB12" s="15">
        <v>0</v>
      </c>
      <c r="AC12" s="15">
        <v>479.86836334374902</v>
      </c>
      <c r="AD12" s="15">
        <v>402.75377432827901</v>
      </c>
      <c r="AE12" s="15">
        <v>4.9053495114910302</v>
      </c>
      <c r="AF12" s="15">
        <v>0</v>
      </c>
      <c r="AG12" s="15">
        <v>177.590044111346</v>
      </c>
      <c r="AH12" s="15">
        <v>40.984105594558898</v>
      </c>
      <c r="AI12" s="15">
        <v>0</v>
      </c>
      <c r="AJ12" s="15">
        <v>0</v>
      </c>
      <c r="AK12" s="15">
        <v>8.1749509566146799</v>
      </c>
      <c r="AL12" s="15">
        <v>840.92691887542105</v>
      </c>
      <c r="AM12" s="15">
        <v>0</v>
      </c>
      <c r="AN12" s="15">
        <v>25843.0718166636</v>
      </c>
      <c r="AO12" s="15">
        <v>53985.719387996898</v>
      </c>
      <c r="AP12" s="15">
        <v>5518.5559097648202</v>
      </c>
      <c r="AQ12" s="15">
        <v>59984.143661105401</v>
      </c>
      <c r="AR12" s="15">
        <v>0</v>
      </c>
      <c r="AS12" s="15">
        <v>1285.0215652981401</v>
      </c>
      <c r="AT12" s="15">
        <v>0</v>
      </c>
      <c r="AU12" s="15">
        <v>0.89889236484289203</v>
      </c>
      <c r="AV12" s="15">
        <v>11740.1536674052</v>
      </c>
      <c r="AW12" s="15">
        <v>3.3706073182426901</v>
      </c>
      <c r="AX12" s="15">
        <v>1.1338580884825</v>
      </c>
      <c r="AY12" s="15">
        <v>1042.73319664677</v>
      </c>
      <c r="AZ12" s="15">
        <v>16.426179665669</v>
      </c>
      <c r="BA12" s="15">
        <v>1.2742626696869901</v>
      </c>
      <c r="BB12" s="15">
        <v>0.17277930300875699</v>
      </c>
      <c r="BC12" s="15">
        <v>3124.17164844436</v>
      </c>
      <c r="BD12" s="15">
        <v>1877.8970132817401</v>
      </c>
      <c r="BE12" s="15">
        <v>1246.2746351626099</v>
      </c>
      <c r="BF12" s="15">
        <v>13.6555273731377</v>
      </c>
      <c r="BG12" s="15">
        <v>0.15276258095096301</v>
      </c>
      <c r="BH12" s="15">
        <v>102.23795477217899</v>
      </c>
      <c r="BI12" s="15">
        <v>0.58332189134520496</v>
      </c>
      <c r="BJ12" s="15">
        <v>135.37730341661199</v>
      </c>
      <c r="BK12" s="15">
        <v>8.4454275588771708</v>
      </c>
      <c r="BL12" s="15">
        <v>2.4327933773155399</v>
      </c>
      <c r="BM12" s="15">
        <v>522.33956017791297</v>
      </c>
      <c r="BN12" s="15">
        <v>139.593343540733</v>
      </c>
      <c r="BO12" s="15">
        <v>13.1165241929705</v>
      </c>
      <c r="BP12" s="15">
        <v>13.063864481886201</v>
      </c>
      <c r="BQ12" s="15">
        <v>0.48219740185298499</v>
      </c>
      <c r="BR12" s="15">
        <v>88.856743971736606</v>
      </c>
      <c r="BS12" s="15">
        <v>519.35755600363802</v>
      </c>
      <c r="BT12" s="15">
        <v>0</v>
      </c>
      <c r="BU12" s="15">
        <v>0.93113171701119302</v>
      </c>
      <c r="BV12" s="15">
        <v>3033.2812949720201</v>
      </c>
      <c r="BW12" s="15">
        <v>0.460909207639015</v>
      </c>
      <c r="BX12" s="15">
        <v>25076.113327490999</v>
      </c>
      <c r="BY12" s="15">
        <v>3152.5267875863201</v>
      </c>
      <c r="CA12" s="26">
        <f t="shared" si="0"/>
        <v>1.030585221846632</v>
      </c>
      <c r="CB12" s="25">
        <f t="shared" si="1"/>
        <v>7.9999202131629775E-3</v>
      </c>
      <c r="CC12" s="13">
        <f t="shared" si="2"/>
        <v>-0.10759308482957966</v>
      </c>
      <c r="CD12" s="13">
        <f t="shared" si="3"/>
        <v>-0.11912001105245663</v>
      </c>
      <c r="CE12" s="13">
        <f t="shared" si="4"/>
        <v>-0.15052923088689363</v>
      </c>
      <c r="CF12" s="13">
        <f t="shared" si="5"/>
        <v>-0.13484219275253059</v>
      </c>
      <c r="CG12" s="13">
        <f t="shared" si="6"/>
        <v>-0.14868737617856187</v>
      </c>
      <c r="CH12" s="13">
        <f t="shared" si="7"/>
        <v>-0.13164622527514111</v>
      </c>
      <c r="CI12" s="13">
        <f t="shared" si="8"/>
        <v>-8.0102294005223215E-2</v>
      </c>
    </row>
    <row r="13" spans="1:87" x14ac:dyDescent="0.25">
      <c r="A13" s="73" t="s">
        <v>541</v>
      </c>
      <c r="B13" s="15">
        <v>4365.2111482</v>
      </c>
      <c r="C13" s="15">
        <v>12.839690224</v>
      </c>
      <c r="D13" s="15">
        <v>783.19000861999996</v>
      </c>
      <c r="E13" s="15">
        <v>40.362928584999999</v>
      </c>
      <c r="F13" s="15">
        <v>23.053886179999999</v>
      </c>
      <c r="G13" s="15">
        <v>0.88246057229999997</v>
      </c>
      <c r="H13" s="15">
        <v>322.55258400000002</v>
      </c>
      <c r="J13" s="15" t="s">
        <v>541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25">
      <c r="A14" s="73" t="s">
        <v>624</v>
      </c>
      <c r="B14" s="15">
        <v>2962.8426548000002</v>
      </c>
      <c r="C14" s="15">
        <v>9.2569896762999999</v>
      </c>
      <c r="D14" s="15">
        <v>1362.3871704999999</v>
      </c>
      <c r="E14" s="15">
        <v>53.042961806999998</v>
      </c>
      <c r="F14" s="15">
        <v>37.182196306999998</v>
      </c>
      <c r="G14" s="15">
        <v>1.1307948469</v>
      </c>
      <c r="H14" s="15">
        <v>315.27177107</v>
      </c>
      <c r="J14" s="15" t="s">
        <v>542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25">
      <c r="A15" s="76" t="s">
        <v>433</v>
      </c>
      <c r="B15" s="15">
        <v>993.81709682999997</v>
      </c>
      <c r="C15" s="15">
        <v>2.4854222839000002</v>
      </c>
      <c r="D15" s="15">
        <v>189.30039843</v>
      </c>
      <c r="E15" s="15">
        <v>9.9153954115000005</v>
      </c>
      <c r="F15" s="15">
        <v>5.9972159540999996</v>
      </c>
      <c r="G15" s="15">
        <v>0.36782639480000001</v>
      </c>
      <c r="H15" s="15">
        <v>68.500102802000001</v>
      </c>
      <c r="J15" s="15" t="s">
        <v>433</v>
      </c>
      <c r="K15" s="15">
        <v>0</v>
      </c>
      <c r="L15" s="15">
        <v>5.9987283934258101E-6</v>
      </c>
      <c r="M15" s="15">
        <v>1.3661067275186399E-4</v>
      </c>
      <c r="N15" s="15">
        <v>1.3661067275186399E-4</v>
      </c>
      <c r="O15" s="15">
        <v>2.94377397609086E-5</v>
      </c>
      <c r="P15" s="15">
        <v>8.5968003738818303E-7</v>
      </c>
      <c r="Q15" s="15">
        <v>4.1454545359943102E-4</v>
      </c>
      <c r="R15" s="15">
        <v>1.1153621870291001E-3</v>
      </c>
      <c r="S15" s="15">
        <v>7.8338650220186504E-2</v>
      </c>
      <c r="T15" s="15">
        <v>6.66358206517964E-4</v>
      </c>
      <c r="U15" s="15">
        <v>2.0351915370624501E-4</v>
      </c>
      <c r="V15" s="15">
        <v>3.2183234203607902E-4</v>
      </c>
      <c r="W15" s="15">
        <v>0</v>
      </c>
      <c r="X15" s="15">
        <v>0</v>
      </c>
      <c r="Y15" s="15">
        <v>1.9197850271113301E-4</v>
      </c>
      <c r="Z15" s="15">
        <v>1.9197850271113301E-4</v>
      </c>
      <c r="AA15" s="15">
        <v>7.7859536897104596E-6</v>
      </c>
      <c r="AB15" s="15">
        <v>0</v>
      </c>
      <c r="AC15" s="15">
        <v>3.3258691887542199E-5</v>
      </c>
      <c r="AD15" s="15">
        <v>1.3619041268319001E-4</v>
      </c>
      <c r="AE15" s="15">
        <v>1.5035942578525801E-6</v>
      </c>
      <c r="AF15" s="15">
        <v>0</v>
      </c>
      <c r="AG15" s="15">
        <v>7.3852307936980802E-5</v>
      </c>
      <c r="AH15" s="15">
        <v>1.29575267690713E-5</v>
      </c>
      <c r="AI15" s="15">
        <v>0</v>
      </c>
      <c r="AJ15" s="15">
        <v>0</v>
      </c>
      <c r="AK15" s="15">
        <v>4.3091770226359498E-6</v>
      </c>
      <c r="AL15" s="15">
        <v>4.4440462529693502E-4</v>
      </c>
      <c r="AM15" s="15">
        <v>0</v>
      </c>
      <c r="AN15" s="15">
        <v>9.2550077437347396E-3</v>
      </c>
      <c r="AO15" s="15">
        <v>3.7417552097973299E-3</v>
      </c>
      <c r="AP15" s="15">
        <v>3.8248831274767498E-4</v>
      </c>
      <c r="AQ15" s="15">
        <v>4.1575022144325503E-3</v>
      </c>
      <c r="AR15" s="15">
        <v>0</v>
      </c>
      <c r="AS15" s="15">
        <v>4.9370330197258503E-4</v>
      </c>
      <c r="AT15" s="15">
        <v>0</v>
      </c>
      <c r="AU15" s="15">
        <v>2.84941285404851E-7</v>
      </c>
      <c r="AV15" s="15">
        <v>4.1546998329998804E-3</v>
      </c>
      <c r="AW15" s="15">
        <v>5.5802983955863498E-7</v>
      </c>
      <c r="AX15" s="15">
        <v>1.5535235922110599E-7</v>
      </c>
      <c r="AY15" s="15">
        <v>4.0373540126875898E-5</v>
      </c>
      <c r="AZ15" s="15">
        <v>7.8827978857675097E-7</v>
      </c>
      <c r="BA15" s="15">
        <v>0</v>
      </c>
      <c r="BB15" s="15">
        <v>3.5069954860364698E-8</v>
      </c>
      <c r="BC15" s="15">
        <v>2.2625057146888401E-4</v>
      </c>
      <c r="BD15" s="15">
        <v>2.00416274164585E-4</v>
      </c>
      <c r="BE15" s="15">
        <v>2.58342973042985E-5</v>
      </c>
      <c r="BF15" s="15">
        <v>1.03130331740493E-7</v>
      </c>
      <c r="BG15" s="15">
        <v>7.8132387550499602E-9</v>
      </c>
      <c r="BH15" s="15">
        <v>1.5844753826397001E-5</v>
      </c>
      <c r="BI15" s="15">
        <v>2.10665354916582E-7</v>
      </c>
      <c r="BJ15" s="15">
        <v>2.7176865799147899E-5</v>
      </c>
      <c r="BK15" s="15">
        <v>3.2847814944030101E-6</v>
      </c>
      <c r="BL15" s="15">
        <v>3.0810782806153099E-7</v>
      </c>
      <c r="BM15" s="15">
        <v>1.08711751186362E-4</v>
      </c>
      <c r="BN15" s="15">
        <v>4.3418946054002197E-5</v>
      </c>
      <c r="BO15" s="15">
        <v>9.3898763758219102E-7</v>
      </c>
      <c r="BP15" s="15">
        <v>1.62348451528629E-6</v>
      </c>
      <c r="BQ15" s="15">
        <v>1.0719597436024599E-8</v>
      </c>
      <c r="BR15" s="15">
        <v>3.3422993545969E-6</v>
      </c>
      <c r="BS15" s="15">
        <v>2.80197459896493E-4</v>
      </c>
      <c r="BT15" s="15">
        <v>0</v>
      </c>
      <c r="BU15" s="15">
        <v>2.8674502465759498E-7</v>
      </c>
      <c r="BV15" s="15">
        <v>1.0797630876171801E-3</v>
      </c>
      <c r="BW15" s="15">
        <v>1.44760743266257E-7</v>
      </c>
      <c r="BX15" s="15">
        <v>8.9506709215871096E-3</v>
      </c>
      <c r="BY15" s="15">
        <v>1.2969453484129401E-3</v>
      </c>
      <c r="CA15" s="26">
        <f t="shared" si="0"/>
        <v>1.0340015653366983</v>
      </c>
      <c r="CB15" s="25">
        <f t="shared" si="1"/>
        <v>7.9996810998888713E-3</v>
      </c>
      <c r="CC15" s="13">
        <f t="shared" si="2"/>
        <v>-0.9999211739761068</v>
      </c>
      <c r="CD15" s="13">
        <f t="shared" si="3"/>
        <v>-0.99982119552553472</v>
      </c>
      <c r="CE15" s="13">
        <f t="shared" si="4"/>
        <v>-0.99997803754113079</v>
      </c>
      <c r="CF15" s="13">
        <f t="shared" si="5"/>
        <v>-0.99997718189118245</v>
      </c>
      <c r="CG15" s="13">
        <f t="shared" si="6"/>
        <v>-0.99996658178133002</v>
      </c>
      <c r="CH15" s="13">
        <f t="shared" si="7"/>
        <v>-0.99999091337815371</v>
      </c>
      <c r="CI15" s="13">
        <f t="shared" si="8"/>
        <v>-0.99986933346731666</v>
      </c>
    </row>
    <row r="16" spans="1:87" x14ac:dyDescent="0.25">
      <c r="A16" s="11"/>
      <c r="CB16" s="25" t="e">
        <f t="shared" si="1"/>
        <v>#DIV/0!</v>
      </c>
      <c r="CC16" s="13" t="e">
        <f t="shared" si="2"/>
        <v>#DIV/0!</v>
      </c>
      <c r="CD16" s="13" t="e">
        <f t="shared" si="3"/>
        <v>#DIV/0!</v>
      </c>
      <c r="CE16" s="13" t="e">
        <f t="shared" si="4"/>
        <v>#DIV/0!</v>
      </c>
      <c r="CF16" s="13" t="e">
        <f t="shared" si="5"/>
        <v>#DIV/0!</v>
      </c>
      <c r="CG16" s="13" t="e">
        <f t="shared" si="6"/>
        <v>#DIV/0!</v>
      </c>
      <c r="CH16" s="13" t="e">
        <f t="shared" si="7"/>
        <v>#DIV/0!</v>
      </c>
      <c r="CI16" s="13" t="e">
        <f t="shared" si="8"/>
        <v>#DIV/0!</v>
      </c>
    </row>
    <row r="17" spans="1:87" x14ac:dyDescent="0.25">
      <c r="A17" s="54"/>
      <c r="M17" s="6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5"/>
      <c r="Z17" s="5"/>
      <c r="AA17" s="5"/>
      <c r="AB17" s="5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5"/>
      <c r="AS17" s="5"/>
      <c r="AT17" s="5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CB17" s="25" t="e">
        <f t="shared" si="1"/>
        <v>#DIV/0!</v>
      </c>
      <c r="CC17" s="13" t="e">
        <f t="shared" si="2"/>
        <v>#DIV/0!</v>
      </c>
      <c r="CD17" s="13" t="e">
        <f t="shared" si="3"/>
        <v>#DIV/0!</v>
      </c>
      <c r="CE17" s="13" t="e">
        <f t="shared" si="4"/>
        <v>#DIV/0!</v>
      </c>
      <c r="CF17" s="13" t="e">
        <f t="shared" si="5"/>
        <v>#DIV/0!</v>
      </c>
      <c r="CG17" s="13" t="e">
        <f t="shared" si="6"/>
        <v>#DIV/0!</v>
      </c>
      <c r="CH17" s="13" t="e">
        <f t="shared" si="7"/>
        <v>#DIV/0!</v>
      </c>
      <c r="CI17" s="13" t="e">
        <f t="shared" si="8"/>
        <v>#DIV/0!</v>
      </c>
    </row>
    <row r="18" spans="1:87" x14ac:dyDescent="0.25">
      <c r="A18" s="11"/>
      <c r="M18" s="13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5"/>
      <c r="BR18" s="17"/>
      <c r="BS18" s="17"/>
      <c r="BT18" s="17"/>
      <c r="BU18" s="17"/>
      <c r="BV18" s="17"/>
      <c r="BW18" s="17"/>
      <c r="BX18" s="17"/>
      <c r="BY18" s="17"/>
      <c r="CB18" s="25" t="e">
        <f t="shared" si="1"/>
        <v>#DIV/0!</v>
      </c>
      <c r="CC18" s="13" t="e">
        <f t="shared" si="2"/>
        <v>#DIV/0!</v>
      </c>
      <c r="CD18" s="13" t="e">
        <f t="shared" si="3"/>
        <v>#DIV/0!</v>
      </c>
      <c r="CE18" s="13" t="e">
        <f t="shared" si="4"/>
        <v>#DIV/0!</v>
      </c>
      <c r="CF18" s="13" t="e">
        <f t="shared" si="5"/>
        <v>#DIV/0!</v>
      </c>
      <c r="CG18" s="13" t="e">
        <f t="shared" si="6"/>
        <v>#DIV/0!</v>
      </c>
      <c r="CH18" s="13" t="e">
        <f t="shared" si="7"/>
        <v>#DIV/0!</v>
      </c>
      <c r="CI18" s="13" t="e">
        <f t="shared" si="8"/>
        <v>#DIV/0!</v>
      </c>
    </row>
    <row r="19" spans="1:87" x14ac:dyDescent="0.25">
      <c r="A19" s="11"/>
      <c r="M19" s="13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CB19" s="25" t="e">
        <f t="shared" si="1"/>
        <v>#DIV/0!</v>
      </c>
      <c r="CC19" s="13" t="e">
        <f t="shared" si="2"/>
        <v>#DIV/0!</v>
      </c>
      <c r="CD19" s="13" t="e">
        <f t="shared" si="3"/>
        <v>#DIV/0!</v>
      </c>
      <c r="CE19" s="13" t="e">
        <f t="shared" si="4"/>
        <v>#DIV/0!</v>
      </c>
      <c r="CF19" s="13" t="e">
        <f t="shared" si="5"/>
        <v>#DIV/0!</v>
      </c>
      <c r="CG19" s="13" t="e">
        <f t="shared" si="6"/>
        <v>#DIV/0!</v>
      </c>
      <c r="CH19" s="13" t="e">
        <f t="shared" si="7"/>
        <v>#DIV/0!</v>
      </c>
      <c r="CI19" s="13" t="e">
        <f t="shared" si="8"/>
        <v>#DIV/0!</v>
      </c>
    </row>
    <row r="20" spans="1:87" x14ac:dyDescent="0.25">
      <c r="A20" s="11"/>
      <c r="M20" s="13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5"/>
      <c r="BR20" s="17"/>
      <c r="BS20" s="17"/>
      <c r="BT20" s="17"/>
      <c r="BU20" s="17"/>
      <c r="BV20" s="17"/>
      <c r="BW20" s="17"/>
      <c r="BX20" s="17"/>
      <c r="BY20" s="17"/>
      <c r="CB20" s="25" t="e">
        <f t="shared" si="1"/>
        <v>#DIV/0!</v>
      </c>
      <c r="CC20" s="13" t="e">
        <f t="shared" si="2"/>
        <v>#DIV/0!</v>
      </c>
      <c r="CD20" s="13" t="e">
        <f t="shared" si="3"/>
        <v>#DIV/0!</v>
      </c>
      <c r="CE20" s="13" t="e">
        <f t="shared" si="4"/>
        <v>#DIV/0!</v>
      </c>
      <c r="CF20" s="13" t="e">
        <f t="shared" si="5"/>
        <v>#DIV/0!</v>
      </c>
      <c r="CG20" s="13" t="e">
        <f t="shared" si="6"/>
        <v>#DIV/0!</v>
      </c>
      <c r="CH20" s="13" t="e">
        <f t="shared" si="7"/>
        <v>#DIV/0!</v>
      </c>
      <c r="CI20" s="13" t="e">
        <f t="shared" si="8"/>
        <v>#DIV/0!</v>
      </c>
    </row>
    <row r="21" spans="1:87" x14ac:dyDescent="0.25">
      <c r="A21" s="11"/>
      <c r="M21" s="13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CB21" s="25" t="e">
        <f t="shared" si="1"/>
        <v>#DIV/0!</v>
      </c>
      <c r="CC21" s="13" t="e">
        <f t="shared" si="2"/>
        <v>#DIV/0!</v>
      </c>
      <c r="CD21" s="13" t="e">
        <f t="shared" si="3"/>
        <v>#DIV/0!</v>
      </c>
      <c r="CE21" s="13" t="e">
        <f t="shared" si="4"/>
        <v>#DIV/0!</v>
      </c>
      <c r="CF21" s="13" t="e">
        <f t="shared" si="5"/>
        <v>#DIV/0!</v>
      </c>
      <c r="CG21" s="13" t="e">
        <f t="shared" si="6"/>
        <v>#DIV/0!</v>
      </c>
      <c r="CH21" s="13" t="e">
        <f t="shared" si="7"/>
        <v>#DIV/0!</v>
      </c>
      <c r="CI21" s="13" t="e">
        <f t="shared" si="8"/>
        <v>#DIV/0!</v>
      </c>
    </row>
    <row r="22" spans="1:87" x14ac:dyDescent="0.25">
      <c r="A22" s="11"/>
      <c r="M22" s="13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CB22" s="25" t="e">
        <f t="shared" si="1"/>
        <v>#DIV/0!</v>
      </c>
      <c r="CC22" s="13" t="e">
        <f t="shared" si="2"/>
        <v>#DIV/0!</v>
      </c>
      <c r="CD22" s="13" t="e">
        <f t="shared" si="3"/>
        <v>#DIV/0!</v>
      </c>
      <c r="CE22" s="13" t="e">
        <f t="shared" si="4"/>
        <v>#DIV/0!</v>
      </c>
      <c r="CF22" s="13" t="e">
        <f t="shared" si="5"/>
        <v>#DIV/0!</v>
      </c>
      <c r="CG22" s="13" t="e">
        <f t="shared" si="6"/>
        <v>#DIV/0!</v>
      </c>
      <c r="CH22" s="13" t="e">
        <f t="shared" si="7"/>
        <v>#DIV/0!</v>
      </c>
      <c r="CI22" s="13" t="e">
        <f t="shared" si="8"/>
        <v>#DIV/0!</v>
      </c>
    </row>
    <row r="23" spans="1:87" x14ac:dyDescent="0.25">
      <c r="A23" s="54"/>
      <c r="M23" s="1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CB23" s="25" t="e">
        <f t="shared" si="1"/>
        <v>#DIV/0!</v>
      </c>
      <c r="CC23" s="13" t="e">
        <f t="shared" si="2"/>
        <v>#DIV/0!</v>
      </c>
      <c r="CD23" s="13" t="e">
        <f t="shared" si="3"/>
        <v>#DIV/0!</v>
      </c>
      <c r="CE23" s="13" t="e">
        <f t="shared" si="4"/>
        <v>#DIV/0!</v>
      </c>
      <c r="CF23" s="13" t="e">
        <f t="shared" si="5"/>
        <v>#DIV/0!</v>
      </c>
      <c r="CG23" s="13" t="e">
        <f t="shared" si="6"/>
        <v>#DIV/0!</v>
      </c>
      <c r="CH23" s="13" t="e">
        <f t="shared" si="7"/>
        <v>#DIV/0!</v>
      </c>
      <c r="CI23" s="13" t="e">
        <f t="shared" si="8"/>
        <v>#DIV/0!</v>
      </c>
    </row>
    <row r="24" spans="1:87" x14ac:dyDescent="0.25">
      <c r="A24" s="11"/>
      <c r="M24" s="13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CB24" s="25" t="e">
        <f t="shared" si="1"/>
        <v>#DIV/0!</v>
      </c>
      <c r="CC24" s="13" t="e">
        <f t="shared" si="2"/>
        <v>#DIV/0!</v>
      </c>
      <c r="CD24" s="13" t="e">
        <f t="shared" si="3"/>
        <v>#DIV/0!</v>
      </c>
      <c r="CE24" s="13" t="e">
        <f t="shared" si="4"/>
        <v>#DIV/0!</v>
      </c>
      <c r="CF24" s="13" t="e">
        <f t="shared" si="5"/>
        <v>#DIV/0!</v>
      </c>
      <c r="CG24" s="13" t="e">
        <f t="shared" si="6"/>
        <v>#DIV/0!</v>
      </c>
      <c r="CH24" s="13" t="e">
        <f t="shared" si="7"/>
        <v>#DIV/0!</v>
      </c>
      <c r="CI24" s="13" t="e">
        <f t="shared" si="8"/>
        <v>#DIV/0!</v>
      </c>
    </row>
    <row r="25" spans="1:87" x14ac:dyDescent="0.25">
      <c r="A25" s="11"/>
      <c r="M25" s="13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CB25" s="25" t="e">
        <f t="shared" si="1"/>
        <v>#DIV/0!</v>
      </c>
      <c r="CC25" s="13" t="e">
        <f t="shared" si="2"/>
        <v>#DIV/0!</v>
      </c>
      <c r="CD25" s="13" t="e">
        <f t="shared" si="3"/>
        <v>#DIV/0!</v>
      </c>
      <c r="CE25" s="13" t="e">
        <f t="shared" si="4"/>
        <v>#DIV/0!</v>
      </c>
      <c r="CF25" s="13" t="e">
        <f t="shared" si="5"/>
        <v>#DIV/0!</v>
      </c>
      <c r="CG25" s="13" t="e">
        <f t="shared" si="6"/>
        <v>#DIV/0!</v>
      </c>
      <c r="CH25" s="13" t="e">
        <f t="shared" si="7"/>
        <v>#DIV/0!</v>
      </c>
      <c r="CI25" s="13" t="e">
        <f t="shared" si="8"/>
        <v>#DIV/0!</v>
      </c>
    </row>
    <row r="26" spans="1:87" x14ac:dyDescent="0.25">
      <c r="A26" s="11"/>
      <c r="M26" s="13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CB26" s="25" t="e">
        <f t="shared" si="1"/>
        <v>#DIV/0!</v>
      </c>
      <c r="CC26" s="13" t="e">
        <f t="shared" si="2"/>
        <v>#DIV/0!</v>
      </c>
      <c r="CD26" s="13" t="e">
        <f t="shared" si="3"/>
        <v>#DIV/0!</v>
      </c>
      <c r="CE26" s="13" t="e">
        <f t="shared" si="4"/>
        <v>#DIV/0!</v>
      </c>
      <c r="CF26" s="13" t="e">
        <f t="shared" si="5"/>
        <v>#DIV/0!</v>
      </c>
      <c r="CG26" s="13" t="e">
        <f t="shared" si="6"/>
        <v>#DIV/0!</v>
      </c>
      <c r="CH26" s="13" t="e">
        <f t="shared" si="7"/>
        <v>#DIV/0!</v>
      </c>
      <c r="CI26" s="13" t="e">
        <f t="shared" si="8"/>
        <v>#DIV/0!</v>
      </c>
    </row>
    <row r="27" spans="1:87" x14ac:dyDescent="0.25">
      <c r="A27" s="11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CB27" s="25" t="e">
        <f t="shared" si="1"/>
        <v>#DIV/0!</v>
      </c>
      <c r="CC27" s="13" t="e">
        <f t="shared" si="2"/>
        <v>#DIV/0!</v>
      </c>
      <c r="CD27" s="13" t="e">
        <f t="shared" si="3"/>
        <v>#DIV/0!</v>
      </c>
      <c r="CE27" s="13" t="e">
        <f t="shared" si="4"/>
        <v>#DIV/0!</v>
      </c>
      <c r="CF27" s="13" t="e">
        <f t="shared" si="5"/>
        <v>#DIV/0!</v>
      </c>
      <c r="CG27" s="13" t="e">
        <f t="shared" si="6"/>
        <v>#DIV/0!</v>
      </c>
      <c r="CH27" s="13" t="e">
        <f t="shared" si="7"/>
        <v>#DIV/0!</v>
      </c>
      <c r="CI27" s="13" t="e">
        <f t="shared" si="8"/>
        <v>#DIV/0!</v>
      </c>
    </row>
    <row r="28" spans="1:87" x14ac:dyDescent="0.25">
      <c r="A28" s="11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CB28" s="25" t="e">
        <f t="shared" si="1"/>
        <v>#DIV/0!</v>
      </c>
      <c r="CC28" s="13" t="e">
        <f t="shared" si="2"/>
        <v>#DIV/0!</v>
      </c>
      <c r="CD28" s="13" t="e">
        <f t="shared" si="3"/>
        <v>#DIV/0!</v>
      </c>
      <c r="CE28" s="13" t="e">
        <f t="shared" si="4"/>
        <v>#DIV/0!</v>
      </c>
      <c r="CF28" s="13" t="e">
        <f t="shared" si="5"/>
        <v>#DIV/0!</v>
      </c>
      <c r="CG28" s="13" t="e">
        <f t="shared" si="6"/>
        <v>#DIV/0!</v>
      </c>
      <c r="CH28" s="13" t="e">
        <f t="shared" si="7"/>
        <v>#DIV/0!</v>
      </c>
      <c r="CI28" s="13" t="e">
        <f t="shared" si="8"/>
        <v>#DIV/0!</v>
      </c>
    </row>
    <row r="29" spans="1:87" x14ac:dyDescent="0.25">
      <c r="A29" s="11"/>
      <c r="CB29" s="25" t="e">
        <f t="shared" si="1"/>
        <v>#DIV/0!</v>
      </c>
      <c r="CC29" s="13" t="e">
        <f t="shared" si="2"/>
        <v>#DIV/0!</v>
      </c>
      <c r="CD29" s="13" t="e">
        <f t="shared" si="3"/>
        <v>#DIV/0!</v>
      </c>
      <c r="CE29" s="13" t="e">
        <f t="shared" si="4"/>
        <v>#DIV/0!</v>
      </c>
      <c r="CF29" s="13" t="e">
        <f t="shared" si="5"/>
        <v>#DIV/0!</v>
      </c>
      <c r="CG29" s="13" t="e">
        <f t="shared" si="6"/>
        <v>#DIV/0!</v>
      </c>
      <c r="CH29" s="13" t="e">
        <f t="shared" si="7"/>
        <v>#DIV/0!</v>
      </c>
      <c r="CI29" s="13" t="e">
        <f t="shared" si="8"/>
        <v>#DIV/0!</v>
      </c>
    </row>
    <row r="30" spans="1:87" x14ac:dyDescent="0.25">
      <c r="A30" s="11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CB30" s="25" t="e">
        <f t="shared" si="1"/>
        <v>#DIV/0!</v>
      </c>
      <c r="CC30" s="13" t="e">
        <f t="shared" si="2"/>
        <v>#DIV/0!</v>
      </c>
      <c r="CD30" s="13" t="e">
        <f t="shared" si="3"/>
        <v>#DIV/0!</v>
      </c>
      <c r="CE30" s="13" t="e">
        <f t="shared" si="4"/>
        <v>#DIV/0!</v>
      </c>
      <c r="CF30" s="13" t="e">
        <f t="shared" si="5"/>
        <v>#DIV/0!</v>
      </c>
      <c r="CG30" s="13" t="e">
        <f t="shared" si="6"/>
        <v>#DIV/0!</v>
      </c>
      <c r="CH30" s="13" t="e">
        <f t="shared" si="7"/>
        <v>#DIV/0!</v>
      </c>
      <c r="CI30" s="13" t="e">
        <f t="shared" si="8"/>
        <v>#DIV/0!</v>
      </c>
    </row>
    <row r="31" spans="1:87" x14ac:dyDescent="0.25">
      <c r="A31" s="11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CB31" s="25" t="e">
        <f t="shared" si="1"/>
        <v>#DIV/0!</v>
      </c>
      <c r="CC31" s="13" t="e">
        <f t="shared" si="2"/>
        <v>#DIV/0!</v>
      </c>
      <c r="CD31" s="13" t="e">
        <f t="shared" si="3"/>
        <v>#DIV/0!</v>
      </c>
      <c r="CE31" s="13" t="e">
        <f t="shared" si="4"/>
        <v>#DIV/0!</v>
      </c>
      <c r="CF31" s="13" t="e">
        <f t="shared" si="5"/>
        <v>#DIV/0!</v>
      </c>
      <c r="CG31" s="13" t="e">
        <f t="shared" si="6"/>
        <v>#DIV/0!</v>
      </c>
      <c r="CH31" s="13" t="e">
        <f t="shared" si="7"/>
        <v>#DIV/0!</v>
      </c>
      <c r="CI31" s="13" t="e">
        <f t="shared" si="8"/>
        <v>#DIV/0!</v>
      </c>
    </row>
    <row r="32" spans="1:87" x14ac:dyDescent="0.25">
      <c r="A32" s="1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CB32" s="25" t="e">
        <f t="shared" si="1"/>
        <v>#DIV/0!</v>
      </c>
      <c r="CC32" s="13" t="e">
        <f t="shared" si="2"/>
        <v>#DIV/0!</v>
      </c>
      <c r="CD32" s="13" t="e">
        <f t="shared" si="3"/>
        <v>#DIV/0!</v>
      </c>
      <c r="CE32" s="13" t="e">
        <f t="shared" si="4"/>
        <v>#DIV/0!</v>
      </c>
      <c r="CF32" s="13" t="e">
        <f t="shared" si="5"/>
        <v>#DIV/0!</v>
      </c>
      <c r="CG32" s="13" t="e">
        <f t="shared" si="6"/>
        <v>#DIV/0!</v>
      </c>
      <c r="CH32" s="13" t="e">
        <f t="shared" si="7"/>
        <v>#DIV/0!</v>
      </c>
      <c r="CI32" s="13" t="e">
        <f t="shared" si="8"/>
        <v>#DIV/0!</v>
      </c>
    </row>
    <row r="33" spans="1:87" x14ac:dyDescent="0.25">
      <c r="A33" s="1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CB33" s="25" t="e">
        <f t="shared" si="1"/>
        <v>#DIV/0!</v>
      </c>
      <c r="CC33" s="13" t="e">
        <f t="shared" si="2"/>
        <v>#DIV/0!</v>
      </c>
      <c r="CD33" s="13" t="e">
        <f t="shared" si="3"/>
        <v>#DIV/0!</v>
      </c>
      <c r="CE33" s="13" t="e">
        <f t="shared" si="4"/>
        <v>#DIV/0!</v>
      </c>
      <c r="CF33" s="13" t="e">
        <f t="shared" si="5"/>
        <v>#DIV/0!</v>
      </c>
      <c r="CG33" s="13" t="e">
        <f t="shared" si="6"/>
        <v>#DIV/0!</v>
      </c>
      <c r="CH33" s="13" t="e">
        <f t="shared" si="7"/>
        <v>#DIV/0!</v>
      </c>
      <c r="CI33" s="13" t="e">
        <f t="shared" si="8"/>
        <v>#DIV/0!</v>
      </c>
    </row>
    <row r="34" spans="1:87" x14ac:dyDescent="0.25">
      <c r="A34" s="53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CB34" s="25" t="e">
        <f t="shared" si="1"/>
        <v>#DIV/0!</v>
      </c>
      <c r="CC34" s="13" t="e">
        <f t="shared" si="2"/>
        <v>#DIV/0!</v>
      </c>
      <c r="CD34" s="13" t="e">
        <f t="shared" si="3"/>
        <v>#DIV/0!</v>
      </c>
      <c r="CE34" s="13" t="e">
        <f t="shared" si="4"/>
        <v>#DIV/0!</v>
      </c>
      <c r="CF34" s="13" t="e">
        <f t="shared" si="5"/>
        <v>#DIV/0!</v>
      </c>
      <c r="CG34" s="13" t="e">
        <f t="shared" si="6"/>
        <v>#DIV/0!</v>
      </c>
      <c r="CH34" s="13" t="e">
        <f t="shared" si="7"/>
        <v>#DIV/0!</v>
      </c>
      <c r="CI34" s="13" t="e">
        <f t="shared" si="8"/>
        <v>#DIV/0!</v>
      </c>
    </row>
    <row r="35" spans="1:87" x14ac:dyDescent="0.25">
      <c r="A35" s="1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CB35" s="25" t="e">
        <f t="shared" si="1"/>
        <v>#DIV/0!</v>
      </c>
      <c r="CC35" s="13" t="e">
        <f t="shared" si="2"/>
        <v>#DIV/0!</v>
      </c>
      <c r="CD35" s="13" t="e">
        <f t="shared" ref="CD35:CD51" si="9">+(AL35-C35)/C35</f>
        <v>#DIV/0!</v>
      </c>
      <c r="CE35" s="13" t="e">
        <f t="shared" ref="CE35:CE51" si="10">+(AQ35-D35)/D35</f>
        <v>#DIV/0!</v>
      </c>
      <c r="CF35" s="13" t="e">
        <f t="shared" ref="CF35:CF51" si="11">+(BC35-E35)/E35</f>
        <v>#DIV/0!</v>
      </c>
      <c r="CG35" s="13" t="e">
        <f t="shared" ref="CG35:CG51" si="12">+(BD35-F35)/F35</f>
        <v>#DIV/0!</v>
      </c>
      <c r="CH35" s="13" t="e">
        <f t="shared" ref="CH35:CH51" si="13">+(BR35-G35)/G35</f>
        <v>#DIV/0!</v>
      </c>
      <c r="CI35" s="13" t="e">
        <f t="shared" ref="CI35:CI51" si="14">+(BX35-H35)/H35</f>
        <v>#DIV/0!</v>
      </c>
    </row>
    <row r="36" spans="1:87" x14ac:dyDescent="0.25">
      <c r="A36" s="1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CB36" s="25" t="e">
        <f t="shared" si="1"/>
        <v>#DIV/0!</v>
      </c>
      <c r="CC36" s="13" t="e">
        <f t="shared" si="2"/>
        <v>#DIV/0!</v>
      </c>
      <c r="CD36" s="13" t="e">
        <f t="shared" si="9"/>
        <v>#DIV/0!</v>
      </c>
      <c r="CE36" s="13" t="e">
        <f t="shared" si="10"/>
        <v>#DIV/0!</v>
      </c>
      <c r="CF36" s="13" t="e">
        <f t="shared" si="11"/>
        <v>#DIV/0!</v>
      </c>
      <c r="CG36" s="13" t="e">
        <f t="shared" si="12"/>
        <v>#DIV/0!</v>
      </c>
      <c r="CH36" s="13" t="e">
        <f t="shared" si="13"/>
        <v>#DIV/0!</v>
      </c>
      <c r="CI36" s="13" t="e">
        <f t="shared" si="14"/>
        <v>#DIV/0!</v>
      </c>
    </row>
    <row r="37" spans="1:87" x14ac:dyDescent="0.25">
      <c r="A37" s="1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CB37" s="25" t="e">
        <f t="shared" si="1"/>
        <v>#DIV/0!</v>
      </c>
      <c r="CC37" s="13" t="e">
        <f t="shared" si="2"/>
        <v>#DIV/0!</v>
      </c>
      <c r="CD37" s="13" t="e">
        <f t="shared" si="9"/>
        <v>#DIV/0!</v>
      </c>
      <c r="CE37" s="13" t="e">
        <f t="shared" si="10"/>
        <v>#DIV/0!</v>
      </c>
      <c r="CF37" s="13" t="e">
        <f t="shared" si="11"/>
        <v>#DIV/0!</v>
      </c>
      <c r="CG37" s="13" t="e">
        <f t="shared" si="12"/>
        <v>#DIV/0!</v>
      </c>
      <c r="CH37" s="13" t="e">
        <f t="shared" si="13"/>
        <v>#DIV/0!</v>
      </c>
      <c r="CI37" s="13" t="e">
        <f t="shared" si="14"/>
        <v>#DIV/0!</v>
      </c>
    </row>
    <row r="38" spans="1:87" x14ac:dyDescent="0.25">
      <c r="A38" s="1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CB38" s="25" t="e">
        <f t="shared" si="1"/>
        <v>#DIV/0!</v>
      </c>
      <c r="CC38" s="13" t="e">
        <f t="shared" si="2"/>
        <v>#DIV/0!</v>
      </c>
      <c r="CD38" s="13" t="e">
        <f t="shared" si="9"/>
        <v>#DIV/0!</v>
      </c>
      <c r="CE38" s="13" t="e">
        <f t="shared" si="10"/>
        <v>#DIV/0!</v>
      </c>
      <c r="CF38" s="13" t="e">
        <f t="shared" si="11"/>
        <v>#DIV/0!</v>
      </c>
      <c r="CG38" s="13" t="e">
        <f t="shared" si="12"/>
        <v>#DIV/0!</v>
      </c>
      <c r="CH38" s="13" t="e">
        <f t="shared" si="13"/>
        <v>#DIV/0!</v>
      </c>
      <c r="CI38" s="13" t="e">
        <f t="shared" si="14"/>
        <v>#DIV/0!</v>
      </c>
    </row>
    <row r="39" spans="1:87" x14ac:dyDescent="0.25">
      <c r="A39" s="1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CB39" s="25" t="e">
        <f t="shared" si="1"/>
        <v>#DIV/0!</v>
      </c>
      <c r="CC39" s="13" t="e">
        <f t="shared" si="2"/>
        <v>#DIV/0!</v>
      </c>
      <c r="CD39" s="13" t="e">
        <f t="shared" si="9"/>
        <v>#DIV/0!</v>
      </c>
      <c r="CE39" s="13" t="e">
        <f t="shared" si="10"/>
        <v>#DIV/0!</v>
      </c>
      <c r="CF39" s="13" t="e">
        <f t="shared" si="11"/>
        <v>#DIV/0!</v>
      </c>
      <c r="CG39" s="13" t="e">
        <f t="shared" si="12"/>
        <v>#DIV/0!</v>
      </c>
      <c r="CH39" s="13" t="e">
        <f t="shared" si="13"/>
        <v>#DIV/0!</v>
      </c>
      <c r="CI39" s="13" t="e">
        <f t="shared" si="14"/>
        <v>#DIV/0!</v>
      </c>
    </row>
    <row r="40" spans="1:87" x14ac:dyDescent="0.25">
      <c r="A40" s="1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CB40" s="25" t="e">
        <f t="shared" si="1"/>
        <v>#DIV/0!</v>
      </c>
      <c r="CC40" s="13" t="e">
        <f t="shared" si="2"/>
        <v>#DIV/0!</v>
      </c>
      <c r="CD40" s="13" t="e">
        <f t="shared" si="9"/>
        <v>#DIV/0!</v>
      </c>
      <c r="CE40" s="13" t="e">
        <f t="shared" si="10"/>
        <v>#DIV/0!</v>
      </c>
      <c r="CF40" s="13" t="e">
        <f t="shared" si="11"/>
        <v>#DIV/0!</v>
      </c>
      <c r="CG40" s="13" t="e">
        <f t="shared" si="12"/>
        <v>#DIV/0!</v>
      </c>
      <c r="CH40" s="13" t="e">
        <f t="shared" si="13"/>
        <v>#DIV/0!</v>
      </c>
      <c r="CI40" s="13" t="e">
        <f t="shared" si="14"/>
        <v>#DIV/0!</v>
      </c>
    </row>
    <row r="41" spans="1:87" x14ac:dyDescent="0.25">
      <c r="A41" s="54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CB41" s="25" t="e">
        <f t="shared" si="1"/>
        <v>#DIV/0!</v>
      </c>
      <c r="CC41" s="13" t="e">
        <f t="shared" si="2"/>
        <v>#DIV/0!</v>
      </c>
      <c r="CD41" s="13" t="e">
        <f t="shared" si="9"/>
        <v>#DIV/0!</v>
      </c>
      <c r="CE41" s="13" t="e">
        <f t="shared" si="10"/>
        <v>#DIV/0!</v>
      </c>
      <c r="CF41" s="13" t="e">
        <f t="shared" si="11"/>
        <v>#DIV/0!</v>
      </c>
      <c r="CG41" s="13" t="e">
        <f t="shared" si="12"/>
        <v>#DIV/0!</v>
      </c>
      <c r="CH41" s="13" t="e">
        <f t="shared" si="13"/>
        <v>#DIV/0!</v>
      </c>
      <c r="CI41" s="13" t="e">
        <f t="shared" si="14"/>
        <v>#DIV/0!</v>
      </c>
    </row>
    <row r="42" spans="1:87" x14ac:dyDescent="0.25">
      <c r="A42" s="11"/>
      <c r="CB42" s="25" t="e">
        <f t="shared" si="1"/>
        <v>#DIV/0!</v>
      </c>
      <c r="CC42" s="13" t="e">
        <f t="shared" si="2"/>
        <v>#DIV/0!</v>
      </c>
      <c r="CD42" s="13" t="e">
        <f t="shared" si="9"/>
        <v>#DIV/0!</v>
      </c>
      <c r="CE42" s="13" t="e">
        <f t="shared" si="10"/>
        <v>#DIV/0!</v>
      </c>
      <c r="CF42" s="13" t="e">
        <f t="shared" si="11"/>
        <v>#DIV/0!</v>
      </c>
      <c r="CG42" s="13" t="e">
        <f t="shared" si="12"/>
        <v>#DIV/0!</v>
      </c>
      <c r="CH42" s="13" t="e">
        <f t="shared" si="13"/>
        <v>#DIV/0!</v>
      </c>
      <c r="CI42" s="13" t="e">
        <f t="shared" si="14"/>
        <v>#DIV/0!</v>
      </c>
    </row>
    <row r="43" spans="1:87" x14ac:dyDescent="0.25">
      <c r="A43" s="11"/>
      <c r="CB43" s="25" t="e">
        <f t="shared" si="1"/>
        <v>#DIV/0!</v>
      </c>
      <c r="CC43" s="13" t="e">
        <f t="shared" si="2"/>
        <v>#DIV/0!</v>
      </c>
      <c r="CD43" s="13" t="e">
        <f t="shared" si="9"/>
        <v>#DIV/0!</v>
      </c>
      <c r="CE43" s="13" t="e">
        <f t="shared" si="10"/>
        <v>#DIV/0!</v>
      </c>
      <c r="CF43" s="13" t="e">
        <f t="shared" si="11"/>
        <v>#DIV/0!</v>
      </c>
      <c r="CG43" s="13" t="e">
        <f t="shared" si="12"/>
        <v>#DIV/0!</v>
      </c>
      <c r="CH43" s="13" t="e">
        <f t="shared" si="13"/>
        <v>#DIV/0!</v>
      </c>
      <c r="CI43" s="13" t="e">
        <f t="shared" si="14"/>
        <v>#DIV/0!</v>
      </c>
    </row>
    <row r="44" spans="1:87" x14ac:dyDescent="0.25">
      <c r="A44" s="11"/>
      <c r="CB44" s="25" t="e">
        <f t="shared" si="1"/>
        <v>#DIV/0!</v>
      </c>
      <c r="CC44" s="13" t="e">
        <f t="shared" si="2"/>
        <v>#DIV/0!</v>
      </c>
      <c r="CD44" s="13" t="e">
        <f t="shared" si="9"/>
        <v>#DIV/0!</v>
      </c>
      <c r="CE44" s="13" t="e">
        <f t="shared" si="10"/>
        <v>#DIV/0!</v>
      </c>
      <c r="CF44" s="13" t="e">
        <f t="shared" si="11"/>
        <v>#DIV/0!</v>
      </c>
      <c r="CG44" s="13" t="e">
        <f t="shared" si="12"/>
        <v>#DIV/0!</v>
      </c>
      <c r="CH44" s="13" t="e">
        <f t="shared" si="13"/>
        <v>#DIV/0!</v>
      </c>
      <c r="CI44" s="13" t="e">
        <f t="shared" si="14"/>
        <v>#DIV/0!</v>
      </c>
    </row>
    <row r="45" spans="1:87" x14ac:dyDescent="0.25">
      <c r="A45" s="11"/>
      <c r="CB45" s="25" t="e">
        <f t="shared" si="1"/>
        <v>#DIV/0!</v>
      </c>
      <c r="CC45" s="13" t="e">
        <f t="shared" si="2"/>
        <v>#DIV/0!</v>
      </c>
      <c r="CD45" s="13" t="e">
        <f t="shared" si="9"/>
        <v>#DIV/0!</v>
      </c>
      <c r="CE45" s="13" t="e">
        <f t="shared" si="10"/>
        <v>#DIV/0!</v>
      </c>
      <c r="CF45" s="13" t="e">
        <f t="shared" si="11"/>
        <v>#DIV/0!</v>
      </c>
      <c r="CG45" s="13" t="e">
        <f t="shared" si="12"/>
        <v>#DIV/0!</v>
      </c>
      <c r="CH45" s="13" t="e">
        <f t="shared" si="13"/>
        <v>#DIV/0!</v>
      </c>
      <c r="CI45" s="13" t="e">
        <f t="shared" si="14"/>
        <v>#DIV/0!</v>
      </c>
    </row>
    <row r="46" spans="1:87" x14ac:dyDescent="0.25">
      <c r="A46" s="11"/>
      <c r="CB46" s="25" t="e">
        <f t="shared" si="1"/>
        <v>#DIV/0!</v>
      </c>
      <c r="CC46" s="13" t="e">
        <f t="shared" si="2"/>
        <v>#DIV/0!</v>
      </c>
      <c r="CD46" s="13" t="e">
        <f t="shared" si="9"/>
        <v>#DIV/0!</v>
      </c>
      <c r="CE46" s="13" t="e">
        <f t="shared" si="10"/>
        <v>#DIV/0!</v>
      </c>
      <c r="CF46" s="13" t="e">
        <f t="shared" si="11"/>
        <v>#DIV/0!</v>
      </c>
      <c r="CG46" s="13" t="e">
        <f t="shared" si="12"/>
        <v>#DIV/0!</v>
      </c>
      <c r="CH46" s="13" t="e">
        <f t="shared" si="13"/>
        <v>#DIV/0!</v>
      </c>
      <c r="CI46" s="13" t="e">
        <f t="shared" si="14"/>
        <v>#DIV/0!</v>
      </c>
    </row>
    <row r="47" spans="1:87" x14ac:dyDescent="0.25">
      <c r="A47" s="11"/>
      <c r="CB47" s="25" t="e">
        <f t="shared" si="1"/>
        <v>#DIV/0!</v>
      </c>
      <c r="CC47" s="13" t="e">
        <f t="shared" si="2"/>
        <v>#DIV/0!</v>
      </c>
      <c r="CD47" s="13" t="e">
        <f t="shared" si="9"/>
        <v>#DIV/0!</v>
      </c>
      <c r="CE47" s="13" t="e">
        <f t="shared" si="10"/>
        <v>#DIV/0!</v>
      </c>
      <c r="CF47" s="13" t="e">
        <f t="shared" si="11"/>
        <v>#DIV/0!</v>
      </c>
      <c r="CG47" s="13" t="e">
        <f t="shared" si="12"/>
        <v>#DIV/0!</v>
      </c>
      <c r="CH47" s="13" t="e">
        <f t="shared" si="13"/>
        <v>#DIV/0!</v>
      </c>
      <c r="CI47" s="13" t="e">
        <f t="shared" si="14"/>
        <v>#DIV/0!</v>
      </c>
    </row>
    <row r="48" spans="1:87" x14ac:dyDescent="0.25">
      <c r="CC48" s="13"/>
      <c r="CD48" s="13" t="e">
        <f t="shared" si="9"/>
        <v>#DIV/0!</v>
      </c>
      <c r="CE48" s="13" t="e">
        <f t="shared" si="10"/>
        <v>#DIV/0!</v>
      </c>
      <c r="CF48" s="13" t="e">
        <f t="shared" si="11"/>
        <v>#DIV/0!</v>
      </c>
      <c r="CG48" s="13" t="e">
        <f t="shared" si="12"/>
        <v>#DIV/0!</v>
      </c>
      <c r="CH48" s="13" t="e">
        <f t="shared" si="13"/>
        <v>#DIV/0!</v>
      </c>
      <c r="CI48" s="13" t="e">
        <f t="shared" si="14"/>
        <v>#DIV/0!</v>
      </c>
    </row>
    <row r="49" spans="1:87" x14ac:dyDescent="0.25">
      <c r="A49" s="3" t="s">
        <v>348</v>
      </c>
      <c r="B49" s="1">
        <f>SUM(B3:B47)</f>
        <v>1720714.5042690302</v>
      </c>
      <c r="C49" s="1">
        <f t="shared" ref="C49:H49" si="15">SUM(C3:C47)</f>
        <v>7236.5875432411995</v>
      </c>
      <c r="D49" s="1">
        <f t="shared" si="15"/>
        <v>386308.89760904998</v>
      </c>
      <c r="E49" s="1">
        <f>SUM(E3:E47)</f>
        <v>25890.678175103498</v>
      </c>
      <c r="F49" s="1">
        <f t="shared" si="15"/>
        <v>14290.215062060101</v>
      </c>
      <c r="G49" s="1">
        <f t="shared" si="15"/>
        <v>875.40977412239999</v>
      </c>
      <c r="H49" s="1">
        <f t="shared" si="15"/>
        <v>122928.37336838199</v>
      </c>
      <c r="M49" s="1">
        <f t="shared" ref="M49:BY49" si="16">SUM(M3:M47)</f>
        <v>2115.467420472095</v>
      </c>
      <c r="N49" s="1">
        <f t="shared" si="16"/>
        <v>2115.467420472095</v>
      </c>
      <c r="O49" s="1">
        <f t="shared" si="16"/>
        <v>458.40412962656484</v>
      </c>
      <c r="P49" s="1"/>
      <c r="Q49" s="1">
        <f t="shared" si="16"/>
        <v>5108.1680150354814</v>
      </c>
      <c r="R49" s="1">
        <f t="shared" si="16"/>
        <v>12399.831357490288</v>
      </c>
      <c r="S49" s="1">
        <f t="shared" si="16"/>
        <v>1622796.6237921114</v>
      </c>
      <c r="T49" s="1">
        <f t="shared" si="16"/>
        <v>9213.5123933857594</v>
      </c>
      <c r="U49" s="1">
        <f t="shared" si="16"/>
        <v>2414.3274167182449</v>
      </c>
      <c r="V49" s="1"/>
      <c r="W49" s="1">
        <f t="shared" si="16"/>
        <v>2255.7177139133878</v>
      </c>
      <c r="X49" s="1"/>
      <c r="Y49" s="1">
        <f t="shared" si="16"/>
        <v>2923.2225046930198</v>
      </c>
      <c r="Z49" s="1">
        <f t="shared" si="16"/>
        <v>2923.2225046930198</v>
      </c>
      <c r="AA49" s="1"/>
      <c r="AB49" s="1"/>
      <c r="AC49" s="1">
        <f t="shared" si="16"/>
        <v>2838.7688368213562</v>
      </c>
      <c r="AD49" s="1">
        <f t="shared" si="16"/>
        <v>1791.8557901579034</v>
      </c>
      <c r="AE49" s="1">
        <f t="shared" si="16"/>
        <v>30.381291234076539</v>
      </c>
      <c r="AF49" s="1"/>
      <c r="AG49" s="1"/>
      <c r="AH49" s="1"/>
      <c r="AI49" s="1">
        <f t="shared" si="16"/>
        <v>0</v>
      </c>
      <c r="AJ49" s="1"/>
      <c r="AK49" s="1">
        <f t="shared" ref="AK49" si="17">SUM(AK3:AK47)</f>
        <v>38.616030045219233</v>
      </c>
      <c r="AL49" s="1">
        <f t="shared" si="16"/>
        <v>6848.2334593905189</v>
      </c>
      <c r="AM49" s="1">
        <f t="shared" si="16"/>
        <v>0</v>
      </c>
      <c r="AN49" s="1"/>
      <c r="AO49" s="1">
        <f t="shared" si="16"/>
        <v>319364.36910515907</v>
      </c>
      <c r="AP49" s="1">
        <f t="shared" si="16"/>
        <v>32646.330363032506</v>
      </c>
      <c r="AQ49" s="1">
        <f t="shared" si="16"/>
        <v>354849.46830501308</v>
      </c>
      <c r="AR49" s="1">
        <f t="shared" si="16"/>
        <v>0</v>
      </c>
      <c r="AS49" s="1">
        <f t="shared" si="16"/>
        <v>6232.7870861513502</v>
      </c>
      <c r="AT49" s="1"/>
      <c r="AU49" s="1">
        <f t="shared" si="16"/>
        <v>5.944804885987355</v>
      </c>
      <c r="AV49" s="1">
        <f t="shared" si="16"/>
        <v>53359.397050518055</v>
      </c>
      <c r="AW49" s="1">
        <f t="shared" si="16"/>
        <v>25.251498631741335</v>
      </c>
      <c r="AX49" s="1">
        <f t="shared" si="16"/>
        <v>8.7777351873469112</v>
      </c>
      <c r="AY49" s="1">
        <f t="shared" si="16"/>
        <v>7427.5526541182435</v>
      </c>
      <c r="AZ49" s="1">
        <f t="shared" si="16"/>
        <v>146.74361795567106</v>
      </c>
      <c r="BA49" s="1">
        <f t="shared" si="16"/>
        <v>11.996281132293817</v>
      </c>
      <c r="BB49" s="1">
        <f t="shared" si="16"/>
        <v>1.217436539311094</v>
      </c>
      <c r="BC49" s="1">
        <f t="shared" si="16"/>
        <v>24287.60096406742</v>
      </c>
      <c r="BD49" s="1">
        <f t="shared" si="16"/>
        <v>13272.050232147814</v>
      </c>
      <c r="BE49" s="1">
        <f t="shared" si="16"/>
        <v>11015.550731919577</v>
      </c>
      <c r="BF49" s="1">
        <f t="shared" si="16"/>
        <v>127.39250164360969</v>
      </c>
      <c r="BG49" s="1">
        <f t="shared" si="16"/>
        <v>1.3670716870186903</v>
      </c>
      <c r="BH49" s="1">
        <f t="shared" si="16"/>
        <v>810.94312579476184</v>
      </c>
      <c r="BI49" s="1">
        <f t="shared" si="16"/>
        <v>3.6305298699961392</v>
      </c>
      <c r="BJ49" s="1">
        <f t="shared" si="16"/>
        <v>918.88638673968762</v>
      </c>
      <c r="BK49" s="1">
        <f t="shared" si="16"/>
        <v>50.467446165781446</v>
      </c>
      <c r="BL49" s="1">
        <f t="shared" si="16"/>
        <v>17.166052395609256</v>
      </c>
      <c r="BM49" s="1">
        <f t="shared" si="16"/>
        <v>3494.4567193258999</v>
      </c>
      <c r="BN49" s="1"/>
      <c r="BO49" s="1">
        <f t="shared" si="16"/>
        <v>114.9845845354975</v>
      </c>
      <c r="BP49" s="1">
        <f t="shared" si="16"/>
        <v>100.8445480721137</v>
      </c>
      <c r="BQ49" s="1">
        <f t="shared" si="16"/>
        <v>4.4272374672472035</v>
      </c>
      <c r="BR49" s="1">
        <f t="shared" si="16"/>
        <v>830.45018978056623</v>
      </c>
      <c r="BS49" s="1"/>
      <c r="BT49" s="1">
        <f t="shared" si="16"/>
        <v>0</v>
      </c>
      <c r="BU49" s="1">
        <f t="shared" si="16"/>
        <v>5.8178456813681549</v>
      </c>
      <c r="BV49" s="1">
        <f t="shared" si="16"/>
        <v>13372.625905780931</v>
      </c>
      <c r="BW49" s="1">
        <f t="shared" si="16"/>
        <v>1.8251436447260174</v>
      </c>
      <c r="BX49" s="1">
        <f t="shared" si="16"/>
        <v>115863.49114548208</v>
      </c>
      <c r="BY49" s="1">
        <f t="shared" si="16"/>
        <v>14182.470614224825</v>
      </c>
      <c r="CC49" s="13">
        <f>+(S49-B49)/B49</f>
        <v>-5.6905361251961363E-2</v>
      </c>
      <c r="CD49" s="13">
        <f t="shared" si="9"/>
        <v>-5.3665361129140769E-2</v>
      </c>
      <c r="CE49" s="13">
        <f t="shared" si="10"/>
        <v>-8.1435942839386211E-2</v>
      </c>
      <c r="CF49" s="13">
        <f t="shared" si="11"/>
        <v>-6.1917157989998049E-2</v>
      </c>
      <c r="CG49" s="13">
        <f t="shared" si="12"/>
        <v>-7.124909075829583E-2</v>
      </c>
      <c r="CH49" s="13">
        <f t="shared" si="13"/>
        <v>-5.1358330316686074E-2</v>
      </c>
      <c r="CI49" s="13">
        <f t="shared" si="14"/>
        <v>-5.7471534270842638E-2</v>
      </c>
    </row>
    <row r="50" spans="1:87" x14ac:dyDescent="0.25">
      <c r="A50" s="3" t="s">
        <v>593</v>
      </c>
      <c r="B50" s="1">
        <f>SUM(B3:B15)</f>
        <v>1720714.5042690302</v>
      </c>
      <c r="C50" s="1">
        <f t="shared" ref="C50:H50" si="18">SUM(C3:C15)</f>
        <v>7236.5875432411995</v>
      </c>
      <c r="D50" s="1">
        <f t="shared" si="18"/>
        <v>386308.89760904998</v>
      </c>
      <c r="E50" s="1">
        <f>SUM(E3:E15)</f>
        <v>25890.678175103498</v>
      </c>
      <c r="F50" s="1">
        <f t="shared" si="18"/>
        <v>14290.215062060101</v>
      </c>
      <c r="G50" s="1">
        <f t="shared" si="18"/>
        <v>875.40977412239999</v>
      </c>
      <c r="H50" s="1">
        <f t="shared" si="18"/>
        <v>122928.37336838199</v>
      </c>
      <c r="M50" s="1">
        <f t="shared" ref="M50:BY50" si="19">SUM(M3:M15)</f>
        <v>2115.467420472095</v>
      </c>
      <c r="N50" s="1">
        <f t="shared" si="19"/>
        <v>2115.467420472095</v>
      </c>
      <c r="O50" s="1">
        <f t="shared" si="19"/>
        <v>458.40412962656484</v>
      </c>
      <c r="P50" s="1"/>
      <c r="Q50" s="1">
        <f t="shared" si="19"/>
        <v>5108.1680150354814</v>
      </c>
      <c r="R50" s="1">
        <f t="shared" si="19"/>
        <v>12399.831357490288</v>
      </c>
      <c r="S50" s="1">
        <f t="shared" si="19"/>
        <v>1622796.6237921114</v>
      </c>
      <c r="T50" s="1">
        <f t="shared" si="19"/>
        <v>9213.5123933857594</v>
      </c>
      <c r="U50" s="1">
        <f t="shared" si="19"/>
        <v>2414.3274167182449</v>
      </c>
      <c r="V50" s="1"/>
      <c r="W50" s="1">
        <f t="shared" si="19"/>
        <v>2255.7177139133878</v>
      </c>
      <c r="X50" s="1"/>
      <c r="Y50" s="1">
        <f t="shared" si="19"/>
        <v>2923.2225046930198</v>
      </c>
      <c r="Z50" s="1">
        <f t="shared" si="19"/>
        <v>2923.2225046930198</v>
      </c>
      <c r="AA50" s="1"/>
      <c r="AB50" s="1"/>
      <c r="AC50" s="1">
        <f t="shared" si="19"/>
        <v>2838.7688368213562</v>
      </c>
      <c r="AD50" s="1">
        <f t="shared" si="19"/>
        <v>1791.8557901579034</v>
      </c>
      <c r="AE50" s="1">
        <f t="shared" si="19"/>
        <v>30.381291234076539</v>
      </c>
      <c r="AF50" s="1"/>
      <c r="AG50" s="1"/>
      <c r="AH50" s="1"/>
      <c r="AI50" s="1">
        <f t="shared" si="19"/>
        <v>0</v>
      </c>
      <c r="AJ50" s="1"/>
      <c r="AK50" s="1">
        <f t="shared" ref="AK50" si="20">SUM(AK3:AK15)</f>
        <v>38.616030045219233</v>
      </c>
      <c r="AL50" s="1">
        <f t="shared" si="19"/>
        <v>6848.2334593905189</v>
      </c>
      <c r="AM50" s="1">
        <f t="shared" si="19"/>
        <v>0</v>
      </c>
      <c r="AN50" s="1"/>
      <c r="AO50" s="1">
        <f t="shared" si="19"/>
        <v>319364.36910515907</v>
      </c>
      <c r="AP50" s="1">
        <f t="shared" si="19"/>
        <v>32646.330363032506</v>
      </c>
      <c r="AQ50" s="1">
        <f t="shared" si="19"/>
        <v>354849.46830501308</v>
      </c>
      <c r="AR50" s="1">
        <f t="shared" si="19"/>
        <v>0</v>
      </c>
      <c r="AS50" s="1">
        <f t="shared" si="19"/>
        <v>6232.7870861513502</v>
      </c>
      <c r="AT50" s="1"/>
      <c r="AU50" s="1">
        <f t="shared" si="19"/>
        <v>5.944804885987355</v>
      </c>
      <c r="AV50" s="1">
        <f t="shared" si="19"/>
        <v>53359.397050518055</v>
      </c>
      <c r="AW50" s="1">
        <f t="shared" si="19"/>
        <v>25.251498631741335</v>
      </c>
      <c r="AX50" s="1">
        <f t="shared" si="19"/>
        <v>8.7777351873469112</v>
      </c>
      <c r="AY50" s="1">
        <f t="shared" si="19"/>
        <v>7427.5526541182435</v>
      </c>
      <c r="AZ50" s="1">
        <f t="shared" si="19"/>
        <v>146.74361795567106</v>
      </c>
      <c r="BA50" s="1">
        <f t="shared" si="19"/>
        <v>11.996281132293817</v>
      </c>
      <c r="BB50" s="1">
        <f t="shared" si="19"/>
        <v>1.217436539311094</v>
      </c>
      <c r="BC50" s="1">
        <f t="shared" si="19"/>
        <v>24287.60096406742</v>
      </c>
      <c r="BD50" s="1">
        <f t="shared" si="19"/>
        <v>13272.050232147814</v>
      </c>
      <c r="BE50" s="1">
        <f t="shared" si="19"/>
        <v>11015.550731919577</v>
      </c>
      <c r="BF50" s="1">
        <f t="shared" si="19"/>
        <v>127.39250164360969</v>
      </c>
      <c r="BG50" s="1">
        <f t="shared" si="19"/>
        <v>1.3670716870186903</v>
      </c>
      <c r="BH50" s="1">
        <f t="shared" si="19"/>
        <v>810.94312579476184</v>
      </c>
      <c r="BI50" s="1">
        <f t="shared" si="19"/>
        <v>3.6305298699961392</v>
      </c>
      <c r="BJ50" s="1">
        <f t="shared" si="19"/>
        <v>918.88638673968762</v>
      </c>
      <c r="BK50" s="1">
        <f t="shared" si="19"/>
        <v>50.467446165781446</v>
      </c>
      <c r="BL50" s="1">
        <f t="shared" si="19"/>
        <v>17.166052395609256</v>
      </c>
      <c r="BM50" s="1">
        <f t="shared" si="19"/>
        <v>3494.4567193258999</v>
      </c>
      <c r="BN50" s="1"/>
      <c r="BO50" s="1">
        <f t="shared" si="19"/>
        <v>114.9845845354975</v>
      </c>
      <c r="BP50" s="1">
        <f t="shared" si="19"/>
        <v>100.8445480721137</v>
      </c>
      <c r="BQ50" s="1">
        <f t="shared" si="19"/>
        <v>4.4272374672472035</v>
      </c>
      <c r="BR50" s="1">
        <f t="shared" si="19"/>
        <v>830.45018978056623</v>
      </c>
      <c r="BS50" s="1"/>
      <c r="BT50" s="1">
        <f t="shared" si="19"/>
        <v>0</v>
      </c>
      <c r="BU50" s="1">
        <f t="shared" si="19"/>
        <v>5.8178456813681549</v>
      </c>
      <c r="BV50" s="1">
        <f t="shared" si="19"/>
        <v>13372.625905780931</v>
      </c>
      <c r="BW50" s="1">
        <f t="shared" si="19"/>
        <v>1.8251436447260174</v>
      </c>
      <c r="BX50" s="1">
        <f t="shared" si="19"/>
        <v>115863.49114548208</v>
      </c>
      <c r="BY50" s="1">
        <f t="shared" si="19"/>
        <v>14182.470614224825</v>
      </c>
      <c r="CC50" s="13">
        <f>+(S50-B50)/B50</f>
        <v>-5.6905361251961363E-2</v>
      </c>
      <c r="CD50" s="13">
        <f t="shared" si="9"/>
        <v>-5.3665361129140769E-2</v>
      </c>
      <c r="CE50" s="13">
        <f t="shared" si="10"/>
        <v>-8.1435942839386211E-2</v>
      </c>
      <c r="CF50" s="13">
        <f t="shared" si="11"/>
        <v>-6.1917157989998049E-2</v>
      </c>
      <c r="CG50" s="13">
        <f t="shared" si="12"/>
        <v>-7.124909075829583E-2</v>
      </c>
      <c r="CH50" s="13">
        <f t="shared" si="13"/>
        <v>-5.1358330316686074E-2</v>
      </c>
      <c r="CI50" s="13">
        <f t="shared" si="14"/>
        <v>-5.7471534270842638E-2</v>
      </c>
    </row>
    <row r="51" spans="1:87" x14ac:dyDescent="0.25">
      <c r="A51" s="3" t="s">
        <v>594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Y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/>
      <c r="AB51" s="1"/>
      <c r="AC51" s="1">
        <f t="shared" si="22"/>
        <v>0</v>
      </c>
      <c r="AD51" s="1">
        <f t="shared" si="22"/>
        <v>0</v>
      </c>
      <c r="AE51" s="1">
        <f t="shared" si="22"/>
        <v>0</v>
      </c>
      <c r="AF51" s="1"/>
      <c r="AG51" s="1"/>
      <c r="AH51" s="1"/>
      <c r="AI51" s="1">
        <f t="shared" si="22"/>
        <v>0</v>
      </c>
      <c r="AJ51" s="1"/>
      <c r="AK51" s="1">
        <f t="shared" ref="AK51" si="23">SUM(AK16:AK47)</f>
        <v>0</v>
      </c>
      <c r="AL51" s="1">
        <f t="shared" si="22"/>
        <v>0</v>
      </c>
      <c r="AM51" s="1">
        <f t="shared" si="22"/>
        <v>0</v>
      </c>
      <c r="AN51" s="1"/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/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>
        <f t="shared" si="22"/>
        <v>0</v>
      </c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>
        <f t="shared" si="22"/>
        <v>0</v>
      </c>
      <c r="BS51" s="1"/>
      <c r="BT51" s="1">
        <f t="shared" si="22"/>
        <v>0</v>
      </c>
      <c r="BU51" s="1">
        <f t="shared" si="22"/>
        <v>0</v>
      </c>
      <c r="BV51" s="1">
        <f t="shared" si="22"/>
        <v>0</v>
      </c>
      <c r="BW51" s="1">
        <f t="shared" si="22"/>
        <v>0</v>
      </c>
      <c r="BX51" s="1">
        <f t="shared" si="22"/>
        <v>0</v>
      </c>
      <c r="BY51" s="1">
        <f t="shared" si="22"/>
        <v>0</v>
      </c>
      <c r="CC51" s="13" t="e">
        <f>+(S51-B51)/B51</f>
        <v>#DIV/0!</v>
      </c>
      <c r="CD51" s="13" t="e">
        <f t="shared" si="9"/>
        <v>#DIV/0!</v>
      </c>
      <c r="CE51" s="13" t="e">
        <f t="shared" si="10"/>
        <v>#DIV/0!</v>
      </c>
      <c r="CF51" s="13" t="e">
        <f t="shared" si="11"/>
        <v>#DIV/0!</v>
      </c>
      <c r="CG51" s="13" t="e">
        <f t="shared" si="12"/>
        <v>#DIV/0!</v>
      </c>
      <c r="CH51" s="13" t="e">
        <f t="shared" si="13"/>
        <v>#DIV/0!</v>
      </c>
      <c r="CI51" s="13" t="e">
        <f t="shared" si="14"/>
        <v>#DIV/0!</v>
      </c>
    </row>
    <row r="53" spans="1:87" x14ac:dyDescent="0.25">
      <c r="A53" s="3" t="s">
        <v>663</v>
      </c>
    </row>
    <row r="54" spans="1:87" x14ac:dyDescent="0.25">
      <c r="A54" s="73" t="s">
        <v>615</v>
      </c>
      <c r="B54" s="15">
        <v>27568.915254</v>
      </c>
      <c r="C54" s="15">
        <v>117.89202842</v>
      </c>
      <c r="D54" s="15">
        <v>7064.0832202000001</v>
      </c>
      <c r="E54" s="15">
        <v>466.17466698999999</v>
      </c>
      <c r="F54" s="15">
        <v>246.03051246000001</v>
      </c>
      <c r="G54" s="15">
        <v>17.160461783999999</v>
      </c>
      <c r="H54" s="15">
        <v>2033.9504262</v>
      </c>
      <c r="J54" s="15" t="s">
        <v>423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CA54" s="26" t="e">
        <f t="shared" ref="CA54:CA66" si="24">AN54/BX54</f>
        <v>#DIV/0!</v>
      </c>
      <c r="CB54" s="25" t="e">
        <f t="shared" ref="CB54:CB66" si="25">AC54/AQ54</f>
        <v>#DIV/0!</v>
      </c>
      <c r="CC54" s="13">
        <f t="shared" ref="CC54:CC66" si="26">+(S54-B54)/B54</f>
        <v>-1</v>
      </c>
      <c r="CD54" s="13">
        <f t="shared" ref="CD54:CD66" si="27">+(AL54-C54)/C54</f>
        <v>-1</v>
      </c>
      <c r="CE54" s="13">
        <f t="shared" ref="CE54:CE66" si="28">+(AQ54-D54)/D54</f>
        <v>-1</v>
      </c>
      <c r="CF54" s="13">
        <f t="shared" ref="CF54:CF66" si="29">+(BC54-E54)/E54</f>
        <v>-1</v>
      </c>
      <c r="CG54" s="13">
        <f t="shared" ref="CG54:CG66" si="30">+(BD54-F54)/F54</f>
        <v>-1</v>
      </c>
      <c r="CH54" s="13">
        <f t="shared" ref="CH54:CH66" si="31">+(BR54-G54)/G54</f>
        <v>-1</v>
      </c>
      <c r="CI54" s="13">
        <f t="shared" ref="CI54:CI66" si="32">+(BX54-H54)/H54</f>
        <v>-1</v>
      </c>
    </row>
    <row r="55" spans="1:87" x14ac:dyDescent="0.25">
      <c r="A55" s="73" t="s">
        <v>424</v>
      </c>
      <c r="B55" s="15">
        <v>8816.3708162000003</v>
      </c>
      <c r="C55" s="15">
        <v>32.533817827</v>
      </c>
      <c r="D55" s="15">
        <v>1927.7062632</v>
      </c>
      <c r="E55" s="15">
        <v>124.00813626999999</v>
      </c>
      <c r="F55" s="15">
        <v>73.786115179000006</v>
      </c>
      <c r="G55" s="15">
        <v>4.2626161454</v>
      </c>
      <c r="H55" s="15">
        <v>705.39850301000001</v>
      </c>
      <c r="J55" s="15" t="s">
        <v>424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CA55" s="26" t="e">
        <f t="shared" si="24"/>
        <v>#DIV/0!</v>
      </c>
      <c r="CB55" s="25" t="e">
        <f t="shared" si="25"/>
        <v>#DIV/0!</v>
      </c>
      <c r="CC55" s="13">
        <f t="shared" si="26"/>
        <v>-1</v>
      </c>
      <c r="CD55" s="13">
        <f t="shared" si="27"/>
        <v>-1</v>
      </c>
      <c r="CE55" s="13">
        <f t="shared" si="28"/>
        <v>-1</v>
      </c>
      <c r="CF55" s="13">
        <f t="shared" si="29"/>
        <v>-1</v>
      </c>
      <c r="CG55" s="13">
        <f t="shared" si="30"/>
        <v>-1</v>
      </c>
      <c r="CH55" s="13">
        <f t="shared" si="31"/>
        <v>-1</v>
      </c>
      <c r="CI55" s="13">
        <f t="shared" si="32"/>
        <v>-1</v>
      </c>
    </row>
    <row r="56" spans="1:87" x14ac:dyDescent="0.25">
      <c r="A56" s="73" t="s">
        <v>616</v>
      </c>
      <c r="B56" s="15">
        <v>43272.662635000001</v>
      </c>
      <c r="C56" s="15">
        <v>181.66016157999999</v>
      </c>
      <c r="D56" s="15">
        <v>8875.3224188000004</v>
      </c>
      <c r="E56" s="15">
        <v>584.98281256999996</v>
      </c>
      <c r="F56" s="15">
        <v>285.31450329</v>
      </c>
      <c r="G56" s="15">
        <v>31.656522523</v>
      </c>
      <c r="H56" s="15">
        <v>3222.1260655999999</v>
      </c>
      <c r="J56" s="15" t="s">
        <v>425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CA56" s="26" t="e">
        <f t="shared" si="24"/>
        <v>#DIV/0!</v>
      </c>
      <c r="CB56" s="25" t="e">
        <f t="shared" si="25"/>
        <v>#DIV/0!</v>
      </c>
      <c r="CC56" s="13">
        <f t="shared" si="26"/>
        <v>-1</v>
      </c>
      <c r="CD56" s="13">
        <f t="shared" si="27"/>
        <v>-1</v>
      </c>
      <c r="CE56" s="13">
        <f t="shared" si="28"/>
        <v>-1</v>
      </c>
      <c r="CF56" s="13">
        <f t="shared" si="29"/>
        <v>-1</v>
      </c>
      <c r="CG56" s="13">
        <f t="shared" si="30"/>
        <v>-1</v>
      </c>
      <c r="CH56" s="13">
        <f t="shared" si="31"/>
        <v>-1</v>
      </c>
      <c r="CI56" s="13">
        <f t="shared" si="32"/>
        <v>-1</v>
      </c>
    </row>
    <row r="57" spans="1:87" x14ac:dyDescent="0.25">
      <c r="A57" s="73" t="s">
        <v>617</v>
      </c>
      <c r="B57" s="15">
        <v>37147.856760000002</v>
      </c>
      <c r="C57" s="15">
        <v>149.07590298</v>
      </c>
      <c r="D57" s="15">
        <v>7170.3123243</v>
      </c>
      <c r="E57" s="15">
        <v>470.53279017</v>
      </c>
      <c r="F57" s="15">
        <v>236.80402279</v>
      </c>
      <c r="G57" s="15">
        <v>20.519044886</v>
      </c>
      <c r="H57" s="15">
        <v>2928.9435801</v>
      </c>
      <c r="J57" s="15" t="s">
        <v>426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CA57" s="26" t="e">
        <f t="shared" si="24"/>
        <v>#DIV/0!</v>
      </c>
      <c r="CB57" s="25" t="e">
        <f t="shared" si="25"/>
        <v>#DIV/0!</v>
      </c>
      <c r="CC57" s="13">
        <f t="shared" si="26"/>
        <v>-1</v>
      </c>
      <c r="CD57" s="13">
        <f t="shared" si="27"/>
        <v>-1</v>
      </c>
      <c r="CE57" s="13">
        <f t="shared" si="28"/>
        <v>-1</v>
      </c>
      <c r="CF57" s="13">
        <f t="shared" si="29"/>
        <v>-1</v>
      </c>
      <c r="CG57" s="13">
        <f t="shared" si="30"/>
        <v>-1</v>
      </c>
      <c r="CH57" s="13">
        <f t="shared" si="31"/>
        <v>-1</v>
      </c>
      <c r="CI57" s="13">
        <f t="shared" si="32"/>
        <v>-1</v>
      </c>
    </row>
    <row r="58" spans="1:87" x14ac:dyDescent="0.25">
      <c r="A58" s="74" t="s">
        <v>618</v>
      </c>
      <c r="B58" s="15">
        <v>294154.84219</v>
      </c>
      <c r="C58" s="15">
        <v>1390.3635099000001</v>
      </c>
      <c r="D58" s="15">
        <v>76394.908458000005</v>
      </c>
      <c r="E58" s="15">
        <v>5144.1860647000003</v>
      </c>
      <c r="F58" s="15">
        <v>2814.4871183</v>
      </c>
      <c r="G58" s="15">
        <v>169.72137076999999</v>
      </c>
      <c r="H58" s="15">
        <v>23840.735381999999</v>
      </c>
      <c r="J58" s="15" t="s">
        <v>427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CA58" s="26" t="e">
        <f t="shared" si="24"/>
        <v>#DIV/0!</v>
      </c>
      <c r="CB58" s="25" t="e">
        <f t="shared" si="25"/>
        <v>#DIV/0!</v>
      </c>
      <c r="CC58" s="13">
        <f t="shared" si="26"/>
        <v>-1</v>
      </c>
      <c r="CD58" s="13">
        <f t="shared" si="27"/>
        <v>-1</v>
      </c>
      <c r="CE58" s="13">
        <f t="shared" si="28"/>
        <v>-1</v>
      </c>
      <c r="CF58" s="13">
        <f t="shared" si="29"/>
        <v>-1</v>
      </c>
      <c r="CG58" s="13">
        <f t="shared" si="30"/>
        <v>-1</v>
      </c>
      <c r="CH58" s="13">
        <f t="shared" si="31"/>
        <v>-1</v>
      </c>
      <c r="CI58" s="13">
        <f t="shared" si="32"/>
        <v>-1</v>
      </c>
    </row>
    <row r="59" spans="1:87" x14ac:dyDescent="0.25">
      <c r="A59" s="75" t="s">
        <v>619</v>
      </c>
      <c r="B59" s="15">
        <v>457185.13218999997</v>
      </c>
      <c r="C59" s="15">
        <v>2502.5696189999999</v>
      </c>
      <c r="D59" s="15">
        <v>65716.866068999996</v>
      </c>
      <c r="E59" s="15">
        <v>7006.6625018000004</v>
      </c>
      <c r="F59" s="15">
        <v>3240.1128462000001</v>
      </c>
      <c r="G59" s="15">
        <v>340.27404632999998</v>
      </c>
      <c r="H59" s="15">
        <v>13685.069694</v>
      </c>
      <c r="J59" s="15" t="s">
        <v>428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CA59" s="26" t="e">
        <f t="shared" si="24"/>
        <v>#DIV/0!</v>
      </c>
      <c r="CB59" s="25" t="e">
        <f t="shared" si="25"/>
        <v>#DIV/0!</v>
      </c>
      <c r="CC59" s="13">
        <f t="shared" si="26"/>
        <v>-1</v>
      </c>
      <c r="CD59" s="13">
        <f t="shared" si="27"/>
        <v>-1</v>
      </c>
      <c r="CE59" s="13">
        <f t="shared" si="28"/>
        <v>-1</v>
      </c>
      <c r="CF59" s="13">
        <f t="shared" si="29"/>
        <v>-1</v>
      </c>
      <c r="CG59" s="13">
        <f t="shared" si="30"/>
        <v>-1</v>
      </c>
      <c r="CH59" s="13">
        <f t="shared" si="31"/>
        <v>-1</v>
      </c>
      <c r="CI59" s="13">
        <f t="shared" si="32"/>
        <v>-1</v>
      </c>
    </row>
    <row r="60" spans="1:87" x14ac:dyDescent="0.25">
      <c r="A60" s="73" t="s">
        <v>620</v>
      </c>
      <c r="B60" s="15">
        <v>87186.453894000006</v>
      </c>
      <c r="C60" s="15">
        <v>321.74329935999998</v>
      </c>
      <c r="D60" s="15">
        <v>19587.057424999999</v>
      </c>
      <c r="E60" s="15">
        <v>1248.5578559999999</v>
      </c>
      <c r="F60" s="15">
        <v>731.22850919999996</v>
      </c>
      <c r="G60" s="15">
        <v>26.923487175999998</v>
      </c>
      <c r="H60" s="15">
        <v>8403.5184745999995</v>
      </c>
      <c r="J60" s="15" t="s">
        <v>429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CA60" s="26" t="e">
        <f t="shared" si="24"/>
        <v>#DIV/0!</v>
      </c>
      <c r="CB60" s="25" t="e">
        <f t="shared" si="25"/>
        <v>#DIV/0!</v>
      </c>
      <c r="CC60" s="13">
        <f t="shared" si="26"/>
        <v>-1</v>
      </c>
      <c r="CD60" s="13">
        <f t="shared" si="27"/>
        <v>-1</v>
      </c>
      <c r="CE60" s="13">
        <f t="shared" si="28"/>
        <v>-1</v>
      </c>
      <c r="CF60" s="13">
        <f t="shared" si="29"/>
        <v>-1</v>
      </c>
      <c r="CG60" s="13">
        <f t="shared" si="30"/>
        <v>-1</v>
      </c>
      <c r="CH60" s="13">
        <f t="shared" si="31"/>
        <v>-1</v>
      </c>
      <c r="CI60" s="13">
        <f t="shared" si="32"/>
        <v>-1</v>
      </c>
    </row>
    <row r="61" spans="1:87" x14ac:dyDescent="0.25">
      <c r="A61" s="73" t="s">
        <v>621</v>
      </c>
      <c r="B61" s="15">
        <v>152648.50427999999</v>
      </c>
      <c r="C61" s="15">
        <v>447.60846819</v>
      </c>
      <c r="D61" s="15">
        <v>36512.838619000002</v>
      </c>
      <c r="E61" s="15">
        <v>2098.4442359</v>
      </c>
      <c r="F61" s="15">
        <v>1352.6313064000001</v>
      </c>
      <c r="G61" s="15">
        <v>51.376235264000002</v>
      </c>
      <c r="H61" s="15">
        <v>13411.219878</v>
      </c>
      <c r="J61" s="15" t="s">
        <v>430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CA61" s="26" t="e">
        <f t="shared" si="24"/>
        <v>#DIV/0!</v>
      </c>
      <c r="CB61" s="25" t="e">
        <f t="shared" si="25"/>
        <v>#DIV/0!</v>
      </c>
      <c r="CC61" s="13">
        <f t="shared" si="26"/>
        <v>-1</v>
      </c>
      <c r="CD61" s="13">
        <f t="shared" si="27"/>
        <v>-1</v>
      </c>
      <c r="CE61" s="13">
        <f t="shared" si="28"/>
        <v>-1</v>
      </c>
      <c r="CF61" s="13">
        <f t="shared" si="29"/>
        <v>-1</v>
      </c>
      <c r="CG61" s="13">
        <f t="shared" si="30"/>
        <v>-1</v>
      </c>
      <c r="CH61" s="13">
        <f t="shared" si="31"/>
        <v>-1</v>
      </c>
      <c r="CI61" s="13">
        <f t="shared" si="32"/>
        <v>-1</v>
      </c>
    </row>
    <row r="62" spans="1:87" x14ac:dyDescent="0.25">
      <c r="A62" s="73" t="s">
        <v>622</v>
      </c>
      <c r="B62" s="15">
        <v>303826.61738000001</v>
      </c>
      <c r="C62" s="15">
        <v>1113.9144945</v>
      </c>
      <c r="D62" s="15">
        <v>90111.378727000003</v>
      </c>
      <c r="E62" s="15">
        <v>5032.7074888999996</v>
      </c>
      <c r="F62" s="15">
        <v>3037.7026919</v>
      </c>
      <c r="G62" s="15">
        <v>108.80709294</v>
      </c>
      <c r="H62" s="15">
        <v>26731.411005999998</v>
      </c>
      <c r="J62" s="15" t="s">
        <v>431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CA62" s="26" t="e">
        <f t="shared" si="24"/>
        <v>#DIV/0!</v>
      </c>
      <c r="CB62" s="25" t="e">
        <f t="shared" si="25"/>
        <v>#DIV/0!</v>
      </c>
      <c r="CC62" s="13">
        <f t="shared" si="26"/>
        <v>-1</v>
      </c>
      <c r="CD62" s="13">
        <f t="shared" si="27"/>
        <v>-1</v>
      </c>
      <c r="CE62" s="13">
        <f t="shared" si="28"/>
        <v>-1</v>
      </c>
      <c r="CF62" s="13">
        <f t="shared" si="29"/>
        <v>-1</v>
      </c>
      <c r="CG62" s="13">
        <f t="shared" si="30"/>
        <v>-1</v>
      </c>
      <c r="CH62" s="13">
        <f t="shared" si="31"/>
        <v>-1</v>
      </c>
      <c r="CI62" s="13">
        <f t="shared" si="32"/>
        <v>-1</v>
      </c>
    </row>
    <row r="63" spans="1:87" x14ac:dyDescent="0.25">
      <c r="A63" s="73" t="s">
        <v>623</v>
      </c>
      <c r="B63" s="15">
        <v>300585.27797</v>
      </c>
      <c r="C63" s="15">
        <v>954.64413930000001</v>
      </c>
      <c r="D63" s="15">
        <v>70613.546507000006</v>
      </c>
      <c r="E63" s="15">
        <v>3611.100336</v>
      </c>
      <c r="F63" s="15">
        <v>2205.8841379</v>
      </c>
      <c r="G63" s="15">
        <v>102.32781448999999</v>
      </c>
      <c r="H63" s="15">
        <v>27259.675900999999</v>
      </c>
      <c r="J63" s="15" t="s">
        <v>432</v>
      </c>
      <c r="K63" s="15">
        <v>0</v>
      </c>
      <c r="L63" s="15">
        <v>0.47405661313734199</v>
      </c>
      <c r="M63" s="15">
        <v>18.0706082952826</v>
      </c>
      <c r="N63" s="15">
        <v>18.0706082952826</v>
      </c>
      <c r="O63" s="15">
        <v>4.06538177317747</v>
      </c>
      <c r="P63" s="15">
        <v>0.17228446713426601</v>
      </c>
      <c r="Q63" s="15">
        <v>37.247176383094903</v>
      </c>
      <c r="R63" s="15">
        <v>88.142275946141098</v>
      </c>
      <c r="S63" s="15">
        <v>13367.129396980699</v>
      </c>
      <c r="T63" s="15">
        <v>76.579035705616704</v>
      </c>
      <c r="U63" s="15">
        <v>18.141071500190101</v>
      </c>
      <c r="V63" s="15">
        <v>33.252993172175401</v>
      </c>
      <c r="W63" s="15">
        <v>14.6478930974564</v>
      </c>
      <c r="X63" s="15">
        <v>0</v>
      </c>
      <c r="Y63" s="15">
        <v>25.5929055369301</v>
      </c>
      <c r="Z63" s="15">
        <v>25.5929055369301</v>
      </c>
      <c r="AA63" s="15">
        <v>1.4806199516526399</v>
      </c>
      <c r="AB63" s="15">
        <v>0</v>
      </c>
      <c r="AC63" s="15">
        <v>36.3009394114762</v>
      </c>
      <c r="AD63" s="15">
        <v>12.502667601426401</v>
      </c>
      <c r="AE63" s="15">
        <v>0.29844959140230398</v>
      </c>
      <c r="AF63" s="15">
        <v>0</v>
      </c>
      <c r="AG63" s="15">
        <v>5.8840723903296404</v>
      </c>
      <c r="AH63" s="15">
        <v>2.4252469121513198</v>
      </c>
      <c r="AI63" s="15">
        <v>0</v>
      </c>
      <c r="AJ63" s="15">
        <v>0</v>
      </c>
      <c r="AK63" s="15">
        <v>0.25111136781411703</v>
      </c>
      <c r="AL63" s="15">
        <v>48.507729184234798</v>
      </c>
      <c r="AM63" s="15">
        <v>0</v>
      </c>
      <c r="AN63" s="15">
        <v>871.13815781786502</v>
      </c>
      <c r="AO63" s="15">
        <v>4083.8544034568499</v>
      </c>
      <c r="AP63" s="15">
        <v>417.45802300523098</v>
      </c>
      <c r="AQ63" s="15">
        <v>4537.6133658735498</v>
      </c>
      <c r="AR63" s="15">
        <v>0</v>
      </c>
      <c r="AS63" s="15">
        <v>48.807400171960502</v>
      </c>
      <c r="AT63" s="15">
        <v>0</v>
      </c>
      <c r="AU63" s="15">
        <v>4.8446660824418397E-2</v>
      </c>
      <c r="AV63" s="15">
        <v>376.79053360670599</v>
      </c>
      <c r="AW63" s="15">
        <v>0.198822753903559</v>
      </c>
      <c r="AX63" s="15">
        <v>7.1039942238903905E-2</v>
      </c>
      <c r="AY63" s="15">
        <v>86.205691893053796</v>
      </c>
      <c r="AZ63" s="15">
        <v>0.81035786526452602</v>
      </c>
      <c r="BA63" s="15">
        <v>6.5073256281794695E-2</v>
      </c>
      <c r="BB63" s="15">
        <v>1.0883651074477601E-2</v>
      </c>
      <c r="BC63" s="15">
        <v>206.93784340900601</v>
      </c>
      <c r="BD63" s="15">
        <v>139.79100015211901</v>
      </c>
      <c r="BE63" s="15">
        <v>67.146843256887905</v>
      </c>
      <c r="BF63" s="15">
        <v>0.65112613193560298</v>
      </c>
      <c r="BG63" s="15">
        <v>7.4701246162579803E-3</v>
      </c>
      <c r="BH63" s="15">
        <v>5.3809442395983202</v>
      </c>
      <c r="BI63" s="15">
        <v>3.1857231986860399E-2</v>
      </c>
      <c r="BJ63" s="15">
        <v>9.0584461824214504</v>
      </c>
      <c r="BK63" s="15">
        <v>0.45901454499357902</v>
      </c>
      <c r="BL63" s="15">
        <v>0.17405452030181201</v>
      </c>
      <c r="BM63" s="15">
        <v>35.1523097273434</v>
      </c>
      <c r="BN63" s="15">
        <v>6.2867246526342404</v>
      </c>
      <c r="BO63" s="15">
        <v>0.63979591814238501</v>
      </c>
      <c r="BP63" s="15">
        <v>0.80213411817876201</v>
      </c>
      <c r="BQ63" s="15">
        <v>2.35313899590491E-2</v>
      </c>
      <c r="BR63" s="15">
        <v>5.7719275340751901</v>
      </c>
      <c r="BS63" s="15">
        <v>18.3425499515137</v>
      </c>
      <c r="BT63" s="15">
        <v>0</v>
      </c>
      <c r="BU63" s="15">
        <v>5.7462550159228902E-2</v>
      </c>
      <c r="BV63" s="15">
        <v>92.758783945501605</v>
      </c>
      <c r="BW63" s="15">
        <v>1.1144995631541499E-2</v>
      </c>
      <c r="BX63" s="15">
        <v>845.02150542612605</v>
      </c>
      <c r="BY63" s="15">
        <v>97.591262124042899</v>
      </c>
      <c r="CA63" s="26">
        <f t="shared" si="24"/>
        <v>1.0309064943602457</v>
      </c>
      <c r="CB63" s="25">
        <f t="shared" si="25"/>
        <v>8.0000071589369087E-3</v>
      </c>
      <c r="CC63" s="13">
        <f t="shared" si="26"/>
        <v>-0.95552966037706344</v>
      </c>
      <c r="CD63" s="13">
        <f t="shared" si="27"/>
        <v>-0.94918763213714019</v>
      </c>
      <c r="CE63" s="13">
        <f t="shared" si="28"/>
        <v>-0.93574018597941788</v>
      </c>
      <c r="CF63" s="13">
        <f t="shared" si="29"/>
        <v>-0.94269396467719591</v>
      </c>
      <c r="CG63" s="13">
        <f t="shared" si="30"/>
        <v>-0.93662813121037269</v>
      </c>
      <c r="CH63" s="13">
        <f t="shared" si="31"/>
        <v>-0.94359375734894391</v>
      </c>
      <c r="CI63" s="13">
        <f t="shared" si="32"/>
        <v>-0.96900104357458172</v>
      </c>
    </row>
    <row r="64" spans="1:87" x14ac:dyDescent="0.25">
      <c r="A64" s="73" t="s">
        <v>541</v>
      </c>
      <c r="B64" s="15">
        <v>4365.2111482</v>
      </c>
      <c r="C64" s="15">
        <v>12.839690224</v>
      </c>
      <c r="D64" s="15">
        <v>783.19000861999996</v>
      </c>
      <c r="E64" s="15">
        <v>40.362928584999999</v>
      </c>
      <c r="F64" s="15">
        <v>23.053886179999999</v>
      </c>
      <c r="G64" s="15">
        <v>0.88246057229999997</v>
      </c>
      <c r="H64" s="15">
        <v>322.55258400000002</v>
      </c>
      <c r="J64" s="15" t="s">
        <v>541</v>
      </c>
      <c r="K64" s="15">
        <v>0</v>
      </c>
      <c r="L64" s="15">
        <v>0.21092907895126101</v>
      </c>
      <c r="M64" s="15">
        <v>5.1917163151308703</v>
      </c>
      <c r="N64" s="15">
        <v>5.1917163151308703</v>
      </c>
      <c r="O64" s="15">
        <v>1.1395896618660999</v>
      </c>
      <c r="P64" s="15">
        <v>3.6581791522787399E-2</v>
      </c>
      <c r="Q64" s="15">
        <v>15.128583142642301</v>
      </c>
      <c r="R64" s="15">
        <v>39.220512747013998</v>
      </c>
      <c r="S64" s="15">
        <v>4361.9415140241399</v>
      </c>
      <c r="T64" s="15">
        <v>24.837933889052401</v>
      </c>
      <c r="U64" s="15">
        <v>7.2335284506026802</v>
      </c>
      <c r="V64" s="15">
        <v>11.7669474160618</v>
      </c>
      <c r="W64" s="15">
        <v>0</v>
      </c>
      <c r="X64" s="15">
        <v>0</v>
      </c>
      <c r="Y64" s="15">
        <v>7.3715935859609703</v>
      </c>
      <c r="Z64" s="15">
        <v>7.3715935859609703</v>
      </c>
      <c r="AA64" s="15">
        <v>0.32596251727486703</v>
      </c>
      <c r="AB64" s="15">
        <v>0</v>
      </c>
      <c r="AC64" s="15">
        <v>6.2511747879429196</v>
      </c>
      <c r="AD64" s="15">
        <v>5.1415602188087304</v>
      </c>
      <c r="AE64" s="15">
        <v>6.4120999392295999E-2</v>
      </c>
      <c r="AF64" s="15">
        <v>0</v>
      </c>
      <c r="AG64" s="15">
        <v>2.5672864279472201</v>
      </c>
      <c r="AH64" s="15">
        <v>0.53997230913209504</v>
      </c>
      <c r="AI64" s="15">
        <v>0</v>
      </c>
      <c r="AJ64" s="15">
        <v>0</v>
      </c>
      <c r="AK64" s="15">
        <v>0.128888518152912</v>
      </c>
      <c r="AL64" s="15">
        <v>12.8257477581749</v>
      </c>
      <c r="AM64" s="15">
        <v>0</v>
      </c>
      <c r="AN64" s="15">
        <v>331.85226133588998</v>
      </c>
      <c r="AO64" s="15">
        <v>703.26871961066399</v>
      </c>
      <c r="AP64" s="15">
        <v>71.888920782420399</v>
      </c>
      <c r="AQ64" s="15">
        <v>781.40881518102799</v>
      </c>
      <c r="AR64" s="15">
        <v>0</v>
      </c>
      <c r="AS64" s="15">
        <v>17.8732344929644</v>
      </c>
      <c r="AT64" s="15">
        <v>0</v>
      </c>
      <c r="AU64" s="15">
        <v>1.6527452504174998E-2</v>
      </c>
      <c r="AV64" s="15">
        <v>148.18107565931899</v>
      </c>
      <c r="AW64" s="15">
        <v>5.1451893494711701E-2</v>
      </c>
      <c r="AX64" s="15">
        <v>1.69862707165572E-2</v>
      </c>
      <c r="AY64" s="15">
        <v>10.572643396881499</v>
      </c>
      <c r="AZ64" s="15">
        <v>0.23702632869811499</v>
      </c>
      <c r="BA64" s="15">
        <v>1.7883151727596799E-2</v>
      </c>
      <c r="BB64" s="15">
        <v>2.6941246823966401E-3</v>
      </c>
      <c r="BC64" s="15">
        <v>40.325693947540998</v>
      </c>
      <c r="BD64" s="15">
        <v>23.0337245036018</v>
      </c>
      <c r="BE64" s="15">
        <v>17.291969443939202</v>
      </c>
      <c r="BF64" s="15">
        <v>0.19049430931948799</v>
      </c>
      <c r="BG64" s="15">
        <v>2.2286929347376701E-3</v>
      </c>
      <c r="BH64" s="15">
        <v>1.6166871145356201</v>
      </c>
      <c r="BI64" s="15">
        <v>1.10158872776776E-2</v>
      </c>
      <c r="BJ64" s="15">
        <v>1.99854803595738</v>
      </c>
      <c r="BK64" s="15">
        <v>0.161979276553294</v>
      </c>
      <c r="BL64" s="15">
        <v>3.1004070834504498E-2</v>
      </c>
      <c r="BM64" s="15">
        <v>7.7200511472301701</v>
      </c>
      <c r="BN64" s="15">
        <v>1.61513257902632</v>
      </c>
      <c r="BO64" s="15">
        <v>0.193948654353852</v>
      </c>
      <c r="BP64" s="15">
        <v>0.18573734133611</v>
      </c>
      <c r="BQ64" s="15">
        <v>6.8173545638430897E-3</v>
      </c>
      <c r="BR64" s="15">
        <v>0.88127319565468998</v>
      </c>
      <c r="BS64" s="15">
        <v>7.5274120838810203</v>
      </c>
      <c r="BT64" s="15">
        <v>0</v>
      </c>
      <c r="BU64" s="15">
        <v>1.22016683823475E-2</v>
      </c>
      <c r="BV64" s="15">
        <v>39.056467248157702</v>
      </c>
      <c r="BW64" s="15">
        <v>7.1267436300203298E-3</v>
      </c>
      <c r="BX64" s="15">
        <v>321.10786697310903</v>
      </c>
      <c r="BY64" s="15">
        <v>44.515122533165801</v>
      </c>
      <c r="CA64" s="26">
        <f t="shared" si="24"/>
        <v>1.0334603896941608</v>
      </c>
      <c r="CB64" s="25">
        <f t="shared" si="25"/>
        <v>7.9998774860182732E-3</v>
      </c>
      <c r="CC64" s="13">
        <f t="shared" si="26"/>
        <v>-7.4902085256708755E-4</v>
      </c>
      <c r="CD64" s="13">
        <f t="shared" si="27"/>
        <v>-1.0858880223635139E-3</v>
      </c>
      <c r="CE64" s="13">
        <f t="shared" si="28"/>
        <v>-2.2742800844848298E-3</v>
      </c>
      <c r="CF64" s="13">
        <f t="shared" si="29"/>
        <v>-9.2249593288526509E-4</v>
      </c>
      <c r="CG64" s="13">
        <f t="shared" si="30"/>
        <v>-8.7454567272438695E-4</v>
      </c>
      <c r="CH64" s="13">
        <f t="shared" si="31"/>
        <v>-1.3455294010646531E-3</v>
      </c>
      <c r="CI64" s="13">
        <f t="shared" si="32"/>
        <v>-4.4790124108601108E-3</v>
      </c>
    </row>
    <row r="65" spans="1:87" x14ac:dyDescent="0.25">
      <c r="A65" s="73" t="s">
        <v>624</v>
      </c>
      <c r="B65" s="15">
        <v>2962.8426548000002</v>
      </c>
      <c r="C65" s="15">
        <v>9.2569896762999999</v>
      </c>
      <c r="D65" s="15">
        <v>1362.3871704999999</v>
      </c>
      <c r="E65" s="15">
        <v>53.042961806999998</v>
      </c>
      <c r="F65" s="15">
        <v>37.182196306999998</v>
      </c>
      <c r="G65" s="15">
        <v>1.1307948469</v>
      </c>
      <c r="H65" s="15">
        <v>315.27177107</v>
      </c>
      <c r="J65" s="15" t="s">
        <v>542</v>
      </c>
      <c r="K65" s="15">
        <v>0</v>
      </c>
      <c r="L65" s="15">
        <v>3.7780572440351198E-2</v>
      </c>
      <c r="M65" s="15">
        <v>2.4935382809695898</v>
      </c>
      <c r="N65" s="15">
        <v>2.4935382809695898</v>
      </c>
      <c r="O65" s="15">
        <v>0.62233789563319497</v>
      </c>
      <c r="P65" s="15">
        <v>3.1561233325727397E-2</v>
      </c>
      <c r="Q65" s="15">
        <v>3.54481032460192</v>
      </c>
      <c r="R65" s="15">
        <v>7.0247072474302401</v>
      </c>
      <c r="S65" s="15">
        <v>781.36257676218202</v>
      </c>
      <c r="T65" s="15">
        <v>10.192456412076901</v>
      </c>
      <c r="U65" s="15">
        <v>1.8199969531176099</v>
      </c>
      <c r="V65" s="15">
        <v>3.9874789334148999</v>
      </c>
      <c r="W65" s="15">
        <v>0</v>
      </c>
      <c r="X65" s="15">
        <v>0</v>
      </c>
      <c r="Y65" s="15">
        <v>3.8148372502631802</v>
      </c>
      <c r="Z65" s="15">
        <v>3.8148372502631802</v>
      </c>
      <c r="AA65" s="15">
        <v>0.265962530440428</v>
      </c>
      <c r="AB65" s="15">
        <v>0</v>
      </c>
      <c r="AC65" s="15">
        <v>2.62105113290011</v>
      </c>
      <c r="AD65" s="15">
        <v>1.1303632369693</v>
      </c>
      <c r="AE65" s="15">
        <v>5.4357491393817098E-2</v>
      </c>
      <c r="AF65" s="15">
        <v>0</v>
      </c>
      <c r="AG65" s="15">
        <v>0.54668607554102</v>
      </c>
      <c r="AH65" s="15">
        <v>0.432900204214136</v>
      </c>
      <c r="AI65" s="15">
        <v>0</v>
      </c>
      <c r="AJ65" s="15">
        <v>0</v>
      </c>
      <c r="AK65" s="15">
        <v>2.5099256230757701E-2</v>
      </c>
      <c r="AL65" s="15">
        <v>2.4601057667399702</v>
      </c>
      <c r="AM65" s="15">
        <v>0</v>
      </c>
      <c r="AN65" s="15">
        <v>86.638085836957103</v>
      </c>
      <c r="AO65" s="15">
        <v>294.86895726891299</v>
      </c>
      <c r="AP65" s="15">
        <v>30.1421347795653</v>
      </c>
      <c r="AQ65" s="15">
        <v>327.63214318137898</v>
      </c>
      <c r="AR65" s="15">
        <v>0</v>
      </c>
      <c r="AS65" s="15">
        <v>5.6584898945639397</v>
      </c>
      <c r="AT65" s="15">
        <v>0</v>
      </c>
      <c r="AU65" s="15">
        <v>2.8251250847401502E-3</v>
      </c>
      <c r="AV65" s="15">
        <v>35.164186626762898</v>
      </c>
      <c r="AW65" s="15">
        <v>1.15095110699581E-2</v>
      </c>
      <c r="AX65" s="15">
        <v>3.9561820356377097E-3</v>
      </c>
      <c r="AY65" s="15">
        <v>5.4707702398077496</v>
      </c>
      <c r="AZ65" s="15">
        <v>4.2237182052172299E-2</v>
      </c>
      <c r="BA65" s="15">
        <v>3.1654369285206399E-3</v>
      </c>
      <c r="BB65" s="15">
        <v>6.4019731366810398E-4</v>
      </c>
      <c r="BC65" s="15">
        <v>12.1886461092279</v>
      </c>
      <c r="BD65" s="15">
        <v>8.7314714425392808</v>
      </c>
      <c r="BE65" s="15">
        <v>3.4571746666887</v>
      </c>
      <c r="BF65" s="15">
        <v>3.2953857261749202E-2</v>
      </c>
      <c r="BG65" s="15">
        <v>3.8526827493840697E-4</v>
      </c>
      <c r="BH65" s="15">
        <v>0.298362087115637</v>
      </c>
      <c r="BI65" s="15">
        <v>1.9202653262564899E-3</v>
      </c>
      <c r="BJ65" s="15">
        <v>0.55829247617630195</v>
      </c>
      <c r="BK65" s="15">
        <v>2.83787375232173E-2</v>
      </c>
      <c r="BL65" s="15">
        <v>1.0962541598461099E-2</v>
      </c>
      <c r="BM65" s="15">
        <v>2.1829361155662799</v>
      </c>
      <c r="BN65" s="15">
        <v>0.918700181541804</v>
      </c>
      <c r="BO65" s="15">
        <v>3.3856806494816302E-2</v>
      </c>
      <c r="BP65" s="15">
        <v>4.7120281971152499E-2</v>
      </c>
      <c r="BQ65" s="15">
        <v>1.19913093801154E-3</v>
      </c>
      <c r="BR65" s="15">
        <v>0.26963562580950901</v>
      </c>
      <c r="BS65" s="15">
        <v>2.2850577289121801</v>
      </c>
      <c r="BT65" s="15">
        <v>0</v>
      </c>
      <c r="BU65" s="15">
        <v>1.0527061736338199E-2</v>
      </c>
      <c r="BV65" s="15">
        <v>7.5565056276878497</v>
      </c>
      <c r="BW65" s="15">
        <v>9.1662873394070601E-4</v>
      </c>
      <c r="BX65" s="15">
        <v>84.183234621383804</v>
      </c>
      <c r="BY65" s="15">
        <v>8.5845256447472096</v>
      </c>
      <c r="CA65" s="26">
        <f t="shared" si="24"/>
        <v>1.0291608088785618</v>
      </c>
      <c r="CB65" s="25">
        <f t="shared" si="25"/>
        <v>7.9999816484705583E-3</v>
      </c>
      <c r="CC65" s="13">
        <f t="shared" si="26"/>
        <v>-0.73627942223110521</v>
      </c>
      <c r="CD65" s="13">
        <f t="shared" si="27"/>
        <v>-0.73424343628270428</v>
      </c>
      <c r="CE65" s="13">
        <f t="shared" si="28"/>
        <v>-0.75951612707778426</v>
      </c>
      <c r="CF65" s="13">
        <f t="shared" si="29"/>
        <v>-0.77021181144489959</v>
      </c>
      <c r="CG65" s="13">
        <f t="shared" si="30"/>
        <v>-0.76517063783842498</v>
      </c>
      <c r="CH65" s="13">
        <f t="shared" si="31"/>
        <v>-0.76155212720618837</v>
      </c>
      <c r="CI65" s="13">
        <f t="shared" si="32"/>
        <v>-0.73298200997928054</v>
      </c>
    </row>
    <row r="66" spans="1:87" x14ac:dyDescent="0.25">
      <c r="A66" s="76" t="s">
        <v>433</v>
      </c>
      <c r="B66" s="15">
        <v>993.81709682999997</v>
      </c>
      <c r="C66" s="15">
        <v>2.4854222839000002</v>
      </c>
      <c r="D66" s="15">
        <v>189.30039843</v>
      </c>
      <c r="E66" s="15">
        <v>9.9153954115000005</v>
      </c>
      <c r="F66" s="15">
        <v>5.9972159540999996</v>
      </c>
      <c r="G66" s="15">
        <v>0.36782639480000001</v>
      </c>
      <c r="H66" s="15">
        <v>68.500102802000001</v>
      </c>
      <c r="J66" s="15" t="s">
        <v>433</v>
      </c>
      <c r="K66" s="15">
        <v>0</v>
      </c>
      <c r="L66" s="15">
        <v>1.46163034525482E-3</v>
      </c>
      <c r="M66" s="15">
        <v>3.5830205530779202E-2</v>
      </c>
      <c r="N66" s="15">
        <v>3.5830205530779202E-2</v>
      </c>
      <c r="O66" s="15">
        <v>7.8534249904925399E-3</v>
      </c>
      <c r="P66" s="15">
        <v>2.5018619446970602E-4</v>
      </c>
      <c r="Q66" s="15">
        <v>0.102389713933321</v>
      </c>
      <c r="R66" s="15">
        <v>0.271773002311545</v>
      </c>
      <c r="S66" s="15">
        <v>23.5297631243903</v>
      </c>
      <c r="T66" s="15">
        <v>0.17170742556292201</v>
      </c>
      <c r="U66" s="15">
        <v>5.0416911407596E-2</v>
      </c>
      <c r="V66" s="15">
        <v>8.1474650282577596E-2</v>
      </c>
      <c r="W66" s="15">
        <v>0</v>
      </c>
      <c r="X66" s="15">
        <v>0</v>
      </c>
      <c r="Y66" s="15">
        <v>5.0836516732750303E-2</v>
      </c>
      <c r="Z66" s="15">
        <v>5.0836516732750303E-2</v>
      </c>
      <c r="AA66" s="15">
        <v>2.2349443306491999E-3</v>
      </c>
      <c r="AB66" s="15">
        <v>0</v>
      </c>
      <c r="AC66" s="15">
        <v>2.0588403026945899E-2</v>
      </c>
      <c r="AD66" s="15">
        <v>3.34912533022481E-2</v>
      </c>
      <c r="AE66" s="15">
        <v>4.3621024986303703E-4</v>
      </c>
      <c r="AF66" s="15">
        <v>0</v>
      </c>
      <c r="AG66" s="15">
        <v>1.81009122749494E-2</v>
      </c>
      <c r="AH66" s="15">
        <v>3.7043302854434302E-3</v>
      </c>
      <c r="AI66" s="15">
        <v>0</v>
      </c>
      <c r="AJ66" s="15">
        <v>0</v>
      </c>
      <c r="AK66" s="15">
        <v>1.0380228828403199E-3</v>
      </c>
      <c r="AL66" s="15">
        <v>0.103117091993364</v>
      </c>
      <c r="AM66" s="15">
        <v>0</v>
      </c>
      <c r="AN66" s="15">
        <v>2.2937794385930101</v>
      </c>
      <c r="AO66" s="15">
        <v>2.3161928052161298</v>
      </c>
      <c r="AP66" s="15">
        <v>0.23676649790285201</v>
      </c>
      <c r="AQ66" s="15">
        <v>2.5735477061459302</v>
      </c>
      <c r="AR66" s="15">
        <v>0</v>
      </c>
      <c r="AS66" s="15">
        <v>0.124209788494077</v>
      </c>
      <c r="AT66" s="15">
        <v>0</v>
      </c>
      <c r="AU66" s="15">
        <v>9.6700243059574304E-5</v>
      </c>
      <c r="AV66" s="15">
        <v>1.02256275064071</v>
      </c>
      <c r="AW66" s="15">
        <v>2.1301267106488701E-4</v>
      </c>
      <c r="AX66" s="15">
        <v>6.5383830200014306E-5</v>
      </c>
      <c r="AY66" s="15">
        <v>2.9827114645855E-2</v>
      </c>
      <c r="AZ66" s="15">
        <v>4.4122841537282901E-4</v>
      </c>
      <c r="BA66" s="15">
        <v>1.9083847285834701E-5</v>
      </c>
      <c r="BB66" s="15">
        <v>1.30585624762314E-5</v>
      </c>
      <c r="BC66" s="15">
        <v>0.11588515986706099</v>
      </c>
      <c r="BD66" s="15">
        <v>8.9707619453584395E-2</v>
      </c>
      <c r="BE66" s="15">
        <v>2.6177540413476801E-2</v>
      </c>
      <c r="BF66" s="15">
        <v>1.9833253415786099E-4</v>
      </c>
      <c r="BG66" s="15">
        <v>4.2613160490969203E-6</v>
      </c>
      <c r="BH66" s="15">
        <v>6.05406240182542E-3</v>
      </c>
      <c r="BI66" s="15">
        <v>7.0447979188368299E-5</v>
      </c>
      <c r="BJ66" s="15">
        <v>1.01457535122384E-2</v>
      </c>
      <c r="BK66" s="15">
        <v>1.0854629430601199E-3</v>
      </c>
      <c r="BL66" s="15">
        <v>1.2928505211175201E-4</v>
      </c>
      <c r="BM66" s="15">
        <v>4.0217064876513602E-2</v>
      </c>
      <c r="BN66" s="15">
        <v>1.1549964805855399E-2</v>
      </c>
      <c r="BO66" s="15">
        <v>4.4144270463025698E-4</v>
      </c>
      <c r="BP66" s="15">
        <v>6.7660620490859102E-4</v>
      </c>
      <c r="BQ66" s="15">
        <v>9.3177135865341692E-6</v>
      </c>
      <c r="BR66" s="15">
        <v>3.9495862916604698E-3</v>
      </c>
      <c r="BS66" s="15">
        <v>6.8279053948841706E-2</v>
      </c>
      <c r="BT66" s="15">
        <v>0</v>
      </c>
      <c r="BU66" s="15">
        <v>8.3447527945457604E-5</v>
      </c>
      <c r="BV66" s="15">
        <v>0.26388669129471798</v>
      </c>
      <c r="BW66" s="15">
        <v>3.5019192314687698E-5</v>
      </c>
      <c r="BX66" s="15">
        <v>2.2187967173178502</v>
      </c>
      <c r="BY66" s="15">
        <v>0.31565670107420102</v>
      </c>
      <c r="CA66" s="26">
        <f t="shared" si="24"/>
        <v>1.0337943177443498</v>
      </c>
      <c r="CB66" s="25">
        <f t="shared" si="25"/>
        <v>8.0000083067348644E-3</v>
      </c>
      <c r="CC66" s="13">
        <f t="shared" si="26"/>
        <v>-0.9763238495298141</v>
      </c>
      <c r="CD66" s="13">
        <f t="shared" si="27"/>
        <v>-0.95851123864892773</v>
      </c>
      <c r="CE66" s="13">
        <f t="shared" si="28"/>
        <v>-0.98640495356856017</v>
      </c>
      <c r="CF66" s="13">
        <f t="shared" si="29"/>
        <v>-0.98831260327423198</v>
      </c>
      <c r="CG66" s="13">
        <f t="shared" si="30"/>
        <v>-0.98504178936690523</v>
      </c>
      <c r="CH66" s="13">
        <f t="shared" si="31"/>
        <v>-0.98926236304002058</v>
      </c>
      <c r="CI66" s="13">
        <f t="shared" si="32"/>
        <v>-0.96760885565776023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8.85546875" style="17" customWidth="1"/>
    <col min="2" max="2" width="10.85546875" style="15" customWidth="1"/>
    <col min="3" max="19" width="9.140625" style="15"/>
    <col min="20" max="20" width="9.140625" style="17"/>
    <col min="21" max="21" width="14.85546875" style="17" bestFit="1" customWidth="1"/>
    <col min="22" max="22" width="5.42578125" style="15" bestFit="1" customWidth="1"/>
    <col min="23" max="23" width="9.85546875" style="15" bestFit="1" customWidth="1"/>
    <col min="24" max="24" width="5.5703125" style="15" bestFit="1" customWidth="1"/>
    <col min="25" max="25" width="14.5703125" style="15" bestFit="1" customWidth="1"/>
    <col min="26" max="26" width="5.5703125" style="15" bestFit="1" customWidth="1"/>
    <col min="27" max="27" width="5.7109375" style="15" bestFit="1" customWidth="1"/>
    <col min="28" max="28" width="13.42578125" style="15" bestFit="1" customWidth="1"/>
    <col min="29" max="29" width="5.7109375" style="15" bestFit="1" customWidth="1"/>
    <col min="30" max="30" width="9.28515625" style="15" bestFit="1" customWidth="1"/>
    <col min="31" max="31" width="5.7109375" style="15" bestFit="1" customWidth="1"/>
    <col min="32" max="32" width="5.7109375" style="15" customWidth="1"/>
    <col min="33" max="33" width="5.7109375" style="15" bestFit="1" customWidth="1"/>
    <col min="34" max="34" width="10.85546875" style="15" bestFit="1" customWidth="1"/>
    <col min="35" max="35" width="5.85546875" style="15" bestFit="1" customWidth="1"/>
    <col min="36" max="36" width="6.42578125" style="15" bestFit="1" customWidth="1"/>
    <col min="37" max="37" width="15.42578125" style="15" bestFit="1" customWidth="1"/>
    <col min="38" max="38" width="8.140625" style="15" bestFit="1" customWidth="1"/>
    <col min="39" max="39" width="6.5703125" style="15" bestFit="1" customWidth="1"/>
    <col min="40" max="40" width="5.7109375" style="15" bestFit="1" customWidth="1"/>
    <col min="41" max="41" width="5.140625" style="15" bestFit="1" customWidth="1"/>
    <col min="42" max="42" width="4.140625" style="15" bestFit="1" customWidth="1"/>
    <col min="43" max="43" width="6.5703125" style="15" bestFit="1" customWidth="1"/>
    <col min="44" max="44" width="6.140625" style="15" bestFit="1" customWidth="1"/>
    <col min="45" max="45" width="5.7109375" style="15" bestFit="1" customWidth="1"/>
    <col min="46" max="46" width="10" style="15" bestFit="1" customWidth="1"/>
    <col min="47" max="48" width="7.7109375" style="15" bestFit="1" customWidth="1"/>
    <col min="49" max="49" width="6.7109375" style="15" bestFit="1" customWidth="1"/>
    <col min="50" max="50" width="7.7109375" style="15" bestFit="1" customWidth="1"/>
    <col min="51" max="51" width="5.7109375" style="15" bestFit="1" customWidth="1"/>
    <col min="52" max="52" width="4.28515625" style="15" bestFit="1" customWidth="1"/>
    <col min="53" max="53" width="6.7109375" style="15" bestFit="1" customWidth="1"/>
    <col min="54" max="54" width="4.5703125" style="15" bestFit="1" customWidth="1"/>
    <col min="55" max="55" width="4.140625" style="15" bestFit="1" customWidth="1"/>
    <col min="56" max="56" width="5.7109375" style="15" bestFit="1" customWidth="1"/>
    <col min="57" max="57" width="4.140625" style="15" bestFit="1" customWidth="1"/>
    <col min="58" max="58" width="5.85546875" style="15" bestFit="1" customWidth="1"/>
    <col min="59" max="59" width="3.28515625" style="15" bestFit="1" customWidth="1"/>
    <col min="60" max="60" width="6.7109375" style="15" bestFit="1" customWidth="1"/>
    <col min="61" max="61" width="6.85546875" style="15" bestFit="1" customWidth="1"/>
    <col min="62" max="62" width="5.7109375" style="15" bestFit="1" customWidth="1"/>
    <col min="63" max="63" width="5.140625" style="15" bestFit="1" customWidth="1"/>
    <col min="64" max="64" width="5.28515625" style="15" bestFit="1" customWidth="1"/>
    <col min="65" max="65" width="8.7109375" style="15" bestFit="1" customWidth="1"/>
    <col min="66" max="66" width="4.85546875" style="15" bestFit="1" customWidth="1"/>
    <col min="67" max="67" width="7.85546875" style="15" bestFit="1" customWidth="1"/>
    <col min="68" max="68" width="5.85546875" style="15" bestFit="1" customWidth="1"/>
    <col min="69" max="69" width="6" style="15" bestFit="1" customWidth="1"/>
    <col min="70" max="71" width="5.7109375" style="15" bestFit="1" customWidth="1"/>
    <col min="72" max="72" width="3.85546875" style="15" bestFit="1" customWidth="1"/>
    <col min="73" max="73" width="5.7109375" style="15" bestFit="1" customWidth="1"/>
    <col min="74" max="74" width="3.85546875" style="15" bestFit="1" customWidth="1"/>
    <col min="75" max="75" width="5.7109375" style="15" bestFit="1" customWidth="1"/>
    <col min="76" max="76" width="8.7109375" style="15" bestFit="1" customWidth="1"/>
    <col min="77" max="78" width="5.28515625" style="15" bestFit="1" customWidth="1"/>
    <col min="79" max="79" width="6.7109375" style="15" bestFit="1" customWidth="1"/>
    <col min="80" max="81" width="5.7109375" style="15" bestFit="1" customWidth="1"/>
    <col min="82" max="82" width="9.140625" style="15" bestFit="1" customWidth="1"/>
    <col min="83" max="83" width="6.7109375" style="15" bestFit="1" customWidth="1"/>
    <col min="84" max="84" width="8.42578125" style="15" bestFit="1" customWidth="1"/>
    <col min="85" max="85" width="6.7109375" style="15" customWidth="1"/>
    <col min="86" max="86" width="9" style="15" bestFit="1" customWidth="1"/>
    <col min="87" max="87" width="7.140625" style="15" customWidth="1"/>
    <col min="88" max="16384" width="9.140625" style="17"/>
  </cols>
  <sheetData>
    <row r="1" spans="1:106" x14ac:dyDescent="0.25">
      <c r="B1" s="15" t="s">
        <v>328</v>
      </c>
      <c r="U1" s="17" t="s">
        <v>347</v>
      </c>
      <c r="CK1" s="17" t="s">
        <v>540</v>
      </c>
    </row>
    <row r="2" spans="1:106" x14ac:dyDescent="0.25">
      <c r="A2" s="6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7" t="s">
        <v>351</v>
      </c>
      <c r="J2" s="17" t="s">
        <v>42</v>
      </c>
      <c r="K2" s="17" t="s">
        <v>408</v>
      </c>
      <c r="L2" s="59" t="s">
        <v>402</v>
      </c>
      <c r="M2" s="59" t="s">
        <v>405</v>
      </c>
      <c r="N2" s="59" t="s">
        <v>412</v>
      </c>
      <c r="O2" s="59" t="s">
        <v>389</v>
      </c>
      <c r="P2" s="59" t="s">
        <v>286</v>
      </c>
      <c r="Q2" s="59" t="s">
        <v>443</v>
      </c>
      <c r="R2" s="59" t="s">
        <v>356</v>
      </c>
      <c r="S2" s="59" t="s">
        <v>291</v>
      </c>
      <c r="U2" s="17" t="s">
        <v>335</v>
      </c>
      <c r="V2" s="17" t="s">
        <v>32</v>
      </c>
      <c r="W2" s="17" t="s">
        <v>34</v>
      </c>
      <c r="X2" s="17" t="s">
        <v>36</v>
      </c>
      <c r="Y2" s="17" t="s">
        <v>38</v>
      </c>
      <c r="Z2" s="17" t="s">
        <v>40</v>
      </c>
      <c r="AA2" s="17" t="s">
        <v>279</v>
      </c>
      <c r="AB2" s="17" t="s">
        <v>44</v>
      </c>
      <c r="AC2" s="5" t="s">
        <v>46</v>
      </c>
      <c r="AD2" s="17" t="s">
        <v>50</v>
      </c>
      <c r="AE2" s="17" t="s">
        <v>52</v>
      </c>
      <c r="AF2" s="17" t="s">
        <v>54</v>
      </c>
      <c r="AG2" s="17" t="s">
        <v>363</v>
      </c>
      <c r="AH2" s="17" t="s">
        <v>389</v>
      </c>
      <c r="AI2" s="17" t="s">
        <v>56</v>
      </c>
      <c r="AJ2" s="17" t="s">
        <v>58</v>
      </c>
      <c r="AK2" s="17" t="s">
        <v>60</v>
      </c>
      <c r="AL2" s="17" t="s">
        <v>286</v>
      </c>
      <c r="AM2" s="17" t="s">
        <v>64</v>
      </c>
      <c r="AN2" s="17" t="s">
        <v>66</v>
      </c>
      <c r="AO2" s="5" t="s">
        <v>68</v>
      </c>
      <c r="AP2" s="5" t="s">
        <v>70</v>
      </c>
      <c r="AQ2" s="5" t="s">
        <v>72</v>
      </c>
      <c r="AR2" s="5" t="s">
        <v>74</v>
      </c>
      <c r="AS2" s="5" t="s">
        <v>76</v>
      </c>
      <c r="AT2" s="5" t="s">
        <v>78</v>
      </c>
      <c r="AU2" s="5" t="s">
        <v>370</v>
      </c>
      <c r="AV2" s="5" t="s">
        <v>80</v>
      </c>
      <c r="AW2" s="5" t="s">
        <v>82</v>
      </c>
      <c r="AX2" s="5" t="s">
        <v>158</v>
      </c>
      <c r="AY2" s="5" t="s">
        <v>88</v>
      </c>
      <c r="AZ2" s="5" t="s">
        <v>90</v>
      </c>
      <c r="BA2" s="17" t="s">
        <v>92</v>
      </c>
      <c r="BB2" s="17" t="s">
        <v>94</v>
      </c>
      <c r="BC2" s="17" t="s">
        <v>96</v>
      </c>
      <c r="BD2" s="17" t="s">
        <v>98</v>
      </c>
      <c r="BE2" s="17" t="s">
        <v>100</v>
      </c>
      <c r="BF2" s="17" t="s">
        <v>102</v>
      </c>
      <c r="BG2" s="17" t="s">
        <v>104</v>
      </c>
      <c r="BH2" s="17" t="s">
        <v>159</v>
      </c>
      <c r="BI2" s="17" t="s">
        <v>160</v>
      </c>
      <c r="BJ2" s="17" t="s">
        <v>106</v>
      </c>
      <c r="BK2" s="17" t="s">
        <v>110</v>
      </c>
      <c r="BL2" s="17" t="s">
        <v>112</v>
      </c>
      <c r="BM2" s="17" t="s">
        <v>114</v>
      </c>
      <c r="BN2" s="17" t="s">
        <v>116</v>
      </c>
      <c r="BO2" s="17" t="s">
        <v>118</v>
      </c>
      <c r="BP2" s="17" t="s">
        <v>120</v>
      </c>
      <c r="BQ2" s="17" t="s">
        <v>122</v>
      </c>
      <c r="BR2" s="17" t="s">
        <v>124</v>
      </c>
      <c r="BS2" s="17" t="s">
        <v>126</v>
      </c>
      <c r="BT2" s="17" t="s">
        <v>128</v>
      </c>
      <c r="BU2" s="17" t="s">
        <v>130</v>
      </c>
      <c r="BV2" s="17" t="s">
        <v>132</v>
      </c>
      <c r="BW2" s="17" t="s">
        <v>136</v>
      </c>
      <c r="BX2" s="17" t="s">
        <v>443</v>
      </c>
      <c r="BY2" s="17" t="s">
        <v>140</v>
      </c>
      <c r="BZ2" s="17" t="s">
        <v>142</v>
      </c>
      <c r="CA2" s="17" t="s">
        <v>144</v>
      </c>
      <c r="CB2" s="17" t="s">
        <v>290</v>
      </c>
      <c r="CC2" s="17" t="s">
        <v>148</v>
      </c>
      <c r="CD2" s="17" t="s">
        <v>150</v>
      </c>
      <c r="CE2" s="17" t="s">
        <v>625</v>
      </c>
      <c r="CF2" s="17" t="s">
        <v>291</v>
      </c>
      <c r="CG2" s="17"/>
      <c r="CH2" s="17" t="s">
        <v>626</v>
      </c>
      <c r="CJ2" s="15" t="s">
        <v>64</v>
      </c>
      <c r="CK2" s="15" t="s">
        <v>50</v>
      </c>
      <c r="CL2" s="15" t="s">
        <v>76</v>
      </c>
      <c r="CM2" s="15" t="s">
        <v>158</v>
      </c>
      <c r="CN2" s="15" t="s">
        <v>159</v>
      </c>
      <c r="CO2" s="15" t="s">
        <v>160</v>
      </c>
      <c r="CP2" s="15" t="s">
        <v>136</v>
      </c>
      <c r="CQ2" s="15" t="s">
        <v>161</v>
      </c>
      <c r="CR2" s="17" t="s">
        <v>351</v>
      </c>
      <c r="CS2" s="17" t="s">
        <v>42</v>
      </c>
      <c r="CT2" s="17" t="s">
        <v>408</v>
      </c>
      <c r="CU2" s="59" t="s">
        <v>402</v>
      </c>
      <c r="CV2" s="59" t="s">
        <v>405</v>
      </c>
      <c r="CW2" s="59" t="s">
        <v>412</v>
      </c>
      <c r="CX2" s="59" t="s">
        <v>389</v>
      </c>
      <c r="CY2" s="59" t="s">
        <v>286</v>
      </c>
      <c r="CZ2" s="59" t="s">
        <v>443</v>
      </c>
      <c r="DA2" s="59" t="s">
        <v>356</v>
      </c>
      <c r="DB2" s="59" t="s">
        <v>291</v>
      </c>
    </row>
    <row r="3" spans="1:106" x14ac:dyDescent="0.25">
      <c r="A3" s="11" t="s">
        <v>627</v>
      </c>
      <c r="B3" s="15">
        <v>51061.951849999998</v>
      </c>
      <c r="C3" s="15">
        <v>105.92837388</v>
      </c>
      <c r="D3" s="15">
        <v>14430.032800000001</v>
      </c>
      <c r="E3" s="15">
        <v>1128.4260501000001</v>
      </c>
      <c r="F3" s="15">
        <v>914.73772990999998</v>
      </c>
      <c r="G3" s="15">
        <v>391.70479415</v>
      </c>
      <c r="H3" s="15">
        <v>5042.7550709999996</v>
      </c>
      <c r="I3" s="15">
        <v>21.917793542999998</v>
      </c>
      <c r="J3" s="15">
        <v>120.80053015999999</v>
      </c>
      <c r="K3" s="15">
        <v>52.892524952999999</v>
      </c>
      <c r="L3" s="15">
        <v>3.7113727080999999</v>
      </c>
      <c r="M3" s="15">
        <v>17.817807738999999</v>
      </c>
      <c r="N3" s="15">
        <v>7.3946770982999999</v>
      </c>
      <c r="O3" s="15">
        <v>103.26157313</v>
      </c>
      <c r="P3" s="15">
        <v>83.782894696</v>
      </c>
      <c r="Q3" s="15">
        <v>2.4023449412</v>
      </c>
      <c r="R3" s="15">
        <v>448.60424974</v>
      </c>
      <c r="S3" s="15">
        <v>351.84467520999999</v>
      </c>
      <c r="U3" s="17" t="s">
        <v>543</v>
      </c>
      <c r="V3" s="15">
        <v>0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H3" s="15" t="str">
        <f>IF(CD3&lt;&gt;0,X3+V3+Z3+AA3+AC3+AE3+AF3+AG3+AI3+AJ3+AN3+AO3+AP3+AQ3+AY3+BA3+BS3+BZ3+CA3+CC3+CE3,"")</f>
        <v/>
      </c>
      <c r="CJ3" s="18" t="str">
        <f t="shared" ref="CJ3:CJ34" si="0">IF(AX3&lt;&gt;0,AM3/AX3,"")</f>
        <v/>
      </c>
      <c r="CK3" s="13">
        <f t="shared" ref="CK3:CK34" si="1">IF(B3&lt;&gt;0,(AD3-B3)/B3,"")</f>
        <v>-1</v>
      </c>
      <c r="CL3" s="13">
        <f t="shared" ref="CL3:CL36" si="2">IF(C3&lt;&gt;0,(AS3-C3)/C3,"")</f>
        <v>-1</v>
      </c>
      <c r="CM3" s="13">
        <f t="shared" ref="CM3:CM36" si="3">IF(D3&lt;&gt;0,(AX3-D3)/D3,"")</f>
        <v>-1</v>
      </c>
      <c r="CN3" s="13">
        <f t="shared" ref="CN3:CN36" si="4">IF(E3&lt;&gt;0,(BH3-E3)/E3,"")</f>
        <v>-1</v>
      </c>
      <c r="CO3" s="13">
        <f t="shared" ref="CO3:CO36" si="5">IF(F3&lt;&gt;0,(BI3-F3)/F3,"")</f>
        <v>-1</v>
      </c>
      <c r="CP3" s="13">
        <f t="shared" ref="CP3:CP36" si="6">IF(G3&lt;&gt;0,(BW3-G3)/G3,"")</f>
        <v>-1</v>
      </c>
      <c r="CQ3" s="13">
        <f t="shared" ref="CQ3:CQ36" si="7">IF(H3&lt;&gt;0,(CD3-H3)/H3,"")</f>
        <v>-1</v>
      </c>
      <c r="CR3" s="13">
        <f t="shared" ref="CR3:CR34" si="8">IF(I3&lt;&gt;0,(Y3-I3)/I3,"")</f>
        <v>-1</v>
      </c>
      <c r="CS3" s="13">
        <f t="shared" ref="CS3:CS34" si="9">IF(J3&lt;&gt;0,(AA3-J3)/J3,"")</f>
        <v>-1</v>
      </c>
      <c r="CT3" s="13">
        <f t="shared" ref="CT3:CT34" si="10">IF(K3&lt;&gt;0,(AK3-K3)/K3,"")</f>
        <v>-1</v>
      </c>
      <c r="CU3" s="13">
        <f t="shared" ref="CU3:CU34" si="11">IF(L3&lt;&gt;0,(W3-L3)/L3,"")</f>
        <v>-1</v>
      </c>
      <c r="CV3" s="13">
        <f t="shared" ref="CV3:CV34" si="12">IF(M3&lt;&gt;0,(AB3-M3)/M3,"")</f>
        <v>-1</v>
      </c>
      <c r="CW3" s="13">
        <f t="shared" ref="CW3:CW34" si="13">IF(N3&lt;&gt;0,(AR3-N3)/N3,"")</f>
        <v>-1</v>
      </c>
      <c r="CX3" s="13">
        <f t="shared" ref="CX3:CX34" si="14">IF(O3&lt;&gt;0,(AH3-O3)/O3,"")</f>
        <v>-1</v>
      </c>
      <c r="CY3" s="13">
        <f t="shared" ref="CY3:CY34" si="15">IF(P3&lt;&gt;0,(AL3-P3)/P3,"")</f>
        <v>-1</v>
      </c>
      <c r="CZ3" s="13">
        <f t="shared" ref="CZ3:CZ34" si="16">IF(Q3&lt;&gt;0,(BX3-Q3)/Q3,"")</f>
        <v>-1</v>
      </c>
      <c r="DA3" s="13">
        <f t="shared" ref="DA3:DA34" si="17">IF(R3&lt;&gt;0,(CB3-R3)/R3,"")</f>
        <v>-1</v>
      </c>
      <c r="DB3" s="13">
        <f t="shared" ref="DB3:DB34" si="18">IF(S3&lt;&gt;0,(CF3-S3)/S3,"")</f>
        <v>-1</v>
      </c>
    </row>
    <row r="4" spans="1:106" x14ac:dyDescent="0.25">
      <c r="A4" s="54" t="s">
        <v>544</v>
      </c>
      <c r="B4" s="15">
        <v>222953.9963</v>
      </c>
      <c r="C4" s="15">
        <v>368.43670321000002</v>
      </c>
      <c r="D4" s="15">
        <v>56410.756410000002</v>
      </c>
      <c r="E4" s="15">
        <v>1710.7060836000001</v>
      </c>
      <c r="F4" s="15">
        <v>1143.4891382000001</v>
      </c>
      <c r="G4" s="15">
        <v>858.77189453000005</v>
      </c>
      <c r="H4" s="15">
        <v>18064.635676999998</v>
      </c>
      <c r="I4" s="15">
        <v>85.212179433000003</v>
      </c>
      <c r="J4" s="15">
        <v>500.75918703000002</v>
      </c>
      <c r="K4" s="15">
        <v>201.84954762999999</v>
      </c>
      <c r="L4" s="15">
        <v>14.612797685</v>
      </c>
      <c r="M4" s="15">
        <v>75.853004184</v>
      </c>
      <c r="N4" s="15">
        <v>29.483159156999999</v>
      </c>
      <c r="O4" s="15">
        <v>362.30308616000002</v>
      </c>
      <c r="P4" s="15">
        <v>277.31257657999998</v>
      </c>
      <c r="Q4" s="15">
        <v>10.075844</v>
      </c>
      <c r="R4" s="15">
        <v>1589.3048629</v>
      </c>
      <c r="S4" s="15">
        <v>1249.3118606</v>
      </c>
      <c r="U4" s="17" t="s">
        <v>434</v>
      </c>
      <c r="V4" s="15">
        <v>37.558559039132</v>
      </c>
      <c r="W4" s="15">
        <v>14.6176695327795</v>
      </c>
      <c r="X4" s="15">
        <v>85.244265166799593</v>
      </c>
      <c r="Y4" s="15">
        <v>85.245118797156593</v>
      </c>
      <c r="Z4" s="15">
        <v>48.537332802625698</v>
      </c>
      <c r="AA4" s="15">
        <v>500.64566731348401</v>
      </c>
      <c r="AB4" s="15">
        <v>75.839999377718897</v>
      </c>
      <c r="AC4" s="15">
        <v>903.36222649051695</v>
      </c>
      <c r="AD4" s="15">
        <v>222923.35388041</v>
      </c>
      <c r="AE4" s="15">
        <v>1125.98806614362</v>
      </c>
      <c r="AF4" s="15">
        <v>322.38112864078403</v>
      </c>
      <c r="AG4" s="15">
        <v>307.82740514122202</v>
      </c>
      <c r="AH4" s="15">
        <v>362.22434577043202</v>
      </c>
      <c r="AI4" s="15">
        <v>15.8231464602099</v>
      </c>
      <c r="AJ4" s="15">
        <v>201.94978883894601</v>
      </c>
      <c r="AK4" s="15">
        <v>201.94982657065501</v>
      </c>
      <c r="AL4" s="15">
        <v>277.25253350253701</v>
      </c>
      <c r="AM4" s="15">
        <v>451.38899430656301</v>
      </c>
      <c r="AN4" s="15">
        <v>664.619983951123</v>
      </c>
      <c r="AO4" s="15">
        <v>12.6337956443351</v>
      </c>
      <c r="AP4" s="15">
        <v>5.8413409686800399</v>
      </c>
      <c r="AQ4" s="15">
        <v>94.062553266489104</v>
      </c>
      <c r="AR4" s="15">
        <v>29.489725804684198</v>
      </c>
      <c r="AS4" s="15">
        <v>368.41220886588701</v>
      </c>
      <c r="AT4" s="15">
        <v>0</v>
      </c>
      <c r="AU4" s="15">
        <v>18678.238675022101</v>
      </c>
      <c r="AV4" s="15">
        <v>47377.400115301702</v>
      </c>
      <c r="AW4" s="15">
        <v>8594.8093590612698</v>
      </c>
      <c r="AX4" s="15">
        <v>56423.598468669501</v>
      </c>
      <c r="AY4" s="15">
        <v>576.67866651234306</v>
      </c>
      <c r="AZ4" s="15">
        <v>1.18145288116536</v>
      </c>
      <c r="BA4" s="15">
        <v>9244.9758154003903</v>
      </c>
      <c r="BB4" s="15">
        <v>6.1706968258954804</v>
      </c>
      <c r="BC4" s="15">
        <v>1.16271804538214</v>
      </c>
      <c r="BD4" s="15">
        <v>600.86734095030204</v>
      </c>
      <c r="BE4" s="15">
        <v>11.355514696561301</v>
      </c>
      <c r="BF4" s="15">
        <v>0.54842666820990205</v>
      </c>
      <c r="BG4" s="15">
        <v>0.353003108517005</v>
      </c>
      <c r="BH4" s="15">
        <v>1711.5464134382701</v>
      </c>
      <c r="BI4" s="15">
        <v>1144.14212897589</v>
      </c>
      <c r="BJ4" s="15">
        <v>567.40428446237502</v>
      </c>
      <c r="BK4" s="15">
        <v>6.1069091861086697</v>
      </c>
      <c r="BL4" s="15">
        <v>7.3873733582455595E-2</v>
      </c>
      <c r="BM4" s="15">
        <v>41.4830015928394</v>
      </c>
      <c r="BN4" s="15">
        <v>1.40475736701995</v>
      </c>
      <c r="BO4" s="15">
        <v>55.299627198421398</v>
      </c>
      <c r="BP4" s="15">
        <v>8.0480589074995699</v>
      </c>
      <c r="BQ4" s="15">
        <v>1.8360702216196201</v>
      </c>
      <c r="BR4" s="15">
        <v>262.02948229964102</v>
      </c>
      <c r="BS4" s="15">
        <v>46.854302027163001</v>
      </c>
      <c r="BT4" s="15">
        <v>6.3591943760092997</v>
      </c>
      <c r="BU4" s="15">
        <v>139.53846988210699</v>
      </c>
      <c r="BV4" s="15">
        <v>0.32353103501490899</v>
      </c>
      <c r="BW4" s="15">
        <v>858.67446573741802</v>
      </c>
      <c r="BX4" s="15">
        <v>10.0745048412341</v>
      </c>
      <c r="BY4" s="15">
        <v>0</v>
      </c>
      <c r="BZ4" s="15">
        <v>0.40650630170163699</v>
      </c>
      <c r="CA4" s="15">
        <v>2113.25354810628</v>
      </c>
      <c r="CB4" s="15">
        <v>1588.9601143083401</v>
      </c>
      <c r="CC4" s="15">
        <v>219.85870707981201</v>
      </c>
      <c r="CD4" s="15">
        <v>18061.351890518399</v>
      </c>
      <c r="CE4" s="15">
        <v>3100.8821613447099</v>
      </c>
      <c r="CF4" s="15">
        <v>1249.05266139265</v>
      </c>
      <c r="CH4" s="15">
        <f t="shared" ref="CH4:CH34" si="19">IF(CD4&lt;&gt;0,X4+V4+Z4+AA4+AC4+AE4+AF4+AG4+AI4+AJ4+AN4+AO4+AP4+AQ4+AY4+BA4+BS4+BZ4+CA4+CC4+CE4,"")</f>
        <v>19629.384966640369</v>
      </c>
      <c r="CJ4" s="18">
        <f t="shared" si="0"/>
        <v>8.0000036608300889E-3</v>
      </c>
      <c r="CK4" s="13">
        <f t="shared" si="1"/>
        <v>-1.3743830610137199E-4</v>
      </c>
      <c r="CL4" s="13">
        <f t="shared" si="2"/>
        <v>-6.648182414944639E-5</v>
      </c>
      <c r="CM4" s="13">
        <f t="shared" si="3"/>
        <v>2.2765265858450199E-4</v>
      </c>
      <c r="CN4" s="13">
        <f t="shared" si="4"/>
        <v>4.9121812702134274E-4</v>
      </c>
      <c r="CO4" s="13">
        <f t="shared" si="5"/>
        <v>5.7105113995036926E-4</v>
      </c>
      <c r="CP4" s="13">
        <f t="shared" si="6"/>
        <v>-1.1345130552433647E-4</v>
      </c>
      <c r="CQ4" s="13">
        <f t="shared" si="7"/>
        <v>-1.8177983438548792E-4</v>
      </c>
      <c r="CR4" s="13">
        <f t="shared" si="8"/>
        <v>3.8655699661442605E-4</v>
      </c>
      <c r="CS4" s="13">
        <f t="shared" si="9"/>
        <v>-2.2669522488303042E-4</v>
      </c>
      <c r="CT4" s="13">
        <f t="shared" si="10"/>
        <v>4.9680042304990732E-4</v>
      </c>
      <c r="CU4" s="13">
        <f t="shared" si="11"/>
        <v>3.333959645866103E-4</v>
      </c>
      <c r="CV4" s="13">
        <f t="shared" si="12"/>
        <v>-1.7144747819817989E-4</v>
      </c>
      <c r="CW4" s="13">
        <f t="shared" si="13"/>
        <v>2.2272537516183826E-4</v>
      </c>
      <c r="CX4" s="13">
        <f t="shared" si="14"/>
        <v>-2.1733292532104999E-4</v>
      </c>
      <c r="CY4" s="13">
        <f t="shared" si="15"/>
        <v>-2.1651768629994729E-4</v>
      </c>
      <c r="CZ4" s="13">
        <f t="shared" si="16"/>
        <v>-1.3290785029023271E-4</v>
      </c>
      <c r="DA4" s="13">
        <f t="shared" si="17"/>
        <v>-2.1691784861897071E-4</v>
      </c>
      <c r="DB4" s="13">
        <f t="shared" si="18"/>
        <v>-2.0747358247732406E-4</v>
      </c>
    </row>
    <row r="5" spans="1:106" x14ac:dyDescent="0.25">
      <c r="A5" s="11" t="s">
        <v>545</v>
      </c>
      <c r="B5" s="15">
        <v>63935.080766999999</v>
      </c>
      <c r="C5" s="15">
        <v>98.327012210999996</v>
      </c>
      <c r="D5" s="15">
        <v>15062.630612999999</v>
      </c>
      <c r="E5" s="15">
        <v>1043.0692885999999</v>
      </c>
      <c r="F5" s="15">
        <v>845.22007322000002</v>
      </c>
      <c r="G5" s="15">
        <v>369.79167078</v>
      </c>
      <c r="H5" s="15">
        <v>5071.1478084999999</v>
      </c>
      <c r="I5" s="15">
        <v>22.55802005</v>
      </c>
      <c r="J5" s="15">
        <v>133.43918962999999</v>
      </c>
      <c r="K5" s="15">
        <v>53.542382586000002</v>
      </c>
      <c r="L5" s="15">
        <v>3.8559866083999998</v>
      </c>
      <c r="M5" s="15">
        <v>19.817299062</v>
      </c>
      <c r="N5" s="15">
        <v>7.8018753233</v>
      </c>
      <c r="O5" s="15">
        <v>101.03982286</v>
      </c>
      <c r="P5" s="15">
        <v>82.659955699999998</v>
      </c>
      <c r="Q5" s="15">
        <v>2.6684136598000001</v>
      </c>
      <c r="R5" s="15">
        <v>450.11487395</v>
      </c>
      <c r="S5" s="15">
        <v>347.66133739000003</v>
      </c>
      <c r="U5" s="17" t="s">
        <v>435</v>
      </c>
      <c r="V5" s="15">
        <v>5.7186479193413602</v>
      </c>
      <c r="W5" s="15">
        <v>2.0989909981878099</v>
      </c>
      <c r="X5" s="15">
        <v>12.0820278233892</v>
      </c>
      <c r="Y5" s="15">
        <v>12.082139413500199</v>
      </c>
      <c r="Z5" s="15">
        <v>7.0719565411134502</v>
      </c>
      <c r="AA5" s="15">
        <v>76.822052806206798</v>
      </c>
      <c r="AB5" s="15">
        <v>11.824544228921701</v>
      </c>
      <c r="AC5" s="15">
        <v>127.720372058753</v>
      </c>
      <c r="AD5" s="15">
        <v>35870.138683509998</v>
      </c>
      <c r="AE5" s="15">
        <v>171.58887122888899</v>
      </c>
      <c r="AF5" s="15">
        <v>48.942280329238201</v>
      </c>
      <c r="AG5" s="15">
        <v>45.682720339655098</v>
      </c>
      <c r="AH5" s="15">
        <v>55.7308889291048</v>
      </c>
      <c r="AI5" s="15">
        <v>2.4242100463118299</v>
      </c>
      <c r="AJ5" s="15">
        <v>28.034851436946099</v>
      </c>
      <c r="AK5" s="15">
        <v>28.034853952393401</v>
      </c>
      <c r="AL5" s="15">
        <v>45.774750608889001</v>
      </c>
      <c r="AM5" s="15">
        <v>67.509841057777507</v>
      </c>
      <c r="AN5" s="15">
        <v>108.41568651994901</v>
      </c>
      <c r="AO5" s="15">
        <v>2.0083851644945598</v>
      </c>
      <c r="AP5" s="15">
        <v>0.78255374860254501</v>
      </c>
      <c r="AQ5" s="15">
        <v>14.9572005492044</v>
      </c>
      <c r="AR5" s="15">
        <v>4.2818203628823204</v>
      </c>
      <c r="AS5" s="15">
        <v>52.833376312439</v>
      </c>
      <c r="AT5" s="15">
        <v>0</v>
      </c>
      <c r="AU5" s="15">
        <v>2908.58198912018</v>
      </c>
      <c r="AV5" s="15">
        <v>7127.7465813478002</v>
      </c>
      <c r="AW5" s="15">
        <v>1243.4527052365199</v>
      </c>
      <c r="AX5" s="15">
        <v>8438.7091276420997</v>
      </c>
      <c r="AY5" s="15">
        <v>88.075870524755203</v>
      </c>
      <c r="AZ5" s="15">
        <v>0.15353021820246099</v>
      </c>
      <c r="BA5" s="15">
        <v>1459.54945720002</v>
      </c>
      <c r="BB5" s="15">
        <v>0.78926309738366396</v>
      </c>
      <c r="BC5" s="15">
        <v>0.14551166134801499</v>
      </c>
      <c r="BD5" s="15">
        <v>81.925310272987403</v>
      </c>
      <c r="BE5" s="15">
        <v>1.3195202742549701</v>
      </c>
      <c r="BF5" s="15">
        <v>5.95799348534201E-2</v>
      </c>
      <c r="BG5" s="15">
        <v>4.5722279909830903E-2</v>
      </c>
      <c r="BH5" s="15">
        <v>478.78714882532199</v>
      </c>
      <c r="BI5" s="15">
        <v>393.79442606204901</v>
      </c>
      <c r="BJ5" s="15">
        <v>84.992722763273093</v>
      </c>
      <c r="BK5" s="15">
        <v>0.62880714077062605</v>
      </c>
      <c r="BL5" s="15">
        <v>8.2544827130078199E-3</v>
      </c>
      <c r="BM5" s="15">
        <v>4.7334919448623998</v>
      </c>
      <c r="BN5" s="15">
        <v>0.168376851138411</v>
      </c>
      <c r="BO5" s="15">
        <v>7.0899928019092</v>
      </c>
      <c r="BP5" s="15">
        <v>1.0764720371258301</v>
      </c>
      <c r="BQ5" s="15">
        <v>0.23279530966671599</v>
      </c>
      <c r="BR5" s="15">
        <v>33.711401423083402</v>
      </c>
      <c r="BS5" s="15">
        <v>6.8690275504290703</v>
      </c>
      <c r="BT5" s="15">
        <v>0.69128663392802903</v>
      </c>
      <c r="BU5" s="15">
        <v>260.97839701935101</v>
      </c>
      <c r="BV5" s="15">
        <v>3.6712678560602299E-2</v>
      </c>
      <c r="BW5" s="15">
        <v>192.71260084767701</v>
      </c>
      <c r="BX5" s="15">
        <v>1.5317319840715999</v>
      </c>
      <c r="BY5" s="15">
        <v>0</v>
      </c>
      <c r="BZ5" s="15">
        <v>5.30178664462485E-2</v>
      </c>
      <c r="CA5" s="15">
        <v>331.22045430462299</v>
      </c>
      <c r="CB5" s="15">
        <v>250.67948239231399</v>
      </c>
      <c r="CC5" s="15">
        <v>34.4590425196184</v>
      </c>
      <c r="CD5" s="15">
        <v>2819.1610257003699</v>
      </c>
      <c r="CE5" s="15">
        <v>475.00358261302802</v>
      </c>
      <c r="CF5" s="15">
        <v>192.355010516487</v>
      </c>
      <c r="CH5" s="15">
        <f t="shared" si="19"/>
        <v>3047.4822690910141</v>
      </c>
      <c r="CJ5" s="18">
        <f t="shared" si="0"/>
        <v>8.0000199126001575E-3</v>
      </c>
      <c r="CK5" s="13">
        <f t="shared" si="1"/>
        <v>-0.43895998482848059</v>
      </c>
      <c r="CL5" s="13">
        <f t="shared" si="2"/>
        <v>-0.46267688680437247</v>
      </c>
      <c r="CM5" s="13">
        <f t="shared" si="3"/>
        <v>-0.43975860894052848</v>
      </c>
      <c r="CN5" s="13">
        <f t="shared" si="4"/>
        <v>-0.54098241213874998</v>
      </c>
      <c r="CO5" s="13">
        <f t="shared" si="5"/>
        <v>-0.53409243516682392</v>
      </c>
      <c r="CP5" s="13">
        <f t="shared" si="6"/>
        <v>-0.47886170491296048</v>
      </c>
      <c r="CQ5" s="13">
        <f t="shared" si="7"/>
        <v>-0.44407831675207027</v>
      </c>
      <c r="CR5" s="13">
        <f t="shared" si="8"/>
        <v>-0.46439716842524043</v>
      </c>
      <c r="CS5" s="13">
        <f t="shared" si="9"/>
        <v>-0.42429167159049086</v>
      </c>
      <c r="CT5" s="13">
        <f t="shared" si="10"/>
        <v>-0.47639883400101407</v>
      </c>
      <c r="CU5" s="13">
        <f t="shared" si="11"/>
        <v>-0.45565397099271471</v>
      </c>
      <c r="CV5" s="13">
        <f t="shared" si="12"/>
        <v>-0.40332210802654433</v>
      </c>
      <c r="CW5" s="13">
        <f t="shared" si="13"/>
        <v>-0.45118062190832137</v>
      </c>
      <c r="CX5" s="13">
        <f t="shared" si="14"/>
        <v>-0.44842649807170493</v>
      </c>
      <c r="CY5" s="13">
        <f t="shared" si="15"/>
        <v>-0.44622822234480097</v>
      </c>
      <c r="CZ5" s="13">
        <f t="shared" si="16"/>
        <v>-0.42597656160012143</v>
      </c>
      <c r="DA5" s="13">
        <f t="shared" si="17"/>
        <v>-0.44307665242770861</v>
      </c>
      <c r="DB5" s="13">
        <f t="shared" si="18"/>
        <v>-0.44671727963611113</v>
      </c>
    </row>
    <row r="6" spans="1:106" x14ac:dyDescent="0.25">
      <c r="A6" s="11" t="s">
        <v>628</v>
      </c>
      <c r="B6" s="15">
        <v>41063.890530999997</v>
      </c>
      <c r="C6" s="15">
        <v>54.107596403000002</v>
      </c>
      <c r="D6" s="15">
        <v>7200.2462094000002</v>
      </c>
      <c r="E6" s="15">
        <v>571.90499122000006</v>
      </c>
      <c r="F6" s="15">
        <v>463.27289517999998</v>
      </c>
      <c r="G6" s="15">
        <v>212.88740469000001</v>
      </c>
      <c r="H6" s="15">
        <v>2853.1529258</v>
      </c>
      <c r="I6" s="15">
        <v>12.446181982000001</v>
      </c>
      <c r="J6" s="15">
        <v>73.956010722000002</v>
      </c>
      <c r="K6" s="15">
        <v>29.567393638999999</v>
      </c>
      <c r="L6" s="15">
        <v>2.1213248119000001</v>
      </c>
      <c r="M6" s="15">
        <v>10.841934314</v>
      </c>
      <c r="N6" s="15">
        <v>4.3091622964000003</v>
      </c>
      <c r="O6" s="15">
        <v>56.625754211</v>
      </c>
      <c r="P6" s="15">
        <v>47.454149385999997</v>
      </c>
      <c r="Q6" s="15">
        <v>1.4791939908</v>
      </c>
      <c r="R6" s="15">
        <v>254.06441681000001</v>
      </c>
      <c r="S6" s="15">
        <v>194.81967509</v>
      </c>
      <c r="U6" s="17" t="s">
        <v>546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H6" s="15" t="str">
        <f t="shared" si="19"/>
        <v/>
      </c>
      <c r="CJ6" s="18" t="str">
        <f t="shared" si="0"/>
        <v/>
      </c>
      <c r="CK6" s="13">
        <f t="shared" si="1"/>
        <v>-1</v>
      </c>
      <c r="CL6" s="13">
        <f t="shared" si="2"/>
        <v>-1</v>
      </c>
      <c r="CM6" s="13">
        <f t="shared" si="3"/>
        <v>-1</v>
      </c>
      <c r="CN6" s="13">
        <f t="shared" si="4"/>
        <v>-1</v>
      </c>
      <c r="CO6" s="13">
        <f t="shared" si="5"/>
        <v>-1</v>
      </c>
      <c r="CP6" s="13">
        <f t="shared" si="6"/>
        <v>-1</v>
      </c>
      <c r="CQ6" s="13">
        <f t="shared" si="7"/>
        <v>-1</v>
      </c>
      <c r="CR6" s="13">
        <f t="shared" si="8"/>
        <v>-1</v>
      </c>
      <c r="CS6" s="13">
        <f t="shared" si="9"/>
        <v>-1</v>
      </c>
      <c r="CT6" s="13">
        <f t="shared" si="10"/>
        <v>-1</v>
      </c>
      <c r="CU6" s="13">
        <f t="shared" si="11"/>
        <v>-1</v>
      </c>
      <c r="CV6" s="13">
        <f t="shared" si="12"/>
        <v>-1</v>
      </c>
      <c r="CW6" s="13">
        <f t="shared" si="13"/>
        <v>-1</v>
      </c>
      <c r="CX6" s="13">
        <f t="shared" si="14"/>
        <v>-1</v>
      </c>
      <c r="CY6" s="13">
        <f t="shared" si="15"/>
        <v>-1</v>
      </c>
      <c r="CZ6" s="13">
        <f t="shared" si="16"/>
        <v>-1</v>
      </c>
      <c r="DA6" s="13">
        <f t="shared" si="17"/>
        <v>-1</v>
      </c>
      <c r="DB6" s="13">
        <f t="shared" si="18"/>
        <v>-1</v>
      </c>
    </row>
    <row r="7" spans="1:106" x14ac:dyDescent="0.25">
      <c r="A7" s="11" t="s">
        <v>629</v>
      </c>
      <c r="B7" s="15">
        <v>115421.31376999999</v>
      </c>
      <c r="C7" s="15">
        <v>216.93665278</v>
      </c>
      <c r="D7" s="15">
        <v>29633.596147</v>
      </c>
      <c r="E7" s="15">
        <v>987.41933693999999</v>
      </c>
      <c r="F7" s="15">
        <v>655.73109119000003</v>
      </c>
      <c r="G7" s="15">
        <v>517.94241747000001</v>
      </c>
      <c r="H7" s="15">
        <v>10900.147496</v>
      </c>
      <c r="I7" s="15">
        <v>44.918776526999999</v>
      </c>
      <c r="J7" s="15">
        <v>249.19268683000001</v>
      </c>
      <c r="K7" s="15">
        <v>108.38972633</v>
      </c>
      <c r="L7" s="15">
        <v>7.5904630514999996</v>
      </c>
      <c r="M7" s="15">
        <v>36.302420281000003</v>
      </c>
      <c r="N7" s="15">
        <v>15.170837607999999</v>
      </c>
      <c r="O7" s="15">
        <v>221.30415925</v>
      </c>
      <c r="P7" s="15">
        <v>190.05676170999999</v>
      </c>
      <c r="Q7" s="15">
        <v>4.9398273638000001</v>
      </c>
      <c r="R7" s="15">
        <v>976.99938417999999</v>
      </c>
      <c r="S7" s="15">
        <v>753.28070398</v>
      </c>
      <c r="U7" s="17" t="s">
        <v>547</v>
      </c>
      <c r="V7" s="15">
        <v>17.789178470498001</v>
      </c>
      <c r="W7" s="15">
        <v>7.5945081192315502</v>
      </c>
      <c r="X7" s="15">
        <v>44.944526893348801</v>
      </c>
      <c r="Y7" s="15">
        <v>44.944923077090401</v>
      </c>
      <c r="Z7" s="15">
        <v>25.028781761570102</v>
      </c>
      <c r="AA7" s="15">
        <v>249.17074107772001</v>
      </c>
      <c r="AB7" s="15">
        <v>36.300581074761098</v>
      </c>
      <c r="AC7" s="15">
        <v>473.30722928193899</v>
      </c>
      <c r="AD7" s="15">
        <v>115418.189036194</v>
      </c>
      <c r="AE7" s="15">
        <v>542.785567041852</v>
      </c>
      <c r="AF7" s="15">
        <v>157.30791136175799</v>
      </c>
      <c r="AG7" s="15">
        <v>157.37909356760201</v>
      </c>
      <c r="AH7" s="15">
        <v>221.27592453580201</v>
      </c>
      <c r="AI7" s="15">
        <v>7.4478157334961601</v>
      </c>
      <c r="AJ7" s="15">
        <v>108.465688049682</v>
      </c>
      <c r="AK7" s="15">
        <v>108.46571767238299</v>
      </c>
      <c r="AL7" s="15">
        <v>190.027159333578</v>
      </c>
      <c r="AM7" s="15">
        <v>237.167302651608</v>
      </c>
      <c r="AN7" s="15">
        <v>420.33950508375801</v>
      </c>
      <c r="AO7" s="15">
        <v>5.8635682377344098</v>
      </c>
      <c r="AP7" s="15">
        <v>3.3188793392681699</v>
      </c>
      <c r="AQ7" s="15">
        <v>41.815881789420899</v>
      </c>
      <c r="AR7" s="15">
        <v>15.176861580715901</v>
      </c>
      <c r="AS7" s="15">
        <v>216.94119413350001</v>
      </c>
      <c r="AT7" s="15">
        <v>0</v>
      </c>
      <c r="AU7" s="15">
        <v>11227.7036682705</v>
      </c>
      <c r="AV7" s="15">
        <v>24973.124715465899</v>
      </c>
      <c r="AW7" s="15">
        <v>4435.64721945358</v>
      </c>
      <c r="AX7" s="15">
        <v>29645.9392375711</v>
      </c>
      <c r="AY7" s="15">
        <v>297.180823085258</v>
      </c>
      <c r="AZ7" s="15">
        <v>0.66458448045327001</v>
      </c>
      <c r="BA7" s="15">
        <v>5894.4396205767298</v>
      </c>
      <c r="BB7" s="15">
        <v>3.4657571109531098</v>
      </c>
      <c r="BC7" s="15">
        <v>0.67306217397774404</v>
      </c>
      <c r="BD7" s="15">
        <v>349.18492278862601</v>
      </c>
      <c r="BE7" s="15">
        <v>6.4878752073722596</v>
      </c>
      <c r="BF7" s="15">
        <v>0.32295001052707001</v>
      </c>
      <c r="BG7" s="15">
        <v>0.19969463273753399</v>
      </c>
      <c r="BH7" s="15">
        <v>988.216220122962</v>
      </c>
      <c r="BI7" s="15">
        <v>656.35376153954201</v>
      </c>
      <c r="BJ7" s="15">
        <v>331.86245858341999</v>
      </c>
      <c r="BK7" s="15">
        <v>3.5811049760522899</v>
      </c>
      <c r="BL7" s="15">
        <v>4.3504608927616699E-2</v>
      </c>
      <c r="BM7" s="15">
        <v>23.830272929997701</v>
      </c>
      <c r="BN7" s="15">
        <v>0.82318807519965498</v>
      </c>
      <c r="BO7" s="15">
        <v>30.8469870269019</v>
      </c>
      <c r="BP7" s="15">
        <v>4.4389819441459002</v>
      </c>
      <c r="BQ7" s="15">
        <v>1.03355549254011</v>
      </c>
      <c r="BR7" s="15">
        <v>145.72022316286001</v>
      </c>
      <c r="BS7" s="15">
        <v>28.198151677417901</v>
      </c>
      <c r="BT7" s="15">
        <v>3.7138016125707498</v>
      </c>
      <c r="BU7" s="15">
        <v>81.136045282935598</v>
      </c>
      <c r="BV7" s="15">
        <v>0.18725002276272201</v>
      </c>
      <c r="BW7" s="15">
        <v>517.92750033565301</v>
      </c>
      <c r="BX7" s="15">
        <v>4.9398144491862199</v>
      </c>
      <c r="BY7" s="15">
        <v>0</v>
      </c>
      <c r="BZ7" s="15">
        <v>0.23673340079213601</v>
      </c>
      <c r="CA7" s="15">
        <v>1275.53683505608</v>
      </c>
      <c r="CB7" s="15">
        <v>976.86969186924102</v>
      </c>
      <c r="CC7" s="15">
        <v>129.74528655795899</v>
      </c>
      <c r="CD7" s="15">
        <v>10899.167925285299</v>
      </c>
      <c r="CE7" s="15">
        <v>1831.5345509945701</v>
      </c>
      <c r="CF7" s="15">
        <v>753.19013917972495</v>
      </c>
      <c r="CH7" s="15">
        <f t="shared" si="19"/>
        <v>11711.836369038454</v>
      </c>
      <c r="CJ7" s="18">
        <f t="shared" si="0"/>
        <v>7.9999928742699265E-3</v>
      </c>
      <c r="CK7" s="13">
        <f t="shared" si="1"/>
        <v>-2.7072415864350522E-5</v>
      </c>
      <c r="CL7" s="13">
        <f t="shared" si="2"/>
        <v>2.0934007424774682E-5</v>
      </c>
      <c r="CM7" s="13">
        <f t="shared" si="3"/>
        <v>4.1652354678353411E-4</v>
      </c>
      <c r="CN7" s="13">
        <f t="shared" si="4"/>
        <v>8.0703623389788643E-4</v>
      </c>
      <c r="CO7" s="13">
        <f t="shared" si="5"/>
        <v>9.4958186047267414E-4</v>
      </c>
      <c r="CP7" s="13">
        <f t="shared" si="6"/>
        <v>-2.8800758238468884E-5</v>
      </c>
      <c r="CQ7" s="13">
        <f t="shared" si="7"/>
        <v>-8.9867656842251758E-5</v>
      </c>
      <c r="CR7" s="13">
        <f t="shared" si="8"/>
        <v>5.8208509028927018E-4</v>
      </c>
      <c r="CS7" s="13">
        <f t="shared" si="9"/>
        <v>-8.806740101075128E-5</v>
      </c>
      <c r="CT7" s="13">
        <f t="shared" si="10"/>
        <v>7.0109359028761216E-4</v>
      </c>
      <c r="CU7" s="13">
        <f t="shared" si="11"/>
        <v>5.3291448810244789E-4</v>
      </c>
      <c r="CV7" s="13">
        <f t="shared" si="12"/>
        <v>-5.0663460581112785E-5</v>
      </c>
      <c r="CW7" s="13">
        <f t="shared" si="13"/>
        <v>3.9707581555845583E-4</v>
      </c>
      <c r="CX7" s="13">
        <f t="shared" si="14"/>
        <v>-1.2758329664331699E-4</v>
      </c>
      <c r="CY7" s="13">
        <f t="shared" si="15"/>
        <v>-1.5575544987533841E-4</v>
      </c>
      <c r="CZ7" s="13">
        <f t="shared" si="16"/>
        <v>-2.6143856513709564E-6</v>
      </c>
      <c r="DA7" s="13">
        <f t="shared" si="17"/>
        <v>-1.3274553992459318E-4</v>
      </c>
      <c r="DB7" s="13">
        <f t="shared" si="18"/>
        <v>-1.2022716073376454E-4</v>
      </c>
    </row>
    <row r="8" spans="1:106" x14ac:dyDescent="0.25">
      <c r="A8" s="11" t="s">
        <v>630</v>
      </c>
      <c r="B8" s="15">
        <v>46513.811644000001</v>
      </c>
      <c r="C8" s="15">
        <v>64.199396394999994</v>
      </c>
      <c r="D8" s="15">
        <v>8799.9724162999992</v>
      </c>
      <c r="E8" s="15">
        <v>678.57466050000005</v>
      </c>
      <c r="F8" s="15">
        <v>549.68073804000005</v>
      </c>
      <c r="G8" s="15">
        <v>248.96099559999999</v>
      </c>
      <c r="H8" s="15">
        <v>3483.1394570000002</v>
      </c>
      <c r="I8" s="15">
        <v>14.723435067</v>
      </c>
      <c r="J8" s="15">
        <v>87.719655900000006</v>
      </c>
      <c r="K8" s="15">
        <v>34.975835119000003</v>
      </c>
      <c r="L8" s="15">
        <v>2.5107395239999999</v>
      </c>
      <c r="M8" s="15">
        <v>12.839734428</v>
      </c>
      <c r="N8" s="15">
        <v>5.0950542389000004</v>
      </c>
      <c r="O8" s="15">
        <v>69.401012140000006</v>
      </c>
      <c r="P8" s="15">
        <v>58.952735156999999</v>
      </c>
      <c r="Q8" s="15">
        <v>1.7467961087999999</v>
      </c>
      <c r="R8" s="15">
        <v>311.14839665</v>
      </c>
      <c r="S8" s="15">
        <v>238.19170836000001</v>
      </c>
      <c r="U8" s="17" t="s">
        <v>548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H8" s="15" t="str">
        <f t="shared" si="19"/>
        <v/>
      </c>
      <c r="CJ8" s="18" t="str">
        <f t="shared" si="0"/>
        <v/>
      </c>
      <c r="CK8" s="13">
        <f t="shared" si="1"/>
        <v>-1</v>
      </c>
      <c r="CL8" s="13">
        <f t="shared" si="2"/>
        <v>-1</v>
      </c>
      <c r="CM8" s="13">
        <f t="shared" si="3"/>
        <v>-1</v>
      </c>
      <c r="CN8" s="13">
        <f t="shared" si="4"/>
        <v>-1</v>
      </c>
      <c r="CO8" s="13">
        <f t="shared" si="5"/>
        <v>-1</v>
      </c>
      <c r="CP8" s="13">
        <f t="shared" si="6"/>
        <v>-1</v>
      </c>
      <c r="CQ8" s="13">
        <f t="shared" si="7"/>
        <v>-1</v>
      </c>
      <c r="CR8" s="13">
        <f t="shared" si="8"/>
        <v>-1</v>
      </c>
      <c r="CS8" s="13">
        <f t="shared" si="9"/>
        <v>-1</v>
      </c>
      <c r="CT8" s="13">
        <f t="shared" si="10"/>
        <v>-1</v>
      </c>
      <c r="CU8" s="13">
        <f t="shared" si="11"/>
        <v>-1</v>
      </c>
      <c r="CV8" s="13">
        <f t="shared" si="12"/>
        <v>-1</v>
      </c>
      <c r="CW8" s="13">
        <f t="shared" si="13"/>
        <v>-1</v>
      </c>
      <c r="CX8" s="13">
        <f t="shared" si="14"/>
        <v>-1</v>
      </c>
      <c r="CY8" s="13">
        <f t="shared" si="15"/>
        <v>-1</v>
      </c>
      <c r="CZ8" s="13">
        <f t="shared" si="16"/>
        <v>-1</v>
      </c>
      <c r="DA8" s="13">
        <f t="shared" si="17"/>
        <v>-1</v>
      </c>
      <c r="DB8" s="13">
        <f t="shared" si="18"/>
        <v>-1</v>
      </c>
    </row>
    <row r="9" spans="1:106" x14ac:dyDescent="0.25">
      <c r="A9" s="11" t="s">
        <v>631</v>
      </c>
      <c r="B9" s="15">
        <v>88617.101425999994</v>
      </c>
      <c r="C9" s="15">
        <v>128.09298153</v>
      </c>
      <c r="D9" s="15">
        <v>17784.663673999999</v>
      </c>
      <c r="E9" s="15">
        <v>1353.9239686999999</v>
      </c>
      <c r="F9" s="15">
        <v>1096.7483164</v>
      </c>
      <c r="G9" s="15">
        <v>490.04802609000001</v>
      </c>
      <c r="H9" s="15">
        <v>6625.4489659999999</v>
      </c>
      <c r="I9" s="15">
        <v>29.303069743999998</v>
      </c>
      <c r="J9" s="15">
        <v>173.33555036000001</v>
      </c>
      <c r="K9" s="15">
        <v>69.609403529000005</v>
      </c>
      <c r="L9" s="15">
        <v>4.9996626965999997</v>
      </c>
      <c r="M9" s="15">
        <v>25.584380169999999</v>
      </c>
      <c r="N9" s="15">
        <v>10.135789078</v>
      </c>
      <c r="O9" s="15">
        <v>132.47629509999999</v>
      </c>
      <c r="P9" s="15">
        <v>107.97254249</v>
      </c>
      <c r="Q9" s="15">
        <v>3.4708437841999999</v>
      </c>
      <c r="R9" s="15">
        <v>588.38501646999998</v>
      </c>
      <c r="S9" s="15">
        <v>455.48031811999999</v>
      </c>
      <c r="U9" s="17" t="s">
        <v>549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H9" s="15" t="str">
        <f t="shared" si="19"/>
        <v/>
      </c>
      <c r="CJ9" s="18" t="str">
        <f t="shared" si="0"/>
        <v/>
      </c>
      <c r="CK9" s="13">
        <f t="shared" si="1"/>
        <v>-1</v>
      </c>
      <c r="CL9" s="13">
        <f t="shared" si="2"/>
        <v>-1</v>
      </c>
      <c r="CM9" s="13">
        <f t="shared" si="3"/>
        <v>-1</v>
      </c>
      <c r="CN9" s="13">
        <f t="shared" si="4"/>
        <v>-1</v>
      </c>
      <c r="CO9" s="13">
        <f t="shared" si="5"/>
        <v>-1</v>
      </c>
      <c r="CP9" s="13">
        <f t="shared" si="6"/>
        <v>-1</v>
      </c>
      <c r="CQ9" s="13">
        <f t="shared" si="7"/>
        <v>-1</v>
      </c>
      <c r="CR9" s="13">
        <f t="shared" si="8"/>
        <v>-1</v>
      </c>
      <c r="CS9" s="13">
        <f t="shared" si="9"/>
        <v>-1</v>
      </c>
      <c r="CT9" s="13">
        <f t="shared" si="10"/>
        <v>-1</v>
      </c>
      <c r="CU9" s="13">
        <f t="shared" si="11"/>
        <v>-1</v>
      </c>
      <c r="CV9" s="13">
        <f t="shared" si="12"/>
        <v>-1</v>
      </c>
      <c r="CW9" s="13">
        <f t="shared" si="13"/>
        <v>-1</v>
      </c>
      <c r="CX9" s="13">
        <f t="shared" si="14"/>
        <v>-1</v>
      </c>
      <c r="CY9" s="13">
        <f t="shared" si="15"/>
        <v>-1</v>
      </c>
      <c r="CZ9" s="13">
        <f t="shared" si="16"/>
        <v>-1</v>
      </c>
      <c r="DA9" s="13">
        <f t="shared" si="17"/>
        <v>-1</v>
      </c>
      <c r="DB9" s="13">
        <f t="shared" si="18"/>
        <v>-1</v>
      </c>
    </row>
    <row r="10" spans="1:106" x14ac:dyDescent="0.25">
      <c r="A10" s="54" t="s">
        <v>632</v>
      </c>
      <c r="B10" s="15">
        <v>191128.52608000001</v>
      </c>
      <c r="C10" s="15">
        <v>383.19425832000002</v>
      </c>
      <c r="D10" s="15">
        <v>58336.282253999998</v>
      </c>
      <c r="E10" s="15">
        <v>1767.9541035</v>
      </c>
      <c r="F10" s="15">
        <v>1179.3177829000001</v>
      </c>
      <c r="G10" s="15">
        <v>898.46009732000005</v>
      </c>
      <c r="H10" s="15">
        <v>18524.319165000001</v>
      </c>
      <c r="I10" s="15">
        <v>79.870448936000003</v>
      </c>
      <c r="J10" s="15">
        <v>441.38663592</v>
      </c>
      <c r="K10" s="15">
        <v>192.37452593</v>
      </c>
      <c r="L10" s="15">
        <v>13.532275285000001</v>
      </c>
      <c r="M10" s="15">
        <v>65.340645081999995</v>
      </c>
      <c r="N10" s="15">
        <v>27.001945277000001</v>
      </c>
      <c r="O10" s="15">
        <v>377.97640779</v>
      </c>
      <c r="P10" s="15">
        <v>310.53478086000001</v>
      </c>
      <c r="Q10" s="15">
        <v>8.8001131151000003</v>
      </c>
      <c r="R10" s="15">
        <v>1650.1240660000001</v>
      </c>
      <c r="S10" s="15">
        <v>1288.4422500999999</v>
      </c>
      <c r="U10" s="17" t="s">
        <v>550</v>
      </c>
      <c r="V10" s="15">
        <v>31.788868757945799</v>
      </c>
      <c r="W10" s="15">
        <v>13.5388177717702</v>
      </c>
      <c r="X10" s="15">
        <v>79.912365644337996</v>
      </c>
      <c r="Y10" s="15">
        <v>79.913195354203793</v>
      </c>
      <c r="Z10" s="15">
        <v>44.553147501843597</v>
      </c>
      <c r="AA10" s="15">
        <v>441.33119412319797</v>
      </c>
      <c r="AB10" s="15">
        <v>65.334678455504303</v>
      </c>
      <c r="AC10" s="15">
        <v>838.23681898998495</v>
      </c>
      <c r="AD10" s="15">
        <v>191120.87095311299</v>
      </c>
      <c r="AE10" s="15">
        <v>968.35603277100404</v>
      </c>
      <c r="AF10" s="15">
        <v>280.29066545326702</v>
      </c>
      <c r="AG10" s="15">
        <v>279.64174165707198</v>
      </c>
      <c r="AH10" s="15">
        <v>377.92052549849899</v>
      </c>
      <c r="AI10" s="15">
        <v>13.300425992092601</v>
      </c>
      <c r="AJ10" s="15">
        <v>192.50003480497401</v>
      </c>
      <c r="AK10" s="15">
        <v>192.49999403487001</v>
      </c>
      <c r="AL10" s="15">
        <v>310.48405334406903</v>
      </c>
      <c r="AM10" s="15">
        <v>466.83937996241099</v>
      </c>
      <c r="AN10" s="15">
        <v>698.05843316549397</v>
      </c>
      <c r="AO10" s="15">
        <v>10.3840223721048</v>
      </c>
      <c r="AP10" s="15">
        <v>5.8986839446329</v>
      </c>
      <c r="AQ10" s="15">
        <v>74.835143207874793</v>
      </c>
      <c r="AR10" s="15">
        <v>27.011491432505899</v>
      </c>
      <c r="AS10" s="15">
        <v>383.19088327750097</v>
      </c>
      <c r="AT10" s="15">
        <v>0</v>
      </c>
      <c r="AU10" s="15">
        <v>19096.527295204301</v>
      </c>
      <c r="AV10" s="15">
        <v>49000.381710455898</v>
      </c>
      <c r="AW10" s="15">
        <v>8887.7056968776997</v>
      </c>
      <c r="AX10" s="15">
        <v>58354.926787295997</v>
      </c>
      <c r="AY10" s="15">
        <v>522.10923926317605</v>
      </c>
      <c r="AZ10" s="15">
        <v>1.21105377513957</v>
      </c>
      <c r="BA10" s="15">
        <v>9889.8466165313494</v>
      </c>
      <c r="BB10" s="15">
        <v>6.3229627196216898</v>
      </c>
      <c r="BC10" s="15">
        <v>1.20279536434134</v>
      </c>
      <c r="BD10" s="15">
        <v>622.468373110225</v>
      </c>
      <c r="BE10" s="15">
        <v>11.6977471153072</v>
      </c>
      <c r="BF10" s="15">
        <v>0.57043657082072496</v>
      </c>
      <c r="BG10" s="15">
        <v>0.36249677162871902</v>
      </c>
      <c r="BH10" s="15">
        <v>1769.27463198952</v>
      </c>
      <c r="BI10" s="15">
        <v>1180.3580345369601</v>
      </c>
      <c r="BJ10" s="15">
        <v>588.91659745255902</v>
      </c>
      <c r="BK10" s="15">
        <v>6.3436917730121198</v>
      </c>
      <c r="BL10" s="15">
        <v>7.6843341512480901E-2</v>
      </c>
      <c r="BM10" s="15">
        <v>42.809542522197802</v>
      </c>
      <c r="BN10" s="15">
        <v>1.45897219288237</v>
      </c>
      <c r="BO10" s="15">
        <v>56.549572212944398</v>
      </c>
      <c r="BP10" s="15">
        <v>8.1993116878034797</v>
      </c>
      <c r="BQ10" s="15">
        <v>1.88291282715212</v>
      </c>
      <c r="BR10" s="15">
        <v>267.70796743111902</v>
      </c>
      <c r="BS10" s="15">
        <v>48.7938132418397</v>
      </c>
      <c r="BT10" s="15">
        <v>6.5969417896018898</v>
      </c>
      <c r="BU10" s="15">
        <v>144.56176085803801</v>
      </c>
      <c r="BV10" s="15">
        <v>0.33465247361894102</v>
      </c>
      <c r="BW10" s="15">
        <v>898.40809427845397</v>
      </c>
      <c r="BX10" s="15">
        <v>8.7997590193571291</v>
      </c>
      <c r="BY10" s="15">
        <v>0</v>
      </c>
      <c r="BZ10" s="15">
        <v>0.421119119858746</v>
      </c>
      <c r="CA10" s="15">
        <v>2165.67357788558</v>
      </c>
      <c r="CB10" s="15">
        <v>1649.8751104611799</v>
      </c>
      <c r="CC10" s="15">
        <v>220.39026476958901</v>
      </c>
      <c r="CD10" s="15">
        <v>18522.294469926201</v>
      </c>
      <c r="CE10" s="15">
        <v>3147.8433745823399</v>
      </c>
      <c r="CF10" s="15">
        <v>1288.26072091743</v>
      </c>
      <c r="CH10" s="15">
        <f t="shared" si="19"/>
        <v>19954.165583779562</v>
      </c>
      <c r="CJ10" s="18">
        <f t="shared" si="0"/>
        <v>7.9999994116014047E-3</v>
      </c>
      <c r="CK10" s="13">
        <f t="shared" si="1"/>
        <v>-4.0052246747407028E-5</v>
      </c>
      <c r="CL10" s="13">
        <f t="shared" si="2"/>
        <v>-8.8076541486849783E-6</v>
      </c>
      <c r="CM10" s="13">
        <f t="shared" si="3"/>
        <v>3.1960441385036779E-4</v>
      </c>
      <c r="CN10" s="13">
        <f t="shared" si="4"/>
        <v>7.4692464408764524E-4</v>
      </c>
      <c r="CO10" s="13">
        <f t="shared" si="5"/>
        <v>8.8207915800432991E-4</v>
      </c>
      <c r="CP10" s="13">
        <f t="shared" si="6"/>
        <v>-5.788019045163084E-5</v>
      </c>
      <c r="CQ10" s="13">
        <f t="shared" si="7"/>
        <v>-1.0929929762954952E-4</v>
      </c>
      <c r="CR10" s="13">
        <f t="shared" si="8"/>
        <v>5.3519691917649646E-4</v>
      </c>
      <c r="CS10" s="13">
        <f t="shared" si="9"/>
        <v>-1.2560823615891608E-4</v>
      </c>
      <c r="CT10" s="13">
        <f t="shared" si="10"/>
        <v>6.5220748050427311E-4</v>
      </c>
      <c r="CU10" s="13">
        <f t="shared" si="11"/>
        <v>4.834727813622706E-4</v>
      </c>
      <c r="CV10" s="13">
        <f t="shared" si="12"/>
        <v>-9.1315696198037197E-5</v>
      </c>
      <c r="CW10" s="13">
        <f t="shared" si="13"/>
        <v>3.5353584373158247E-4</v>
      </c>
      <c r="CX10" s="13">
        <f t="shared" si="14"/>
        <v>-1.4784597755120878E-4</v>
      </c>
      <c r="CY10" s="13">
        <f t="shared" si="15"/>
        <v>-1.6335534393442633E-4</v>
      </c>
      <c r="CZ10" s="13">
        <f t="shared" si="16"/>
        <v>-4.0237635384886572E-5</v>
      </c>
      <c r="DA10" s="13">
        <f t="shared" si="17"/>
        <v>-1.5087080053540362E-4</v>
      </c>
      <c r="DB10" s="13">
        <f t="shared" si="18"/>
        <v>-1.4089042994032991E-4</v>
      </c>
    </row>
    <row r="11" spans="1:106" x14ac:dyDescent="0.25">
      <c r="A11" s="11" t="s">
        <v>633</v>
      </c>
      <c r="B11" s="15">
        <v>431893.40427</v>
      </c>
      <c r="C11" s="15">
        <v>1055.5663363000001</v>
      </c>
      <c r="D11" s="15">
        <v>101138.41085</v>
      </c>
      <c r="E11" s="15">
        <v>4793.5347814999996</v>
      </c>
      <c r="F11" s="15">
        <v>3180.7823589999998</v>
      </c>
      <c r="G11" s="15">
        <v>320.33199036000002</v>
      </c>
      <c r="H11" s="15">
        <v>41848.503272000002</v>
      </c>
      <c r="I11" s="15">
        <v>194.63224536000001</v>
      </c>
      <c r="J11" s="15">
        <v>972.17303926</v>
      </c>
      <c r="K11" s="15">
        <v>508.29996719000002</v>
      </c>
      <c r="L11" s="15">
        <v>32.632671477999999</v>
      </c>
      <c r="M11" s="15">
        <v>146.33905028000001</v>
      </c>
      <c r="N11" s="15">
        <v>63.694809878999997</v>
      </c>
      <c r="O11" s="15">
        <v>843.93846613999995</v>
      </c>
      <c r="P11" s="15">
        <v>725.66145840000001</v>
      </c>
      <c r="Q11" s="15">
        <v>19.382211551000001</v>
      </c>
      <c r="R11" s="15">
        <v>3726.6991928000002</v>
      </c>
      <c r="S11" s="15">
        <v>2878.2315956000002</v>
      </c>
      <c r="U11" s="17" t="s">
        <v>551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H11" s="15" t="str">
        <f t="shared" si="19"/>
        <v/>
      </c>
      <c r="CJ11" s="18" t="str">
        <f t="shared" si="0"/>
        <v/>
      </c>
      <c r="CK11" s="13">
        <f t="shared" si="1"/>
        <v>-1</v>
      </c>
      <c r="CL11" s="13">
        <f t="shared" si="2"/>
        <v>-1</v>
      </c>
      <c r="CM11" s="13">
        <f t="shared" si="3"/>
        <v>-1</v>
      </c>
      <c r="CN11" s="13">
        <f t="shared" si="4"/>
        <v>-1</v>
      </c>
      <c r="CO11" s="13">
        <f t="shared" si="5"/>
        <v>-1</v>
      </c>
      <c r="CP11" s="13">
        <f t="shared" si="6"/>
        <v>-1</v>
      </c>
      <c r="CQ11" s="13">
        <f t="shared" si="7"/>
        <v>-1</v>
      </c>
      <c r="CR11" s="13">
        <f t="shared" si="8"/>
        <v>-1</v>
      </c>
      <c r="CS11" s="13">
        <f t="shared" si="9"/>
        <v>-1</v>
      </c>
      <c r="CT11" s="13">
        <f t="shared" si="10"/>
        <v>-1</v>
      </c>
      <c r="CU11" s="13">
        <f t="shared" si="11"/>
        <v>-1</v>
      </c>
      <c r="CV11" s="13">
        <f t="shared" si="12"/>
        <v>-1</v>
      </c>
      <c r="CW11" s="13">
        <f t="shared" si="13"/>
        <v>-1</v>
      </c>
      <c r="CX11" s="13">
        <f t="shared" si="14"/>
        <v>-1</v>
      </c>
      <c r="CY11" s="13">
        <f t="shared" si="15"/>
        <v>-1</v>
      </c>
      <c r="CZ11" s="13">
        <f t="shared" si="16"/>
        <v>-1</v>
      </c>
      <c r="DA11" s="13">
        <f t="shared" si="17"/>
        <v>-1</v>
      </c>
      <c r="DB11" s="13">
        <f t="shared" si="18"/>
        <v>-1</v>
      </c>
    </row>
    <row r="12" spans="1:106" x14ac:dyDescent="0.25">
      <c r="A12" s="11" t="s">
        <v>634</v>
      </c>
      <c r="B12" s="15">
        <v>74980.384235999998</v>
      </c>
      <c r="C12" s="15">
        <v>120.33361232999999</v>
      </c>
      <c r="D12" s="15">
        <v>18282.662595999998</v>
      </c>
      <c r="E12" s="15">
        <v>1284.6670524000001</v>
      </c>
      <c r="F12" s="15">
        <v>1041.5969474000001</v>
      </c>
      <c r="G12" s="15">
        <v>447.35182724999999</v>
      </c>
      <c r="H12" s="15">
        <v>6431.3003368</v>
      </c>
      <c r="I12" s="15">
        <v>27.728511927</v>
      </c>
      <c r="J12" s="15">
        <v>164.38877188000001</v>
      </c>
      <c r="K12" s="15">
        <v>65.694688425999999</v>
      </c>
      <c r="L12" s="15">
        <v>4.7464400817000003</v>
      </c>
      <c r="M12" s="15">
        <v>24.515834195</v>
      </c>
      <c r="N12" s="15">
        <v>9.5992792513000005</v>
      </c>
      <c r="O12" s="15">
        <v>130.91755105999999</v>
      </c>
      <c r="P12" s="15">
        <v>103.71820919</v>
      </c>
      <c r="Q12" s="15">
        <v>3.2833713784</v>
      </c>
      <c r="R12" s="15">
        <v>571.19321095999999</v>
      </c>
      <c r="S12" s="15">
        <v>448.17399621999999</v>
      </c>
      <c r="U12" s="17" t="s">
        <v>552</v>
      </c>
      <c r="V12" s="15">
        <v>7.1429689644264398</v>
      </c>
      <c r="W12" s="15">
        <v>2.8652495003357701</v>
      </c>
      <c r="X12" s="15">
        <v>16.979340358024601</v>
      </c>
      <c r="Y12" s="15">
        <v>16.979520878580502</v>
      </c>
      <c r="Z12" s="15">
        <v>9.5118120977694698</v>
      </c>
      <c r="AA12" s="15">
        <v>95.402845450716896</v>
      </c>
      <c r="AB12" s="15">
        <v>13.554120056157499</v>
      </c>
      <c r="AC12" s="15">
        <v>184.09954441453499</v>
      </c>
      <c r="AD12" s="15">
        <v>47638.505158264299</v>
      </c>
      <c r="AE12" s="15">
        <v>214.64950046301999</v>
      </c>
      <c r="AF12" s="15">
        <v>61.607972427599599</v>
      </c>
      <c r="AG12" s="15">
        <v>59.835193260199297</v>
      </c>
      <c r="AH12" s="15">
        <v>76.513381911616705</v>
      </c>
      <c r="AI12" s="15">
        <v>3.0121780162856302</v>
      </c>
      <c r="AJ12" s="15">
        <v>40.873624880736898</v>
      </c>
      <c r="AK12" s="15">
        <v>40.873608672651301</v>
      </c>
      <c r="AL12" s="15">
        <v>60.075942228550304</v>
      </c>
      <c r="AM12" s="15">
        <v>93.610716449676701</v>
      </c>
      <c r="AN12" s="15">
        <v>138.86233261618</v>
      </c>
      <c r="AO12" s="15">
        <v>2.3706354153837399</v>
      </c>
      <c r="AP12" s="15">
        <v>1.21337658004817</v>
      </c>
      <c r="AQ12" s="15">
        <v>17.3989314787162</v>
      </c>
      <c r="AR12" s="15">
        <v>5.7841001127801404</v>
      </c>
      <c r="AS12" s="15">
        <v>79.593706467809696</v>
      </c>
      <c r="AT12" s="15">
        <v>0</v>
      </c>
      <c r="AU12" s="15">
        <v>3888.7117204318802</v>
      </c>
      <c r="AV12" s="15">
        <v>9778.8459150889794</v>
      </c>
      <c r="AW12" s="15">
        <v>1828.87722641798</v>
      </c>
      <c r="AX12" s="15">
        <v>11701.333857956601</v>
      </c>
      <c r="AY12" s="15">
        <v>112.325978691171</v>
      </c>
      <c r="AZ12" s="15">
        <v>0.24785594525923599</v>
      </c>
      <c r="BA12" s="15">
        <v>1971.50785200978</v>
      </c>
      <c r="BB12" s="15">
        <v>1.2805521225549299</v>
      </c>
      <c r="BC12" s="15">
        <v>0.24516506026885301</v>
      </c>
      <c r="BD12" s="15">
        <v>127.321842997845</v>
      </c>
      <c r="BE12" s="15">
        <v>2.3692701106168998</v>
      </c>
      <c r="BF12" s="15">
        <v>0.11574028417577401</v>
      </c>
      <c r="BG12" s="15">
        <v>7.4134060638127802E-2</v>
      </c>
      <c r="BH12" s="15">
        <v>835.55779097507104</v>
      </c>
      <c r="BI12" s="15">
        <v>678.08614065016502</v>
      </c>
      <c r="BJ12" s="15">
        <v>157.47165032490599</v>
      </c>
      <c r="BK12" s="15">
        <v>1.28220826380506</v>
      </c>
      <c r="BL12" s="15">
        <v>1.5630336282015201E-2</v>
      </c>
      <c r="BM12" s="15">
        <v>8.6338417742797695</v>
      </c>
      <c r="BN12" s="15">
        <v>0.297438767616307</v>
      </c>
      <c r="BO12" s="15">
        <v>11.294765179097899</v>
      </c>
      <c r="BP12" s="15">
        <v>1.6662615630769899</v>
      </c>
      <c r="BQ12" s="15">
        <v>0.37634506280416902</v>
      </c>
      <c r="BR12" s="15">
        <v>53.403403594636202</v>
      </c>
      <c r="BS12" s="15">
        <v>9.8902769831158892</v>
      </c>
      <c r="BT12" s="15">
        <v>1.3376817124401299</v>
      </c>
      <c r="BU12" s="15">
        <v>468.05600514779201</v>
      </c>
      <c r="BV12" s="15">
        <v>6.7998666975313704E-2</v>
      </c>
      <c r="BW12" s="15">
        <v>294.07228050728298</v>
      </c>
      <c r="BX12" s="15">
        <v>1.91924933202433</v>
      </c>
      <c r="BY12" s="15">
        <v>0</v>
      </c>
      <c r="BZ12" s="15">
        <v>8.5943649180999504E-2</v>
      </c>
      <c r="CA12" s="15">
        <v>439.67283748232302</v>
      </c>
      <c r="CB12" s="15">
        <v>332.48030319493898</v>
      </c>
      <c r="CC12" s="15">
        <v>45.210546362896203</v>
      </c>
      <c r="CD12" s="15">
        <v>3757.6720471568601</v>
      </c>
      <c r="CE12" s="15">
        <v>643.67688313016595</v>
      </c>
      <c r="CF12" s="15">
        <v>261.881280784399</v>
      </c>
      <c r="CH12" s="15">
        <f t="shared" si="19"/>
        <v>4075.3305747322752</v>
      </c>
      <c r="CJ12" s="18">
        <f t="shared" si="0"/>
        <v>8.000003895797218E-3</v>
      </c>
      <c r="CK12" s="13">
        <f t="shared" si="1"/>
        <v>-0.36465376053125326</v>
      </c>
      <c r="CL12" s="13">
        <f t="shared" si="2"/>
        <v>-0.33855798952055194</v>
      </c>
      <c r="CM12" s="13">
        <f t="shared" si="3"/>
        <v>-0.35997649157969497</v>
      </c>
      <c r="CN12" s="13">
        <f t="shared" si="4"/>
        <v>-0.34959195114867181</v>
      </c>
      <c r="CO12" s="13">
        <f t="shared" si="5"/>
        <v>-0.34899373280347906</v>
      </c>
      <c r="CP12" s="13">
        <f t="shared" si="6"/>
        <v>-0.34263757831273506</v>
      </c>
      <c r="CQ12" s="13">
        <f t="shared" si="7"/>
        <v>-0.41572126158447265</v>
      </c>
      <c r="CR12" s="13">
        <f t="shared" si="8"/>
        <v>-0.38765120453337115</v>
      </c>
      <c r="CS12" s="13">
        <f t="shared" si="9"/>
        <v>-0.41965108468382034</v>
      </c>
      <c r="CT12" s="13">
        <f t="shared" si="10"/>
        <v>-0.37782475795296194</v>
      </c>
      <c r="CU12" s="13">
        <f t="shared" si="11"/>
        <v>-0.39633715984685031</v>
      </c>
      <c r="CV12" s="13">
        <f t="shared" si="12"/>
        <v>-0.44712792767533649</v>
      </c>
      <c r="CW12" s="13">
        <f t="shared" si="13"/>
        <v>-0.39744433291730547</v>
      </c>
      <c r="CX12" s="13">
        <f t="shared" si="14"/>
        <v>-0.41556054713740909</v>
      </c>
      <c r="CY12" s="13">
        <f t="shared" si="15"/>
        <v>-0.42077728975730777</v>
      </c>
      <c r="CZ12" s="13">
        <f t="shared" si="16"/>
        <v>-0.4154638294497201</v>
      </c>
      <c r="DA12" s="13">
        <f t="shared" si="17"/>
        <v>-0.41791972170652741</v>
      </c>
      <c r="DB12" s="13">
        <f t="shared" si="18"/>
        <v>-0.41567051414592443</v>
      </c>
    </row>
    <row r="13" spans="1:106" x14ac:dyDescent="0.25">
      <c r="A13" s="11" t="s">
        <v>635</v>
      </c>
      <c r="B13" s="15">
        <v>158236.73683000001</v>
      </c>
      <c r="C13" s="15">
        <v>328.26498063000003</v>
      </c>
      <c r="D13" s="15">
        <v>44524.550752000003</v>
      </c>
      <c r="E13" s="15">
        <v>3489.6215063</v>
      </c>
      <c r="F13" s="15">
        <v>2828.2556230999999</v>
      </c>
      <c r="G13" s="15">
        <v>1213.8187101000001</v>
      </c>
      <c r="H13" s="15">
        <v>16123.934544</v>
      </c>
      <c r="I13" s="15">
        <v>67.724798586999995</v>
      </c>
      <c r="J13" s="15">
        <v>374.60861618000001</v>
      </c>
      <c r="K13" s="15">
        <v>163.52346492999999</v>
      </c>
      <c r="L13" s="15">
        <v>11.461180853</v>
      </c>
      <c r="M13" s="15">
        <v>54.872961881999998</v>
      </c>
      <c r="N13" s="15">
        <v>22.837992123999999</v>
      </c>
      <c r="O13" s="15">
        <v>329.64617688999999</v>
      </c>
      <c r="P13" s="15">
        <v>275.01920890999997</v>
      </c>
      <c r="Q13" s="15">
        <v>7.4136316381</v>
      </c>
      <c r="R13" s="15">
        <v>1440.4821343999999</v>
      </c>
      <c r="S13" s="15">
        <v>1121.5708162000001</v>
      </c>
      <c r="U13" s="17" t="s">
        <v>553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H13" s="15" t="str">
        <f t="shared" si="19"/>
        <v/>
      </c>
      <c r="CJ13" s="18" t="str">
        <f t="shared" si="0"/>
        <v/>
      </c>
      <c r="CK13" s="13">
        <f t="shared" si="1"/>
        <v>-1</v>
      </c>
      <c r="CL13" s="13">
        <f t="shared" si="2"/>
        <v>-1</v>
      </c>
      <c r="CM13" s="13">
        <f t="shared" si="3"/>
        <v>-1</v>
      </c>
      <c r="CN13" s="13">
        <f t="shared" si="4"/>
        <v>-1</v>
      </c>
      <c r="CO13" s="13">
        <f t="shared" si="5"/>
        <v>-1</v>
      </c>
      <c r="CP13" s="13">
        <f t="shared" si="6"/>
        <v>-1</v>
      </c>
      <c r="CQ13" s="13">
        <f t="shared" si="7"/>
        <v>-1</v>
      </c>
      <c r="CR13" s="13">
        <f t="shared" si="8"/>
        <v>-1</v>
      </c>
      <c r="CS13" s="13">
        <f t="shared" si="9"/>
        <v>-1</v>
      </c>
      <c r="CT13" s="13">
        <f t="shared" si="10"/>
        <v>-1</v>
      </c>
      <c r="CU13" s="13">
        <f t="shared" si="11"/>
        <v>-1</v>
      </c>
      <c r="CV13" s="13">
        <f t="shared" si="12"/>
        <v>-1</v>
      </c>
      <c r="CW13" s="13">
        <f t="shared" si="13"/>
        <v>-1</v>
      </c>
      <c r="CX13" s="13">
        <f t="shared" si="14"/>
        <v>-1</v>
      </c>
      <c r="CY13" s="13">
        <f t="shared" si="15"/>
        <v>-1</v>
      </c>
      <c r="CZ13" s="13">
        <f t="shared" si="16"/>
        <v>-1</v>
      </c>
      <c r="DA13" s="13">
        <f t="shared" si="17"/>
        <v>-1</v>
      </c>
      <c r="DB13" s="13">
        <f t="shared" si="18"/>
        <v>-1</v>
      </c>
    </row>
    <row r="14" spans="1:106" x14ac:dyDescent="0.25">
      <c r="A14" s="11" t="s">
        <v>636</v>
      </c>
      <c r="B14" s="15">
        <v>121939.49454</v>
      </c>
      <c r="C14" s="15">
        <v>168.65187423</v>
      </c>
      <c r="D14" s="15">
        <v>22108.824836</v>
      </c>
      <c r="E14" s="15">
        <v>1782.6349399000001</v>
      </c>
      <c r="F14" s="15">
        <v>1444.0255867000001</v>
      </c>
      <c r="G14" s="15">
        <v>653.73976141000003</v>
      </c>
      <c r="H14" s="15">
        <v>9487.8315772999995</v>
      </c>
      <c r="I14" s="15">
        <v>38.67329969</v>
      </c>
      <c r="J14" s="15">
        <v>231.58776452000001</v>
      </c>
      <c r="K14" s="15">
        <v>91.869376919000004</v>
      </c>
      <c r="L14" s="15">
        <v>6.5949688188</v>
      </c>
      <c r="M14" s="15">
        <v>33.726639501000001</v>
      </c>
      <c r="N14" s="15">
        <v>13.382603926</v>
      </c>
      <c r="O14" s="15">
        <v>189.81187893000001</v>
      </c>
      <c r="P14" s="15">
        <v>163.64665142999999</v>
      </c>
      <c r="Q14" s="15">
        <v>4.5878415758999997</v>
      </c>
      <c r="R14" s="15">
        <v>850.57783145999997</v>
      </c>
      <c r="S14" s="15">
        <v>649.80120060000002</v>
      </c>
      <c r="U14" s="17" t="s">
        <v>554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H14" s="15" t="str">
        <f t="shared" si="19"/>
        <v/>
      </c>
      <c r="CJ14" s="18" t="str">
        <f t="shared" si="0"/>
        <v/>
      </c>
      <c r="CK14" s="13">
        <f t="shared" si="1"/>
        <v>-1</v>
      </c>
      <c r="CL14" s="13">
        <f t="shared" si="2"/>
        <v>-1</v>
      </c>
      <c r="CM14" s="13">
        <f t="shared" si="3"/>
        <v>-1</v>
      </c>
      <c r="CN14" s="13">
        <f t="shared" si="4"/>
        <v>-1</v>
      </c>
      <c r="CO14" s="13">
        <f t="shared" si="5"/>
        <v>-1</v>
      </c>
      <c r="CP14" s="13">
        <f t="shared" si="6"/>
        <v>-1</v>
      </c>
      <c r="CQ14" s="13">
        <f t="shared" si="7"/>
        <v>-1</v>
      </c>
      <c r="CR14" s="13">
        <f t="shared" si="8"/>
        <v>-1</v>
      </c>
      <c r="CS14" s="13">
        <f t="shared" si="9"/>
        <v>-1</v>
      </c>
      <c r="CT14" s="13">
        <f t="shared" si="10"/>
        <v>-1</v>
      </c>
      <c r="CU14" s="13">
        <f t="shared" si="11"/>
        <v>-1</v>
      </c>
      <c r="CV14" s="13">
        <f t="shared" si="12"/>
        <v>-1</v>
      </c>
      <c r="CW14" s="13">
        <f t="shared" si="13"/>
        <v>-1</v>
      </c>
      <c r="CX14" s="13">
        <f t="shared" si="14"/>
        <v>-1</v>
      </c>
      <c r="CY14" s="13">
        <f t="shared" si="15"/>
        <v>-1</v>
      </c>
      <c r="CZ14" s="13">
        <f t="shared" si="16"/>
        <v>-1</v>
      </c>
      <c r="DA14" s="13">
        <f t="shared" si="17"/>
        <v>-1</v>
      </c>
      <c r="DB14" s="13">
        <f t="shared" si="18"/>
        <v>-1</v>
      </c>
    </row>
    <row r="15" spans="1:106" x14ac:dyDescent="0.25">
      <c r="A15" s="11" t="s">
        <v>637</v>
      </c>
      <c r="B15" s="15">
        <v>90303.027235000001</v>
      </c>
      <c r="C15" s="15">
        <v>192.60878402</v>
      </c>
      <c r="D15" s="15">
        <v>26120.292979999998</v>
      </c>
      <c r="E15" s="15">
        <v>1996.2405537</v>
      </c>
      <c r="F15" s="15">
        <v>1612.0522057999999</v>
      </c>
      <c r="G15" s="15">
        <v>681.83240054999999</v>
      </c>
      <c r="H15" s="15">
        <v>9076.7993695999994</v>
      </c>
      <c r="I15" s="15">
        <v>39.743592286000002</v>
      </c>
      <c r="J15" s="15">
        <v>218.17392133999999</v>
      </c>
      <c r="K15" s="15">
        <v>96.139913452000002</v>
      </c>
      <c r="L15" s="15">
        <v>6.7330236585999996</v>
      </c>
      <c r="M15" s="15">
        <v>32.319530176000001</v>
      </c>
      <c r="N15" s="15">
        <v>13.395112263</v>
      </c>
      <c r="O15" s="15">
        <v>184.80209042000001</v>
      </c>
      <c r="P15" s="15">
        <v>151.62132324000001</v>
      </c>
      <c r="Q15" s="15">
        <v>4.3409883195000001</v>
      </c>
      <c r="R15" s="15">
        <v>807.48947153999995</v>
      </c>
      <c r="S15" s="15">
        <v>630.34476709</v>
      </c>
      <c r="U15" s="17" t="s">
        <v>555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H15" s="15" t="str">
        <f t="shared" si="19"/>
        <v/>
      </c>
      <c r="CJ15" s="18" t="str">
        <f t="shared" si="0"/>
        <v/>
      </c>
      <c r="CK15" s="13">
        <f t="shared" si="1"/>
        <v>-1</v>
      </c>
      <c r="CL15" s="13">
        <f t="shared" si="2"/>
        <v>-1</v>
      </c>
      <c r="CM15" s="13">
        <f t="shared" si="3"/>
        <v>-1</v>
      </c>
      <c r="CN15" s="13">
        <f t="shared" si="4"/>
        <v>-1</v>
      </c>
      <c r="CO15" s="13">
        <f t="shared" si="5"/>
        <v>-1</v>
      </c>
      <c r="CP15" s="13">
        <f t="shared" si="6"/>
        <v>-1</v>
      </c>
      <c r="CQ15" s="13">
        <f t="shared" si="7"/>
        <v>-1</v>
      </c>
      <c r="CR15" s="13">
        <f t="shared" si="8"/>
        <v>-1</v>
      </c>
      <c r="CS15" s="13">
        <f t="shared" si="9"/>
        <v>-1</v>
      </c>
      <c r="CT15" s="13">
        <f t="shared" si="10"/>
        <v>-1</v>
      </c>
      <c r="CU15" s="13">
        <f t="shared" si="11"/>
        <v>-1</v>
      </c>
      <c r="CV15" s="13">
        <f t="shared" si="12"/>
        <v>-1</v>
      </c>
      <c r="CW15" s="13">
        <f t="shared" si="13"/>
        <v>-1</v>
      </c>
      <c r="CX15" s="13">
        <f t="shared" si="14"/>
        <v>-1</v>
      </c>
      <c r="CY15" s="13">
        <f t="shared" si="15"/>
        <v>-1</v>
      </c>
      <c r="CZ15" s="13">
        <f t="shared" si="16"/>
        <v>-1</v>
      </c>
      <c r="DA15" s="13">
        <f t="shared" si="17"/>
        <v>-1</v>
      </c>
      <c r="DB15" s="13">
        <f t="shared" si="18"/>
        <v>-1</v>
      </c>
    </row>
    <row r="16" spans="1:106" x14ac:dyDescent="0.25">
      <c r="A16" s="11" t="s">
        <v>638</v>
      </c>
      <c r="B16" s="15">
        <v>306690.32380000001</v>
      </c>
      <c r="C16" s="15">
        <v>700.43376147000004</v>
      </c>
      <c r="D16" s="15">
        <v>91637.801624999993</v>
      </c>
      <c r="E16" s="15">
        <v>5447.6581342999998</v>
      </c>
      <c r="F16" s="15">
        <v>4197.5304624</v>
      </c>
      <c r="G16" s="15">
        <v>1749.3865929000001</v>
      </c>
      <c r="H16" s="15">
        <v>32498.161103999999</v>
      </c>
      <c r="I16" s="15">
        <v>136.44991256</v>
      </c>
      <c r="J16" s="15">
        <v>725.88170078999997</v>
      </c>
      <c r="K16" s="15">
        <v>343.48560815000002</v>
      </c>
      <c r="L16" s="15">
        <v>22.876638693</v>
      </c>
      <c r="M16" s="15">
        <v>104.94449907000001</v>
      </c>
      <c r="N16" s="15">
        <v>45.368795276</v>
      </c>
      <c r="O16" s="15">
        <v>657.46149838999997</v>
      </c>
      <c r="P16" s="15">
        <v>579.75792311999999</v>
      </c>
      <c r="Q16" s="15">
        <v>14.338277754</v>
      </c>
      <c r="R16" s="15">
        <v>2918.0981446000001</v>
      </c>
      <c r="S16" s="15">
        <v>2236.3436311999999</v>
      </c>
      <c r="U16" s="17" t="s">
        <v>556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H16" s="15" t="str">
        <f t="shared" si="19"/>
        <v/>
      </c>
      <c r="CJ16" s="18" t="str">
        <f t="shared" si="0"/>
        <v/>
      </c>
      <c r="CK16" s="13">
        <f t="shared" si="1"/>
        <v>-1</v>
      </c>
      <c r="CL16" s="13">
        <f t="shared" si="2"/>
        <v>-1</v>
      </c>
      <c r="CM16" s="13">
        <f t="shared" si="3"/>
        <v>-1</v>
      </c>
      <c r="CN16" s="13">
        <f t="shared" si="4"/>
        <v>-1</v>
      </c>
      <c r="CO16" s="13">
        <f t="shared" si="5"/>
        <v>-1</v>
      </c>
      <c r="CP16" s="13">
        <f t="shared" si="6"/>
        <v>-1</v>
      </c>
      <c r="CQ16" s="13">
        <f t="shared" si="7"/>
        <v>-1</v>
      </c>
      <c r="CR16" s="13">
        <f t="shared" si="8"/>
        <v>-1</v>
      </c>
      <c r="CS16" s="13">
        <f t="shared" si="9"/>
        <v>-1</v>
      </c>
      <c r="CT16" s="13">
        <f t="shared" si="10"/>
        <v>-1</v>
      </c>
      <c r="CU16" s="13">
        <f t="shared" si="11"/>
        <v>-1</v>
      </c>
      <c r="CV16" s="13">
        <f t="shared" si="12"/>
        <v>-1</v>
      </c>
      <c r="CW16" s="13">
        <f t="shared" si="13"/>
        <v>-1</v>
      </c>
      <c r="CX16" s="13">
        <f t="shared" si="14"/>
        <v>-1</v>
      </c>
      <c r="CY16" s="13">
        <f t="shared" si="15"/>
        <v>-1</v>
      </c>
      <c r="CZ16" s="13">
        <f t="shared" si="16"/>
        <v>-1</v>
      </c>
      <c r="DA16" s="13">
        <f t="shared" si="17"/>
        <v>-1</v>
      </c>
      <c r="DB16" s="13">
        <f t="shared" si="18"/>
        <v>-1</v>
      </c>
    </row>
    <row r="17" spans="1:106" x14ac:dyDescent="0.25">
      <c r="A17" s="11" t="s">
        <v>639</v>
      </c>
      <c r="B17" s="15">
        <v>320163.94747000001</v>
      </c>
      <c r="C17" s="15">
        <v>598.91709035999997</v>
      </c>
      <c r="D17" s="15">
        <v>75803.258289000005</v>
      </c>
      <c r="E17" s="15">
        <v>4308.2707381999999</v>
      </c>
      <c r="F17" s="15">
        <v>3263.4372948</v>
      </c>
      <c r="G17" s="15">
        <v>1144.5434344</v>
      </c>
      <c r="H17" s="15">
        <v>27088.872977999999</v>
      </c>
      <c r="I17" s="15">
        <v>128.25648641000001</v>
      </c>
      <c r="J17" s="15">
        <v>713.24015869000004</v>
      </c>
      <c r="K17" s="15">
        <v>320.65734101999999</v>
      </c>
      <c r="L17" s="15">
        <v>21.798057278000002</v>
      </c>
      <c r="M17" s="15">
        <v>108.47744489</v>
      </c>
      <c r="N17" s="15">
        <v>43.526350503000003</v>
      </c>
      <c r="O17" s="15">
        <v>546.78301706000002</v>
      </c>
      <c r="P17" s="15">
        <v>430.63318958999997</v>
      </c>
      <c r="Q17" s="15">
        <v>14.359636570999999</v>
      </c>
      <c r="R17" s="15">
        <v>2391.7115815000002</v>
      </c>
      <c r="S17" s="15">
        <v>1878.0354680999999</v>
      </c>
      <c r="U17" s="17" t="s">
        <v>557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H17" s="15" t="str">
        <f t="shared" si="19"/>
        <v/>
      </c>
      <c r="CJ17" s="18" t="str">
        <f t="shared" si="0"/>
        <v/>
      </c>
      <c r="CK17" s="13">
        <f t="shared" si="1"/>
        <v>-1</v>
      </c>
      <c r="CL17" s="13">
        <f t="shared" si="2"/>
        <v>-1</v>
      </c>
      <c r="CM17" s="13">
        <f t="shared" si="3"/>
        <v>-1</v>
      </c>
      <c r="CN17" s="13">
        <f t="shared" si="4"/>
        <v>-1</v>
      </c>
      <c r="CO17" s="13">
        <f t="shared" si="5"/>
        <v>-1</v>
      </c>
      <c r="CP17" s="13">
        <f t="shared" si="6"/>
        <v>-1</v>
      </c>
      <c r="CQ17" s="13">
        <f t="shared" si="7"/>
        <v>-1</v>
      </c>
      <c r="CR17" s="13">
        <f t="shared" si="8"/>
        <v>-1</v>
      </c>
      <c r="CS17" s="13">
        <f t="shared" si="9"/>
        <v>-1</v>
      </c>
      <c r="CT17" s="13">
        <f t="shared" si="10"/>
        <v>-1</v>
      </c>
      <c r="CU17" s="13">
        <f t="shared" si="11"/>
        <v>-1</v>
      </c>
      <c r="CV17" s="13">
        <f t="shared" si="12"/>
        <v>-1</v>
      </c>
      <c r="CW17" s="13">
        <f t="shared" si="13"/>
        <v>-1</v>
      </c>
      <c r="CX17" s="13">
        <f t="shared" si="14"/>
        <v>-1</v>
      </c>
      <c r="CY17" s="13">
        <f t="shared" si="15"/>
        <v>-1</v>
      </c>
      <c r="CZ17" s="13">
        <f t="shared" si="16"/>
        <v>-1</v>
      </c>
      <c r="DA17" s="13">
        <f t="shared" si="17"/>
        <v>-1</v>
      </c>
      <c r="DB17" s="13">
        <f t="shared" si="18"/>
        <v>-1</v>
      </c>
    </row>
    <row r="18" spans="1:106" x14ac:dyDescent="0.25">
      <c r="A18" s="11" t="s">
        <v>640</v>
      </c>
      <c r="B18" s="15">
        <v>230620.84520000001</v>
      </c>
      <c r="C18" s="15">
        <v>373.57591404999999</v>
      </c>
      <c r="D18" s="15">
        <v>52327.071485</v>
      </c>
      <c r="E18" s="15">
        <v>3963.4827264</v>
      </c>
      <c r="F18" s="15">
        <v>3211.7286543999999</v>
      </c>
      <c r="G18" s="15">
        <v>1385.8632243</v>
      </c>
      <c r="H18" s="15">
        <v>20276.003213</v>
      </c>
      <c r="I18" s="15">
        <v>85.571229786000004</v>
      </c>
      <c r="J18" s="15">
        <v>508.97399906999999</v>
      </c>
      <c r="K18" s="15">
        <v>203.06839585</v>
      </c>
      <c r="L18" s="15">
        <v>14.638400877</v>
      </c>
      <c r="M18" s="15">
        <v>75.308618859999996</v>
      </c>
      <c r="N18" s="15">
        <v>29.581243934</v>
      </c>
      <c r="O18" s="15">
        <v>411.53748724000002</v>
      </c>
      <c r="P18" s="15">
        <v>334.13818880999997</v>
      </c>
      <c r="Q18" s="15">
        <v>10.103833858</v>
      </c>
      <c r="R18" s="15">
        <v>1806.2739085000001</v>
      </c>
      <c r="S18" s="15">
        <v>1407.6976348999999</v>
      </c>
      <c r="U18" s="17" t="s">
        <v>558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H18" s="15" t="str">
        <f t="shared" si="19"/>
        <v/>
      </c>
      <c r="CJ18" s="18" t="str">
        <f t="shared" si="0"/>
        <v/>
      </c>
      <c r="CK18" s="13">
        <f t="shared" si="1"/>
        <v>-1</v>
      </c>
      <c r="CL18" s="13">
        <f t="shared" si="2"/>
        <v>-1</v>
      </c>
      <c r="CM18" s="13">
        <f t="shared" si="3"/>
        <v>-1</v>
      </c>
      <c r="CN18" s="13">
        <f t="shared" si="4"/>
        <v>-1</v>
      </c>
      <c r="CO18" s="13">
        <f t="shared" si="5"/>
        <v>-1</v>
      </c>
      <c r="CP18" s="13">
        <f t="shared" si="6"/>
        <v>-1</v>
      </c>
      <c r="CQ18" s="13">
        <f t="shared" si="7"/>
        <v>-1</v>
      </c>
      <c r="CR18" s="13">
        <f t="shared" si="8"/>
        <v>-1</v>
      </c>
      <c r="CS18" s="13">
        <f t="shared" si="9"/>
        <v>-1</v>
      </c>
      <c r="CT18" s="13">
        <f t="shared" si="10"/>
        <v>-1</v>
      </c>
      <c r="CU18" s="13">
        <f t="shared" si="11"/>
        <v>-1</v>
      </c>
      <c r="CV18" s="13">
        <f t="shared" si="12"/>
        <v>-1</v>
      </c>
      <c r="CW18" s="13">
        <f t="shared" si="13"/>
        <v>-1</v>
      </c>
      <c r="CX18" s="13">
        <f t="shared" si="14"/>
        <v>-1</v>
      </c>
      <c r="CY18" s="13">
        <f t="shared" si="15"/>
        <v>-1</v>
      </c>
      <c r="CZ18" s="13">
        <f t="shared" si="16"/>
        <v>-1</v>
      </c>
      <c r="DA18" s="13">
        <f t="shared" si="17"/>
        <v>-1</v>
      </c>
      <c r="DB18" s="13">
        <f t="shared" si="18"/>
        <v>-1</v>
      </c>
    </row>
    <row r="19" spans="1:106" x14ac:dyDescent="0.25">
      <c r="A19" s="11" t="s">
        <v>641</v>
      </c>
      <c r="B19" s="15">
        <v>57605.91807</v>
      </c>
      <c r="C19" s="15">
        <v>113.441729</v>
      </c>
      <c r="D19" s="15">
        <v>15342.593401</v>
      </c>
      <c r="E19" s="15">
        <v>1199.8983573</v>
      </c>
      <c r="F19" s="15">
        <v>972.04165184999999</v>
      </c>
      <c r="G19" s="15">
        <v>426.16150126999997</v>
      </c>
      <c r="H19" s="15">
        <v>5723.2296355999997</v>
      </c>
      <c r="I19" s="15">
        <v>23.266139237000001</v>
      </c>
      <c r="J19" s="15">
        <v>129.07747891</v>
      </c>
      <c r="K19" s="15">
        <v>56.250716437999998</v>
      </c>
      <c r="L19" s="15">
        <v>3.9286622638000002</v>
      </c>
      <c r="M19" s="15">
        <v>18.685800677</v>
      </c>
      <c r="N19" s="15">
        <v>7.8420175447</v>
      </c>
      <c r="O19" s="15">
        <v>116.65571629</v>
      </c>
      <c r="P19" s="15">
        <v>100.27602364000001</v>
      </c>
      <c r="Q19" s="15">
        <v>2.5460542166</v>
      </c>
      <c r="R19" s="15">
        <v>513.56295702</v>
      </c>
      <c r="S19" s="15">
        <v>396.49488751000001</v>
      </c>
      <c r="U19" s="17" t="s">
        <v>559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H19" s="15" t="str">
        <f t="shared" si="19"/>
        <v/>
      </c>
      <c r="CJ19" s="18" t="str">
        <f t="shared" si="0"/>
        <v/>
      </c>
      <c r="CK19" s="13">
        <f t="shared" si="1"/>
        <v>-1</v>
      </c>
      <c r="CL19" s="13">
        <f t="shared" si="2"/>
        <v>-1</v>
      </c>
      <c r="CM19" s="13">
        <f t="shared" si="3"/>
        <v>-1</v>
      </c>
      <c r="CN19" s="13">
        <f t="shared" si="4"/>
        <v>-1</v>
      </c>
      <c r="CO19" s="13">
        <f t="shared" si="5"/>
        <v>-1</v>
      </c>
      <c r="CP19" s="13">
        <f t="shared" si="6"/>
        <v>-1</v>
      </c>
      <c r="CQ19" s="13">
        <f t="shared" si="7"/>
        <v>-1</v>
      </c>
      <c r="CR19" s="13">
        <f t="shared" si="8"/>
        <v>-1</v>
      </c>
      <c r="CS19" s="13">
        <f t="shared" si="9"/>
        <v>-1</v>
      </c>
      <c r="CT19" s="13">
        <f t="shared" si="10"/>
        <v>-1</v>
      </c>
      <c r="CU19" s="13">
        <f t="shared" si="11"/>
        <v>-1</v>
      </c>
      <c r="CV19" s="13">
        <f t="shared" si="12"/>
        <v>-1</v>
      </c>
      <c r="CW19" s="13">
        <f t="shared" si="13"/>
        <v>-1</v>
      </c>
      <c r="CX19" s="13">
        <f t="shared" si="14"/>
        <v>-1</v>
      </c>
      <c r="CY19" s="13">
        <f t="shared" si="15"/>
        <v>-1</v>
      </c>
      <c r="CZ19" s="13">
        <f t="shared" si="16"/>
        <v>-1</v>
      </c>
      <c r="DA19" s="13">
        <f t="shared" si="17"/>
        <v>-1</v>
      </c>
      <c r="DB19" s="13">
        <f t="shared" si="18"/>
        <v>-1</v>
      </c>
    </row>
    <row r="20" spans="1:106" x14ac:dyDescent="0.25">
      <c r="A20" s="11" t="s">
        <v>642</v>
      </c>
      <c r="B20" s="15">
        <v>55222.346904999999</v>
      </c>
      <c r="C20" s="15">
        <v>77.304192393999998</v>
      </c>
      <c r="D20" s="15">
        <v>10517.795741</v>
      </c>
      <c r="E20" s="15">
        <v>817.09712750000006</v>
      </c>
      <c r="F20" s="15">
        <v>661.89060408</v>
      </c>
      <c r="G20" s="15">
        <v>298.63490808</v>
      </c>
      <c r="H20" s="15">
        <v>4424.3256812999998</v>
      </c>
      <c r="I20" s="15">
        <v>17.721943673999998</v>
      </c>
      <c r="J20" s="15">
        <v>106.42334556</v>
      </c>
      <c r="K20" s="15">
        <v>42.098988269000003</v>
      </c>
      <c r="L20" s="15">
        <v>3.0227689656000001</v>
      </c>
      <c r="M20" s="15">
        <v>15.463007275000001</v>
      </c>
      <c r="N20" s="15">
        <v>6.1319342519999998</v>
      </c>
      <c r="O20" s="15">
        <v>88.870209553999999</v>
      </c>
      <c r="P20" s="15">
        <v>76.740817706000001</v>
      </c>
      <c r="Q20" s="15">
        <v>2.1014627665000001</v>
      </c>
      <c r="R20" s="15">
        <v>397.17081571</v>
      </c>
      <c r="S20" s="15">
        <v>303.76803931000001</v>
      </c>
      <c r="U20" s="17" t="s">
        <v>560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H20" s="15" t="str">
        <f t="shared" si="19"/>
        <v/>
      </c>
      <c r="CJ20" s="18" t="str">
        <f t="shared" si="0"/>
        <v/>
      </c>
      <c r="CK20" s="13">
        <f t="shared" si="1"/>
        <v>-1</v>
      </c>
      <c r="CL20" s="13">
        <f t="shared" si="2"/>
        <v>-1</v>
      </c>
      <c r="CM20" s="13">
        <f t="shared" si="3"/>
        <v>-1</v>
      </c>
      <c r="CN20" s="13">
        <f t="shared" si="4"/>
        <v>-1</v>
      </c>
      <c r="CO20" s="13">
        <f t="shared" si="5"/>
        <v>-1</v>
      </c>
      <c r="CP20" s="13">
        <f t="shared" si="6"/>
        <v>-1</v>
      </c>
      <c r="CQ20" s="13">
        <f t="shared" si="7"/>
        <v>-1</v>
      </c>
      <c r="CR20" s="13">
        <f t="shared" si="8"/>
        <v>-1</v>
      </c>
      <c r="CS20" s="13">
        <f t="shared" si="9"/>
        <v>-1</v>
      </c>
      <c r="CT20" s="13">
        <f t="shared" si="10"/>
        <v>-1</v>
      </c>
      <c r="CU20" s="13">
        <f t="shared" si="11"/>
        <v>-1</v>
      </c>
      <c r="CV20" s="13">
        <f t="shared" si="12"/>
        <v>-1</v>
      </c>
      <c r="CW20" s="13">
        <f t="shared" si="13"/>
        <v>-1</v>
      </c>
      <c r="CX20" s="13">
        <f t="shared" si="14"/>
        <v>-1</v>
      </c>
      <c r="CY20" s="13">
        <f t="shared" si="15"/>
        <v>-1</v>
      </c>
      <c r="CZ20" s="13">
        <f t="shared" si="16"/>
        <v>-1</v>
      </c>
      <c r="DA20" s="13">
        <f t="shared" si="17"/>
        <v>-1</v>
      </c>
      <c r="DB20" s="13">
        <f t="shared" si="18"/>
        <v>-1</v>
      </c>
    </row>
    <row r="21" spans="1:106" x14ac:dyDescent="0.25">
      <c r="A21" s="53" t="s">
        <v>643</v>
      </c>
      <c r="B21" s="15">
        <v>248559.99906</v>
      </c>
      <c r="C21" s="15">
        <v>467.10687716000001</v>
      </c>
      <c r="D21" s="15">
        <v>63214.701489999999</v>
      </c>
      <c r="E21" s="15">
        <v>2109.0417075999999</v>
      </c>
      <c r="F21" s="15">
        <v>1396.8191841</v>
      </c>
      <c r="G21" s="15">
        <v>529.67404433000002</v>
      </c>
      <c r="H21" s="15">
        <v>24365.958241</v>
      </c>
      <c r="I21" s="15">
        <v>96.572530272999998</v>
      </c>
      <c r="J21" s="15">
        <v>520.55953015</v>
      </c>
      <c r="K21" s="15">
        <v>243.16777736</v>
      </c>
      <c r="L21" s="15">
        <v>16.220370635999998</v>
      </c>
      <c r="M21" s="15">
        <v>76.815632367999996</v>
      </c>
      <c r="N21" s="15">
        <v>32.787196842999997</v>
      </c>
      <c r="O21" s="15">
        <v>494.01335639000001</v>
      </c>
      <c r="P21" s="15">
        <v>440.34895248999999</v>
      </c>
      <c r="Q21" s="15">
        <v>10.774365788000001</v>
      </c>
      <c r="R21" s="15">
        <v>2200.1246350000001</v>
      </c>
      <c r="S21" s="15">
        <v>1680.6049763000001</v>
      </c>
      <c r="U21" s="17" t="s">
        <v>561</v>
      </c>
      <c r="V21" s="15">
        <v>37.177454556062003</v>
      </c>
      <c r="W21" s="15">
        <v>15.763701968015001</v>
      </c>
      <c r="X21" s="15">
        <v>93.745831700173099</v>
      </c>
      <c r="Y21" s="15">
        <v>93.746685427690906</v>
      </c>
      <c r="Z21" s="15">
        <v>51.710911351061497</v>
      </c>
      <c r="AA21" s="15">
        <v>506.07749872433197</v>
      </c>
      <c r="AB21" s="15">
        <v>75.228747758408005</v>
      </c>
      <c r="AC21" s="15">
        <v>995.92061109434701</v>
      </c>
      <c r="AD21" s="15">
        <v>237320.00036108101</v>
      </c>
      <c r="AE21" s="15">
        <v>1124.67878917295</v>
      </c>
      <c r="AF21" s="15">
        <v>324.41920913282303</v>
      </c>
      <c r="AG21" s="15">
        <v>321.73819895091702</v>
      </c>
      <c r="AH21" s="15">
        <v>482.06150979505401</v>
      </c>
      <c r="AI21" s="15">
        <v>15.026991649261999</v>
      </c>
      <c r="AJ21" s="15">
        <v>236.135212416614</v>
      </c>
      <c r="AK21" s="15">
        <v>236.13522840294399</v>
      </c>
      <c r="AL21" s="15">
        <v>430.996733894383</v>
      </c>
      <c r="AM21" s="15">
        <v>484.848548969734</v>
      </c>
      <c r="AN21" s="15">
        <v>848.84561058174404</v>
      </c>
      <c r="AO21" s="15">
        <v>12.319758485435001</v>
      </c>
      <c r="AP21" s="15">
        <v>6.8623148496065198</v>
      </c>
      <c r="AQ21" s="15">
        <v>88.098677086123701</v>
      </c>
      <c r="AR21" s="15">
        <v>31.849216798319301</v>
      </c>
      <c r="AS21" s="15">
        <v>447.76478888980699</v>
      </c>
      <c r="AT21" s="15">
        <v>0</v>
      </c>
      <c r="AU21" s="15">
        <v>24425.043282394199</v>
      </c>
      <c r="AV21" s="15">
        <v>50537.647225724097</v>
      </c>
      <c r="AW21" s="15">
        <v>9583.5680184094199</v>
      </c>
      <c r="AX21" s="15">
        <v>60606.063793103203</v>
      </c>
      <c r="AY21" s="15">
        <v>609.98759115675205</v>
      </c>
      <c r="AZ21" s="15">
        <v>1.3642675181296799</v>
      </c>
      <c r="BA21" s="15">
        <v>12780.1818948522</v>
      </c>
      <c r="BB21" s="15">
        <v>7.1313493443390303</v>
      </c>
      <c r="BC21" s="15">
        <v>1.3984438012467</v>
      </c>
      <c r="BD21" s="15">
        <v>722.14568083484505</v>
      </c>
      <c r="BE21" s="15">
        <v>13.5010640763642</v>
      </c>
      <c r="BF21" s="15">
        <v>0.68035791365597897</v>
      </c>
      <c r="BG21" s="15">
        <v>0.410846973551655</v>
      </c>
      <c r="BH21" s="15">
        <v>2043.9773134363099</v>
      </c>
      <c r="BI21" s="15">
        <v>1348.4581825964799</v>
      </c>
      <c r="BJ21" s="15">
        <v>695.51913083982197</v>
      </c>
      <c r="BK21" s="15">
        <v>7.5607131381318204</v>
      </c>
      <c r="BL21" s="15">
        <v>9.1483771446838294E-2</v>
      </c>
      <c r="BM21" s="15">
        <v>49.757161747513997</v>
      </c>
      <c r="BN21" s="15">
        <v>1.7211314030288301</v>
      </c>
      <c r="BO21" s="15">
        <v>63.473848451775098</v>
      </c>
      <c r="BP21" s="15">
        <v>9.0479226672021795</v>
      </c>
      <c r="BQ21" s="15">
        <v>2.1342996488866799</v>
      </c>
      <c r="BR21" s="15">
        <v>299.55064986640599</v>
      </c>
      <c r="BS21" s="15">
        <v>56.508241552677497</v>
      </c>
      <c r="BT21" s="15">
        <v>7.8058778085578799</v>
      </c>
      <c r="BU21" s="15">
        <v>160.29159772426701</v>
      </c>
      <c r="BV21" s="15">
        <v>0.39148590713966502</v>
      </c>
      <c r="BW21" s="15">
        <v>487.690747660216</v>
      </c>
      <c r="BX21" s="15">
        <v>10.477089320873</v>
      </c>
      <c r="BY21" s="15">
        <v>0</v>
      </c>
      <c r="BZ21" s="15">
        <v>0.49151417932383301</v>
      </c>
      <c r="CA21" s="15">
        <v>2786.23690537518</v>
      </c>
      <c r="CB21" s="15">
        <v>2148.3618777349602</v>
      </c>
      <c r="CC21" s="15">
        <v>733.84742571614197</v>
      </c>
      <c r="CD21" s="15">
        <v>23777.369774253701</v>
      </c>
      <c r="CE21" s="15">
        <v>3797.44165774782</v>
      </c>
      <c r="CF21" s="15">
        <v>1639.7402924749499</v>
      </c>
      <c r="CH21" s="15">
        <f t="shared" si="19"/>
        <v>25427.452300331544</v>
      </c>
      <c r="CJ21" s="18">
        <f t="shared" si="0"/>
        <v>8.0000006373109542E-3</v>
      </c>
      <c r="CK21" s="13">
        <f t="shared" si="1"/>
        <v>-4.522046484320176E-2</v>
      </c>
      <c r="CL21" s="13">
        <f t="shared" si="2"/>
        <v>-4.1408271245742534E-2</v>
      </c>
      <c r="CM21" s="13">
        <f t="shared" si="3"/>
        <v>-4.1266313617085722E-2</v>
      </c>
      <c r="CN21" s="13">
        <f t="shared" si="4"/>
        <v>-3.085021691568654E-2</v>
      </c>
      <c r="CO21" s="13">
        <f t="shared" si="5"/>
        <v>-3.4622234612764244E-2</v>
      </c>
      <c r="CP21" s="13">
        <f t="shared" si="6"/>
        <v>-7.9262514595915101E-2</v>
      </c>
      <c r="CQ21" s="13">
        <f t="shared" si="7"/>
        <v>-2.415617973751167E-2</v>
      </c>
      <c r="CR21" s="13">
        <f t="shared" si="8"/>
        <v>-2.9261373159849259E-2</v>
      </c>
      <c r="CS21" s="13">
        <f t="shared" si="9"/>
        <v>-2.7820125435980409E-2</v>
      </c>
      <c r="CT21" s="13">
        <f t="shared" si="10"/>
        <v>-2.8920562721781205E-2</v>
      </c>
      <c r="CU21" s="13">
        <f t="shared" si="11"/>
        <v>-2.8154021768864695E-2</v>
      </c>
      <c r="CV21" s="13">
        <f t="shared" si="12"/>
        <v>-2.0658355085716357E-2</v>
      </c>
      <c r="CW21" s="13">
        <f t="shared" si="13"/>
        <v>-2.8608119479447143E-2</v>
      </c>
      <c r="CX21" s="13">
        <f t="shared" si="14"/>
        <v>-2.4193367325701598E-2</v>
      </c>
      <c r="CY21" s="13">
        <f t="shared" si="15"/>
        <v>-2.1238198802867304E-2</v>
      </c>
      <c r="CZ21" s="13">
        <f t="shared" si="16"/>
        <v>-2.7591087306326031E-2</v>
      </c>
      <c r="DA21" s="13">
        <f t="shared" si="17"/>
        <v>-2.3527193160600153E-2</v>
      </c>
      <c r="DB21" s="13">
        <f t="shared" si="18"/>
        <v>-2.4315460445093636E-2</v>
      </c>
    </row>
    <row r="22" spans="1:106" x14ac:dyDescent="0.25">
      <c r="A22" s="11" t="s">
        <v>644</v>
      </c>
      <c r="B22" s="15">
        <v>67926.197235</v>
      </c>
      <c r="C22" s="15">
        <v>140.31049100999999</v>
      </c>
      <c r="D22" s="15">
        <v>20272.642549</v>
      </c>
      <c r="E22" s="15">
        <v>1430.4854878000001</v>
      </c>
      <c r="F22" s="15">
        <v>1161.8596250999999</v>
      </c>
      <c r="G22" s="15">
        <v>523.44576056999995</v>
      </c>
      <c r="H22" s="15">
        <v>5957.8806230999999</v>
      </c>
      <c r="I22" s="15">
        <v>25.968598235000002</v>
      </c>
      <c r="J22" s="15">
        <v>133.58930981</v>
      </c>
      <c r="K22" s="15">
        <v>63.998641565</v>
      </c>
      <c r="L22" s="15">
        <v>4.3103814076000004</v>
      </c>
      <c r="M22" s="15">
        <v>18.128367407999999</v>
      </c>
      <c r="N22" s="15">
        <v>8.5704681160000007</v>
      </c>
      <c r="O22" s="15">
        <v>120.57459037</v>
      </c>
      <c r="P22" s="15">
        <v>104.16500723</v>
      </c>
      <c r="Q22" s="15">
        <v>2.6630866377000002</v>
      </c>
      <c r="R22" s="15">
        <v>532.26768171000003</v>
      </c>
      <c r="S22" s="15">
        <v>410.25294250000002</v>
      </c>
      <c r="U22" s="17" t="s">
        <v>562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H22" s="15" t="str">
        <f t="shared" si="19"/>
        <v/>
      </c>
      <c r="CJ22" s="18" t="str">
        <f t="shared" si="0"/>
        <v/>
      </c>
      <c r="CK22" s="13">
        <f t="shared" si="1"/>
        <v>-1</v>
      </c>
      <c r="CL22" s="13">
        <f t="shared" si="2"/>
        <v>-1</v>
      </c>
      <c r="CM22" s="13">
        <f t="shared" si="3"/>
        <v>-1</v>
      </c>
      <c r="CN22" s="13">
        <f t="shared" si="4"/>
        <v>-1</v>
      </c>
      <c r="CO22" s="13">
        <f t="shared" si="5"/>
        <v>-1</v>
      </c>
      <c r="CP22" s="13">
        <f t="shared" si="6"/>
        <v>-1</v>
      </c>
      <c r="CQ22" s="13">
        <f t="shared" si="7"/>
        <v>-1</v>
      </c>
      <c r="CR22" s="13">
        <f t="shared" si="8"/>
        <v>-1</v>
      </c>
      <c r="CS22" s="13">
        <f t="shared" si="9"/>
        <v>-1</v>
      </c>
      <c r="CT22" s="13">
        <f t="shared" si="10"/>
        <v>-1</v>
      </c>
      <c r="CU22" s="13">
        <f t="shared" si="11"/>
        <v>-1</v>
      </c>
      <c r="CV22" s="13">
        <f t="shared" si="12"/>
        <v>-1</v>
      </c>
      <c r="CW22" s="13">
        <f t="shared" si="13"/>
        <v>-1</v>
      </c>
      <c r="CX22" s="13">
        <f t="shared" si="14"/>
        <v>-1</v>
      </c>
      <c r="CY22" s="13">
        <f t="shared" si="15"/>
        <v>-1</v>
      </c>
      <c r="CZ22" s="13">
        <f t="shared" si="16"/>
        <v>-1</v>
      </c>
      <c r="DA22" s="13">
        <f t="shared" si="17"/>
        <v>-1</v>
      </c>
      <c r="DB22" s="13">
        <f t="shared" si="18"/>
        <v>-1</v>
      </c>
    </row>
    <row r="23" spans="1:106" x14ac:dyDescent="0.25">
      <c r="A23" s="11" t="s">
        <v>645</v>
      </c>
      <c r="B23" s="15">
        <v>149781.94630000001</v>
      </c>
      <c r="C23" s="15">
        <v>247.88381891</v>
      </c>
      <c r="D23" s="15">
        <v>37479.719704000003</v>
      </c>
      <c r="E23" s="15">
        <v>2699.1109872000002</v>
      </c>
      <c r="F23" s="15">
        <v>2185.2962465000001</v>
      </c>
      <c r="G23" s="15">
        <v>915.96998262</v>
      </c>
      <c r="H23" s="15">
        <v>13843.258075</v>
      </c>
      <c r="I23" s="15">
        <v>60.069839406</v>
      </c>
      <c r="J23" s="15">
        <v>364.85266223999997</v>
      </c>
      <c r="K23" s="15">
        <v>141.13873009</v>
      </c>
      <c r="L23" s="15">
        <v>10.376894215</v>
      </c>
      <c r="M23" s="15">
        <v>56.141019550999999</v>
      </c>
      <c r="N23" s="15">
        <v>20.945581626999999</v>
      </c>
      <c r="O23" s="15">
        <v>279.62215203</v>
      </c>
      <c r="P23" s="15">
        <v>221.79453867999999</v>
      </c>
      <c r="Q23" s="15">
        <v>7.2612856947999997</v>
      </c>
      <c r="R23" s="15">
        <v>1228.4262236</v>
      </c>
      <c r="S23" s="15">
        <v>959.86470334000001</v>
      </c>
      <c r="U23" s="17" t="s">
        <v>563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H23" s="15" t="str">
        <f t="shared" si="19"/>
        <v/>
      </c>
      <c r="CJ23" s="18" t="str">
        <f t="shared" si="0"/>
        <v/>
      </c>
      <c r="CK23" s="13">
        <f t="shared" si="1"/>
        <v>-1</v>
      </c>
      <c r="CL23" s="13">
        <f t="shared" si="2"/>
        <v>-1</v>
      </c>
      <c r="CM23" s="13">
        <f t="shared" si="3"/>
        <v>-1</v>
      </c>
      <c r="CN23" s="13">
        <f t="shared" si="4"/>
        <v>-1</v>
      </c>
      <c r="CO23" s="13">
        <f t="shared" si="5"/>
        <v>-1</v>
      </c>
      <c r="CP23" s="13">
        <f t="shared" si="6"/>
        <v>-1</v>
      </c>
      <c r="CQ23" s="13">
        <f t="shared" si="7"/>
        <v>-1</v>
      </c>
      <c r="CR23" s="13">
        <f t="shared" si="8"/>
        <v>-1</v>
      </c>
      <c r="CS23" s="13">
        <f t="shared" si="9"/>
        <v>-1</v>
      </c>
      <c r="CT23" s="13">
        <f t="shared" si="10"/>
        <v>-1</v>
      </c>
      <c r="CU23" s="13">
        <f t="shared" si="11"/>
        <v>-1</v>
      </c>
      <c r="CV23" s="13">
        <f t="shared" si="12"/>
        <v>-1</v>
      </c>
      <c r="CW23" s="13">
        <f t="shared" si="13"/>
        <v>-1</v>
      </c>
      <c r="CX23" s="13">
        <f t="shared" si="14"/>
        <v>-1</v>
      </c>
      <c r="CY23" s="13">
        <f t="shared" si="15"/>
        <v>-1</v>
      </c>
      <c r="CZ23" s="13">
        <f t="shared" si="16"/>
        <v>-1</v>
      </c>
      <c r="DA23" s="13">
        <f t="shared" si="17"/>
        <v>-1</v>
      </c>
      <c r="DB23" s="13">
        <f t="shared" si="18"/>
        <v>-1</v>
      </c>
    </row>
    <row r="24" spans="1:106" x14ac:dyDescent="0.25">
      <c r="A24" s="11" t="s">
        <v>646</v>
      </c>
      <c r="B24" s="15">
        <v>49135.659646</v>
      </c>
      <c r="C24" s="15">
        <v>103.60546334999999</v>
      </c>
      <c r="D24" s="15">
        <v>15456.123707000001</v>
      </c>
      <c r="E24" s="15">
        <v>1101.9596959</v>
      </c>
      <c r="F24" s="15">
        <v>893.15542381</v>
      </c>
      <c r="G24" s="15">
        <v>381.20126374</v>
      </c>
      <c r="H24" s="15">
        <v>4959.9434743000002</v>
      </c>
      <c r="I24" s="15">
        <v>21.384453753999999</v>
      </c>
      <c r="J24" s="15">
        <v>117.76962392999999</v>
      </c>
      <c r="K24" s="15">
        <v>51.624088778999997</v>
      </c>
      <c r="L24" s="15">
        <v>3.6203774370000001</v>
      </c>
      <c r="M24" s="15">
        <v>17.346711692</v>
      </c>
      <c r="N24" s="15">
        <v>7.2106094554000002</v>
      </c>
      <c r="O24" s="15">
        <v>101.12112362000001</v>
      </c>
      <c r="P24" s="15">
        <v>83.484779165999996</v>
      </c>
      <c r="Q24" s="15">
        <v>2.3397984131</v>
      </c>
      <c r="R24" s="15">
        <v>441.93860517000002</v>
      </c>
      <c r="S24" s="15">
        <v>344.61717880999998</v>
      </c>
      <c r="U24" s="17" t="s">
        <v>564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H24" s="15" t="str">
        <f t="shared" si="19"/>
        <v/>
      </c>
      <c r="CJ24" s="18" t="str">
        <f t="shared" si="0"/>
        <v/>
      </c>
      <c r="CK24" s="13">
        <f t="shared" si="1"/>
        <v>-1</v>
      </c>
      <c r="CL24" s="13">
        <f t="shared" si="2"/>
        <v>-1</v>
      </c>
      <c r="CM24" s="13">
        <f t="shared" si="3"/>
        <v>-1</v>
      </c>
      <c r="CN24" s="13">
        <f t="shared" si="4"/>
        <v>-1</v>
      </c>
      <c r="CO24" s="13">
        <f t="shared" si="5"/>
        <v>-1</v>
      </c>
      <c r="CP24" s="13">
        <f t="shared" si="6"/>
        <v>-1</v>
      </c>
      <c r="CQ24" s="13">
        <f t="shared" si="7"/>
        <v>-1</v>
      </c>
      <c r="CR24" s="13">
        <f t="shared" si="8"/>
        <v>-1</v>
      </c>
      <c r="CS24" s="13">
        <f t="shared" si="9"/>
        <v>-1</v>
      </c>
      <c r="CT24" s="13">
        <f t="shared" si="10"/>
        <v>-1</v>
      </c>
      <c r="CU24" s="13">
        <f t="shared" si="11"/>
        <v>-1</v>
      </c>
      <c r="CV24" s="13">
        <f t="shared" si="12"/>
        <v>-1</v>
      </c>
      <c r="CW24" s="13">
        <f t="shared" si="13"/>
        <v>-1</v>
      </c>
      <c r="CX24" s="13">
        <f t="shared" si="14"/>
        <v>-1</v>
      </c>
      <c r="CY24" s="13">
        <f t="shared" si="15"/>
        <v>-1</v>
      </c>
      <c r="CZ24" s="13">
        <f t="shared" si="16"/>
        <v>-1</v>
      </c>
      <c r="DA24" s="13">
        <f t="shared" si="17"/>
        <v>-1</v>
      </c>
      <c r="DB24" s="13">
        <f t="shared" si="18"/>
        <v>-1</v>
      </c>
    </row>
    <row r="25" spans="1:106" x14ac:dyDescent="0.25">
      <c r="A25" s="11" t="s">
        <v>647</v>
      </c>
      <c r="B25" s="15">
        <v>46531.482835000003</v>
      </c>
      <c r="C25" s="15">
        <v>79.554753852999994</v>
      </c>
      <c r="D25" s="15">
        <v>10590.411346999999</v>
      </c>
      <c r="E25" s="15">
        <v>840.88655944000004</v>
      </c>
      <c r="F25" s="15">
        <v>681.16125589000001</v>
      </c>
      <c r="G25" s="15">
        <v>312.83993828000001</v>
      </c>
      <c r="H25" s="15">
        <v>3959.0443202000001</v>
      </c>
      <c r="I25" s="15">
        <v>16.390766364000001</v>
      </c>
      <c r="J25" s="15">
        <v>90.976656661000007</v>
      </c>
      <c r="K25" s="15">
        <v>39.639127666999997</v>
      </c>
      <c r="L25" s="15">
        <v>2.7621722227999999</v>
      </c>
      <c r="M25" s="15">
        <v>13.108670717000001</v>
      </c>
      <c r="N25" s="15">
        <v>5.5317150033000004</v>
      </c>
      <c r="O25" s="15">
        <v>78.399348572999997</v>
      </c>
      <c r="P25" s="15">
        <v>71.413309311999996</v>
      </c>
      <c r="Q25" s="15">
        <v>1.8031271358000001</v>
      </c>
      <c r="R25" s="15">
        <v>356.03490531</v>
      </c>
      <c r="S25" s="15">
        <v>267.97405200999998</v>
      </c>
      <c r="U25" s="17" t="s">
        <v>565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H25" s="15" t="str">
        <f t="shared" si="19"/>
        <v/>
      </c>
      <c r="CJ25" s="18" t="str">
        <f t="shared" si="0"/>
        <v/>
      </c>
      <c r="CK25" s="13">
        <f t="shared" si="1"/>
        <v>-1</v>
      </c>
      <c r="CL25" s="13">
        <f t="shared" si="2"/>
        <v>-1</v>
      </c>
      <c r="CM25" s="13">
        <f t="shared" si="3"/>
        <v>-1</v>
      </c>
      <c r="CN25" s="13">
        <f t="shared" si="4"/>
        <v>-1</v>
      </c>
      <c r="CO25" s="13">
        <f t="shared" si="5"/>
        <v>-1</v>
      </c>
      <c r="CP25" s="13">
        <f t="shared" si="6"/>
        <v>-1</v>
      </c>
      <c r="CQ25" s="13">
        <f t="shared" si="7"/>
        <v>-1</v>
      </c>
      <c r="CR25" s="13">
        <f t="shared" si="8"/>
        <v>-1</v>
      </c>
      <c r="CS25" s="13">
        <f t="shared" si="9"/>
        <v>-1</v>
      </c>
      <c r="CT25" s="13">
        <f t="shared" si="10"/>
        <v>-1</v>
      </c>
      <c r="CU25" s="13">
        <f t="shared" si="11"/>
        <v>-1</v>
      </c>
      <c r="CV25" s="13">
        <f t="shared" si="12"/>
        <v>-1</v>
      </c>
      <c r="CW25" s="13">
        <f t="shared" si="13"/>
        <v>-1</v>
      </c>
      <c r="CX25" s="13">
        <f t="shared" si="14"/>
        <v>-1</v>
      </c>
      <c r="CY25" s="13">
        <f t="shared" si="15"/>
        <v>-1</v>
      </c>
      <c r="CZ25" s="13">
        <f t="shared" si="16"/>
        <v>-1</v>
      </c>
      <c r="DA25" s="13">
        <f t="shared" si="17"/>
        <v>-1</v>
      </c>
      <c r="DB25" s="13">
        <f t="shared" si="18"/>
        <v>-1</v>
      </c>
    </row>
    <row r="26" spans="1:106" x14ac:dyDescent="0.25">
      <c r="A26" s="11" t="s">
        <v>648</v>
      </c>
      <c r="B26" s="15">
        <v>98382.645632999993</v>
      </c>
      <c r="C26" s="15">
        <v>186.63277206000001</v>
      </c>
      <c r="D26" s="15">
        <v>25016.076025999999</v>
      </c>
      <c r="E26" s="15">
        <v>1977.2963677</v>
      </c>
      <c r="F26" s="15">
        <v>1602.0564677</v>
      </c>
      <c r="G26" s="15">
        <v>708.76518675</v>
      </c>
      <c r="H26" s="15">
        <v>9622.2862380999995</v>
      </c>
      <c r="I26" s="15">
        <v>38.346557519000001</v>
      </c>
      <c r="J26" s="15">
        <v>212.97086494000001</v>
      </c>
      <c r="K26" s="15">
        <v>92.653210881999996</v>
      </c>
      <c r="L26" s="15">
        <v>6.4707300349999999</v>
      </c>
      <c r="M26" s="15">
        <v>30.741341119000001</v>
      </c>
      <c r="N26" s="15">
        <v>12.935083221999999</v>
      </c>
      <c r="O26" s="15">
        <v>195.49566831000001</v>
      </c>
      <c r="P26" s="15">
        <v>171.40903728999999</v>
      </c>
      <c r="Q26" s="15">
        <v>4.2032147109000002</v>
      </c>
      <c r="R26" s="15">
        <v>865.71426570000006</v>
      </c>
      <c r="S26" s="15">
        <v>664.24111019999998</v>
      </c>
      <c r="U26" s="17" t="s">
        <v>566</v>
      </c>
      <c r="V26" s="15">
        <v>3.8901851145135701E-6</v>
      </c>
      <c r="W26" s="15">
        <v>2.06205240368172E-6</v>
      </c>
      <c r="X26" s="15">
        <v>1.0576654452223E-5</v>
      </c>
      <c r="Y26" s="15">
        <v>1.05767127238214E-5</v>
      </c>
      <c r="Z26" s="15">
        <v>7.79205800360455E-6</v>
      </c>
      <c r="AA26" s="15">
        <v>9.4214445300572596E-5</v>
      </c>
      <c r="AB26" s="15">
        <v>1.8649977114171801E-5</v>
      </c>
      <c r="AC26" s="15">
        <v>2.0598395899403099E-4</v>
      </c>
      <c r="AD26" s="15">
        <v>3.6723971406052699E-2</v>
      </c>
      <c r="AE26" s="15">
        <v>1.6510947784189499E-4</v>
      </c>
      <c r="AF26" s="15">
        <v>5.4533545557962197E-5</v>
      </c>
      <c r="AG26" s="15">
        <v>6.37484525438581E-5</v>
      </c>
      <c r="AH26" s="15">
        <v>6.6285164584401195E-5</v>
      </c>
      <c r="AI26" s="15">
        <v>2.6326078248030902E-6</v>
      </c>
      <c r="AJ26" s="15">
        <v>2.07929483196922E-5</v>
      </c>
      <c r="AK26" s="15">
        <v>2.07929483196922E-5</v>
      </c>
      <c r="AL26" s="15">
        <v>5.96640938755601E-5</v>
      </c>
      <c r="AM26" s="15">
        <v>2.4678480133600101E-5</v>
      </c>
      <c r="AN26" s="15">
        <v>1.3523444872875901E-4</v>
      </c>
      <c r="AO26" s="15">
        <v>1.20425819223201E-6</v>
      </c>
      <c r="AP26" s="15">
        <v>6.1134451010543598E-7</v>
      </c>
      <c r="AQ26" s="15">
        <v>8.5300449672338004E-6</v>
      </c>
      <c r="AR26" s="15">
        <v>4.2524459451049002E-6</v>
      </c>
      <c r="AS26" s="15">
        <v>0</v>
      </c>
      <c r="AT26" s="15">
        <v>0</v>
      </c>
      <c r="AU26" s="15">
        <v>3.5087424285013399E-3</v>
      </c>
      <c r="AV26" s="15">
        <v>2.9062592966153599E-3</v>
      </c>
      <c r="AW26" s="15">
        <v>1.5383618776765499E-4</v>
      </c>
      <c r="AX26" s="15">
        <v>3.0847739645166101E-3</v>
      </c>
      <c r="AY26" s="15">
        <v>1.0281547584009799E-4</v>
      </c>
      <c r="AZ26" s="15">
        <v>6.4157961165583598E-9</v>
      </c>
      <c r="BA26" s="15">
        <v>1.7972152747234499E-3</v>
      </c>
      <c r="BB26" s="15">
        <v>1.2826623015151199E-7</v>
      </c>
      <c r="BC26" s="15">
        <v>2.9326487982054301E-8</v>
      </c>
      <c r="BD26" s="15">
        <v>1.18842683686348E-5</v>
      </c>
      <c r="BE26" s="15">
        <v>1.0062399620805001E-7</v>
      </c>
      <c r="BF26" s="15">
        <v>0</v>
      </c>
      <c r="BG26" s="15">
        <v>1.78779300804135E-8</v>
      </c>
      <c r="BH26" s="15">
        <v>8.2409306002414004E-5</v>
      </c>
      <c r="BI26" s="15">
        <v>7.4989648490440204E-5</v>
      </c>
      <c r="BJ26" s="15">
        <v>7.4196575119738499E-6</v>
      </c>
      <c r="BK26" s="15">
        <v>1.5742588336447299E-8</v>
      </c>
      <c r="BL26" s="15">
        <v>0</v>
      </c>
      <c r="BM26" s="15">
        <v>5.28734491862189E-7</v>
      </c>
      <c r="BN26" s="15">
        <v>4.4849429829637797E-8</v>
      </c>
      <c r="BO26" s="15">
        <v>2.3017807834124199E-6</v>
      </c>
      <c r="BP26" s="15">
        <v>1.9918605356129099E-7</v>
      </c>
      <c r="BQ26" s="15">
        <v>1.33649806819998E-7</v>
      </c>
      <c r="BR26" s="15">
        <v>1.15088763592872E-5</v>
      </c>
      <c r="BS26" s="15">
        <v>7.7193725522357603E-6</v>
      </c>
      <c r="BT26" s="15">
        <v>2.1075635068921899E-8</v>
      </c>
      <c r="BU26" s="15">
        <v>4.8067979519061699E-5</v>
      </c>
      <c r="BV26" s="15">
        <v>9.9501402690740994E-10</v>
      </c>
      <c r="BW26" s="15">
        <v>1.71300116293809E-5</v>
      </c>
      <c r="BX26" s="15">
        <v>1.82370331244453E-6</v>
      </c>
      <c r="BY26" s="15">
        <v>0</v>
      </c>
      <c r="BZ26" s="15">
        <v>2.7784808554749001E-8</v>
      </c>
      <c r="CA26" s="15">
        <v>4.0061100873360899E-4</v>
      </c>
      <c r="CB26" s="15">
        <v>3.1046847848674702E-4</v>
      </c>
      <c r="CC26" s="15">
        <v>3.8481208882421999E-5</v>
      </c>
      <c r="CD26" s="15">
        <v>3.4190364699592602E-3</v>
      </c>
      <c r="CE26" s="15">
        <v>5.9303846120692004E-4</v>
      </c>
      <c r="CF26" s="15">
        <v>2.2927665768283101E-4</v>
      </c>
      <c r="CH26" s="15">
        <f t="shared" si="19"/>
        <v>3.7147630170987749E-3</v>
      </c>
      <c r="CJ26" s="18">
        <f t="shared" si="0"/>
        <v>8.0000934971153608E-3</v>
      </c>
      <c r="CK26" s="13">
        <f t="shared" si="1"/>
        <v>-0.9999996267230753</v>
      </c>
      <c r="CL26" s="13">
        <f t="shared" si="2"/>
        <v>-1</v>
      </c>
      <c r="CM26" s="13">
        <f t="shared" si="3"/>
        <v>-0.9999998766883359</v>
      </c>
      <c r="CN26" s="13">
        <f t="shared" si="4"/>
        <v>-0.99999995832222854</v>
      </c>
      <c r="CO26" s="13">
        <f t="shared" si="5"/>
        <v>-0.99999995319163215</v>
      </c>
      <c r="CP26" s="13">
        <f t="shared" si="6"/>
        <v>-0.99999997583118927</v>
      </c>
      <c r="CQ26" s="13">
        <f t="shared" si="7"/>
        <v>-0.99999964467524816</v>
      </c>
      <c r="CR26" s="13">
        <f t="shared" si="8"/>
        <v>-0.99999972418090677</v>
      </c>
      <c r="CS26" s="13">
        <f t="shared" si="9"/>
        <v>-0.99999955761814963</v>
      </c>
      <c r="CT26" s="13">
        <f t="shared" si="10"/>
        <v>-0.99999977558307884</v>
      </c>
      <c r="CU26" s="13">
        <f t="shared" si="11"/>
        <v>-0.99999968132615757</v>
      </c>
      <c r="CV26" s="13">
        <f t="shared" si="12"/>
        <v>-0.99999939332584609</v>
      </c>
      <c r="CW26" s="13">
        <f t="shared" si="13"/>
        <v>-0.99999967124711353</v>
      </c>
      <c r="CX26" s="13">
        <f t="shared" si="14"/>
        <v>-0.99999966093793702</v>
      </c>
      <c r="CY26" s="13">
        <f t="shared" si="15"/>
        <v>-0.99999965191978901</v>
      </c>
      <c r="CZ26" s="13">
        <f t="shared" si="16"/>
        <v>-0.99999956611702279</v>
      </c>
      <c r="DA26" s="13">
        <f t="shared" si="17"/>
        <v>-0.99999964137303643</v>
      </c>
      <c r="DB26" s="13">
        <f t="shared" si="18"/>
        <v>-0.99999965482916642</v>
      </c>
    </row>
    <row r="27" spans="1:106" x14ac:dyDescent="0.25">
      <c r="A27" s="11" t="s">
        <v>649</v>
      </c>
      <c r="B27" s="15">
        <v>156787.37687000001</v>
      </c>
      <c r="C27" s="15">
        <v>231.13249327</v>
      </c>
      <c r="D27" s="15">
        <v>35480.736923999997</v>
      </c>
      <c r="E27" s="15">
        <v>2446.0811334999999</v>
      </c>
      <c r="F27" s="15">
        <v>1981.6775481</v>
      </c>
      <c r="G27" s="15">
        <v>879.21123385999999</v>
      </c>
      <c r="H27" s="15">
        <v>12960.701956999999</v>
      </c>
      <c r="I27" s="15">
        <v>52.954336515999998</v>
      </c>
      <c r="J27" s="15">
        <v>317.02248436999997</v>
      </c>
      <c r="K27" s="15">
        <v>125.75770924</v>
      </c>
      <c r="L27" s="15">
        <v>9.0414217911999994</v>
      </c>
      <c r="M27" s="15">
        <v>46.337825078999998</v>
      </c>
      <c r="N27" s="15">
        <v>18.316017518999999</v>
      </c>
      <c r="O27" s="15">
        <v>259.07034277999998</v>
      </c>
      <c r="P27" s="15">
        <v>223.49398513</v>
      </c>
      <c r="Q27" s="15">
        <v>6.2690662123000003</v>
      </c>
      <c r="R27" s="15">
        <v>1161.5775275000001</v>
      </c>
      <c r="S27" s="15">
        <v>887.00289143999998</v>
      </c>
      <c r="U27" s="17" t="s">
        <v>436</v>
      </c>
      <c r="V27" s="15">
        <v>17.800153644438399</v>
      </c>
      <c r="W27" s="15">
        <v>6.8916535159548804</v>
      </c>
      <c r="X27" s="15">
        <v>40.2963085479917</v>
      </c>
      <c r="Y27" s="15">
        <v>40.296700205972499</v>
      </c>
      <c r="Z27" s="15">
        <v>22.9595678897964</v>
      </c>
      <c r="AA27" s="15">
        <v>242.42218600246099</v>
      </c>
      <c r="AB27" s="15">
        <v>35.649917747454303</v>
      </c>
      <c r="AC27" s="15">
        <v>429.26917754373102</v>
      </c>
      <c r="AD27" s="15">
        <v>118262.954341176</v>
      </c>
      <c r="AE27" s="15">
        <v>534.39114870657704</v>
      </c>
      <c r="AF27" s="15">
        <v>153.21877754978601</v>
      </c>
      <c r="AG27" s="15">
        <v>146.37395439076599</v>
      </c>
      <c r="AH27" s="15">
        <v>197.991423467083</v>
      </c>
      <c r="AI27" s="15">
        <v>7.5100310618656803</v>
      </c>
      <c r="AJ27" s="15">
        <v>95.538470835693403</v>
      </c>
      <c r="AK27" s="15">
        <v>95.538478183447197</v>
      </c>
      <c r="AL27" s="15">
        <v>171.112058121215</v>
      </c>
      <c r="AM27" s="15">
        <v>214.30015558634599</v>
      </c>
      <c r="AN27" s="15">
        <v>386.38507421365301</v>
      </c>
      <c r="AO27" s="15">
        <v>6.1397804798443403</v>
      </c>
      <c r="AP27" s="15">
        <v>2.73218026351207</v>
      </c>
      <c r="AQ27" s="15">
        <v>44.816651873694099</v>
      </c>
      <c r="AR27" s="15">
        <v>13.958413044689101</v>
      </c>
      <c r="AS27" s="15">
        <v>173.824454703616</v>
      </c>
      <c r="AT27" s="15">
        <v>0</v>
      </c>
      <c r="AU27" s="15">
        <v>10220.750318512701</v>
      </c>
      <c r="AV27" s="15">
        <v>22522.320232367099</v>
      </c>
      <c r="AW27" s="15">
        <v>4050.8860580565101</v>
      </c>
      <c r="AX27" s="15">
        <v>26787.50644601</v>
      </c>
      <c r="AY27" s="15">
        <v>283.37996231231699</v>
      </c>
      <c r="AZ27" s="15">
        <v>0.51456652413785398</v>
      </c>
      <c r="BA27" s="15">
        <v>5288.7661457791901</v>
      </c>
      <c r="BB27" s="15">
        <v>2.6857285028963198</v>
      </c>
      <c r="BC27" s="15">
        <v>0.535021606287581</v>
      </c>
      <c r="BD27" s="15">
        <v>277.625252550472</v>
      </c>
      <c r="BE27" s="15">
        <v>5.1093320419759998</v>
      </c>
      <c r="BF27" s="15">
        <v>0.26097680669323198</v>
      </c>
      <c r="BG27" s="15">
        <v>0.155437473018182</v>
      </c>
      <c r="BH27" s="15">
        <v>1852.0200716531599</v>
      </c>
      <c r="BI27" s="15">
        <v>1499.9590227359099</v>
      </c>
      <c r="BJ27" s="15">
        <v>352.06104891725499</v>
      </c>
      <c r="BK27" s="15">
        <v>2.8869878541862901</v>
      </c>
      <c r="BL27" s="15">
        <v>3.5123106389545598E-2</v>
      </c>
      <c r="BM27" s="15">
        <v>18.87363494877</v>
      </c>
      <c r="BN27" s="15">
        <v>0.66126745977942702</v>
      </c>
      <c r="BO27" s="15">
        <v>23.8226987891113</v>
      </c>
      <c r="BP27" s="15">
        <v>3.37962963144231</v>
      </c>
      <c r="BQ27" s="15">
        <v>0.804802947248907</v>
      </c>
      <c r="BR27" s="15">
        <v>112.246198380705</v>
      </c>
      <c r="BS27" s="15">
        <v>24.529650206918301</v>
      </c>
      <c r="BT27" s="15">
        <v>2.98080885442329</v>
      </c>
      <c r="BU27" s="15">
        <v>1047.2325082535499</v>
      </c>
      <c r="BV27" s="15">
        <v>0.14904700482260999</v>
      </c>
      <c r="BW27" s="15">
        <v>662.39103765075401</v>
      </c>
      <c r="BX27" s="15">
        <v>4.7902087319785904</v>
      </c>
      <c r="BY27" s="15">
        <v>0</v>
      </c>
      <c r="BZ27" s="15">
        <v>0.18885470663926199</v>
      </c>
      <c r="CA27" s="15">
        <v>1163.3685731952701</v>
      </c>
      <c r="CB27" s="15">
        <v>888.37717759822795</v>
      </c>
      <c r="CC27" s="15">
        <v>119.62813356965501</v>
      </c>
      <c r="CD27" s="15">
        <v>9908.1676063867908</v>
      </c>
      <c r="CE27" s="15">
        <v>1656.0654728716099</v>
      </c>
      <c r="CF27" s="15">
        <v>677.91206994785296</v>
      </c>
      <c r="CH27" s="15">
        <f t="shared" si="19"/>
        <v>10665.780255645412</v>
      </c>
      <c r="CJ27" s="18">
        <f t="shared" si="0"/>
        <v>8.0000038830887899E-3</v>
      </c>
      <c r="CK27" s="13">
        <f t="shared" si="1"/>
        <v>-0.24571125110898739</v>
      </c>
      <c r="CL27" s="13">
        <f t="shared" si="2"/>
        <v>-0.24794453499637964</v>
      </c>
      <c r="CM27" s="13">
        <f t="shared" si="3"/>
        <v>-0.24501268101085277</v>
      </c>
      <c r="CN27" s="13">
        <f t="shared" si="4"/>
        <v>-0.24286237022597107</v>
      </c>
      <c r="CO27" s="13">
        <f t="shared" si="5"/>
        <v>-0.2430862305655902</v>
      </c>
      <c r="CP27" s="13">
        <f t="shared" si="6"/>
        <v>-0.24660762722211879</v>
      </c>
      <c r="CQ27" s="13">
        <f t="shared" si="7"/>
        <v>-0.23552230124114171</v>
      </c>
      <c r="CR27" s="13">
        <f t="shared" si="8"/>
        <v>-0.23902926828670643</v>
      </c>
      <c r="CS27" s="13">
        <f t="shared" si="9"/>
        <v>-0.23531548090599233</v>
      </c>
      <c r="CT27" s="13">
        <f t="shared" si="10"/>
        <v>-0.2402972449099042</v>
      </c>
      <c r="CU27" s="13">
        <f t="shared" si="11"/>
        <v>-0.23776882938228641</v>
      </c>
      <c r="CV27" s="13">
        <f t="shared" si="12"/>
        <v>-0.23065189860171892</v>
      </c>
      <c r="CW27" s="13">
        <f t="shared" si="13"/>
        <v>-0.2379122246301941</v>
      </c>
      <c r="CX27" s="13">
        <f t="shared" si="14"/>
        <v>-0.23576191183251186</v>
      </c>
      <c r="CY27" s="13">
        <f t="shared" si="15"/>
        <v>-0.23437734567360255</v>
      </c>
      <c r="CZ27" s="13">
        <f t="shared" si="16"/>
        <v>-0.23589756914991097</v>
      </c>
      <c r="DA27" s="13">
        <f t="shared" si="17"/>
        <v>-0.23519768886177261</v>
      </c>
      <c r="DB27" s="13">
        <f t="shared" si="18"/>
        <v>-0.23572732796022761</v>
      </c>
    </row>
    <row r="28" spans="1:106" x14ac:dyDescent="0.25">
      <c r="A28" s="54" t="s">
        <v>650</v>
      </c>
      <c r="B28" s="15">
        <v>149166.80843999999</v>
      </c>
      <c r="C28" s="15">
        <v>227.84417522999999</v>
      </c>
      <c r="D28" s="15">
        <v>34966.176950000001</v>
      </c>
      <c r="E28" s="15">
        <v>1038.4075674000001</v>
      </c>
      <c r="F28" s="15">
        <v>689.88698919000001</v>
      </c>
      <c r="G28" s="15">
        <v>538.58556641999996</v>
      </c>
      <c r="H28" s="15">
        <v>12485.974565</v>
      </c>
      <c r="I28" s="15">
        <v>52.582368217999999</v>
      </c>
      <c r="J28" s="15">
        <v>314.38894475000001</v>
      </c>
      <c r="K28" s="15">
        <v>124.6908597</v>
      </c>
      <c r="L28" s="15">
        <v>8.9971210761999991</v>
      </c>
      <c r="M28" s="15">
        <v>46.435264982</v>
      </c>
      <c r="N28" s="15">
        <v>18.200956917999999</v>
      </c>
      <c r="O28" s="15">
        <v>250.40248958999999</v>
      </c>
      <c r="P28" s="15">
        <v>209.46968115000001</v>
      </c>
      <c r="Q28" s="15">
        <v>6.2326305492999996</v>
      </c>
      <c r="R28" s="15">
        <v>1114.2968478</v>
      </c>
      <c r="S28" s="15">
        <v>858.23892122999996</v>
      </c>
      <c r="U28" s="17" t="s">
        <v>437</v>
      </c>
      <c r="V28" s="15">
        <v>23.216295274880199</v>
      </c>
      <c r="W28" s="15">
        <v>9.00126440494485</v>
      </c>
      <c r="X28" s="15">
        <v>52.6089576578741</v>
      </c>
      <c r="Y28" s="15">
        <v>52.609473448927403</v>
      </c>
      <c r="Z28" s="15">
        <v>29.954821639610401</v>
      </c>
      <c r="AA28" s="15">
        <v>314.35613219151901</v>
      </c>
      <c r="AB28" s="15">
        <v>46.432302549325101</v>
      </c>
      <c r="AC28" s="15">
        <v>560.38422118773997</v>
      </c>
      <c r="AD28" s="15">
        <v>149166.22748700599</v>
      </c>
      <c r="AE28" s="15">
        <v>696.35390708654802</v>
      </c>
      <c r="AF28" s="15">
        <v>199.47431266799299</v>
      </c>
      <c r="AG28" s="15">
        <v>190.46637877172699</v>
      </c>
      <c r="AH28" s="15">
        <v>250.37827883909799</v>
      </c>
      <c r="AI28" s="15">
        <v>9.7915673853511596</v>
      </c>
      <c r="AJ28" s="15">
        <v>124.769525891746</v>
      </c>
      <c r="AK28" s="15">
        <v>124.769539683678</v>
      </c>
      <c r="AL28" s="15">
        <v>209.448445201532</v>
      </c>
      <c r="AM28" s="15">
        <v>279.82739981326802</v>
      </c>
      <c r="AN28" s="15">
        <v>478.61990166639299</v>
      </c>
      <c r="AO28" s="15">
        <v>7.9489055792526901</v>
      </c>
      <c r="AP28" s="15">
        <v>3.5873480963803299</v>
      </c>
      <c r="AQ28" s="15">
        <v>58.361362203378803</v>
      </c>
      <c r="AR28" s="15">
        <v>18.207091939718001</v>
      </c>
      <c r="AS28" s="15">
        <v>227.85047021599701</v>
      </c>
      <c r="AT28" s="15">
        <v>0</v>
      </c>
      <c r="AU28" s="15">
        <v>12884.7521297199</v>
      </c>
      <c r="AV28" s="15">
        <v>29385.0958895484</v>
      </c>
      <c r="AW28" s="15">
        <v>5313.5113748684098</v>
      </c>
      <c r="AX28" s="15">
        <v>34978.434664230102</v>
      </c>
      <c r="AY28" s="15">
        <v>365.56583682283599</v>
      </c>
      <c r="AZ28" s="15">
        <v>0.70009718150101596</v>
      </c>
      <c r="BA28" s="15">
        <v>6602.6516207834102</v>
      </c>
      <c r="BB28" s="15">
        <v>3.6512128907554602</v>
      </c>
      <c r="BC28" s="15">
        <v>0.707657576899971</v>
      </c>
      <c r="BD28" s="15">
        <v>367.00537456858302</v>
      </c>
      <c r="BE28" s="15">
        <v>6.82703277357981</v>
      </c>
      <c r="BF28" s="15">
        <v>0.339179080264775</v>
      </c>
      <c r="BG28" s="15">
        <v>0.210286743508766</v>
      </c>
      <c r="BH28" s="15">
        <v>1039.1309837494</v>
      </c>
      <c r="BI28" s="15">
        <v>690.455534019742</v>
      </c>
      <c r="BJ28" s="15">
        <v>348.675449729658</v>
      </c>
      <c r="BK28" s="15">
        <v>3.7617342521095498</v>
      </c>
      <c r="BL28" s="15">
        <v>4.5688399797174699E-2</v>
      </c>
      <c r="BM28" s="15">
        <v>25.0668932363299</v>
      </c>
      <c r="BN28" s="15">
        <v>0.86474043585376703</v>
      </c>
      <c r="BO28" s="15">
        <v>32.512147389010998</v>
      </c>
      <c r="BP28" s="15">
        <v>4.6824464387087499</v>
      </c>
      <c r="BQ28" s="15">
        <v>1.08866117087473</v>
      </c>
      <c r="BR28" s="15">
        <v>153.61594819248501</v>
      </c>
      <c r="BS28" s="15">
        <v>31.379764236652001</v>
      </c>
      <c r="BT28" s="15">
        <v>3.9022527292669</v>
      </c>
      <c r="BU28" s="15">
        <v>85.277307997817402</v>
      </c>
      <c r="BV28" s="15">
        <v>0.19687296239466001</v>
      </c>
      <c r="BW28" s="15">
        <v>538.57679396374397</v>
      </c>
      <c r="BX28" s="15">
        <v>6.2325237038591803</v>
      </c>
      <c r="BY28" s="15">
        <v>0</v>
      </c>
      <c r="BZ28" s="15">
        <v>0.24889030532376299</v>
      </c>
      <c r="CA28" s="15">
        <v>1464.7605466304699</v>
      </c>
      <c r="CB28" s="15">
        <v>1114.19006775053</v>
      </c>
      <c r="CC28" s="15">
        <v>150.73359386339001</v>
      </c>
      <c r="CD28" s="15">
        <v>12485.1248276812</v>
      </c>
      <c r="CE28" s="15">
        <v>2104.0378449254199</v>
      </c>
      <c r="CF28" s="15">
        <v>858.15931869566998</v>
      </c>
      <c r="CH28" s="15">
        <f t="shared" si="19"/>
        <v>13469.271734867896</v>
      </c>
      <c r="CJ28" s="18">
        <f t="shared" si="0"/>
        <v>7.9999977843327307E-3</v>
      </c>
      <c r="CK28" s="13">
        <f t="shared" si="1"/>
        <v>-3.8946532414095517E-6</v>
      </c>
      <c r="CL28" s="13">
        <f t="shared" si="2"/>
        <v>2.762847016238843E-5</v>
      </c>
      <c r="CM28" s="13">
        <f t="shared" si="3"/>
        <v>3.5055917744823847E-4</v>
      </c>
      <c r="CN28" s="13">
        <f t="shared" si="4"/>
        <v>6.9665935814706612E-4</v>
      </c>
      <c r="CO28" s="13">
        <f t="shared" si="5"/>
        <v>8.2411299046170853E-4</v>
      </c>
      <c r="CP28" s="13">
        <f t="shared" si="6"/>
        <v>-1.6287952746873364E-5</v>
      </c>
      <c r="CQ28" s="13">
        <f t="shared" si="7"/>
        <v>-6.8055345970519375E-5</v>
      </c>
      <c r="CR28" s="13">
        <f t="shared" si="8"/>
        <v>5.1548136468538436E-4</v>
      </c>
      <c r="CS28" s="13">
        <f t="shared" si="9"/>
        <v>-1.0436931396264747E-4</v>
      </c>
      <c r="CT28" s="13">
        <f t="shared" si="10"/>
        <v>6.3100041067405156E-4</v>
      </c>
      <c r="CU28" s="13">
        <f t="shared" si="11"/>
        <v>4.6051717096607866E-4</v>
      </c>
      <c r="CV28" s="13">
        <f t="shared" si="12"/>
        <v>-6.3797044682463946E-5</v>
      </c>
      <c r="CW28" s="13">
        <f t="shared" si="13"/>
        <v>3.3707138287519269E-4</v>
      </c>
      <c r="CX28" s="13">
        <f t="shared" si="14"/>
        <v>-9.6687341015027487E-5</v>
      </c>
      <c r="CY28" s="13">
        <f t="shared" si="15"/>
        <v>-1.0137958081299058E-4</v>
      </c>
      <c r="CZ28" s="13">
        <f t="shared" si="16"/>
        <v>-1.714291260714821E-5</v>
      </c>
      <c r="DA28" s="13">
        <f t="shared" si="17"/>
        <v>-9.5827292054904013E-5</v>
      </c>
      <c r="DB28" s="13">
        <f t="shared" si="18"/>
        <v>-9.2751018814079343E-5</v>
      </c>
    </row>
    <row r="29" spans="1:106" x14ac:dyDescent="0.25">
      <c r="A29" s="11" t="s">
        <v>651</v>
      </c>
      <c r="B29" s="15">
        <v>72126.467952999999</v>
      </c>
      <c r="C29" s="15">
        <v>99.628083597</v>
      </c>
      <c r="D29" s="15">
        <v>13304.435388</v>
      </c>
      <c r="E29" s="15">
        <v>1053.057712</v>
      </c>
      <c r="F29" s="15">
        <v>853.03079947000003</v>
      </c>
      <c r="G29" s="15">
        <v>386.48512354000002</v>
      </c>
      <c r="H29" s="15">
        <v>5343.0878405000003</v>
      </c>
      <c r="I29" s="15">
        <v>22.853167027000001</v>
      </c>
      <c r="J29" s="15">
        <v>136.01917861999999</v>
      </c>
      <c r="K29" s="15">
        <v>54.290158372999997</v>
      </c>
      <c r="L29" s="15">
        <v>3.8972344923</v>
      </c>
      <c r="M29" s="15">
        <v>19.931401254000001</v>
      </c>
      <c r="N29" s="15">
        <v>7.9084640735000002</v>
      </c>
      <c r="O29" s="15">
        <v>105.49260744</v>
      </c>
      <c r="P29" s="15">
        <v>90.888026182999994</v>
      </c>
      <c r="Q29" s="15">
        <v>2.7113069903999998</v>
      </c>
      <c r="R29" s="15">
        <v>477.22743700000001</v>
      </c>
      <c r="S29" s="15">
        <v>362.82354280999999</v>
      </c>
      <c r="U29" s="17" t="s">
        <v>567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H29" s="15" t="str">
        <f t="shared" si="19"/>
        <v/>
      </c>
      <c r="CJ29" s="18" t="str">
        <f t="shared" si="0"/>
        <v/>
      </c>
      <c r="CK29" s="13">
        <f t="shared" si="1"/>
        <v>-1</v>
      </c>
      <c r="CL29" s="13">
        <f t="shared" si="2"/>
        <v>-1</v>
      </c>
      <c r="CM29" s="13">
        <f t="shared" si="3"/>
        <v>-1</v>
      </c>
      <c r="CN29" s="13">
        <f t="shared" si="4"/>
        <v>-1</v>
      </c>
      <c r="CO29" s="13">
        <f t="shared" si="5"/>
        <v>-1</v>
      </c>
      <c r="CP29" s="13">
        <f t="shared" si="6"/>
        <v>-1</v>
      </c>
      <c r="CQ29" s="13">
        <f t="shared" si="7"/>
        <v>-1</v>
      </c>
      <c r="CR29" s="13">
        <f t="shared" si="8"/>
        <v>-1</v>
      </c>
      <c r="CS29" s="13">
        <f t="shared" si="9"/>
        <v>-1</v>
      </c>
      <c r="CT29" s="13">
        <f t="shared" si="10"/>
        <v>-1</v>
      </c>
      <c r="CU29" s="13">
        <f t="shared" si="11"/>
        <v>-1</v>
      </c>
      <c r="CV29" s="13">
        <f t="shared" si="12"/>
        <v>-1</v>
      </c>
      <c r="CW29" s="13">
        <f t="shared" si="13"/>
        <v>-1</v>
      </c>
      <c r="CX29" s="13">
        <f t="shared" si="14"/>
        <v>-1</v>
      </c>
      <c r="CY29" s="13">
        <f t="shared" si="15"/>
        <v>-1</v>
      </c>
      <c r="CZ29" s="13">
        <f t="shared" si="16"/>
        <v>-1</v>
      </c>
      <c r="DA29" s="13">
        <f t="shared" si="17"/>
        <v>-1</v>
      </c>
      <c r="DB29" s="13">
        <f t="shared" si="18"/>
        <v>-1</v>
      </c>
    </row>
    <row r="30" spans="1:106" x14ac:dyDescent="0.25">
      <c r="A30" s="11" t="s">
        <v>652</v>
      </c>
      <c r="B30" s="15">
        <v>225538.96079000001</v>
      </c>
      <c r="C30" s="15">
        <v>324.78179249999999</v>
      </c>
      <c r="D30" s="15">
        <v>44898.423503999999</v>
      </c>
      <c r="E30" s="15">
        <v>1463.3318637</v>
      </c>
      <c r="F30" s="15">
        <v>968.47822401999997</v>
      </c>
      <c r="G30" s="15">
        <v>778.84203117000004</v>
      </c>
      <c r="H30" s="15">
        <v>17673.107128</v>
      </c>
      <c r="I30" s="15">
        <v>74.497585870999998</v>
      </c>
      <c r="J30" s="15">
        <v>442.55461310999999</v>
      </c>
      <c r="K30" s="15">
        <v>176.81636283</v>
      </c>
      <c r="L30" s="15">
        <v>12.712268235</v>
      </c>
      <c r="M30" s="15">
        <v>65.071025081000002</v>
      </c>
      <c r="N30" s="15">
        <v>25.783892267999999</v>
      </c>
      <c r="O30" s="15">
        <v>351.77044301000001</v>
      </c>
      <c r="P30" s="15">
        <v>300.24026079999999</v>
      </c>
      <c r="Q30" s="15">
        <v>8.8277310761999992</v>
      </c>
      <c r="R30" s="15">
        <v>1579.3227770999999</v>
      </c>
      <c r="S30" s="15">
        <v>1207.2254485999999</v>
      </c>
      <c r="U30" s="17" t="s">
        <v>568</v>
      </c>
      <c r="V30" s="15">
        <v>18.024298723608499</v>
      </c>
      <c r="W30" s="15">
        <v>7.0427842557549898</v>
      </c>
      <c r="X30" s="15">
        <v>41.273445208167203</v>
      </c>
      <c r="Y30" s="15">
        <v>41.273812848537403</v>
      </c>
      <c r="Z30" s="15">
        <v>23.430279215132501</v>
      </c>
      <c r="AA30" s="15">
        <v>243.766498652064</v>
      </c>
      <c r="AB30" s="15">
        <v>35.996351291383299</v>
      </c>
      <c r="AC30" s="15">
        <v>439.232530086895</v>
      </c>
      <c r="AD30" s="15">
        <v>121485.274135705</v>
      </c>
      <c r="AE30" s="15">
        <v>541.38736174706901</v>
      </c>
      <c r="AF30" s="15">
        <v>155.40298218578201</v>
      </c>
      <c r="AG30" s="15">
        <v>149.118657561422</v>
      </c>
      <c r="AH30" s="15">
        <v>194.68495599591799</v>
      </c>
      <c r="AI30" s="15">
        <v>7.5734766592771301</v>
      </c>
      <c r="AJ30" s="15">
        <v>98.079067323620194</v>
      </c>
      <c r="AK30" s="15">
        <v>98.079063126795006</v>
      </c>
      <c r="AL30" s="15">
        <v>166.46792759050999</v>
      </c>
      <c r="AM30" s="15">
        <v>195.114410104223</v>
      </c>
      <c r="AN30" s="15">
        <v>379.09613275158802</v>
      </c>
      <c r="AO30" s="15">
        <v>6.1630922889601303</v>
      </c>
      <c r="AP30" s="15">
        <v>2.8210392568508</v>
      </c>
      <c r="AQ30" s="15">
        <v>45.020839094409503</v>
      </c>
      <c r="AR30" s="15">
        <v>14.255694857396501</v>
      </c>
      <c r="AS30" s="15">
        <v>176.51886064738699</v>
      </c>
      <c r="AT30" s="15">
        <v>0</v>
      </c>
      <c r="AU30" s="15">
        <v>10098.7260126655</v>
      </c>
      <c r="AV30" s="15">
        <v>20551.2599293198</v>
      </c>
      <c r="AW30" s="15">
        <v>3642.9049981161402</v>
      </c>
      <c r="AX30" s="15">
        <v>24389.279337540102</v>
      </c>
      <c r="AY30" s="15">
        <v>286.23348320890398</v>
      </c>
      <c r="AZ30" s="15">
        <v>0.52840943556165498</v>
      </c>
      <c r="BA30" s="15">
        <v>5183.1420669673698</v>
      </c>
      <c r="BB30" s="15">
        <v>2.7702874484256199</v>
      </c>
      <c r="BC30" s="15">
        <v>0.55714553205795903</v>
      </c>
      <c r="BD30" s="15">
        <v>284.139853426809</v>
      </c>
      <c r="BE30" s="15">
        <v>5.3656798601167299</v>
      </c>
      <c r="BF30" s="15">
        <v>0.27801103322916398</v>
      </c>
      <c r="BG30" s="15">
        <v>0.15993552088052601</v>
      </c>
      <c r="BH30" s="15">
        <v>815.77774414096496</v>
      </c>
      <c r="BI30" s="15">
        <v>533.31404419773401</v>
      </c>
      <c r="BJ30" s="15">
        <v>282.46369994323101</v>
      </c>
      <c r="BK30" s="15">
        <v>3.0941466751544602</v>
      </c>
      <c r="BL30" s="15">
        <v>3.7246393835876898E-2</v>
      </c>
      <c r="BM30" s="15">
        <v>19.9101904459399</v>
      </c>
      <c r="BN30" s="15">
        <v>0.69437361287940103</v>
      </c>
      <c r="BO30" s="15">
        <v>24.5945811330654</v>
      </c>
      <c r="BP30" s="15">
        <v>3.44025229418475</v>
      </c>
      <c r="BQ30" s="15">
        <v>0.83411076252363003</v>
      </c>
      <c r="BR30" s="15">
        <v>115.757882845285</v>
      </c>
      <c r="BS30" s="15">
        <v>24.407116100087102</v>
      </c>
      <c r="BT30" s="15">
        <v>3.1706865305312601</v>
      </c>
      <c r="BU30" s="15">
        <v>67.823900461317194</v>
      </c>
      <c r="BV30" s="15">
        <v>0.157350785936716</v>
      </c>
      <c r="BW30" s="15">
        <v>426.42204971202</v>
      </c>
      <c r="BX30" s="15">
        <v>4.8603108302700102</v>
      </c>
      <c r="BY30" s="15">
        <v>0</v>
      </c>
      <c r="BZ30" s="15">
        <v>0.195563888573866</v>
      </c>
      <c r="CA30" s="15">
        <v>1146.61682887755</v>
      </c>
      <c r="CB30" s="15">
        <v>873.81658289602001</v>
      </c>
      <c r="CC30" s="15">
        <v>118.544959277243</v>
      </c>
      <c r="CD30" s="15">
        <v>9776.2421954727997</v>
      </c>
      <c r="CE30" s="15">
        <v>1637.2747592907399</v>
      </c>
      <c r="CF30" s="15">
        <v>667.93533873862702</v>
      </c>
      <c r="CH30" s="15">
        <f t="shared" si="19"/>
        <v>10546.804478365315</v>
      </c>
      <c r="CJ30" s="18">
        <f t="shared" si="0"/>
        <v>8.0000071918444066E-3</v>
      </c>
      <c r="CK30" s="13">
        <f t="shared" si="1"/>
        <v>-0.46135570674718018</v>
      </c>
      <c r="CL30" s="13">
        <f t="shared" si="2"/>
        <v>-0.45650013417120056</v>
      </c>
      <c r="CM30" s="13">
        <f t="shared" si="3"/>
        <v>-0.45678985064214422</v>
      </c>
      <c r="CN30" s="13">
        <f t="shared" si="4"/>
        <v>-0.44252034389636657</v>
      </c>
      <c r="CO30" s="13">
        <f t="shared" si="5"/>
        <v>-0.44932778975243065</v>
      </c>
      <c r="CP30" s="13">
        <f t="shared" si="6"/>
        <v>-0.45249224791908582</v>
      </c>
      <c r="CQ30" s="13">
        <f t="shared" si="7"/>
        <v>-0.44682946101854243</v>
      </c>
      <c r="CR30" s="13">
        <f t="shared" si="8"/>
        <v>-0.44597113629954227</v>
      </c>
      <c r="CS30" s="13">
        <f t="shared" si="9"/>
        <v>-0.4491832387893917</v>
      </c>
      <c r="CT30" s="13">
        <f t="shared" si="10"/>
        <v>-0.44530550477902847</v>
      </c>
      <c r="CU30" s="13">
        <f t="shared" si="11"/>
        <v>-0.44598523838849835</v>
      </c>
      <c r="CV30" s="13">
        <f t="shared" si="12"/>
        <v>-0.44681444242540719</v>
      </c>
      <c r="CW30" s="13">
        <f t="shared" si="13"/>
        <v>-0.44710850056222778</v>
      </c>
      <c r="CX30" s="13">
        <f t="shared" si="14"/>
        <v>-0.44655681037311157</v>
      </c>
      <c r="CY30" s="13">
        <f t="shared" si="15"/>
        <v>-0.44555094927325617</v>
      </c>
      <c r="CZ30" s="13">
        <f t="shared" si="16"/>
        <v>-0.44942694919947784</v>
      </c>
      <c r="DA30" s="13">
        <f t="shared" si="17"/>
        <v>-0.44671437937433645</v>
      </c>
      <c r="DB30" s="13">
        <f t="shared" si="18"/>
        <v>-0.44671863941137013</v>
      </c>
    </row>
    <row r="31" spans="1:106" x14ac:dyDescent="0.25">
      <c r="A31" s="11" t="s">
        <v>653</v>
      </c>
      <c r="B31" s="15">
        <v>22921.354439999999</v>
      </c>
      <c r="C31" s="15">
        <v>49.425206891000002</v>
      </c>
      <c r="D31" s="15">
        <v>6842.033085</v>
      </c>
      <c r="E31" s="15">
        <v>531.41205882999998</v>
      </c>
      <c r="F31" s="15">
        <v>431.14163317999999</v>
      </c>
      <c r="G31" s="15">
        <v>180.61159186</v>
      </c>
      <c r="H31" s="15">
        <v>2308.7996926999999</v>
      </c>
      <c r="I31" s="15">
        <v>10.362302123999999</v>
      </c>
      <c r="J31" s="15">
        <v>57.126117870000002</v>
      </c>
      <c r="K31" s="15">
        <v>24.939807610999999</v>
      </c>
      <c r="L31" s="15">
        <v>1.7606917586999999</v>
      </c>
      <c r="M31" s="15">
        <v>8.5615773547000007</v>
      </c>
      <c r="N31" s="15">
        <v>3.5018948539000001</v>
      </c>
      <c r="O31" s="15">
        <v>47.189928748</v>
      </c>
      <c r="P31" s="15">
        <v>37.436441416999998</v>
      </c>
      <c r="Q31" s="15">
        <v>1.1401172875000001</v>
      </c>
      <c r="R31" s="15">
        <v>204.5234471</v>
      </c>
      <c r="S31" s="15">
        <v>161.11539628</v>
      </c>
      <c r="U31" s="17" t="s">
        <v>569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H31" s="15" t="str">
        <f t="shared" si="19"/>
        <v/>
      </c>
      <c r="CJ31" s="18" t="str">
        <f t="shared" si="0"/>
        <v/>
      </c>
      <c r="CK31" s="13">
        <f t="shared" si="1"/>
        <v>-1</v>
      </c>
      <c r="CL31" s="13">
        <f t="shared" si="2"/>
        <v>-1</v>
      </c>
      <c r="CM31" s="13">
        <f t="shared" si="3"/>
        <v>-1</v>
      </c>
      <c r="CN31" s="13">
        <f t="shared" si="4"/>
        <v>-1</v>
      </c>
      <c r="CO31" s="13">
        <f t="shared" si="5"/>
        <v>-1</v>
      </c>
      <c r="CP31" s="13">
        <f t="shared" si="6"/>
        <v>-1</v>
      </c>
      <c r="CQ31" s="13">
        <f t="shared" si="7"/>
        <v>-1</v>
      </c>
      <c r="CR31" s="13">
        <f t="shared" si="8"/>
        <v>-1</v>
      </c>
      <c r="CS31" s="13">
        <f t="shared" si="9"/>
        <v>-1</v>
      </c>
      <c r="CT31" s="13">
        <f t="shared" si="10"/>
        <v>-1</v>
      </c>
      <c r="CU31" s="13">
        <f t="shared" si="11"/>
        <v>-1</v>
      </c>
      <c r="CV31" s="13">
        <f t="shared" si="12"/>
        <v>-1</v>
      </c>
      <c r="CW31" s="13">
        <f t="shared" si="13"/>
        <v>-1</v>
      </c>
      <c r="CX31" s="13">
        <f t="shared" si="14"/>
        <v>-1</v>
      </c>
      <c r="CY31" s="13">
        <f t="shared" si="15"/>
        <v>-1</v>
      </c>
      <c r="CZ31" s="13">
        <f t="shared" si="16"/>
        <v>-1</v>
      </c>
      <c r="DA31" s="13">
        <f t="shared" si="17"/>
        <v>-1</v>
      </c>
      <c r="DB31" s="13">
        <f t="shared" si="18"/>
        <v>-1</v>
      </c>
    </row>
    <row r="32" spans="1:106" x14ac:dyDescent="0.25">
      <c r="A32" s="11" t="s">
        <v>654</v>
      </c>
      <c r="B32" s="15">
        <v>182634.32506</v>
      </c>
      <c r="C32" s="15">
        <v>353.99781154999999</v>
      </c>
      <c r="D32" s="15">
        <v>52222.627133000002</v>
      </c>
      <c r="E32" s="15">
        <v>3745.7405401000001</v>
      </c>
      <c r="F32" s="15">
        <v>3034.5419031000001</v>
      </c>
      <c r="G32" s="15">
        <v>1336.3599564000001</v>
      </c>
      <c r="H32" s="15">
        <v>16926.939134</v>
      </c>
      <c r="I32" s="15">
        <v>72.676482888999999</v>
      </c>
      <c r="J32" s="15">
        <v>400.30357734</v>
      </c>
      <c r="K32" s="15">
        <v>175.70672837000001</v>
      </c>
      <c r="L32" s="15">
        <v>12.270626550999999</v>
      </c>
      <c r="M32" s="15">
        <v>58.373925603000004</v>
      </c>
      <c r="N32" s="15">
        <v>24.501550446</v>
      </c>
      <c r="O32" s="15">
        <v>338.24985107999998</v>
      </c>
      <c r="P32" s="15">
        <v>294.81638869</v>
      </c>
      <c r="Q32" s="15">
        <v>7.9591008496000004</v>
      </c>
      <c r="R32" s="15">
        <v>1513.8727598</v>
      </c>
      <c r="S32" s="15">
        <v>1156.250859</v>
      </c>
      <c r="U32" s="17" t="s">
        <v>570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H32" s="15" t="str">
        <f t="shared" si="19"/>
        <v/>
      </c>
      <c r="CJ32" s="18" t="str">
        <f t="shared" si="0"/>
        <v/>
      </c>
      <c r="CK32" s="13">
        <f t="shared" si="1"/>
        <v>-1</v>
      </c>
      <c r="CL32" s="13">
        <f t="shared" si="2"/>
        <v>-1</v>
      </c>
      <c r="CM32" s="13">
        <f t="shared" si="3"/>
        <v>-1</v>
      </c>
      <c r="CN32" s="13">
        <f t="shared" si="4"/>
        <v>-1</v>
      </c>
      <c r="CO32" s="13">
        <f t="shared" si="5"/>
        <v>-1</v>
      </c>
      <c r="CP32" s="13">
        <f t="shared" si="6"/>
        <v>-1</v>
      </c>
      <c r="CQ32" s="13">
        <f t="shared" si="7"/>
        <v>-1</v>
      </c>
      <c r="CR32" s="13">
        <f t="shared" si="8"/>
        <v>-1</v>
      </c>
      <c r="CS32" s="13">
        <f t="shared" si="9"/>
        <v>-1</v>
      </c>
      <c r="CT32" s="13">
        <f t="shared" si="10"/>
        <v>-1</v>
      </c>
      <c r="CU32" s="13">
        <f t="shared" si="11"/>
        <v>-1</v>
      </c>
      <c r="CV32" s="13">
        <f t="shared" si="12"/>
        <v>-1</v>
      </c>
      <c r="CW32" s="13">
        <f t="shared" si="13"/>
        <v>-1</v>
      </c>
      <c r="CX32" s="13">
        <f t="shared" si="14"/>
        <v>-1</v>
      </c>
      <c r="CY32" s="13">
        <f t="shared" si="15"/>
        <v>-1</v>
      </c>
      <c r="CZ32" s="13">
        <f t="shared" si="16"/>
        <v>-1</v>
      </c>
      <c r="DA32" s="13">
        <f t="shared" si="17"/>
        <v>-1</v>
      </c>
      <c r="DB32" s="13">
        <f t="shared" si="18"/>
        <v>-1</v>
      </c>
    </row>
    <row r="33" spans="1:106" x14ac:dyDescent="0.25">
      <c r="A33" s="11" t="s">
        <v>655</v>
      </c>
      <c r="B33" s="15">
        <v>67411.807763000004</v>
      </c>
      <c r="C33" s="15">
        <v>117.87928309</v>
      </c>
      <c r="D33" s="15">
        <v>15943.366242</v>
      </c>
      <c r="E33" s="15">
        <v>1245.9694818999999</v>
      </c>
      <c r="F33" s="15">
        <v>1009.2993843</v>
      </c>
      <c r="G33" s="15">
        <v>460.12777470999998</v>
      </c>
      <c r="H33" s="15">
        <v>5995.5576418999999</v>
      </c>
      <c r="I33" s="15">
        <v>24.256034579000001</v>
      </c>
      <c r="J33" s="15">
        <v>135.08004087</v>
      </c>
      <c r="K33" s="15">
        <v>58.662789042999997</v>
      </c>
      <c r="L33" s="15">
        <v>4.0885365358000003</v>
      </c>
      <c r="M33" s="15">
        <v>19.405192528000001</v>
      </c>
      <c r="N33" s="15">
        <v>8.1842524036000004</v>
      </c>
      <c r="O33" s="15">
        <v>119.43293186</v>
      </c>
      <c r="P33" s="15">
        <v>108.78055795</v>
      </c>
      <c r="Q33" s="15">
        <v>2.6660307338</v>
      </c>
      <c r="R33" s="15">
        <v>540.08316991000004</v>
      </c>
      <c r="S33" s="15">
        <v>407.38375975000002</v>
      </c>
      <c r="U33" s="17" t="s">
        <v>571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H33" s="15" t="str">
        <f t="shared" si="19"/>
        <v/>
      </c>
      <c r="CJ33" s="18" t="str">
        <f t="shared" si="0"/>
        <v/>
      </c>
      <c r="CK33" s="13">
        <f t="shared" si="1"/>
        <v>-1</v>
      </c>
      <c r="CL33" s="13">
        <f t="shared" si="2"/>
        <v>-1</v>
      </c>
      <c r="CM33" s="13">
        <f t="shared" si="3"/>
        <v>-1</v>
      </c>
      <c r="CN33" s="13">
        <f t="shared" si="4"/>
        <v>-1</v>
      </c>
      <c r="CO33" s="13">
        <f t="shared" si="5"/>
        <v>-1</v>
      </c>
      <c r="CP33" s="13">
        <f t="shared" si="6"/>
        <v>-1</v>
      </c>
      <c r="CQ33" s="13">
        <f t="shared" si="7"/>
        <v>-1</v>
      </c>
      <c r="CR33" s="13">
        <f t="shared" si="8"/>
        <v>-1</v>
      </c>
      <c r="CS33" s="13">
        <f t="shared" si="9"/>
        <v>-1</v>
      </c>
      <c r="CT33" s="13">
        <f t="shared" si="10"/>
        <v>-1</v>
      </c>
      <c r="CU33" s="13">
        <f t="shared" si="11"/>
        <v>-1</v>
      </c>
      <c r="CV33" s="13">
        <f t="shared" si="12"/>
        <v>-1</v>
      </c>
      <c r="CW33" s="13">
        <f t="shared" si="13"/>
        <v>-1</v>
      </c>
      <c r="CX33" s="13">
        <f t="shared" si="14"/>
        <v>-1</v>
      </c>
      <c r="CY33" s="13">
        <f t="shared" si="15"/>
        <v>-1</v>
      </c>
      <c r="CZ33" s="13">
        <f t="shared" si="16"/>
        <v>-1</v>
      </c>
      <c r="DA33" s="13">
        <f t="shared" si="17"/>
        <v>-1</v>
      </c>
      <c r="DB33" s="13">
        <f t="shared" si="18"/>
        <v>-1</v>
      </c>
    </row>
    <row r="34" spans="1:106" x14ac:dyDescent="0.25">
      <c r="A34" s="11" t="s">
        <v>656</v>
      </c>
      <c r="B34" s="15">
        <v>85982.281434000004</v>
      </c>
      <c r="C34" s="15">
        <v>142.52481040000001</v>
      </c>
      <c r="D34" s="15">
        <v>21438.056412999998</v>
      </c>
      <c r="E34" s="15">
        <v>1521.080013</v>
      </c>
      <c r="F34" s="15">
        <v>1233.2417324</v>
      </c>
      <c r="G34" s="15">
        <v>525.71849196000005</v>
      </c>
      <c r="H34" s="15">
        <v>7673.8826442999998</v>
      </c>
      <c r="I34" s="15">
        <v>32.872851801000003</v>
      </c>
      <c r="J34" s="15">
        <v>195.62233617999999</v>
      </c>
      <c r="K34" s="15">
        <v>77.905214504</v>
      </c>
      <c r="L34" s="15">
        <v>5.6333620373000004</v>
      </c>
      <c r="M34" s="15">
        <v>29.160188286</v>
      </c>
      <c r="N34" s="15">
        <v>11.372712611000001</v>
      </c>
      <c r="O34" s="15">
        <v>156.36978751000001</v>
      </c>
      <c r="P34" s="15">
        <v>124.08603232999999</v>
      </c>
      <c r="Q34" s="15">
        <v>3.8874700051</v>
      </c>
      <c r="R34" s="15">
        <v>681.84586471</v>
      </c>
      <c r="S34" s="15">
        <v>534.98498713000004</v>
      </c>
      <c r="U34" s="17" t="s">
        <v>572</v>
      </c>
      <c r="V34" s="15">
        <v>0.30583348764740398</v>
      </c>
      <c r="W34" s="15">
        <v>0.109856301005039</v>
      </c>
      <c r="X34" s="15">
        <v>0.632773496556159</v>
      </c>
      <c r="Y34" s="15">
        <v>0.632779221740703</v>
      </c>
      <c r="Z34" s="15">
        <v>0.37359962754013698</v>
      </c>
      <c r="AA34" s="15">
        <v>4.09104655486819</v>
      </c>
      <c r="AB34" s="15">
        <v>0.614706463733523</v>
      </c>
      <c r="AC34" s="15">
        <v>6.8178899889535201</v>
      </c>
      <c r="AD34" s="15">
        <v>1942.62472505608</v>
      </c>
      <c r="AE34" s="15">
        <v>9.1803329893420909</v>
      </c>
      <c r="AF34" s="15">
        <v>2.60784486566775</v>
      </c>
      <c r="AG34" s="15">
        <v>2.4162161728309002</v>
      </c>
      <c r="AH34" s="15">
        <v>3.08906411160071</v>
      </c>
      <c r="AI34" s="15">
        <v>0.13061441591026299</v>
      </c>
      <c r="AJ34" s="15">
        <v>1.4638940418900199</v>
      </c>
      <c r="AK34" s="15">
        <v>1.4638940385802199</v>
      </c>
      <c r="AL34" s="15">
        <v>2.4289126949436901</v>
      </c>
      <c r="AM34" s="15">
        <v>3.8482156492887301</v>
      </c>
      <c r="AN34" s="15">
        <v>5.7422262840997096</v>
      </c>
      <c r="AO34" s="15">
        <v>0.108058809707193</v>
      </c>
      <c r="AP34" s="15">
        <v>4.1341552253619601E-2</v>
      </c>
      <c r="AQ34" s="15">
        <v>0.809245431525212</v>
      </c>
      <c r="AR34" s="15">
        <v>0.22537726717488701</v>
      </c>
      <c r="AS34" s="15">
        <v>3.07537402393117</v>
      </c>
      <c r="AT34" s="15">
        <v>0</v>
      </c>
      <c r="AU34" s="15">
        <v>158.156080953719</v>
      </c>
      <c r="AV34" s="15">
        <v>405.550138439237</v>
      </c>
      <c r="AW34" s="15">
        <v>71.628351623979597</v>
      </c>
      <c r="AX34" s="15">
        <v>481.02670571250599</v>
      </c>
      <c r="AY34" s="15">
        <v>4.6751233418321503</v>
      </c>
      <c r="AZ34" s="15">
        <v>9.2181200085980197E-3</v>
      </c>
      <c r="BA34" s="15">
        <v>79.394838717571304</v>
      </c>
      <c r="BB34" s="15">
        <v>4.6130217541074901E-2</v>
      </c>
      <c r="BC34" s="15">
        <v>7.5645462612366696E-3</v>
      </c>
      <c r="BD34" s="15">
        <v>4.6532521084453498</v>
      </c>
      <c r="BE34" s="15">
        <v>6.6520672409706993E-2</v>
      </c>
      <c r="BF34" s="15">
        <v>2.3713463406030699E-3</v>
      </c>
      <c r="BG34" s="15">
        <v>2.68456469187651E-3</v>
      </c>
      <c r="BH34" s="15">
        <v>23.1871100607373</v>
      </c>
      <c r="BI34" s="15">
        <v>19.4576184146012</v>
      </c>
      <c r="BJ34" s="15">
        <v>3.7294916461361201</v>
      </c>
      <c r="BK34" s="15">
        <v>2.3260189928184401E-2</v>
      </c>
      <c r="BL34" s="15">
        <v>3.4726151777200802E-4</v>
      </c>
      <c r="BM34" s="15">
        <v>0.22561470659237001</v>
      </c>
      <c r="BN34" s="15">
        <v>7.9596020657308007E-3</v>
      </c>
      <c r="BO34" s="15">
        <v>0.413164017151959</v>
      </c>
      <c r="BP34" s="15">
        <v>6.9010774979744893E-2</v>
      </c>
      <c r="BQ34" s="15">
        <v>1.30409644118895E-2</v>
      </c>
      <c r="BR34" s="15">
        <v>1.98516476242442</v>
      </c>
      <c r="BS34" s="15">
        <v>0.37777157451941901</v>
      </c>
      <c r="BT34" s="15">
        <v>2.8883043921581499E-2</v>
      </c>
      <c r="BU34" s="15">
        <v>11.9017190539967</v>
      </c>
      <c r="BV34" s="15">
        <v>1.7124619123993401E-3</v>
      </c>
      <c r="BW34" s="15">
        <v>10.668202409872301</v>
      </c>
      <c r="BX34" s="15">
        <v>8.13591107761924E-2</v>
      </c>
      <c r="BY34" s="15">
        <v>0</v>
      </c>
      <c r="BZ34" s="15">
        <v>2.82109168684623E-3</v>
      </c>
      <c r="CA34" s="15">
        <v>17.9824305838154</v>
      </c>
      <c r="CB34" s="15">
        <v>13.5777680392591</v>
      </c>
      <c r="CC34" s="15">
        <v>1.84188486088725</v>
      </c>
      <c r="CD34" s="15">
        <v>152.82622419903299</v>
      </c>
      <c r="CE34" s="15">
        <v>26.093346373448</v>
      </c>
      <c r="CF34" s="15">
        <v>10.608270660431399</v>
      </c>
      <c r="CH34" s="15">
        <f t="shared" si="19"/>
        <v>165.08913426255253</v>
      </c>
      <c r="CJ34" s="18">
        <f t="shared" si="0"/>
        <v>8.0000041652337761E-3</v>
      </c>
      <c r="CK34" s="13">
        <f t="shared" si="1"/>
        <v>-0.97740668550941812</v>
      </c>
      <c r="CL34" s="13">
        <f t="shared" si="2"/>
        <v>-0.978422184774005</v>
      </c>
      <c r="CM34" s="13">
        <f t="shared" si="3"/>
        <v>-0.97756201884883498</v>
      </c>
      <c r="CN34" s="13">
        <f t="shared" si="4"/>
        <v>-0.98475615361284929</v>
      </c>
      <c r="CO34" s="13">
        <f t="shared" si="5"/>
        <v>-0.984222380816829</v>
      </c>
      <c r="CP34" s="13">
        <f t="shared" si="6"/>
        <v>-0.97970738603829832</v>
      </c>
      <c r="CQ34" s="13">
        <f t="shared" si="7"/>
        <v>-0.98008488906035729</v>
      </c>
      <c r="CR34" s="13">
        <f t="shared" si="8"/>
        <v>-0.98075070500206929</v>
      </c>
      <c r="CS34" s="13">
        <f t="shared" si="9"/>
        <v>-0.97908701718445967</v>
      </c>
      <c r="CT34" s="13">
        <f t="shared" si="10"/>
        <v>-0.9812092932687444</v>
      </c>
      <c r="CU34" s="13">
        <f t="shared" si="11"/>
        <v>-0.98049898084347298</v>
      </c>
      <c r="CV34" s="13">
        <f t="shared" si="12"/>
        <v>-0.9789196675376528</v>
      </c>
      <c r="CW34" s="13">
        <f t="shared" si="13"/>
        <v>-0.98018262881655027</v>
      </c>
      <c r="CX34" s="13">
        <f t="shared" si="14"/>
        <v>-0.98024513455706286</v>
      </c>
      <c r="CY34" s="13">
        <f t="shared" si="15"/>
        <v>-0.98042557530984531</v>
      </c>
      <c r="CZ34" s="13">
        <f t="shared" si="16"/>
        <v>-0.97907144989685913</v>
      </c>
      <c r="DA34" s="13">
        <f t="shared" si="17"/>
        <v>-0.98008674871844537</v>
      </c>
      <c r="DB34" s="13">
        <f t="shared" si="18"/>
        <v>-0.98017090027639675</v>
      </c>
    </row>
    <row r="35" spans="1:106" x14ac:dyDescent="0.25">
      <c r="CK35" s="13"/>
      <c r="CL35" s="13" t="str">
        <f t="shared" si="2"/>
        <v/>
      </c>
      <c r="CM35" s="13" t="str">
        <f t="shared" si="3"/>
        <v/>
      </c>
      <c r="CN35" s="13" t="str">
        <f t="shared" si="4"/>
        <v/>
      </c>
      <c r="CO35" s="13" t="str">
        <f t="shared" si="5"/>
        <v/>
      </c>
      <c r="CP35" s="13" t="str">
        <f t="shared" si="6"/>
        <v/>
      </c>
      <c r="CQ35" s="13" t="str">
        <f t="shared" si="7"/>
        <v/>
      </c>
      <c r="CR35" s="13"/>
      <c r="CS35" s="13"/>
      <c r="CT35" s="13"/>
      <c r="CU35" s="13"/>
      <c r="CV35" s="13"/>
      <c r="CW35" s="13"/>
    </row>
    <row r="36" spans="1:106" x14ac:dyDescent="0.25">
      <c r="A36" s="3" t="s">
        <v>348</v>
      </c>
      <c r="B36" s="1">
        <f t="shared" ref="B36:N36" si="20">SUM(B3:B34)</f>
        <v>4291239.4143829998</v>
      </c>
      <c r="C36" s="1">
        <f t="shared" si="20"/>
        <v>7920.629082384</v>
      </c>
      <c r="D36" s="1">
        <f t="shared" si="20"/>
        <v>1062586.9735407</v>
      </c>
      <c r="E36" s="1">
        <f t="shared" si="20"/>
        <v>61528.945576729988</v>
      </c>
      <c r="F36" s="1">
        <f t="shared" si="20"/>
        <v>47383.185571430004</v>
      </c>
      <c r="G36" s="1">
        <f t="shared" si="20"/>
        <v>20768.069597459995</v>
      </c>
      <c r="H36" s="1">
        <f t="shared" si="20"/>
        <v>387620.12985299987</v>
      </c>
      <c r="I36" s="1">
        <f t="shared" si="20"/>
        <v>1672.5059393750003</v>
      </c>
      <c r="J36" s="1">
        <f t="shared" si="20"/>
        <v>9363.9541835929995</v>
      </c>
      <c r="K36" s="1">
        <f t="shared" si="20"/>
        <v>4085.2810063740003</v>
      </c>
      <c r="L36" s="1">
        <f t="shared" si="20"/>
        <v>283.52962376889997</v>
      </c>
      <c r="M36" s="1">
        <f t="shared" si="20"/>
        <v>1384.6087550887003</v>
      </c>
      <c r="N36" s="1">
        <f t="shared" si="20"/>
        <v>567.50303438960009</v>
      </c>
      <c r="O36" s="1">
        <f t="shared" ref="O36:S36" si="21">SUM(O3:O34)</f>
        <v>7822.0168239259983</v>
      </c>
      <c r="P36" s="1">
        <f t="shared" si="21"/>
        <v>6581.7663884330004</v>
      </c>
      <c r="Q36" s="1">
        <f t="shared" si="21"/>
        <v>186.77901867720001</v>
      </c>
      <c r="R36" s="1">
        <f t="shared" si="21"/>
        <v>34589.260662599998</v>
      </c>
      <c r="S36" s="1">
        <f t="shared" si="21"/>
        <v>26732.075334980007</v>
      </c>
      <c r="V36" s="1">
        <f>SUM(V3:V34)</f>
        <v>196.52226272816523</v>
      </c>
      <c r="W36" s="1">
        <f t="shared" ref="W36:CF36" si="22">SUM(W3:W34)</f>
        <v>79.524498430031997</v>
      </c>
      <c r="X36" s="1">
        <f t="shared" si="22"/>
        <v>467.71985307331693</v>
      </c>
      <c r="Y36" s="1">
        <f t="shared" si="22"/>
        <v>467.7243592501132</v>
      </c>
      <c r="Z36" s="1">
        <f t="shared" si="22"/>
        <v>263.13221822012127</v>
      </c>
      <c r="AA36" s="1">
        <f t="shared" si="22"/>
        <v>2674.085957111015</v>
      </c>
      <c r="AB36" s="1">
        <f t="shared" si="22"/>
        <v>396.77596765334488</v>
      </c>
      <c r="AC36" s="1">
        <f t="shared" si="22"/>
        <v>4958.350827121355</v>
      </c>
      <c r="AD36" s="1">
        <f t="shared" si="22"/>
        <v>1241148.1754854869</v>
      </c>
      <c r="AE36" s="1">
        <f t="shared" si="22"/>
        <v>5929.3597424603495</v>
      </c>
      <c r="AF36" s="1">
        <f t="shared" si="22"/>
        <v>1705.6531391482445</v>
      </c>
      <c r="AG36" s="1">
        <f t="shared" si="22"/>
        <v>1660.4796235618655</v>
      </c>
      <c r="AH36" s="1">
        <f t="shared" si="22"/>
        <v>2221.8703651393726</v>
      </c>
      <c r="AI36" s="1">
        <f t="shared" si="22"/>
        <v>82.04046005267017</v>
      </c>
      <c r="AJ36" s="1">
        <f t="shared" si="22"/>
        <v>1127.8101793137969</v>
      </c>
      <c r="AK36" s="1">
        <f t="shared" si="22"/>
        <v>1127.8102251313458</v>
      </c>
      <c r="AL36" s="1">
        <f t="shared" si="22"/>
        <v>1864.068576184301</v>
      </c>
      <c r="AM36" s="1">
        <f t="shared" si="22"/>
        <v>2494.4549892293758</v>
      </c>
      <c r="AN36" s="1">
        <f t="shared" si="22"/>
        <v>4128.9850220684311</v>
      </c>
      <c r="AO36" s="1">
        <f t="shared" si="22"/>
        <v>65.940003681510149</v>
      </c>
      <c r="AP36" s="1">
        <f t="shared" si="22"/>
        <v>33.099059211179679</v>
      </c>
      <c r="AQ36" s="1">
        <f t="shared" si="22"/>
        <v>480.17649451088175</v>
      </c>
      <c r="AR36" s="1">
        <f t="shared" si="22"/>
        <v>160.23979745331218</v>
      </c>
      <c r="AS36" s="1">
        <f t="shared" si="22"/>
        <v>2130.0053175378748</v>
      </c>
      <c r="AT36" s="1">
        <f t="shared" si="22"/>
        <v>0</v>
      </c>
      <c r="AU36" s="1">
        <f t="shared" ref="AU36" si="23">SUM(AU3:AU34)</f>
        <v>113587.19468103741</v>
      </c>
      <c r="AV36" s="1">
        <f t="shared" si="22"/>
        <v>261659.37535931822</v>
      </c>
      <c r="AW36" s="1">
        <f t="shared" si="22"/>
        <v>47652.991161957696</v>
      </c>
      <c r="AX36" s="1">
        <f t="shared" si="22"/>
        <v>311806.82151050516</v>
      </c>
      <c r="AY36" s="1">
        <f t="shared" si="22"/>
        <v>3146.2126777348203</v>
      </c>
      <c r="AZ36" s="1">
        <f t="shared" si="22"/>
        <v>6.5750360859744958</v>
      </c>
      <c r="BA36" s="1">
        <f t="shared" si="22"/>
        <v>58394.457726033281</v>
      </c>
      <c r="BB36" s="1">
        <f t="shared" si="22"/>
        <v>34.313940408632604</v>
      </c>
      <c r="BC36" s="1">
        <f t="shared" si="22"/>
        <v>6.6350853973980266</v>
      </c>
      <c r="BD36" s="1">
        <f t="shared" si="22"/>
        <v>3437.3372154934091</v>
      </c>
      <c r="BE36" s="1">
        <f t="shared" si="22"/>
        <v>64.09955692918308</v>
      </c>
      <c r="BF36" s="1">
        <f t="shared" si="22"/>
        <v>3.1780296487706443</v>
      </c>
      <c r="BG36" s="1">
        <f t="shared" si="22"/>
        <v>1.9742421469601521</v>
      </c>
      <c r="BH36" s="1">
        <f t="shared" si="22"/>
        <v>11557.475510801025</v>
      </c>
      <c r="BI36" s="1">
        <f t="shared" si="22"/>
        <v>8144.37896871872</v>
      </c>
      <c r="BJ36" s="1">
        <f t="shared" si="22"/>
        <v>3413.0965420822922</v>
      </c>
      <c r="BK36" s="1">
        <f t="shared" si="22"/>
        <v>35.269563465001667</v>
      </c>
      <c r="BL36" s="1">
        <f t="shared" si="22"/>
        <v>0.42799543600478374</v>
      </c>
      <c r="BM36" s="1">
        <f t="shared" si="22"/>
        <v>235.3236463780577</v>
      </c>
      <c r="BN36" s="1">
        <f t="shared" si="22"/>
        <v>8.1022058123132776</v>
      </c>
      <c r="BO36" s="1">
        <f t="shared" si="22"/>
        <v>305.89738650117033</v>
      </c>
      <c r="BP36" s="1">
        <f t="shared" si="22"/>
        <v>44.048348145355561</v>
      </c>
      <c r="BQ36" s="1">
        <f t="shared" si="22"/>
        <v>10.236594541378379</v>
      </c>
      <c r="BR36" s="1">
        <f t="shared" si="22"/>
        <v>1445.7283334675212</v>
      </c>
      <c r="BS36" s="1">
        <f t="shared" si="22"/>
        <v>277.80812287019239</v>
      </c>
      <c r="BT36" s="1">
        <f t="shared" si="22"/>
        <v>36.587415112326653</v>
      </c>
      <c r="BU36" s="1">
        <f t="shared" si="22"/>
        <v>2466.7977597491513</v>
      </c>
      <c r="BV36" s="1">
        <f t="shared" si="22"/>
        <v>1.8466140001335527</v>
      </c>
      <c r="BW36" s="1">
        <f t="shared" si="22"/>
        <v>4887.5437902331041</v>
      </c>
      <c r="BX36" s="1">
        <f t="shared" si="22"/>
        <v>53.706553147333658</v>
      </c>
      <c r="BY36" s="1">
        <f t="shared" si="22"/>
        <v>0</v>
      </c>
      <c r="BZ36" s="1">
        <f t="shared" si="22"/>
        <v>2.3309645373121457</v>
      </c>
      <c r="CA36" s="1">
        <f t="shared" si="22"/>
        <v>12904.322938108182</v>
      </c>
      <c r="CB36" s="1">
        <f t="shared" si="22"/>
        <v>9837.1884867134886</v>
      </c>
      <c r="CC36" s="1">
        <f t="shared" si="22"/>
        <v>1774.2598830584006</v>
      </c>
      <c r="CD36" s="1">
        <f t="shared" si="22"/>
        <v>110159.38140561712</v>
      </c>
      <c r="CE36" s="1">
        <f t="shared" si="22"/>
        <v>18419.854226912314</v>
      </c>
      <c r="CF36" s="1">
        <f t="shared" si="22"/>
        <v>7599.0953325848786</v>
      </c>
      <c r="CG36" s="1"/>
      <c r="CH36" s="1"/>
      <c r="CI36" s="1"/>
      <c r="CK36" s="13">
        <f>IF(B36&lt;&gt;0,(AD36-B36)/B36,"")</f>
        <v>-0.71077163130877397</v>
      </c>
      <c r="CL36" s="13">
        <f t="shared" si="2"/>
        <v>-0.73108129475786876</v>
      </c>
      <c r="CM36" s="13">
        <f t="shared" si="3"/>
        <v>-0.70655877657570199</v>
      </c>
      <c r="CN36" s="13">
        <f t="shared" si="4"/>
        <v>-0.81216197673356494</v>
      </c>
      <c r="CO36" s="13">
        <f t="shared" si="5"/>
        <v>-0.82811668589818432</v>
      </c>
      <c r="CP36" s="13">
        <f t="shared" si="6"/>
        <v>-0.7646606600918332</v>
      </c>
      <c r="CQ36" s="13">
        <f t="shared" si="7"/>
        <v>-0.71580582915703139</v>
      </c>
      <c r="CR36" s="13">
        <f>IF(I36&lt;&gt;0,(Y36-I36)/I36,"")</f>
        <v>-0.72034517292961164</v>
      </c>
      <c r="CS36" s="13">
        <f>IF(J36&lt;&gt;0,(AA36-J36)/J36,"")</f>
        <v>-0.71442769745751211</v>
      </c>
      <c r="CT36" s="13">
        <f>IF(K36&lt;&gt;0,(AK36-K36)/K36,"")</f>
        <v>-0.72393325615258874</v>
      </c>
      <c r="CU36" s="13">
        <f>IF(L36&lt;&gt;0,(W36-L36)/L36,"")</f>
        <v>-0.71951961360181882</v>
      </c>
      <c r="CV36" s="13">
        <f>IF(M36&lt;&gt;0,(AB36-M36)/M36,"")</f>
        <v>-0.71343820686160053</v>
      </c>
      <c r="CW36" s="13">
        <f>IF(N36&lt;&gt;0,(AR36-N36)/N36,"")</f>
        <v>-0.71764063318945193</v>
      </c>
      <c r="CX36" s="13">
        <f>IF(O36&lt;&gt;0,(AH36-O36)/O36,"")</f>
        <v>-0.71594661387800751</v>
      </c>
      <c r="CY36" s="13">
        <f>IF(P36&lt;&gt;0,(AL36-P36)/P36,"")</f>
        <v>-0.71678293239634394</v>
      </c>
      <c r="CZ36" s="13">
        <f>IF(Q36&lt;&gt;0,(BX36-Q36)/Q36,"")</f>
        <v>-0.71245938902724526</v>
      </c>
      <c r="DA36" s="13">
        <f>IF(R36&lt;&gt;0,(CB36-R36)/R36,"")</f>
        <v>-0.71559992037210407</v>
      </c>
      <c r="DB36" s="13">
        <f>IF(S36&lt;&gt;0,(CF36-S36)/S36,"")</f>
        <v>-0.71573118669760916</v>
      </c>
    </row>
    <row r="37" spans="1:106" x14ac:dyDescent="0.25">
      <c r="A37" s="3" t="s">
        <v>593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</row>
    <row r="38" spans="1:106" x14ac:dyDescent="0.25">
      <c r="A38" s="3" t="s">
        <v>594</v>
      </c>
      <c r="B38" s="1">
        <f>SUM(B3:B34)</f>
        <v>4291239.4143829998</v>
      </c>
      <c r="C38" s="1">
        <f t="shared" ref="C38:N38" si="24">SUM(C3:C34)</f>
        <v>7920.629082384</v>
      </c>
      <c r="D38" s="1">
        <f t="shared" si="24"/>
        <v>1062586.9735407</v>
      </c>
      <c r="E38" s="1">
        <f>SUM(E3:E34)</f>
        <v>61528.945576729988</v>
      </c>
      <c r="F38" s="1">
        <f t="shared" si="24"/>
        <v>47383.185571430004</v>
      </c>
      <c r="G38" s="1">
        <f t="shared" si="24"/>
        <v>20768.069597459995</v>
      </c>
      <c r="H38" s="1">
        <f t="shared" si="24"/>
        <v>387620.12985299987</v>
      </c>
      <c r="I38" s="1">
        <f t="shared" si="24"/>
        <v>1672.5059393750003</v>
      </c>
      <c r="J38" s="1">
        <f t="shared" si="24"/>
        <v>9363.9541835929995</v>
      </c>
      <c r="K38" s="1">
        <f t="shared" si="24"/>
        <v>4085.2810063740003</v>
      </c>
      <c r="L38" s="1">
        <f t="shared" si="24"/>
        <v>283.52962376889997</v>
      </c>
      <c r="M38" s="1">
        <f t="shared" si="24"/>
        <v>1384.6087550887003</v>
      </c>
      <c r="N38" s="1">
        <f t="shared" si="24"/>
        <v>567.50303438960009</v>
      </c>
      <c r="O38" s="1">
        <f t="shared" ref="O38:S38" si="25">SUM(O3:O34)</f>
        <v>7822.0168239259983</v>
      </c>
      <c r="P38" s="1">
        <f t="shared" si="25"/>
        <v>6581.7663884330004</v>
      </c>
      <c r="Q38" s="1">
        <f t="shared" si="25"/>
        <v>186.77901867720001</v>
      </c>
      <c r="R38" s="1">
        <f t="shared" si="25"/>
        <v>34589.260662599998</v>
      </c>
      <c r="S38" s="1">
        <f t="shared" si="25"/>
        <v>26732.075334980007</v>
      </c>
      <c r="V38" s="1">
        <f t="shared" ref="V38" si="26">SUM(V3:V34)</f>
        <v>196.52226272816523</v>
      </c>
      <c r="W38" s="1">
        <f t="shared" ref="W38:CF38" si="27">SUM(W3:W34)</f>
        <v>79.524498430031997</v>
      </c>
      <c r="X38" s="1">
        <f t="shared" si="27"/>
        <v>467.71985307331693</v>
      </c>
      <c r="Y38" s="1">
        <f t="shared" si="27"/>
        <v>467.7243592501132</v>
      </c>
      <c r="Z38" s="1">
        <f t="shared" si="27"/>
        <v>263.13221822012127</v>
      </c>
      <c r="AA38" s="1">
        <f t="shared" si="27"/>
        <v>2674.085957111015</v>
      </c>
      <c r="AB38" s="1">
        <f t="shared" si="27"/>
        <v>396.77596765334488</v>
      </c>
      <c r="AC38" s="1">
        <f t="shared" si="27"/>
        <v>4958.350827121355</v>
      </c>
      <c r="AD38" s="1">
        <f t="shared" si="27"/>
        <v>1241148.1754854869</v>
      </c>
      <c r="AE38" s="1">
        <f t="shared" si="27"/>
        <v>5929.3597424603495</v>
      </c>
      <c r="AF38" s="1">
        <f t="shared" si="27"/>
        <v>1705.6531391482445</v>
      </c>
      <c r="AG38" s="1">
        <f t="shared" si="27"/>
        <v>1660.4796235618655</v>
      </c>
      <c r="AH38" s="1">
        <f t="shared" si="27"/>
        <v>2221.8703651393726</v>
      </c>
      <c r="AI38" s="1">
        <f t="shared" si="27"/>
        <v>82.04046005267017</v>
      </c>
      <c r="AJ38" s="1">
        <f t="shared" si="27"/>
        <v>1127.8101793137969</v>
      </c>
      <c r="AK38" s="1">
        <f t="shared" si="27"/>
        <v>1127.8102251313458</v>
      </c>
      <c r="AL38" s="1">
        <f t="shared" si="27"/>
        <v>1864.068576184301</v>
      </c>
      <c r="AM38" s="1">
        <f t="shared" si="27"/>
        <v>2494.4549892293758</v>
      </c>
      <c r="AN38" s="1">
        <f t="shared" si="27"/>
        <v>4128.9850220684311</v>
      </c>
      <c r="AO38" s="1">
        <f t="shared" si="27"/>
        <v>65.940003681510149</v>
      </c>
      <c r="AP38" s="1">
        <f t="shared" si="27"/>
        <v>33.099059211179679</v>
      </c>
      <c r="AQ38" s="1">
        <f t="shared" si="27"/>
        <v>480.17649451088175</v>
      </c>
      <c r="AR38" s="1">
        <f t="shared" si="27"/>
        <v>160.23979745331218</v>
      </c>
      <c r="AS38" s="1">
        <f t="shared" si="27"/>
        <v>2130.0053175378748</v>
      </c>
      <c r="AT38" s="1">
        <f t="shared" si="27"/>
        <v>0</v>
      </c>
      <c r="AU38" s="1">
        <f t="shared" ref="AU38" si="28">SUM(AU3:AU34)</f>
        <v>113587.19468103741</v>
      </c>
      <c r="AV38" s="1">
        <f t="shared" si="27"/>
        <v>261659.37535931822</v>
      </c>
      <c r="AW38" s="1">
        <f t="shared" si="27"/>
        <v>47652.991161957696</v>
      </c>
      <c r="AX38" s="1">
        <f t="shared" si="27"/>
        <v>311806.82151050516</v>
      </c>
      <c r="AY38" s="1">
        <f t="shared" si="27"/>
        <v>3146.2126777348203</v>
      </c>
      <c r="AZ38" s="1">
        <f t="shared" si="27"/>
        <v>6.5750360859744958</v>
      </c>
      <c r="BA38" s="1">
        <f t="shared" si="27"/>
        <v>58394.457726033281</v>
      </c>
      <c r="BB38" s="1">
        <f t="shared" si="27"/>
        <v>34.313940408632604</v>
      </c>
      <c r="BC38" s="1">
        <f t="shared" si="27"/>
        <v>6.6350853973980266</v>
      </c>
      <c r="BD38" s="1">
        <f t="shared" si="27"/>
        <v>3437.3372154934091</v>
      </c>
      <c r="BE38" s="1">
        <f t="shared" si="27"/>
        <v>64.09955692918308</v>
      </c>
      <c r="BF38" s="1">
        <f t="shared" si="27"/>
        <v>3.1780296487706443</v>
      </c>
      <c r="BG38" s="1">
        <f t="shared" si="27"/>
        <v>1.9742421469601521</v>
      </c>
      <c r="BH38" s="1">
        <f t="shared" si="27"/>
        <v>11557.475510801025</v>
      </c>
      <c r="BI38" s="1">
        <f t="shared" si="27"/>
        <v>8144.37896871872</v>
      </c>
      <c r="BJ38" s="1">
        <f t="shared" si="27"/>
        <v>3413.0965420822922</v>
      </c>
      <c r="BK38" s="1">
        <f t="shared" si="27"/>
        <v>35.269563465001667</v>
      </c>
      <c r="BL38" s="1">
        <f t="shared" si="27"/>
        <v>0.42799543600478374</v>
      </c>
      <c r="BM38" s="1">
        <f t="shared" si="27"/>
        <v>235.3236463780577</v>
      </c>
      <c r="BN38" s="1">
        <f t="shared" si="27"/>
        <v>8.1022058123132776</v>
      </c>
      <c r="BO38" s="1">
        <f t="shared" si="27"/>
        <v>305.89738650117033</v>
      </c>
      <c r="BP38" s="1">
        <f t="shared" si="27"/>
        <v>44.048348145355561</v>
      </c>
      <c r="BQ38" s="1">
        <f t="shared" si="27"/>
        <v>10.236594541378379</v>
      </c>
      <c r="BR38" s="1">
        <f t="shared" si="27"/>
        <v>1445.7283334675212</v>
      </c>
      <c r="BS38" s="1">
        <f t="shared" si="27"/>
        <v>277.80812287019239</v>
      </c>
      <c r="BT38" s="1">
        <f t="shared" si="27"/>
        <v>36.587415112326653</v>
      </c>
      <c r="BU38" s="1">
        <f t="shared" si="27"/>
        <v>2466.7977597491513</v>
      </c>
      <c r="BV38" s="1">
        <f t="shared" si="27"/>
        <v>1.8466140001335527</v>
      </c>
      <c r="BW38" s="1">
        <f t="shared" si="27"/>
        <v>4887.5437902331041</v>
      </c>
      <c r="BX38" s="1">
        <f t="shared" si="27"/>
        <v>53.706553147333658</v>
      </c>
      <c r="BY38" s="1">
        <f t="shared" si="27"/>
        <v>0</v>
      </c>
      <c r="BZ38" s="1">
        <f t="shared" si="27"/>
        <v>2.3309645373121457</v>
      </c>
      <c r="CA38" s="1">
        <f t="shared" si="27"/>
        <v>12904.322938108182</v>
      </c>
      <c r="CB38" s="1">
        <f t="shared" si="27"/>
        <v>9837.1884867134886</v>
      </c>
      <c r="CC38" s="1">
        <f t="shared" si="27"/>
        <v>1774.2598830584006</v>
      </c>
      <c r="CD38" s="1">
        <f t="shared" si="27"/>
        <v>110159.38140561712</v>
      </c>
      <c r="CE38" s="1">
        <f t="shared" si="27"/>
        <v>18419.854226912314</v>
      </c>
      <c r="CF38" s="1">
        <f t="shared" si="27"/>
        <v>7599.0953325848786</v>
      </c>
      <c r="CG38" s="1"/>
      <c r="CH38" s="1"/>
      <c r="CI38" s="1"/>
      <c r="CK38" s="13">
        <f>IF(B38&lt;&gt;0,(AD38-B38)/B38,"")</f>
        <v>-0.71077163130877397</v>
      </c>
      <c r="CL38" s="13">
        <f>IF(C38&lt;&gt;0,(AS38-C38)/C38,"")</f>
        <v>-0.73108129475786876</v>
      </c>
      <c r="CM38" s="13">
        <f>IF(D38&lt;&gt;0,(AX38-D38)/D38,"")</f>
        <v>-0.70655877657570199</v>
      </c>
      <c r="CN38" s="13">
        <f>IF(E38&lt;&gt;0,(BH38-E38)/E38,"")</f>
        <v>-0.81216197673356494</v>
      </c>
      <c r="CO38" s="13">
        <f>IF(F38&lt;&gt;0,(BI38-F38)/F38,"")</f>
        <v>-0.82811668589818432</v>
      </c>
      <c r="CP38" s="13">
        <f>IF(G38&lt;&gt;0,(BW38-G38)/G38,"")</f>
        <v>-0.7646606600918332</v>
      </c>
      <c r="CQ38" s="13">
        <f>IF(H38&lt;&gt;0,(CD38-H38)/H38,"")</f>
        <v>-0.71580582915703139</v>
      </c>
      <c r="CR38" s="13">
        <f>IF(I38&lt;&gt;0,(Y38-I38)/I38,"")</f>
        <v>-0.72034517292961164</v>
      </c>
      <c r="CS38" s="13">
        <f>IF(J38&lt;&gt;0,(AA38-J38)/J38,"")</f>
        <v>-0.71442769745751211</v>
      </c>
      <c r="CT38" s="13">
        <f>IF(K38&lt;&gt;0,(AK38-K38)/K38,"")</f>
        <v>-0.72393325615258874</v>
      </c>
      <c r="CU38" s="13">
        <f>IF(L38&lt;&gt;0,(W38-L38)/L38,"")</f>
        <v>-0.71951961360181882</v>
      </c>
      <c r="CV38" s="13">
        <f>IF(M38&lt;&gt;0,(AB38-M38)/M38,"")</f>
        <v>-0.71343820686160053</v>
      </c>
      <c r="CW38" s="13">
        <f>IF(N38&lt;&gt;0,(AR38-N38)/N38,"")</f>
        <v>-0.71764063318945193</v>
      </c>
      <c r="CX38" s="13">
        <f>IF(O38&lt;&gt;0,(AH38-O38)/O38,"")</f>
        <v>-0.71594661387800751</v>
      </c>
      <c r="CY38" s="13">
        <f>IF(P38&lt;&gt;0,(AL38-P38)/P38,"")</f>
        <v>-0.71678293239634394</v>
      </c>
      <c r="CZ38" s="13">
        <f>IF(Q38&lt;&gt;0,(BX38-Q38)/Q38,"")</f>
        <v>-0.71245938902724526</v>
      </c>
      <c r="DA38" s="13">
        <f>IF(R38&lt;&gt;0,(CB38-R38)/R38,"")</f>
        <v>-0.71559992037210407</v>
      </c>
      <c r="DB38" s="13">
        <f>IF(S38&lt;&gt;0,(CF38-S38)/S38,"")</f>
        <v>-0.71573118669760916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M87"/>
  <sheetViews>
    <sheetView zoomScale="85" zoomScaleNormal="85" workbookViewId="0">
      <pane xSplit="1" ySplit="2" topLeftCell="AY27" activePane="bottomRight" state="frozen"/>
      <selection pane="topRight" activeCell="AY55" sqref="AY55"/>
      <selection pane="bottomLeft" activeCell="AY55" sqref="AY55"/>
      <selection pane="bottomRight" activeCell="CJ70" sqref="CJ70"/>
    </sheetView>
  </sheetViews>
  <sheetFormatPr defaultRowHeight="15" x14ac:dyDescent="0.25"/>
  <cols>
    <col min="1" max="1" width="19.85546875" style="17" customWidth="1"/>
    <col min="2" max="12" width="9.140625" style="17"/>
    <col min="13" max="13" width="15.5703125" style="17" bestFit="1" customWidth="1"/>
    <col min="14" max="15" width="6.7109375" style="17" bestFit="1" customWidth="1"/>
    <col min="16" max="16" width="5.7109375" style="17" bestFit="1" customWidth="1"/>
    <col min="17" max="17" width="14.5703125" style="17" bestFit="1" customWidth="1"/>
    <col min="18" max="18" width="5.5703125" style="17" bestFit="1" customWidth="1"/>
    <col min="19" max="19" width="5.42578125" style="17" bestFit="1" customWidth="1"/>
    <col min="20" max="20" width="6.7109375" style="17" bestFit="1" customWidth="1"/>
    <col min="21" max="22" width="9.28515625" style="17" bestFit="1" customWidth="1"/>
    <col min="23" max="23" width="5.7109375" style="17" bestFit="1" customWidth="1"/>
    <col min="24" max="24" width="7.7109375" style="17" bestFit="1" customWidth="1"/>
    <col min="25" max="25" width="5.7109375" style="17" bestFit="1" customWidth="1"/>
    <col min="26" max="26" width="6.7109375" style="17" bestFit="1" customWidth="1"/>
    <col min="27" max="27" width="5.7109375" style="17" bestFit="1" customWidth="1"/>
    <col min="28" max="28" width="6.42578125" style="17" bestFit="1" customWidth="1"/>
    <col min="29" max="29" width="15.42578125" style="17" bestFit="1" customWidth="1"/>
    <col min="30" max="31" width="7.7109375" style="17" customWidth="1"/>
    <col min="32" max="32" width="6.5703125" style="17" customWidth="1"/>
    <col min="33" max="33" width="5.7109375" style="17" bestFit="1" customWidth="1"/>
    <col min="34" max="34" width="5.140625" style="17" bestFit="1" customWidth="1"/>
    <col min="35" max="35" width="5.140625" style="17" customWidth="1"/>
    <col min="36" max="37" width="5.7109375" style="17" bestFit="1" customWidth="1"/>
    <col min="38" max="38" width="6.7109375" style="17" bestFit="1" customWidth="1"/>
    <col min="39" max="39" width="6.7109375" style="17" customWidth="1"/>
    <col min="40" max="40" width="6.140625" style="17" bestFit="1" customWidth="1"/>
    <col min="41" max="41" width="7.7109375" style="17" bestFit="1" customWidth="1"/>
    <col min="42" max="42" width="10" style="17" bestFit="1" customWidth="1"/>
    <col min="43" max="43" width="9.28515625" style="17" bestFit="1" customWidth="1"/>
    <col min="44" max="44" width="7.7109375" style="17" bestFit="1" customWidth="1"/>
    <col min="45" max="45" width="6.7109375" style="17" bestFit="1" customWidth="1"/>
    <col min="46" max="46" width="7.7109375" style="17" bestFit="1" customWidth="1"/>
    <col min="47" max="47" width="6" style="17" bestFit="1" customWidth="1"/>
    <col min="48" max="48" width="6.7109375" style="17" bestFit="1" customWidth="1"/>
    <col min="49" max="49" width="6.7109375" style="17" customWidth="1"/>
    <col min="50" max="50" width="5.7109375" style="17" bestFit="1" customWidth="1"/>
    <col min="51" max="51" width="7.7109375" style="17" bestFit="1" customWidth="1"/>
    <col min="52" max="55" width="5.7109375" style="17" bestFit="1" customWidth="1"/>
    <col min="56" max="56" width="5.85546875" style="17" bestFit="1" customWidth="1"/>
    <col min="57" max="57" width="4.140625" style="17" bestFit="1" customWidth="1"/>
    <col min="58" max="58" width="7.7109375" style="17" bestFit="1" customWidth="1"/>
    <col min="59" max="59" width="6.85546875" style="17" bestFit="1" customWidth="1"/>
    <col min="60" max="60" width="6.7109375" style="17" bestFit="1" customWidth="1"/>
    <col min="61" max="61" width="5.140625" style="17" bestFit="1" customWidth="1"/>
    <col min="62" max="62" width="5.28515625" style="17" bestFit="1" customWidth="1"/>
    <col min="63" max="63" width="8.7109375" style="17" bestFit="1" customWidth="1"/>
    <col min="64" max="64" width="4.85546875" style="17" bestFit="1" customWidth="1"/>
    <col min="65" max="65" width="7.85546875" style="17" bestFit="1" customWidth="1"/>
    <col min="66" max="66" width="5.85546875" style="17" bestFit="1" customWidth="1"/>
    <col min="67" max="67" width="6" style="17" bestFit="1" customWidth="1"/>
    <col min="68" max="68" width="6.7109375" style="17" bestFit="1" customWidth="1"/>
    <col min="69" max="69" width="7.7109375" style="17" bestFit="1" customWidth="1"/>
    <col min="70" max="71" width="5.7109375" style="17" bestFit="1" customWidth="1"/>
    <col min="72" max="72" width="4.140625" style="17" bestFit="1" customWidth="1"/>
    <col min="73" max="73" width="9.28515625" style="17" bestFit="1" customWidth="1"/>
    <col min="74" max="74" width="8" style="17" bestFit="1" customWidth="1"/>
    <col min="75" max="75" width="6.7109375" style="17" bestFit="1" customWidth="1"/>
    <col min="76" max="76" width="5.7109375" style="17" bestFit="1" customWidth="1"/>
    <col min="77" max="78" width="6.7109375" style="17" bestFit="1" customWidth="1"/>
    <col min="79" max="79" width="9.140625" style="17" bestFit="1" customWidth="1"/>
    <col min="80" max="80" width="7.140625" style="17" bestFit="1" customWidth="1"/>
    <col min="81" max="16384" width="9.140625" style="17"/>
  </cols>
  <sheetData>
    <row r="1" spans="1:91" x14ac:dyDescent="0.25">
      <c r="B1" s="17" t="s">
        <v>328</v>
      </c>
      <c r="I1" s="67" t="s">
        <v>657</v>
      </c>
      <c r="M1" s="17" t="s">
        <v>658</v>
      </c>
      <c r="CF1" s="17" t="s">
        <v>540</v>
      </c>
      <c r="CH1" s="17" t="s">
        <v>659</v>
      </c>
    </row>
    <row r="2" spans="1:91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5" t="s">
        <v>92</v>
      </c>
      <c r="J2" s="15"/>
      <c r="K2" s="15"/>
      <c r="L2" s="15"/>
      <c r="M2" s="15" t="s">
        <v>335</v>
      </c>
      <c r="N2" s="15" t="s">
        <v>358</v>
      </c>
      <c r="O2" s="15" t="s">
        <v>32</v>
      </c>
      <c r="P2" s="15" t="s">
        <v>36</v>
      </c>
      <c r="Q2" s="15" t="s">
        <v>38</v>
      </c>
      <c r="R2" s="15" t="s">
        <v>40</v>
      </c>
      <c r="S2" s="15" t="s">
        <v>360</v>
      </c>
      <c r="T2" s="15" t="s">
        <v>279</v>
      </c>
      <c r="U2" s="15" t="s">
        <v>46</v>
      </c>
      <c r="V2" s="15" t="s">
        <v>50</v>
      </c>
      <c r="W2" s="15" t="s">
        <v>52</v>
      </c>
      <c r="X2" s="15" t="s">
        <v>54</v>
      </c>
      <c r="Y2" s="15" t="s">
        <v>363</v>
      </c>
      <c r="Z2" s="15" t="s">
        <v>56</v>
      </c>
      <c r="AA2" s="15" t="s">
        <v>364</v>
      </c>
      <c r="AB2" s="15" t="s">
        <v>58</v>
      </c>
      <c r="AC2" s="15" t="s">
        <v>60</v>
      </c>
      <c r="AD2" s="15" t="s">
        <v>365</v>
      </c>
      <c r="AE2" s="15" t="s">
        <v>366</v>
      </c>
      <c r="AF2" s="15" t="s">
        <v>64</v>
      </c>
      <c r="AG2" s="15" t="s">
        <v>66</v>
      </c>
      <c r="AH2" s="15" t="s">
        <v>68</v>
      </c>
      <c r="AI2" s="15" t="s">
        <v>367</v>
      </c>
      <c r="AJ2" s="15" t="s">
        <v>368</v>
      </c>
      <c r="AK2" s="15" t="s">
        <v>70</v>
      </c>
      <c r="AL2" s="15" t="s">
        <v>72</v>
      </c>
      <c r="AM2" s="15" t="s">
        <v>369</v>
      </c>
      <c r="AN2" s="15" t="s">
        <v>74</v>
      </c>
      <c r="AO2" s="15" t="s">
        <v>76</v>
      </c>
      <c r="AP2" s="15" t="s">
        <v>78</v>
      </c>
      <c r="AQ2" s="15" t="s">
        <v>370</v>
      </c>
      <c r="AR2" s="15" t="s">
        <v>80</v>
      </c>
      <c r="AS2" s="15" t="s">
        <v>82</v>
      </c>
      <c r="AT2" s="15" t="s">
        <v>158</v>
      </c>
      <c r="AU2" s="15" t="s">
        <v>86</v>
      </c>
      <c r="AV2" s="15" t="s">
        <v>88</v>
      </c>
      <c r="AW2" s="15" t="s">
        <v>371</v>
      </c>
      <c r="AX2" s="15" t="s">
        <v>90</v>
      </c>
      <c r="AY2" s="15" t="s">
        <v>92</v>
      </c>
      <c r="AZ2" s="15" t="s">
        <v>94</v>
      </c>
      <c r="BA2" s="15" t="s">
        <v>96</v>
      </c>
      <c r="BB2" s="15" t="s">
        <v>98</v>
      </c>
      <c r="BC2" s="15" t="s">
        <v>100</v>
      </c>
      <c r="BD2" s="15" t="s">
        <v>102</v>
      </c>
      <c r="BE2" s="15" t="s">
        <v>104</v>
      </c>
      <c r="BF2" s="15" t="s">
        <v>159</v>
      </c>
      <c r="BG2" s="15" t="s">
        <v>160</v>
      </c>
      <c r="BH2" s="15" t="s">
        <v>106</v>
      </c>
      <c r="BI2" s="15" t="s">
        <v>110</v>
      </c>
      <c r="BJ2" s="15" t="s">
        <v>112</v>
      </c>
      <c r="BK2" s="15" t="s">
        <v>114</v>
      </c>
      <c r="BL2" s="15" t="s">
        <v>116</v>
      </c>
      <c r="BM2" s="15" t="s">
        <v>118</v>
      </c>
      <c r="BN2" s="15" t="s">
        <v>120</v>
      </c>
      <c r="BO2" s="15" t="s">
        <v>122</v>
      </c>
      <c r="BP2" s="15" t="s">
        <v>124</v>
      </c>
      <c r="BQ2" s="15" t="s">
        <v>126</v>
      </c>
      <c r="BR2" s="15" t="s">
        <v>128</v>
      </c>
      <c r="BS2" s="15" t="s">
        <v>130</v>
      </c>
      <c r="BT2" s="15" t="s">
        <v>132</v>
      </c>
      <c r="BU2" s="15" t="s">
        <v>136</v>
      </c>
      <c r="BV2" s="15" t="s">
        <v>138</v>
      </c>
      <c r="BW2" s="15" t="s">
        <v>140</v>
      </c>
      <c r="BX2" s="15" t="s">
        <v>142</v>
      </c>
      <c r="BY2" s="15" t="s">
        <v>144</v>
      </c>
      <c r="BZ2" s="15" t="s">
        <v>148</v>
      </c>
      <c r="CA2" s="15" t="s">
        <v>150</v>
      </c>
      <c r="CB2" s="15" t="s">
        <v>152</v>
      </c>
      <c r="CD2" s="15" t="s">
        <v>660</v>
      </c>
      <c r="CE2" s="15" t="s">
        <v>64</v>
      </c>
      <c r="CF2" s="15" t="s">
        <v>50</v>
      </c>
      <c r="CG2" s="15" t="s">
        <v>76</v>
      </c>
      <c r="CH2" s="15" t="s">
        <v>158</v>
      </c>
      <c r="CI2" s="15" t="s">
        <v>159</v>
      </c>
      <c r="CJ2" s="15" t="s">
        <v>160</v>
      </c>
      <c r="CK2" s="15" t="s">
        <v>136</v>
      </c>
      <c r="CL2" s="15" t="s">
        <v>161</v>
      </c>
      <c r="CM2" s="15" t="s">
        <v>92</v>
      </c>
    </row>
    <row r="3" spans="1:91" x14ac:dyDescent="0.25">
      <c r="A3" s="81" t="s">
        <v>615</v>
      </c>
      <c r="B3" s="15">
        <v>11918.290445000001</v>
      </c>
      <c r="C3" s="15">
        <v>4.7904554901000003</v>
      </c>
      <c r="D3" s="15">
        <v>15932.355879000001</v>
      </c>
      <c r="E3" s="15">
        <v>3966.1397357999999</v>
      </c>
      <c r="F3" s="15">
        <v>1572.4461045</v>
      </c>
      <c r="G3" s="15">
        <v>13916.735377000001</v>
      </c>
      <c r="H3" s="15">
        <v>4902.6125552000003</v>
      </c>
      <c r="I3" s="15">
        <v>2631.9990265000001</v>
      </c>
      <c r="J3" s="15"/>
      <c r="K3" s="15"/>
      <c r="L3" s="15"/>
      <c r="M3" s="15" t="s">
        <v>423</v>
      </c>
      <c r="N3" s="15">
        <v>0</v>
      </c>
      <c r="O3" s="15">
        <v>8.4941696169920302</v>
      </c>
      <c r="P3" s="15">
        <v>0.65945291552837304</v>
      </c>
      <c r="Q3" s="15">
        <v>0.65945291552837304</v>
      </c>
      <c r="R3" s="15">
        <v>0.62975392600522495</v>
      </c>
      <c r="S3" s="15">
        <v>0</v>
      </c>
      <c r="T3" s="15">
        <v>6.7838227986638602</v>
      </c>
      <c r="U3" s="15">
        <v>0</v>
      </c>
      <c r="V3" s="15">
        <v>6261.7912546428897</v>
      </c>
      <c r="W3" s="15">
        <v>7.1008144749767999</v>
      </c>
      <c r="X3" s="15">
        <v>1.43901572420017</v>
      </c>
      <c r="Y3" s="15">
        <v>0.73391961470717104</v>
      </c>
      <c r="Z3" s="15">
        <v>4.6199832427908296</v>
      </c>
      <c r="AA3" s="15">
        <v>0</v>
      </c>
      <c r="AB3" s="15">
        <v>8.6816226471139704</v>
      </c>
      <c r="AC3" s="15">
        <v>8.6816226471139704</v>
      </c>
      <c r="AD3" s="15">
        <v>0.25600866171780601</v>
      </c>
      <c r="AE3" s="15">
        <v>0</v>
      </c>
      <c r="AF3" s="15">
        <v>9.7559268950874994E-2</v>
      </c>
      <c r="AG3" s="15">
        <v>4.5452493762958603</v>
      </c>
      <c r="AH3" s="15">
        <v>0.38898506106943298</v>
      </c>
      <c r="AI3" s="15">
        <v>0</v>
      </c>
      <c r="AJ3" s="15">
        <v>1.4331394864891001</v>
      </c>
      <c r="AK3" s="15">
        <v>0.339371501514876</v>
      </c>
      <c r="AL3" s="15">
        <v>207.503049382169</v>
      </c>
      <c r="AM3" s="15">
        <v>0.211883795300009</v>
      </c>
      <c r="AN3" s="15">
        <v>0.16874122934432501</v>
      </c>
      <c r="AO3" s="15">
        <v>9.3830499443884E-3</v>
      </c>
      <c r="AP3" s="15">
        <v>0</v>
      </c>
      <c r="AQ3" s="15">
        <v>517.21674385830704</v>
      </c>
      <c r="AR3" s="15">
        <v>4435.9687714268603</v>
      </c>
      <c r="AS3" s="15">
        <v>492.78770232839997</v>
      </c>
      <c r="AT3" s="15">
        <v>4928.8540330242104</v>
      </c>
      <c r="AU3" s="15">
        <v>1.4268072832138201</v>
      </c>
      <c r="AV3" s="15">
        <v>6.39232875110973</v>
      </c>
      <c r="AW3" s="15">
        <v>0</v>
      </c>
      <c r="AX3" s="15">
        <v>9.1881928148062109</v>
      </c>
      <c r="AY3" s="15">
        <v>186.253604037873</v>
      </c>
      <c r="AZ3" s="15">
        <v>2.15939110028437</v>
      </c>
      <c r="BA3" s="15">
        <v>0.60170316638833399</v>
      </c>
      <c r="BB3" s="15">
        <v>7.6249253701439104</v>
      </c>
      <c r="BC3" s="15">
        <v>3.3615051464441801</v>
      </c>
      <c r="BD3" s="15">
        <v>16.180153357473898</v>
      </c>
      <c r="BE3" s="15">
        <v>2.00181846101178</v>
      </c>
      <c r="BF3" s="15">
        <v>2809.2859891020998</v>
      </c>
      <c r="BG3" s="15">
        <v>607.13047798602599</v>
      </c>
      <c r="BH3" s="15">
        <v>2202.1555111160701</v>
      </c>
      <c r="BI3" s="15">
        <v>0.51247495130541398</v>
      </c>
      <c r="BJ3" s="15">
        <v>0.14769644537773399</v>
      </c>
      <c r="BK3" s="15">
        <v>426.69464096129502</v>
      </c>
      <c r="BL3" s="15">
        <v>4.8521270561131304</v>
      </c>
      <c r="BM3" s="15">
        <v>10.113273011376201</v>
      </c>
      <c r="BN3" s="15">
        <v>3.8064267277457202E-2</v>
      </c>
      <c r="BO3" s="15">
        <v>1.35151316453644</v>
      </c>
      <c r="BP3" s="15">
        <v>25.408765382042201</v>
      </c>
      <c r="BQ3" s="15">
        <v>1.8872740925440801</v>
      </c>
      <c r="BR3" s="15">
        <v>21.699993900913299</v>
      </c>
      <c r="BS3" s="15">
        <v>74.921568822910501</v>
      </c>
      <c r="BT3" s="15">
        <v>0.27267060632616202</v>
      </c>
      <c r="BU3" s="15">
        <v>5043.7998331546096</v>
      </c>
      <c r="BV3" s="15">
        <v>1.5506196859550601</v>
      </c>
      <c r="BW3" s="15">
        <v>0</v>
      </c>
      <c r="BX3" s="15">
        <v>14.8463332731144</v>
      </c>
      <c r="BY3" s="15">
        <v>9.7579369960810904</v>
      </c>
      <c r="BZ3" s="15">
        <v>32.842796431983601</v>
      </c>
      <c r="CA3" s="15">
        <v>529.83481672845096</v>
      </c>
      <c r="CB3" s="15">
        <v>9.6179200402067</v>
      </c>
      <c r="CC3" s="26"/>
      <c r="CD3" s="26">
        <f t="shared" ref="CD3:CD47" si="0">AQ3/CA3</f>
        <v>0.97618489296710209</v>
      </c>
      <c r="CE3" s="25">
        <f t="shared" ref="CE3:CE47" si="1">AF3/AT3</f>
        <v>1.9793499319965717E-5</v>
      </c>
      <c r="CF3" s="13">
        <f t="shared" ref="CF3:CF34" si="2">IF(B3=0,"",(V3-B3)/B3)</f>
        <v>-0.47460659030424479</v>
      </c>
      <c r="CG3" s="13">
        <f t="shared" ref="CG3:CG34" si="3">IF(C3=0,"",(AO3-C3)/C3)</f>
        <v>-0.99804130317800055</v>
      </c>
      <c r="CH3" s="13">
        <f t="shared" ref="CH3:CH34" si="4">IF(D3=0,"",(AT3-D3)/D3)</f>
        <v>-0.69063871843831981</v>
      </c>
      <c r="CI3" s="13">
        <f t="shared" ref="CI3:CI34" si="5">IF(E3=0,"",(BF3-E3)/E3)</f>
        <v>-0.29168254871497967</v>
      </c>
      <c r="CJ3" s="13">
        <f t="shared" ref="CJ3:CJ34" si="6">IF(F3=0,"",(BG3-F3)/F3)</f>
        <v>-0.61389425287865185</v>
      </c>
      <c r="CK3" s="13">
        <f t="shared" ref="CK3:CK34" si="7">IF(G3=0,"",(BU3-G3)/G3)</f>
        <v>-0.63757305887338855</v>
      </c>
      <c r="CL3" s="13">
        <f t="shared" ref="CL3:CL34" si="8">IF(H3=0,"",(CA3-H3)/H3)</f>
        <v>-0.8919280667678956</v>
      </c>
      <c r="CM3" s="13">
        <f t="shared" ref="CM3:CM15" si="9">IF(I3=0,"",(AY3-I3)/I3)</f>
        <v>-0.9292349266992127</v>
      </c>
    </row>
    <row r="4" spans="1:91" x14ac:dyDescent="0.25">
      <c r="A4" s="81" t="s">
        <v>424</v>
      </c>
      <c r="B4" s="15">
        <v>122.9472825</v>
      </c>
      <c r="C4" s="15">
        <v>16.076480788000001</v>
      </c>
      <c r="D4" s="15">
        <v>103.64605004000001</v>
      </c>
      <c r="E4" s="15">
        <v>2.8818209474000001</v>
      </c>
      <c r="F4" s="15">
        <v>2.5543467335000001</v>
      </c>
      <c r="G4" s="15">
        <v>41.962235905</v>
      </c>
      <c r="H4" s="15">
        <v>225.25603415</v>
      </c>
      <c r="I4" s="15">
        <v>58.387338483000001</v>
      </c>
      <c r="J4" s="15"/>
      <c r="K4" s="15"/>
      <c r="L4" s="15"/>
      <c r="M4" s="15" t="s">
        <v>424</v>
      </c>
      <c r="N4" s="15">
        <v>0</v>
      </c>
      <c r="O4" s="15">
        <v>2.8137726921866899</v>
      </c>
      <c r="P4" s="15">
        <v>0.59115548520011596</v>
      </c>
      <c r="Q4" s="15">
        <v>0.59115548520011596</v>
      </c>
      <c r="R4" s="15">
        <v>0.69131689169067001</v>
      </c>
      <c r="S4" s="15">
        <v>0</v>
      </c>
      <c r="T4" s="15">
        <v>1.86144740340348</v>
      </c>
      <c r="U4" s="15">
        <v>0</v>
      </c>
      <c r="V4" s="15">
        <v>122.94753247992401</v>
      </c>
      <c r="W4" s="15">
        <v>13.6853325331381</v>
      </c>
      <c r="X4" s="15">
        <v>2.11449860541068</v>
      </c>
      <c r="Y4" s="15">
        <v>1.2066743493102701</v>
      </c>
      <c r="Z4" s="15">
        <v>16.908091773682301</v>
      </c>
      <c r="AA4" s="15">
        <v>0</v>
      </c>
      <c r="AB4" s="15">
        <v>9.2216716513848809</v>
      </c>
      <c r="AC4" s="15">
        <v>9.2216716513848809</v>
      </c>
      <c r="AD4" s="15">
        <v>0.13252163118046201</v>
      </c>
      <c r="AE4" s="15">
        <v>0</v>
      </c>
      <c r="AF4" s="15">
        <v>7.6829160743685093E-2</v>
      </c>
      <c r="AG4" s="15">
        <v>2.8759826454109199</v>
      </c>
      <c r="AH4" s="15">
        <v>6.2029498099946297E-2</v>
      </c>
      <c r="AI4" s="15">
        <v>0</v>
      </c>
      <c r="AJ4" s="15">
        <v>0.74185863588250001</v>
      </c>
      <c r="AK4" s="15">
        <v>0.47139603112926198</v>
      </c>
      <c r="AL4" s="15">
        <v>5.4133643414680304</v>
      </c>
      <c r="AM4" s="15">
        <v>0.10968090492348399</v>
      </c>
      <c r="AN4" s="15">
        <v>8.7349366300008502E-2</v>
      </c>
      <c r="AO4" s="15">
        <v>16.076444894674101</v>
      </c>
      <c r="AP4" s="15">
        <v>0</v>
      </c>
      <c r="AQ4" s="15">
        <v>180.78582754719201</v>
      </c>
      <c r="AR4" s="15">
        <v>93.281302454660803</v>
      </c>
      <c r="AS4" s="15">
        <v>10.287766949285199</v>
      </c>
      <c r="AT4" s="15">
        <v>103.64589856468901</v>
      </c>
      <c r="AU4" s="15">
        <v>5.6530506842595397E-2</v>
      </c>
      <c r="AV4" s="15">
        <v>5.5908786037859004</v>
      </c>
      <c r="AW4" s="15">
        <v>0</v>
      </c>
      <c r="AX4" s="15">
        <v>0</v>
      </c>
      <c r="AY4" s="15">
        <v>60.3615359218375</v>
      </c>
      <c r="AZ4" s="15">
        <v>1.6088707556638399E-2</v>
      </c>
      <c r="BA4" s="15">
        <v>8.7390587366413496E-3</v>
      </c>
      <c r="BB4" s="15">
        <v>0.18269812966814999</v>
      </c>
      <c r="BC4" s="15">
        <v>7.9669317594130901E-2</v>
      </c>
      <c r="BD4" s="15">
        <v>6.7902331938909499E-3</v>
      </c>
      <c r="BE4" s="15">
        <v>1.32983322371511E-2</v>
      </c>
      <c r="BF4" s="15">
        <v>2.8818180131789499</v>
      </c>
      <c r="BG4" s="15">
        <v>2.55434249564835</v>
      </c>
      <c r="BH4" s="15">
        <v>0.327475517530603</v>
      </c>
      <c r="BI4" s="15">
        <v>0</v>
      </c>
      <c r="BJ4" s="15">
        <v>8.7390587366413496E-3</v>
      </c>
      <c r="BK4" s="15">
        <v>1.64856204168168</v>
      </c>
      <c r="BL4" s="15">
        <v>0</v>
      </c>
      <c r="BM4" s="15">
        <v>0.115794682782122</v>
      </c>
      <c r="BN4" s="15">
        <v>1.0018876715984001E-2</v>
      </c>
      <c r="BO4" s="15">
        <v>1.6123193174490201E-3</v>
      </c>
      <c r="BP4" s="15">
        <v>0.32254091191532103</v>
      </c>
      <c r="BQ4" s="15">
        <v>2.7343008479748101</v>
      </c>
      <c r="BR4" s="15">
        <v>7.9445923378362496E-2</v>
      </c>
      <c r="BS4" s="15">
        <v>6.0344902134184197E-2</v>
      </c>
      <c r="BT4" s="15">
        <v>0</v>
      </c>
      <c r="BU4" s="15">
        <v>41.962357727339203</v>
      </c>
      <c r="BV4" s="15">
        <v>0.80267187590070699</v>
      </c>
      <c r="BW4" s="15">
        <v>0</v>
      </c>
      <c r="BX4" s="15">
        <v>30.9246532169293</v>
      </c>
      <c r="BY4" s="15">
        <v>11.276259366918</v>
      </c>
      <c r="BZ4" s="15">
        <v>6.1642922078737996</v>
      </c>
      <c r="CA4" s="15">
        <v>225.25593445956301</v>
      </c>
      <c r="CB4" s="15">
        <v>4.5843365244585499</v>
      </c>
      <c r="CC4" s="26"/>
      <c r="CD4" s="26">
        <f t="shared" si="0"/>
        <v>0.80257964337736865</v>
      </c>
      <c r="CE4" s="25">
        <f t="shared" si="1"/>
        <v>7.4126580798306594E-4</v>
      </c>
      <c r="CF4" s="13">
        <f t="shared" si="2"/>
        <v>2.0332285425421526E-6</v>
      </c>
      <c r="CG4" s="13">
        <f t="shared" si="3"/>
        <v>-2.2326606409785481E-6</v>
      </c>
      <c r="CH4" s="13">
        <f t="shared" si="4"/>
        <v>-1.461467281596046E-6</v>
      </c>
      <c r="CI4" s="13">
        <f t="shared" si="5"/>
        <v>-1.0181829834986488E-6</v>
      </c>
      <c r="CJ4" s="13">
        <f t="shared" si="6"/>
        <v>-1.659074547111131E-6</v>
      </c>
      <c r="CK4" s="13">
        <f t="shared" si="7"/>
        <v>2.9031422319533019E-6</v>
      </c>
      <c r="CL4" s="13">
        <f t="shared" si="8"/>
        <v>-4.4256500108048168E-7</v>
      </c>
      <c r="CM4" s="13">
        <f t="shared" si="9"/>
        <v>3.3812081354115932E-2</v>
      </c>
    </row>
    <row r="5" spans="1:91" x14ac:dyDescent="0.25">
      <c r="A5" s="81" t="s">
        <v>616</v>
      </c>
      <c r="B5" s="15">
        <v>6934.3531745</v>
      </c>
      <c r="C5" s="15">
        <v>88.177605131000007</v>
      </c>
      <c r="D5" s="15">
        <v>16224.954522</v>
      </c>
      <c r="E5" s="15">
        <v>1071.419995</v>
      </c>
      <c r="F5" s="15">
        <v>565.00204262</v>
      </c>
      <c r="G5" s="15">
        <v>51849.333571000003</v>
      </c>
      <c r="H5" s="15">
        <v>3494.9945281</v>
      </c>
      <c r="I5" s="15">
        <v>1529.0491526000001</v>
      </c>
      <c r="J5" s="15"/>
      <c r="K5" s="15"/>
      <c r="L5" s="15"/>
      <c r="M5" s="15" t="s">
        <v>425</v>
      </c>
      <c r="N5" s="15">
        <v>0</v>
      </c>
      <c r="O5" s="15">
        <v>32.827020084445799</v>
      </c>
      <c r="P5" s="15">
        <v>29.550350725641199</v>
      </c>
      <c r="Q5" s="15">
        <v>29.550350725641199</v>
      </c>
      <c r="R5" s="15">
        <v>2.6124197142758598</v>
      </c>
      <c r="S5" s="15">
        <v>0</v>
      </c>
      <c r="T5" s="15">
        <v>21.091541653668202</v>
      </c>
      <c r="U5" s="15">
        <v>31.2710318604253</v>
      </c>
      <c r="V5" s="15">
        <v>6932.5166081568696</v>
      </c>
      <c r="W5" s="15">
        <v>30.7674360959277</v>
      </c>
      <c r="X5" s="15">
        <v>2.10276534127614</v>
      </c>
      <c r="Y5" s="15">
        <v>5.4357081705971098</v>
      </c>
      <c r="Z5" s="15">
        <v>387.75484327883498</v>
      </c>
      <c r="AA5" s="15">
        <v>0</v>
      </c>
      <c r="AB5" s="15">
        <v>73.379429138407403</v>
      </c>
      <c r="AC5" s="15">
        <v>73.379429138407403</v>
      </c>
      <c r="AD5" s="15">
        <v>1.2710451352607199</v>
      </c>
      <c r="AE5" s="15">
        <v>0</v>
      </c>
      <c r="AF5" s="15">
        <v>1.0426850503645799</v>
      </c>
      <c r="AG5" s="15">
        <v>67.602452454586697</v>
      </c>
      <c r="AH5" s="15">
        <v>10.9884263726125</v>
      </c>
      <c r="AI5" s="15">
        <v>0</v>
      </c>
      <c r="AJ5" s="15">
        <v>7.1152742303362499</v>
      </c>
      <c r="AK5" s="15">
        <v>29.323480094643301</v>
      </c>
      <c r="AL5" s="15">
        <v>152.48231230694799</v>
      </c>
      <c r="AM5" s="15">
        <v>1.0519694155363499</v>
      </c>
      <c r="AN5" s="15">
        <v>0.83777050216740601</v>
      </c>
      <c r="AO5" s="15">
        <v>88.177554550047404</v>
      </c>
      <c r="AP5" s="15">
        <v>0</v>
      </c>
      <c r="AQ5" s="15">
        <v>3342.25896295132</v>
      </c>
      <c r="AR5" s="15">
        <v>14603.2032987904</v>
      </c>
      <c r="AS5" s="15">
        <v>1621.53511158229</v>
      </c>
      <c r="AT5" s="15">
        <v>16225.781095423001</v>
      </c>
      <c r="AU5" s="15">
        <v>41.433875346681603</v>
      </c>
      <c r="AV5" s="15">
        <v>135.063073002712</v>
      </c>
      <c r="AW5" s="15">
        <v>0</v>
      </c>
      <c r="AX5" s="15">
        <v>18.629629033769199</v>
      </c>
      <c r="AY5" s="15">
        <v>1552.05271166183</v>
      </c>
      <c r="AZ5" s="15">
        <v>21.005219372560401</v>
      </c>
      <c r="BA5" s="15">
        <v>6.6315639886020996</v>
      </c>
      <c r="BB5" s="15">
        <v>24.249566443773801</v>
      </c>
      <c r="BC5" s="15">
        <v>10.0253474975651</v>
      </c>
      <c r="BD5" s="15">
        <v>3.27520139229595</v>
      </c>
      <c r="BE5" s="15">
        <v>11.351402597634101</v>
      </c>
      <c r="BF5" s="15">
        <v>1068.59992828943</v>
      </c>
      <c r="BG5" s="15">
        <v>564.32544254081199</v>
      </c>
      <c r="BH5" s="15">
        <v>504.27448574862302</v>
      </c>
      <c r="BI5" s="15">
        <v>0.27705929419026898</v>
      </c>
      <c r="BJ5" s="15">
        <v>0.220371504577346</v>
      </c>
      <c r="BK5" s="15">
        <v>207.84202804216699</v>
      </c>
      <c r="BL5" s="15">
        <v>16.890427277898102</v>
      </c>
      <c r="BM5" s="15">
        <v>34.409822107082697</v>
      </c>
      <c r="BN5" s="15">
        <v>5.3462828645595897</v>
      </c>
      <c r="BO5" s="15">
        <v>5.06585473547291</v>
      </c>
      <c r="BP5" s="15">
        <v>86.396274280961407</v>
      </c>
      <c r="BQ5" s="15">
        <v>35.605486988976097</v>
      </c>
      <c r="BR5" s="15">
        <v>36.036864087258898</v>
      </c>
      <c r="BS5" s="15">
        <v>72.945927038944205</v>
      </c>
      <c r="BT5" s="15">
        <v>3.7266009814976999</v>
      </c>
      <c r="BU5" s="15">
        <v>51857.4713816113</v>
      </c>
      <c r="BV5" s="15">
        <v>7.73168473331899</v>
      </c>
      <c r="BW5" s="15">
        <v>1215.32430794733</v>
      </c>
      <c r="BX5" s="15">
        <v>129.39757780102499</v>
      </c>
      <c r="BY5" s="15">
        <v>124.023904363687</v>
      </c>
      <c r="BZ5" s="15">
        <v>289.02720923689901</v>
      </c>
      <c r="CA5" s="15">
        <v>3499.7222027733001</v>
      </c>
      <c r="CB5" s="15">
        <v>178.45354001578301</v>
      </c>
      <c r="CC5" s="26"/>
      <c r="CD5" s="26">
        <f t="shared" si="0"/>
        <v>0.95500693177955642</v>
      </c>
      <c r="CE5" s="25">
        <f t="shared" si="1"/>
        <v>6.4261008097705842E-5</v>
      </c>
      <c r="CF5" s="13">
        <f t="shared" si="2"/>
        <v>-2.648504189091719E-4</v>
      </c>
      <c r="CG5" s="13">
        <f t="shared" si="3"/>
        <v>-5.7362583762731834E-7</v>
      </c>
      <c r="CH5" s="13">
        <f t="shared" si="4"/>
        <v>5.0944575646115287E-5</v>
      </c>
      <c r="CI5" s="13">
        <f t="shared" si="5"/>
        <v>-2.6320833321483959E-3</v>
      </c>
      <c r="CJ5" s="13">
        <f t="shared" si="6"/>
        <v>-1.1975179347149065E-3</v>
      </c>
      <c r="CK5" s="13">
        <f t="shared" si="7"/>
        <v>1.5695111298110511E-4</v>
      </c>
      <c r="CL5" s="13">
        <f t="shared" si="8"/>
        <v>1.352698733943418E-3</v>
      </c>
      <c r="CM5" s="13">
        <f t="shared" si="9"/>
        <v>1.5044355521674775E-2</v>
      </c>
    </row>
    <row r="6" spans="1:91" x14ac:dyDescent="0.25">
      <c r="A6" s="81" t="s">
        <v>617</v>
      </c>
      <c r="B6" s="15">
        <v>11697.894677</v>
      </c>
      <c r="C6" s="15">
        <v>337.83793771000001</v>
      </c>
      <c r="D6" s="15">
        <v>12321.654939</v>
      </c>
      <c r="E6" s="15">
        <v>1971.3915340999999</v>
      </c>
      <c r="F6" s="15">
        <v>994.19433352999999</v>
      </c>
      <c r="G6" s="15">
        <v>10160.954318</v>
      </c>
      <c r="H6" s="15">
        <v>3546.6867228000001</v>
      </c>
      <c r="I6" s="15">
        <v>1371.6157166</v>
      </c>
      <c r="J6" s="15"/>
      <c r="K6" s="15"/>
      <c r="L6" s="15"/>
      <c r="M6" s="15" t="s">
        <v>426</v>
      </c>
      <c r="N6" s="15">
        <v>0</v>
      </c>
      <c r="O6" s="15">
        <v>7.5737933828306296</v>
      </c>
      <c r="P6" s="15">
        <v>2.4052163999733001</v>
      </c>
      <c r="Q6" s="15">
        <v>2.4052163999733001</v>
      </c>
      <c r="R6" s="15">
        <v>2.0142592477940999</v>
      </c>
      <c r="S6" s="15">
        <v>0</v>
      </c>
      <c r="T6" s="15">
        <v>15.884999400093101</v>
      </c>
      <c r="U6" s="15">
        <v>2.5506533318341799E-2</v>
      </c>
      <c r="V6" s="15">
        <v>11693.5396408529</v>
      </c>
      <c r="W6" s="15">
        <v>14.467287018682301</v>
      </c>
      <c r="X6" s="15">
        <v>3.0533776703864399</v>
      </c>
      <c r="Y6" s="15">
        <v>14.5450963576163</v>
      </c>
      <c r="Z6" s="15">
        <v>68.378473160033195</v>
      </c>
      <c r="AA6" s="15">
        <v>0</v>
      </c>
      <c r="AB6" s="15">
        <v>121.292068481371</v>
      </c>
      <c r="AC6" s="15">
        <v>121.292068481371</v>
      </c>
      <c r="AD6" s="15">
        <v>1.00822390025807</v>
      </c>
      <c r="AE6" s="15">
        <v>0</v>
      </c>
      <c r="AF6" s="15">
        <v>0.46418890821960201</v>
      </c>
      <c r="AG6" s="15">
        <v>34.888161545123701</v>
      </c>
      <c r="AH6" s="15">
        <v>0.13766913153133001</v>
      </c>
      <c r="AI6" s="15">
        <v>0</v>
      </c>
      <c r="AJ6" s="15">
        <v>5.64402259713225</v>
      </c>
      <c r="AK6" s="15">
        <v>10.6187502783242</v>
      </c>
      <c r="AL6" s="15">
        <v>890.01593645050298</v>
      </c>
      <c r="AM6" s="15">
        <v>0.83444519875678502</v>
      </c>
      <c r="AN6" s="15">
        <v>0.66454086963359105</v>
      </c>
      <c r="AO6" s="15">
        <v>337.84270679245901</v>
      </c>
      <c r="AP6" s="15">
        <v>0</v>
      </c>
      <c r="AQ6" s="15">
        <v>3437.14054495047</v>
      </c>
      <c r="AR6" s="15">
        <v>11088.149525388701</v>
      </c>
      <c r="AS6" s="15">
        <v>1231.55220689522</v>
      </c>
      <c r="AT6" s="15">
        <v>12320.1659211922</v>
      </c>
      <c r="AU6" s="15">
        <v>0.71349957195258196</v>
      </c>
      <c r="AV6" s="15">
        <v>55.266475771314603</v>
      </c>
      <c r="AW6" s="15">
        <v>0</v>
      </c>
      <c r="AX6" s="15">
        <v>1.4164116764496699</v>
      </c>
      <c r="AY6" s="15">
        <v>1385.9016048918099</v>
      </c>
      <c r="AZ6" s="15">
        <v>5.1700242860463899</v>
      </c>
      <c r="BA6" s="15">
        <v>23.551627315905801</v>
      </c>
      <c r="BB6" s="15">
        <v>32.723943136736096</v>
      </c>
      <c r="BC6" s="15">
        <v>3.5310440548212298</v>
      </c>
      <c r="BD6" s="15">
        <v>2.3637332860761502</v>
      </c>
      <c r="BE6" s="15">
        <v>23.045758929237099</v>
      </c>
      <c r="BF6" s="15">
        <v>1958.3812741839699</v>
      </c>
      <c r="BG6" s="15">
        <v>992.96880818992804</v>
      </c>
      <c r="BH6" s="15">
        <v>965.41246599404599</v>
      </c>
      <c r="BI6" s="15">
        <v>1.76871442425958</v>
      </c>
      <c r="BJ6" s="15">
        <v>0.395561854175278</v>
      </c>
      <c r="BK6" s="15">
        <v>151.27537338051201</v>
      </c>
      <c r="BL6" s="15">
        <v>151.697085125456</v>
      </c>
      <c r="BM6" s="15">
        <v>90.041709420790696</v>
      </c>
      <c r="BN6" s="15">
        <v>4.1747764099187004</v>
      </c>
      <c r="BO6" s="15">
        <v>5.9626391752729599</v>
      </c>
      <c r="BP6" s="15">
        <v>225.41526695392901</v>
      </c>
      <c r="BQ6" s="15">
        <v>56.368769468615497</v>
      </c>
      <c r="BR6" s="15">
        <v>5.4725157298676601</v>
      </c>
      <c r="BS6" s="15">
        <v>264.87236998230702</v>
      </c>
      <c r="BT6" s="15">
        <v>9.0253048165478897E-2</v>
      </c>
      <c r="BU6" s="15">
        <v>10161.585874132699</v>
      </c>
      <c r="BV6" s="15">
        <v>6.10670704640191</v>
      </c>
      <c r="BW6" s="15">
        <v>108.176846369814</v>
      </c>
      <c r="BX6" s="15">
        <v>412.649619431362</v>
      </c>
      <c r="BY6" s="15">
        <v>54.9826347923307</v>
      </c>
      <c r="BZ6" s="15">
        <v>239.04148092100601</v>
      </c>
      <c r="CA6" s="15">
        <v>3541.7996199694599</v>
      </c>
      <c r="CB6" s="15">
        <v>37.9951464898746</v>
      </c>
      <c r="CC6" s="26"/>
      <c r="CD6" s="26">
        <f t="shared" si="0"/>
        <v>0.97045031163567286</v>
      </c>
      <c r="CE6" s="25">
        <f t="shared" si="1"/>
        <v>3.7677163699649537E-5</v>
      </c>
      <c r="CF6" s="13">
        <f t="shared" si="2"/>
        <v>-3.7229230279046824E-4</v>
      </c>
      <c r="CG6" s="13">
        <f t="shared" si="3"/>
        <v>1.4116479905522311E-5</v>
      </c>
      <c r="CH6" s="13">
        <f t="shared" si="4"/>
        <v>-1.2084560192376097E-4</v>
      </c>
      <c r="CI6" s="13">
        <f t="shared" si="5"/>
        <v>-6.5995311895105544E-3</v>
      </c>
      <c r="CJ6" s="13">
        <f t="shared" si="6"/>
        <v>-1.2326818799304428E-3</v>
      </c>
      <c r="CK6" s="13">
        <f t="shared" si="7"/>
        <v>6.2155198511265304E-5</v>
      </c>
      <c r="CL6" s="13">
        <f t="shared" si="8"/>
        <v>-1.3779347352906393E-3</v>
      </c>
      <c r="CM6" s="13">
        <f t="shared" si="9"/>
        <v>1.0415372264195224E-2</v>
      </c>
    </row>
    <row r="7" spans="1:91" x14ac:dyDescent="0.25">
      <c r="A7" s="81" t="s">
        <v>618</v>
      </c>
      <c r="B7" s="15">
        <v>389613.16759000003</v>
      </c>
      <c r="C7" s="15">
        <v>965.63003217000005</v>
      </c>
      <c r="D7" s="15">
        <v>34714.244661999997</v>
      </c>
      <c r="E7" s="15">
        <v>10376.895159</v>
      </c>
      <c r="F7" s="15">
        <v>7229.7312038999999</v>
      </c>
      <c r="G7" s="15">
        <v>85996.469211999996</v>
      </c>
      <c r="H7" s="15">
        <v>24936.670179000001</v>
      </c>
      <c r="I7" s="15">
        <v>8402.7772624000008</v>
      </c>
      <c r="J7" s="15"/>
      <c r="K7" s="15"/>
      <c r="L7" s="15"/>
      <c r="M7" s="15" t="s">
        <v>427</v>
      </c>
      <c r="N7" s="15">
        <v>0</v>
      </c>
      <c r="O7" s="15">
        <v>104.667065837783</v>
      </c>
      <c r="P7" s="15">
        <v>122.085734255945</v>
      </c>
      <c r="Q7" s="15">
        <v>122.085734255945</v>
      </c>
      <c r="R7" s="15">
        <v>16.220253175635101</v>
      </c>
      <c r="S7" s="15">
        <v>0</v>
      </c>
      <c r="T7" s="15">
        <v>498.39095335428101</v>
      </c>
      <c r="U7" s="15">
        <v>16.619722809370501</v>
      </c>
      <c r="V7" s="15">
        <v>388454.007135458</v>
      </c>
      <c r="W7" s="15">
        <v>201.04017682622199</v>
      </c>
      <c r="X7" s="15">
        <v>60.797573926520201</v>
      </c>
      <c r="Y7" s="15">
        <v>39.345481763202699</v>
      </c>
      <c r="Z7" s="15">
        <v>3861.3293819197702</v>
      </c>
      <c r="AA7" s="15">
        <v>0</v>
      </c>
      <c r="AB7" s="15">
        <v>514.81760838007199</v>
      </c>
      <c r="AC7" s="15">
        <v>514.81760838007199</v>
      </c>
      <c r="AD7" s="15">
        <v>4.8047748732351003</v>
      </c>
      <c r="AE7" s="15">
        <v>0</v>
      </c>
      <c r="AF7" s="15">
        <v>6.3151713048151104</v>
      </c>
      <c r="AG7" s="15">
        <v>173.97696466612601</v>
      </c>
      <c r="AH7" s="15">
        <v>26.453479352890501</v>
      </c>
      <c r="AI7" s="15">
        <v>0</v>
      </c>
      <c r="AJ7" s="15">
        <v>26.897119121401101</v>
      </c>
      <c r="AK7" s="15">
        <v>90.968171272382307</v>
      </c>
      <c r="AL7" s="15">
        <v>1711.13371037448</v>
      </c>
      <c r="AM7" s="15">
        <v>3.9766344357404901</v>
      </c>
      <c r="AN7" s="15">
        <v>3.1669288562674298</v>
      </c>
      <c r="AO7" s="15">
        <v>966.646450860801</v>
      </c>
      <c r="AP7" s="15">
        <v>0</v>
      </c>
      <c r="AQ7" s="15">
        <v>23056.984374419098</v>
      </c>
      <c r="AR7" s="15">
        <v>28160.1599761777</v>
      </c>
      <c r="AS7" s="15">
        <v>3122.5912647107102</v>
      </c>
      <c r="AT7" s="15">
        <v>31289.066412193199</v>
      </c>
      <c r="AU7" s="15">
        <v>95.323801453326993</v>
      </c>
      <c r="AV7" s="15">
        <v>565.683294821662</v>
      </c>
      <c r="AW7" s="15">
        <v>0</v>
      </c>
      <c r="AX7" s="15">
        <v>866.93835857373199</v>
      </c>
      <c r="AY7" s="15">
        <v>8384.4576247804598</v>
      </c>
      <c r="AZ7" s="15">
        <v>63.7337181271443</v>
      </c>
      <c r="BA7" s="15">
        <v>145.68608376004499</v>
      </c>
      <c r="BB7" s="15">
        <v>217.67613623816601</v>
      </c>
      <c r="BC7" s="15">
        <v>98.377859796347295</v>
      </c>
      <c r="BD7" s="15">
        <v>49.050107907361699</v>
      </c>
      <c r="BE7" s="15">
        <v>187.28462337893001</v>
      </c>
      <c r="BF7" s="15">
        <v>10199.659773944701</v>
      </c>
      <c r="BG7" s="15">
        <v>7101.4750070965201</v>
      </c>
      <c r="BH7" s="15">
        <v>3098.1847668482601</v>
      </c>
      <c r="BI7" s="15">
        <v>112.47595328800701</v>
      </c>
      <c r="BJ7" s="15">
        <v>5.8874789098111098</v>
      </c>
      <c r="BK7" s="15">
        <v>3048.7173047067299</v>
      </c>
      <c r="BL7" s="15">
        <v>479.30235404975201</v>
      </c>
      <c r="BM7" s="15">
        <v>240.403434047416</v>
      </c>
      <c r="BN7" s="15">
        <v>6.8798983373335902</v>
      </c>
      <c r="BO7" s="15">
        <v>71.077886972202904</v>
      </c>
      <c r="BP7" s="15">
        <v>603.01184713632495</v>
      </c>
      <c r="BQ7" s="15">
        <v>512.65954140865006</v>
      </c>
      <c r="BR7" s="15">
        <v>146.953728750133</v>
      </c>
      <c r="BS7" s="15">
        <v>754.55641340717204</v>
      </c>
      <c r="BT7" s="15">
        <v>3.46181970990812</v>
      </c>
      <c r="BU7" s="15">
        <v>85969.848862247003</v>
      </c>
      <c r="BV7" s="15">
        <v>29.293154058306602</v>
      </c>
      <c r="BW7" s="15">
        <v>0.122253035268439</v>
      </c>
      <c r="BX7" s="15">
        <v>1062.3025608421101</v>
      </c>
      <c r="BY7" s="15">
        <v>1538.76180463326</v>
      </c>
      <c r="BZ7" s="15">
        <v>2346.1527120800802</v>
      </c>
      <c r="CA7" s="15">
        <v>24742.038304728201</v>
      </c>
      <c r="CB7" s="15">
        <v>1087.88930339934</v>
      </c>
      <c r="CC7" s="26"/>
      <c r="CD7" s="26">
        <f t="shared" si="0"/>
        <v>0.9318951046168622</v>
      </c>
      <c r="CE7" s="25">
        <f t="shared" si="1"/>
        <v>2.0183316503026496E-4</v>
      </c>
      <c r="CF7" s="13">
        <f t="shared" si="2"/>
        <v>-2.9751572866804164E-3</v>
      </c>
      <c r="CG7" s="13">
        <f t="shared" si="3"/>
        <v>1.0525963950363192E-3</v>
      </c>
      <c r="CH7" s="13">
        <f t="shared" si="4"/>
        <v>-9.866780289061497E-2</v>
      </c>
      <c r="CI7" s="13">
        <f t="shared" si="5"/>
        <v>-1.7079808780912736E-2</v>
      </c>
      <c r="CJ7" s="13">
        <f t="shared" si="6"/>
        <v>-1.7740105847129324E-2</v>
      </c>
      <c r="CK7" s="13">
        <f t="shared" si="7"/>
        <v>-3.0955165946834693E-4</v>
      </c>
      <c r="CL7" s="13">
        <f t="shared" si="8"/>
        <v>-7.8050466591848911E-3</v>
      </c>
      <c r="CM7" s="13">
        <f t="shared" si="9"/>
        <v>-2.1801884124093246E-3</v>
      </c>
    </row>
    <row r="8" spans="1:91" x14ac:dyDescent="0.25">
      <c r="A8" s="82" t="s">
        <v>619</v>
      </c>
      <c r="B8" s="15">
        <v>66259.617616999996</v>
      </c>
      <c r="C8" s="15">
        <v>2806.0567556000001</v>
      </c>
      <c r="D8" s="15">
        <v>65458.253162000001</v>
      </c>
      <c r="E8" s="15">
        <v>14321.729071</v>
      </c>
      <c r="F8" s="15">
        <v>8087.3174924000004</v>
      </c>
      <c r="G8" s="15">
        <v>98463.651177000007</v>
      </c>
      <c r="H8" s="15">
        <v>42556.042452000002</v>
      </c>
      <c r="I8" s="15">
        <v>16042.182070999999</v>
      </c>
      <c r="J8" s="15"/>
      <c r="K8" s="15"/>
      <c r="L8" s="15"/>
      <c r="M8" s="15" t="s">
        <v>428</v>
      </c>
      <c r="N8" s="15">
        <v>0</v>
      </c>
      <c r="O8" s="15">
        <v>489.241223702946</v>
      </c>
      <c r="P8" s="15">
        <v>235.54411599665701</v>
      </c>
      <c r="Q8" s="15">
        <v>235.54411599665701</v>
      </c>
      <c r="R8" s="15">
        <v>30.9020077989254</v>
      </c>
      <c r="S8" s="15">
        <v>0</v>
      </c>
      <c r="T8" s="15">
        <v>363.73729644308298</v>
      </c>
      <c r="U8" s="15">
        <v>600.05569615221998</v>
      </c>
      <c r="V8" s="15">
        <v>66204.119736537599</v>
      </c>
      <c r="W8" s="15">
        <v>529.42046212089394</v>
      </c>
      <c r="X8" s="15">
        <v>62.648391114294903</v>
      </c>
      <c r="Y8" s="15">
        <v>90.6942453941423</v>
      </c>
      <c r="Z8" s="15">
        <v>8548.2162536098895</v>
      </c>
      <c r="AA8" s="15">
        <v>0</v>
      </c>
      <c r="AB8" s="15">
        <v>1159.81155510845</v>
      </c>
      <c r="AC8" s="15">
        <v>1159.81155510845</v>
      </c>
      <c r="AD8" s="15">
        <v>11.3823686038121</v>
      </c>
      <c r="AE8" s="15">
        <v>0</v>
      </c>
      <c r="AF8" s="15">
        <v>16.0958272093932</v>
      </c>
      <c r="AG8" s="15">
        <v>245.42805267712799</v>
      </c>
      <c r="AH8" s="15">
        <v>19.841800788575298</v>
      </c>
      <c r="AI8" s="15">
        <v>0</v>
      </c>
      <c r="AJ8" s="15">
        <v>63.718427624435101</v>
      </c>
      <c r="AK8" s="15">
        <v>386.36811814433503</v>
      </c>
      <c r="AL8" s="15">
        <v>2157.40865884706</v>
      </c>
      <c r="AM8" s="15">
        <v>9.4205331152874798</v>
      </c>
      <c r="AN8" s="15">
        <v>7.5023912063354699</v>
      </c>
      <c r="AO8" s="15">
        <v>2809.04302270271</v>
      </c>
      <c r="AP8" s="15">
        <v>0</v>
      </c>
      <c r="AQ8" s="15">
        <v>39945.712006930196</v>
      </c>
      <c r="AR8" s="15">
        <v>58897.6716799684</v>
      </c>
      <c r="AS8" s="15">
        <v>6528.0918382130603</v>
      </c>
      <c r="AT8" s="15">
        <v>65441.859345390898</v>
      </c>
      <c r="AU8" s="15">
        <v>11.9006825841725</v>
      </c>
      <c r="AV8" s="15">
        <v>470.04781076651801</v>
      </c>
      <c r="AW8" s="15">
        <v>0</v>
      </c>
      <c r="AX8" s="15">
        <v>86.396870995441901</v>
      </c>
      <c r="AY8" s="15">
        <v>16260.494563771899</v>
      </c>
      <c r="AZ8" s="15">
        <v>260.92432045599497</v>
      </c>
      <c r="BA8" s="15">
        <v>143.90905342162799</v>
      </c>
      <c r="BB8" s="15">
        <v>254.035457172539</v>
      </c>
      <c r="BC8" s="15">
        <v>105.306713118082</v>
      </c>
      <c r="BD8" s="15">
        <v>54.665013106091898</v>
      </c>
      <c r="BE8" s="15">
        <v>256.30741301456402</v>
      </c>
      <c r="BF8" s="15">
        <v>14318.270753889799</v>
      </c>
      <c r="BG8" s="15">
        <v>8082.0461712107699</v>
      </c>
      <c r="BH8" s="15">
        <v>6236.2245826790604</v>
      </c>
      <c r="BI8" s="15">
        <v>53.652650891163198</v>
      </c>
      <c r="BJ8" s="15">
        <v>6.8727865699730497</v>
      </c>
      <c r="BK8" s="15">
        <v>3169.0168736339901</v>
      </c>
      <c r="BL8" s="15">
        <v>660.66790127371996</v>
      </c>
      <c r="BM8" s="15">
        <v>360.12385654794502</v>
      </c>
      <c r="BN8" s="15">
        <v>33.278232568927898</v>
      </c>
      <c r="BO8" s="15">
        <v>109.253818545721</v>
      </c>
      <c r="BP8" s="15">
        <v>903.97732399506901</v>
      </c>
      <c r="BQ8" s="15">
        <v>826.93269471372798</v>
      </c>
      <c r="BR8" s="15">
        <v>299.94294703089201</v>
      </c>
      <c r="BS8" s="15">
        <v>1316.2319211113399</v>
      </c>
      <c r="BT8" s="15">
        <v>7.4830177576789696</v>
      </c>
      <c r="BU8" s="15">
        <v>98463.238094012195</v>
      </c>
      <c r="BV8" s="15">
        <v>69.101793669080806</v>
      </c>
      <c r="BW8" s="15">
        <v>0</v>
      </c>
      <c r="BX8" s="15">
        <v>1125.49971953313</v>
      </c>
      <c r="BY8" s="15">
        <v>2119.6666639899099</v>
      </c>
      <c r="BZ8" s="15">
        <v>2641.96182501356</v>
      </c>
      <c r="CA8" s="15">
        <v>42552.0340097554</v>
      </c>
      <c r="CB8" s="15">
        <v>2068.9635151890202</v>
      </c>
      <c r="CC8" s="26"/>
      <c r="CD8" s="26">
        <f t="shared" si="0"/>
        <v>0.9387497668800584</v>
      </c>
      <c r="CE8" s="25">
        <f t="shared" si="1"/>
        <v>2.4595614138104156E-4</v>
      </c>
      <c r="CF8" s="13">
        <f t="shared" si="2"/>
        <v>-8.3758226289790886E-4</v>
      </c>
      <c r="CG8" s="13">
        <f t="shared" si="3"/>
        <v>1.0642219180885327E-3</v>
      </c>
      <c r="CH8" s="13">
        <f t="shared" si="4"/>
        <v>-2.5044690038596878E-4</v>
      </c>
      <c r="CI8" s="13">
        <f t="shared" si="5"/>
        <v>-2.4147343474071846E-4</v>
      </c>
      <c r="CJ8" s="13">
        <f t="shared" si="6"/>
        <v>-6.5180094563917332E-4</v>
      </c>
      <c r="CK8" s="13">
        <f t="shared" si="7"/>
        <v>-4.1952840756399133E-6</v>
      </c>
      <c r="CL8" s="13">
        <f t="shared" si="8"/>
        <v>-9.4192082102625746E-5</v>
      </c>
      <c r="CM8" s="13">
        <f t="shared" si="9"/>
        <v>1.3608653224710056E-2</v>
      </c>
    </row>
    <row r="9" spans="1:91" x14ac:dyDescent="0.25">
      <c r="A9" s="81" t="s">
        <v>620</v>
      </c>
      <c r="B9" s="15">
        <v>4264.3542158999999</v>
      </c>
      <c r="C9" s="15">
        <v>2858.8523989</v>
      </c>
      <c r="D9" s="15">
        <v>2983.0158007999999</v>
      </c>
      <c r="E9" s="15">
        <v>1934.514715</v>
      </c>
      <c r="F9" s="15">
        <v>963.98279407999996</v>
      </c>
      <c r="G9" s="15">
        <v>1767.9021161000001</v>
      </c>
      <c r="H9" s="15">
        <v>11214.681643</v>
      </c>
      <c r="I9" s="15">
        <v>3442.2385026000002</v>
      </c>
      <c r="J9" s="15"/>
      <c r="K9" s="15"/>
      <c r="L9" s="15"/>
      <c r="M9" s="15" t="s">
        <v>429</v>
      </c>
      <c r="N9" s="15">
        <v>0</v>
      </c>
      <c r="O9" s="15">
        <v>6.1792710351556002</v>
      </c>
      <c r="P9" s="15">
        <v>7.4550674318985504</v>
      </c>
      <c r="Q9" s="15">
        <v>7.4550674318985504</v>
      </c>
      <c r="R9" s="15">
        <v>4.4111943869533103</v>
      </c>
      <c r="S9" s="15">
        <v>0</v>
      </c>
      <c r="T9" s="15">
        <v>50.324663497495699</v>
      </c>
      <c r="U9" s="15">
        <v>45.497413301145897</v>
      </c>
      <c r="V9" s="15">
        <v>4232.3971945691301</v>
      </c>
      <c r="W9" s="15">
        <v>27.942731958808999</v>
      </c>
      <c r="X9" s="15">
        <v>9.1120663162752606</v>
      </c>
      <c r="Y9" s="15">
        <v>8.2213512269563704</v>
      </c>
      <c r="Z9" s="15">
        <v>5737.8051062613704</v>
      </c>
      <c r="AA9" s="15">
        <v>0</v>
      </c>
      <c r="AB9" s="15">
        <v>52.751904510422399</v>
      </c>
      <c r="AC9" s="15">
        <v>52.751904510422399</v>
      </c>
      <c r="AD9" s="15">
        <v>1.77547278859494</v>
      </c>
      <c r="AE9" s="15">
        <v>0</v>
      </c>
      <c r="AF9" s="15">
        <v>1.56919153563511</v>
      </c>
      <c r="AG9" s="15">
        <v>105.517321899379</v>
      </c>
      <c r="AH9" s="15">
        <v>1.9960391095618599</v>
      </c>
      <c r="AI9" s="15">
        <v>0</v>
      </c>
      <c r="AJ9" s="15">
        <v>9.9390732637432304</v>
      </c>
      <c r="AK9" s="15">
        <v>32.486680480884701</v>
      </c>
      <c r="AL9" s="15">
        <v>208.01382771185601</v>
      </c>
      <c r="AM9" s="15">
        <v>1.4694556109443799</v>
      </c>
      <c r="AN9" s="15">
        <v>1.17025795161667</v>
      </c>
      <c r="AO9" s="15">
        <v>2858.84571068183</v>
      </c>
      <c r="AP9" s="15">
        <v>0</v>
      </c>
      <c r="AQ9" s="15">
        <v>10859.731276369201</v>
      </c>
      <c r="AR9" s="15">
        <v>2675.4955294995402</v>
      </c>
      <c r="AS9" s="15">
        <v>295.70922985412199</v>
      </c>
      <c r="AT9" s="15">
        <v>2972.7739508893001</v>
      </c>
      <c r="AU9" s="15">
        <v>3.1519949530278599</v>
      </c>
      <c r="AV9" s="15">
        <v>104.951835789117</v>
      </c>
      <c r="AW9" s="15">
        <v>0</v>
      </c>
      <c r="AX9" s="15">
        <v>3.7957689664732102</v>
      </c>
      <c r="AY9" s="15">
        <v>3457.3787447273698</v>
      </c>
      <c r="AZ9" s="15">
        <v>29.516193391150999</v>
      </c>
      <c r="BA9" s="15">
        <v>18.883965438592998</v>
      </c>
      <c r="BB9" s="15">
        <v>17.646492802724801</v>
      </c>
      <c r="BC9" s="15">
        <v>9.1086968112108302</v>
      </c>
      <c r="BD9" s="15">
        <v>1.50857960752217</v>
      </c>
      <c r="BE9" s="15">
        <v>20.541510681755099</v>
      </c>
      <c r="BF9" s="15">
        <v>1932.66337486724</v>
      </c>
      <c r="BG9" s="15">
        <v>962.03881105530695</v>
      </c>
      <c r="BH9" s="15">
        <v>970.62456381194102</v>
      </c>
      <c r="BI9" s="15">
        <v>5.9634235039820602</v>
      </c>
      <c r="BJ9" s="15">
        <v>0.729312233976531</v>
      </c>
      <c r="BK9" s="15">
        <v>277.09452658288501</v>
      </c>
      <c r="BL9" s="15">
        <v>154.77553240079899</v>
      </c>
      <c r="BM9" s="15">
        <v>32.488768693933203</v>
      </c>
      <c r="BN9" s="15">
        <v>5.5018314716410703</v>
      </c>
      <c r="BO9" s="15">
        <v>3.3526903651548499</v>
      </c>
      <c r="BP9" s="15">
        <v>82.306537232200697</v>
      </c>
      <c r="BQ9" s="15">
        <v>105.073608144069</v>
      </c>
      <c r="BR9" s="15">
        <v>19.001401585674301</v>
      </c>
      <c r="BS9" s="15">
        <v>279.68234054177799</v>
      </c>
      <c r="BT9" s="15">
        <v>0.14123874385048199</v>
      </c>
      <c r="BU9" s="15">
        <v>1767.5083483226399</v>
      </c>
      <c r="BV9" s="15">
        <v>10.7538739645625</v>
      </c>
      <c r="BW9" s="15">
        <v>0</v>
      </c>
      <c r="BX9" s="15">
        <v>46.4028180596898</v>
      </c>
      <c r="BY9" s="15">
        <v>372.34721606747399</v>
      </c>
      <c r="BZ9" s="15">
        <v>317.77874456164199</v>
      </c>
      <c r="CA9" s="15">
        <v>11182.0968805558</v>
      </c>
      <c r="CB9" s="15">
        <v>184.658192454263</v>
      </c>
      <c r="CC9" s="26"/>
      <c r="CD9" s="26">
        <f t="shared" si="0"/>
        <v>0.97117127425830563</v>
      </c>
      <c r="CE9" s="25">
        <f t="shared" si="1"/>
        <v>5.2785430764612604E-4</v>
      </c>
      <c r="CF9" s="13">
        <f t="shared" si="2"/>
        <v>-7.4939884711535867E-3</v>
      </c>
      <c r="CG9" s="13">
        <f t="shared" si="3"/>
        <v>-2.3394765579913493E-6</v>
      </c>
      <c r="CH9" s="13">
        <f t="shared" si="4"/>
        <v>-3.4333877507296724E-3</v>
      </c>
      <c r="CI9" s="13">
        <f t="shared" si="5"/>
        <v>-9.5700493689964772E-4</v>
      </c>
      <c r="CJ9" s="13">
        <f t="shared" si="6"/>
        <v>-2.0166158946314993E-3</v>
      </c>
      <c r="CK9" s="13">
        <f t="shared" si="7"/>
        <v>-2.227316624456602E-4</v>
      </c>
      <c r="CL9" s="13">
        <f t="shared" si="8"/>
        <v>-2.905545024056769E-3</v>
      </c>
      <c r="CM9" s="13">
        <f t="shared" si="9"/>
        <v>4.3983710355729013E-3</v>
      </c>
    </row>
    <row r="10" spans="1:91" x14ac:dyDescent="0.25">
      <c r="A10" s="81" t="s">
        <v>621</v>
      </c>
      <c r="B10" s="15">
        <v>55983.505927999999</v>
      </c>
      <c r="C10" s="15">
        <v>1123.2652250000001</v>
      </c>
      <c r="D10" s="15">
        <v>38973.851532000001</v>
      </c>
      <c r="E10" s="15">
        <v>7522.6476382000001</v>
      </c>
      <c r="F10" s="15">
        <v>4606.6502872000001</v>
      </c>
      <c r="G10" s="15">
        <v>57193.389778999997</v>
      </c>
      <c r="H10" s="15">
        <v>14904.608586</v>
      </c>
      <c r="I10" s="15">
        <v>7365.7886172999997</v>
      </c>
      <c r="J10" s="15"/>
      <c r="K10" s="15"/>
      <c r="L10" s="15"/>
      <c r="M10" s="15" t="s">
        <v>430</v>
      </c>
      <c r="N10" s="15">
        <v>0</v>
      </c>
      <c r="O10" s="15">
        <v>21.001727418048599</v>
      </c>
      <c r="P10" s="15">
        <v>372.65680969788798</v>
      </c>
      <c r="Q10" s="15">
        <v>372.65680969788798</v>
      </c>
      <c r="R10" s="15">
        <v>15.909070445011601</v>
      </c>
      <c r="S10" s="15">
        <v>0</v>
      </c>
      <c r="T10" s="15">
        <v>127.399735502277</v>
      </c>
      <c r="U10" s="15">
        <v>5452.8278001095796</v>
      </c>
      <c r="V10" s="15">
        <v>55950.227574605</v>
      </c>
      <c r="W10" s="15">
        <v>309.90123303179399</v>
      </c>
      <c r="X10" s="15">
        <v>773.79561963712194</v>
      </c>
      <c r="Y10" s="15">
        <v>443.49867374005601</v>
      </c>
      <c r="Z10" s="15">
        <v>126.32528092602099</v>
      </c>
      <c r="AA10" s="15">
        <v>0</v>
      </c>
      <c r="AB10" s="15">
        <v>749.29228469868997</v>
      </c>
      <c r="AC10" s="15">
        <v>749.29228469868997</v>
      </c>
      <c r="AD10" s="15">
        <v>1.6198357421423699</v>
      </c>
      <c r="AE10" s="15">
        <v>0</v>
      </c>
      <c r="AF10" s="15">
        <v>0.651563295606715</v>
      </c>
      <c r="AG10" s="15">
        <v>179.73813666908001</v>
      </c>
      <c r="AH10" s="15">
        <v>4.3982384677463902</v>
      </c>
      <c r="AI10" s="15">
        <v>0</v>
      </c>
      <c r="AJ10" s="15">
        <v>9.0678500257297294</v>
      </c>
      <c r="AK10" s="15">
        <v>20.800560991034899</v>
      </c>
      <c r="AL10" s="15">
        <v>431.84755327332698</v>
      </c>
      <c r="AM10" s="15">
        <v>1.34064797733967</v>
      </c>
      <c r="AN10" s="15">
        <v>1.0676699769015701</v>
      </c>
      <c r="AO10" s="15">
        <v>1108.9884552170199</v>
      </c>
      <c r="AP10" s="15">
        <v>0</v>
      </c>
      <c r="AQ10" s="15">
        <v>15232.5320075254</v>
      </c>
      <c r="AR10" s="15">
        <v>35014.406390248703</v>
      </c>
      <c r="AS10" s="15">
        <v>3889.8348613604198</v>
      </c>
      <c r="AT10" s="15">
        <v>38904.892814904699</v>
      </c>
      <c r="AU10" s="15">
        <v>10.1499752508253</v>
      </c>
      <c r="AV10" s="15">
        <v>239.26171835171701</v>
      </c>
      <c r="AW10" s="15">
        <v>0</v>
      </c>
      <c r="AX10" s="15">
        <v>30.873189881336199</v>
      </c>
      <c r="AY10" s="15">
        <v>8210.2859914206401</v>
      </c>
      <c r="AZ10" s="15">
        <v>35.596637452008103</v>
      </c>
      <c r="BA10" s="15">
        <v>70.808576710042303</v>
      </c>
      <c r="BB10" s="15">
        <v>170.57820657241899</v>
      </c>
      <c r="BC10" s="15">
        <v>46.494796361381702</v>
      </c>
      <c r="BD10" s="15">
        <v>64.070182540936898</v>
      </c>
      <c r="BE10" s="15">
        <v>19.202576534334199</v>
      </c>
      <c r="BF10" s="15">
        <v>7439.4412928950896</v>
      </c>
      <c r="BG10" s="15">
        <v>4588.6538975567601</v>
      </c>
      <c r="BH10" s="15">
        <v>2850.78739533832</v>
      </c>
      <c r="BI10" s="15">
        <v>1.3660917678312601</v>
      </c>
      <c r="BJ10" s="15">
        <v>1.5416336504682</v>
      </c>
      <c r="BK10" s="15">
        <v>1829.8347624211101</v>
      </c>
      <c r="BL10" s="15">
        <v>52.289831892943397</v>
      </c>
      <c r="BM10" s="15">
        <v>420.27756691964601</v>
      </c>
      <c r="BN10" s="15">
        <v>82.317610587145694</v>
      </c>
      <c r="BO10" s="15">
        <v>50.531081670331801</v>
      </c>
      <c r="BP10" s="15">
        <v>1051.28421902478</v>
      </c>
      <c r="BQ10" s="15">
        <v>1173.71537753287</v>
      </c>
      <c r="BR10" s="15">
        <v>81.855263937344603</v>
      </c>
      <c r="BS10" s="15">
        <v>542.32379795036195</v>
      </c>
      <c r="BT10" s="15">
        <v>37.407871682331901</v>
      </c>
      <c r="BU10" s="15">
        <v>57185.141587243997</v>
      </c>
      <c r="BV10" s="15">
        <v>9.8111934431583201</v>
      </c>
      <c r="BW10" s="15">
        <v>565.98855735048403</v>
      </c>
      <c r="BX10" s="15">
        <v>86.685187238503602</v>
      </c>
      <c r="BY10" s="15">
        <v>465.97978396243201</v>
      </c>
      <c r="BZ10" s="15">
        <v>1020.64933042655</v>
      </c>
      <c r="CA10" s="15">
        <v>14872.938870112701</v>
      </c>
      <c r="CB10" s="15">
        <v>432.77826085954098</v>
      </c>
      <c r="CC10" s="26"/>
      <c r="CD10" s="26">
        <f t="shared" si="0"/>
        <v>1.0241776787058074</v>
      </c>
      <c r="CE10" s="25">
        <f t="shared" si="1"/>
        <v>1.6747592615320024E-5</v>
      </c>
      <c r="CF10" s="13">
        <f t="shared" si="2"/>
        <v>-5.9443139266407798E-4</v>
      </c>
      <c r="CG10" s="13">
        <f t="shared" si="3"/>
        <v>-1.2710061226172279E-2</v>
      </c>
      <c r="CH10" s="13">
        <f t="shared" si="4"/>
        <v>-1.7693585412948568E-3</v>
      </c>
      <c r="CI10" s="13">
        <f t="shared" si="5"/>
        <v>-1.1060779303604313E-2</v>
      </c>
      <c r="CJ10" s="13">
        <f t="shared" si="6"/>
        <v>-3.9066107738294472E-3</v>
      </c>
      <c r="CK10" s="13">
        <f t="shared" si="7"/>
        <v>-1.4421582263040477E-4</v>
      </c>
      <c r="CL10" s="13">
        <f t="shared" si="8"/>
        <v>-2.1248270764417771E-3</v>
      </c>
      <c r="CM10" s="13">
        <f t="shared" si="9"/>
        <v>0.11465131814089433</v>
      </c>
    </row>
    <row r="11" spans="1:91" x14ac:dyDescent="0.25">
      <c r="A11" s="81" t="s">
        <v>622</v>
      </c>
      <c r="B11" s="15">
        <v>572539.9277</v>
      </c>
      <c r="C11" s="15">
        <v>10808.966839000001</v>
      </c>
      <c r="D11" s="15">
        <v>463996.86911999999</v>
      </c>
      <c r="E11" s="15">
        <v>24058.739328</v>
      </c>
      <c r="F11" s="15">
        <v>12233.841570000001</v>
      </c>
      <c r="G11" s="15">
        <v>241868.37429000001</v>
      </c>
      <c r="H11" s="15">
        <v>80887.728656000007</v>
      </c>
      <c r="I11" s="15">
        <v>40596.401605999999</v>
      </c>
      <c r="J11" s="15"/>
      <c r="K11" s="15"/>
      <c r="L11" s="15"/>
      <c r="M11" s="15" t="s">
        <v>431</v>
      </c>
      <c r="N11" s="15">
        <v>0</v>
      </c>
      <c r="O11" s="15">
        <v>30.8597938507267</v>
      </c>
      <c r="P11" s="15">
        <v>250.13120492010401</v>
      </c>
      <c r="Q11" s="15">
        <v>250.13120492010401</v>
      </c>
      <c r="R11" s="15">
        <v>48.3652858453843</v>
      </c>
      <c r="S11" s="15">
        <v>0</v>
      </c>
      <c r="T11" s="15">
        <v>793.93653027243704</v>
      </c>
      <c r="U11" s="15">
        <v>10006.877957667</v>
      </c>
      <c r="V11" s="15">
        <v>429317.40254387801</v>
      </c>
      <c r="W11" s="15">
        <v>1155.5453452279501</v>
      </c>
      <c r="X11" s="15">
        <v>370.64563864875799</v>
      </c>
      <c r="Y11" s="15">
        <v>252.193453954452</v>
      </c>
      <c r="Z11" s="15">
        <v>3134.7211396450002</v>
      </c>
      <c r="AA11" s="15">
        <v>0</v>
      </c>
      <c r="AB11" s="15">
        <v>1992.9411240413499</v>
      </c>
      <c r="AC11" s="15">
        <v>1992.9411240413499</v>
      </c>
      <c r="AD11" s="15">
        <v>4.8055201780103598</v>
      </c>
      <c r="AE11" s="15">
        <v>0</v>
      </c>
      <c r="AF11" s="15">
        <v>5.8914327265511002</v>
      </c>
      <c r="AG11" s="15">
        <v>444.435171230815</v>
      </c>
      <c r="AH11" s="15">
        <v>6.0000167415038597</v>
      </c>
      <c r="AI11" s="15">
        <v>0</v>
      </c>
      <c r="AJ11" s="15">
        <v>26.917005238288802</v>
      </c>
      <c r="AK11" s="15">
        <v>51.188072275460797</v>
      </c>
      <c r="AL11" s="15">
        <v>1798.69895399965</v>
      </c>
      <c r="AM11" s="15">
        <v>3.97722730749474</v>
      </c>
      <c r="AN11" s="15">
        <v>3.1697574979854699</v>
      </c>
      <c r="AO11" s="15">
        <v>8448.5522640633499</v>
      </c>
      <c r="AP11" s="15">
        <v>0</v>
      </c>
      <c r="AQ11" s="15">
        <v>32890.0632456444</v>
      </c>
      <c r="AR11" s="15">
        <v>319135.61485080898</v>
      </c>
      <c r="AS11" s="15">
        <v>35453.610177375202</v>
      </c>
      <c r="AT11" s="15">
        <v>354595.11646091001</v>
      </c>
      <c r="AU11" s="15">
        <v>9.4423184654915797</v>
      </c>
      <c r="AV11" s="15">
        <v>597.07236005109303</v>
      </c>
      <c r="AW11" s="15">
        <v>0</v>
      </c>
      <c r="AX11" s="15">
        <v>67.854139125977696</v>
      </c>
      <c r="AY11" s="15">
        <v>15997.410470655899</v>
      </c>
      <c r="AZ11" s="15">
        <v>91.069080993402594</v>
      </c>
      <c r="BA11" s="15">
        <v>115.31320897722</v>
      </c>
      <c r="BB11" s="15">
        <v>420.19563391788898</v>
      </c>
      <c r="BC11" s="15">
        <v>74.087147867303798</v>
      </c>
      <c r="BD11" s="15">
        <v>23.787643337577201</v>
      </c>
      <c r="BE11" s="15">
        <v>46.139084709293002</v>
      </c>
      <c r="BF11" s="15">
        <v>12242.7678920572</v>
      </c>
      <c r="BG11" s="15">
        <v>6533.44413538139</v>
      </c>
      <c r="BH11" s="15">
        <v>5709.3237566758698</v>
      </c>
      <c r="BI11" s="15">
        <v>6.5159926979612699</v>
      </c>
      <c r="BJ11" s="15">
        <v>2.2457114666798899</v>
      </c>
      <c r="BK11" s="15">
        <v>1870.54790467214</v>
      </c>
      <c r="BL11" s="15">
        <v>248.388084876953</v>
      </c>
      <c r="BM11" s="15">
        <v>643.75930117892199</v>
      </c>
      <c r="BN11" s="15">
        <v>123.277518983964</v>
      </c>
      <c r="BO11" s="15">
        <v>71.892039455899294</v>
      </c>
      <c r="BP11" s="15">
        <v>1625.9048036177801</v>
      </c>
      <c r="BQ11" s="15">
        <v>1683.62510592784</v>
      </c>
      <c r="BR11" s="15">
        <v>154.075025016947</v>
      </c>
      <c r="BS11" s="15">
        <v>838.47737413394304</v>
      </c>
      <c r="BT11" s="15">
        <v>109.914440351526</v>
      </c>
      <c r="BU11" s="15">
        <v>175172.330994855</v>
      </c>
      <c r="BV11" s="15">
        <v>29.163181594327099</v>
      </c>
      <c r="BW11" s="15">
        <v>1457.50847710224</v>
      </c>
      <c r="BX11" s="15">
        <v>1163.5008770607899</v>
      </c>
      <c r="BY11" s="15">
        <v>1208.69451503404</v>
      </c>
      <c r="BZ11" s="15">
        <v>1191.4983961160001</v>
      </c>
      <c r="CA11" s="15">
        <v>33017.957785787898</v>
      </c>
      <c r="CB11" s="15">
        <v>663.700313185288</v>
      </c>
      <c r="CC11" s="26"/>
      <c r="CD11" s="26">
        <f t="shared" si="0"/>
        <v>0.9961265157290089</v>
      </c>
      <c r="CE11" s="25">
        <f t="shared" si="1"/>
        <v>1.6614534304226839E-5</v>
      </c>
      <c r="CF11" s="13">
        <f t="shared" si="2"/>
        <v>-0.25015290327693596</v>
      </c>
      <c r="CG11" s="13">
        <f t="shared" si="3"/>
        <v>-0.2183755959376249</v>
      </c>
      <c r="CH11" s="13">
        <f t="shared" si="4"/>
        <v>-0.23578123030566447</v>
      </c>
      <c r="CI11" s="13">
        <f t="shared" si="5"/>
        <v>-0.49113011595712153</v>
      </c>
      <c r="CJ11" s="13">
        <f t="shared" si="6"/>
        <v>-0.46595318420643977</v>
      </c>
      <c r="CK11" s="13">
        <f t="shared" si="7"/>
        <v>-0.27575346917896965</v>
      </c>
      <c r="CL11" s="13">
        <f t="shared" si="8"/>
        <v>-0.5918051064802804</v>
      </c>
      <c r="CM11" s="13">
        <f t="shared" si="9"/>
        <v>-0.60594018588357978</v>
      </c>
    </row>
    <row r="12" spans="1:91" x14ac:dyDescent="0.25">
      <c r="A12" s="81" t="s">
        <v>623</v>
      </c>
      <c r="B12" s="15">
        <v>168657.99538000001</v>
      </c>
      <c r="C12" s="15">
        <v>1575.8831132</v>
      </c>
      <c r="D12" s="15">
        <v>79660.530303000007</v>
      </c>
      <c r="E12" s="15">
        <v>67973.873852000004</v>
      </c>
      <c r="F12" s="15">
        <v>13856.965869</v>
      </c>
      <c r="G12" s="15">
        <v>74598.494833000004</v>
      </c>
      <c r="H12" s="15">
        <v>16055.542611999999</v>
      </c>
      <c r="I12" s="15">
        <v>4322.7308492000002</v>
      </c>
      <c r="J12" s="15"/>
      <c r="K12" s="15"/>
      <c r="L12" s="15"/>
      <c r="M12" s="15" t="s">
        <v>432</v>
      </c>
      <c r="N12" s="15">
        <v>0</v>
      </c>
      <c r="O12" s="15">
        <v>42.621834531987403</v>
      </c>
      <c r="P12" s="15">
        <v>461.31467382383897</v>
      </c>
      <c r="Q12" s="15">
        <v>461.31467382383897</v>
      </c>
      <c r="R12" s="15">
        <v>23.822722525322799</v>
      </c>
      <c r="S12" s="15">
        <v>0</v>
      </c>
      <c r="T12" s="15">
        <v>152.132939619311</v>
      </c>
      <c r="U12" s="15">
        <v>85.536967437107094</v>
      </c>
      <c r="V12" s="15">
        <v>42283.990646322301</v>
      </c>
      <c r="W12" s="15">
        <v>154.638804940722</v>
      </c>
      <c r="X12" s="15">
        <v>36.784723608415398</v>
      </c>
      <c r="Y12" s="15">
        <v>50.947243861901697</v>
      </c>
      <c r="Z12" s="15">
        <v>377.02099195932902</v>
      </c>
      <c r="AA12" s="15">
        <v>0</v>
      </c>
      <c r="AB12" s="15">
        <v>318.089292586319</v>
      </c>
      <c r="AC12" s="15">
        <v>318.089292586319</v>
      </c>
      <c r="AD12" s="15">
        <v>8.2990475246012192</v>
      </c>
      <c r="AE12" s="15">
        <v>0</v>
      </c>
      <c r="AF12" s="15">
        <v>8.6674063297166093</v>
      </c>
      <c r="AG12" s="15">
        <v>92.786851135978097</v>
      </c>
      <c r="AH12" s="15">
        <v>6.2062988583224499</v>
      </c>
      <c r="AI12" s="15">
        <v>0</v>
      </c>
      <c r="AJ12" s="15">
        <v>46.4580162914487</v>
      </c>
      <c r="AK12" s="15">
        <v>45.706944211218698</v>
      </c>
      <c r="AL12" s="15">
        <v>2439.6830227447899</v>
      </c>
      <c r="AM12" s="15">
        <v>6.8686724518972797</v>
      </c>
      <c r="AN12" s="15">
        <v>5.4700911076013501</v>
      </c>
      <c r="AO12" s="15">
        <v>1525.84198499843</v>
      </c>
      <c r="AP12" s="15">
        <v>0</v>
      </c>
      <c r="AQ12" s="15">
        <v>11569.7399228382</v>
      </c>
      <c r="AR12" s="15">
        <v>20873.314855181201</v>
      </c>
      <c r="AS12" s="15">
        <v>2310.5905315136101</v>
      </c>
      <c r="AT12" s="15">
        <v>23192.572793024501</v>
      </c>
      <c r="AU12" s="15">
        <v>24.5415154511645</v>
      </c>
      <c r="AV12" s="15">
        <v>194.23114488256999</v>
      </c>
      <c r="AW12" s="15">
        <v>0</v>
      </c>
      <c r="AX12" s="15">
        <v>285.247110459559</v>
      </c>
      <c r="AY12" s="15">
        <v>3844.9954402403</v>
      </c>
      <c r="AZ12" s="15">
        <v>87.225469803689194</v>
      </c>
      <c r="BA12" s="15">
        <v>71.115711774665499</v>
      </c>
      <c r="BB12" s="15">
        <v>134.62963921691801</v>
      </c>
      <c r="BC12" s="15">
        <v>109.39127379387899</v>
      </c>
      <c r="BD12" s="15">
        <v>191.548355725172</v>
      </c>
      <c r="BE12" s="15">
        <v>132.96115888280701</v>
      </c>
      <c r="BF12" s="15">
        <v>59698.937285167798</v>
      </c>
      <c r="BG12" s="15">
        <v>11941.0741852762</v>
      </c>
      <c r="BH12" s="15">
        <v>47757.863099891598</v>
      </c>
      <c r="BI12" s="15">
        <v>20.8546940055225</v>
      </c>
      <c r="BJ12" s="15">
        <v>5.1179356642801501</v>
      </c>
      <c r="BK12" s="15">
        <v>6817.1417502053</v>
      </c>
      <c r="BL12" s="15">
        <v>632.32600021112796</v>
      </c>
      <c r="BM12" s="15">
        <v>248.26092644455099</v>
      </c>
      <c r="BN12" s="15">
        <v>3.4607382113859502</v>
      </c>
      <c r="BO12" s="15">
        <v>25.000859549078701</v>
      </c>
      <c r="BP12" s="15">
        <v>623.51125863897698</v>
      </c>
      <c r="BQ12" s="15">
        <v>142.16419822449501</v>
      </c>
      <c r="BR12" s="15">
        <v>685.504463835607</v>
      </c>
      <c r="BS12" s="15">
        <v>1842.4572036894299</v>
      </c>
      <c r="BT12" s="15">
        <v>25.319635164271801</v>
      </c>
      <c r="BU12" s="15">
        <v>14029.212674845199</v>
      </c>
      <c r="BV12" s="15">
        <v>50.8628707246367</v>
      </c>
      <c r="BW12" s="15">
        <v>0</v>
      </c>
      <c r="BX12" s="15">
        <v>1569.8209214580199</v>
      </c>
      <c r="BY12" s="15">
        <v>496.209489962639</v>
      </c>
      <c r="BZ12" s="15">
        <v>668.22095666892596</v>
      </c>
      <c r="CA12" s="15">
        <v>12030.031876298601</v>
      </c>
      <c r="CB12" s="15">
        <v>354.16738535925202</v>
      </c>
      <c r="CC12" s="26"/>
      <c r="CD12" s="26">
        <f t="shared" si="0"/>
        <v>0.96173809361492535</v>
      </c>
      <c r="CE12" s="25">
        <f t="shared" si="1"/>
        <v>3.7371474079509869E-4</v>
      </c>
      <c r="CF12" s="13">
        <f t="shared" si="2"/>
        <v>-0.74929151416122863</v>
      </c>
      <c r="CG12" s="13">
        <f t="shared" si="3"/>
        <v>-3.1754340015711022E-2</v>
      </c>
      <c r="CH12" s="13">
        <f t="shared" si="4"/>
        <v>-0.70885741401910962</v>
      </c>
      <c r="CI12" s="13">
        <f t="shared" si="5"/>
        <v>-0.12173701597247913</v>
      </c>
      <c r="CJ12" s="13">
        <f t="shared" si="6"/>
        <v>-0.1382619905278053</v>
      </c>
      <c r="CK12" s="13">
        <f t="shared" si="7"/>
        <v>-0.8119370544103911</v>
      </c>
      <c r="CL12" s="13">
        <f t="shared" si="8"/>
        <v>-0.25072405417757165</v>
      </c>
      <c r="CM12" s="13">
        <f t="shared" si="9"/>
        <v>-0.11051703786927049</v>
      </c>
    </row>
    <row r="13" spans="1:91" x14ac:dyDescent="0.25">
      <c r="A13" s="81" t="s">
        <v>541</v>
      </c>
      <c r="B13" s="15">
        <v>794.02056634999997</v>
      </c>
      <c r="C13" s="15">
        <v>1.86547676E-2</v>
      </c>
      <c r="D13" s="15">
        <v>321.87937068000002</v>
      </c>
      <c r="E13" s="15">
        <v>16.102210071999998</v>
      </c>
      <c r="F13" s="15">
        <v>11.263286686000001</v>
      </c>
      <c r="G13" s="15">
        <v>1.11279473E-2</v>
      </c>
      <c r="H13" s="15">
        <v>42.942381369000003</v>
      </c>
      <c r="I13" s="15">
        <v>1.7430390839000001</v>
      </c>
      <c r="J13" s="15"/>
      <c r="K13" s="15"/>
      <c r="L13" s="15"/>
      <c r="M13" s="15" t="s">
        <v>541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6"/>
        <v>-1</v>
      </c>
      <c r="CK13" s="13">
        <f t="shared" si="7"/>
        <v>-1</v>
      </c>
      <c r="CL13" s="13">
        <f t="shared" si="8"/>
        <v>-1</v>
      </c>
      <c r="CM13" s="13">
        <f t="shared" si="9"/>
        <v>-1</v>
      </c>
    </row>
    <row r="14" spans="1:91" x14ac:dyDescent="0.25">
      <c r="A14" s="81" t="s">
        <v>624</v>
      </c>
      <c r="B14" s="15">
        <v>1949.8698750999999</v>
      </c>
      <c r="C14" s="15">
        <v>0.69474082849999996</v>
      </c>
      <c r="D14" s="15">
        <v>4964.4628891000002</v>
      </c>
      <c r="E14" s="15">
        <v>370.79603757000001</v>
      </c>
      <c r="F14" s="15">
        <v>235.59949685000001</v>
      </c>
      <c r="G14" s="15">
        <v>366.80155535</v>
      </c>
      <c r="H14" s="15">
        <v>898.80735554</v>
      </c>
      <c r="I14" s="15">
        <v>512.45878902000004</v>
      </c>
      <c r="J14" s="15"/>
      <c r="K14" s="15"/>
      <c r="L14" s="15"/>
      <c r="M14" s="15" t="s">
        <v>542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26"/>
      <c r="CD14" s="26" t="e">
        <f t="shared" si="0"/>
        <v>#DIV/0!</v>
      </c>
      <c r="CE14" s="25" t="e">
        <f t="shared" si="1"/>
        <v>#DIV/0!</v>
      </c>
      <c r="CF14" s="13">
        <f t="shared" si="2"/>
        <v>-1</v>
      </c>
      <c r="CG14" s="13">
        <f t="shared" si="3"/>
        <v>-1</v>
      </c>
      <c r="CH14" s="13">
        <f t="shared" si="4"/>
        <v>-1</v>
      </c>
      <c r="CI14" s="13">
        <f t="shared" si="5"/>
        <v>-1</v>
      </c>
      <c r="CJ14" s="13">
        <f t="shared" si="6"/>
        <v>-1</v>
      </c>
      <c r="CK14" s="13">
        <f t="shared" si="7"/>
        <v>-1</v>
      </c>
      <c r="CL14" s="13">
        <f t="shared" si="8"/>
        <v>-1</v>
      </c>
      <c r="CM14" s="13">
        <f t="shared" si="9"/>
        <v>-1</v>
      </c>
    </row>
    <row r="15" spans="1:91" x14ac:dyDescent="0.25">
      <c r="A15" s="83" t="s">
        <v>433</v>
      </c>
      <c r="B15" s="29">
        <v>2934.0148092999998</v>
      </c>
      <c r="C15" s="29">
        <v>3.74080538E-2</v>
      </c>
      <c r="D15" s="29">
        <v>9990.9138215000003</v>
      </c>
      <c r="E15" s="29">
        <v>2357.0574434</v>
      </c>
      <c r="F15" s="29">
        <v>388.68353298</v>
      </c>
      <c r="G15" s="29">
        <v>35.083802112999997</v>
      </c>
      <c r="H15" s="29">
        <v>161.23544107999999</v>
      </c>
      <c r="I15" s="29">
        <v>15.676076931000001</v>
      </c>
      <c r="J15" s="29"/>
      <c r="K15" s="29"/>
      <c r="L15" s="15"/>
      <c r="M15" s="15" t="s">
        <v>433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26"/>
      <c r="CD15" s="26" t="e">
        <f t="shared" si="0"/>
        <v>#DIV/0!</v>
      </c>
      <c r="CE15" s="25" t="e">
        <f t="shared" si="1"/>
        <v>#DIV/0!</v>
      </c>
      <c r="CF15" s="13">
        <f t="shared" si="2"/>
        <v>-1</v>
      </c>
      <c r="CG15" s="13">
        <f t="shared" si="3"/>
        <v>-1</v>
      </c>
      <c r="CH15" s="13">
        <f t="shared" si="4"/>
        <v>-1</v>
      </c>
      <c r="CI15" s="13">
        <f t="shared" si="5"/>
        <v>-1</v>
      </c>
      <c r="CJ15" s="13">
        <f t="shared" si="6"/>
        <v>-1</v>
      </c>
      <c r="CK15" s="13">
        <f t="shared" si="7"/>
        <v>-1</v>
      </c>
      <c r="CL15" s="13">
        <f t="shared" si="8"/>
        <v>-1</v>
      </c>
      <c r="CM15" s="13">
        <f t="shared" si="9"/>
        <v>-1</v>
      </c>
    </row>
    <row r="16" spans="1:91" x14ac:dyDescent="0.25">
      <c r="A16" s="73" t="s">
        <v>627</v>
      </c>
      <c r="B16" s="15">
        <v>324.17232752000001</v>
      </c>
      <c r="C16" s="15">
        <v>4.5108608433999997</v>
      </c>
      <c r="D16" s="15">
        <v>2169.8377492999998</v>
      </c>
      <c r="E16" s="15">
        <v>333.19502626000002</v>
      </c>
      <c r="F16" s="15">
        <v>234.52329076999999</v>
      </c>
      <c r="G16" s="15">
        <v>1903.9780309</v>
      </c>
      <c r="H16" s="15">
        <v>1355.8219382</v>
      </c>
      <c r="I16" s="15"/>
      <c r="J16" s="15"/>
      <c r="K16" s="15"/>
      <c r="L16" s="15"/>
      <c r="M16" s="15" t="s">
        <v>543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26"/>
      <c r="CD16" s="26" t="e">
        <f t="shared" si="0"/>
        <v>#DIV/0!</v>
      </c>
      <c r="CE16" s="25" t="e">
        <f t="shared" si="1"/>
        <v>#DIV/0!</v>
      </c>
      <c r="CF16" s="13">
        <f t="shared" si="2"/>
        <v>-1</v>
      </c>
      <c r="CG16" s="13">
        <f t="shared" si="3"/>
        <v>-1</v>
      </c>
      <c r="CH16" s="13">
        <f t="shared" si="4"/>
        <v>-1</v>
      </c>
      <c r="CI16" s="13">
        <f t="shared" si="5"/>
        <v>-1</v>
      </c>
      <c r="CJ16" s="13">
        <f t="shared" si="6"/>
        <v>-1</v>
      </c>
      <c r="CK16" s="13">
        <f t="shared" si="7"/>
        <v>-1</v>
      </c>
      <c r="CL16" s="13">
        <f t="shared" si="8"/>
        <v>-1</v>
      </c>
    </row>
    <row r="17" spans="1:90" x14ac:dyDescent="0.25">
      <c r="A17" s="75" t="s">
        <v>544</v>
      </c>
      <c r="B17" s="15">
        <v>10340.257759</v>
      </c>
      <c r="C17" s="15">
        <v>22.541830968999999</v>
      </c>
      <c r="D17" s="15">
        <v>10302.389025</v>
      </c>
      <c r="E17" s="15">
        <v>2956.6483536000001</v>
      </c>
      <c r="F17" s="15">
        <v>2585.8260583000001</v>
      </c>
      <c r="G17" s="15">
        <v>800.76567192000005</v>
      </c>
      <c r="H17" s="15">
        <v>7554.0175440000003</v>
      </c>
      <c r="I17" s="15"/>
      <c r="J17" s="15"/>
      <c r="K17" s="15"/>
      <c r="L17" s="15"/>
      <c r="M17" s="15" t="s">
        <v>434</v>
      </c>
      <c r="N17" s="15">
        <v>5.5922077829064598</v>
      </c>
      <c r="O17" s="15">
        <v>318.038009416058</v>
      </c>
      <c r="P17" s="15">
        <v>15.1524802670122</v>
      </c>
      <c r="Q17" s="15">
        <v>15.1524802670122</v>
      </c>
      <c r="R17" s="15">
        <v>21.594963102233798</v>
      </c>
      <c r="S17" s="15">
        <v>11.565210663921899</v>
      </c>
      <c r="T17" s="15">
        <v>159.174337876436</v>
      </c>
      <c r="U17" s="15">
        <v>1870.01608235034</v>
      </c>
      <c r="V17" s="15">
        <v>10348.398079774201</v>
      </c>
      <c r="W17" s="15">
        <v>56.488947005694499</v>
      </c>
      <c r="X17" s="15">
        <v>18.471590030390701</v>
      </c>
      <c r="Y17" s="15">
        <v>86.239757915097798</v>
      </c>
      <c r="Z17" s="15">
        <v>88.737241231021798</v>
      </c>
      <c r="AA17" s="15">
        <v>3.2220831946488402</v>
      </c>
      <c r="AB17" s="15">
        <v>386.14808706034501</v>
      </c>
      <c r="AC17" s="15">
        <v>386.14808706034501</v>
      </c>
      <c r="AD17" s="15">
        <v>0.80533894325853905</v>
      </c>
      <c r="AE17" s="15">
        <v>0</v>
      </c>
      <c r="AF17" s="15">
        <v>0</v>
      </c>
      <c r="AG17" s="15">
        <v>8.0976867572204103</v>
      </c>
      <c r="AH17" s="15">
        <v>3.06306764229842</v>
      </c>
      <c r="AI17" s="15">
        <v>7.6543724945584202E-2</v>
      </c>
      <c r="AJ17" s="15">
        <v>184.77419316189301</v>
      </c>
      <c r="AK17" s="15">
        <v>153.118960665663</v>
      </c>
      <c r="AL17" s="15">
        <v>73.737010355931801</v>
      </c>
      <c r="AM17" s="15">
        <v>0.16147701899865999</v>
      </c>
      <c r="AN17" s="15">
        <v>1.9714014403667299</v>
      </c>
      <c r="AO17" s="15">
        <v>22.5509324493724</v>
      </c>
      <c r="AP17" s="15">
        <v>0</v>
      </c>
      <c r="AQ17" s="15">
        <v>7952.9947207019504</v>
      </c>
      <c r="AR17" s="15">
        <v>9275.1737006233398</v>
      </c>
      <c r="AS17" s="15">
        <v>1030.57560962758</v>
      </c>
      <c r="AT17" s="15">
        <v>10305.7493102509</v>
      </c>
      <c r="AU17" s="15">
        <v>3.6656886329943801E-2</v>
      </c>
      <c r="AV17" s="15">
        <v>194.12761841630899</v>
      </c>
      <c r="AW17" s="15">
        <v>3.7739246050687001</v>
      </c>
      <c r="AX17" s="15">
        <v>35.0989650402067</v>
      </c>
      <c r="AY17" s="15">
        <v>3785.9621757998698</v>
      </c>
      <c r="AZ17" s="15">
        <v>32.320419142732703</v>
      </c>
      <c r="BA17" s="15">
        <v>70.893987003753296</v>
      </c>
      <c r="BB17" s="15">
        <v>153.723903724157</v>
      </c>
      <c r="BC17" s="15">
        <v>42.169543566086297</v>
      </c>
      <c r="BD17" s="15">
        <v>1.5771040928697</v>
      </c>
      <c r="BE17" s="15">
        <v>17.038448761829098</v>
      </c>
      <c r="BF17" s="15">
        <v>2957.5718164852801</v>
      </c>
      <c r="BG17" s="15">
        <v>2586.3573701485302</v>
      </c>
      <c r="BH17" s="15">
        <v>371.214446336744</v>
      </c>
      <c r="BI17" s="15">
        <v>1.2010622567613001</v>
      </c>
      <c r="BJ17" s="15">
        <v>0.36462794447439001</v>
      </c>
      <c r="BK17" s="15">
        <v>289.475380876006</v>
      </c>
      <c r="BL17" s="15">
        <v>8.1382141630428197</v>
      </c>
      <c r="BM17" s="15">
        <v>409.05172857796299</v>
      </c>
      <c r="BN17" s="15">
        <v>99.104099319322899</v>
      </c>
      <c r="BO17" s="15">
        <v>54.034268346588597</v>
      </c>
      <c r="BP17" s="15">
        <v>1022.68385919079</v>
      </c>
      <c r="BQ17" s="15">
        <v>120.802181255536</v>
      </c>
      <c r="BR17" s="15">
        <v>94.946455684342197</v>
      </c>
      <c r="BS17" s="15">
        <v>235.272312703583</v>
      </c>
      <c r="BT17" s="15">
        <v>19.262989754019198</v>
      </c>
      <c r="BU17" s="15">
        <v>801.79962693386699</v>
      </c>
      <c r="BV17" s="15">
        <v>1274.49233450269</v>
      </c>
      <c r="BW17" s="15">
        <v>2.2651671398887698</v>
      </c>
      <c r="BX17" s="15">
        <v>8.9825205554901899</v>
      </c>
      <c r="BY17" s="15">
        <v>1103.5084056492999</v>
      </c>
      <c r="BZ17" s="15">
        <v>64.272736256683999</v>
      </c>
      <c r="CA17" s="15">
        <v>7561.5347881633797</v>
      </c>
      <c r="CB17" s="15">
        <v>956.32646293453695</v>
      </c>
      <c r="CC17" s="26"/>
      <c r="CD17" s="26">
        <f t="shared" si="0"/>
        <v>1.0517699043256867</v>
      </c>
      <c r="CE17" s="25">
        <f t="shared" si="1"/>
        <v>0</v>
      </c>
      <c r="CF17" s="13">
        <f t="shared" si="2"/>
        <v>7.8724544048385144E-4</v>
      </c>
      <c r="CG17" s="13">
        <f t="shared" si="3"/>
        <v>4.0375958744954301E-4</v>
      </c>
      <c r="CH17" s="13">
        <f t="shared" si="4"/>
        <v>3.2616563427620356E-4</v>
      </c>
      <c r="CI17" s="13">
        <f t="shared" si="5"/>
        <v>3.1233436473960657E-4</v>
      </c>
      <c r="CJ17" s="13">
        <f t="shared" si="6"/>
        <v>2.054708385448769E-4</v>
      </c>
      <c r="CK17" s="13">
        <f t="shared" si="7"/>
        <v>1.2912079652313572E-3</v>
      </c>
      <c r="CL17" s="13">
        <f t="shared" si="8"/>
        <v>9.9513194397466884E-4</v>
      </c>
    </row>
    <row r="18" spans="1:90" x14ac:dyDescent="0.25">
      <c r="A18" s="73" t="s">
        <v>545</v>
      </c>
      <c r="B18" s="15">
        <v>5972.4677099999999</v>
      </c>
      <c r="C18" s="15">
        <v>16.458212059000001</v>
      </c>
      <c r="D18" s="15">
        <v>22844.525245000001</v>
      </c>
      <c r="E18" s="15">
        <v>2010.9766723</v>
      </c>
      <c r="F18" s="15">
        <v>1000.8573436</v>
      </c>
      <c r="G18" s="15">
        <v>29662.326861000001</v>
      </c>
      <c r="H18" s="15">
        <v>191.00260771000001</v>
      </c>
      <c r="I18" s="15"/>
      <c r="J18" s="15"/>
      <c r="K18" s="15"/>
      <c r="L18" s="15"/>
      <c r="M18" s="15" t="s">
        <v>435</v>
      </c>
      <c r="N18" s="15">
        <v>0</v>
      </c>
      <c r="O18" s="15">
        <v>2.30856901049841</v>
      </c>
      <c r="P18" s="15">
        <v>0.17686750453539299</v>
      </c>
      <c r="Q18" s="15">
        <v>0.17686750453539299</v>
      </c>
      <c r="R18" s="15">
        <v>3.2150142297326198E-2</v>
      </c>
      <c r="S18" s="15">
        <v>0</v>
      </c>
      <c r="T18" s="15">
        <v>13.756868744271801</v>
      </c>
      <c r="U18" s="15">
        <v>18.948366208560898</v>
      </c>
      <c r="V18" s="15">
        <v>5926.6920568704099</v>
      </c>
      <c r="W18" s="15">
        <v>39.755061736580501</v>
      </c>
      <c r="X18" s="15">
        <v>13.7044787126167</v>
      </c>
      <c r="Y18" s="15">
        <v>24.064771403006301</v>
      </c>
      <c r="Z18" s="15">
        <v>0</v>
      </c>
      <c r="AA18" s="15">
        <v>0</v>
      </c>
      <c r="AB18" s="15">
        <v>3.67089045125305</v>
      </c>
      <c r="AC18" s="15">
        <v>3.67089045125305</v>
      </c>
      <c r="AD18" s="15">
        <v>1.3930143382441199E-3</v>
      </c>
      <c r="AE18" s="15">
        <v>0</v>
      </c>
      <c r="AF18" s="15">
        <v>0</v>
      </c>
      <c r="AG18" s="15">
        <v>0.53049183527064403</v>
      </c>
      <c r="AH18" s="15">
        <v>2.8117866546845398E-4</v>
      </c>
      <c r="AI18" s="15">
        <v>0</v>
      </c>
      <c r="AJ18" s="15">
        <v>0.156120647763279</v>
      </c>
      <c r="AK18" s="15">
        <v>3.0002618010659299E-3</v>
      </c>
      <c r="AL18" s="15">
        <v>0</v>
      </c>
      <c r="AM18" s="15">
        <v>0</v>
      </c>
      <c r="AN18" s="15">
        <v>9.4060222619421797E-3</v>
      </c>
      <c r="AO18" s="15">
        <v>16.4857562073888</v>
      </c>
      <c r="AP18" s="15">
        <v>0</v>
      </c>
      <c r="AQ18" s="15">
        <v>204.40497723838001</v>
      </c>
      <c r="AR18" s="15">
        <v>19655.212173256801</v>
      </c>
      <c r="AS18" s="15">
        <v>2183.9123765293698</v>
      </c>
      <c r="AT18" s="15">
        <v>21839.1245497862</v>
      </c>
      <c r="AU18" s="15">
        <v>0</v>
      </c>
      <c r="AV18" s="15">
        <v>36.730159895104002</v>
      </c>
      <c r="AW18" s="15">
        <v>0</v>
      </c>
      <c r="AX18" s="15">
        <v>13.1322303926652</v>
      </c>
      <c r="AY18" s="15">
        <v>45.758002178339503</v>
      </c>
      <c r="AZ18" s="15">
        <v>7.8830194749692497</v>
      </c>
      <c r="BA18" s="15">
        <v>2.5051911263325501</v>
      </c>
      <c r="BB18" s="15">
        <v>30.121898333856901</v>
      </c>
      <c r="BC18" s="15">
        <v>6.6425523409778799</v>
      </c>
      <c r="BD18" s="15">
        <v>1.4343408455827599E-3</v>
      </c>
      <c r="BE18" s="15">
        <v>1.0335944444804499</v>
      </c>
      <c r="BF18" s="15">
        <v>1929.5540647058201</v>
      </c>
      <c r="BG18" s="15">
        <v>991.865779934795</v>
      </c>
      <c r="BH18" s="15">
        <v>937.68828477102397</v>
      </c>
      <c r="BI18" s="15">
        <v>3.3075276817848501E-3</v>
      </c>
      <c r="BJ18" s="15">
        <v>9.0496490792947498E-2</v>
      </c>
      <c r="BK18" s="15">
        <v>530.086321799742</v>
      </c>
      <c r="BL18" s="15">
        <v>7.8349256215656099E-4</v>
      </c>
      <c r="BM18" s="15">
        <v>6.5683070493890403</v>
      </c>
      <c r="BN18" s="15">
        <v>0.76623553718370196</v>
      </c>
      <c r="BO18" s="15">
        <v>0.145068736608299</v>
      </c>
      <c r="BP18" s="15">
        <v>17.545771697944701</v>
      </c>
      <c r="BQ18" s="15">
        <v>2.8415226799420101</v>
      </c>
      <c r="BR18" s="15">
        <v>19.927214558441701</v>
      </c>
      <c r="BS18" s="15">
        <v>353.97876896718998</v>
      </c>
      <c r="BT18" s="15">
        <v>1.4335836231299</v>
      </c>
      <c r="BU18" s="15">
        <v>29660.161154445799</v>
      </c>
      <c r="BV18" s="15">
        <v>0.390450787291589</v>
      </c>
      <c r="BW18" s="15">
        <v>528.93510071264404</v>
      </c>
      <c r="BX18" s="15">
        <v>0</v>
      </c>
      <c r="BY18" s="15">
        <v>10.2464269977766</v>
      </c>
      <c r="BZ18" s="15">
        <v>1.46686238462938E-3</v>
      </c>
      <c r="CA18" s="15">
        <v>188.39141935327299</v>
      </c>
      <c r="CB18" s="15">
        <v>11.078131355489701</v>
      </c>
      <c r="CC18" s="26"/>
      <c r="CD18" s="26">
        <f t="shared" si="0"/>
        <v>1.0850015246983107</v>
      </c>
      <c r="CE18" s="25">
        <f t="shared" si="1"/>
        <v>0</v>
      </c>
      <c r="CF18" s="13">
        <f t="shared" si="2"/>
        <v>-7.6644454775277393E-3</v>
      </c>
      <c r="CG18" s="13">
        <f t="shared" si="3"/>
        <v>1.673580841591878E-3</v>
      </c>
      <c r="CH18" s="13">
        <f t="shared" si="4"/>
        <v>-4.4010575156682386E-2</v>
      </c>
      <c r="CI18" s="13">
        <f t="shared" si="5"/>
        <v>-4.0489086082264203E-2</v>
      </c>
      <c r="CJ18" s="13">
        <f t="shared" si="6"/>
        <v>-8.983861409122636E-3</v>
      </c>
      <c r="CK18" s="13">
        <f t="shared" si="7"/>
        <v>-7.3012025130424175E-5</v>
      </c>
      <c r="CL18" s="13">
        <f t="shared" si="8"/>
        <v>-1.3670956580297532E-2</v>
      </c>
    </row>
    <row r="19" spans="1:90" x14ac:dyDescent="0.25">
      <c r="A19" s="73" t="s">
        <v>628</v>
      </c>
      <c r="B19" s="15">
        <v>6991.4350259000003</v>
      </c>
      <c r="C19" s="15">
        <v>24.688548531999999</v>
      </c>
      <c r="D19" s="15">
        <v>14870.399011</v>
      </c>
      <c r="E19" s="15">
        <v>3491.4646690999998</v>
      </c>
      <c r="F19" s="15">
        <v>2827.6521149999999</v>
      </c>
      <c r="G19" s="15">
        <v>103437.47440000001</v>
      </c>
      <c r="H19" s="15">
        <v>467.20850916000001</v>
      </c>
      <c r="I19" s="15"/>
      <c r="J19" s="15"/>
      <c r="K19" s="15"/>
      <c r="L19" s="15"/>
      <c r="M19" s="15" t="s">
        <v>546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26"/>
      <c r="CD19" s="26" t="e">
        <f t="shared" si="0"/>
        <v>#DIV/0!</v>
      </c>
      <c r="CE19" s="25" t="e">
        <f t="shared" si="1"/>
        <v>#DIV/0!</v>
      </c>
      <c r="CF19" s="13">
        <f t="shared" si="2"/>
        <v>-1</v>
      </c>
      <c r="CG19" s="13">
        <f t="shared" si="3"/>
        <v>-1</v>
      </c>
      <c r="CH19" s="13">
        <f t="shared" si="4"/>
        <v>-1</v>
      </c>
      <c r="CI19" s="13">
        <f t="shared" si="5"/>
        <v>-1</v>
      </c>
      <c r="CJ19" s="13">
        <f t="shared" si="6"/>
        <v>-1</v>
      </c>
      <c r="CK19" s="13">
        <f t="shared" si="7"/>
        <v>-1</v>
      </c>
      <c r="CL19" s="13">
        <f t="shared" si="8"/>
        <v>-1</v>
      </c>
    </row>
    <row r="20" spans="1:90" x14ac:dyDescent="0.25">
      <c r="A20" s="75" t="s">
        <v>629</v>
      </c>
      <c r="B20" s="15">
        <v>31693.054432000001</v>
      </c>
      <c r="C20" s="15">
        <v>377.48955952</v>
      </c>
      <c r="D20" s="15">
        <v>52388.459763999999</v>
      </c>
      <c r="E20" s="15">
        <v>17238.280128999999</v>
      </c>
      <c r="F20" s="15">
        <v>10764.613665999999</v>
      </c>
      <c r="G20" s="15">
        <v>128370.64049000001</v>
      </c>
      <c r="H20" s="15">
        <v>5400.4350734999998</v>
      </c>
      <c r="I20" s="15"/>
      <c r="J20" s="15"/>
      <c r="K20" s="15"/>
      <c r="L20" s="15"/>
      <c r="M20" s="15" t="s">
        <v>547</v>
      </c>
      <c r="N20" s="15">
        <v>0.48730800040199002</v>
      </c>
      <c r="O20" s="15">
        <v>61.661488842101797</v>
      </c>
      <c r="P20" s="15">
        <v>3.8320547129465199</v>
      </c>
      <c r="Q20" s="15">
        <v>3.8320547129465199</v>
      </c>
      <c r="R20" s="15">
        <v>2.60845860037352</v>
      </c>
      <c r="S20" s="15">
        <v>10.9356167192208</v>
      </c>
      <c r="T20" s="15">
        <v>218.48119625220301</v>
      </c>
      <c r="U20" s="15">
        <v>5596.0775926779197</v>
      </c>
      <c r="V20" s="15">
        <v>31739.931925245499</v>
      </c>
      <c r="W20" s="15">
        <v>99.006950814738701</v>
      </c>
      <c r="X20" s="15">
        <v>456.754533586653</v>
      </c>
      <c r="Y20" s="15">
        <v>20.570013797951301</v>
      </c>
      <c r="Z20" s="15">
        <v>1.88935537640851</v>
      </c>
      <c r="AA20" s="15">
        <v>0.37915669064330798</v>
      </c>
      <c r="AB20" s="15">
        <v>521.57614815236798</v>
      </c>
      <c r="AC20" s="15">
        <v>521.57614815236798</v>
      </c>
      <c r="AD20" s="15">
        <v>0.19118825686834701</v>
      </c>
      <c r="AE20" s="15">
        <v>0</v>
      </c>
      <c r="AF20" s="15">
        <v>0</v>
      </c>
      <c r="AG20" s="15">
        <v>3.68892892144931</v>
      </c>
      <c r="AH20" s="15">
        <v>0.79569625277076195</v>
      </c>
      <c r="AI20" s="15">
        <v>5.3492076553073404E-3</v>
      </c>
      <c r="AJ20" s="15">
        <v>47.099747897612303</v>
      </c>
      <c r="AK20" s="15">
        <v>30.3357373690191</v>
      </c>
      <c r="AL20" s="15">
        <v>33.2762420801049</v>
      </c>
      <c r="AM20" s="15">
        <v>4.4512953714602198E-2</v>
      </c>
      <c r="AN20" s="15">
        <v>1.18765590488883</v>
      </c>
      <c r="AO20" s="15">
        <v>377.95766570931102</v>
      </c>
      <c r="AP20" s="15">
        <v>0</v>
      </c>
      <c r="AQ20" s="15">
        <v>5930.2745254253496</v>
      </c>
      <c r="AR20" s="15">
        <v>47202.922237752296</v>
      </c>
      <c r="AS20" s="15">
        <v>5244.7705493600397</v>
      </c>
      <c r="AT20" s="15">
        <v>52447.692787112399</v>
      </c>
      <c r="AU20" s="15">
        <v>1.9825959954703699E-2</v>
      </c>
      <c r="AV20" s="15">
        <v>72.127428632725</v>
      </c>
      <c r="AW20" s="15">
        <v>0.46779696072823501</v>
      </c>
      <c r="AX20" s="15">
        <v>565.67892077178305</v>
      </c>
      <c r="AY20" s="15">
        <v>2190.31599058458</v>
      </c>
      <c r="AZ20" s="15">
        <v>124.303871256604</v>
      </c>
      <c r="BA20" s="15">
        <v>141.968466549905</v>
      </c>
      <c r="BB20" s="15">
        <v>97.816904364820701</v>
      </c>
      <c r="BC20" s="15">
        <v>595.04008683092104</v>
      </c>
      <c r="BD20" s="15">
        <v>13.514605622227</v>
      </c>
      <c r="BE20" s="15">
        <v>95.3859623592638</v>
      </c>
      <c r="BF20" s="15">
        <v>17255.9111370594</v>
      </c>
      <c r="BG20" s="15">
        <v>10775.655856544399</v>
      </c>
      <c r="BH20" s="15">
        <v>6480.2552805149999</v>
      </c>
      <c r="BI20" s="15">
        <v>7.7480403666286201E-3</v>
      </c>
      <c r="BJ20" s="15">
        <v>12.5767789850316</v>
      </c>
      <c r="BK20" s="15">
        <v>5543.5070537538004</v>
      </c>
      <c r="BL20" s="15">
        <v>70.906609155905201</v>
      </c>
      <c r="BM20" s="15">
        <v>157.94480196795499</v>
      </c>
      <c r="BN20" s="15">
        <v>32.205972814982601</v>
      </c>
      <c r="BO20" s="15">
        <v>20.3703473315806</v>
      </c>
      <c r="BP20" s="15">
        <v>395.03013915750302</v>
      </c>
      <c r="BQ20" s="15">
        <v>280.90425225458898</v>
      </c>
      <c r="BR20" s="15">
        <v>2589.82421825252</v>
      </c>
      <c r="BS20" s="15">
        <v>250.98592723453299</v>
      </c>
      <c r="BT20" s="15">
        <v>68.587442094728203</v>
      </c>
      <c r="BU20" s="15">
        <v>128470.43132303499</v>
      </c>
      <c r="BV20" s="15">
        <v>378.45351787510799</v>
      </c>
      <c r="BW20" s="15">
        <v>2932.3935331298399</v>
      </c>
      <c r="BX20" s="15">
        <v>57.638960589628198</v>
      </c>
      <c r="BY20" s="15">
        <v>225.966517735097</v>
      </c>
      <c r="BZ20" s="15">
        <v>7.5221470447361902</v>
      </c>
      <c r="CA20" s="15">
        <v>5405.0266833666701</v>
      </c>
      <c r="CB20" s="15">
        <v>1561.92453760119</v>
      </c>
      <c r="CC20" s="26"/>
      <c r="CD20" s="26">
        <f t="shared" si="0"/>
        <v>1.0971776593952935</v>
      </c>
      <c r="CE20" s="25">
        <f t="shared" si="1"/>
        <v>0</v>
      </c>
      <c r="CF20" s="13">
        <f t="shared" si="2"/>
        <v>1.4791093533151713E-3</v>
      </c>
      <c r="CG20" s="13">
        <f t="shared" si="3"/>
        <v>1.2400506914846592E-3</v>
      </c>
      <c r="CH20" s="13">
        <f t="shared" si="4"/>
        <v>1.1306502115014095E-3</v>
      </c>
      <c r="CI20" s="13">
        <f t="shared" si="5"/>
        <v>1.022782315141783E-3</v>
      </c>
      <c r="CJ20" s="13">
        <f t="shared" si="6"/>
        <v>1.0257860511312846E-3</v>
      </c>
      <c r="CK20" s="13">
        <f t="shared" si="7"/>
        <v>7.7736492280540458E-4</v>
      </c>
      <c r="CL20" s="13">
        <f t="shared" si="8"/>
        <v>8.5022962116540978E-4</v>
      </c>
    </row>
    <row r="21" spans="1:90" x14ac:dyDescent="0.25">
      <c r="A21" s="73" t="s">
        <v>630</v>
      </c>
      <c r="B21" s="15">
        <v>2567.1877052999998</v>
      </c>
      <c r="C21" s="15">
        <v>56.884507305</v>
      </c>
      <c r="D21" s="15">
        <v>6096.0909592999997</v>
      </c>
      <c r="E21" s="15">
        <v>3911.0776602000001</v>
      </c>
      <c r="F21" s="15">
        <v>2913.5058764999999</v>
      </c>
      <c r="G21" s="15">
        <v>14550.544247</v>
      </c>
      <c r="H21" s="15">
        <v>266.56620233000001</v>
      </c>
      <c r="I21" s="15"/>
      <c r="J21" s="15"/>
      <c r="K21" s="15"/>
      <c r="L21" s="15"/>
      <c r="M21" s="15" t="s">
        <v>548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26"/>
      <c r="CD21" s="26" t="e">
        <f t="shared" si="0"/>
        <v>#DIV/0!</v>
      </c>
      <c r="CE21" s="25" t="e">
        <f t="shared" si="1"/>
        <v>#DIV/0!</v>
      </c>
      <c r="CF21" s="13">
        <f t="shared" si="2"/>
        <v>-1</v>
      </c>
      <c r="CG21" s="13">
        <f t="shared" si="3"/>
        <v>-1</v>
      </c>
      <c r="CH21" s="13">
        <f t="shared" si="4"/>
        <v>-1</v>
      </c>
      <c r="CI21" s="13">
        <f t="shared" si="5"/>
        <v>-1</v>
      </c>
      <c r="CJ21" s="13">
        <f t="shared" si="6"/>
        <v>-1</v>
      </c>
      <c r="CK21" s="13">
        <f t="shared" si="7"/>
        <v>-1</v>
      </c>
      <c r="CL21" s="13">
        <f t="shared" si="8"/>
        <v>-1</v>
      </c>
    </row>
    <row r="22" spans="1:90" x14ac:dyDescent="0.25">
      <c r="A22" s="73" t="s">
        <v>631</v>
      </c>
      <c r="B22" s="15">
        <v>2734.8282048999999</v>
      </c>
      <c r="C22" s="15">
        <v>62.858940893000003</v>
      </c>
      <c r="D22" s="15">
        <v>2703.9098746999998</v>
      </c>
      <c r="E22" s="15">
        <v>3967.9631678999999</v>
      </c>
      <c r="F22" s="15">
        <v>2318.5224466999998</v>
      </c>
      <c r="G22" s="15">
        <v>11590.948397</v>
      </c>
      <c r="H22" s="15">
        <v>198.26104839999999</v>
      </c>
      <c r="I22" s="15"/>
      <c r="J22" s="15"/>
      <c r="K22" s="15"/>
      <c r="L22" s="15"/>
      <c r="M22" s="15" t="s">
        <v>549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26"/>
      <c r="CD22" s="26" t="e">
        <f t="shared" si="0"/>
        <v>#DIV/0!</v>
      </c>
      <c r="CE22" s="25" t="e">
        <f t="shared" si="1"/>
        <v>#DIV/0!</v>
      </c>
      <c r="CF22" s="13">
        <f t="shared" si="2"/>
        <v>-1</v>
      </c>
      <c r="CG22" s="13">
        <f t="shared" si="3"/>
        <v>-1</v>
      </c>
      <c r="CH22" s="13">
        <f t="shared" si="4"/>
        <v>-1</v>
      </c>
      <c r="CI22" s="13">
        <f t="shared" si="5"/>
        <v>-1</v>
      </c>
      <c r="CJ22" s="13">
        <f t="shared" si="6"/>
        <v>-1</v>
      </c>
      <c r="CK22" s="13">
        <f t="shared" si="7"/>
        <v>-1</v>
      </c>
      <c r="CL22" s="13">
        <f t="shared" si="8"/>
        <v>-1</v>
      </c>
    </row>
    <row r="23" spans="1:90" x14ac:dyDescent="0.25">
      <c r="A23" s="75" t="s">
        <v>632</v>
      </c>
      <c r="B23" s="15">
        <v>29754.604313</v>
      </c>
      <c r="C23" s="15">
        <v>105.98400141</v>
      </c>
      <c r="D23" s="15">
        <v>17033.026280999999</v>
      </c>
      <c r="E23" s="15">
        <v>3055.1562601999999</v>
      </c>
      <c r="F23" s="15">
        <v>2388.9095292000002</v>
      </c>
      <c r="G23" s="15">
        <v>11465.791493999999</v>
      </c>
      <c r="H23" s="15">
        <v>1366.8707793000001</v>
      </c>
      <c r="I23" s="15"/>
      <c r="J23" s="15"/>
      <c r="K23" s="15"/>
      <c r="L23" s="15"/>
      <c r="M23" s="15" t="s">
        <v>550</v>
      </c>
      <c r="N23" s="15">
        <v>1.3615369424783199</v>
      </c>
      <c r="O23" s="15">
        <v>93.379066803135501</v>
      </c>
      <c r="P23" s="15">
        <v>5.6611290630762303</v>
      </c>
      <c r="Q23" s="15">
        <v>5.6611290630762303</v>
      </c>
      <c r="R23" s="15">
        <v>6.0372187757568598</v>
      </c>
      <c r="S23" s="15">
        <v>6.2673190311783804</v>
      </c>
      <c r="T23" s="15">
        <v>19.643080272918599</v>
      </c>
      <c r="U23" s="15">
        <v>471.64927782929698</v>
      </c>
      <c r="V23" s="15">
        <v>29782.271425548101</v>
      </c>
      <c r="W23" s="15">
        <v>18.532344547522499</v>
      </c>
      <c r="X23" s="15">
        <v>6.2595100354029896</v>
      </c>
      <c r="Y23" s="15">
        <v>6.4092809307151697</v>
      </c>
      <c r="Z23" s="15">
        <v>3.8808214598573598</v>
      </c>
      <c r="AA23" s="15">
        <v>0.78334927333110105</v>
      </c>
      <c r="AB23" s="15">
        <v>269.23209254155398</v>
      </c>
      <c r="AC23" s="15">
        <v>269.23209254155398</v>
      </c>
      <c r="AD23" s="15">
        <v>0.119579685316322</v>
      </c>
      <c r="AE23" s="15">
        <v>0</v>
      </c>
      <c r="AF23" s="15">
        <v>0</v>
      </c>
      <c r="AG23" s="15">
        <v>4.87322997637414</v>
      </c>
      <c r="AH23" s="15">
        <v>0.80585317561103498</v>
      </c>
      <c r="AI23" s="15">
        <v>1.8651405866256399E-2</v>
      </c>
      <c r="AJ23" s="15">
        <v>29.957935017821701</v>
      </c>
      <c r="AK23" s="15">
        <v>14.3177016138163</v>
      </c>
      <c r="AL23" s="15">
        <v>19.501253469611399</v>
      </c>
      <c r="AM23" s="15">
        <v>1.86138531601945E-2</v>
      </c>
      <c r="AN23" s="15">
        <v>0.80757188104291799</v>
      </c>
      <c r="AO23" s="15">
        <v>106.040068713445</v>
      </c>
      <c r="AP23" s="15">
        <v>0</v>
      </c>
      <c r="AQ23" s="15">
        <v>1478.4537949560499</v>
      </c>
      <c r="AR23" s="15">
        <v>15341.573155960899</v>
      </c>
      <c r="AS23" s="15">
        <v>1704.61920192202</v>
      </c>
      <c r="AT23" s="15">
        <v>17046.192357882901</v>
      </c>
      <c r="AU23" s="15">
        <v>8.3487716709508795E-3</v>
      </c>
      <c r="AV23" s="15">
        <v>43.221099304854597</v>
      </c>
      <c r="AW23" s="15">
        <v>0.91701855693637502</v>
      </c>
      <c r="AX23" s="15">
        <v>36.580021394698903</v>
      </c>
      <c r="AY23" s="15">
        <v>489.71202697817898</v>
      </c>
      <c r="AZ23" s="15">
        <v>27.769562165448601</v>
      </c>
      <c r="BA23" s="15">
        <v>42.384434873322597</v>
      </c>
      <c r="BB23" s="15">
        <v>112.384790174335</v>
      </c>
      <c r="BC23" s="15">
        <v>32.028112840778697</v>
      </c>
      <c r="BD23" s="15">
        <v>0.86050946344792001</v>
      </c>
      <c r="BE23" s="15">
        <v>10.500646955061899</v>
      </c>
      <c r="BF23" s="15">
        <v>3057.9466518610502</v>
      </c>
      <c r="BG23" s="15">
        <v>2390.76585076526</v>
      </c>
      <c r="BH23" s="15">
        <v>667.180801095795</v>
      </c>
      <c r="BI23" s="15">
        <v>8.5890956971290094E-2</v>
      </c>
      <c r="BJ23" s="15">
        <v>0.21104395381183499</v>
      </c>
      <c r="BK23" s="15">
        <v>701.17041964199996</v>
      </c>
      <c r="BL23" s="15">
        <v>7.0838521939626604</v>
      </c>
      <c r="BM23" s="15">
        <v>223.30083555175901</v>
      </c>
      <c r="BN23" s="15">
        <v>53.257816113681301</v>
      </c>
      <c r="BO23" s="15">
        <v>28.577902853841699</v>
      </c>
      <c r="BP23" s="15">
        <v>559.13724975223704</v>
      </c>
      <c r="BQ23" s="15">
        <v>8.7509136703662307</v>
      </c>
      <c r="BR23" s="15">
        <v>75.305775555303498</v>
      </c>
      <c r="BS23" s="15">
        <v>473.32335339247402</v>
      </c>
      <c r="BT23" s="15">
        <v>6.8036329321246596</v>
      </c>
      <c r="BU23" s="15">
        <v>11483.379898343999</v>
      </c>
      <c r="BV23" s="15">
        <v>138.042280638579</v>
      </c>
      <c r="BW23" s="15">
        <v>190.590610287582</v>
      </c>
      <c r="BX23" s="15">
        <v>0.13055390656135599</v>
      </c>
      <c r="BY23" s="15">
        <v>142.683130524272</v>
      </c>
      <c r="BZ23" s="15">
        <v>10.9620614242728</v>
      </c>
      <c r="CA23" s="15">
        <v>1368.1302082616401</v>
      </c>
      <c r="CB23" s="15">
        <v>255.939025075487</v>
      </c>
      <c r="CC23" s="26"/>
      <c r="CD23" s="26">
        <f t="shared" si="0"/>
        <v>1.0806382214413555</v>
      </c>
      <c r="CE23" s="25">
        <f t="shared" si="1"/>
        <v>0</v>
      </c>
      <c r="CF23" s="13">
        <f t="shared" si="2"/>
        <v>9.2984306754880094E-4</v>
      </c>
      <c r="CG23" s="13">
        <f t="shared" si="3"/>
        <v>5.2901666948857427E-4</v>
      </c>
      <c r="CH23" s="13">
        <f t="shared" si="4"/>
        <v>7.7297343793738594E-4</v>
      </c>
      <c r="CI23" s="13">
        <f t="shared" si="5"/>
        <v>9.1333844275043395E-4</v>
      </c>
      <c r="CJ23" s="13">
        <f t="shared" si="6"/>
        <v>7.7705812738812713E-4</v>
      </c>
      <c r="CK23" s="13">
        <f t="shared" si="7"/>
        <v>1.5339895508481923E-3</v>
      </c>
      <c r="CL23" s="13">
        <f t="shared" si="8"/>
        <v>9.2139577545504792E-4</v>
      </c>
    </row>
    <row r="24" spans="1:90" x14ac:dyDescent="0.25">
      <c r="A24" s="73" t="s">
        <v>633</v>
      </c>
      <c r="B24" s="15">
        <v>1289.9217538</v>
      </c>
      <c r="C24" s="15">
        <v>15.2484234</v>
      </c>
      <c r="D24" s="15">
        <v>1866.6981025</v>
      </c>
      <c r="E24" s="15">
        <v>636.04423024000005</v>
      </c>
      <c r="F24" s="15">
        <v>475.44589817000002</v>
      </c>
      <c r="G24" s="15">
        <v>96.249496238999996</v>
      </c>
      <c r="H24" s="15">
        <v>11511.224862999999</v>
      </c>
      <c r="I24" s="15"/>
      <c r="J24" s="15"/>
      <c r="K24" s="15"/>
      <c r="L24" s="15"/>
      <c r="M24" s="15" t="s">
        <v>551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26"/>
      <c r="CD24" s="26" t="e">
        <f t="shared" si="0"/>
        <v>#DIV/0!</v>
      </c>
      <c r="CE24" s="25" t="e">
        <f t="shared" si="1"/>
        <v>#DIV/0!</v>
      </c>
      <c r="CF24" s="13">
        <f t="shared" si="2"/>
        <v>-1</v>
      </c>
      <c r="CG24" s="13">
        <f t="shared" si="3"/>
        <v>-1</v>
      </c>
      <c r="CH24" s="13">
        <f t="shared" si="4"/>
        <v>-1</v>
      </c>
      <c r="CI24" s="13">
        <f t="shared" si="5"/>
        <v>-1</v>
      </c>
      <c r="CJ24" s="13">
        <f t="shared" si="6"/>
        <v>-1</v>
      </c>
      <c r="CK24" s="13">
        <f t="shared" si="7"/>
        <v>-1</v>
      </c>
      <c r="CL24" s="13">
        <f t="shared" si="8"/>
        <v>-1</v>
      </c>
    </row>
    <row r="25" spans="1:90" x14ac:dyDescent="0.25">
      <c r="A25" s="73" t="s">
        <v>634</v>
      </c>
      <c r="B25" s="15">
        <v>4038.4227922</v>
      </c>
      <c r="C25" s="15">
        <v>127.85869592</v>
      </c>
      <c r="D25" s="15">
        <v>3605.9985170999998</v>
      </c>
      <c r="E25" s="15">
        <v>1890.5318748</v>
      </c>
      <c r="F25" s="15">
        <v>1426.8754475999999</v>
      </c>
      <c r="G25" s="15">
        <v>13416.412106</v>
      </c>
      <c r="H25" s="15">
        <v>2498.3795363999998</v>
      </c>
      <c r="I25" s="15"/>
      <c r="J25" s="15"/>
      <c r="K25" s="15"/>
      <c r="L25" s="15"/>
      <c r="M25" s="15" t="s">
        <v>552</v>
      </c>
      <c r="N25" s="15">
        <v>0</v>
      </c>
      <c r="O25" s="15">
        <v>19.648825098728501</v>
      </c>
      <c r="P25" s="15">
        <v>0.37859659624266201</v>
      </c>
      <c r="Q25" s="15">
        <v>0.37859659624266201</v>
      </c>
      <c r="R25" s="15">
        <v>0.57247950429074401</v>
      </c>
      <c r="S25" s="15">
        <v>0</v>
      </c>
      <c r="T25" s="15">
        <v>2.9405474547578501</v>
      </c>
      <c r="U25" s="15">
        <v>245.24304994002301</v>
      </c>
      <c r="V25" s="15">
        <v>1786.50706149859</v>
      </c>
      <c r="W25" s="15">
        <v>2.9340847433309398</v>
      </c>
      <c r="X25" s="15">
        <v>7.1948742528446301</v>
      </c>
      <c r="Y25" s="15">
        <v>1.2911756585941501</v>
      </c>
      <c r="Z25" s="15">
        <v>77.1611530514934</v>
      </c>
      <c r="AA25" s="15">
        <v>0</v>
      </c>
      <c r="AB25" s="15">
        <v>103.26909936550101</v>
      </c>
      <c r="AC25" s="15">
        <v>103.26909936550101</v>
      </c>
      <c r="AD25" s="15">
        <v>2.8861213204803898E-3</v>
      </c>
      <c r="AE25" s="15">
        <v>0</v>
      </c>
      <c r="AF25" s="15">
        <v>0</v>
      </c>
      <c r="AG25" s="15">
        <v>1.1024501533314599</v>
      </c>
      <c r="AH25" s="15">
        <v>5.8048402086674695E-4</v>
      </c>
      <c r="AI25" s="15">
        <v>0</v>
      </c>
      <c r="AJ25" s="15">
        <v>11.256961696056401</v>
      </c>
      <c r="AK25" s="15">
        <v>34.239116870318703</v>
      </c>
      <c r="AL25" s="15">
        <v>0</v>
      </c>
      <c r="AM25" s="15">
        <v>2.4321219803237501E-6</v>
      </c>
      <c r="AN25" s="15">
        <v>2.3872856755237301E-2</v>
      </c>
      <c r="AO25" s="15">
        <v>88.487521908871898</v>
      </c>
      <c r="AP25" s="15">
        <v>0</v>
      </c>
      <c r="AQ25" s="15">
        <v>947.49547057050199</v>
      </c>
      <c r="AR25" s="15">
        <v>2236.6211240115199</v>
      </c>
      <c r="AS25" s="15">
        <v>248.513635081069</v>
      </c>
      <c r="AT25" s="15">
        <v>2485.1347590925898</v>
      </c>
      <c r="AU25" s="15">
        <v>0</v>
      </c>
      <c r="AV25" s="15">
        <v>2.5759653623285201</v>
      </c>
      <c r="AW25" s="15">
        <v>0</v>
      </c>
      <c r="AX25" s="15">
        <v>3.3473854049626</v>
      </c>
      <c r="AY25" s="15">
        <v>275.99484781130099</v>
      </c>
      <c r="AZ25" s="15">
        <v>4.1269793979827698</v>
      </c>
      <c r="BA25" s="15">
        <v>6.5987373660388799</v>
      </c>
      <c r="BB25" s="15">
        <v>17.527721954232</v>
      </c>
      <c r="BC25" s="15">
        <v>3.3998605037340699</v>
      </c>
      <c r="BD25" s="15">
        <v>5.6802020866747002E-2</v>
      </c>
      <c r="BE25" s="15">
        <v>1.6669431432177499</v>
      </c>
      <c r="BF25" s="15">
        <v>1186.17165732937</v>
      </c>
      <c r="BG25" s="15">
        <v>739.85147324343905</v>
      </c>
      <c r="BH25" s="15">
        <v>446.32018408593598</v>
      </c>
      <c r="BI25" s="15">
        <v>1.46251448161069E-2</v>
      </c>
      <c r="BJ25" s="15">
        <v>6.4613446540672498E-2</v>
      </c>
      <c r="BK25" s="15">
        <v>296.04310162225897</v>
      </c>
      <c r="BL25" s="15">
        <v>1.6539262223251E-2</v>
      </c>
      <c r="BM25" s="15">
        <v>39.175501726549598</v>
      </c>
      <c r="BN25" s="15">
        <v>7.7848647112441096</v>
      </c>
      <c r="BO25" s="15">
        <v>4.1751890505354501</v>
      </c>
      <c r="BP25" s="15">
        <v>97.939145488516601</v>
      </c>
      <c r="BQ25" s="15">
        <v>1.5161148878549</v>
      </c>
      <c r="BR25" s="15">
        <v>8.1133501003103206</v>
      </c>
      <c r="BS25" s="15">
        <v>236.85752402599201</v>
      </c>
      <c r="BT25" s="15">
        <v>12.9425888734157</v>
      </c>
      <c r="BU25" s="15">
        <v>13426.0439468394</v>
      </c>
      <c r="BV25" s="15">
        <v>24.322861215511001</v>
      </c>
      <c r="BW25" s="15">
        <v>207.953050877164</v>
      </c>
      <c r="BX25" s="15">
        <v>0</v>
      </c>
      <c r="BY25" s="15">
        <v>204.37062833198601</v>
      </c>
      <c r="BZ25" s="15">
        <v>3.0284667934324301E-3</v>
      </c>
      <c r="CA25" s="15">
        <v>920.65121831743102</v>
      </c>
      <c r="CB25" s="15">
        <v>153.035984134438</v>
      </c>
      <c r="CC25" s="26"/>
      <c r="CD25" s="26">
        <f t="shared" si="0"/>
        <v>1.0291578957578866</v>
      </c>
      <c r="CE25" s="25">
        <f t="shared" si="1"/>
        <v>0</v>
      </c>
      <c r="CF25" s="13">
        <f t="shared" si="2"/>
        <v>-0.55762257855984432</v>
      </c>
      <c r="CG25" s="13">
        <f t="shared" si="3"/>
        <v>-0.30792722957038671</v>
      </c>
      <c r="CH25" s="13">
        <f t="shared" si="4"/>
        <v>-0.31083311673373237</v>
      </c>
      <c r="CI25" s="13">
        <f t="shared" si="5"/>
        <v>-0.37257251615773179</v>
      </c>
      <c r="CJ25" s="13">
        <f t="shared" si="6"/>
        <v>-0.48148839866305998</v>
      </c>
      <c r="CK25" s="13">
        <f t="shared" si="7"/>
        <v>7.1791480190836322E-4</v>
      </c>
      <c r="CL25" s="13">
        <f t="shared" si="8"/>
        <v>-0.63150065676409251</v>
      </c>
    </row>
    <row r="26" spans="1:90" x14ac:dyDescent="0.25">
      <c r="A26" s="73" t="s">
        <v>635</v>
      </c>
      <c r="B26" s="15">
        <v>9175.4869792999998</v>
      </c>
      <c r="C26" s="15">
        <v>83.051420037</v>
      </c>
      <c r="D26" s="15">
        <v>5685.1623315999996</v>
      </c>
      <c r="E26" s="15">
        <v>2791.1330902</v>
      </c>
      <c r="F26" s="15">
        <v>2271.9944679999999</v>
      </c>
      <c r="G26" s="15">
        <v>16477.08885</v>
      </c>
      <c r="H26" s="15">
        <v>11061.827433</v>
      </c>
      <c r="I26" s="15"/>
      <c r="J26" s="15"/>
      <c r="K26" s="15"/>
      <c r="L26" s="15"/>
      <c r="M26" s="15" t="s">
        <v>553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26"/>
      <c r="CD26" s="26" t="e">
        <f t="shared" si="0"/>
        <v>#DIV/0!</v>
      </c>
      <c r="CE26" s="25" t="e">
        <f t="shared" si="1"/>
        <v>#DIV/0!</v>
      </c>
      <c r="CF26" s="13">
        <f t="shared" si="2"/>
        <v>-1</v>
      </c>
      <c r="CG26" s="13">
        <f t="shared" si="3"/>
        <v>-1</v>
      </c>
      <c r="CH26" s="13">
        <f t="shared" si="4"/>
        <v>-1</v>
      </c>
      <c r="CI26" s="13">
        <f t="shared" si="5"/>
        <v>-1</v>
      </c>
      <c r="CJ26" s="13">
        <f t="shared" si="6"/>
        <v>-1</v>
      </c>
      <c r="CK26" s="13">
        <f t="shared" si="7"/>
        <v>-1</v>
      </c>
      <c r="CL26" s="13">
        <f t="shared" si="8"/>
        <v>-1</v>
      </c>
    </row>
    <row r="27" spans="1:90" x14ac:dyDescent="0.25">
      <c r="A27" s="73" t="s">
        <v>636</v>
      </c>
      <c r="B27" s="15">
        <v>3159.5851640999999</v>
      </c>
      <c r="C27" s="15">
        <v>3.2605284906000001</v>
      </c>
      <c r="D27" s="15">
        <v>21892.932650999999</v>
      </c>
      <c r="E27" s="15">
        <v>6042.2096522000002</v>
      </c>
      <c r="F27" s="15">
        <v>3444.0393309000001</v>
      </c>
      <c r="G27" s="15">
        <v>54975.096908</v>
      </c>
      <c r="H27" s="15">
        <v>38.831782996000001</v>
      </c>
      <c r="I27" s="15"/>
      <c r="J27" s="15"/>
      <c r="K27" s="15"/>
      <c r="L27" s="15"/>
      <c r="M27" s="15" t="s">
        <v>554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26"/>
      <c r="CD27" s="26" t="e">
        <f t="shared" si="0"/>
        <v>#DIV/0!</v>
      </c>
      <c r="CE27" s="25" t="e">
        <f t="shared" si="1"/>
        <v>#DIV/0!</v>
      </c>
      <c r="CF27" s="13">
        <f t="shared" si="2"/>
        <v>-1</v>
      </c>
      <c r="CG27" s="13">
        <f t="shared" si="3"/>
        <v>-1</v>
      </c>
      <c r="CH27" s="13">
        <f t="shared" si="4"/>
        <v>-1</v>
      </c>
      <c r="CI27" s="13">
        <f t="shared" si="5"/>
        <v>-1</v>
      </c>
      <c r="CJ27" s="13">
        <f t="shared" si="6"/>
        <v>-1</v>
      </c>
      <c r="CK27" s="13">
        <f t="shared" si="7"/>
        <v>-1</v>
      </c>
      <c r="CL27" s="13">
        <f t="shared" si="8"/>
        <v>-1</v>
      </c>
    </row>
    <row r="28" spans="1:90" x14ac:dyDescent="0.25">
      <c r="A28" s="73" t="s">
        <v>637</v>
      </c>
      <c r="B28" s="15">
        <v>11509.665473999999</v>
      </c>
      <c r="C28" s="15">
        <v>258.43226943000002</v>
      </c>
      <c r="D28" s="15">
        <v>23190.148224</v>
      </c>
      <c r="E28" s="15">
        <v>9757.6034187000005</v>
      </c>
      <c r="F28" s="15">
        <v>7181.3293388000002</v>
      </c>
      <c r="G28" s="15">
        <v>132563.44824</v>
      </c>
      <c r="H28" s="15">
        <v>3733.1098311999999</v>
      </c>
      <c r="I28" s="15"/>
      <c r="J28" s="15"/>
      <c r="K28" s="15"/>
      <c r="L28" s="15"/>
      <c r="M28" s="15" t="s">
        <v>555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26"/>
      <c r="CD28" s="26" t="e">
        <f t="shared" si="0"/>
        <v>#DIV/0!</v>
      </c>
      <c r="CE28" s="25" t="e">
        <f t="shared" si="1"/>
        <v>#DIV/0!</v>
      </c>
      <c r="CF28" s="13">
        <f t="shared" si="2"/>
        <v>-1</v>
      </c>
      <c r="CG28" s="13">
        <f t="shared" si="3"/>
        <v>-1</v>
      </c>
      <c r="CH28" s="13">
        <f t="shared" si="4"/>
        <v>-1</v>
      </c>
      <c r="CI28" s="13">
        <f t="shared" si="5"/>
        <v>-1</v>
      </c>
      <c r="CJ28" s="13">
        <f t="shared" si="6"/>
        <v>-1</v>
      </c>
      <c r="CK28" s="13">
        <f t="shared" si="7"/>
        <v>-1</v>
      </c>
      <c r="CL28" s="13">
        <f t="shared" si="8"/>
        <v>-1</v>
      </c>
    </row>
    <row r="29" spans="1:90" x14ac:dyDescent="0.25">
      <c r="A29" s="73" t="s">
        <v>638</v>
      </c>
      <c r="B29" s="15">
        <v>4592.0795351999996</v>
      </c>
      <c r="C29" s="15">
        <v>45.481956439999998</v>
      </c>
      <c r="D29" s="15">
        <v>5089.9385773000004</v>
      </c>
      <c r="E29" s="15">
        <v>11085.415051</v>
      </c>
      <c r="F29" s="15">
        <v>6463.9953083999999</v>
      </c>
      <c r="G29" s="15">
        <v>14019.272493</v>
      </c>
      <c r="H29" s="15">
        <v>3932.2214583999998</v>
      </c>
      <c r="I29" s="15"/>
      <c r="J29" s="15"/>
      <c r="K29" s="15"/>
      <c r="L29" s="15"/>
      <c r="M29" s="15" t="s">
        <v>556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26"/>
      <c r="CD29" s="26" t="e">
        <f t="shared" si="0"/>
        <v>#DIV/0!</v>
      </c>
      <c r="CE29" s="25" t="e">
        <f t="shared" si="1"/>
        <v>#DIV/0!</v>
      </c>
      <c r="CF29" s="13">
        <f t="shared" si="2"/>
        <v>-1</v>
      </c>
      <c r="CG29" s="13">
        <f t="shared" si="3"/>
        <v>-1</v>
      </c>
      <c r="CH29" s="13">
        <f t="shared" si="4"/>
        <v>-1</v>
      </c>
      <c r="CI29" s="13">
        <f t="shared" si="5"/>
        <v>-1</v>
      </c>
      <c r="CJ29" s="13">
        <f t="shared" si="6"/>
        <v>-1</v>
      </c>
      <c r="CK29" s="13">
        <f t="shared" si="7"/>
        <v>-1</v>
      </c>
      <c r="CL29" s="13">
        <f t="shared" si="8"/>
        <v>-1</v>
      </c>
    </row>
    <row r="30" spans="1:90" x14ac:dyDescent="0.25">
      <c r="A30" s="73" t="s">
        <v>639</v>
      </c>
      <c r="B30" s="15">
        <v>14875.851309</v>
      </c>
      <c r="C30" s="15">
        <v>116.91163738</v>
      </c>
      <c r="D30" s="15">
        <v>10182.919371</v>
      </c>
      <c r="E30" s="15">
        <v>2138.2388921000002</v>
      </c>
      <c r="F30" s="15">
        <v>1770.8755907</v>
      </c>
      <c r="G30" s="15">
        <v>1743.6345687</v>
      </c>
      <c r="H30" s="15">
        <v>9638.8331419999995</v>
      </c>
      <c r="I30" s="15"/>
      <c r="J30" s="15"/>
      <c r="K30" s="15"/>
      <c r="L30" s="15"/>
      <c r="M30" s="15" t="s">
        <v>557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26"/>
      <c r="CD30" s="26" t="e">
        <f t="shared" si="0"/>
        <v>#DIV/0!</v>
      </c>
      <c r="CE30" s="25" t="e">
        <f t="shared" si="1"/>
        <v>#DIV/0!</v>
      </c>
      <c r="CF30" s="13">
        <f t="shared" si="2"/>
        <v>-1</v>
      </c>
      <c r="CG30" s="13">
        <f t="shared" si="3"/>
        <v>-1</v>
      </c>
      <c r="CH30" s="13">
        <f t="shared" si="4"/>
        <v>-1</v>
      </c>
      <c r="CI30" s="13">
        <f t="shared" si="5"/>
        <v>-1</v>
      </c>
      <c r="CJ30" s="13">
        <f t="shared" si="6"/>
        <v>-1</v>
      </c>
      <c r="CK30" s="13">
        <f t="shared" si="7"/>
        <v>-1</v>
      </c>
      <c r="CL30" s="13">
        <f t="shared" si="8"/>
        <v>-1</v>
      </c>
    </row>
    <row r="31" spans="1:90" x14ac:dyDescent="0.25">
      <c r="A31" s="73" t="s">
        <v>640</v>
      </c>
      <c r="B31" s="15">
        <v>7915.8493592000004</v>
      </c>
      <c r="C31" s="15">
        <v>168.96929130999999</v>
      </c>
      <c r="D31" s="15">
        <v>11612.764313</v>
      </c>
      <c r="E31" s="15">
        <v>4282.7176986000004</v>
      </c>
      <c r="F31" s="15">
        <v>2751.1479086999998</v>
      </c>
      <c r="G31" s="15">
        <v>20092.345990000002</v>
      </c>
      <c r="H31" s="15">
        <v>491.18129584000002</v>
      </c>
      <c r="I31" s="15"/>
      <c r="J31" s="15"/>
      <c r="K31" s="15"/>
      <c r="L31" s="15"/>
      <c r="M31" s="15" t="s">
        <v>558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26"/>
      <c r="CD31" s="26" t="e">
        <f t="shared" si="0"/>
        <v>#DIV/0!</v>
      </c>
      <c r="CE31" s="25" t="e">
        <f t="shared" si="1"/>
        <v>#DIV/0!</v>
      </c>
      <c r="CF31" s="13">
        <f t="shared" si="2"/>
        <v>-1</v>
      </c>
      <c r="CG31" s="13">
        <f t="shared" si="3"/>
        <v>-1</v>
      </c>
      <c r="CH31" s="13">
        <f t="shared" si="4"/>
        <v>-1</v>
      </c>
      <c r="CI31" s="13">
        <f t="shared" si="5"/>
        <v>-1</v>
      </c>
      <c r="CJ31" s="13">
        <f t="shared" si="6"/>
        <v>-1</v>
      </c>
      <c r="CK31" s="13">
        <f t="shared" si="7"/>
        <v>-1</v>
      </c>
      <c r="CL31" s="13">
        <f t="shared" si="8"/>
        <v>-1</v>
      </c>
    </row>
    <row r="32" spans="1:90" x14ac:dyDescent="0.25">
      <c r="A32" s="73" t="s">
        <v>641</v>
      </c>
      <c r="B32" s="15">
        <v>4875.6506369999997</v>
      </c>
      <c r="C32" s="15">
        <v>4.9829424894000001</v>
      </c>
      <c r="D32" s="15">
        <v>7592.9097537999996</v>
      </c>
      <c r="E32" s="15">
        <v>1027.0038515000001</v>
      </c>
      <c r="F32" s="15">
        <v>639.02462089000005</v>
      </c>
      <c r="G32" s="15">
        <v>375.61242385999998</v>
      </c>
      <c r="H32" s="15">
        <v>450.91670140999997</v>
      </c>
      <c r="I32" s="15"/>
      <c r="J32" s="15"/>
      <c r="K32" s="15"/>
      <c r="L32" s="15"/>
      <c r="M32" s="15" t="s">
        <v>559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26"/>
      <c r="CD32" s="26" t="e">
        <f t="shared" si="0"/>
        <v>#DIV/0!</v>
      </c>
      <c r="CE32" s="25" t="e">
        <f t="shared" si="1"/>
        <v>#DIV/0!</v>
      </c>
      <c r="CF32" s="13">
        <f t="shared" si="2"/>
        <v>-1</v>
      </c>
      <c r="CG32" s="13">
        <f t="shared" si="3"/>
        <v>-1</v>
      </c>
      <c r="CH32" s="13">
        <f t="shared" si="4"/>
        <v>-1</v>
      </c>
      <c r="CI32" s="13">
        <f t="shared" si="5"/>
        <v>-1</v>
      </c>
      <c r="CJ32" s="13">
        <f t="shared" si="6"/>
        <v>-1</v>
      </c>
      <c r="CK32" s="13">
        <f t="shared" si="7"/>
        <v>-1</v>
      </c>
      <c r="CL32" s="13">
        <f t="shared" si="8"/>
        <v>-1</v>
      </c>
    </row>
    <row r="33" spans="1:90" x14ac:dyDescent="0.25">
      <c r="A33" s="73" t="s">
        <v>642</v>
      </c>
      <c r="B33" s="15">
        <v>1302.0434373999999</v>
      </c>
      <c r="C33" s="15">
        <v>0.79405763399999996</v>
      </c>
      <c r="D33" s="15">
        <v>469.51616465000001</v>
      </c>
      <c r="E33" s="15">
        <v>2575.0648529999999</v>
      </c>
      <c r="F33" s="15">
        <v>1467.7884552</v>
      </c>
      <c r="G33" s="15">
        <v>137.70358512000001</v>
      </c>
      <c r="H33" s="15">
        <v>13.790510082999999</v>
      </c>
      <c r="I33" s="15"/>
      <c r="J33" s="15"/>
      <c r="K33" s="15"/>
      <c r="L33" s="15"/>
      <c r="M33" s="15" t="s">
        <v>560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26"/>
      <c r="CD33" s="26" t="e">
        <f t="shared" si="0"/>
        <v>#DIV/0!</v>
      </c>
      <c r="CE33" s="25" t="e">
        <f t="shared" si="1"/>
        <v>#DIV/0!</v>
      </c>
      <c r="CF33" s="13">
        <f t="shared" si="2"/>
        <v>-1</v>
      </c>
      <c r="CG33" s="13">
        <f t="shared" si="3"/>
        <v>-1</v>
      </c>
      <c r="CH33" s="13">
        <f t="shared" si="4"/>
        <v>-1</v>
      </c>
      <c r="CI33" s="13">
        <f t="shared" si="5"/>
        <v>-1</v>
      </c>
      <c r="CJ33" s="13">
        <f t="shared" si="6"/>
        <v>-1</v>
      </c>
      <c r="CK33" s="13">
        <f t="shared" si="7"/>
        <v>-1</v>
      </c>
      <c r="CL33" s="13">
        <f t="shared" si="8"/>
        <v>-1</v>
      </c>
    </row>
    <row r="34" spans="1:90" x14ac:dyDescent="0.25">
      <c r="A34" s="73" t="s">
        <v>643</v>
      </c>
      <c r="B34" s="15">
        <v>36256.103095999999</v>
      </c>
      <c r="C34" s="15">
        <v>181.59457479</v>
      </c>
      <c r="D34" s="15">
        <v>25944.891919000002</v>
      </c>
      <c r="E34" s="15">
        <v>7675.7351849999995</v>
      </c>
      <c r="F34" s="15">
        <v>5868.4545109000001</v>
      </c>
      <c r="G34" s="15">
        <v>16234.638464</v>
      </c>
      <c r="H34" s="15">
        <v>7617.3355924999996</v>
      </c>
      <c r="I34" s="15"/>
      <c r="J34" s="15"/>
      <c r="K34" s="15"/>
      <c r="L34" s="15"/>
      <c r="M34" s="15" t="s">
        <v>561</v>
      </c>
      <c r="N34" s="15">
        <v>7.4863076709742797</v>
      </c>
      <c r="O34" s="15">
        <v>399.42360458222498</v>
      </c>
      <c r="P34" s="15">
        <v>21.424902258033601</v>
      </c>
      <c r="Q34" s="15">
        <v>21.424902258033601</v>
      </c>
      <c r="R34" s="15">
        <v>17.813785875923799</v>
      </c>
      <c r="S34" s="15">
        <v>32.428917303023802</v>
      </c>
      <c r="T34" s="15">
        <v>113.399437414597</v>
      </c>
      <c r="U34" s="15">
        <v>7296.53384692699</v>
      </c>
      <c r="V34" s="15">
        <v>36292.292143004903</v>
      </c>
      <c r="W34" s="15">
        <v>200.81004806058399</v>
      </c>
      <c r="X34" s="15">
        <v>953.21165216292104</v>
      </c>
      <c r="Y34" s="15">
        <v>36.392297467346502</v>
      </c>
      <c r="Z34" s="15">
        <v>14.837555052643999</v>
      </c>
      <c r="AA34" s="15">
        <v>4.3087247818416303</v>
      </c>
      <c r="AB34" s="15">
        <v>737.07257676864799</v>
      </c>
      <c r="AC34" s="15">
        <v>737.07257676864799</v>
      </c>
      <c r="AD34" s="15">
        <v>0.55750744630494797</v>
      </c>
      <c r="AE34" s="15">
        <v>0</v>
      </c>
      <c r="AF34" s="15">
        <v>0</v>
      </c>
      <c r="AG34" s="15">
        <v>12.0955328637411</v>
      </c>
      <c r="AH34" s="15">
        <v>4.1031605487274598</v>
      </c>
      <c r="AI34" s="15">
        <v>0.10253231252296501</v>
      </c>
      <c r="AJ34" s="15">
        <v>187.597233464006</v>
      </c>
      <c r="AK34" s="15">
        <v>172.47933140661701</v>
      </c>
      <c r="AL34" s="15">
        <v>116.269779544562</v>
      </c>
      <c r="AM34" s="15">
        <v>8.5626975829825105E-2</v>
      </c>
      <c r="AN34" s="15">
        <v>4.2226119807335598</v>
      </c>
      <c r="AO34" s="15">
        <v>181.757601534196</v>
      </c>
      <c r="AP34" s="15">
        <v>0</v>
      </c>
      <c r="AQ34" s="15">
        <v>9035.3762390901502</v>
      </c>
      <c r="AR34" s="15">
        <v>23367.890271249998</v>
      </c>
      <c r="AS34" s="15">
        <v>2596.4311994536902</v>
      </c>
      <c r="AT34" s="15">
        <v>25964.3214707037</v>
      </c>
      <c r="AU34" s="15">
        <v>4.6144656222732797E-2</v>
      </c>
      <c r="AV34" s="15">
        <v>290.59294067479499</v>
      </c>
      <c r="AW34" s="15">
        <v>5.0442864201342603</v>
      </c>
      <c r="AX34" s="15">
        <v>63.962559033383499</v>
      </c>
      <c r="AY34" s="15">
        <v>3039.71845920735</v>
      </c>
      <c r="AZ34" s="15">
        <v>71.237339337290607</v>
      </c>
      <c r="BA34" s="15">
        <v>118.96101748375401</v>
      </c>
      <c r="BB34" s="15">
        <v>263.81101083340099</v>
      </c>
      <c r="BC34" s="15">
        <v>123.61598742682</v>
      </c>
      <c r="BD34" s="15">
        <v>3.4456252550472102</v>
      </c>
      <c r="BE34" s="15">
        <v>30.606317713035398</v>
      </c>
      <c r="BF34" s="15">
        <v>7681.3332102804497</v>
      </c>
      <c r="BG34" s="15">
        <v>5872.0511557601403</v>
      </c>
      <c r="BH34" s="15">
        <v>1809.2820545203001</v>
      </c>
      <c r="BI34" s="15">
        <v>0.129049812552015</v>
      </c>
      <c r="BJ34" s="15">
        <v>6.3530037264394803</v>
      </c>
      <c r="BK34" s="15">
        <v>1646.73686343027</v>
      </c>
      <c r="BL34" s="15">
        <v>14.778812536472699</v>
      </c>
      <c r="BM34" s="15">
        <v>688.05914637411399</v>
      </c>
      <c r="BN34" s="15">
        <v>151.35311355611</v>
      </c>
      <c r="BO34" s="15">
        <v>82.795337779614897</v>
      </c>
      <c r="BP34" s="15">
        <v>1720.74372305869</v>
      </c>
      <c r="BQ34" s="15">
        <v>638.90321901630102</v>
      </c>
      <c r="BR34" s="15">
        <v>196.666161499032</v>
      </c>
      <c r="BS34" s="15">
        <v>631.70691269377096</v>
      </c>
      <c r="BT34" s="15">
        <v>57.089174210331898</v>
      </c>
      <c r="BU34" s="15">
        <v>16268.3314713571</v>
      </c>
      <c r="BV34" s="15">
        <v>691.18481938204604</v>
      </c>
      <c r="BW34" s="15">
        <v>143.37025483005101</v>
      </c>
      <c r="BX34" s="15">
        <v>0.73918539272745898</v>
      </c>
      <c r="BY34" s="15">
        <v>1380.82578434795</v>
      </c>
      <c r="BZ34" s="15">
        <v>58.9471233315763</v>
      </c>
      <c r="CA34" s="15">
        <v>7624.6555269862301</v>
      </c>
      <c r="CB34" s="15">
        <v>477.29705095304598</v>
      </c>
      <c r="CC34" s="26"/>
      <c r="CD34" s="26">
        <f t="shared" si="0"/>
        <v>1.1850209110576737</v>
      </c>
      <c r="CE34" s="25">
        <f t="shared" si="1"/>
        <v>0</v>
      </c>
      <c r="CF34" s="13">
        <f t="shared" si="2"/>
        <v>9.9815048818350377E-4</v>
      </c>
      <c r="CG34" s="13">
        <f t="shared" si="3"/>
        <v>8.9775118218443856E-4</v>
      </c>
      <c r="CH34" s="13">
        <f t="shared" si="4"/>
        <v>7.4887772762199424E-4</v>
      </c>
      <c r="CI34" s="13">
        <f t="shared" si="5"/>
        <v>7.2931454063057308E-4</v>
      </c>
      <c r="CJ34" s="13">
        <f t="shared" si="6"/>
        <v>6.1287769266335664E-4</v>
      </c>
      <c r="CK34" s="13">
        <f t="shared" si="7"/>
        <v>2.0753777444329183E-3</v>
      </c>
      <c r="CL34" s="13">
        <f t="shared" si="8"/>
        <v>9.6095733177854249E-4</v>
      </c>
    </row>
    <row r="35" spans="1:90" x14ac:dyDescent="0.25">
      <c r="A35" s="73" t="s">
        <v>644</v>
      </c>
      <c r="B35" s="15">
        <v>4245.7447584000001</v>
      </c>
      <c r="C35" s="15">
        <v>79.237976290999995</v>
      </c>
      <c r="D35" s="15">
        <v>5888.3207657000003</v>
      </c>
      <c r="E35" s="15">
        <v>4829.8773553999999</v>
      </c>
      <c r="F35" s="15">
        <v>2841.4801742</v>
      </c>
      <c r="G35" s="15">
        <v>95190.291962000003</v>
      </c>
      <c r="H35" s="15">
        <v>938.51537183000005</v>
      </c>
      <c r="I35" s="15"/>
      <c r="J35" s="15"/>
      <c r="K35" s="15"/>
      <c r="L35" s="15"/>
      <c r="M35" s="15" t="s">
        <v>562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26"/>
      <c r="CD35" s="26" t="e">
        <f t="shared" si="0"/>
        <v>#DIV/0!</v>
      </c>
      <c r="CE35" s="25" t="e">
        <f t="shared" si="1"/>
        <v>#DIV/0!</v>
      </c>
      <c r="CF35" s="13">
        <f t="shared" ref="CF35:CF51" si="10">IF(B35=0,"",(V35-B35)/B35)</f>
        <v>-1</v>
      </c>
      <c r="CG35" s="13">
        <f t="shared" ref="CG35:CG51" si="11">IF(C35=0,"",(AO35-C35)/C35)</f>
        <v>-1</v>
      </c>
      <c r="CH35" s="13">
        <f t="shared" ref="CH35:CH51" si="12">IF(D35=0,"",(AT35-D35)/D35)</f>
        <v>-1</v>
      </c>
      <c r="CI35" s="13">
        <f t="shared" ref="CI35:CI51" si="13">IF(E35=0,"",(BF35-E35)/E35)</f>
        <v>-1</v>
      </c>
      <c r="CJ35" s="13">
        <f t="shared" ref="CJ35:CJ51" si="14">IF(F35=0,"",(BG35-F35)/F35)</f>
        <v>-1</v>
      </c>
      <c r="CK35" s="13">
        <f t="shared" ref="CK35:CK51" si="15">IF(G35=0,"",(BU35-G35)/G35)</f>
        <v>-1</v>
      </c>
      <c r="CL35" s="13">
        <f t="shared" ref="CL35:CL51" si="16">IF(H35=0,"",(CA35-H35)/H35)</f>
        <v>-1</v>
      </c>
    </row>
    <row r="36" spans="1:90" x14ac:dyDescent="0.25">
      <c r="A36" s="73" t="s">
        <v>645</v>
      </c>
      <c r="B36" s="15">
        <v>3806.5163653999998</v>
      </c>
      <c r="C36" s="15">
        <v>24.977677575000001</v>
      </c>
      <c r="D36" s="15">
        <v>10226.640093</v>
      </c>
      <c r="E36" s="15">
        <v>2751.3765274000002</v>
      </c>
      <c r="F36" s="15">
        <v>1869.9334054000001</v>
      </c>
      <c r="G36" s="15">
        <v>9140.8981409000007</v>
      </c>
      <c r="H36" s="15">
        <v>1677.1651188999999</v>
      </c>
      <c r="I36" s="15"/>
      <c r="J36" s="15"/>
      <c r="K36" s="15"/>
      <c r="L36" s="15"/>
      <c r="M36" s="15" t="s">
        <v>563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26"/>
      <c r="CD36" s="26" t="e">
        <f t="shared" si="0"/>
        <v>#DIV/0!</v>
      </c>
      <c r="CE36" s="25" t="e">
        <f t="shared" si="1"/>
        <v>#DIV/0!</v>
      </c>
      <c r="CF36" s="13">
        <f t="shared" si="10"/>
        <v>-1</v>
      </c>
      <c r="CG36" s="13">
        <f t="shared" si="11"/>
        <v>-1</v>
      </c>
      <c r="CH36" s="13">
        <f t="shared" si="12"/>
        <v>-1</v>
      </c>
      <c r="CI36" s="13">
        <f t="shared" si="13"/>
        <v>-1</v>
      </c>
      <c r="CJ36" s="13">
        <f t="shared" si="14"/>
        <v>-1</v>
      </c>
      <c r="CK36" s="13">
        <f t="shared" si="15"/>
        <v>-1</v>
      </c>
      <c r="CL36" s="13">
        <f t="shared" si="16"/>
        <v>-1</v>
      </c>
    </row>
    <row r="37" spans="1:90" x14ac:dyDescent="0.25">
      <c r="A37" s="73" t="s">
        <v>646</v>
      </c>
      <c r="B37" s="15">
        <v>2022.3157894000001</v>
      </c>
      <c r="C37" s="15">
        <v>30.592653966</v>
      </c>
      <c r="D37" s="15">
        <v>3794.7908830000001</v>
      </c>
      <c r="E37" s="15">
        <v>956.55626620999999</v>
      </c>
      <c r="F37" s="15">
        <v>816.24442621000003</v>
      </c>
      <c r="G37" s="15">
        <v>1937.6010452999999</v>
      </c>
      <c r="H37" s="15">
        <v>4326.0385296000004</v>
      </c>
      <c r="I37" s="15"/>
      <c r="J37" s="15"/>
      <c r="K37" s="15"/>
      <c r="L37" s="15"/>
      <c r="M37" s="15" t="s">
        <v>564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26"/>
      <c r="CD37" s="26" t="e">
        <f t="shared" si="0"/>
        <v>#DIV/0!</v>
      </c>
      <c r="CE37" s="25" t="e">
        <f t="shared" si="1"/>
        <v>#DIV/0!</v>
      </c>
      <c r="CF37" s="13">
        <f t="shared" si="10"/>
        <v>-1</v>
      </c>
      <c r="CG37" s="13">
        <f t="shared" si="11"/>
        <v>-1</v>
      </c>
      <c r="CH37" s="13">
        <f t="shared" si="12"/>
        <v>-1</v>
      </c>
      <c r="CI37" s="13">
        <f t="shared" si="13"/>
        <v>-1</v>
      </c>
      <c r="CJ37" s="13">
        <f t="shared" si="14"/>
        <v>-1</v>
      </c>
      <c r="CK37" s="13">
        <f t="shared" si="15"/>
        <v>-1</v>
      </c>
      <c r="CL37" s="13">
        <f t="shared" si="16"/>
        <v>-1</v>
      </c>
    </row>
    <row r="38" spans="1:90" x14ac:dyDescent="0.25">
      <c r="A38" s="73" t="s">
        <v>647</v>
      </c>
      <c r="B38" s="15">
        <v>180.59805122</v>
      </c>
      <c r="C38" s="15">
        <v>0.12265113850000001</v>
      </c>
      <c r="D38" s="15">
        <v>1061.2720096</v>
      </c>
      <c r="E38" s="15">
        <v>1664.2265950999999</v>
      </c>
      <c r="F38" s="15">
        <v>939.32345568999995</v>
      </c>
      <c r="G38" s="15">
        <v>78.970841836000005</v>
      </c>
      <c r="H38" s="15">
        <v>47.710559160999999</v>
      </c>
      <c r="I38" s="15"/>
      <c r="J38" s="15"/>
      <c r="K38" s="15"/>
      <c r="L38" s="15"/>
      <c r="M38" s="15" t="s">
        <v>565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26"/>
      <c r="CD38" s="26" t="e">
        <f t="shared" si="0"/>
        <v>#DIV/0!</v>
      </c>
      <c r="CE38" s="25" t="e">
        <f t="shared" si="1"/>
        <v>#DIV/0!</v>
      </c>
      <c r="CF38" s="13">
        <f t="shared" si="10"/>
        <v>-1</v>
      </c>
      <c r="CG38" s="13">
        <f t="shared" si="11"/>
        <v>-1</v>
      </c>
      <c r="CH38" s="13">
        <f t="shared" si="12"/>
        <v>-1</v>
      </c>
      <c r="CI38" s="13">
        <f t="shared" si="13"/>
        <v>-1</v>
      </c>
      <c r="CJ38" s="13">
        <f t="shared" si="14"/>
        <v>-1</v>
      </c>
      <c r="CK38" s="13">
        <f t="shared" si="15"/>
        <v>-1</v>
      </c>
      <c r="CL38" s="13">
        <f t="shared" si="16"/>
        <v>-1</v>
      </c>
    </row>
    <row r="39" spans="1:90" x14ac:dyDescent="0.25">
      <c r="A39" s="73" t="s">
        <v>648</v>
      </c>
      <c r="B39" s="15">
        <v>9392.9715054000008</v>
      </c>
      <c r="C39" s="15">
        <v>78.006334096000003</v>
      </c>
      <c r="D39" s="15">
        <v>18796.730769999998</v>
      </c>
      <c r="E39" s="15">
        <v>10931.847530999999</v>
      </c>
      <c r="F39" s="15">
        <v>7165.9775521000001</v>
      </c>
      <c r="G39" s="15">
        <v>57809.775440999998</v>
      </c>
      <c r="H39" s="15">
        <v>2493.2671126999999</v>
      </c>
      <c r="I39" s="15"/>
      <c r="J39" s="15"/>
      <c r="K39" s="15"/>
      <c r="L39" s="15"/>
      <c r="M39" s="15" t="s">
        <v>566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26"/>
      <c r="CD39" s="26" t="e">
        <f t="shared" si="0"/>
        <v>#DIV/0!</v>
      </c>
      <c r="CE39" s="25" t="e">
        <f t="shared" si="1"/>
        <v>#DIV/0!</v>
      </c>
      <c r="CF39" s="13">
        <f t="shared" si="10"/>
        <v>-1</v>
      </c>
      <c r="CG39" s="13">
        <f t="shared" si="11"/>
        <v>-1</v>
      </c>
      <c r="CH39" s="13">
        <f t="shared" si="12"/>
        <v>-1</v>
      </c>
      <c r="CI39" s="13">
        <f t="shared" si="13"/>
        <v>-1</v>
      </c>
      <c r="CJ39" s="13">
        <f t="shared" si="14"/>
        <v>-1</v>
      </c>
      <c r="CK39" s="13">
        <f t="shared" si="15"/>
        <v>-1</v>
      </c>
      <c r="CL39" s="13">
        <f t="shared" si="16"/>
        <v>-1</v>
      </c>
    </row>
    <row r="40" spans="1:90" x14ac:dyDescent="0.25">
      <c r="A40" s="73" t="s">
        <v>649</v>
      </c>
      <c r="B40" s="15">
        <v>598.12754944000005</v>
      </c>
      <c r="C40" s="15">
        <v>79.021197489000002</v>
      </c>
      <c r="D40" s="15">
        <v>3563.2340884</v>
      </c>
      <c r="E40" s="15">
        <v>941.84603387000004</v>
      </c>
      <c r="F40" s="15">
        <v>593.83033035000005</v>
      </c>
      <c r="G40" s="15">
        <v>49786.459031999999</v>
      </c>
      <c r="H40" s="15">
        <v>410.15892796000003</v>
      </c>
      <c r="I40" s="15"/>
      <c r="J40" s="15"/>
      <c r="K40" s="15"/>
      <c r="L40" s="15"/>
      <c r="M40" s="15" t="s">
        <v>436</v>
      </c>
      <c r="N40" s="15">
        <v>9.8765156602897405E-2</v>
      </c>
      <c r="O40" s="15">
        <v>7.5743508913773896</v>
      </c>
      <c r="P40" s="15">
        <v>3.9847077897774001</v>
      </c>
      <c r="Q40" s="15">
        <v>3.9847077897774001</v>
      </c>
      <c r="R40" s="15">
        <v>0.44909879060500502</v>
      </c>
      <c r="S40" s="15">
        <v>10.5870537425905</v>
      </c>
      <c r="T40" s="15">
        <v>4.2355574446996904</v>
      </c>
      <c r="U40" s="15">
        <v>10.0915125786826</v>
      </c>
      <c r="V40" s="15">
        <v>249.559349481748</v>
      </c>
      <c r="W40" s="15">
        <v>3.53944306884702</v>
      </c>
      <c r="X40" s="15">
        <v>1.38594611463483</v>
      </c>
      <c r="Y40" s="15">
        <v>1.8251876297656899</v>
      </c>
      <c r="Z40" s="15">
        <v>0.215616123471221</v>
      </c>
      <c r="AA40" s="15">
        <v>5.6824027552263401E-2</v>
      </c>
      <c r="AB40" s="15">
        <v>7.0799007060837704</v>
      </c>
      <c r="AC40" s="15">
        <v>7.0799007060837704</v>
      </c>
      <c r="AD40" s="15">
        <v>6.9079815426842297E-3</v>
      </c>
      <c r="AE40" s="15">
        <v>0</v>
      </c>
      <c r="AF40" s="15">
        <v>0</v>
      </c>
      <c r="AG40" s="15">
        <v>1.7006722450657801</v>
      </c>
      <c r="AH40" s="15">
        <v>5.49645412586795E-2</v>
      </c>
      <c r="AI40" s="15">
        <v>1.35296718684723E-3</v>
      </c>
      <c r="AJ40" s="15">
        <v>16.164843384862301</v>
      </c>
      <c r="AK40" s="15">
        <v>0.73052701928933805</v>
      </c>
      <c r="AL40" s="15">
        <v>33.673331391193599</v>
      </c>
      <c r="AM40" s="15">
        <v>0</v>
      </c>
      <c r="AN40" s="15">
        <v>0.75669734901569097</v>
      </c>
      <c r="AO40" s="15">
        <v>13.4417587526248</v>
      </c>
      <c r="AP40" s="15">
        <v>0</v>
      </c>
      <c r="AQ40" s="15">
        <v>316.25999010124701</v>
      </c>
      <c r="AR40" s="15">
        <v>738.45799148332605</v>
      </c>
      <c r="AS40" s="15">
        <v>82.0511395523517</v>
      </c>
      <c r="AT40" s="15">
        <v>820.509131035677</v>
      </c>
      <c r="AU40" s="15">
        <v>6.1231785027596002E-4</v>
      </c>
      <c r="AV40" s="15">
        <v>32.119291461058097</v>
      </c>
      <c r="AW40" s="15">
        <v>6.6520011352948896E-2</v>
      </c>
      <c r="AX40" s="15">
        <v>3.5513995468399298E-2</v>
      </c>
      <c r="AY40" s="15">
        <v>49.328295419434802</v>
      </c>
      <c r="AZ40" s="15">
        <v>1.40540319604049</v>
      </c>
      <c r="BA40" s="15">
        <v>1.9940054395740601</v>
      </c>
      <c r="BB40" s="15">
        <v>10.729031741926899</v>
      </c>
      <c r="BC40" s="15">
        <v>0.129584532813042</v>
      </c>
      <c r="BD40" s="15">
        <v>5.0505778865391197E-2</v>
      </c>
      <c r="BE40" s="15">
        <v>17.032771064552399</v>
      </c>
      <c r="BF40" s="15">
        <v>785.400487325732</v>
      </c>
      <c r="BG40" s="15">
        <v>492.49603806786399</v>
      </c>
      <c r="BH40" s="15">
        <v>292.90444925786898</v>
      </c>
      <c r="BI40" s="15">
        <v>0.29101121656552997</v>
      </c>
      <c r="BJ40" s="15">
        <v>1.21516962912746E-2</v>
      </c>
      <c r="BK40" s="15">
        <v>193.30500546724201</v>
      </c>
      <c r="BL40" s="15">
        <v>0.29251388184328497</v>
      </c>
      <c r="BM40" s="15">
        <v>28.5848303048441</v>
      </c>
      <c r="BN40" s="15">
        <v>9.8447779681101494E-2</v>
      </c>
      <c r="BO40" s="15">
        <v>5.4517621808120802E-2</v>
      </c>
      <c r="BP40" s="15">
        <v>71.511368127338898</v>
      </c>
      <c r="BQ40" s="15">
        <v>0.52259614502823803</v>
      </c>
      <c r="BR40" s="15">
        <v>26.5673810819954</v>
      </c>
      <c r="BS40" s="15">
        <v>140.21598988651701</v>
      </c>
      <c r="BT40" s="15">
        <v>0.18600525449604999</v>
      </c>
      <c r="BU40" s="15">
        <v>8549.4184928475497</v>
      </c>
      <c r="BV40" s="15">
        <v>1.7549438794851699</v>
      </c>
      <c r="BW40" s="15">
        <v>132.36837114590699</v>
      </c>
      <c r="BX40" s="15">
        <v>9.4702066041656707E-3</v>
      </c>
      <c r="BY40" s="15">
        <v>115.767791928427</v>
      </c>
      <c r="BZ40" s="15">
        <v>8.8069267620562695</v>
      </c>
      <c r="CA40" s="15">
        <v>302.618942486923</v>
      </c>
      <c r="CB40" s="15">
        <v>10.7865520621428</v>
      </c>
      <c r="CC40" s="26"/>
      <c r="CD40" s="26">
        <f t="shared" si="0"/>
        <v>1.0450766482171336</v>
      </c>
      <c r="CE40" s="25">
        <f t="shared" si="1"/>
        <v>0</v>
      </c>
      <c r="CF40" s="13">
        <f t="shared" si="10"/>
        <v>-0.58276566642783934</v>
      </c>
      <c r="CG40" s="13">
        <f t="shared" si="11"/>
        <v>-0.82989679757136148</v>
      </c>
      <c r="CH40" s="13">
        <f t="shared" si="12"/>
        <v>-0.76972909702822512</v>
      </c>
      <c r="CI40" s="13">
        <f t="shared" si="13"/>
        <v>-0.16610522412186715</v>
      </c>
      <c r="CJ40" s="13">
        <f t="shared" si="14"/>
        <v>-0.17064519460029978</v>
      </c>
      <c r="CK40" s="13">
        <f t="shared" si="15"/>
        <v>-0.82827823751529595</v>
      </c>
      <c r="CL40" s="13">
        <f t="shared" si="16"/>
        <v>-0.26219101460974331</v>
      </c>
    </row>
    <row r="41" spans="1:90" x14ac:dyDescent="0.25">
      <c r="A41" s="75" t="s">
        <v>650</v>
      </c>
      <c r="B41" s="15">
        <v>3428.7304162999999</v>
      </c>
      <c r="C41" s="15">
        <v>95.687081164000006</v>
      </c>
      <c r="D41" s="15">
        <v>7661.0640377</v>
      </c>
      <c r="E41" s="15">
        <v>2188.5168979999999</v>
      </c>
      <c r="F41" s="15">
        <v>1707.7782462</v>
      </c>
      <c r="G41" s="15">
        <v>16078.168540999999</v>
      </c>
      <c r="H41" s="15">
        <v>2339.6084882</v>
      </c>
      <c r="I41" s="15"/>
      <c r="J41" s="15"/>
      <c r="K41" s="15"/>
      <c r="L41" s="15"/>
      <c r="M41" s="15" t="s">
        <v>437</v>
      </c>
      <c r="N41" s="15">
        <v>0.38882917583394799</v>
      </c>
      <c r="O41" s="15">
        <v>9.2690347407315095</v>
      </c>
      <c r="P41" s="15">
        <v>1.07785399206206</v>
      </c>
      <c r="Q41" s="15">
        <v>1.07785399206206</v>
      </c>
      <c r="R41" s="15">
        <v>0.93290943082838695</v>
      </c>
      <c r="S41" s="15">
        <v>0.31343843245897901</v>
      </c>
      <c r="T41" s="15">
        <v>118.301004093594</v>
      </c>
      <c r="U41" s="15">
        <v>1724.80428542198</v>
      </c>
      <c r="V41" s="15">
        <v>3431.8017299911298</v>
      </c>
      <c r="W41" s="15">
        <v>43.777362982595498</v>
      </c>
      <c r="X41" s="15">
        <v>6.1968790646395204</v>
      </c>
      <c r="Y41" s="15">
        <v>15.0978836541608</v>
      </c>
      <c r="Z41" s="15">
        <v>0.76727993852173204</v>
      </c>
      <c r="AA41" s="15">
        <v>0.224734618319306</v>
      </c>
      <c r="AB41" s="15">
        <v>318.50894288542599</v>
      </c>
      <c r="AC41" s="15">
        <v>318.50894288542599</v>
      </c>
      <c r="AD41" s="15">
        <v>1.5685142336819901E-2</v>
      </c>
      <c r="AE41" s="15">
        <v>0</v>
      </c>
      <c r="AF41" s="15">
        <v>0</v>
      </c>
      <c r="AG41" s="15">
        <v>2.2869822360948402</v>
      </c>
      <c r="AH41" s="15">
        <v>0.21351102765258201</v>
      </c>
      <c r="AI41" s="15">
        <v>5.3124454227956698E-3</v>
      </c>
      <c r="AJ41" s="15">
        <v>6.7310018365765902</v>
      </c>
      <c r="AK41" s="15">
        <v>0.76744522246862401</v>
      </c>
      <c r="AL41" s="15">
        <v>0.80577457424207699</v>
      </c>
      <c r="AM41" s="15">
        <v>2.3230533983696801E-5</v>
      </c>
      <c r="AN41" s="15">
        <v>0.13486549235815901</v>
      </c>
      <c r="AO41" s="15">
        <v>95.757292628846301</v>
      </c>
      <c r="AP41" s="15">
        <v>0</v>
      </c>
      <c r="AQ41" s="15">
        <v>2359.9329225659599</v>
      </c>
      <c r="AR41" s="15">
        <v>6903.7274805024199</v>
      </c>
      <c r="AS41" s="15">
        <v>767.08112319024099</v>
      </c>
      <c r="AT41" s="15">
        <v>7670.8086036926597</v>
      </c>
      <c r="AU41" s="15">
        <v>2.7425875522092999E-3</v>
      </c>
      <c r="AV41" s="15">
        <v>153.20154322597301</v>
      </c>
      <c r="AW41" s="15">
        <v>0.26333113472804498</v>
      </c>
      <c r="AX41" s="15">
        <v>21.8462309500323</v>
      </c>
      <c r="AY41" s="15">
        <v>1039.1510375640601</v>
      </c>
      <c r="AZ41" s="15">
        <v>18.636495048349499</v>
      </c>
      <c r="BA41" s="15">
        <v>28.7405277996737</v>
      </c>
      <c r="BB41" s="15">
        <v>87.797415663618807</v>
      </c>
      <c r="BC41" s="15">
        <v>22.314000966363999</v>
      </c>
      <c r="BD41" s="15">
        <v>7.5616513952501199E-2</v>
      </c>
      <c r="BE41" s="15">
        <v>4.9371392649318402</v>
      </c>
      <c r="BF41" s="15">
        <v>2191.6815731607398</v>
      </c>
      <c r="BG41" s="15">
        <v>1709.7938851533299</v>
      </c>
      <c r="BH41" s="15">
        <v>481.88768800740797</v>
      </c>
      <c r="BI41" s="15">
        <v>4.5024879159157099E-3</v>
      </c>
      <c r="BJ41" s="15">
        <v>0.107906086961314</v>
      </c>
      <c r="BK41" s="15">
        <v>444.88498879458899</v>
      </c>
      <c r="BL41" s="15">
        <v>0.42431101462215498</v>
      </c>
      <c r="BM41" s="15">
        <v>178.71115533306801</v>
      </c>
      <c r="BN41" s="15">
        <v>43.551685058185399</v>
      </c>
      <c r="BO41" s="15">
        <v>23.102545037218299</v>
      </c>
      <c r="BP41" s="15">
        <v>447.43509710731502</v>
      </c>
      <c r="BQ41" s="15">
        <v>104.708590253241</v>
      </c>
      <c r="BR41" s="15">
        <v>45.754539265336099</v>
      </c>
      <c r="BS41" s="15">
        <v>339.25967770142802</v>
      </c>
      <c r="BT41" s="15">
        <v>2.2100510597700298</v>
      </c>
      <c r="BU41" s="15">
        <v>16112.4229771672</v>
      </c>
      <c r="BV41" s="15">
        <v>177.54557276297399</v>
      </c>
      <c r="BW41" s="15">
        <v>204.54914218819701</v>
      </c>
      <c r="BX41" s="15">
        <v>3.7187787553982901E-2</v>
      </c>
      <c r="BY41" s="15">
        <v>511.26367715040101</v>
      </c>
      <c r="BZ41" s="15">
        <v>2.0110827872425099</v>
      </c>
      <c r="CA41" s="15">
        <v>2341.9483619779799</v>
      </c>
      <c r="CB41" s="15">
        <v>86.879483253898101</v>
      </c>
      <c r="CC41" s="26"/>
      <c r="CD41" s="26">
        <f t="shared" si="0"/>
        <v>1.0076793155989103</v>
      </c>
      <c r="CE41" s="25">
        <f t="shared" si="1"/>
        <v>0</v>
      </c>
      <c r="CF41" s="13">
        <f t="shared" si="10"/>
        <v>8.9575828899498319E-4</v>
      </c>
      <c r="CG41" s="13">
        <f t="shared" si="11"/>
        <v>7.3376117227317683E-4</v>
      </c>
      <c r="CH41" s="13">
        <f t="shared" si="12"/>
        <v>1.2719598667635312E-3</v>
      </c>
      <c r="CI41" s="13">
        <f t="shared" si="13"/>
        <v>1.4460364293426577E-3</v>
      </c>
      <c r="CJ41" s="13">
        <f t="shared" si="14"/>
        <v>1.1802697205067175E-3</v>
      </c>
      <c r="CK41" s="13">
        <f t="shared" si="15"/>
        <v>2.1304936616288435E-3</v>
      </c>
      <c r="CL41" s="13">
        <f t="shared" si="16"/>
        <v>1.0001133906724928E-3</v>
      </c>
    </row>
    <row r="42" spans="1:90" x14ac:dyDescent="0.25">
      <c r="A42" s="73" t="s">
        <v>651</v>
      </c>
      <c r="B42" s="15">
        <v>5592.5942728</v>
      </c>
      <c r="C42" s="15">
        <v>67.210162134000001</v>
      </c>
      <c r="D42" s="15">
        <v>7621.1342381000004</v>
      </c>
      <c r="E42" s="15">
        <v>3433.5533181999999</v>
      </c>
      <c r="F42" s="15">
        <v>2209.5620767999999</v>
      </c>
      <c r="G42" s="15">
        <v>73378.817337</v>
      </c>
      <c r="H42" s="15">
        <v>326.33014362</v>
      </c>
      <c r="I42" s="15"/>
      <c r="J42" s="15"/>
      <c r="K42" s="15"/>
      <c r="L42" s="15"/>
      <c r="M42" s="15" t="s">
        <v>567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26"/>
      <c r="CD42" s="26" t="e">
        <f t="shared" si="0"/>
        <v>#DIV/0!</v>
      </c>
      <c r="CE42" s="25" t="e">
        <f t="shared" si="1"/>
        <v>#DIV/0!</v>
      </c>
      <c r="CF42" s="13">
        <f t="shared" si="10"/>
        <v>-1</v>
      </c>
      <c r="CG42" s="13">
        <f t="shared" si="11"/>
        <v>-1</v>
      </c>
      <c r="CH42" s="13">
        <f t="shared" si="12"/>
        <v>-1</v>
      </c>
      <c r="CI42" s="13">
        <f t="shared" si="13"/>
        <v>-1</v>
      </c>
      <c r="CJ42" s="13">
        <f t="shared" si="14"/>
        <v>-1</v>
      </c>
      <c r="CK42" s="13">
        <f t="shared" si="15"/>
        <v>-1</v>
      </c>
      <c r="CL42" s="13">
        <f t="shared" si="16"/>
        <v>-1</v>
      </c>
    </row>
    <row r="43" spans="1:90" x14ac:dyDescent="0.25">
      <c r="A43" s="73" t="s">
        <v>652</v>
      </c>
      <c r="B43" s="15">
        <v>117419.2102</v>
      </c>
      <c r="C43" s="15">
        <v>304.04181691999997</v>
      </c>
      <c r="D43" s="15">
        <v>20857.73027</v>
      </c>
      <c r="E43" s="15">
        <v>9224.6437151999999</v>
      </c>
      <c r="F43" s="15">
        <v>7513.4274201999997</v>
      </c>
      <c r="G43" s="15">
        <v>113323.60648</v>
      </c>
      <c r="H43" s="15">
        <v>8792.8214618999991</v>
      </c>
      <c r="I43" s="15"/>
      <c r="J43" s="15"/>
      <c r="K43" s="15"/>
      <c r="L43" s="15"/>
      <c r="M43" s="15" t="s">
        <v>568</v>
      </c>
      <c r="N43" s="15">
        <v>5.6416513475641503</v>
      </c>
      <c r="O43" s="15">
        <v>371.103421836942</v>
      </c>
      <c r="P43" s="15">
        <v>7.8854147347325698</v>
      </c>
      <c r="Q43" s="15">
        <v>7.8854147347325698</v>
      </c>
      <c r="R43" s="15">
        <v>12.211814423571701</v>
      </c>
      <c r="S43" s="15">
        <v>5.5664025438645801</v>
      </c>
      <c r="T43" s="15">
        <v>32.289003702546097</v>
      </c>
      <c r="U43" s="15">
        <v>627.75622056312102</v>
      </c>
      <c r="V43" s="15">
        <v>5407.0921509848604</v>
      </c>
      <c r="W43" s="15">
        <v>33.788291055750904</v>
      </c>
      <c r="X43" s="15">
        <v>53.434666032162099</v>
      </c>
      <c r="Y43" s="15">
        <v>9.9249266927441493</v>
      </c>
      <c r="Z43" s="15">
        <v>144.52075190142901</v>
      </c>
      <c r="AA43" s="15">
        <v>3.2458479459371499</v>
      </c>
      <c r="AB43" s="15">
        <v>180.603753880803</v>
      </c>
      <c r="AC43" s="15">
        <v>180.603753880803</v>
      </c>
      <c r="AD43" s="15">
        <v>0.29839574705939798</v>
      </c>
      <c r="AE43" s="15">
        <v>0</v>
      </c>
      <c r="AF43" s="15">
        <v>0</v>
      </c>
      <c r="AG43" s="15">
        <v>6.5767599068293601</v>
      </c>
      <c r="AH43" s="15">
        <v>3.0940973785375498</v>
      </c>
      <c r="AI43" s="15">
        <v>7.72822863023859E-2</v>
      </c>
      <c r="AJ43" s="15">
        <v>210.8575098387</v>
      </c>
      <c r="AK43" s="15">
        <v>62.357445838502599</v>
      </c>
      <c r="AL43" s="15">
        <v>96.565365957184397</v>
      </c>
      <c r="AM43" s="15">
        <v>3.5441310952833101E-2</v>
      </c>
      <c r="AN43" s="15">
        <v>1.6493318201557601</v>
      </c>
      <c r="AO43" s="15">
        <v>46.7004600640443</v>
      </c>
      <c r="AP43" s="15">
        <v>0</v>
      </c>
      <c r="AQ43" s="15">
        <v>5035.2317787130496</v>
      </c>
      <c r="AR43" s="15">
        <v>5596.4469040111999</v>
      </c>
      <c r="AS43" s="15">
        <v>621.82697524178502</v>
      </c>
      <c r="AT43" s="15">
        <v>6218.2738792529799</v>
      </c>
      <c r="AU43" s="15">
        <v>7.5746559221261195E-2</v>
      </c>
      <c r="AV43" s="15">
        <v>161.89420375618599</v>
      </c>
      <c r="AW43" s="15">
        <v>3.8219656442159202</v>
      </c>
      <c r="AX43" s="15">
        <v>16.999742629010601</v>
      </c>
      <c r="AY43" s="15">
        <v>1547.3250649947499</v>
      </c>
      <c r="AZ43" s="15">
        <v>20.398870922304901</v>
      </c>
      <c r="BA43" s="15">
        <v>55.325443058001603</v>
      </c>
      <c r="BB43" s="15">
        <v>125.347853382981</v>
      </c>
      <c r="BC43" s="15">
        <v>30.948975844662399</v>
      </c>
      <c r="BD43" s="15">
        <v>0.461186366948306</v>
      </c>
      <c r="BE43" s="15">
        <v>9.1505685546344004</v>
      </c>
      <c r="BF43" s="15">
        <v>1911.1416820905299</v>
      </c>
      <c r="BG43" s="15">
        <v>1877.80901806159</v>
      </c>
      <c r="BH43" s="15">
        <v>33.332664028946503</v>
      </c>
      <c r="BI43" s="15">
        <v>2.4914682561991201E-2</v>
      </c>
      <c r="BJ43" s="15">
        <v>4.5991805794848802E-2</v>
      </c>
      <c r="BK43" s="15">
        <v>86.845680824171197</v>
      </c>
      <c r="BL43" s="15">
        <v>3.2962605088267498</v>
      </c>
      <c r="BM43" s="15">
        <v>333.22661100735701</v>
      </c>
      <c r="BN43" s="15">
        <v>82.564576536108902</v>
      </c>
      <c r="BO43" s="15">
        <v>44.5435727407502</v>
      </c>
      <c r="BP43" s="15">
        <v>833.10904515481297</v>
      </c>
      <c r="BQ43" s="15">
        <v>29.4328532097474</v>
      </c>
      <c r="BR43" s="15">
        <v>54.417789897617297</v>
      </c>
      <c r="BS43" s="15">
        <v>179.96296241836001</v>
      </c>
      <c r="BT43" s="15">
        <v>1.138971726686</v>
      </c>
      <c r="BU43" s="15">
        <v>68665.453662737098</v>
      </c>
      <c r="BV43" s="15">
        <v>691.06422713450502</v>
      </c>
      <c r="BW43" s="15">
        <v>1.71386405419236</v>
      </c>
      <c r="BX43" s="15">
        <v>211.87738508374301</v>
      </c>
      <c r="BY43" s="15">
        <v>641.51510011341497</v>
      </c>
      <c r="BZ43" s="15">
        <v>100.56580162582</v>
      </c>
      <c r="CA43" s="15">
        <v>4169.2884665680103</v>
      </c>
      <c r="CB43" s="15">
        <v>605.52630173874104</v>
      </c>
      <c r="CC43" s="26"/>
      <c r="CD43" s="26">
        <f t="shared" si="0"/>
        <v>1.2076957061351643</v>
      </c>
      <c r="CE43" s="25">
        <f t="shared" si="1"/>
        <v>0</v>
      </c>
      <c r="CF43" s="13">
        <f t="shared" si="10"/>
        <v>-0.95395053209968828</v>
      </c>
      <c r="CG43" s="13">
        <f t="shared" si="11"/>
        <v>-0.84640119396361779</v>
      </c>
      <c r="CH43" s="13">
        <f t="shared" si="12"/>
        <v>-0.7018719774990656</v>
      </c>
      <c r="CI43" s="13">
        <f t="shared" si="13"/>
        <v>-0.79282216841161823</v>
      </c>
      <c r="CJ43" s="13">
        <f t="shared" si="14"/>
        <v>-0.75007291439149826</v>
      </c>
      <c r="CK43" s="13">
        <f t="shared" si="15"/>
        <v>-0.39407634653018592</v>
      </c>
      <c r="CL43" s="13">
        <f t="shared" si="16"/>
        <v>-0.52583041920800144</v>
      </c>
    </row>
    <row r="44" spans="1:90" x14ac:dyDescent="0.25">
      <c r="A44" s="73" t="s">
        <v>653</v>
      </c>
      <c r="B44" s="15">
        <v>459.71729147999997</v>
      </c>
      <c r="C44" s="15">
        <v>4.8483744353000002</v>
      </c>
      <c r="D44" s="15">
        <v>793.13680498999997</v>
      </c>
      <c r="E44" s="15">
        <v>210.96603472000001</v>
      </c>
      <c r="F44" s="15">
        <v>155.20972533</v>
      </c>
      <c r="G44" s="15">
        <v>998.17181540000001</v>
      </c>
      <c r="H44" s="15">
        <v>1723.5239928000001</v>
      </c>
      <c r="I44" s="15"/>
      <c r="J44" s="15"/>
      <c r="K44" s="15"/>
      <c r="L44" s="15"/>
      <c r="M44" s="15" t="s">
        <v>569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26"/>
      <c r="CD44" s="26" t="e">
        <f t="shared" si="0"/>
        <v>#DIV/0!</v>
      </c>
      <c r="CE44" s="25" t="e">
        <f t="shared" si="1"/>
        <v>#DIV/0!</v>
      </c>
      <c r="CF44" s="13">
        <f t="shared" si="10"/>
        <v>-1</v>
      </c>
      <c r="CG44" s="13">
        <f t="shared" si="11"/>
        <v>-1</v>
      </c>
      <c r="CH44" s="13">
        <f t="shared" si="12"/>
        <v>-1</v>
      </c>
      <c r="CI44" s="13">
        <f t="shared" si="13"/>
        <v>-1</v>
      </c>
      <c r="CJ44" s="13">
        <f t="shared" si="14"/>
        <v>-1</v>
      </c>
      <c r="CK44" s="13">
        <f t="shared" si="15"/>
        <v>-1</v>
      </c>
      <c r="CL44" s="13">
        <f t="shared" si="16"/>
        <v>-1</v>
      </c>
    </row>
    <row r="45" spans="1:90" x14ac:dyDescent="0.25">
      <c r="A45" s="73" t="s">
        <v>654</v>
      </c>
      <c r="B45" s="15">
        <v>43213.506415000003</v>
      </c>
      <c r="C45" s="15">
        <v>442.93322604000002</v>
      </c>
      <c r="D45" s="15">
        <v>34520.855798999997</v>
      </c>
      <c r="E45" s="15">
        <v>30328.246233999998</v>
      </c>
      <c r="F45" s="15">
        <v>19366.215477999998</v>
      </c>
      <c r="G45" s="15">
        <v>202182.88112000001</v>
      </c>
      <c r="H45" s="15">
        <v>2100.6433502</v>
      </c>
      <c r="I45" s="15"/>
      <c r="J45" s="15"/>
      <c r="K45" s="15"/>
      <c r="L45" s="15"/>
      <c r="M45" s="15" t="s">
        <v>570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26"/>
      <c r="CD45" s="26" t="e">
        <f t="shared" si="0"/>
        <v>#DIV/0!</v>
      </c>
      <c r="CE45" s="25" t="e">
        <f t="shared" si="1"/>
        <v>#DIV/0!</v>
      </c>
      <c r="CF45" s="13">
        <f t="shared" si="10"/>
        <v>-1</v>
      </c>
      <c r="CG45" s="13">
        <f t="shared" si="11"/>
        <v>-1</v>
      </c>
      <c r="CH45" s="13">
        <f t="shared" si="12"/>
        <v>-1</v>
      </c>
      <c r="CI45" s="13">
        <f t="shared" si="13"/>
        <v>-1</v>
      </c>
      <c r="CJ45" s="13">
        <f t="shared" si="14"/>
        <v>-1</v>
      </c>
      <c r="CK45" s="13">
        <f t="shared" si="15"/>
        <v>-1</v>
      </c>
      <c r="CL45" s="13">
        <f t="shared" si="16"/>
        <v>-1</v>
      </c>
    </row>
    <row r="46" spans="1:90" x14ac:dyDescent="0.25">
      <c r="A46" s="73" t="s">
        <v>655</v>
      </c>
      <c r="B46" s="15">
        <v>3550.3133582999999</v>
      </c>
      <c r="C46" s="15">
        <v>27.658757051999999</v>
      </c>
      <c r="D46" s="15">
        <v>7828.2461149999999</v>
      </c>
      <c r="E46" s="15">
        <v>1792.2600586999999</v>
      </c>
      <c r="F46" s="15">
        <v>1228.0013289000001</v>
      </c>
      <c r="G46" s="15">
        <v>17820.896331</v>
      </c>
      <c r="H46" s="15">
        <v>214.97460548000001</v>
      </c>
      <c r="I46" s="15"/>
      <c r="J46" s="15"/>
      <c r="K46" s="15"/>
      <c r="L46" s="15"/>
      <c r="M46" s="15" t="s">
        <v>571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26"/>
      <c r="CD46" s="26" t="e">
        <f t="shared" si="0"/>
        <v>#DIV/0!</v>
      </c>
      <c r="CE46" s="25" t="e">
        <f t="shared" si="1"/>
        <v>#DIV/0!</v>
      </c>
      <c r="CF46" s="13">
        <f t="shared" si="10"/>
        <v>-1</v>
      </c>
      <c r="CG46" s="13">
        <f t="shared" si="11"/>
        <v>-1</v>
      </c>
      <c r="CH46" s="13">
        <f t="shared" si="12"/>
        <v>-1</v>
      </c>
      <c r="CI46" s="13">
        <f t="shared" si="13"/>
        <v>-1</v>
      </c>
      <c r="CJ46" s="13">
        <f t="shared" si="14"/>
        <v>-1</v>
      </c>
      <c r="CK46" s="13">
        <f t="shared" si="15"/>
        <v>-1</v>
      </c>
      <c r="CL46" s="13">
        <f t="shared" si="16"/>
        <v>-1</v>
      </c>
    </row>
    <row r="47" spans="1:90" x14ac:dyDescent="0.25">
      <c r="A47" s="73" t="s">
        <v>656</v>
      </c>
      <c r="B47" s="15">
        <v>14.437928646</v>
      </c>
      <c r="C47" s="15">
        <v>0.41957026469999997</v>
      </c>
      <c r="D47" s="15">
        <v>12.927974411999999</v>
      </c>
      <c r="E47" s="15">
        <v>2487.2491452999998</v>
      </c>
      <c r="F47" s="15">
        <v>1311.0640406</v>
      </c>
      <c r="G47" s="15">
        <v>1.3920262681</v>
      </c>
      <c r="H47" s="15">
        <v>130.21201194</v>
      </c>
      <c r="I47" s="15"/>
      <c r="J47" s="15"/>
      <c r="K47" s="15"/>
      <c r="L47" s="15"/>
      <c r="M47" s="15" t="s">
        <v>572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5.2464840480607598E-4</v>
      </c>
      <c r="U47" s="15">
        <v>7.7027258429097098E-4</v>
      </c>
      <c r="V47" s="15">
        <v>0.366794984484971</v>
      </c>
      <c r="W47" s="15">
        <v>1.90599043105871E-3</v>
      </c>
      <c r="X47" s="15">
        <v>1.85959886539128E-4</v>
      </c>
      <c r="Y47" s="15">
        <v>7.5045488629110996E-4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2.2627394743078899E-2</v>
      </c>
      <c r="AP47" s="15">
        <v>0</v>
      </c>
      <c r="AQ47" s="15">
        <v>5.8710659898477202E-3</v>
      </c>
      <c r="AR47" s="15">
        <v>0.57220544872324897</v>
      </c>
      <c r="AS47" s="15">
        <v>6.3578263749951597E-2</v>
      </c>
      <c r="AT47" s="15">
        <v>0.63578371247320098</v>
      </c>
      <c r="AU47" s="15">
        <v>0</v>
      </c>
      <c r="AV47" s="15">
        <v>1.66865571520692E-3</v>
      </c>
      <c r="AW47" s="15">
        <v>0</v>
      </c>
      <c r="AX47" s="15">
        <v>6.8923944950588796</v>
      </c>
      <c r="AY47" s="15">
        <v>8.5178650771342403E-4</v>
      </c>
      <c r="AZ47" s="15">
        <v>3.0347335989902899</v>
      </c>
      <c r="BA47" s="15">
        <v>1.49840716061222</v>
      </c>
      <c r="BB47" s="15">
        <v>4.6047970369880297E-3</v>
      </c>
      <c r="BC47" s="15">
        <v>5.2087766001422002</v>
      </c>
      <c r="BD47" s="15">
        <v>8.5410163307374098</v>
      </c>
      <c r="BE47" s="15">
        <v>2.2229210139056601</v>
      </c>
      <c r="BF47" s="15">
        <v>691.99874634953198</v>
      </c>
      <c r="BG47" s="15">
        <v>232.94305263766401</v>
      </c>
      <c r="BH47" s="15">
        <v>459.055693711868</v>
      </c>
      <c r="BI47" s="15">
        <v>0.317199810402508</v>
      </c>
      <c r="BJ47" s="15">
        <v>0.28186301581265</v>
      </c>
      <c r="BK47" s="15">
        <v>151.460447868957</v>
      </c>
      <c r="BL47" s="15">
        <v>0.38327800834449399</v>
      </c>
      <c r="BM47" s="15">
        <v>1.44790478237625E-3</v>
      </c>
      <c r="BN47" s="15">
        <v>3.01308443151066E-4</v>
      </c>
      <c r="BO47" s="15">
        <v>3.9606587410506003E-2</v>
      </c>
      <c r="BP47" s="15">
        <v>3.9743627815715596E-3</v>
      </c>
      <c r="BQ47" s="15">
        <v>0</v>
      </c>
      <c r="BR47" s="15">
        <v>17.166511571509599</v>
      </c>
      <c r="BS47" s="15">
        <v>35.588252561495104</v>
      </c>
      <c r="BT47" s="15">
        <v>0.29731564124186399</v>
      </c>
      <c r="BU47" s="15">
        <v>0.16815680506181099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5.6849980985135204E-3</v>
      </c>
      <c r="CB47" s="15">
        <v>0</v>
      </c>
      <c r="CC47" s="26"/>
      <c r="CD47" s="26">
        <f t="shared" si="0"/>
        <v>1.0327296312346792</v>
      </c>
      <c r="CE47" s="25">
        <f t="shared" si="1"/>
        <v>0</v>
      </c>
      <c r="CF47" s="13">
        <f t="shared" si="10"/>
        <v>-0.97459504105621197</v>
      </c>
      <c r="CG47" s="13">
        <f t="shared" si="11"/>
        <v>-0.94607007062510051</v>
      </c>
      <c r="CH47" s="13">
        <f t="shared" si="12"/>
        <v>-0.95082108826862677</v>
      </c>
      <c r="CI47" s="13">
        <f t="shared" si="13"/>
        <v>-0.72178149195179786</v>
      </c>
      <c r="CJ47" s="13">
        <f t="shared" si="14"/>
        <v>-0.82232519127665249</v>
      </c>
      <c r="CK47" s="13">
        <f t="shared" si="15"/>
        <v>-0.87919997710148745</v>
      </c>
      <c r="CL47" s="13">
        <f t="shared" si="16"/>
        <v>-0.99995634044806003</v>
      </c>
    </row>
    <row r="48" spans="1:90" x14ac:dyDescent="0.25">
      <c r="CF48" s="13" t="str">
        <f t="shared" si="10"/>
        <v/>
      </c>
      <c r="CG48" s="13" t="str">
        <f t="shared" si="11"/>
        <v/>
      </c>
      <c r="CH48" s="13" t="str">
        <f t="shared" si="12"/>
        <v/>
      </c>
      <c r="CI48" s="13" t="str">
        <f t="shared" si="13"/>
        <v/>
      </c>
      <c r="CJ48" s="13" t="str">
        <f t="shared" si="14"/>
        <v/>
      </c>
      <c r="CK48" s="13" t="str">
        <f t="shared" si="15"/>
        <v/>
      </c>
      <c r="CL48" s="13" t="str">
        <f t="shared" si="16"/>
        <v/>
      </c>
    </row>
    <row r="49" spans="1:91" x14ac:dyDescent="0.25">
      <c r="A49" s="84" t="s">
        <v>348</v>
      </c>
      <c r="B49" s="1">
        <f t="shared" ref="B49:H49" si="17">SUM(B3:B47)</f>
        <v>1676963.410177256</v>
      </c>
      <c r="C49" s="1">
        <f t="shared" si="17"/>
        <v>23499.047384056896</v>
      </c>
      <c r="D49" s="1">
        <f t="shared" si="17"/>
        <v>1113815.233734272</v>
      </c>
      <c r="E49" s="1">
        <f t="shared" si="17"/>
        <v>294551.81398908934</v>
      </c>
      <c r="F49" s="1">
        <f t="shared" si="17"/>
        <v>157261.66122478951</v>
      </c>
      <c r="G49" s="1">
        <f t="shared" si="17"/>
        <v>1845901.0662248589</v>
      </c>
      <c r="H49" s="1">
        <f t="shared" si="17"/>
        <v>297136.614669959</v>
      </c>
      <c r="I49" s="1"/>
      <c r="J49" s="1"/>
      <c r="K49" s="1"/>
      <c r="N49" s="1">
        <f t="shared" ref="N49:CB49" si="18">SUM(N3:N47)</f>
        <v>21.056606076762044</v>
      </c>
      <c r="O49" s="1">
        <f t="shared" si="18"/>
        <v>2028.6860433749005</v>
      </c>
      <c r="P49" s="1">
        <f t="shared" si="18"/>
        <v>1541.9677885710933</v>
      </c>
      <c r="Q49" s="1">
        <f t="shared" si="18"/>
        <v>1541.9677885710933</v>
      </c>
      <c r="R49" s="1">
        <f t="shared" si="18"/>
        <v>207.83116260287952</v>
      </c>
      <c r="S49" s="1">
        <f t="shared" si="18"/>
        <v>77.663958436258952</v>
      </c>
      <c r="T49" s="1">
        <f t="shared" si="18"/>
        <v>2713.7654878491426</v>
      </c>
      <c r="U49" s="1">
        <f t="shared" si="18"/>
        <v>34099.833100639662</v>
      </c>
      <c r="V49" s="1">
        <f t="shared" si="18"/>
        <v>1136417.8525848866</v>
      </c>
      <c r="W49" s="1">
        <f t="shared" si="18"/>
        <v>2943.1440642351918</v>
      </c>
      <c r="X49" s="1">
        <f t="shared" si="18"/>
        <v>2839.1079865448114</v>
      </c>
      <c r="Y49" s="1">
        <f t="shared" si="18"/>
        <v>1108.6378940372097</v>
      </c>
      <c r="Z49" s="1">
        <f t="shared" si="18"/>
        <v>22595.089319911567</v>
      </c>
      <c r="AA49" s="1">
        <f t="shared" si="18"/>
        <v>12.220720532273599</v>
      </c>
      <c r="AB49" s="1">
        <f t="shared" si="18"/>
        <v>7527.4400530555649</v>
      </c>
      <c r="AC49" s="1">
        <f t="shared" si="18"/>
        <v>7527.4400530555649</v>
      </c>
      <c r="AD49" s="1"/>
      <c r="AE49" s="1"/>
      <c r="AF49" s="1">
        <f t="shared" si="18"/>
        <v>40.87185478999659</v>
      </c>
      <c r="AG49" s="1">
        <f t="shared" si="18"/>
        <v>1392.7470791953006</v>
      </c>
      <c r="AH49" s="1">
        <f t="shared" si="18"/>
        <v>88.604195611456433</v>
      </c>
      <c r="AI49" s="1"/>
      <c r="AJ49" s="1">
        <f t="shared" si="18"/>
        <v>892.52733346017828</v>
      </c>
      <c r="AK49" s="1">
        <f t="shared" si="18"/>
        <v>1136.6208115484239</v>
      </c>
      <c r="AL49" s="1">
        <f t="shared" si="18"/>
        <v>10376.02914680508</v>
      </c>
      <c r="AM49" s="1"/>
      <c r="AN49" s="1">
        <f t="shared" si="18"/>
        <v>34.068913311732118</v>
      </c>
      <c r="AO49" s="1">
        <f t="shared" si="18"/>
        <v>19109.225663174107</v>
      </c>
      <c r="AP49" s="1">
        <f t="shared" si="18"/>
        <v>0</v>
      </c>
      <c r="AQ49" s="1">
        <f t="shared" si="18"/>
        <v>174292.59520346241</v>
      </c>
      <c r="AR49" s="1">
        <f t="shared" si="18"/>
        <v>625295.86342424562</v>
      </c>
      <c r="AS49" s="1">
        <f t="shared" si="18"/>
        <v>69436.436079004226</v>
      </c>
      <c r="AT49" s="1">
        <f t="shared" si="18"/>
        <v>694773.17135803914</v>
      </c>
      <c r="AU49" s="1">
        <f t="shared" si="18"/>
        <v>198.33107860550146</v>
      </c>
      <c r="AV49" s="1">
        <f t="shared" si="18"/>
        <v>3360.1528401766477</v>
      </c>
      <c r="AW49" s="1"/>
      <c r="AX49" s="1">
        <f t="shared" si="18"/>
        <v>2133.9136356348149</v>
      </c>
      <c r="AY49" s="1">
        <f t="shared" si="18"/>
        <v>71802.859044434284</v>
      </c>
      <c r="AZ49" s="1">
        <f t="shared" si="18"/>
        <v>907.53283723055108</v>
      </c>
      <c r="BA49" s="1">
        <f t="shared" si="18"/>
        <v>1067.3804514727944</v>
      </c>
      <c r="BB49" s="1">
        <f t="shared" si="18"/>
        <v>2178.8078339713443</v>
      </c>
      <c r="BC49" s="1">
        <f t="shared" si="18"/>
        <v>1321.2615352179287</v>
      </c>
      <c r="BD49" s="1">
        <f t="shared" si="18"/>
        <v>435.04016627950961</v>
      </c>
      <c r="BE49" s="1">
        <f t="shared" si="18"/>
        <v>888.42395879671608</v>
      </c>
      <c r="BF49" s="1">
        <f t="shared" si="18"/>
        <v>151319.60040905842</v>
      </c>
      <c r="BG49" s="1">
        <f t="shared" si="18"/>
        <v>69045.300759106365</v>
      </c>
      <c r="BH49" s="1">
        <f t="shared" si="18"/>
        <v>82274.299649952212</v>
      </c>
      <c r="BI49" s="1">
        <f t="shared" si="18"/>
        <v>205.46636676081764</v>
      </c>
      <c r="BJ49" s="1">
        <f t="shared" si="18"/>
        <v>43.275704510006946</v>
      </c>
      <c r="BK49" s="1">
        <f t="shared" si="18"/>
        <v>27683.328990726848</v>
      </c>
      <c r="BL49" s="1">
        <f t="shared" si="18"/>
        <v>2506.5105183825685</v>
      </c>
      <c r="BM49" s="1">
        <f t="shared" si="18"/>
        <v>4144.6188188522256</v>
      </c>
      <c r="BN49" s="1">
        <f t="shared" si="18"/>
        <v>734.97208531381307</v>
      </c>
      <c r="BO49" s="1">
        <f t="shared" si="18"/>
        <v>601.32835203894501</v>
      </c>
      <c r="BP49" s="1">
        <f t="shared" si="18"/>
        <v>10392.67821027191</v>
      </c>
      <c r="BQ49" s="1">
        <f t="shared" si="18"/>
        <v>5729.1486007223666</v>
      </c>
      <c r="BR49" s="1">
        <f t="shared" si="18"/>
        <v>4579.3110472644248</v>
      </c>
      <c r="BS49" s="1">
        <f t="shared" si="18"/>
        <v>8863.6809431656638</v>
      </c>
      <c r="BT49" s="1">
        <f t="shared" si="18"/>
        <v>357.76930321550009</v>
      </c>
      <c r="BU49" s="1">
        <f t="shared" si="18"/>
        <v>793129.71071866422</v>
      </c>
      <c r="BV49" s="1">
        <f t="shared" si="18"/>
        <v>3592.4287589738392</v>
      </c>
      <c r="BW49" s="1">
        <f t="shared" si="18"/>
        <v>7691.2595361706035</v>
      </c>
      <c r="BX49" s="1">
        <f t="shared" si="18"/>
        <v>5921.4455314369834</v>
      </c>
      <c r="BY49" s="1">
        <f t="shared" si="18"/>
        <v>10737.847671947395</v>
      </c>
      <c r="BZ49" s="1">
        <f t="shared" si="18"/>
        <v>9006.4301182260861</v>
      </c>
      <c r="CA49" s="1">
        <f t="shared" si="18"/>
        <v>176075.96160164903</v>
      </c>
      <c r="CB49" s="1">
        <f t="shared" si="18"/>
        <v>9141.601442625999</v>
      </c>
      <c r="CF49" s="13">
        <f t="shared" si="10"/>
        <v>-0.32233592832847402</v>
      </c>
      <c r="CG49" s="13">
        <f t="shared" si="11"/>
        <v>-0.18680849692064946</v>
      </c>
      <c r="CH49" s="13">
        <f t="shared" si="12"/>
        <v>-0.37622224017471612</v>
      </c>
      <c r="CI49" s="13">
        <f t="shared" si="13"/>
        <v>-0.48627170765051364</v>
      </c>
      <c r="CJ49" s="13">
        <f t="shared" si="14"/>
        <v>-0.56095274448097587</v>
      </c>
      <c r="CK49" s="13">
        <f t="shared" si="15"/>
        <v>-0.57032924178285904</v>
      </c>
      <c r="CL49" s="13">
        <f t="shared" si="16"/>
        <v>-0.4074242186637842</v>
      </c>
    </row>
    <row r="50" spans="1:91" x14ac:dyDescent="0.25">
      <c r="A50" s="84" t="s">
        <v>593</v>
      </c>
      <c r="B50" s="1">
        <f>SUM(B3:B15)</f>
        <v>1293669.9592606502</v>
      </c>
      <c r="C50" s="1">
        <f t="shared" ref="C50:H50" si="19">SUM(C3:C15)</f>
        <v>20586.287646639001</v>
      </c>
      <c r="D50" s="1">
        <f t="shared" si="19"/>
        <v>745646.63205111993</v>
      </c>
      <c r="E50" s="1">
        <f>SUM(E3:E15)</f>
        <v>135944.18854008938</v>
      </c>
      <c r="F50" s="1">
        <f t="shared" si="19"/>
        <v>50748.232360479502</v>
      </c>
      <c r="G50" s="1">
        <f t="shared" si="19"/>
        <v>636259.16339441529</v>
      </c>
      <c r="H50" s="1">
        <f t="shared" si="19"/>
        <v>203827.80914623899</v>
      </c>
      <c r="I50" s="1"/>
      <c r="J50" s="1"/>
      <c r="K50" s="1"/>
      <c r="N50" s="1">
        <f>SUM(N3:N15)</f>
        <v>0</v>
      </c>
      <c r="O50" s="1">
        <f t="shared" ref="O50:CB50" si="20">SUM(O3:O15)</f>
        <v>746.27967215310241</v>
      </c>
      <c r="P50" s="1">
        <f t="shared" si="20"/>
        <v>1482.3937816526745</v>
      </c>
      <c r="Q50" s="1">
        <f t="shared" si="20"/>
        <v>1482.3937816526745</v>
      </c>
      <c r="R50" s="1">
        <f t="shared" si="20"/>
        <v>145.57828395699838</v>
      </c>
      <c r="S50" s="1">
        <f t="shared" si="20"/>
        <v>0</v>
      </c>
      <c r="T50" s="1">
        <f t="shared" si="20"/>
        <v>2031.5439299447135</v>
      </c>
      <c r="U50" s="1">
        <f t="shared" si="20"/>
        <v>16238.712095870167</v>
      </c>
      <c r="V50" s="1">
        <f t="shared" si="20"/>
        <v>1011452.9398675025</v>
      </c>
      <c r="W50" s="1">
        <f t="shared" si="20"/>
        <v>2444.5096242291161</v>
      </c>
      <c r="X50" s="1">
        <f t="shared" si="20"/>
        <v>1322.4936705926591</v>
      </c>
      <c r="Y50" s="1">
        <f t="shared" si="20"/>
        <v>906.82184843294192</v>
      </c>
      <c r="Z50" s="1">
        <f t="shared" si="20"/>
        <v>22263.07954577672</v>
      </c>
      <c r="AA50" s="1">
        <f t="shared" si="20"/>
        <v>0</v>
      </c>
      <c r="AB50" s="1">
        <f t="shared" si="20"/>
        <v>5000.278561243581</v>
      </c>
      <c r="AC50" s="1">
        <f t="shared" si="20"/>
        <v>5000.278561243581</v>
      </c>
      <c r="AD50" s="1"/>
      <c r="AE50" s="1"/>
      <c r="AF50" s="1">
        <f t="shared" si="20"/>
        <v>40.87185478999659</v>
      </c>
      <c r="AG50" s="1">
        <f t="shared" si="20"/>
        <v>1351.7943442999235</v>
      </c>
      <c r="AH50" s="1">
        <f t="shared" si="20"/>
        <v>76.472983381913579</v>
      </c>
      <c r="AI50" s="1"/>
      <c r="AJ50" s="1">
        <f t="shared" si="20"/>
        <v>197.93178651488674</v>
      </c>
      <c r="AK50" s="1">
        <f t="shared" si="20"/>
        <v>668.27154528092808</v>
      </c>
      <c r="AL50" s="1">
        <f t="shared" si="20"/>
        <v>10002.200389432252</v>
      </c>
      <c r="AM50" s="1"/>
      <c r="AN50" s="1">
        <f t="shared" si="20"/>
        <v>23.305498564153289</v>
      </c>
      <c r="AO50" s="1">
        <f t="shared" si="20"/>
        <v>18160.023977811266</v>
      </c>
      <c r="AP50" s="1">
        <f t="shared" si="20"/>
        <v>0</v>
      </c>
      <c r="AQ50" s="1">
        <f t="shared" si="20"/>
        <v>141032.1649130338</v>
      </c>
      <c r="AR50" s="1">
        <f t="shared" si="20"/>
        <v>494977.26617994515</v>
      </c>
      <c r="AS50" s="1">
        <f t="shared" si="20"/>
        <v>54956.590690782323</v>
      </c>
      <c r="AT50" s="1">
        <f t="shared" si="20"/>
        <v>549974.7287255167</v>
      </c>
      <c r="AU50" s="1">
        <f t="shared" si="20"/>
        <v>198.14100086669936</v>
      </c>
      <c r="AV50" s="1">
        <f t="shared" si="20"/>
        <v>2373.5609207915991</v>
      </c>
      <c r="AW50" s="1"/>
      <c r="AX50" s="1">
        <f t="shared" si="20"/>
        <v>1370.3396715275451</v>
      </c>
      <c r="AY50" s="1">
        <f t="shared" si="20"/>
        <v>59339.592292109926</v>
      </c>
      <c r="AZ50" s="1">
        <f t="shared" si="20"/>
        <v>596.4161436898379</v>
      </c>
      <c r="BA50" s="1">
        <f t="shared" si="20"/>
        <v>596.51023361182661</v>
      </c>
      <c r="BB50" s="1">
        <f t="shared" si="20"/>
        <v>1279.5426990009778</v>
      </c>
      <c r="BC50" s="1">
        <f t="shared" si="20"/>
        <v>459.76405376462924</v>
      </c>
      <c r="BD50" s="1">
        <f t="shared" si="20"/>
        <v>406.45576049370175</v>
      </c>
      <c r="BE50" s="1">
        <f t="shared" si="20"/>
        <v>698.84864552180341</v>
      </c>
      <c r="BF50" s="1">
        <f t="shared" si="20"/>
        <v>111670.8893824105</v>
      </c>
      <c r="BG50" s="1">
        <f t="shared" si="20"/>
        <v>41375.711278789357</v>
      </c>
      <c r="BH50" s="1">
        <f t="shared" si="20"/>
        <v>70295.178103621321</v>
      </c>
      <c r="BI50" s="1">
        <f t="shared" si="20"/>
        <v>203.38705482422256</v>
      </c>
      <c r="BJ50" s="1">
        <f t="shared" si="20"/>
        <v>23.167227358055928</v>
      </c>
      <c r="BK50" s="1">
        <f t="shared" si="20"/>
        <v>17799.813726647808</v>
      </c>
      <c r="BL50" s="1">
        <f t="shared" si="20"/>
        <v>2401.1893441647626</v>
      </c>
      <c r="BM50" s="1">
        <f t="shared" si="20"/>
        <v>2079.9944530544449</v>
      </c>
      <c r="BN50" s="1">
        <f t="shared" si="20"/>
        <v>264.28497257886994</v>
      </c>
      <c r="BO50" s="1">
        <f t="shared" si="20"/>
        <v>343.48999595298829</v>
      </c>
      <c r="BP50" s="1">
        <f t="shared" si="20"/>
        <v>5227.5388371739791</v>
      </c>
      <c r="BQ50" s="1">
        <f t="shared" si="20"/>
        <v>4540.7663573497621</v>
      </c>
      <c r="BR50" s="1">
        <f t="shared" si="20"/>
        <v>1450.6216497980163</v>
      </c>
      <c r="BS50" s="1">
        <f t="shared" si="20"/>
        <v>5986.529261580321</v>
      </c>
      <c r="BT50" s="1">
        <f t="shared" si="20"/>
        <v>187.81754804555661</v>
      </c>
      <c r="BU50" s="1">
        <f t="shared" si="20"/>
        <v>499692.10000815202</v>
      </c>
      <c r="BV50" s="1">
        <f t="shared" si="20"/>
        <v>215.17775079564871</v>
      </c>
      <c r="BW50" s="1">
        <f t="shared" si="20"/>
        <v>3347.1204418051366</v>
      </c>
      <c r="BX50" s="1">
        <f t="shared" si="20"/>
        <v>5642.0302679146744</v>
      </c>
      <c r="BY50" s="1">
        <f t="shared" si="20"/>
        <v>6401.7002091687709</v>
      </c>
      <c r="BZ50" s="1">
        <f t="shared" si="20"/>
        <v>8753.3377436645205</v>
      </c>
      <c r="CA50" s="1">
        <f t="shared" si="20"/>
        <v>146193.71030116937</v>
      </c>
      <c r="CB50" s="1">
        <f t="shared" si="20"/>
        <v>5022.8079135170274</v>
      </c>
      <c r="CF50" s="13">
        <f t="shared" si="10"/>
        <v>-0.21815225542876368</v>
      </c>
      <c r="CG50" s="13">
        <f t="shared" si="11"/>
        <v>-0.11785824187800348</v>
      </c>
      <c r="CH50" s="13">
        <f t="shared" si="12"/>
        <v>-0.26241908018460464</v>
      </c>
      <c r="CI50" s="13">
        <f t="shared" si="13"/>
        <v>-0.17855341532691396</v>
      </c>
      <c r="CJ50" s="13">
        <f t="shared" si="14"/>
        <v>-0.18468665105642287</v>
      </c>
      <c r="CK50" s="13">
        <f t="shared" si="15"/>
        <v>-0.21464062326062835</v>
      </c>
      <c r="CL50" s="13">
        <f t="shared" si="16"/>
        <v>-0.28275876136076833</v>
      </c>
    </row>
    <row r="51" spans="1:91" x14ac:dyDescent="0.25">
      <c r="A51" s="84" t="s">
        <v>594</v>
      </c>
      <c r="B51" s="1">
        <f>SUM(B16:B47)</f>
        <v>383293.45091660594</v>
      </c>
      <c r="C51" s="1">
        <f t="shared" ref="C51:H51" si="21">SUM(C16:C47)</f>
        <v>2912.7597374178999</v>
      </c>
      <c r="D51" s="1">
        <f t="shared" si="21"/>
        <v>368168.60168315202</v>
      </c>
      <c r="E51" s="1">
        <f>SUM(E16:E47)</f>
        <v>158607.62544899998</v>
      </c>
      <c r="F51" s="1">
        <f t="shared" si="21"/>
        <v>106513.42886431</v>
      </c>
      <c r="G51" s="1">
        <f t="shared" si="21"/>
        <v>1209641.9028304429</v>
      </c>
      <c r="H51" s="1">
        <f t="shared" si="21"/>
        <v>93308.805523720017</v>
      </c>
      <c r="I51" s="1"/>
      <c r="J51" s="1"/>
      <c r="K51" s="1"/>
      <c r="N51" s="1">
        <f>SUM(N16:N47)</f>
        <v>21.056606076762044</v>
      </c>
      <c r="O51" s="1">
        <f t="shared" ref="O51:CB51" si="22">SUM(O16:O47)</f>
        <v>1282.4063712217981</v>
      </c>
      <c r="P51" s="1">
        <f t="shared" si="22"/>
        <v>59.57400691841864</v>
      </c>
      <c r="Q51" s="1">
        <f t="shared" si="22"/>
        <v>59.57400691841864</v>
      </c>
      <c r="R51" s="1">
        <f t="shared" si="22"/>
        <v>62.252878645881147</v>
      </c>
      <c r="S51" s="1">
        <f t="shared" si="22"/>
        <v>77.663958436258952</v>
      </c>
      <c r="T51" s="1">
        <f t="shared" si="22"/>
        <v>682.22155790442878</v>
      </c>
      <c r="U51" s="1">
        <f t="shared" si="22"/>
        <v>17861.121004769499</v>
      </c>
      <c r="V51" s="1">
        <f t="shared" si="22"/>
        <v>124964.91271738391</v>
      </c>
      <c r="W51" s="1">
        <f t="shared" si="22"/>
        <v>498.63444000607558</v>
      </c>
      <c r="X51" s="1">
        <f t="shared" si="22"/>
        <v>1516.6143159521519</v>
      </c>
      <c r="Y51" s="1">
        <f t="shared" si="22"/>
        <v>201.81604560426814</v>
      </c>
      <c r="Z51" s="1">
        <f t="shared" si="22"/>
        <v>332.00977413484702</v>
      </c>
      <c r="AA51" s="1">
        <f t="shared" si="22"/>
        <v>12.220720532273599</v>
      </c>
      <c r="AB51" s="1">
        <f t="shared" si="22"/>
        <v>2527.1614918119822</v>
      </c>
      <c r="AC51" s="1">
        <f t="shared" si="22"/>
        <v>2527.1614918119822</v>
      </c>
      <c r="AD51" s="1"/>
      <c r="AE51" s="1"/>
      <c r="AF51" s="1">
        <f t="shared" si="22"/>
        <v>0</v>
      </c>
      <c r="AG51" s="1">
        <f t="shared" si="22"/>
        <v>40.952734895377048</v>
      </c>
      <c r="AH51" s="1">
        <f t="shared" si="22"/>
        <v>12.131212229542824</v>
      </c>
      <c r="AI51" s="1"/>
      <c r="AJ51" s="1">
        <f t="shared" si="22"/>
        <v>694.59554694529163</v>
      </c>
      <c r="AK51" s="1">
        <f t="shared" si="22"/>
        <v>468.34926626749569</v>
      </c>
      <c r="AL51" s="1">
        <f t="shared" si="22"/>
        <v>373.82875737283018</v>
      </c>
      <c r="AM51" s="1"/>
      <c r="AN51" s="1">
        <f t="shared" si="22"/>
        <v>10.763414747578826</v>
      </c>
      <c r="AO51" s="1">
        <f t="shared" si="22"/>
        <v>949.20168536284348</v>
      </c>
      <c r="AP51" s="1">
        <f t="shared" si="22"/>
        <v>0</v>
      </c>
      <c r="AQ51" s="1">
        <f t="shared" si="22"/>
        <v>33260.430290428631</v>
      </c>
      <c r="AR51" s="1">
        <f t="shared" si="22"/>
        <v>130318.59724430054</v>
      </c>
      <c r="AS51" s="1">
        <f t="shared" si="22"/>
        <v>14479.845388221898</v>
      </c>
      <c r="AT51" s="1">
        <f t="shared" si="22"/>
        <v>144798.44263252249</v>
      </c>
      <c r="AU51" s="1">
        <f t="shared" si="22"/>
        <v>0.19007773880207762</v>
      </c>
      <c r="AV51" s="1">
        <f t="shared" si="22"/>
        <v>986.5919193850483</v>
      </c>
      <c r="AW51" s="1"/>
      <c r="AX51" s="1">
        <f t="shared" si="22"/>
        <v>763.57396410727006</v>
      </c>
      <c r="AY51" s="1">
        <f t="shared" si="22"/>
        <v>12463.266752324373</v>
      </c>
      <c r="AZ51" s="1">
        <f t="shared" si="22"/>
        <v>311.11669354071313</v>
      </c>
      <c r="BA51" s="1">
        <f t="shared" si="22"/>
        <v>470.87021786096795</v>
      </c>
      <c r="BB51" s="1">
        <f t="shared" si="22"/>
        <v>899.26513497036638</v>
      </c>
      <c r="BC51" s="1">
        <f t="shared" si="22"/>
        <v>861.49748145329966</v>
      </c>
      <c r="BD51" s="1">
        <f t="shared" si="22"/>
        <v>28.584405785807768</v>
      </c>
      <c r="BE51" s="1">
        <f t="shared" si="22"/>
        <v>189.57531327491267</v>
      </c>
      <c r="BF51" s="1">
        <f t="shared" si="22"/>
        <v>39648.711026647907</v>
      </c>
      <c r="BG51" s="1">
        <f t="shared" si="22"/>
        <v>27669.589480317012</v>
      </c>
      <c r="BH51" s="1">
        <f t="shared" si="22"/>
        <v>11979.121546330889</v>
      </c>
      <c r="BI51" s="1">
        <f t="shared" si="22"/>
        <v>2.0793119365950705</v>
      </c>
      <c r="BJ51" s="1">
        <f t="shared" si="22"/>
        <v>20.108477151951014</v>
      </c>
      <c r="BK51" s="1">
        <f t="shared" si="22"/>
        <v>9883.5152640790366</v>
      </c>
      <c r="BL51" s="1">
        <f t="shared" si="22"/>
        <v>105.32117421780546</v>
      </c>
      <c r="BM51" s="1">
        <f t="shared" si="22"/>
        <v>2064.6243657977807</v>
      </c>
      <c r="BN51" s="1">
        <f t="shared" si="22"/>
        <v>470.68711273494324</v>
      </c>
      <c r="BO51" s="1">
        <f t="shared" si="22"/>
        <v>257.83835608595666</v>
      </c>
      <c r="BP51" s="1">
        <f t="shared" si="22"/>
        <v>5165.1393730979298</v>
      </c>
      <c r="BQ51" s="1">
        <f t="shared" si="22"/>
        <v>1188.3822433726059</v>
      </c>
      <c r="BR51" s="1">
        <f t="shared" si="22"/>
        <v>3128.6893974664085</v>
      </c>
      <c r="BS51" s="1">
        <f t="shared" si="22"/>
        <v>2877.1516815853429</v>
      </c>
      <c r="BT51" s="1">
        <f t="shared" si="22"/>
        <v>169.95175516994348</v>
      </c>
      <c r="BU51" s="1">
        <f t="shared" si="22"/>
        <v>293437.61071051209</v>
      </c>
      <c r="BV51" s="1">
        <f t="shared" si="22"/>
        <v>3377.2510081781907</v>
      </c>
      <c r="BW51" s="1">
        <f t="shared" si="22"/>
        <v>4344.139094365466</v>
      </c>
      <c r="BX51" s="1">
        <f t="shared" si="22"/>
        <v>279.41526352230835</v>
      </c>
      <c r="BY51" s="1">
        <f t="shared" si="22"/>
        <v>4336.1474627786247</v>
      </c>
      <c r="BZ51" s="1">
        <f t="shared" si="22"/>
        <v>253.09237456156615</v>
      </c>
      <c r="CA51" s="1">
        <f t="shared" si="22"/>
        <v>29882.251300479635</v>
      </c>
      <c r="CB51" s="1">
        <f t="shared" si="22"/>
        <v>4118.7935291089689</v>
      </c>
      <c r="CF51" s="13">
        <f t="shared" si="10"/>
        <v>-0.6739706550723904</v>
      </c>
      <c r="CG51" s="13">
        <f t="shared" si="11"/>
        <v>-0.67412290372968053</v>
      </c>
      <c r="CH51" s="13">
        <f t="shared" si="12"/>
        <v>-0.60670616133328814</v>
      </c>
      <c r="CI51" s="13">
        <f t="shared" si="13"/>
        <v>-0.75002014616632107</v>
      </c>
      <c r="CJ51" s="13">
        <f t="shared" si="14"/>
        <v>-0.74022440385835331</v>
      </c>
      <c r="CK51" s="13">
        <f t="shared" si="15"/>
        <v>-0.75741778618622835</v>
      </c>
      <c r="CL51" s="13">
        <f t="shared" si="16"/>
        <v>-0.67974886043436411</v>
      </c>
    </row>
    <row r="53" spans="1:91" x14ac:dyDescent="0.25">
      <c r="A53" s="84" t="s">
        <v>663</v>
      </c>
    </row>
    <row r="54" spans="1:91" x14ac:dyDescent="0.25">
      <c r="A54" s="81" t="s">
        <v>615</v>
      </c>
      <c r="B54" s="15">
        <v>11918.290445000001</v>
      </c>
      <c r="C54" s="15">
        <v>4.7904554901000003</v>
      </c>
      <c r="D54" s="15">
        <v>15932.355879000001</v>
      </c>
      <c r="E54" s="15">
        <v>3966.1397357999999</v>
      </c>
      <c r="F54" s="15">
        <v>1572.4461045</v>
      </c>
      <c r="G54" s="15">
        <v>13916.735377000001</v>
      </c>
      <c r="H54" s="15">
        <v>4902.6125552000003</v>
      </c>
      <c r="I54" s="15">
        <v>2631.9990265000001</v>
      </c>
      <c r="J54" s="15"/>
      <c r="K54" s="15"/>
      <c r="L54" s="15"/>
      <c r="M54" s="15" t="s">
        <v>423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26"/>
      <c r="CD54" s="26" t="e">
        <f t="shared" ref="CD54:CD66" si="23">AQ54/CA54</f>
        <v>#DIV/0!</v>
      </c>
      <c r="CE54" s="25" t="e">
        <f t="shared" ref="CE54:CE66" si="24">AF54/AT54</f>
        <v>#DIV/0!</v>
      </c>
      <c r="CF54" s="13">
        <f t="shared" ref="CF54:CF66" si="25">IF(B54=0,"",(V54-B54)/B54)</f>
        <v>-1</v>
      </c>
      <c r="CG54" s="13">
        <f t="shared" ref="CG54:CG66" si="26">IF(C54=0,"",(AO54-C54)/C54)</f>
        <v>-1</v>
      </c>
      <c r="CH54" s="13">
        <f t="shared" ref="CH54:CH66" si="27">IF(D54=0,"",(AT54-D54)/D54)</f>
        <v>-1</v>
      </c>
      <c r="CI54" s="13">
        <f t="shared" ref="CI54:CI66" si="28">IF(E54=0,"",(BF54-E54)/E54)</f>
        <v>-1</v>
      </c>
      <c r="CJ54" s="13">
        <f t="shared" ref="CJ54:CJ66" si="29">IF(F54=0,"",(BG54-F54)/F54)</f>
        <v>-1</v>
      </c>
      <c r="CK54" s="13">
        <f t="shared" ref="CK54:CK66" si="30">IF(G54=0,"",(BU54-G54)/G54)</f>
        <v>-1</v>
      </c>
      <c r="CL54" s="13">
        <f t="shared" ref="CL54:CL66" si="31">IF(H54=0,"",(CA54-H54)/H54)</f>
        <v>-1</v>
      </c>
      <c r="CM54" s="13">
        <f t="shared" ref="CM54:CM66" si="32">IF(I54=0,"",(AY54-I54)/I54)</f>
        <v>-1</v>
      </c>
    </row>
    <row r="55" spans="1:91" x14ac:dyDescent="0.25">
      <c r="A55" s="81" t="s">
        <v>424</v>
      </c>
      <c r="B55" s="15">
        <v>122.9472825</v>
      </c>
      <c r="C55" s="15">
        <v>16.076480788000001</v>
      </c>
      <c r="D55" s="15">
        <v>103.64605004000001</v>
      </c>
      <c r="E55" s="15">
        <v>2.8818209474000001</v>
      </c>
      <c r="F55" s="15">
        <v>2.5543467335000001</v>
      </c>
      <c r="G55" s="15">
        <v>41.962235905</v>
      </c>
      <c r="H55" s="15">
        <v>225.25603415</v>
      </c>
      <c r="I55" s="15">
        <v>58.387338483000001</v>
      </c>
      <c r="J55" s="15"/>
      <c r="K55" s="15"/>
      <c r="L55" s="15"/>
      <c r="M55" s="15" t="s">
        <v>424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26"/>
      <c r="CD55" s="26" t="e">
        <f t="shared" si="23"/>
        <v>#DIV/0!</v>
      </c>
      <c r="CE55" s="25" t="e">
        <f t="shared" si="24"/>
        <v>#DIV/0!</v>
      </c>
      <c r="CF55" s="13">
        <f t="shared" si="25"/>
        <v>-1</v>
      </c>
      <c r="CG55" s="13">
        <f t="shared" si="26"/>
        <v>-1</v>
      </c>
      <c r="CH55" s="13">
        <f t="shared" si="27"/>
        <v>-1</v>
      </c>
      <c r="CI55" s="13">
        <f t="shared" si="28"/>
        <v>-1</v>
      </c>
      <c r="CJ55" s="13">
        <f t="shared" si="29"/>
        <v>-1</v>
      </c>
      <c r="CK55" s="13">
        <f t="shared" si="30"/>
        <v>-1</v>
      </c>
      <c r="CL55" s="13">
        <f t="shared" si="31"/>
        <v>-1</v>
      </c>
      <c r="CM55" s="13">
        <f t="shared" si="32"/>
        <v>-1</v>
      </c>
    </row>
    <row r="56" spans="1:91" x14ac:dyDescent="0.25">
      <c r="A56" s="81" t="s">
        <v>616</v>
      </c>
      <c r="B56" s="15">
        <v>6934.3531745</v>
      </c>
      <c r="C56" s="15">
        <v>88.177605131000007</v>
      </c>
      <c r="D56" s="15">
        <v>16224.954522</v>
      </c>
      <c r="E56" s="15">
        <v>1071.419995</v>
      </c>
      <c r="F56" s="15">
        <v>565.00204262</v>
      </c>
      <c r="G56" s="15">
        <v>51849.333571000003</v>
      </c>
      <c r="H56" s="15">
        <v>3494.9945281</v>
      </c>
      <c r="I56" s="15">
        <v>1529.0491526000001</v>
      </c>
      <c r="J56" s="15"/>
      <c r="K56" s="15"/>
      <c r="L56" s="15"/>
      <c r="M56" s="15" t="s">
        <v>425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26"/>
      <c r="CD56" s="26" t="e">
        <f t="shared" si="23"/>
        <v>#DIV/0!</v>
      </c>
      <c r="CE56" s="25" t="e">
        <f t="shared" si="24"/>
        <v>#DIV/0!</v>
      </c>
      <c r="CF56" s="13">
        <f t="shared" si="25"/>
        <v>-1</v>
      </c>
      <c r="CG56" s="13">
        <f t="shared" si="26"/>
        <v>-1</v>
      </c>
      <c r="CH56" s="13">
        <f t="shared" si="27"/>
        <v>-1</v>
      </c>
      <c r="CI56" s="13">
        <f t="shared" si="28"/>
        <v>-1</v>
      </c>
      <c r="CJ56" s="13">
        <f t="shared" si="29"/>
        <v>-1</v>
      </c>
      <c r="CK56" s="13">
        <f t="shared" si="30"/>
        <v>-1</v>
      </c>
      <c r="CL56" s="13">
        <f t="shared" si="31"/>
        <v>-1</v>
      </c>
      <c r="CM56" s="13">
        <f t="shared" si="32"/>
        <v>-1</v>
      </c>
    </row>
    <row r="57" spans="1:91" x14ac:dyDescent="0.25">
      <c r="A57" s="81" t="s">
        <v>617</v>
      </c>
      <c r="B57" s="15">
        <v>11697.894677</v>
      </c>
      <c r="C57" s="15">
        <v>337.83793771000001</v>
      </c>
      <c r="D57" s="15">
        <v>12321.654939</v>
      </c>
      <c r="E57" s="15">
        <v>1971.3915340999999</v>
      </c>
      <c r="F57" s="15">
        <v>994.19433352999999</v>
      </c>
      <c r="G57" s="15">
        <v>10160.954318</v>
      </c>
      <c r="H57" s="15">
        <v>3546.6867228000001</v>
      </c>
      <c r="I57" s="15">
        <v>1371.6157166</v>
      </c>
      <c r="J57" s="15"/>
      <c r="K57" s="15"/>
      <c r="L57" s="15"/>
      <c r="M57" s="15" t="s">
        <v>426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26"/>
      <c r="CD57" s="26" t="e">
        <f t="shared" si="23"/>
        <v>#DIV/0!</v>
      </c>
      <c r="CE57" s="25" t="e">
        <f t="shared" si="24"/>
        <v>#DIV/0!</v>
      </c>
      <c r="CF57" s="13">
        <f t="shared" si="25"/>
        <v>-1</v>
      </c>
      <c r="CG57" s="13">
        <f t="shared" si="26"/>
        <v>-1</v>
      </c>
      <c r="CH57" s="13">
        <f t="shared" si="27"/>
        <v>-1</v>
      </c>
      <c r="CI57" s="13">
        <f t="shared" si="28"/>
        <v>-1</v>
      </c>
      <c r="CJ57" s="13">
        <f t="shared" si="29"/>
        <v>-1</v>
      </c>
      <c r="CK57" s="13">
        <f t="shared" si="30"/>
        <v>-1</v>
      </c>
      <c r="CL57" s="13">
        <f t="shared" si="31"/>
        <v>-1</v>
      </c>
      <c r="CM57" s="13">
        <f t="shared" si="32"/>
        <v>-1</v>
      </c>
    </row>
    <row r="58" spans="1:91" x14ac:dyDescent="0.25">
      <c r="A58" s="81" t="s">
        <v>618</v>
      </c>
      <c r="B58" s="15">
        <v>389613.16759000003</v>
      </c>
      <c r="C58" s="15">
        <v>965.63003217000005</v>
      </c>
      <c r="D58" s="15">
        <v>34714.244661999997</v>
      </c>
      <c r="E58" s="15">
        <v>10376.895159</v>
      </c>
      <c r="F58" s="15">
        <v>7229.7312038999999</v>
      </c>
      <c r="G58" s="15">
        <v>85996.469211999996</v>
      </c>
      <c r="H58" s="15">
        <v>24936.670179000001</v>
      </c>
      <c r="I58" s="15">
        <v>8402.7772624000008</v>
      </c>
      <c r="J58" s="15"/>
      <c r="K58" s="15"/>
      <c r="L58" s="15"/>
      <c r="M58" s="15" t="s">
        <v>427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26"/>
      <c r="CD58" s="26" t="e">
        <f t="shared" si="23"/>
        <v>#DIV/0!</v>
      </c>
      <c r="CE58" s="25" t="e">
        <f t="shared" si="24"/>
        <v>#DIV/0!</v>
      </c>
      <c r="CF58" s="13">
        <f t="shared" si="25"/>
        <v>-1</v>
      </c>
      <c r="CG58" s="13">
        <f t="shared" si="26"/>
        <v>-1</v>
      </c>
      <c r="CH58" s="13">
        <f t="shared" si="27"/>
        <v>-1</v>
      </c>
      <c r="CI58" s="13">
        <f t="shared" si="28"/>
        <v>-1</v>
      </c>
      <c r="CJ58" s="13">
        <f t="shared" si="29"/>
        <v>-1</v>
      </c>
      <c r="CK58" s="13">
        <f t="shared" si="30"/>
        <v>-1</v>
      </c>
      <c r="CL58" s="13">
        <f t="shared" si="31"/>
        <v>-1</v>
      </c>
      <c r="CM58" s="13">
        <f t="shared" si="32"/>
        <v>-1</v>
      </c>
    </row>
    <row r="59" spans="1:91" x14ac:dyDescent="0.25">
      <c r="A59" s="82" t="s">
        <v>619</v>
      </c>
      <c r="B59" s="15">
        <v>66259.617616999996</v>
      </c>
      <c r="C59" s="15">
        <v>2806.0567556000001</v>
      </c>
      <c r="D59" s="15">
        <v>65458.253162000001</v>
      </c>
      <c r="E59" s="15">
        <v>14321.729071</v>
      </c>
      <c r="F59" s="15">
        <v>8087.3174924000004</v>
      </c>
      <c r="G59" s="15">
        <v>98463.651177000007</v>
      </c>
      <c r="H59" s="15">
        <v>42556.042452000002</v>
      </c>
      <c r="I59" s="15">
        <v>16042.182070999999</v>
      </c>
      <c r="J59" s="15"/>
      <c r="K59" s="15"/>
      <c r="L59" s="15"/>
      <c r="M59" s="15" t="s">
        <v>428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26"/>
      <c r="CD59" s="26" t="e">
        <f t="shared" si="23"/>
        <v>#DIV/0!</v>
      </c>
      <c r="CE59" s="25" t="e">
        <f t="shared" si="24"/>
        <v>#DIV/0!</v>
      </c>
      <c r="CF59" s="13">
        <f t="shared" si="25"/>
        <v>-1</v>
      </c>
      <c r="CG59" s="13">
        <f t="shared" si="26"/>
        <v>-1</v>
      </c>
      <c r="CH59" s="13">
        <f t="shared" si="27"/>
        <v>-1</v>
      </c>
      <c r="CI59" s="13">
        <f t="shared" si="28"/>
        <v>-1</v>
      </c>
      <c r="CJ59" s="13">
        <f t="shared" si="29"/>
        <v>-1</v>
      </c>
      <c r="CK59" s="13">
        <f t="shared" si="30"/>
        <v>-1</v>
      </c>
      <c r="CL59" s="13">
        <f t="shared" si="31"/>
        <v>-1</v>
      </c>
      <c r="CM59" s="13">
        <f t="shared" si="32"/>
        <v>-1</v>
      </c>
    </row>
    <row r="60" spans="1:91" x14ac:dyDescent="0.25">
      <c r="A60" s="81" t="s">
        <v>620</v>
      </c>
      <c r="B60" s="15">
        <v>4264.3542158999999</v>
      </c>
      <c r="C60" s="15">
        <v>2858.8523989</v>
      </c>
      <c r="D60" s="15">
        <v>2983.0158007999999</v>
      </c>
      <c r="E60" s="15">
        <v>1934.514715</v>
      </c>
      <c r="F60" s="15">
        <v>963.98279407999996</v>
      </c>
      <c r="G60" s="15">
        <v>1767.9021161000001</v>
      </c>
      <c r="H60" s="15">
        <v>11214.681643</v>
      </c>
      <c r="I60" s="15">
        <v>3442.2385026000002</v>
      </c>
      <c r="J60" s="15"/>
      <c r="K60" s="15"/>
      <c r="L60" s="15"/>
      <c r="M60" s="15" t="s">
        <v>429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26"/>
      <c r="CD60" s="26" t="e">
        <f t="shared" si="23"/>
        <v>#DIV/0!</v>
      </c>
      <c r="CE60" s="25" t="e">
        <f t="shared" si="24"/>
        <v>#DIV/0!</v>
      </c>
      <c r="CF60" s="13">
        <f t="shared" si="25"/>
        <v>-1</v>
      </c>
      <c r="CG60" s="13">
        <f t="shared" si="26"/>
        <v>-1</v>
      </c>
      <c r="CH60" s="13">
        <f t="shared" si="27"/>
        <v>-1</v>
      </c>
      <c r="CI60" s="13">
        <f t="shared" si="28"/>
        <v>-1</v>
      </c>
      <c r="CJ60" s="13">
        <f t="shared" si="29"/>
        <v>-1</v>
      </c>
      <c r="CK60" s="13">
        <f t="shared" si="30"/>
        <v>-1</v>
      </c>
      <c r="CL60" s="13">
        <f t="shared" si="31"/>
        <v>-1</v>
      </c>
      <c r="CM60" s="13">
        <f t="shared" si="32"/>
        <v>-1</v>
      </c>
    </row>
    <row r="61" spans="1:91" x14ac:dyDescent="0.25">
      <c r="A61" s="81" t="s">
        <v>621</v>
      </c>
      <c r="B61" s="15">
        <v>55983.505927999999</v>
      </c>
      <c r="C61" s="15">
        <v>1123.2652250000001</v>
      </c>
      <c r="D61" s="15">
        <v>38973.851532000001</v>
      </c>
      <c r="E61" s="15">
        <v>7522.6476382000001</v>
      </c>
      <c r="F61" s="15">
        <v>4606.6502872000001</v>
      </c>
      <c r="G61" s="15">
        <v>57193.389778999997</v>
      </c>
      <c r="H61" s="15">
        <v>14904.608586</v>
      </c>
      <c r="I61" s="15">
        <v>7365.7886172999997</v>
      </c>
      <c r="J61" s="15"/>
      <c r="K61" s="15"/>
      <c r="L61" s="15"/>
      <c r="M61" s="15" t="s">
        <v>430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26"/>
      <c r="CD61" s="26" t="e">
        <f t="shared" si="23"/>
        <v>#DIV/0!</v>
      </c>
      <c r="CE61" s="25" t="e">
        <f t="shared" si="24"/>
        <v>#DIV/0!</v>
      </c>
      <c r="CF61" s="13">
        <f t="shared" si="25"/>
        <v>-1</v>
      </c>
      <c r="CG61" s="13">
        <f t="shared" si="26"/>
        <v>-1</v>
      </c>
      <c r="CH61" s="13">
        <f t="shared" si="27"/>
        <v>-1</v>
      </c>
      <c r="CI61" s="13">
        <f t="shared" si="28"/>
        <v>-1</v>
      </c>
      <c r="CJ61" s="13">
        <f t="shared" si="29"/>
        <v>-1</v>
      </c>
      <c r="CK61" s="13">
        <f t="shared" si="30"/>
        <v>-1</v>
      </c>
      <c r="CL61" s="13">
        <f t="shared" si="31"/>
        <v>-1</v>
      </c>
      <c r="CM61" s="13">
        <f t="shared" si="32"/>
        <v>-1</v>
      </c>
    </row>
    <row r="62" spans="1:91" x14ac:dyDescent="0.25">
      <c r="A62" s="81" t="s">
        <v>622</v>
      </c>
      <c r="B62" s="15">
        <v>572539.9277</v>
      </c>
      <c r="C62" s="15">
        <v>10808.966839000001</v>
      </c>
      <c r="D62" s="15">
        <v>463996.86911999999</v>
      </c>
      <c r="E62" s="15">
        <v>24058.739328</v>
      </c>
      <c r="F62" s="15">
        <v>12233.841570000001</v>
      </c>
      <c r="G62" s="15">
        <v>241868.37429000001</v>
      </c>
      <c r="H62" s="15">
        <v>80887.728656000007</v>
      </c>
      <c r="I62" s="15">
        <v>40596.401605999999</v>
      </c>
      <c r="J62" s="15"/>
      <c r="K62" s="15"/>
      <c r="L62" s="15"/>
      <c r="M62" s="15" t="s">
        <v>431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26"/>
      <c r="CD62" s="26" t="e">
        <f t="shared" si="23"/>
        <v>#DIV/0!</v>
      </c>
      <c r="CE62" s="25" t="e">
        <f t="shared" si="24"/>
        <v>#DIV/0!</v>
      </c>
      <c r="CF62" s="13">
        <f t="shared" si="25"/>
        <v>-1</v>
      </c>
      <c r="CG62" s="13">
        <f t="shared" si="26"/>
        <v>-1</v>
      </c>
      <c r="CH62" s="13">
        <f t="shared" si="27"/>
        <v>-1</v>
      </c>
      <c r="CI62" s="13">
        <f t="shared" si="28"/>
        <v>-1</v>
      </c>
      <c r="CJ62" s="13">
        <f t="shared" si="29"/>
        <v>-1</v>
      </c>
      <c r="CK62" s="13">
        <f t="shared" si="30"/>
        <v>-1</v>
      </c>
      <c r="CL62" s="13">
        <f t="shared" si="31"/>
        <v>-1</v>
      </c>
      <c r="CM62" s="13">
        <f t="shared" si="32"/>
        <v>-1</v>
      </c>
    </row>
    <row r="63" spans="1:91" x14ac:dyDescent="0.25">
      <c r="A63" s="81" t="s">
        <v>623</v>
      </c>
      <c r="B63" s="15">
        <v>168657.99538000001</v>
      </c>
      <c r="C63" s="15">
        <v>1575.8831132</v>
      </c>
      <c r="D63" s="15">
        <v>79660.530303000007</v>
      </c>
      <c r="E63" s="15">
        <v>67973.873852000004</v>
      </c>
      <c r="F63" s="15">
        <v>13856.965869</v>
      </c>
      <c r="G63" s="15">
        <v>74598.494833000004</v>
      </c>
      <c r="H63" s="15">
        <v>16055.542611999999</v>
      </c>
      <c r="I63" s="15">
        <v>4322.7308492000002</v>
      </c>
      <c r="J63" s="15"/>
      <c r="K63" s="15"/>
      <c r="L63" s="15"/>
      <c r="M63" s="15" t="s">
        <v>432</v>
      </c>
      <c r="N63" s="15">
        <v>0</v>
      </c>
      <c r="O63" s="15">
        <v>0.42769817589010101</v>
      </c>
      <c r="P63" s="15">
        <v>0.63233917211101998</v>
      </c>
      <c r="Q63" s="15">
        <v>0.63233917211101998</v>
      </c>
      <c r="R63" s="15">
        <v>0.86341022609170404</v>
      </c>
      <c r="S63" s="15">
        <v>0</v>
      </c>
      <c r="T63" s="15">
        <v>5.6679066896583903</v>
      </c>
      <c r="U63" s="15">
        <v>0.84671265195742595</v>
      </c>
      <c r="V63" s="15">
        <v>44706.214056652301</v>
      </c>
      <c r="W63" s="15">
        <v>3.7435688811788501</v>
      </c>
      <c r="X63" s="15">
        <v>1.1767659645292701</v>
      </c>
      <c r="Y63" s="15">
        <v>3.7344080781776201</v>
      </c>
      <c r="Z63" s="15">
        <v>0.81760522148787795</v>
      </c>
      <c r="AA63" s="15">
        <v>0</v>
      </c>
      <c r="AB63" s="15">
        <v>10.3537180645757</v>
      </c>
      <c r="AC63" s="15">
        <v>10.3537180645757</v>
      </c>
      <c r="AD63" s="15">
        <v>0.24062554187633101</v>
      </c>
      <c r="AE63" s="15">
        <v>0</v>
      </c>
      <c r="AF63" s="15">
        <v>6.1114703373071601E-2</v>
      </c>
      <c r="AG63" s="15">
        <v>4.1783780386612097</v>
      </c>
      <c r="AH63" s="15">
        <v>0.18014596717478701</v>
      </c>
      <c r="AI63" s="15">
        <v>0</v>
      </c>
      <c r="AJ63" s="15">
        <v>1.3470248223007899</v>
      </c>
      <c r="AK63" s="15">
        <v>7.1625488867210596E-2</v>
      </c>
      <c r="AL63" s="15">
        <v>309.08376066537198</v>
      </c>
      <c r="AM63" s="15">
        <v>0.19915196854445</v>
      </c>
      <c r="AN63" s="15">
        <v>0.15860114464776501</v>
      </c>
      <c r="AO63" s="15">
        <v>8.8279473216598507E-3</v>
      </c>
      <c r="AP63" s="15">
        <v>0</v>
      </c>
      <c r="AQ63" s="15">
        <v>708.15070247523795</v>
      </c>
      <c r="AR63" s="15">
        <v>1479.3407934654899</v>
      </c>
      <c r="AS63" s="15">
        <v>164.30996505453601</v>
      </c>
      <c r="AT63" s="15">
        <v>1643.7118732234001</v>
      </c>
      <c r="AU63" s="15">
        <v>9.1957308266705091</v>
      </c>
      <c r="AV63" s="15">
        <v>5.48525778089365</v>
      </c>
      <c r="AW63" s="15">
        <v>0</v>
      </c>
      <c r="AX63" s="15">
        <v>78.274691271570802</v>
      </c>
      <c r="AY63" s="15">
        <v>157.863297585178</v>
      </c>
      <c r="AZ63" s="15">
        <v>2.0615436260520101</v>
      </c>
      <c r="BA63" s="15">
        <v>3.86656550890942</v>
      </c>
      <c r="BB63" s="15">
        <v>8.0101242336238201</v>
      </c>
      <c r="BC63" s="15">
        <v>3.02148224783258</v>
      </c>
      <c r="BD63" s="15">
        <v>3.2628936483738098</v>
      </c>
      <c r="BE63" s="15">
        <v>1.4626102969074599</v>
      </c>
      <c r="BF63" s="15">
        <v>416.62950680712902</v>
      </c>
      <c r="BG63" s="15">
        <v>365.34470849542799</v>
      </c>
      <c r="BH63" s="15">
        <v>51.284798311700499</v>
      </c>
      <c r="BI63" s="15">
        <v>7.8663245872672203</v>
      </c>
      <c r="BJ63" s="15">
        <v>0.106826677689776</v>
      </c>
      <c r="BK63" s="15">
        <v>197.16146909395599</v>
      </c>
      <c r="BL63" s="15">
        <v>11.453019252192099</v>
      </c>
      <c r="BM63" s="15">
        <v>5.9097625977634101</v>
      </c>
      <c r="BN63" s="15">
        <v>0.16815079817589501</v>
      </c>
      <c r="BO63" s="15">
        <v>1.2805516297116899</v>
      </c>
      <c r="BP63" s="15">
        <v>14.8615370726477</v>
      </c>
      <c r="BQ63" s="15">
        <v>30.9480091032083</v>
      </c>
      <c r="BR63" s="15">
        <v>12.349153559637699</v>
      </c>
      <c r="BS63" s="15">
        <v>13.977540791679701</v>
      </c>
      <c r="BT63" s="15">
        <v>0.25046160143741297</v>
      </c>
      <c r="BU63" s="15">
        <v>11741.3738927253</v>
      </c>
      <c r="BV63" s="15">
        <v>1.4574482784715499</v>
      </c>
      <c r="BW63" s="15">
        <v>0</v>
      </c>
      <c r="BX63" s="15">
        <v>0.66929212248105996</v>
      </c>
      <c r="BY63" s="15">
        <v>9.2683741180773005</v>
      </c>
      <c r="BZ63" s="15">
        <v>93.917048419384798</v>
      </c>
      <c r="CA63" s="15">
        <v>817.69199536588599</v>
      </c>
      <c r="CB63" s="15">
        <v>57.736774187006702</v>
      </c>
      <c r="CC63" s="26"/>
      <c r="CD63" s="26">
        <f t="shared" si="23"/>
        <v>0.86603599703622813</v>
      </c>
      <c r="CE63" s="25">
        <f t="shared" si="24"/>
        <v>3.7180910090539564E-5</v>
      </c>
      <c r="CF63" s="13">
        <f t="shared" si="25"/>
        <v>-0.73492976745083671</v>
      </c>
      <c r="CG63" s="13">
        <f t="shared" si="26"/>
        <v>-0.9999943980951076</v>
      </c>
      <c r="CH63" s="13">
        <f t="shared" si="27"/>
        <v>-0.97936604405002947</v>
      </c>
      <c r="CI63" s="13">
        <f t="shared" si="28"/>
        <v>-0.99387074057726554</v>
      </c>
      <c r="CJ63" s="13">
        <f t="shared" si="29"/>
        <v>-0.97363458119553026</v>
      </c>
      <c r="CK63" s="13">
        <f t="shared" si="30"/>
        <v>-0.84260575338671195</v>
      </c>
      <c r="CL63" s="13">
        <f t="shared" si="31"/>
        <v>-0.94907104573627188</v>
      </c>
      <c r="CM63" s="13">
        <f t="shared" si="32"/>
        <v>-0.9634806553791353</v>
      </c>
    </row>
    <row r="64" spans="1:91" x14ac:dyDescent="0.25">
      <c r="A64" s="81" t="s">
        <v>541</v>
      </c>
      <c r="B64" s="15">
        <v>794.02056634999997</v>
      </c>
      <c r="C64" s="15">
        <v>1.86547676E-2</v>
      </c>
      <c r="D64" s="15">
        <v>321.87937068000002</v>
      </c>
      <c r="E64" s="15">
        <v>16.102210071999998</v>
      </c>
      <c r="F64" s="15">
        <v>11.263286686000001</v>
      </c>
      <c r="G64" s="15">
        <v>1.11279473E-2</v>
      </c>
      <c r="H64" s="15">
        <v>42.942381369000003</v>
      </c>
      <c r="I64" s="15">
        <v>1.7430390839000001</v>
      </c>
      <c r="J64" s="15"/>
      <c r="K64" s="15"/>
      <c r="L64" s="15"/>
      <c r="M64" s="15" t="s">
        <v>541</v>
      </c>
      <c r="N64" s="15">
        <v>0</v>
      </c>
      <c r="O64" s="15">
        <v>0.11308147786923201</v>
      </c>
      <c r="P64" s="15">
        <v>0.81302325947783305</v>
      </c>
      <c r="Q64" s="15">
        <v>0.81302325947783305</v>
      </c>
      <c r="R64" s="15">
        <v>0.71972461895864703</v>
      </c>
      <c r="S64" s="15">
        <v>0</v>
      </c>
      <c r="T64" s="15">
        <v>0.53630078230660805</v>
      </c>
      <c r="U64" s="15">
        <v>25.965341750800501</v>
      </c>
      <c r="V64" s="15">
        <v>794.02215027805698</v>
      </c>
      <c r="W64" s="15">
        <v>3.4673462852229799</v>
      </c>
      <c r="X64" s="15">
        <v>0.22485039932207801</v>
      </c>
      <c r="Y64" s="15">
        <v>0.99937610869888704</v>
      </c>
      <c r="Z64" s="15">
        <v>1.5960293420283499E-2</v>
      </c>
      <c r="AA64" s="15">
        <v>0</v>
      </c>
      <c r="AB64" s="15">
        <v>18.983474590298499</v>
      </c>
      <c r="AC64" s="15">
        <v>18.983474590298499</v>
      </c>
      <c r="AD64" s="15">
        <v>0.34185035247760898</v>
      </c>
      <c r="AE64" s="15">
        <v>0</v>
      </c>
      <c r="AF64" s="15">
        <v>0.117451908486141</v>
      </c>
      <c r="AG64" s="15">
        <v>0.14463122927407299</v>
      </c>
      <c r="AH64" s="15">
        <v>3.2192121906777501E-4</v>
      </c>
      <c r="AI64" s="15">
        <v>0</v>
      </c>
      <c r="AJ64" s="15">
        <v>1.9136759777216299</v>
      </c>
      <c r="AK64" s="15">
        <v>2.2573403153711702E-3</v>
      </c>
      <c r="AL64" s="15">
        <v>0.34322180610834602</v>
      </c>
      <c r="AM64" s="15">
        <v>0.28292989422840997</v>
      </c>
      <c r="AN64" s="15">
        <v>0.22531907239769</v>
      </c>
      <c r="AO64" s="15">
        <v>1.86547895963887E-2</v>
      </c>
      <c r="AP64" s="15">
        <v>0</v>
      </c>
      <c r="AQ64" s="15">
        <v>42.793021710014898</v>
      </c>
      <c r="AR64" s="15">
        <v>289.697000281089</v>
      </c>
      <c r="AS64" s="15">
        <v>32.070911886770602</v>
      </c>
      <c r="AT64" s="15">
        <v>321.88536407634501</v>
      </c>
      <c r="AU64" s="15">
        <v>2.14323915408654E-4</v>
      </c>
      <c r="AV64" s="15">
        <v>2.20845219519722</v>
      </c>
      <c r="AW64" s="15">
        <v>0</v>
      </c>
      <c r="AX64" s="15">
        <v>0.55987345469777405</v>
      </c>
      <c r="AY64" s="15">
        <v>6.9920319763884802</v>
      </c>
      <c r="AZ64" s="15">
        <v>0.141182239565248</v>
      </c>
      <c r="BA64" s="15">
        <v>4.3689199005715502E-2</v>
      </c>
      <c r="BB64" s="15">
        <v>1.94126016192947</v>
      </c>
      <c r="BC64" s="15">
        <v>0.21767786063482</v>
      </c>
      <c r="BD64" s="15">
        <v>4.70996863925218E-3</v>
      </c>
      <c r="BE64" s="15">
        <v>0.11930283238810099</v>
      </c>
      <c r="BF64" s="15">
        <v>16.1051243097052</v>
      </c>
      <c r="BG64" s="15">
        <v>11.2634979600632</v>
      </c>
      <c r="BH64" s="15">
        <v>4.8416263496420102</v>
      </c>
      <c r="BI64" s="15">
        <v>2.82854026466485E-2</v>
      </c>
      <c r="BJ64" s="15">
        <v>8.8861599343022599E-3</v>
      </c>
      <c r="BK64" s="15">
        <v>5.0848765136107801</v>
      </c>
      <c r="BL64" s="15">
        <v>3.4177590017471601E-2</v>
      </c>
      <c r="BM64" s="15">
        <v>0.32425995800195001</v>
      </c>
      <c r="BN64" s="15">
        <v>8.3223300649812301E-2</v>
      </c>
      <c r="BO64" s="15">
        <v>2.6874396071363701E-2</v>
      </c>
      <c r="BP64" s="15">
        <v>1.0540989985504501</v>
      </c>
      <c r="BQ64" s="15">
        <v>2.92511948676399</v>
      </c>
      <c r="BR64" s="15">
        <v>1.3275967966842399</v>
      </c>
      <c r="BS64" s="15">
        <v>0.24711168063845901</v>
      </c>
      <c r="BT64" s="15">
        <v>1.64114463973721E-2</v>
      </c>
      <c r="BU64" s="15">
        <v>1.11279088609269E-2</v>
      </c>
      <c r="BV64" s="15">
        <v>2.0705786666889301</v>
      </c>
      <c r="BW64" s="15">
        <v>0</v>
      </c>
      <c r="BX64" s="15">
        <v>6.4310809590105596E-4</v>
      </c>
      <c r="BY64" s="15">
        <v>0.47260718905647597</v>
      </c>
      <c r="BZ64" s="15">
        <v>0.39094980756956899</v>
      </c>
      <c r="CA64" s="15">
        <v>42.944135760621997</v>
      </c>
      <c r="CB64" s="15">
        <v>0.408457399009021</v>
      </c>
      <c r="CC64" s="26"/>
      <c r="CD64" s="26">
        <f t="shared" si="23"/>
        <v>0.99648114817237365</v>
      </c>
      <c r="CE64" s="25">
        <f t="shared" si="24"/>
        <v>3.6488738412562204E-4</v>
      </c>
      <c r="CF64" s="13">
        <f t="shared" si="25"/>
        <v>1.9948199380997526E-6</v>
      </c>
      <c r="CG64" s="13">
        <f t="shared" si="26"/>
        <v>1.1791296022400452E-6</v>
      </c>
      <c r="CH64" s="13">
        <f t="shared" si="27"/>
        <v>1.8620007651714794E-5</v>
      </c>
      <c r="CI64" s="13">
        <f t="shared" si="28"/>
        <v>1.8098370920333301E-4</v>
      </c>
      <c r="CJ64" s="13">
        <f t="shared" si="29"/>
        <v>1.875776308362938E-5</v>
      </c>
      <c r="CK64" s="13">
        <f t="shared" si="30"/>
        <v>-3.4542824533213417E-6</v>
      </c>
      <c r="CL64" s="13">
        <f t="shared" si="31"/>
        <v>4.0854548957548613E-5</v>
      </c>
      <c r="CM64" s="13">
        <f t="shared" si="32"/>
        <v>3.0114028658175629</v>
      </c>
    </row>
    <row r="65" spans="1:91" x14ac:dyDescent="0.25">
      <c r="A65" s="81" t="s">
        <v>624</v>
      </c>
      <c r="B65" s="15">
        <v>1949.8698750999999</v>
      </c>
      <c r="C65" s="15">
        <v>0.69474082849999996</v>
      </c>
      <c r="D65" s="15">
        <v>4964.4628891000002</v>
      </c>
      <c r="E65" s="15">
        <v>370.79603757000001</v>
      </c>
      <c r="F65" s="15">
        <v>235.59949685000001</v>
      </c>
      <c r="G65" s="15">
        <v>366.80155535</v>
      </c>
      <c r="H65" s="15">
        <v>898.80735554</v>
      </c>
      <c r="I65" s="15">
        <v>512.45878902000004</v>
      </c>
      <c r="J65" s="15"/>
      <c r="K65" s="15"/>
      <c r="L65" s="15"/>
      <c r="M65" s="15" t="s">
        <v>542</v>
      </c>
      <c r="N65" s="15">
        <v>0</v>
      </c>
      <c r="O65" s="15">
        <v>0.48437866729642898</v>
      </c>
      <c r="P65" s="15">
        <v>1.4934700715128799</v>
      </c>
      <c r="Q65" s="15">
        <v>1.4934700715128799</v>
      </c>
      <c r="R65" s="15">
        <v>0.55183510907918398</v>
      </c>
      <c r="S65" s="15">
        <v>0</v>
      </c>
      <c r="T65" s="15">
        <v>7.1161680808062604</v>
      </c>
      <c r="U65" s="15">
        <v>23.151982532559501</v>
      </c>
      <c r="V65" s="15">
        <v>390.15593197859198</v>
      </c>
      <c r="W65" s="15">
        <v>8.1570780127621401</v>
      </c>
      <c r="X65" s="15">
        <v>3.6877889699505899</v>
      </c>
      <c r="Y65" s="15">
        <v>2.54053537484151</v>
      </c>
      <c r="Z65" s="15">
        <v>12.2016209145195</v>
      </c>
      <c r="AA65" s="15">
        <v>0</v>
      </c>
      <c r="AB65" s="15">
        <v>5.4047607789542296</v>
      </c>
      <c r="AC65" s="15">
        <v>5.4047607789542296</v>
      </c>
      <c r="AD65" s="15">
        <v>0.24708493073170201</v>
      </c>
      <c r="AE65" s="15">
        <v>0</v>
      </c>
      <c r="AF65" s="15">
        <v>7.7415831037770597E-2</v>
      </c>
      <c r="AG65" s="15">
        <v>20.9325899600383</v>
      </c>
      <c r="AH65" s="15">
        <v>3.0567789921967399</v>
      </c>
      <c r="AI65" s="15">
        <v>0</v>
      </c>
      <c r="AJ65" s="15">
        <v>1.38317398513312</v>
      </c>
      <c r="AK65" s="15">
        <v>0.59609075189735305</v>
      </c>
      <c r="AL65" s="15">
        <v>0.48629157099709502</v>
      </c>
      <c r="AM65" s="15">
        <v>0.20449795439686499</v>
      </c>
      <c r="AN65" s="15">
        <v>0.16285841034676399</v>
      </c>
      <c r="AO65" s="15">
        <v>0.53528042034425105</v>
      </c>
      <c r="AP65" s="15">
        <v>0</v>
      </c>
      <c r="AQ65" s="15">
        <v>551.26106619928396</v>
      </c>
      <c r="AR65" s="15">
        <v>132.157065837728</v>
      </c>
      <c r="AS65" s="15">
        <v>14.6067396268677</v>
      </c>
      <c r="AT65" s="15">
        <v>146.841221295634</v>
      </c>
      <c r="AU65" s="15">
        <v>12.0750468984936</v>
      </c>
      <c r="AV65" s="15">
        <v>15.458407392736801</v>
      </c>
      <c r="AW65" s="15">
        <v>0</v>
      </c>
      <c r="AX65" s="15">
        <v>4.3316506555994699E-2</v>
      </c>
      <c r="AY65" s="15">
        <v>354.693877927953</v>
      </c>
      <c r="AZ65" s="15">
        <v>5.9476977220743403E-2</v>
      </c>
      <c r="BA65" s="15">
        <v>0.15291660466167201</v>
      </c>
      <c r="BB65" s="15">
        <v>1.1243326697421101</v>
      </c>
      <c r="BC65" s="15">
        <v>8.7544454593054197E-2</v>
      </c>
      <c r="BD65" s="15">
        <v>0</v>
      </c>
      <c r="BE65" s="15">
        <v>3.8056928851336901E-2</v>
      </c>
      <c r="BF65" s="15">
        <v>7.4470047169320503</v>
      </c>
      <c r="BG65" s="15">
        <v>7.3899564911567204</v>
      </c>
      <c r="BH65" s="15">
        <v>5.7048225775337899E-2</v>
      </c>
      <c r="BI65" s="15">
        <v>0</v>
      </c>
      <c r="BJ65" s="15">
        <v>0</v>
      </c>
      <c r="BK65" s="15">
        <v>0.73847801385604805</v>
      </c>
      <c r="BL65" s="15">
        <v>0</v>
      </c>
      <c r="BM65" s="15">
        <v>1.0866437442197501</v>
      </c>
      <c r="BN65" s="15">
        <v>0.28597955698121102</v>
      </c>
      <c r="BO65" s="15">
        <v>0.13269140252539399</v>
      </c>
      <c r="BP65" s="15">
        <v>2.8558867309314002</v>
      </c>
      <c r="BQ65" s="15">
        <v>21.977405566195401</v>
      </c>
      <c r="BR65" s="15">
        <v>0.135044737291732</v>
      </c>
      <c r="BS65" s="15">
        <v>0.64958748314842096</v>
      </c>
      <c r="BT65" s="15">
        <v>6.8057783142357899E-7</v>
      </c>
      <c r="BU65" s="15">
        <v>0.594735149280467</v>
      </c>
      <c r="BV65" s="15">
        <v>1.4965728257387101</v>
      </c>
      <c r="BW65" s="15">
        <v>0</v>
      </c>
      <c r="BX65" s="15">
        <v>4.2990516040666202</v>
      </c>
      <c r="BY65" s="15">
        <v>16.065762974562499</v>
      </c>
      <c r="BZ65" s="15">
        <v>25.587954851105302</v>
      </c>
      <c r="CA65" s="15">
        <v>549.91520409839097</v>
      </c>
      <c r="CB65" s="15">
        <v>32.191400528513299</v>
      </c>
      <c r="CC65" s="26"/>
      <c r="CD65" s="26">
        <f t="shared" si="23"/>
        <v>1.0024473993278646</v>
      </c>
      <c r="CE65" s="25">
        <f t="shared" si="24"/>
        <v>5.2720775784008259E-4</v>
      </c>
      <c r="CF65" s="13">
        <f t="shared" si="25"/>
        <v>-0.79990668251204067</v>
      </c>
      <c r="CG65" s="13">
        <f t="shared" si="26"/>
        <v>-0.22952502805979672</v>
      </c>
      <c r="CH65" s="13">
        <f t="shared" si="27"/>
        <v>-0.97042152906046719</v>
      </c>
      <c r="CI65" s="13">
        <f t="shared" si="28"/>
        <v>-0.97991616963941752</v>
      </c>
      <c r="CJ65" s="13">
        <f t="shared" si="29"/>
        <v>-0.96863339442587304</v>
      </c>
      <c r="CK65" s="13">
        <f t="shared" si="30"/>
        <v>-0.99837859152829123</v>
      </c>
      <c r="CL65" s="13">
        <f t="shared" si="31"/>
        <v>-0.38817233669833062</v>
      </c>
      <c r="CM65" s="13">
        <f t="shared" si="32"/>
        <v>-0.3078587282964716</v>
      </c>
    </row>
    <row r="66" spans="1:91" x14ac:dyDescent="0.25">
      <c r="A66" s="83" t="s">
        <v>433</v>
      </c>
      <c r="B66" s="29">
        <v>2934.0148092999998</v>
      </c>
      <c r="C66" s="29">
        <v>3.74080538E-2</v>
      </c>
      <c r="D66" s="29">
        <v>9990.9138215000003</v>
      </c>
      <c r="E66" s="29">
        <v>2357.0574434</v>
      </c>
      <c r="F66" s="29">
        <v>388.68353298</v>
      </c>
      <c r="G66" s="29">
        <v>35.083802112999997</v>
      </c>
      <c r="H66" s="29">
        <v>161.23544107999999</v>
      </c>
      <c r="I66" s="29">
        <v>15.676076931000001</v>
      </c>
      <c r="J66" s="29"/>
      <c r="K66" s="29"/>
      <c r="L66" s="15"/>
      <c r="M66" s="15" t="s">
        <v>433</v>
      </c>
      <c r="N66" s="15">
        <v>0</v>
      </c>
      <c r="O66" s="15">
        <v>3.5254343848939301E-3</v>
      </c>
      <c r="P66" s="15">
        <v>4.0816341103523501E-2</v>
      </c>
      <c r="Q66" s="15">
        <v>4.0816341103523501E-2</v>
      </c>
      <c r="R66" s="15">
        <v>3.41665390796803E-2</v>
      </c>
      <c r="S66" s="15">
        <v>0</v>
      </c>
      <c r="T66" s="15">
        <v>1.6060127394258002E-2</v>
      </c>
      <c r="U66" s="15">
        <v>0</v>
      </c>
      <c r="V66" s="15">
        <v>89.892896818179096</v>
      </c>
      <c r="W66" s="15">
        <v>0.14771550460920299</v>
      </c>
      <c r="X66" s="15">
        <v>4.9778179868383904E-3</v>
      </c>
      <c r="Y66" s="15">
        <v>3.7633595690074198E-2</v>
      </c>
      <c r="Z66" s="15">
        <v>0</v>
      </c>
      <c r="AA66" s="15">
        <v>0</v>
      </c>
      <c r="AB66" s="15">
        <v>0.117615143689986</v>
      </c>
      <c r="AC66" s="15">
        <v>0.117615143689986</v>
      </c>
      <c r="AD66" s="15">
        <v>1.7350818239278601E-2</v>
      </c>
      <c r="AE66" s="15">
        <v>0</v>
      </c>
      <c r="AF66" s="15">
        <v>1.5645577693634598E-2</v>
      </c>
      <c r="AG66" s="15">
        <v>6.4587110563997597E-3</v>
      </c>
      <c r="AH66" s="15">
        <v>0</v>
      </c>
      <c r="AI66" s="15">
        <v>0</v>
      </c>
      <c r="AJ66" s="15">
        <v>9.7130000463356306E-2</v>
      </c>
      <c r="AK66" s="15">
        <v>0</v>
      </c>
      <c r="AL66" s="15">
        <v>1.7245690778396799E-2</v>
      </c>
      <c r="AM66" s="15">
        <v>1.43601961781776E-2</v>
      </c>
      <c r="AN66" s="15">
        <v>1.14359829633261E-2</v>
      </c>
      <c r="AO66" s="15">
        <v>1.8550977694737E-3</v>
      </c>
      <c r="AP66" s="15">
        <v>0</v>
      </c>
      <c r="AQ66" s="15">
        <v>0.95544304634666699</v>
      </c>
      <c r="AR66" s="15">
        <v>274.78237426765202</v>
      </c>
      <c r="AS66" s="15">
        <v>30.515724135650402</v>
      </c>
      <c r="AT66" s="15">
        <v>305.31374398099598</v>
      </c>
      <c r="AU66" s="15">
        <v>0</v>
      </c>
      <c r="AV66" s="15">
        <v>8.8316584335058401E-2</v>
      </c>
      <c r="AW66" s="15">
        <v>0</v>
      </c>
      <c r="AX66" s="15">
        <v>0</v>
      </c>
      <c r="AY66" s="15">
        <v>0.25848436882223502</v>
      </c>
      <c r="AZ66" s="15">
        <v>2.7765904418613498E-3</v>
      </c>
      <c r="BA66" s="15">
        <v>9.3100668551618501E-4</v>
      </c>
      <c r="BB66" s="15">
        <v>3.6064175443818001</v>
      </c>
      <c r="BC66" s="15">
        <v>1.33447168989787E-3</v>
      </c>
      <c r="BD66" s="15">
        <v>0</v>
      </c>
      <c r="BE66" s="15">
        <v>3.11819628851888E-3</v>
      </c>
      <c r="BF66" s="15">
        <v>5.0119781858275898</v>
      </c>
      <c r="BG66" s="15">
        <v>4.8430249844408904</v>
      </c>
      <c r="BH66" s="15">
        <v>0.168953201386707</v>
      </c>
      <c r="BI66" s="15">
        <v>0</v>
      </c>
      <c r="BJ66" s="15">
        <v>0</v>
      </c>
      <c r="BK66" s="15">
        <v>0.114697672470333</v>
      </c>
      <c r="BL66" s="15">
        <v>0</v>
      </c>
      <c r="BM66" s="15">
        <v>0.21359475740890799</v>
      </c>
      <c r="BN66" s="15">
        <v>6.47302215093942E-3</v>
      </c>
      <c r="BO66" s="15">
        <v>5.1818239940034198E-3</v>
      </c>
      <c r="BP66" s="15">
        <v>0.85437578884130305</v>
      </c>
      <c r="BQ66" s="15">
        <v>7.4520093978625804E-4</v>
      </c>
      <c r="BR66" s="15">
        <v>0</v>
      </c>
      <c r="BS66" s="15">
        <v>3.4105944212040502E-2</v>
      </c>
      <c r="BT66" s="15">
        <v>1.8165875758527701E-5</v>
      </c>
      <c r="BU66" s="15">
        <v>0.62209808848250303</v>
      </c>
      <c r="BV66" s="15">
        <v>0.105092867380744</v>
      </c>
      <c r="BW66" s="15">
        <v>0</v>
      </c>
      <c r="BX66" s="15">
        <v>0</v>
      </c>
      <c r="BY66" s="15">
        <v>1.4496904771970499E-2</v>
      </c>
      <c r="BZ66" s="15">
        <v>0</v>
      </c>
      <c r="CA66" s="15">
        <v>0.94693754857057599</v>
      </c>
      <c r="CB66" s="15">
        <v>1.31890637242679E-2</v>
      </c>
      <c r="CC66" s="26"/>
      <c r="CD66" s="26">
        <f t="shared" si="23"/>
        <v>1.0089821105826147</v>
      </c>
      <c r="CE66" s="25">
        <f t="shared" si="24"/>
        <v>5.1244262671019639E-5</v>
      </c>
      <c r="CF66" s="13">
        <f t="shared" si="25"/>
        <v>-0.96936181217175732</v>
      </c>
      <c r="CG66" s="13">
        <f t="shared" si="26"/>
        <v>-0.95040913437005103</v>
      </c>
      <c r="CH66" s="13">
        <f t="shared" si="27"/>
        <v>-0.96944085902092614</v>
      </c>
      <c r="CI66" s="13">
        <f t="shared" si="28"/>
        <v>-0.99787362917273759</v>
      </c>
      <c r="CJ66" s="13">
        <f t="shared" si="29"/>
        <v>-0.98753992754128306</v>
      </c>
      <c r="CK66" s="13">
        <f t="shared" si="30"/>
        <v>-0.98226822490678711</v>
      </c>
      <c r="CL66" s="13">
        <f t="shared" si="31"/>
        <v>-0.99412698881692674</v>
      </c>
      <c r="CM66" s="13">
        <f t="shared" si="32"/>
        <v>-0.98351090199671887</v>
      </c>
    </row>
    <row r="67" spans="1:91" x14ac:dyDescent="0.25">
      <c r="E67" s="15"/>
    </row>
    <row r="68" spans="1:91" x14ac:dyDescent="0.25">
      <c r="E68" s="15"/>
    </row>
    <row r="69" spans="1:91" x14ac:dyDescent="0.25">
      <c r="E69" s="15"/>
    </row>
    <row r="70" spans="1:91" x14ac:dyDescent="0.25">
      <c r="E70" s="15"/>
    </row>
    <row r="71" spans="1:91" x14ac:dyDescent="0.25">
      <c r="E71" s="15"/>
    </row>
    <row r="72" spans="1:91" x14ac:dyDescent="0.25">
      <c r="E72" s="15"/>
    </row>
    <row r="73" spans="1:91" x14ac:dyDescent="0.25">
      <c r="E73" s="15"/>
    </row>
    <row r="74" spans="1:91" x14ac:dyDescent="0.25">
      <c r="E74" s="15"/>
    </row>
    <row r="75" spans="1:91" x14ac:dyDescent="0.25">
      <c r="E75" s="15"/>
    </row>
    <row r="76" spans="1:91" x14ac:dyDescent="0.25">
      <c r="E76" s="15"/>
    </row>
    <row r="77" spans="1:91" x14ac:dyDescent="0.25">
      <c r="E77" s="15"/>
    </row>
    <row r="78" spans="1:91" x14ac:dyDescent="0.25">
      <c r="E78" s="15"/>
    </row>
    <row r="79" spans="1:91" x14ac:dyDescent="0.25">
      <c r="E79" s="15"/>
    </row>
    <row r="80" spans="1:91" x14ac:dyDescent="0.25">
      <c r="E80" s="15"/>
    </row>
    <row r="81" spans="5:5" x14ac:dyDescent="0.25">
      <c r="E81" s="15"/>
    </row>
    <row r="82" spans="5:5" x14ac:dyDescent="0.25">
      <c r="E82" s="15"/>
    </row>
    <row r="83" spans="5:5" x14ac:dyDescent="0.25">
      <c r="E83" s="15"/>
    </row>
    <row r="84" spans="5:5" x14ac:dyDescent="0.25">
      <c r="E84" s="15"/>
    </row>
    <row r="85" spans="5:5" x14ac:dyDescent="0.25">
      <c r="E85" s="15"/>
    </row>
    <row r="86" spans="5:5" x14ac:dyDescent="0.25">
      <c r="E86" s="15"/>
    </row>
    <row r="87" spans="5:5" x14ac:dyDescent="0.25">
      <c r="E87" s="15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CD71"/>
  <sheetViews>
    <sheetView zoomScale="85" zoomScaleNormal="85" workbookViewId="0">
      <pane xSplit="1" ySplit="2" topLeftCell="B42" activePane="bottomRight" state="frozen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17" customWidth="1"/>
    <col min="2" max="9" width="9.140625" style="17"/>
    <col min="10" max="10" width="15.5703125" style="17" bestFit="1" customWidth="1"/>
    <col min="11" max="12" width="6.7109375" style="17" bestFit="1" customWidth="1"/>
    <col min="13" max="13" width="5.7109375" style="17" bestFit="1" customWidth="1"/>
    <col min="14" max="14" width="14.5703125" style="17" bestFit="1" customWidth="1"/>
    <col min="15" max="15" width="5.5703125" style="17" bestFit="1" customWidth="1"/>
    <col min="16" max="16" width="5.5703125" style="17" customWidth="1"/>
    <col min="17" max="17" width="6.7109375" style="17" bestFit="1" customWidth="1"/>
    <col min="18" max="18" width="9.28515625" style="17" bestFit="1" customWidth="1"/>
    <col min="19" max="19" width="5.7109375" style="17" bestFit="1" customWidth="1"/>
    <col min="20" max="20" width="7.7109375" style="17" bestFit="1" customWidth="1"/>
    <col min="21" max="21" width="5.7109375" style="17" bestFit="1" customWidth="1"/>
    <col min="22" max="22" width="6.7109375" style="17" bestFit="1" customWidth="1"/>
    <col min="23" max="23" width="6.7109375" style="17" customWidth="1"/>
    <col min="24" max="24" width="6.7109375" style="17" bestFit="1" customWidth="1"/>
    <col min="25" max="25" width="15.42578125" style="17" bestFit="1" customWidth="1"/>
    <col min="26" max="27" width="7.42578125" style="17" customWidth="1"/>
    <col min="28" max="28" width="5.7109375" style="17" bestFit="1" customWidth="1"/>
    <col min="29" max="29" width="5.140625" style="17" bestFit="1" customWidth="1"/>
    <col min="30" max="30" width="5.140625" style="17" customWidth="1"/>
    <col min="31" max="32" width="5.7109375" style="17" bestFit="1" customWidth="1"/>
    <col min="33" max="33" width="6.7109375" style="17" bestFit="1" customWidth="1"/>
    <col min="34" max="34" width="6.7109375" style="17" customWidth="1"/>
    <col min="35" max="35" width="6.140625" style="17" bestFit="1" customWidth="1"/>
    <col min="36" max="36" width="7.710937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7109375" style="17" bestFit="1" customWidth="1"/>
    <col min="41" max="42" width="6.7109375" style="17" customWidth="1"/>
    <col min="43" max="43" width="7.7109375" style="17" bestFit="1" customWidth="1"/>
    <col min="44" max="60" width="7.7109375" style="17" customWidth="1"/>
    <col min="61" max="61" width="7.7109375" style="17" bestFit="1" customWidth="1"/>
    <col min="62" max="64" width="7.7109375" style="17" customWidth="1"/>
    <col min="65" max="65" width="8" style="17" bestFit="1" customWidth="1"/>
    <col min="66" max="68" width="6.7109375" style="17" bestFit="1" customWidth="1"/>
    <col min="69" max="69" width="9.140625" style="17" bestFit="1" customWidth="1"/>
    <col min="70" max="70" width="7.140625" style="17" bestFit="1" customWidth="1"/>
    <col min="71" max="16384" width="9.140625" style="17"/>
  </cols>
  <sheetData>
    <row r="1" spans="1:82" x14ac:dyDescent="0.25">
      <c r="B1" s="17" t="s">
        <v>328</v>
      </c>
      <c r="J1" s="17" t="s">
        <v>347</v>
      </c>
      <c r="BU1" s="17" t="s">
        <v>540</v>
      </c>
    </row>
    <row r="2" spans="1:82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5"/>
      <c r="J2" s="15" t="s">
        <v>335</v>
      </c>
      <c r="K2" s="15" t="s">
        <v>358</v>
      </c>
      <c r="L2" s="15" t="s">
        <v>32</v>
      </c>
      <c r="M2" s="15" t="s">
        <v>36</v>
      </c>
      <c r="N2" s="15" t="s">
        <v>38</v>
      </c>
      <c r="O2" s="15" t="s">
        <v>40</v>
      </c>
      <c r="P2" s="15" t="s">
        <v>360</v>
      </c>
      <c r="Q2" s="15" t="s">
        <v>279</v>
      </c>
      <c r="R2" s="15" t="s">
        <v>46</v>
      </c>
      <c r="S2" s="15" t="s">
        <v>52</v>
      </c>
      <c r="T2" s="15" t="s">
        <v>54</v>
      </c>
      <c r="U2" s="15" t="s">
        <v>363</v>
      </c>
      <c r="V2" s="15" t="s">
        <v>56</v>
      </c>
      <c r="W2" s="15" t="s">
        <v>364</v>
      </c>
      <c r="X2" s="15" t="s">
        <v>58</v>
      </c>
      <c r="Y2" s="15" t="s">
        <v>60</v>
      </c>
      <c r="Z2" s="15" t="s">
        <v>365</v>
      </c>
      <c r="AA2" s="15" t="s">
        <v>366</v>
      </c>
      <c r="AB2" s="15" t="s">
        <v>66</v>
      </c>
      <c r="AC2" s="15" t="s">
        <v>68</v>
      </c>
      <c r="AD2" s="15" t="s">
        <v>367</v>
      </c>
      <c r="AE2" s="15" t="s">
        <v>368</v>
      </c>
      <c r="AF2" s="15" t="s">
        <v>70</v>
      </c>
      <c r="AG2" s="15" t="s">
        <v>72</v>
      </c>
      <c r="AH2" s="15" t="s">
        <v>369</v>
      </c>
      <c r="AI2" s="15" t="s">
        <v>74</v>
      </c>
      <c r="AJ2" s="15" t="s">
        <v>76</v>
      </c>
      <c r="AK2" s="15" t="s">
        <v>78</v>
      </c>
      <c r="AL2" s="15" t="s">
        <v>370</v>
      </c>
      <c r="AM2" s="15" t="s">
        <v>86</v>
      </c>
      <c r="AN2" s="15" t="s">
        <v>88</v>
      </c>
      <c r="AO2" s="15" t="s">
        <v>371</v>
      </c>
      <c r="AP2" s="15" t="s">
        <v>90</v>
      </c>
      <c r="AQ2" s="15" t="s">
        <v>92</v>
      </c>
      <c r="AR2" s="15" t="s">
        <v>94</v>
      </c>
      <c r="AS2" s="15" t="s">
        <v>96</v>
      </c>
      <c r="AT2" s="15" t="s">
        <v>98</v>
      </c>
      <c r="AU2" s="15" t="s">
        <v>100</v>
      </c>
      <c r="AV2" s="15" t="s">
        <v>102</v>
      </c>
      <c r="AW2" s="15" t="s">
        <v>104</v>
      </c>
      <c r="AX2" s="15" t="s">
        <v>159</v>
      </c>
      <c r="AY2" s="15" t="s">
        <v>160</v>
      </c>
      <c r="AZ2" s="15" t="s">
        <v>106</v>
      </c>
      <c r="BA2" s="15" t="s">
        <v>110</v>
      </c>
      <c r="BB2" s="15" t="s">
        <v>112</v>
      </c>
      <c r="BC2" s="15" t="s">
        <v>114</v>
      </c>
      <c r="BD2" s="15" t="s">
        <v>116</v>
      </c>
      <c r="BE2" s="15" t="s">
        <v>118</v>
      </c>
      <c r="BF2" s="15" t="s">
        <v>120</v>
      </c>
      <c r="BG2" s="15" t="s">
        <v>122</v>
      </c>
      <c r="BH2" s="15" t="s">
        <v>124</v>
      </c>
      <c r="BI2" s="15" t="s">
        <v>126</v>
      </c>
      <c r="BJ2" s="15" t="s">
        <v>128</v>
      </c>
      <c r="BK2" s="15" t="s">
        <v>130</v>
      </c>
      <c r="BL2" s="15" t="s">
        <v>132</v>
      </c>
      <c r="BM2" s="15" t="s">
        <v>138</v>
      </c>
      <c r="BN2" s="15" t="s">
        <v>142</v>
      </c>
      <c r="BO2" s="15" t="s">
        <v>144</v>
      </c>
      <c r="BP2" s="15" t="s">
        <v>148</v>
      </c>
      <c r="BQ2" s="15" t="s">
        <v>150</v>
      </c>
      <c r="BR2" s="15" t="s">
        <v>152</v>
      </c>
      <c r="BT2" s="15" t="s">
        <v>370</v>
      </c>
      <c r="BU2" s="15" t="s">
        <v>76</v>
      </c>
      <c r="BV2" s="15" t="s">
        <v>159</v>
      </c>
      <c r="BW2" s="15" t="s">
        <v>160</v>
      </c>
      <c r="BX2" s="15" t="s">
        <v>161</v>
      </c>
      <c r="BY2" s="15"/>
      <c r="BZ2" s="15"/>
      <c r="CA2" s="15"/>
      <c r="CB2" s="15"/>
      <c r="CD2" s="15"/>
    </row>
    <row r="3" spans="1:82" x14ac:dyDescent="0.25">
      <c r="A3" s="81" t="s">
        <v>615</v>
      </c>
      <c r="B3" s="15"/>
      <c r="C3" s="15">
        <v>822.56204571000001</v>
      </c>
      <c r="D3" s="15"/>
      <c r="E3" s="15"/>
      <c r="F3" s="15"/>
      <c r="G3" s="15"/>
      <c r="H3" s="15">
        <v>724.98694712999998</v>
      </c>
      <c r="I3" s="15"/>
      <c r="J3" s="15" t="s">
        <v>423</v>
      </c>
      <c r="K3" s="15">
        <v>18.793568915403</v>
      </c>
      <c r="L3" s="15">
        <v>22.720874073821701</v>
      </c>
      <c r="M3" s="15">
        <v>2.64426592827063</v>
      </c>
      <c r="N3" s="15">
        <v>2.64426592827063</v>
      </c>
      <c r="O3" s="15">
        <v>3.37198553547513E-3</v>
      </c>
      <c r="P3" s="15">
        <v>2.3619885205553401E-2</v>
      </c>
      <c r="Q3" s="15">
        <v>0.13981187759026001</v>
      </c>
      <c r="R3" s="15">
        <v>18249.4726826226</v>
      </c>
      <c r="S3" s="15">
        <v>0</v>
      </c>
      <c r="T3" s="15">
        <v>65.0417145085069</v>
      </c>
      <c r="U3" s="15">
        <v>0</v>
      </c>
      <c r="V3" s="15">
        <v>69.234369380763596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0.11159710190314</v>
      </c>
      <c r="AC3" s="15">
        <v>1.2443185884488801</v>
      </c>
      <c r="AD3" s="15">
        <v>0</v>
      </c>
      <c r="AE3" s="15">
        <v>9.0422209849037394</v>
      </c>
      <c r="AF3" s="15">
        <v>0.35461480580035998</v>
      </c>
      <c r="AG3" s="15">
        <v>67.932300058973595</v>
      </c>
      <c r="AH3" s="15">
        <v>0</v>
      </c>
      <c r="AI3" s="15">
        <v>0</v>
      </c>
      <c r="AJ3" s="15">
        <v>269.39575632313102</v>
      </c>
      <c r="AK3" s="15">
        <v>7.8532270044147303</v>
      </c>
      <c r="AL3" s="15">
        <v>296.37807900262999</v>
      </c>
      <c r="AM3" s="15">
        <v>0</v>
      </c>
      <c r="AN3" s="15">
        <v>0.19108894472461499</v>
      </c>
      <c r="AO3" s="15">
        <v>1.6561309335843799</v>
      </c>
      <c r="AP3" s="15">
        <v>0</v>
      </c>
      <c r="AQ3" s="15">
        <v>15.835751151308701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9.2162813603267293E-2</v>
      </c>
      <c r="BN3" s="15">
        <v>6.3857544729906401E-2</v>
      </c>
      <c r="BO3" s="15">
        <v>0.44098473600379101</v>
      </c>
      <c r="BP3" s="15">
        <v>2.62408665209411</v>
      </c>
      <c r="BQ3" s="15">
        <v>208.611010984529</v>
      </c>
      <c r="BR3" s="15">
        <v>0.86749747584119796</v>
      </c>
      <c r="BT3" s="97">
        <f t="shared" ref="BT3:BT44" si="0">AL3/BQ3</f>
        <v>1.420721167132496</v>
      </c>
      <c r="BU3" s="13">
        <f t="shared" ref="BU3:BU44" si="1">IF(C3=0,"",(AJ3-C3)/C3)</f>
        <v>-0.67249187130850396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-0.71225549396391796</v>
      </c>
      <c r="BY3" s="13"/>
      <c r="BZ3" s="13"/>
      <c r="CA3" s="13"/>
      <c r="CB3" s="13"/>
      <c r="CD3" s="13"/>
    </row>
    <row r="4" spans="1:82" x14ac:dyDescent="0.25">
      <c r="A4" s="81" t="s">
        <v>424</v>
      </c>
      <c r="B4" s="15"/>
      <c r="C4" s="15">
        <v>2795.6146880000001</v>
      </c>
      <c r="D4" s="15"/>
      <c r="E4" s="15"/>
      <c r="F4" s="15"/>
      <c r="G4" s="15"/>
      <c r="H4" s="15">
        <v>917.13396566999995</v>
      </c>
      <c r="I4" s="15"/>
      <c r="J4" s="15" t="s">
        <v>424</v>
      </c>
      <c r="K4" s="15">
        <v>72.122035958266494</v>
      </c>
      <c r="L4" s="15">
        <v>102.566572249321</v>
      </c>
      <c r="M4" s="15">
        <v>11.7046542023181</v>
      </c>
      <c r="N4" s="15">
        <v>11.7046542023181</v>
      </c>
      <c r="O4" s="15">
        <v>0.51915970502157704</v>
      </c>
      <c r="P4" s="15">
        <v>1.2059192473354301</v>
      </c>
      <c r="Q4" s="15">
        <v>0.53350450239188096</v>
      </c>
      <c r="R4" s="15">
        <v>78106.731405662504</v>
      </c>
      <c r="S4" s="15">
        <v>0</v>
      </c>
      <c r="T4" s="15">
        <v>344.42862590088998</v>
      </c>
      <c r="U4" s="15">
        <v>0</v>
      </c>
      <c r="V4" s="15">
        <v>317.678598506279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0.39933779893847399</v>
      </c>
      <c r="AC4" s="15">
        <v>5.3120946921686398</v>
      </c>
      <c r="AD4" s="15">
        <v>0</v>
      </c>
      <c r="AE4" s="15">
        <v>42.784236601027402</v>
      </c>
      <c r="AF4" s="15">
        <v>1.15076255242315</v>
      </c>
      <c r="AG4" s="15">
        <v>288.00298725728402</v>
      </c>
      <c r="AH4" s="15">
        <v>0</v>
      </c>
      <c r="AI4" s="15">
        <v>0</v>
      </c>
      <c r="AJ4" s="15">
        <v>2794.7116030357702</v>
      </c>
      <c r="AK4" s="15">
        <v>1089.74019764435</v>
      </c>
      <c r="AL4" s="15">
        <v>1365.02600924838</v>
      </c>
      <c r="AM4" s="15">
        <v>0</v>
      </c>
      <c r="AN4" s="15">
        <v>0.67272065813477699</v>
      </c>
      <c r="AO4" s="15">
        <v>6.3908510946113397</v>
      </c>
      <c r="AP4" s="15">
        <v>0</v>
      </c>
      <c r="AQ4" s="15">
        <v>80.098301714644293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0.34731958245050198</v>
      </c>
      <c r="BN4" s="15">
        <v>0.19984036664781701</v>
      </c>
      <c r="BO4" s="15">
        <v>2.2139434406014198</v>
      </c>
      <c r="BP4" s="15">
        <v>8.2153206183964702</v>
      </c>
      <c r="BQ4" s="15">
        <v>918.00552301900598</v>
      </c>
      <c r="BR4" s="15">
        <v>3.8952071149930898</v>
      </c>
      <c r="BT4" s="97">
        <f t="shared" si="0"/>
        <v>1.4869474910774791</v>
      </c>
      <c r="BU4" s="13">
        <f t="shared" si="1"/>
        <v>-3.2303627824906719E-4</v>
      </c>
      <c r="BV4" s="13" t="str">
        <f t="shared" ref="BV4:BV44" si="3">IF(E4=0,"",(AX4-E4)/E4)</f>
        <v/>
      </c>
      <c r="BW4" s="13" t="str">
        <f t="shared" ref="BW4:BW44" si="4">IF(F4=0,"",(AY4-F4)/F4)</f>
        <v/>
      </c>
      <c r="BX4" s="13">
        <f t="shared" si="2"/>
        <v>9.5030538790406762E-4</v>
      </c>
      <c r="BY4" s="13"/>
      <c r="BZ4" s="13"/>
      <c r="CA4" s="13"/>
      <c r="CB4" s="13"/>
      <c r="CD4" s="13"/>
    </row>
    <row r="5" spans="1:82" x14ac:dyDescent="0.25">
      <c r="A5" s="81" t="s">
        <v>616</v>
      </c>
      <c r="B5" s="15"/>
      <c r="C5" s="15">
        <v>3096.6457762</v>
      </c>
      <c r="D5" s="15"/>
      <c r="E5" s="15">
        <v>179.46963059999999</v>
      </c>
      <c r="F5" s="15">
        <v>51.277038939000001</v>
      </c>
      <c r="G5" s="15"/>
      <c r="H5" s="15">
        <v>2387.8558048999998</v>
      </c>
      <c r="I5" s="15"/>
      <c r="J5" s="15" t="s">
        <v>425</v>
      </c>
      <c r="K5" s="15">
        <v>267.40524057253901</v>
      </c>
      <c r="L5" s="15">
        <v>293.92624494176903</v>
      </c>
      <c r="M5" s="15">
        <v>15.601031732614601</v>
      </c>
      <c r="N5" s="15">
        <v>15.601031732614601</v>
      </c>
      <c r="O5" s="15">
        <v>0.37748640385919202</v>
      </c>
      <c r="P5" s="15">
        <v>1.1351031867189101</v>
      </c>
      <c r="Q5" s="15">
        <v>3.9648613218377702</v>
      </c>
      <c r="R5" s="15">
        <v>115636.287778493</v>
      </c>
      <c r="S5" s="15">
        <v>0</v>
      </c>
      <c r="T5" s="15">
        <v>3049.2663769526598</v>
      </c>
      <c r="U5" s="15">
        <v>0</v>
      </c>
      <c r="V5" s="15">
        <v>598.99055520269803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3.16393786828487</v>
      </c>
      <c r="AC5" s="15">
        <v>7.9619667681895097</v>
      </c>
      <c r="AD5" s="15">
        <v>0</v>
      </c>
      <c r="AE5" s="15">
        <v>123.58107062612299</v>
      </c>
      <c r="AF5" s="15">
        <v>9.9905019157062895</v>
      </c>
      <c r="AG5" s="15">
        <v>432.295517970866</v>
      </c>
      <c r="AH5" s="15">
        <v>0</v>
      </c>
      <c r="AI5" s="15">
        <v>0</v>
      </c>
      <c r="AJ5" s="15">
        <v>3098.3690984749401</v>
      </c>
      <c r="AK5" s="15">
        <v>268.73462491112599</v>
      </c>
      <c r="AL5" s="15">
        <v>5731.8809002573898</v>
      </c>
      <c r="AM5" s="15">
        <v>0</v>
      </c>
      <c r="AN5" s="15">
        <v>5.4429504356884104</v>
      </c>
      <c r="AO5" s="15">
        <v>22.873353559607398</v>
      </c>
      <c r="AP5" s="15">
        <v>1.0800808986039201</v>
      </c>
      <c r="AQ5" s="15">
        <v>464.72541562195198</v>
      </c>
      <c r="AR5" s="15">
        <v>12.1623944399434</v>
      </c>
      <c r="AS5" s="15">
        <v>0.15773091155607699</v>
      </c>
      <c r="AT5" s="15">
        <v>0.56803545032159997</v>
      </c>
      <c r="AU5" s="15">
        <v>2.38155258299023</v>
      </c>
      <c r="AV5" s="15">
        <v>0.33100848889697199</v>
      </c>
      <c r="AW5" s="15">
        <v>0.29910166283613498</v>
      </c>
      <c r="AX5" s="15">
        <v>178.94883455359201</v>
      </c>
      <c r="AY5" s="15">
        <v>51.128269729437797</v>
      </c>
      <c r="AZ5" s="15">
        <v>127.820564824154</v>
      </c>
      <c r="BA5" s="15">
        <v>4.4481584241361997E-2</v>
      </c>
      <c r="BB5" s="15">
        <v>9.0240545203018399E-2</v>
      </c>
      <c r="BC5" s="15">
        <v>28.323788973583099</v>
      </c>
      <c r="BD5" s="15">
        <v>6.23763818846211E-2</v>
      </c>
      <c r="BE5" s="15">
        <v>0.61128760947326199</v>
      </c>
      <c r="BF5" s="15">
        <v>1.53385303989814E-2</v>
      </c>
      <c r="BG5" s="15">
        <v>1.78948018320409E-2</v>
      </c>
      <c r="BH5" s="15">
        <v>1.52822125586291</v>
      </c>
      <c r="BI5" s="15">
        <v>0</v>
      </c>
      <c r="BJ5" s="15">
        <v>1.79537161659419</v>
      </c>
      <c r="BK5" s="15">
        <v>1.3638460512464401</v>
      </c>
      <c r="BL5" s="15">
        <v>0.29551794396953102</v>
      </c>
      <c r="BM5" s="15">
        <v>2.61157173419799</v>
      </c>
      <c r="BN5" s="15">
        <v>1.7933245563914799</v>
      </c>
      <c r="BO5" s="15">
        <v>4.9053386164938804</v>
      </c>
      <c r="BP5" s="15">
        <v>73.697299512227403</v>
      </c>
      <c r="BQ5" s="15">
        <v>2388.5700532967298</v>
      </c>
      <c r="BR5" s="15">
        <v>5.1701268405727703</v>
      </c>
      <c r="BT5" s="97">
        <f t="shared" si="0"/>
        <v>2.3997122849071086</v>
      </c>
      <c r="BU5" s="13">
        <f t="shared" si="1"/>
        <v>5.5651256213580286E-4</v>
      </c>
      <c r="BV5" s="13">
        <f t="shared" si="3"/>
        <v>-2.9018616947439151E-3</v>
      </c>
      <c r="BW5" s="13">
        <f t="shared" si="4"/>
        <v>-2.9012831598794545E-3</v>
      </c>
      <c r="BX5" s="13">
        <f t="shared" si="2"/>
        <v>2.9911705525280293E-4</v>
      </c>
      <c r="BY5" s="13"/>
      <c r="BZ5" s="13"/>
      <c r="CA5" s="13"/>
      <c r="CB5" s="13"/>
      <c r="CD5" s="13"/>
    </row>
    <row r="6" spans="1:82" x14ac:dyDescent="0.25">
      <c r="A6" s="81" t="s">
        <v>617</v>
      </c>
      <c r="B6" s="15"/>
      <c r="C6" s="15">
        <v>2881.5206825999999</v>
      </c>
      <c r="D6" s="15"/>
      <c r="E6" s="15"/>
      <c r="F6" s="15"/>
      <c r="G6" s="15"/>
      <c r="H6" s="15">
        <v>1476.7020652000001</v>
      </c>
      <c r="I6" s="15"/>
      <c r="J6" s="15" t="s">
        <v>426</v>
      </c>
      <c r="K6" s="15">
        <v>186.39336254060501</v>
      </c>
      <c r="L6" s="15">
        <v>138.08308258580101</v>
      </c>
      <c r="M6" s="15">
        <v>13.9950810484433</v>
      </c>
      <c r="N6" s="15">
        <v>13.9950810484433</v>
      </c>
      <c r="O6" s="15">
        <v>0.57422187635377597</v>
      </c>
      <c r="P6" s="15">
        <v>1.5341522054862</v>
      </c>
      <c r="Q6" s="15">
        <v>2.5845273952366901</v>
      </c>
      <c r="R6" s="15">
        <v>96607.974002082206</v>
      </c>
      <c r="S6" s="15">
        <v>0</v>
      </c>
      <c r="T6" s="15">
        <v>1193.43191628862</v>
      </c>
      <c r="U6" s="15">
        <v>0</v>
      </c>
      <c r="V6" s="15">
        <v>407.90881974821002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2.03890826198624</v>
      </c>
      <c r="AC6" s="15">
        <v>6.8167023873564903</v>
      </c>
      <c r="AD6" s="15">
        <v>0</v>
      </c>
      <c r="AE6" s="15">
        <v>92.457820616543202</v>
      </c>
      <c r="AF6" s="15">
        <v>6.3598582692614603</v>
      </c>
      <c r="AG6" s="15">
        <v>369.29777809774299</v>
      </c>
      <c r="AH6" s="15">
        <v>0</v>
      </c>
      <c r="AI6" s="15">
        <v>0</v>
      </c>
      <c r="AJ6" s="15">
        <v>2881.87374008608</v>
      </c>
      <c r="AK6" s="15">
        <v>654.09071710841499</v>
      </c>
      <c r="AL6" s="15">
        <v>2809.8287124456301</v>
      </c>
      <c r="AM6" s="15">
        <v>0</v>
      </c>
      <c r="AN6" s="15">
        <v>3.4862051191322698</v>
      </c>
      <c r="AO6" s="15">
        <v>16.031603598058801</v>
      </c>
      <c r="AP6" s="15">
        <v>0</v>
      </c>
      <c r="AQ6" s="15">
        <v>145.97895317052101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1.69940721311662</v>
      </c>
      <c r="BN6" s="15">
        <v>1.1374907600833299</v>
      </c>
      <c r="BO6" s="15">
        <v>3.9017443031774102</v>
      </c>
      <c r="BP6" s="15">
        <v>46.746280738768903</v>
      </c>
      <c r="BQ6" s="15">
        <v>1478.25178601939</v>
      </c>
      <c r="BR6" s="15">
        <v>4.6564013353174998</v>
      </c>
      <c r="BT6" s="97">
        <f t="shared" si="0"/>
        <v>1.9007781617581445</v>
      </c>
      <c r="BU6" s="13">
        <f t="shared" si="1"/>
        <v>1.2252471002970435E-4</v>
      </c>
      <c r="BV6" s="13" t="str">
        <f t="shared" si="3"/>
        <v/>
      </c>
      <c r="BW6" s="13" t="str">
        <f t="shared" si="4"/>
        <v/>
      </c>
      <c r="BX6" s="13">
        <f t="shared" si="2"/>
        <v>1.0494471809247552E-3</v>
      </c>
      <c r="BY6" s="13"/>
      <c r="BZ6" s="13"/>
      <c r="CA6" s="13"/>
      <c r="CB6" s="13"/>
      <c r="CD6" s="13"/>
    </row>
    <row r="7" spans="1:82" x14ac:dyDescent="0.25">
      <c r="A7" s="81" t="s">
        <v>618</v>
      </c>
      <c r="B7" s="15"/>
      <c r="C7" s="15">
        <v>71625.579509999996</v>
      </c>
      <c r="D7" s="15"/>
      <c r="E7" s="15">
        <v>483.00223822999999</v>
      </c>
      <c r="F7" s="15">
        <v>138.00059003000001</v>
      </c>
      <c r="G7" s="15"/>
      <c r="H7" s="15">
        <v>27412.645214</v>
      </c>
      <c r="I7" s="15"/>
      <c r="J7" s="15" t="s">
        <v>427</v>
      </c>
      <c r="K7" s="15">
        <v>2642.7709791083398</v>
      </c>
      <c r="L7" s="15">
        <v>2512.0808009196398</v>
      </c>
      <c r="M7" s="15">
        <v>314.21003942743602</v>
      </c>
      <c r="N7" s="15">
        <v>314.21003942743602</v>
      </c>
      <c r="O7" s="15">
        <v>51.001590849716202</v>
      </c>
      <c r="P7" s="15">
        <v>128.442283495868</v>
      </c>
      <c r="Q7" s="15">
        <v>39.363109524339599</v>
      </c>
      <c r="R7" s="15">
        <v>1889918.20284201</v>
      </c>
      <c r="S7" s="15">
        <v>0</v>
      </c>
      <c r="T7" s="15">
        <v>19711.180474364501</v>
      </c>
      <c r="U7" s="15">
        <v>0</v>
      </c>
      <c r="V7" s="15">
        <v>8970.7679388317101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27.769501637152299</v>
      </c>
      <c r="AC7" s="15">
        <v>132.98624757585301</v>
      </c>
      <c r="AD7" s="15">
        <v>0</v>
      </c>
      <c r="AE7" s="15">
        <v>2059.7337713237698</v>
      </c>
      <c r="AF7" s="15">
        <v>76.381039044958101</v>
      </c>
      <c r="AG7" s="15">
        <v>7037.5449817011904</v>
      </c>
      <c r="AH7" s="15">
        <v>0</v>
      </c>
      <c r="AI7" s="15">
        <v>0</v>
      </c>
      <c r="AJ7" s="15">
        <v>71621.752408604603</v>
      </c>
      <c r="AK7" s="15">
        <v>11770.481649498101</v>
      </c>
      <c r="AL7" s="15">
        <v>49652.402131869399</v>
      </c>
      <c r="AM7" s="15">
        <v>0</v>
      </c>
      <c r="AN7" s="15">
        <v>44.144747344808202</v>
      </c>
      <c r="AO7" s="15">
        <v>229.634027298153</v>
      </c>
      <c r="AP7" s="15">
        <v>2.90782528370729</v>
      </c>
      <c r="AQ7" s="15">
        <v>2416.0896319978801</v>
      </c>
      <c r="AR7" s="15">
        <v>32.744019136118702</v>
      </c>
      <c r="AS7" s="15">
        <v>0.42464529616340502</v>
      </c>
      <c r="AT7" s="15">
        <v>1.52927932009457</v>
      </c>
      <c r="AU7" s="15">
        <v>6.4117056829643202</v>
      </c>
      <c r="AV7" s="15">
        <v>0.89114562079399395</v>
      </c>
      <c r="AW7" s="15">
        <v>0.80524848845604902</v>
      </c>
      <c r="AX7" s="15">
        <v>481.77086191030401</v>
      </c>
      <c r="AY7" s="15">
        <v>137.649322533</v>
      </c>
      <c r="AZ7" s="15">
        <v>344.12153937730301</v>
      </c>
      <c r="BA7" s="15">
        <v>0.11975580173834401</v>
      </c>
      <c r="BB7" s="15">
        <v>0.24294929369422899</v>
      </c>
      <c r="BC7" s="15">
        <v>76.2543150515055</v>
      </c>
      <c r="BD7" s="15">
        <v>0.16793002860497</v>
      </c>
      <c r="BE7" s="15">
        <v>1.64573400133379</v>
      </c>
      <c r="BF7" s="15">
        <v>4.1294384497098303E-2</v>
      </c>
      <c r="BG7" s="15">
        <v>4.8177075128005897E-2</v>
      </c>
      <c r="BH7" s="15">
        <v>4.1143349041265003</v>
      </c>
      <c r="BI7" s="15">
        <v>0</v>
      </c>
      <c r="BJ7" s="15">
        <v>4.8335538175785597</v>
      </c>
      <c r="BK7" s="15">
        <v>3.67179670078318</v>
      </c>
      <c r="BL7" s="15">
        <v>0.79561264571173096</v>
      </c>
      <c r="BM7" s="15">
        <v>25.4923112502719</v>
      </c>
      <c r="BN7" s="15">
        <v>13.146049014853601</v>
      </c>
      <c r="BO7" s="15">
        <v>98.570744394141997</v>
      </c>
      <c r="BP7" s="15">
        <v>540.233546242496</v>
      </c>
      <c r="BQ7" s="15">
        <v>27430.418408593599</v>
      </c>
      <c r="BR7" s="15">
        <v>108.01676728848</v>
      </c>
      <c r="BT7" s="97">
        <f t="shared" si="0"/>
        <v>1.8101219380712741</v>
      </c>
      <c r="BU7" s="13">
        <f t="shared" si="1"/>
        <v>-5.3432047902081599E-5</v>
      </c>
      <c r="BV7" s="13">
        <f t="shared" si="3"/>
        <v>-2.5494215600500294E-3</v>
      </c>
      <c r="BW7" s="13">
        <f t="shared" si="4"/>
        <v>-2.5454057618423728E-3</v>
      </c>
      <c r="BX7" s="13">
        <f t="shared" si="2"/>
        <v>6.4835751730089593E-4</v>
      </c>
      <c r="BY7" s="13"/>
      <c r="BZ7" s="13"/>
      <c r="CA7" s="13"/>
      <c r="CB7" s="13"/>
      <c r="CD7" s="13"/>
    </row>
    <row r="8" spans="1:82" x14ac:dyDescent="0.25">
      <c r="A8" s="82" t="s">
        <v>619</v>
      </c>
      <c r="B8" s="15"/>
      <c r="C8" s="15">
        <v>97920.589311999996</v>
      </c>
      <c r="D8" s="15"/>
      <c r="E8" s="15">
        <v>935.89197551999996</v>
      </c>
      <c r="F8" s="15">
        <v>267.39771160999999</v>
      </c>
      <c r="G8" s="15"/>
      <c r="H8" s="15">
        <v>32789.294531</v>
      </c>
      <c r="I8" s="15"/>
      <c r="J8" s="15" t="s">
        <v>428</v>
      </c>
      <c r="K8" s="15">
        <v>3636.8342149321002</v>
      </c>
      <c r="L8" s="15">
        <v>3060.83053498051</v>
      </c>
      <c r="M8" s="15">
        <v>318.58342486310801</v>
      </c>
      <c r="N8" s="15">
        <v>318.58342486310801</v>
      </c>
      <c r="O8" s="15">
        <v>47.038141883959803</v>
      </c>
      <c r="P8" s="15">
        <v>113.73367884896599</v>
      </c>
      <c r="Q8" s="15">
        <v>56.377908569233398</v>
      </c>
      <c r="R8" s="15">
        <v>2002506.11284412</v>
      </c>
      <c r="S8" s="15">
        <v>0</v>
      </c>
      <c r="T8" s="15">
        <v>29880.620536501301</v>
      </c>
      <c r="U8" s="15">
        <v>0</v>
      </c>
      <c r="V8" s="15">
        <v>9770.2878861893696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42.290576786763403</v>
      </c>
      <c r="AC8" s="15">
        <v>141.85433859940301</v>
      </c>
      <c r="AD8" s="15">
        <v>0</v>
      </c>
      <c r="AE8" s="15">
        <v>2374.2863905092499</v>
      </c>
      <c r="AF8" s="15">
        <v>123.668385222418</v>
      </c>
      <c r="AG8" s="15">
        <v>7539.73879542541</v>
      </c>
      <c r="AH8" s="15">
        <v>0</v>
      </c>
      <c r="AI8" s="15">
        <v>0</v>
      </c>
      <c r="AJ8" s="15">
        <v>97921.206856925506</v>
      </c>
      <c r="AK8" s="15">
        <v>16847.276811124499</v>
      </c>
      <c r="AL8" s="15">
        <v>65753.9866642415</v>
      </c>
      <c r="AM8" s="15">
        <v>0</v>
      </c>
      <c r="AN8" s="15">
        <v>70.702859075051094</v>
      </c>
      <c r="AO8" s="15">
        <v>313.23541720217003</v>
      </c>
      <c r="AP8" s="15">
        <v>5.6341651372101502</v>
      </c>
      <c r="AQ8" s="15">
        <v>3590.3019153458199</v>
      </c>
      <c r="AR8" s="15">
        <v>63.443832294405297</v>
      </c>
      <c r="AS8" s="15">
        <v>0.822789821260272</v>
      </c>
      <c r="AT8" s="15">
        <v>2.9631022669025602</v>
      </c>
      <c r="AU8" s="15">
        <v>12.4231671599508</v>
      </c>
      <c r="AV8" s="15">
        <v>1.7266541885061999</v>
      </c>
      <c r="AW8" s="15">
        <v>1.5602326978510399</v>
      </c>
      <c r="AX8" s="15">
        <v>933.47128484553605</v>
      </c>
      <c r="AY8" s="15">
        <v>266.70572699350203</v>
      </c>
      <c r="AZ8" s="15">
        <v>666.76555785203402</v>
      </c>
      <c r="BA8" s="15">
        <v>0.232033910393139</v>
      </c>
      <c r="BB8" s="15">
        <v>0.47073954265116702</v>
      </c>
      <c r="BC8" s="15">
        <v>147.748345596543</v>
      </c>
      <c r="BD8" s="15">
        <v>0.32538385665547698</v>
      </c>
      <c r="BE8" s="15">
        <v>3.1887349327865899</v>
      </c>
      <c r="BF8" s="15">
        <v>8.0010867022713095E-2</v>
      </c>
      <c r="BG8" s="15">
        <v>9.3347796976360795E-2</v>
      </c>
      <c r="BH8" s="15">
        <v>7.9718396247733496</v>
      </c>
      <c r="BI8" s="15">
        <v>0</v>
      </c>
      <c r="BJ8" s="15">
        <v>9.3653927478959798</v>
      </c>
      <c r="BK8" s="15">
        <v>7.1143919266742799</v>
      </c>
      <c r="BL8" s="15">
        <v>1.5415626250434</v>
      </c>
      <c r="BM8" s="15">
        <v>36.765208039114498</v>
      </c>
      <c r="BN8" s="15">
        <v>21.6426184314777</v>
      </c>
      <c r="BO8" s="15">
        <v>108.349711493245</v>
      </c>
      <c r="BP8" s="15">
        <v>889.51333260801198</v>
      </c>
      <c r="BQ8" s="15">
        <v>32814.754869183198</v>
      </c>
      <c r="BR8" s="15">
        <v>109.478205572733</v>
      </c>
      <c r="BT8" s="97">
        <f t="shared" si="0"/>
        <v>2.003793321826457</v>
      </c>
      <c r="BU8" s="13">
        <f t="shared" si="1"/>
        <v>6.3065891438016515E-6</v>
      </c>
      <c r="BV8" s="13">
        <f t="shared" si="3"/>
        <v>-2.5865064962427202E-3</v>
      </c>
      <c r="BW8" s="13">
        <f t="shared" si="4"/>
        <v>-2.587847937559101E-3</v>
      </c>
      <c r="BX8" s="13">
        <f t="shared" si="2"/>
        <v>7.764832561166418E-4</v>
      </c>
      <c r="BY8" s="13"/>
      <c r="BZ8" s="13"/>
      <c r="CA8" s="13"/>
      <c r="CB8" s="13"/>
      <c r="CD8" s="13"/>
    </row>
    <row r="9" spans="1:82" x14ac:dyDescent="0.25">
      <c r="A9" s="81" t="s">
        <v>620</v>
      </c>
      <c r="B9" s="15"/>
      <c r="C9" s="15">
        <v>66951.994550000003</v>
      </c>
      <c r="D9" s="15"/>
      <c r="E9" s="15">
        <v>1215.3350773</v>
      </c>
      <c r="F9" s="15">
        <v>347.23841085999999</v>
      </c>
      <c r="G9" s="15"/>
      <c r="H9" s="15">
        <v>10639.40605</v>
      </c>
      <c r="I9" s="15"/>
      <c r="J9" s="15" t="s">
        <v>429</v>
      </c>
      <c r="K9" s="15">
        <v>828.16050125299603</v>
      </c>
      <c r="L9" s="15">
        <v>874.06022052227502</v>
      </c>
      <c r="M9" s="15">
        <v>126.572389597314</v>
      </c>
      <c r="N9" s="15">
        <v>126.572389597314</v>
      </c>
      <c r="O9" s="15">
        <v>42.1814457580317</v>
      </c>
      <c r="P9" s="15">
        <v>103.408872083643</v>
      </c>
      <c r="Q9" s="15">
        <v>17.372213795668898</v>
      </c>
      <c r="R9" s="15">
        <v>633719.05391580705</v>
      </c>
      <c r="S9" s="15">
        <v>0</v>
      </c>
      <c r="T9" s="15">
        <v>9816.7686419500697</v>
      </c>
      <c r="U9" s="15">
        <v>0</v>
      </c>
      <c r="V9" s="15">
        <v>3839.1746131115901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10.9233558957654</v>
      </c>
      <c r="AC9" s="15">
        <v>45.5723134652577</v>
      </c>
      <c r="AD9" s="15">
        <v>0</v>
      </c>
      <c r="AE9" s="15">
        <v>1071.2025439460999</v>
      </c>
      <c r="AF9" s="15">
        <v>24.8331064177647</v>
      </c>
      <c r="AG9" s="15">
        <v>2306.63027105739</v>
      </c>
      <c r="AH9" s="15">
        <v>0</v>
      </c>
      <c r="AI9" s="15">
        <v>0</v>
      </c>
      <c r="AJ9" s="15">
        <v>66832.704156484004</v>
      </c>
      <c r="AK9" s="15">
        <v>32278.050817529002</v>
      </c>
      <c r="AL9" s="15">
        <v>21335.793784068301</v>
      </c>
      <c r="AM9" s="15">
        <v>0</v>
      </c>
      <c r="AN9" s="15">
        <v>16.094377441756599</v>
      </c>
      <c r="AO9" s="15">
        <v>72.091326099141895</v>
      </c>
      <c r="AP9" s="15">
        <v>7.3059420845803098</v>
      </c>
      <c r="AQ9" s="15">
        <v>997.44114636154802</v>
      </c>
      <c r="AR9" s="15">
        <v>82.269073452492805</v>
      </c>
      <c r="AS9" s="15">
        <v>1.0669212486978901</v>
      </c>
      <c r="AT9" s="15">
        <v>3.8423085754283601</v>
      </c>
      <c r="AU9" s="15">
        <v>16.1093331459405</v>
      </c>
      <c r="AV9" s="15">
        <v>2.2389842821475301</v>
      </c>
      <c r="AW9" s="15">
        <v>2.0231835645430598</v>
      </c>
      <c r="AX9" s="15">
        <v>1210.44760636408</v>
      </c>
      <c r="AY9" s="15">
        <v>345.842612233887</v>
      </c>
      <c r="AZ9" s="15">
        <v>864.60499413019397</v>
      </c>
      <c r="BA9" s="15">
        <v>0.30088351703346</v>
      </c>
      <c r="BB9" s="15">
        <v>0.61041297420040996</v>
      </c>
      <c r="BC9" s="15">
        <v>191.58815280234899</v>
      </c>
      <c r="BD9" s="15">
        <v>0.421929615789502</v>
      </c>
      <c r="BE9" s="15">
        <v>4.13489980544212</v>
      </c>
      <c r="BF9" s="15">
        <v>0.103753526678682</v>
      </c>
      <c r="BG9" s="15">
        <v>0.12104502984507</v>
      </c>
      <c r="BH9" s="15">
        <v>10.3372383361717</v>
      </c>
      <c r="BI9" s="15">
        <v>0</v>
      </c>
      <c r="BJ9" s="15">
        <v>12.144217199358399</v>
      </c>
      <c r="BK9" s="15">
        <v>9.2253636468857003</v>
      </c>
      <c r="BL9" s="15">
        <v>1.9989694263022399</v>
      </c>
      <c r="BM9" s="15">
        <v>11.0734416823624</v>
      </c>
      <c r="BN9" s="15">
        <v>3.9516970949563701</v>
      </c>
      <c r="BO9" s="15">
        <v>54.112896182807297</v>
      </c>
      <c r="BP9" s="15">
        <v>162.45325287785801</v>
      </c>
      <c r="BQ9" s="15">
        <v>10645.593011348201</v>
      </c>
      <c r="BR9" s="15">
        <v>45.674829328086197</v>
      </c>
      <c r="BT9" s="97">
        <f t="shared" si="0"/>
        <v>2.0041902561298697</v>
      </c>
      <c r="BU9" s="13">
        <f t="shared" si="1"/>
        <v>-1.7817302429565828E-3</v>
      </c>
      <c r="BV9" s="13">
        <f t="shared" si="3"/>
        <v>-4.0215007590976605E-3</v>
      </c>
      <c r="BW9" s="13">
        <f t="shared" si="4"/>
        <v>-4.0197126310307632E-3</v>
      </c>
      <c r="BX9" s="13">
        <f t="shared" si="2"/>
        <v>5.8151379119526076E-4</v>
      </c>
      <c r="BY9" s="13"/>
      <c r="BZ9" s="13"/>
      <c r="CA9" s="13"/>
      <c r="CB9" s="13"/>
      <c r="CD9" s="13"/>
    </row>
    <row r="10" spans="1:82" x14ac:dyDescent="0.25">
      <c r="A10" s="81" t="s">
        <v>621</v>
      </c>
      <c r="B10" s="15"/>
      <c r="C10" s="15">
        <v>108040.57369</v>
      </c>
      <c r="D10" s="15"/>
      <c r="E10" s="15">
        <v>2105.4558010999999</v>
      </c>
      <c r="F10" s="15">
        <v>601.55892200000005</v>
      </c>
      <c r="G10" s="15"/>
      <c r="H10" s="15">
        <v>13555.927964</v>
      </c>
      <c r="I10" s="15"/>
      <c r="J10" s="15" t="s">
        <v>430</v>
      </c>
      <c r="K10" s="15">
        <v>1004.71036271631</v>
      </c>
      <c r="L10" s="15">
        <v>1443.5026370056801</v>
      </c>
      <c r="M10" s="15">
        <v>180.06145825142499</v>
      </c>
      <c r="N10" s="15">
        <v>180.06145825142499</v>
      </c>
      <c r="O10" s="15">
        <v>14.4587188925082</v>
      </c>
      <c r="P10" s="15">
        <v>30.383689272573999</v>
      </c>
      <c r="Q10" s="15">
        <v>7.5314667660664698</v>
      </c>
      <c r="R10" s="15">
        <v>1168262.66698534</v>
      </c>
      <c r="S10" s="15">
        <v>0</v>
      </c>
      <c r="T10" s="15">
        <v>4563.3427257887897</v>
      </c>
      <c r="U10" s="15">
        <v>0</v>
      </c>
      <c r="V10" s="15">
        <v>4912.76449775536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5.47466541340519</v>
      </c>
      <c r="AC10" s="15">
        <v>79.744944364689005</v>
      </c>
      <c r="AD10" s="15">
        <v>0</v>
      </c>
      <c r="AE10" s="15">
        <v>695.13715699698503</v>
      </c>
      <c r="AF10" s="15">
        <v>14.100448322007001</v>
      </c>
      <c r="AG10" s="15">
        <v>4300.2178330545503</v>
      </c>
      <c r="AH10" s="15">
        <v>0</v>
      </c>
      <c r="AI10" s="15">
        <v>0</v>
      </c>
      <c r="AJ10" s="15">
        <v>107704.715079724</v>
      </c>
      <c r="AK10" s="15">
        <v>67092.3645740395</v>
      </c>
      <c r="AL10" s="15">
        <v>19560.9546112424</v>
      </c>
      <c r="AM10" s="15">
        <v>0</v>
      </c>
      <c r="AN10" s="15">
        <v>9.5347011767170198</v>
      </c>
      <c r="AO10" s="15">
        <v>89.402516909423198</v>
      </c>
      <c r="AP10" s="15">
        <v>12.6616798117252</v>
      </c>
      <c r="AQ10" s="15">
        <v>1015.65615563418</v>
      </c>
      <c r="AR10" s="15">
        <v>142.57673175813099</v>
      </c>
      <c r="AS10" s="15">
        <v>1.8490503370315801</v>
      </c>
      <c r="AT10" s="15">
        <v>6.6589756334154302</v>
      </c>
      <c r="AU10" s="15">
        <v>27.9184286556766</v>
      </c>
      <c r="AV10" s="15">
        <v>3.8802870197368802</v>
      </c>
      <c r="AW10" s="15">
        <v>3.5062997955212998</v>
      </c>
      <c r="AX10" s="15">
        <v>2097.78904700364</v>
      </c>
      <c r="AY10" s="15">
        <v>599.36795869199602</v>
      </c>
      <c r="AZ10" s="15">
        <v>1498.42108831164</v>
      </c>
      <c r="BA10" s="15">
        <v>0.52145077905829595</v>
      </c>
      <c r="BB10" s="15">
        <v>1.05788017879484</v>
      </c>
      <c r="BC10" s="15">
        <v>332.03578641621999</v>
      </c>
      <c r="BD10" s="15">
        <v>0.73123241455711796</v>
      </c>
      <c r="BE10" s="15">
        <v>7.1660036266031204</v>
      </c>
      <c r="BF10" s="15">
        <v>0.17980957687792401</v>
      </c>
      <c r="BG10" s="15">
        <v>0.209778503833286</v>
      </c>
      <c r="BH10" s="15">
        <v>17.915181688409699</v>
      </c>
      <c r="BI10" s="15">
        <v>0</v>
      </c>
      <c r="BJ10" s="15">
        <v>21.0468761057557</v>
      </c>
      <c r="BK10" s="15">
        <v>15.988167463086301</v>
      </c>
      <c r="BL10" s="15">
        <v>3.4643389275616299</v>
      </c>
      <c r="BM10" s="15">
        <v>4.8477342207185803</v>
      </c>
      <c r="BN10" s="15">
        <v>2.3065982421336302</v>
      </c>
      <c r="BO10" s="15">
        <v>37.834849717158001</v>
      </c>
      <c r="BP10" s="15">
        <v>94.922023585046404</v>
      </c>
      <c r="BQ10" s="15">
        <v>13555.3967377106</v>
      </c>
      <c r="BR10" s="15">
        <v>60.756280359353099</v>
      </c>
      <c r="BT10" s="97">
        <f t="shared" si="0"/>
        <v>1.443038148549689</v>
      </c>
      <c r="BU10" s="13">
        <f t="shared" si="1"/>
        <v>-3.1086340881498688E-3</v>
      </c>
      <c r="BV10" s="13">
        <f t="shared" si="3"/>
        <v>-3.6413749898498923E-3</v>
      </c>
      <c r="BW10" s="13">
        <f t="shared" si="4"/>
        <v>-3.6421424865909131E-3</v>
      </c>
      <c r="BX10" s="13">
        <f t="shared" si="2"/>
        <v>-3.9187748032530425E-5</v>
      </c>
      <c r="BY10" s="13"/>
      <c r="BZ10" s="13"/>
      <c r="CA10" s="13"/>
      <c r="CB10" s="13"/>
      <c r="CD10" s="13"/>
    </row>
    <row r="11" spans="1:82" x14ac:dyDescent="0.25">
      <c r="A11" s="81" t="s">
        <v>622</v>
      </c>
      <c r="B11" s="15"/>
      <c r="C11" s="15">
        <v>140307.41045</v>
      </c>
      <c r="D11" s="15"/>
      <c r="E11" s="15">
        <v>1907.9187629</v>
      </c>
      <c r="F11" s="15">
        <v>545.11984930999995</v>
      </c>
      <c r="G11" s="15"/>
      <c r="H11" s="15">
        <v>27728.574980000001</v>
      </c>
      <c r="I11" s="15"/>
      <c r="J11" s="15" t="s">
        <v>431</v>
      </c>
      <c r="K11" s="15">
        <v>2069.81242996213</v>
      </c>
      <c r="L11" s="15">
        <v>2854.8872096068499</v>
      </c>
      <c r="M11" s="15">
        <v>349.55261365485399</v>
      </c>
      <c r="N11" s="15">
        <v>349.55261365485399</v>
      </c>
      <c r="O11" s="15">
        <v>24.1538776335587</v>
      </c>
      <c r="P11" s="15">
        <v>45.144394675066003</v>
      </c>
      <c r="Q11" s="15">
        <v>15.2389006637609</v>
      </c>
      <c r="R11" s="15">
        <v>2307231.5992588</v>
      </c>
      <c r="S11" s="15">
        <v>0</v>
      </c>
      <c r="T11" s="15">
        <v>9083.9037264369599</v>
      </c>
      <c r="U11" s="15">
        <v>0</v>
      </c>
      <c r="V11" s="15">
        <v>9611.6798620500595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11.800876501044399</v>
      </c>
      <c r="AC11" s="15">
        <v>157.40844296995499</v>
      </c>
      <c r="AD11" s="15">
        <v>0</v>
      </c>
      <c r="AE11" s="15">
        <v>1310.65456716113</v>
      </c>
      <c r="AF11" s="15">
        <v>32.098052818333599</v>
      </c>
      <c r="AG11" s="15">
        <v>8510.1420705540895</v>
      </c>
      <c r="AH11" s="15">
        <v>0</v>
      </c>
      <c r="AI11" s="15">
        <v>0</v>
      </c>
      <c r="AJ11" s="15">
        <v>130952.577999746</v>
      </c>
      <c r="AK11" s="15">
        <v>41342.880155205203</v>
      </c>
      <c r="AL11" s="15">
        <v>38732.045536467202</v>
      </c>
      <c r="AM11" s="15">
        <v>0</v>
      </c>
      <c r="AN11" s="15">
        <v>21.666680629639899</v>
      </c>
      <c r="AO11" s="15">
        <v>183.72695381</v>
      </c>
      <c r="AP11" s="15">
        <v>10.027910734855601</v>
      </c>
      <c r="AQ11" s="15">
        <v>2011.8015534185299</v>
      </c>
      <c r="AR11" s="15">
        <v>112.920491189779</v>
      </c>
      <c r="AS11" s="15">
        <v>1.4644404393811501</v>
      </c>
      <c r="AT11" s="15">
        <v>5.2738504053748798</v>
      </c>
      <c r="AU11" s="15">
        <v>22.111270799230599</v>
      </c>
      <c r="AV11" s="15">
        <v>3.0731789987709002</v>
      </c>
      <c r="AW11" s="15">
        <v>2.776964158358</v>
      </c>
      <c r="AX11" s="15">
        <v>1661.43081430138</v>
      </c>
      <c r="AY11" s="15">
        <v>474.69549537525398</v>
      </c>
      <c r="AZ11" s="15">
        <v>1186.73531892612</v>
      </c>
      <c r="BA11" s="15">
        <v>0.41298719996472399</v>
      </c>
      <c r="BB11" s="15">
        <v>0.83783708945804802</v>
      </c>
      <c r="BC11" s="15">
        <v>262.96963904826401</v>
      </c>
      <c r="BD11" s="15">
        <v>0.57912824837271404</v>
      </c>
      <c r="BE11" s="15">
        <v>5.67543859301023</v>
      </c>
      <c r="BF11" s="15">
        <v>0.14240711762209499</v>
      </c>
      <c r="BG11" s="15">
        <v>0.16614273604612001</v>
      </c>
      <c r="BH11" s="15">
        <v>14.1886547947772</v>
      </c>
      <c r="BI11" s="15">
        <v>0</v>
      </c>
      <c r="BJ11" s="15">
        <v>16.668920010802601</v>
      </c>
      <c r="BK11" s="15">
        <v>12.6624915535419</v>
      </c>
      <c r="BL11" s="15">
        <v>2.7437422576431501</v>
      </c>
      <c r="BM11" s="15">
        <v>9.8637860861853195</v>
      </c>
      <c r="BN11" s="15">
        <v>5.3303229736161599</v>
      </c>
      <c r="BO11" s="15">
        <v>71.728794919580693</v>
      </c>
      <c r="BP11" s="15">
        <v>219.41015857405</v>
      </c>
      <c r="BQ11" s="15">
        <v>26794.9796855106</v>
      </c>
      <c r="BR11" s="15">
        <v>117.81287983580999</v>
      </c>
      <c r="BT11" s="97">
        <f t="shared" si="0"/>
        <v>1.4454963575662487</v>
      </c>
      <c r="BU11" s="13">
        <f t="shared" si="1"/>
        <v>-6.6673830129504688E-2</v>
      </c>
      <c r="BV11" s="13">
        <f t="shared" si="3"/>
        <v>-0.12919205649194576</v>
      </c>
      <c r="BW11" s="13">
        <f t="shared" si="4"/>
        <v>-0.12919058813192635</v>
      </c>
      <c r="BX11" s="13">
        <f t="shared" si="2"/>
        <v>-3.3669068647154889E-2</v>
      </c>
      <c r="BY11" s="13"/>
      <c r="BZ11" s="13"/>
      <c r="CA11" s="13"/>
      <c r="CB11" s="13"/>
      <c r="CD11" s="13"/>
    </row>
    <row r="12" spans="1:82" x14ac:dyDescent="0.25">
      <c r="A12" s="81" t="s">
        <v>623</v>
      </c>
      <c r="B12" s="15"/>
      <c r="C12" s="15">
        <v>19490.812833</v>
      </c>
      <c r="D12" s="15"/>
      <c r="E12" s="15">
        <v>46.975273190000003</v>
      </c>
      <c r="F12" s="15">
        <v>13.421510854999999</v>
      </c>
      <c r="G12" s="15"/>
      <c r="H12" s="15">
        <v>10105.218036</v>
      </c>
      <c r="I12" s="15"/>
      <c r="J12" s="15" t="s">
        <v>432</v>
      </c>
      <c r="K12" s="15">
        <v>1117.2993250898</v>
      </c>
      <c r="L12" s="15">
        <v>759.70335870963504</v>
      </c>
      <c r="M12" s="15">
        <v>64.705938590122102</v>
      </c>
      <c r="N12" s="15">
        <v>64.705938590122102</v>
      </c>
      <c r="O12" s="15">
        <v>2.4854985594999799</v>
      </c>
      <c r="P12" s="15">
        <v>4.5357221771501797</v>
      </c>
      <c r="Q12" s="15">
        <v>16.553443597912199</v>
      </c>
      <c r="R12" s="15">
        <v>465334.74312916503</v>
      </c>
      <c r="S12" s="15">
        <v>0</v>
      </c>
      <c r="T12" s="15">
        <v>8206.0351009183196</v>
      </c>
      <c r="U12" s="15">
        <v>0</v>
      </c>
      <c r="V12" s="15">
        <v>2081.9740404424601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13.3598077924569</v>
      </c>
      <c r="AC12" s="15">
        <v>33.168876669940403</v>
      </c>
      <c r="AD12" s="15">
        <v>0</v>
      </c>
      <c r="AE12" s="15">
        <v>516.34073432229297</v>
      </c>
      <c r="AF12" s="15">
        <v>42.009421685764003</v>
      </c>
      <c r="AG12" s="15">
        <v>1799.4921734827999</v>
      </c>
      <c r="AH12" s="15">
        <v>0</v>
      </c>
      <c r="AI12" s="15">
        <v>0</v>
      </c>
      <c r="AJ12" s="15">
        <v>11139.0367384822</v>
      </c>
      <c r="AK12" s="15">
        <v>237.36588127008099</v>
      </c>
      <c r="AL12" s="15">
        <v>17124.7411476159</v>
      </c>
      <c r="AM12" s="15">
        <v>0</v>
      </c>
      <c r="AN12" s="15">
        <v>23.404825796281902</v>
      </c>
      <c r="AO12" s="15">
        <v>95.562825930901795</v>
      </c>
      <c r="AP12" s="15">
        <v>1.93243759541879E-2</v>
      </c>
      <c r="AQ12" s="15">
        <v>959.311684088692</v>
      </c>
      <c r="AR12" s="15">
        <v>0.21760864652744499</v>
      </c>
      <c r="AS12" s="15">
        <v>2.8220795096920701E-3</v>
      </c>
      <c r="AT12" s="15">
        <v>1.0163235833925701E-2</v>
      </c>
      <c r="AU12" s="15">
        <v>4.2610178739727902E-2</v>
      </c>
      <c r="AV12" s="15">
        <v>5.9222156450999697E-3</v>
      </c>
      <c r="AW12" s="15">
        <v>5.3514013128523798E-3</v>
      </c>
      <c r="AX12" s="15">
        <v>3.2017002778925998</v>
      </c>
      <c r="AY12" s="15">
        <v>0.91477567045310604</v>
      </c>
      <c r="AZ12" s="15">
        <v>2.2869246074394902</v>
      </c>
      <c r="BA12" s="15">
        <v>7.9585178326360998E-4</v>
      </c>
      <c r="BB12" s="15">
        <v>1.61457795267779E-3</v>
      </c>
      <c r="BC12" s="15">
        <v>0.50676167485132595</v>
      </c>
      <c r="BD12" s="15">
        <v>1.11602429493433E-3</v>
      </c>
      <c r="BE12" s="15">
        <v>1.0937065427669101E-2</v>
      </c>
      <c r="BF12" s="15">
        <v>2.7443013277335903E-4</v>
      </c>
      <c r="BG12" s="15">
        <v>3.20168433120036E-4</v>
      </c>
      <c r="BH12" s="15">
        <v>2.7342690851369901E-2</v>
      </c>
      <c r="BI12" s="15">
        <v>0</v>
      </c>
      <c r="BJ12" s="15">
        <v>3.2122054487232501E-2</v>
      </c>
      <c r="BK12" s="15">
        <v>2.44015950440097E-2</v>
      </c>
      <c r="BL12" s="15">
        <v>5.2874036717979103E-3</v>
      </c>
      <c r="BM12" s="15">
        <v>10.900714668787399</v>
      </c>
      <c r="BN12" s="15">
        <v>7.5048408296279003</v>
      </c>
      <c r="BO12" s="15">
        <v>21.134923674134701</v>
      </c>
      <c r="BP12" s="15">
        <v>308.46963050314702</v>
      </c>
      <c r="BQ12" s="15">
        <v>8159.1820058753101</v>
      </c>
      <c r="BR12" s="15">
        <v>21.667815589764</v>
      </c>
      <c r="BT12" s="97">
        <f t="shared" si="0"/>
        <v>2.0988306346499708</v>
      </c>
      <c r="BU12" s="13">
        <f t="shared" si="1"/>
        <v>-0.42849809118157262</v>
      </c>
      <c r="BV12" s="13">
        <f t="shared" si="3"/>
        <v>-0.93184285986070281</v>
      </c>
      <c r="BW12" s="13">
        <f t="shared" si="4"/>
        <v>-0.93184257120260661</v>
      </c>
      <c r="BX12" s="13">
        <f t="shared" si="2"/>
        <v>-0.19257734204169627</v>
      </c>
      <c r="BY12" s="13"/>
      <c r="BZ12" s="13"/>
      <c r="CA12" s="13"/>
      <c r="CB12" s="13"/>
      <c r="CD12" s="13"/>
    </row>
    <row r="13" spans="1:82" x14ac:dyDescent="0.25">
      <c r="A13" s="73" t="s">
        <v>627</v>
      </c>
      <c r="B13" s="15"/>
      <c r="C13" s="15">
        <v>47046.103479999998</v>
      </c>
      <c r="D13" s="15"/>
      <c r="E13" s="15">
        <v>1210.7107745999999</v>
      </c>
      <c r="F13" s="15">
        <v>250.13614709000001</v>
      </c>
      <c r="G13" s="15"/>
      <c r="H13" s="15"/>
      <c r="I13" s="15"/>
      <c r="J13" s="15" t="s">
        <v>543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T13" s="97" t="e">
        <f t="shared" si="0"/>
        <v>#DIV/0!</v>
      </c>
      <c r="BU13" s="13">
        <f t="shared" si="1"/>
        <v>-1</v>
      </c>
      <c r="BV13" s="13">
        <f t="shared" si="3"/>
        <v>-1</v>
      </c>
      <c r="BW13" s="13">
        <f t="shared" si="4"/>
        <v>-1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25">
      <c r="A14" s="75" t="s">
        <v>544</v>
      </c>
      <c r="B14" s="15"/>
      <c r="C14" s="15">
        <v>4221.7441946999998</v>
      </c>
      <c r="D14" s="15"/>
      <c r="E14" s="15">
        <v>3428.9645701999998</v>
      </c>
      <c r="F14" s="15">
        <v>721.79106624999997</v>
      </c>
      <c r="G14" s="15"/>
      <c r="H14" s="15"/>
      <c r="I14" s="15"/>
      <c r="J14" s="15" t="s">
        <v>434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4233.3177264835504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61.574406510248799</v>
      </c>
      <c r="AQ14" s="15">
        <v>0</v>
      </c>
      <c r="AR14" s="15">
        <v>17.6390024427212</v>
      </c>
      <c r="AS14" s="15">
        <v>1.0812914673412799</v>
      </c>
      <c r="AT14" s="15">
        <v>2.2461743562779302</v>
      </c>
      <c r="AU14" s="15">
        <v>39.8528979204903</v>
      </c>
      <c r="AV14" s="15">
        <v>1.0348486726522099</v>
      </c>
      <c r="AW14" s="15">
        <v>14.8206098844226</v>
      </c>
      <c r="AX14" s="15">
        <v>3438.0487213000602</v>
      </c>
      <c r="AY14" s="15">
        <v>723.73221937377696</v>
      </c>
      <c r="AZ14" s="15">
        <v>2714.3165019262801</v>
      </c>
      <c r="BA14" s="15">
        <v>0.52308191405281002</v>
      </c>
      <c r="BB14" s="15">
        <v>0.90406567579930797</v>
      </c>
      <c r="BC14" s="15">
        <v>354.638568538941</v>
      </c>
      <c r="BD14" s="15">
        <v>1.16041869056476</v>
      </c>
      <c r="BE14" s="15">
        <v>13.6236288463764</v>
      </c>
      <c r="BF14" s="15">
        <v>1.7369983389275501</v>
      </c>
      <c r="BG14" s="15">
        <v>4.1723131544282497</v>
      </c>
      <c r="BH14" s="15">
        <v>34.059201937862603</v>
      </c>
      <c r="BI14" s="15">
        <v>0</v>
      </c>
      <c r="BJ14" s="15">
        <v>168.51853817027299</v>
      </c>
      <c r="BK14" s="15">
        <v>2.5749081665812299</v>
      </c>
      <c r="BL14" s="15">
        <v>3.5712646858138002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T14" s="97" t="e">
        <f t="shared" si="0"/>
        <v>#DIV/0!</v>
      </c>
      <c r="BU14" s="13">
        <f t="shared" si="1"/>
        <v>2.7414100072856331E-3</v>
      </c>
      <c r="BV14" s="13">
        <f t="shared" si="3"/>
        <v>2.6492402922467365E-3</v>
      </c>
      <c r="BW14" s="13">
        <f t="shared" si="4"/>
        <v>2.6893559847755806E-3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25">
      <c r="A15" s="73" t="s">
        <v>545</v>
      </c>
      <c r="B15" s="15"/>
      <c r="C15" s="15">
        <v>800.51222602999997</v>
      </c>
      <c r="D15" s="15"/>
      <c r="E15" s="15">
        <v>431.16482318999999</v>
      </c>
      <c r="F15" s="15">
        <v>92.912786459000003</v>
      </c>
      <c r="G15" s="15"/>
      <c r="H15" s="15"/>
      <c r="I15" s="15"/>
      <c r="J15" s="15" t="s">
        <v>435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642.05052100729097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7.8739542684237698</v>
      </c>
      <c r="AQ15" s="15">
        <v>0</v>
      </c>
      <c r="AR15" s="15">
        <v>2.1970028660085799</v>
      </c>
      <c r="AS15" s="15">
        <v>0.12611270578768299</v>
      </c>
      <c r="AT15" s="15">
        <v>0.11798196839674301</v>
      </c>
      <c r="AU15" s="15">
        <v>5.0846537365586997</v>
      </c>
      <c r="AV15" s="15">
        <v>7.1162930493780197E-2</v>
      </c>
      <c r="AW15" s="15">
        <v>1.83763376158115</v>
      </c>
      <c r="AX15" s="15">
        <v>413.05217557091601</v>
      </c>
      <c r="AY15" s="15">
        <v>89.739757927324703</v>
      </c>
      <c r="AZ15" s="15">
        <v>323.312417643591</v>
      </c>
      <c r="BA15" s="15">
        <v>6.7249521321449998E-2</v>
      </c>
      <c r="BB15" s="15">
        <v>0.114911010212911</v>
      </c>
      <c r="BC15" s="15">
        <v>44.9424934054245</v>
      </c>
      <c r="BD15" s="15">
        <v>0.13264225003720301</v>
      </c>
      <c r="BE15" s="15">
        <v>1.33013858915215</v>
      </c>
      <c r="BF15" s="15">
        <v>0.113095450652292</v>
      </c>
      <c r="BG15" s="15">
        <v>0.22990816702216099</v>
      </c>
      <c r="BH15" s="15">
        <v>3.3253570594751798</v>
      </c>
      <c r="BI15" s="15">
        <v>0</v>
      </c>
      <c r="BJ15" s="15">
        <v>21.534543847175598</v>
      </c>
      <c r="BK15" s="15">
        <v>0.18341608988243799</v>
      </c>
      <c r="BL15" s="15">
        <v>0.45750029971835898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T15" s="97" t="e">
        <f t="shared" si="0"/>
        <v>#DIV/0!</v>
      </c>
      <c r="BU15" s="13">
        <f t="shared" si="1"/>
        <v>-0.19795038710223334</v>
      </c>
      <c r="BV15" s="13">
        <f t="shared" si="3"/>
        <v>-4.2008639492146942E-2</v>
      </c>
      <c r="BW15" s="13">
        <f t="shared" si="4"/>
        <v>-3.4150612123504384E-2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25">
      <c r="A16" s="73" t="s">
        <v>628</v>
      </c>
      <c r="B16" s="15"/>
      <c r="C16" s="15">
        <v>4296.9800569999998</v>
      </c>
      <c r="D16" s="15"/>
      <c r="E16" s="15">
        <v>2576.3841547000002</v>
      </c>
      <c r="F16" s="15">
        <v>559.52957822999997</v>
      </c>
      <c r="G16" s="15"/>
      <c r="H16" s="15"/>
      <c r="I16" s="15"/>
      <c r="J16" s="15" t="s">
        <v>546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T16" s="97" t="e">
        <f t="shared" si="0"/>
        <v>#DIV/0!</v>
      </c>
      <c r="BU16" s="13">
        <f t="shared" si="1"/>
        <v>-1</v>
      </c>
      <c r="BV16" s="13">
        <f t="shared" si="3"/>
        <v>-1</v>
      </c>
      <c r="BW16" s="13">
        <f t="shared" si="4"/>
        <v>-1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25">
      <c r="A17" s="75" t="s">
        <v>629</v>
      </c>
      <c r="B17" s="15"/>
      <c r="C17" s="15">
        <v>13951.808353</v>
      </c>
      <c r="D17" s="15"/>
      <c r="E17" s="15">
        <v>3347.3161681000001</v>
      </c>
      <c r="F17" s="15">
        <v>719.28287953999995</v>
      </c>
      <c r="G17" s="15"/>
      <c r="H17" s="15"/>
      <c r="I17" s="15"/>
      <c r="J17" s="15" t="s">
        <v>547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13990.029348038101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62.6204019136119</v>
      </c>
      <c r="AQ17" s="15">
        <v>0</v>
      </c>
      <c r="AR17" s="15">
        <v>17.629813912267</v>
      </c>
      <c r="AS17" s="15">
        <v>1.0355949770994799</v>
      </c>
      <c r="AT17" s="15">
        <v>1.3925685339814899</v>
      </c>
      <c r="AU17" s="15">
        <v>40.468093589510303</v>
      </c>
      <c r="AV17" s="15">
        <v>0.73013262553944402</v>
      </c>
      <c r="AW17" s="15">
        <v>14.768898930207101</v>
      </c>
      <c r="AX17" s="15">
        <v>3356.3191394005498</v>
      </c>
      <c r="AY17" s="15">
        <v>721.23380531765804</v>
      </c>
      <c r="AZ17" s="15">
        <v>2635.0853340828999</v>
      </c>
      <c r="BA17" s="15">
        <v>0.53386456852791897</v>
      </c>
      <c r="BB17" s="15">
        <v>0.91574614869072901</v>
      </c>
      <c r="BC17" s="15">
        <v>358.52163810027702</v>
      </c>
      <c r="BD17" s="15">
        <v>1.09715744363057</v>
      </c>
      <c r="BE17" s="15">
        <v>11.684255588441101</v>
      </c>
      <c r="BF17" s="15">
        <v>1.19205866388884</v>
      </c>
      <c r="BG17" s="15">
        <v>2.6433934012356901</v>
      </c>
      <c r="BH17" s="15">
        <v>29.2106722245186</v>
      </c>
      <c r="BI17" s="15">
        <v>0</v>
      </c>
      <c r="BJ17" s="15">
        <v>171.303072813152</v>
      </c>
      <c r="BK17" s="15">
        <v>1.85016807971913</v>
      </c>
      <c r="BL17" s="15">
        <v>3.6362738033587401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T17" s="97" t="e">
        <f t="shared" si="0"/>
        <v>#DIV/0!</v>
      </c>
      <c r="BU17" s="13">
        <f t="shared" si="1"/>
        <v>2.7395011507509509E-3</v>
      </c>
      <c r="BV17" s="13">
        <f t="shared" si="3"/>
        <v>2.6896088831847471E-3</v>
      </c>
      <c r="BW17" s="13">
        <f t="shared" si="4"/>
        <v>2.7123206086953617E-3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25">
      <c r="A18" s="73" t="s">
        <v>630</v>
      </c>
      <c r="B18" s="15"/>
      <c r="C18" s="15">
        <v>2987.8241830000002</v>
      </c>
      <c r="D18" s="15"/>
      <c r="E18" s="15">
        <v>642.56806033999999</v>
      </c>
      <c r="F18" s="15">
        <v>137.04577065000001</v>
      </c>
      <c r="G18" s="15"/>
      <c r="H18" s="15"/>
      <c r="I18" s="15"/>
      <c r="J18" s="15" t="s">
        <v>548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T18" s="97" t="e">
        <f t="shared" si="0"/>
        <v>#DIV/0!</v>
      </c>
      <c r="BU18" s="13">
        <f t="shared" si="1"/>
        <v>-1</v>
      </c>
      <c r="BV18" s="13">
        <f t="shared" si="3"/>
        <v>-1</v>
      </c>
      <c r="BW18" s="13">
        <f t="shared" si="4"/>
        <v>-1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25">
      <c r="A19" s="73" t="s">
        <v>631</v>
      </c>
      <c r="B19" s="15"/>
      <c r="C19" s="15">
        <v>29140.066565000001</v>
      </c>
      <c r="D19" s="15"/>
      <c r="E19" s="15">
        <v>4545.9375968000004</v>
      </c>
      <c r="F19" s="15">
        <v>942.51009161000002</v>
      </c>
      <c r="G19" s="15"/>
      <c r="H19" s="15"/>
      <c r="I19" s="15"/>
      <c r="J19" s="15" t="s">
        <v>549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T19" s="97" t="e">
        <f t="shared" si="0"/>
        <v>#DIV/0!</v>
      </c>
      <c r="BU19" s="13">
        <f t="shared" si="1"/>
        <v>-1</v>
      </c>
      <c r="BV19" s="13">
        <f t="shared" si="3"/>
        <v>-1</v>
      </c>
      <c r="BW19" s="13">
        <f t="shared" si="4"/>
        <v>-1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25">
      <c r="A20" s="75" t="s">
        <v>632</v>
      </c>
      <c r="B20" s="15"/>
      <c r="C20" s="15">
        <v>6901.7060762000001</v>
      </c>
      <c r="D20" s="15"/>
      <c r="E20" s="15">
        <v>15787.138088</v>
      </c>
      <c r="F20" s="15">
        <v>3457.4264982</v>
      </c>
      <c r="G20" s="15"/>
      <c r="H20" s="15"/>
      <c r="I20" s="15"/>
      <c r="J20" s="15" t="s">
        <v>550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6920.6107485242801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306.47012625870099</v>
      </c>
      <c r="AQ20" s="15">
        <v>0</v>
      </c>
      <c r="AR20" s="15">
        <v>84.968664164420701</v>
      </c>
      <c r="AS20" s="15">
        <v>4.7958411688905702</v>
      </c>
      <c r="AT20" s="15">
        <v>3.0230299839613699</v>
      </c>
      <c r="AU20" s="15">
        <v>197.79101851772199</v>
      </c>
      <c r="AV20" s="15">
        <v>2.20271509824346</v>
      </c>
      <c r="AW20" s="15">
        <v>70.990316957401106</v>
      </c>
      <c r="AX20" s="15">
        <v>15830.060885848199</v>
      </c>
      <c r="AY20" s="15">
        <v>3466.8609829617999</v>
      </c>
      <c r="AZ20" s="15">
        <v>12363.199902886399</v>
      </c>
      <c r="BA20" s="15">
        <v>2.6209032517072002</v>
      </c>
      <c r="BB20" s="15">
        <v>4.4661250656701803</v>
      </c>
      <c r="BC20" s="15">
        <v>1745.52493783517</v>
      </c>
      <c r="BD20" s="15">
        <v>5.0167684388520497</v>
      </c>
      <c r="BE20" s="15">
        <v>47.952068481070498</v>
      </c>
      <c r="BF20" s="15">
        <v>3.3911380064705599</v>
      </c>
      <c r="BG20" s="15">
        <v>6.1335911273885602</v>
      </c>
      <c r="BH20" s="15">
        <v>119.880149422664</v>
      </c>
      <c r="BI20" s="15">
        <v>0</v>
      </c>
      <c r="BJ20" s="15">
        <v>838.03208959583799</v>
      </c>
      <c r="BK20" s="15">
        <v>5.7868547555349696</v>
      </c>
      <c r="BL20" s="15">
        <v>17.814644832090501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T20" s="97" t="e">
        <f t="shared" si="0"/>
        <v>#DIV/0!</v>
      </c>
      <c r="BU20" s="13">
        <f t="shared" si="1"/>
        <v>2.7391303129339715E-3</v>
      </c>
      <c r="BV20" s="13">
        <f t="shared" si="3"/>
        <v>2.7188460383979051E-3</v>
      </c>
      <c r="BW20" s="13">
        <f t="shared" si="4"/>
        <v>2.7287593146844017E-3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25">
      <c r="A21" s="73" t="s">
        <v>633</v>
      </c>
      <c r="B21" s="15"/>
      <c r="C21" s="15">
        <v>312.62144520999999</v>
      </c>
      <c r="D21" s="15"/>
      <c r="E21" s="15">
        <v>177.47523709999999</v>
      </c>
      <c r="F21" s="15">
        <v>39.131997706</v>
      </c>
      <c r="G21" s="15"/>
      <c r="H21" s="15"/>
      <c r="I21" s="15"/>
      <c r="J21" s="15" t="s">
        <v>551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T21" s="97" t="e">
        <f t="shared" si="0"/>
        <v>#DIV/0!</v>
      </c>
      <c r="BU21" s="13">
        <f t="shared" si="1"/>
        <v>-1</v>
      </c>
      <c r="BV21" s="13">
        <f t="shared" si="3"/>
        <v>-1</v>
      </c>
      <c r="BW21" s="13">
        <f t="shared" si="4"/>
        <v>-1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25">
      <c r="A22" s="73" t="s">
        <v>634</v>
      </c>
      <c r="B22" s="15"/>
      <c r="C22" s="15">
        <v>35246.644249999998</v>
      </c>
      <c r="D22" s="15"/>
      <c r="E22" s="15">
        <v>7560.6726596999997</v>
      </c>
      <c r="F22" s="15">
        <v>1634.7535072999999</v>
      </c>
      <c r="G22" s="15"/>
      <c r="H22" s="15"/>
      <c r="I22" s="15"/>
      <c r="J22" s="15" t="s">
        <v>552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34325.497748309201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109.04683532024799</v>
      </c>
      <c r="AQ22" s="15">
        <v>0</v>
      </c>
      <c r="AR22" s="15">
        <v>30.646433594029801</v>
      </c>
      <c r="AS22" s="15">
        <v>1.79218174021836</v>
      </c>
      <c r="AT22" s="15">
        <v>2.26912740345132</v>
      </c>
      <c r="AU22" s="15">
        <v>70.459994367190802</v>
      </c>
      <c r="AV22" s="15">
        <v>1.2151089660873999</v>
      </c>
      <c r="AW22" s="15">
        <v>25.6654787501997</v>
      </c>
      <c r="AX22" s="15">
        <v>5820.1712725771504</v>
      </c>
      <c r="AY22" s="15">
        <v>1253.3666073765501</v>
      </c>
      <c r="AZ22" s="15">
        <v>4566.8046652005896</v>
      </c>
      <c r="BA22" s="15">
        <v>0.92999983465335101</v>
      </c>
      <c r="BB22" s="15">
        <v>1.59403388503998</v>
      </c>
      <c r="BC22" s="15">
        <v>623.95367593159006</v>
      </c>
      <c r="BD22" s="15">
        <v>1.8960821155552601</v>
      </c>
      <c r="BE22" s="15">
        <v>19.9674259054106</v>
      </c>
      <c r="BF22" s="15">
        <v>1.9754194557890601</v>
      </c>
      <c r="BG22" s="15">
        <v>4.3235316964015</v>
      </c>
      <c r="BH22" s="15">
        <v>49.918550538203398</v>
      </c>
      <c r="BI22" s="15">
        <v>0</v>
      </c>
      <c r="BJ22" s="15">
        <v>298.29226717813901</v>
      </c>
      <c r="BK22" s="15">
        <v>3.0875283784454002</v>
      </c>
      <c r="BL22" s="15">
        <v>6.3329323159002797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T22" s="97" t="e">
        <f t="shared" si="0"/>
        <v>#DIV/0!</v>
      </c>
      <c r="BU22" s="13">
        <f t="shared" si="1"/>
        <v>-2.6134303599435482E-2</v>
      </c>
      <c r="BV22" s="13">
        <f t="shared" si="3"/>
        <v>-0.23020456849032672</v>
      </c>
      <c r="BW22" s="13">
        <f t="shared" si="4"/>
        <v>-0.23329933119602725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25">
      <c r="A23" s="73" t="s">
        <v>635</v>
      </c>
      <c r="B23" s="15"/>
      <c r="C23" s="15">
        <v>33723.752503999996</v>
      </c>
      <c r="D23" s="15"/>
      <c r="E23" s="15">
        <v>9538.2755235000004</v>
      </c>
      <c r="F23" s="15">
        <v>2086.8247285000002</v>
      </c>
      <c r="G23" s="15"/>
      <c r="H23" s="15"/>
      <c r="I23" s="15"/>
      <c r="J23" s="15" t="s">
        <v>553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T23" s="97" t="e">
        <f t="shared" si="0"/>
        <v>#DIV/0!</v>
      </c>
      <c r="BU23" s="13">
        <f t="shared" si="1"/>
        <v>-1</v>
      </c>
      <c r="BV23" s="13">
        <f t="shared" si="3"/>
        <v>-1</v>
      </c>
      <c r="BW23" s="13">
        <f t="shared" si="4"/>
        <v>-1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25">
      <c r="A24" s="73" t="s">
        <v>636</v>
      </c>
      <c r="B24" s="15"/>
      <c r="C24" s="15">
        <v>10357.570008999999</v>
      </c>
      <c r="D24" s="15"/>
      <c r="E24" s="15">
        <v>5138.8707737000004</v>
      </c>
      <c r="F24" s="15">
        <v>1111.0408052</v>
      </c>
      <c r="G24" s="15"/>
      <c r="H24" s="15"/>
      <c r="I24" s="15"/>
      <c r="J24" s="15" t="s">
        <v>554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T24" s="97" t="e">
        <f t="shared" si="0"/>
        <v>#DIV/0!</v>
      </c>
      <c r="BU24" s="13">
        <f t="shared" si="1"/>
        <v>-1</v>
      </c>
      <c r="BV24" s="13">
        <f t="shared" si="3"/>
        <v>-1</v>
      </c>
      <c r="BW24" s="13">
        <f t="shared" si="4"/>
        <v>-1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25">
      <c r="A25" s="73" t="s">
        <v>637</v>
      </c>
      <c r="B25" s="15"/>
      <c r="C25" s="15">
        <v>13093.851231000001</v>
      </c>
      <c r="D25" s="15"/>
      <c r="E25" s="15">
        <v>5087.5054147000001</v>
      </c>
      <c r="F25" s="15">
        <v>1112.1810244999999</v>
      </c>
      <c r="G25" s="15"/>
      <c r="H25" s="15"/>
      <c r="I25" s="15"/>
      <c r="J25" s="15" t="s">
        <v>555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T25" s="97" t="e">
        <f t="shared" si="0"/>
        <v>#DIV/0!</v>
      </c>
      <c r="BU25" s="13">
        <f t="shared" si="1"/>
        <v>-1</v>
      </c>
      <c r="BV25" s="13">
        <f t="shared" si="3"/>
        <v>-1</v>
      </c>
      <c r="BW25" s="13">
        <f t="shared" si="4"/>
        <v>-1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25">
      <c r="A26" s="73" t="s">
        <v>638</v>
      </c>
      <c r="B26" s="15"/>
      <c r="C26" s="15">
        <v>66504.396267999997</v>
      </c>
      <c r="D26" s="15"/>
      <c r="E26" s="15">
        <v>10654.699135999999</v>
      </c>
      <c r="F26" s="15">
        <v>2259.5158614000002</v>
      </c>
      <c r="G26" s="15"/>
      <c r="H26" s="15"/>
      <c r="I26" s="15"/>
      <c r="J26" s="15" t="s">
        <v>556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T26" s="97" t="e">
        <f t="shared" si="0"/>
        <v>#DIV/0!</v>
      </c>
      <c r="BU26" s="13">
        <f t="shared" si="1"/>
        <v>-1</v>
      </c>
      <c r="BV26" s="13">
        <f t="shared" si="3"/>
        <v>-1</v>
      </c>
      <c r="BW26" s="13">
        <f t="shared" si="4"/>
        <v>-1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25">
      <c r="A27" s="73" t="s">
        <v>639</v>
      </c>
      <c r="B27" s="15"/>
      <c r="C27" s="15">
        <v>22371.002665</v>
      </c>
      <c r="D27" s="15"/>
      <c r="E27" s="15">
        <v>7068.9066913999995</v>
      </c>
      <c r="F27" s="15">
        <v>1543.5148383999999</v>
      </c>
      <c r="G27" s="15"/>
      <c r="H27" s="15"/>
      <c r="I27" s="15"/>
      <c r="J27" s="15" t="s">
        <v>557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T27" s="97" t="e">
        <f t="shared" si="0"/>
        <v>#DIV/0!</v>
      </c>
      <c r="BU27" s="13">
        <f t="shared" si="1"/>
        <v>-1</v>
      </c>
      <c r="BV27" s="13">
        <f t="shared" si="3"/>
        <v>-1</v>
      </c>
      <c r="BW27" s="13">
        <f t="shared" si="4"/>
        <v>-1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25">
      <c r="A28" s="73" t="s">
        <v>640</v>
      </c>
      <c r="B28" s="15"/>
      <c r="C28" s="15">
        <v>15698.281207</v>
      </c>
      <c r="D28" s="15"/>
      <c r="E28" s="15">
        <v>8434.8726330000009</v>
      </c>
      <c r="F28" s="15">
        <v>1827.0046464</v>
      </c>
      <c r="G28" s="15"/>
      <c r="H28" s="15"/>
      <c r="I28" s="15"/>
      <c r="J28" s="15" t="s">
        <v>558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T28" s="97" t="e">
        <f t="shared" si="0"/>
        <v>#DIV/0!</v>
      </c>
      <c r="BU28" s="13">
        <f t="shared" si="1"/>
        <v>-1</v>
      </c>
      <c r="BV28" s="13">
        <f t="shared" si="3"/>
        <v>-1</v>
      </c>
      <c r="BW28" s="13">
        <f t="shared" si="4"/>
        <v>-1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25">
      <c r="A29" s="73" t="s">
        <v>641</v>
      </c>
      <c r="B29" s="15"/>
      <c r="C29" s="15">
        <v>7440.7726997</v>
      </c>
      <c r="D29" s="15"/>
      <c r="E29" s="15">
        <v>1306.4381409</v>
      </c>
      <c r="F29" s="15">
        <v>286.08075566999997</v>
      </c>
      <c r="G29" s="15"/>
      <c r="H29" s="15"/>
      <c r="I29" s="15"/>
      <c r="J29" s="15" t="s">
        <v>559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T29" s="97" t="e">
        <f t="shared" si="0"/>
        <v>#DIV/0!</v>
      </c>
      <c r="BU29" s="13">
        <f t="shared" si="1"/>
        <v>-1</v>
      </c>
      <c r="BV29" s="13">
        <f t="shared" si="3"/>
        <v>-1</v>
      </c>
      <c r="BW29" s="13">
        <f t="shared" si="4"/>
        <v>-1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25">
      <c r="A30" s="73" t="s">
        <v>642</v>
      </c>
      <c r="B30" s="15"/>
      <c r="C30" s="15">
        <v>5324.6586348000001</v>
      </c>
      <c r="D30" s="15"/>
      <c r="E30" s="15">
        <v>2745.7074342999999</v>
      </c>
      <c r="F30" s="15">
        <v>597.98598060999996</v>
      </c>
      <c r="G30" s="15"/>
      <c r="H30" s="15"/>
      <c r="I30" s="15"/>
      <c r="J30" s="15" t="s">
        <v>560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T30" s="97" t="e">
        <f t="shared" si="0"/>
        <v>#DIV/0!</v>
      </c>
      <c r="BU30" s="13">
        <f t="shared" si="1"/>
        <v>-1</v>
      </c>
      <c r="BV30" s="13">
        <f t="shared" si="3"/>
        <v>-1</v>
      </c>
      <c r="BW30" s="13">
        <f t="shared" si="4"/>
        <v>-1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25">
      <c r="A31" s="73" t="s">
        <v>643</v>
      </c>
      <c r="B31" s="15"/>
      <c r="C31" s="15">
        <v>13912.479141</v>
      </c>
      <c r="D31" s="15"/>
      <c r="E31" s="15">
        <v>2099.8686299999999</v>
      </c>
      <c r="F31" s="15">
        <v>441.51769901</v>
      </c>
      <c r="G31" s="15"/>
      <c r="H31" s="15"/>
      <c r="I31" s="15"/>
      <c r="J31" s="15" t="s">
        <v>561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12984.7259195641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30.919918102040899</v>
      </c>
      <c r="AQ31" s="15">
        <v>0</v>
      </c>
      <c r="AR31" s="15">
        <v>8.9344432105689702</v>
      </c>
      <c r="AS31" s="15">
        <v>0.55894531891951404</v>
      </c>
      <c r="AT31" s="15">
        <v>1.3501623388396999</v>
      </c>
      <c r="AU31" s="15">
        <v>20.027838827030799</v>
      </c>
      <c r="AV31" s="15">
        <v>0.59997702635151595</v>
      </c>
      <c r="AW31" s="15">
        <v>7.5178092470554398</v>
      </c>
      <c r="AX31" s="15">
        <v>1761.3776154351101</v>
      </c>
      <c r="AY31" s="15">
        <v>367.11541778358901</v>
      </c>
      <c r="AZ31" s="15">
        <v>1394.26219765152</v>
      </c>
      <c r="BA31" s="15">
        <v>0.262184152145372</v>
      </c>
      <c r="BB31" s="15">
        <v>0.45489417996770198</v>
      </c>
      <c r="BC31" s="15">
        <v>178.61876427112401</v>
      </c>
      <c r="BD31" s="15">
        <v>0.60338254326956398</v>
      </c>
      <c r="BE31" s="15">
        <v>7.38218486384807</v>
      </c>
      <c r="BF31" s="15">
        <v>1.0153970268556001</v>
      </c>
      <c r="BG31" s="15">
        <v>2.4938355307351898</v>
      </c>
      <c r="BH31" s="15">
        <v>18.4554639548052</v>
      </c>
      <c r="BI31" s="15">
        <v>0</v>
      </c>
      <c r="BJ31" s="15">
        <v>84.643460306221897</v>
      </c>
      <c r="BK31" s="15">
        <v>1.4844989296990101</v>
      </c>
      <c r="BL31" s="15">
        <v>1.7922579541107899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T31" s="97" t="e">
        <f t="shared" si="0"/>
        <v>#DIV/0!</v>
      </c>
      <c r="BU31" s="13">
        <f t="shared" si="1"/>
        <v>-6.6684967649066673E-2</v>
      </c>
      <c r="BV31" s="13">
        <f t="shared" si="3"/>
        <v>-0.16119628139065531</v>
      </c>
      <c r="BW31" s="13">
        <f t="shared" si="4"/>
        <v>-0.16851483279886781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25">
      <c r="A32" s="73" t="s">
        <v>644</v>
      </c>
      <c r="B32" s="15"/>
      <c r="C32" s="15">
        <v>11991.596512</v>
      </c>
      <c r="D32" s="15"/>
      <c r="E32" s="15">
        <v>5576.0250367999997</v>
      </c>
      <c r="F32" s="15">
        <v>1199.6275163</v>
      </c>
      <c r="G32" s="15"/>
      <c r="H32" s="15"/>
      <c r="I32" s="15"/>
      <c r="J32" s="15" t="s">
        <v>562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T32" s="97" t="e">
        <f t="shared" si="0"/>
        <v>#DIV/0!</v>
      </c>
      <c r="BU32" s="13">
        <f t="shared" si="1"/>
        <v>-1</v>
      </c>
      <c r="BV32" s="13">
        <f t="shared" si="3"/>
        <v>-1</v>
      </c>
      <c r="BW32" s="13">
        <f t="shared" si="4"/>
        <v>-1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25">
      <c r="A33" s="73" t="s">
        <v>645</v>
      </c>
      <c r="B33" s="15"/>
      <c r="C33" s="15">
        <v>35417.670363999998</v>
      </c>
      <c r="D33" s="15"/>
      <c r="E33" s="15">
        <v>6914.5173459999996</v>
      </c>
      <c r="F33" s="15">
        <v>1512.8164257000001</v>
      </c>
      <c r="G33" s="15"/>
      <c r="H33" s="15"/>
      <c r="I33" s="15"/>
      <c r="J33" s="15" t="s">
        <v>563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T33" s="97" t="e">
        <f t="shared" si="0"/>
        <v>#DIV/0!</v>
      </c>
      <c r="BU33" s="13">
        <f t="shared" si="1"/>
        <v>-1</v>
      </c>
      <c r="BV33" s="13">
        <f t="shared" si="3"/>
        <v>-1</v>
      </c>
      <c r="BW33" s="13">
        <f t="shared" si="4"/>
        <v>-1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25">
      <c r="A34" s="73" t="s">
        <v>646</v>
      </c>
      <c r="B34" s="15"/>
      <c r="C34" s="15">
        <v>34801.933060000003</v>
      </c>
      <c r="D34" s="15"/>
      <c r="E34" s="15">
        <v>1526.4288256</v>
      </c>
      <c r="F34" s="15">
        <v>322.07933736000001</v>
      </c>
      <c r="G34" s="15"/>
      <c r="H34" s="15"/>
      <c r="I34" s="15"/>
      <c r="J34" s="15" t="s">
        <v>564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T34" s="97" t="e">
        <f t="shared" si="0"/>
        <v>#DIV/0!</v>
      </c>
      <c r="BU34" s="13">
        <f t="shared" si="1"/>
        <v>-1</v>
      </c>
      <c r="BV34" s="13">
        <f t="shared" si="3"/>
        <v>-1</v>
      </c>
      <c r="BW34" s="13">
        <f t="shared" si="4"/>
        <v>-1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25">
      <c r="A35" s="73" t="s">
        <v>647</v>
      </c>
      <c r="B35" s="15"/>
      <c r="C35" s="15">
        <v>999.67660740999997</v>
      </c>
      <c r="D35" s="15"/>
      <c r="E35" s="15">
        <v>624.00688180999998</v>
      </c>
      <c r="F35" s="15">
        <v>136.19220349</v>
      </c>
      <c r="G35" s="15"/>
      <c r="H35" s="15"/>
      <c r="I35" s="15"/>
      <c r="J35" s="15" t="s">
        <v>565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T35" s="97" t="e">
        <f t="shared" si="0"/>
        <v>#DIV/0!</v>
      </c>
      <c r="BU35" s="13">
        <f t="shared" si="1"/>
        <v>-1</v>
      </c>
      <c r="BV35" s="13">
        <f t="shared" si="3"/>
        <v>-1</v>
      </c>
      <c r="BW35" s="13">
        <f t="shared" si="4"/>
        <v>-1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25">
      <c r="A36" s="73" t="s">
        <v>648</v>
      </c>
      <c r="B36" s="15"/>
      <c r="C36" s="15">
        <v>17079.35916</v>
      </c>
      <c r="D36" s="15"/>
      <c r="E36" s="15">
        <v>5454.2448618999997</v>
      </c>
      <c r="F36" s="15">
        <v>1163.0379149</v>
      </c>
      <c r="G36" s="15"/>
      <c r="H36" s="15"/>
      <c r="I36" s="15"/>
      <c r="J36" s="15" t="s">
        <v>566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0.79573233684418998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6.48673313601969E-3</v>
      </c>
      <c r="AQ36" s="15">
        <v>0</v>
      </c>
      <c r="AR36" s="15">
        <v>1.8165547269851201E-3</v>
      </c>
      <c r="AS36" s="15">
        <v>1.0526783401401E-4</v>
      </c>
      <c r="AT36" s="15">
        <v>1.1627799180982901E-4</v>
      </c>
      <c r="AU36" s="15">
        <v>4.1900825079779699E-3</v>
      </c>
      <c r="AV36" s="15">
        <v>6.5524705545175497E-5</v>
      </c>
      <c r="AW36" s="15">
        <v>1.5203654160948401E-3</v>
      </c>
      <c r="AX36" s="15">
        <v>0.343277673109674</v>
      </c>
      <c r="AY36" s="15">
        <v>7.4247078468008099E-2</v>
      </c>
      <c r="AZ36" s="15">
        <v>0.26903059464166501</v>
      </c>
      <c r="BA36" s="15">
        <v>5.5352767076175197E-5</v>
      </c>
      <c r="BB36" s="15">
        <v>9.4742307247143196E-5</v>
      </c>
      <c r="BC36" s="15">
        <v>3.7071329442175401E-2</v>
      </c>
      <c r="BD36" s="15">
        <v>1.11056950897556E-4</v>
      </c>
      <c r="BE36" s="15">
        <v>1.1422478325809999E-3</v>
      </c>
      <c r="BF36" s="15">
        <v>1.0545985658933901E-4</v>
      </c>
      <c r="BG36" s="15">
        <v>2.2363321703952201E-4</v>
      </c>
      <c r="BH36" s="15">
        <v>2.8556299982913998E-3</v>
      </c>
      <c r="BI36" s="15">
        <v>0</v>
      </c>
      <c r="BJ36" s="15">
        <v>1.77424582637499E-2</v>
      </c>
      <c r="BK36" s="15">
        <v>1.6754994846696099E-4</v>
      </c>
      <c r="BL36" s="15">
        <v>3.7681156544696102E-4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T36" s="97" t="e">
        <f t="shared" si="0"/>
        <v>#DIV/0!</v>
      </c>
      <c r="BU36" s="13">
        <f t="shared" si="1"/>
        <v>-0.99995340970762492</v>
      </c>
      <c r="BV36" s="13">
        <f t="shared" si="3"/>
        <v>-0.99993706229151769</v>
      </c>
      <c r="BW36" s="13">
        <f t="shared" si="4"/>
        <v>-0.99993616108510575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25">
      <c r="A37" s="73" t="s">
        <v>649</v>
      </c>
      <c r="B37" s="15"/>
      <c r="C37" s="15">
        <v>21547.604359000001</v>
      </c>
      <c r="D37" s="15"/>
      <c r="E37" s="15">
        <v>13828.832023999999</v>
      </c>
      <c r="F37" s="15">
        <v>3021.9784487000002</v>
      </c>
      <c r="G37" s="15"/>
      <c r="H37" s="15"/>
      <c r="I37" s="15"/>
      <c r="J37" s="15" t="s">
        <v>436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19572.7138877957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247.98754623367799</v>
      </c>
      <c r="AQ37" s="15">
        <v>0</v>
      </c>
      <c r="AR37" s="15">
        <v>68.894539993496295</v>
      </c>
      <c r="AS37" s="15">
        <v>3.9097130609522899</v>
      </c>
      <c r="AT37" s="15">
        <v>2.8506554844932399</v>
      </c>
      <c r="AU37" s="15">
        <v>160.07533556000101</v>
      </c>
      <c r="AV37" s="15">
        <v>1.9285756832399099</v>
      </c>
      <c r="AW37" s="15">
        <v>57.581062542921202</v>
      </c>
      <c r="AX37" s="15">
        <v>12872.846593746301</v>
      </c>
      <c r="AY37" s="15">
        <v>2812.0051145552402</v>
      </c>
      <c r="AZ37" s="15">
        <v>10060.8414791911</v>
      </c>
      <c r="BA37" s="15">
        <v>2.1198941007622398</v>
      </c>
      <c r="BB37" s="15">
        <v>3.6155269900847098</v>
      </c>
      <c r="BC37" s="15">
        <v>1413.40534358482</v>
      </c>
      <c r="BD37" s="15">
        <v>4.0970605167633902</v>
      </c>
      <c r="BE37" s="15">
        <v>39.786240594806898</v>
      </c>
      <c r="BF37" s="15">
        <v>3.0045835072228901</v>
      </c>
      <c r="BG37" s="15">
        <v>5.6888225204341003</v>
      </c>
      <c r="BH37" s="15">
        <v>99.465537913435597</v>
      </c>
      <c r="BI37" s="15">
        <v>0</v>
      </c>
      <c r="BJ37" s="15">
        <v>678.15036442401595</v>
      </c>
      <c r="BK37" s="15">
        <v>5.0311308574325997</v>
      </c>
      <c r="BL37" s="15">
        <v>14.413180986678499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T37" s="97" t="e">
        <f t="shared" si="0"/>
        <v>#DIV/0!</v>
      </c>
      <c r="BU37" s="13">
        <f t="shared" si="1"/>
        <v>-9.1652437937001036E-2</v>
      </c>
      <c r="BV37" s="13">
        <f t="shared" si="3"/>
        <v>-6.912987507510264E-2</v>
      </c>
      <c r="BW37" s="13">
        <f t="shared" si="4"/>
        <v>-6.9482075305694738E-2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25">
      <c r="A38" s="75" t="s">
        <v>650</v>
      </c>
      <c r="B38" s="15"/>
      <c r="C38" s="15">
        <v>21192.450113999999</v>
      </c>
      <c r="D38" s="15"/>
      <c r="E38" s="15">
        <v>10393.48738</v>
      </c>
      <c r="F38" s="15">
        <v>2266.5321316</v>
      </c>
      <c r="G38" s="15"/>
      <c r="H38" s="15"/>
      <c r="I38" s="15"/>
      <c r="J38" s="15" t="s">
        <v>437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21250.324601253302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200.11026271940099</v>
      </c>
      <c r="AQ38" s="15">
        <v>0</v>
      </c>
      <c r="AR38" s="15">
        <v>55.668606674603303</v>
      </c>
      <c r="AS38" s="15">
        <v>3.17049455237906</v>
      </c>
      <c r="AT38" s="15">
        <v>2.51732221928272</v>
      </c>
      <c r="AU38" s="15">
        <v>129.185668508958</v>
      </c>
      <c r="AV38" s="15">
        <v>1.63467251773342</v>
      </c>
      <c r="AW38" s="15">
        <v>46.538113854285498</v>
      </c>
      <c r="AX38" s="15">
        <v>10421.682217539201</v>
      </c>
      <c r="AY38" s="15">
        <v>2272.7092587380798</v>
      </c>
      <c r="AZ38" s="15">
        <v>8148.9729588011196</v>
      </c>
      <c r="BA38" s="15">
        <v>1.71015557069395</v>
      </c>
      <c r="BB38" s="15">
        <v>2.9183989506881098</v>
      </c>
      <c r="BC38" s="15">
        <v>1141.04891102696</v>
      </c>
      <c r="BD38" s="15">
        <v>3.32626440351196</v>
      </c>
      <c r="BE38" s="15">
        <v>32.633272623886</v>
      </c>
      <c r="BF38" s="15">
        <v>2.5643002504450498</v>
      </c>
      <c r="BG38" s="15">
        <v>4.9798575323665997</v>
      </c>
      <c r="BH38" s="15">
        <v>81.583106845902293</v>
      </c>
      <c r="BI38" s="15">
        <v>0</v>
      </c>
      <c r="BJ38" s="15">
        <v>547.24354444330504</v>
      </c>
      <c r="BK38" s="15">
        <v>4.2468358387759899</v>
      </c>
      <c r="BL38" s="15">
        <v>11.629470204897499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T38" s="97" t="e">
        <f t="shared" si="0"/>
        <v>#DIV/0!</v>
      </c>
      <c r="BU38" s="13">
        <f t="shared" si="1"/>
        <v>2.7309011908476732E-3</v>
      </c>
      <c r="BV38" s="13">
        <f t="shared" si="3"/>
        <v>2.712740825899796E-3</v>
      </c>
      <c r="BW38" s="13">
        <f t="shared" si="4"/>
        <v>2.7253649096601528E-3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25">
      <c r="A39" s="73" t="s">
        <v>651</v>
      </c>
      <c r="B39" s="15"/>
      <c r="C39" s="15">
        <v>6064.3736092999998</v>
      </c>
      <c r="D39" s="15"/>
      <c r="E39" s="15">
        <v>1491.000143</v>
      </c>
      <c r="F39" s="15">
        <v>294.02130728999998</v>
      </c>
      <c r="G39" s="15"/>
      <c r="H39" s="15"/>
      <c r="I39" s="15"/>
      <c r="J39" s="15" t="s">
        <v>567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T39" s="97" t="e">
        <f t="shared" si="0"/>
        <v>#DIV/0!</v>
      </c>
      <c r="BU39" s="13">
        <f t="shared" si="1"/>
        <v>-1</v>
      </c>
      <c r="BV39" s="13">
        <f t="shared" si="3"/>
        <v>-1</v>
      </c>
      <c r="BW39" s="13">
        <f t="shared" si="4"/>
        <v>-1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25">
      <c r="A40" s="73" t="s">
        <v>652</v>
      </c>
      <c r="B40" s="15"/>
      <c r="C40" s="15">
        <v>4007.8075125</v>
      </c>
      <c r="D40" s="15"/>
      <c r="E40" s="15">
        <v>20261.255138</v>
      </c>
      <c r="F40" s="15">
        <v>4469.8147841999998</v>
      </c>
      <c r="G40" s="15"/>
      <c r="H40" s="15"/>
      <c r="I40" s="15"/>
      <c r="J40" s="15" t="s">
        <v>568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1630.2470551430999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241.100681462545</v>
      </c>
      <c r="AQ40" s="15">
        <v>0</v>
      </c>
      <c r="AR40" s="15">
        <v>66.297351705219896</v>
      </c>
      <c r="AS40" s="15">
        <v>3.6592341012031699</v>
      </c>
      <c r="AT40" s="15">
        <v>0.79624826182090802</v>
      </c>
      <c r="AU40" s="15">
        <v>155.49287735687801</v>
      </c>
      <c r="AV40" s="15">
        <v>1.1611274271510199</v>
      </c>
      <c r="AW40" s="15">
        <v>55.309964762093799</v>
      </c>
      <c r="AX40" s="15">
        <v>12204.903769878199</v>
      </c>
      <c r="AY40" s="15">
        <v>2701.1403628553799</v>
      </c>
      <c r="AZ40" s="15">
        <v>9503.7634070228105</v>
      </c>
      <c r="BA40" s="15">
        <v>2.0652441806908199</v>
      </c>
      <c r="BB40" s="15">
        <v>3.5070115217954401</v>
      </c>
      <c r="BC40" s="15">
        <v>1369.40854015994</v>
      </c>
      <c r="BD40" s="15">
        <v>3.7995241763256602</v>
      </c>
      <c r="BE40" s="15">
        <v>33.873002547220203</v>
      </c>
      <c r="BF40" s="15">
        <v>1.6487507486345101</v>
      </c>
      <c r="BG40" s="15">
        <v>1.98725648671439</v>
      </c>
      <c r="BH40" s="15">
        <v>84.682432746352703</v>
      </c>
      <c r="BI40" s="15">
        <v>0</v>
      </c>
      <c r="BJ40" s="15">
        <v>659.13931968782504</v>
      </c>
      <c r="BK40" s="15">
        <v>3.1892831178866401</v>
      </c>
      <c r="BL40" s="15">
        <v>14.022512405077199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T40" s="97" t="e">
        <f t="shared" si="0"/>
        <v>#DIV/0!</v>
      </c>
      <c r="BU40" s="13">
        <f t="shared" si="1"/>
        <v>-0.59323219739009359</v>
      </c>
      <c r="BV40" s="13">
        <f t="shared" si="3"/>
        <v>-0.39762350916810218</v>
      </c>
      <c r="BW40" s="13">
        <f t="shared" si="4"/>
        <v>-0.39569299998661456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25">
      <c r="A41" s="73" t="s">
        <v>653</v>
      </c>
      <c r="B41" s="15"/>
      <c r="C41" s="15">
        <v>6975.0454057999996</v>
      </c>
      <c r="D41" s="15"/>
      <c r="E41" s="15">
        <v>2541.7613296</v>
      </c>
      <c r="F41" s="15">
        <v>557.25483530999998</v>
      </c>
      <c r="G41" s="15"/>
      <c r="H41" s="15"/>
      <c r="I41" s="15"/>
      <c r="J41" s="15" t="s">
        <v>569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T41" s="97" t="e">
        <f t="shared" si="0"/>
        <v>#DIV/0!</v>
      </c>
      <c r="BU41" s="13">
        <f t="shared" si="1"/>
        <v>-1</v>
      </c>
      <c r="BV41" s="13">
        <f t="shared" si="3"/>
        <v>-1</v>
      </c>
      <c r="BW41" s="13">
        <f t="shared" si="4"/>
        <v>-1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25">
      <c r="A42" s="73" t="s">
        <v>654</v>
      </c>
      <c r="B42" s="15"/>
      <c r="C42" s="15">
        <v>58520.032906</v>
      </c>
      <c r="D42" s="15"/>
      <c r="E42" s="15">
        <v>8681.7112520999999</v>
      </c>
      <c r="F42" s="15">
        <v>1792.5829421999999</v>
      </c>
      <c r="G42" s="15"/>
      <c r="H42" s="15"/>
      <c r="I42" s="15"/>
      <c r="J42" s="15" t="s">
        <v>570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T42" s="97" t="e">
        <f t="shared" si="0"/>
        <v>#DIV/0!</v>
      </c>
      <c r="BU42" s="13">
        <f t="shared" si="1"/>
        <v>-1</v>
      </c>
      <c r="BV42" s="13">
        <f t="shared" si="3"/>
        <v>-1</v>
      </c>
      <c r="BW42" s="13">
        <f t="shared" si="4"/>
        <v>-1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25">
      <c r="A43" s="73" t="s">
        <v>655</v>
      </c>
      <c r="B43" s="15"/>
      <c r="C43" s="15">
        <v>24184.188244000001</v>
      </c>
      <c r="D43" s="15"/>
      <c r="E43" s="15">
        <v>643.62902638000003</v>
      </c>
      <c r="F43" s="15">
        <v>122.64025119</v>
      </c>
      <c r="G43" s="15"/>
      <c r="H43" s="15"/>
      <c r="I43" s="15"/>
      <c r="J43" s="15" t="s">
        <v>571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T43" s="97" t="e">
        <f t="shared" si="0"/>
        <v>#DIV/0!</v>
      </c>
      <c r="BU43" s="13">
        <f t="shared" si="1"/>
        <v>-1</v>
      </c>
      <c r="BV43" s="13">
        <f t="shared" si="3"/>
        <v>-1</v>
      </c>
      <c r="BW43" s="13">
        <f t="shared" si="4"/>
        <v>-1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25">
      <c r="A44" s="73" t="s">
        <v>656</v>
      </c>
      <c r="B44" s="15"/>
      <c r="C44" s="15">
        <v>6256.0198461</v>
      </c>
      <c r="D44" s="15"/>
      <c r="E44" s="15">
        <v>11098.395885</v>
      </c>
      <c r="F44" s="15">
        <v>2432.2804077000001</v>
      </c>
      <c r="G44" s="15"/>
      <c r="H44" s="15"/>
      <c r="I44" s="15"/>
      <c r="J44" s="15" t="s">
        <v>572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443.70369688652102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5.0563574904787902</v>
      </c>
      <c r="AQ44" s="15">
        <v>0</v>
      </c>
      <c r="AR44" s="15">
        <v>1.4011403969421801</v>
      </c>
      <c r="AS44" s="15">
        <v>7.89727254088195E-2</v>
      </c>
      <c r="AT44" s="15">
        <v>4.7754827074962598E-2</v>
      </c>
      <c r="AU44" s="15">
        <v>3.2631436697035201</v>
      </c>
      <c r="AV44" s="15">
        <v>3.5575468399499599E-2</v>
      </c>
      <c r="AW44" s="15">
        <v>1.1705259721005099</v>
      </c>
      <c r="AX44" s="15">
        <v>260.84247294091</v>
      </c>
      <c r="AY44" s="15">
        <v>57.1635743700568</v>
      </c>
      <c r="AZ44" s="15">
        <v>203.67889857085299</v>
      </c>
      <c r="BA44" s="15">
        <v>4.3245882372393699E-2</v>
      </c>
      <c r="BB44" s="15">
        <v>7.3676639935624802E-2</v>
      </c>
      <c r="BC44" s="15">
        <v>28.7938278300457</v>
      </c>
      <c r="BD44" s="15">
        <v>8.2573132822963399E-2</v>
      </c>
      <c r="BE44" s="15">
        <v>0.78598452796287399</v>
      </c>
      <c r="BF44" s="15">
        <v>5.4583020883281701E-2</v>
      </c>
      <c r="BG44" s="15">
        <v>9.7390948373264397E-2</v>
      </c>
      <c r="BH44" s="15">
        <v>1.9649577340895099</v>
      </c>
      <c r="BI44" s="15">
        <v>0</v>
      </c>
      <c r="BJ44" s="15">
        <v>13.8262868654133</v>
      </c>
      <c r="BK44" s="15">
        <v>9.3647705484547997E-2</v>
      </c>
      <c r="BL44" s="15">
        <v>0.29392953256502202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T44" s="97" t="e">
        <f t="shared" si="0"/>
        <v>#DIV/0!</v>
      </c>
      <c r="BU44" s="13">
        <f t="shared" si="1"/>
        <v>-0.92907572101723335</v>
      </c>
      <c r="BV44" s="13">
        <f t="shared" si="3"/>
        <v>-0.97649728162126104</v>
      </c>
      <c r="BW44" s="13">
        <f t="shared" si="4"/>
        <v>-0.97649795056972422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25">
      <c r="A45" s="112"/>
      <c r="B45" s="94"/>
      <c r="C45" s="94"/>
      <c r="D45" s="94"/>
      <c r="E45" s="94"/>
      <c r="F45" s="94"/>
      <c r="G45" s="94"/>
      <c r="H45" s="94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25">
      <c r="A46" s="84" t="s">
        <v>348</v>
      </c>
      <c r="B46" s="1">
        <f>SUM(B3:B44)</f>
        <v>0</v>
      </c>
      <c r="C46" s="1">
        <f t="shared" ref="C46:H46" si="5">SUM(C3:C44)</f>
        <v>1096303.8364272597</v>
      </c>
      <c r="D46" s="1">
        <f t="shared" si="5"/>
        <v>0</v>
      </c>
      <c r="E46" s="1">
        <f t="shared" si="5"/>
        <v>187692.82039926003</v>
      </c>
      <c r="F46" s="1">
        <f t="shared" si="5"/>
        <v>41075.059202268996</v>
      </c>
      <c r="G46" s="1">
        <f t="shared" si="5"/>
        <v>0</v>
      </c>
      <c r="H46" s="1">
        <f t="shared" si="5"/>
        <v>127737.74555790001</v>
      </c>
      <c r="K46" s="1">
        <f t="shared" ref="K46:X46" si="6">SUM(K3:K44)</f>
        <v>11844.30202104849</v>
      </c>
      <c r="L46" s="1">
        <f t="shared" si="6"/>
        <v>12062.361535595302</v>
      </c>
      <c r="M46" s="1">
        <f t="shared" si="6"/>
        <v>1397.6308972959057</v>
      </c>
      <c r="N46" s="1">
        <f t="shared" si="6"/>
        <v>1397.6308972959057</v>
      </c>
      <c r="O46" s="1">
        <f t="shared" si="6"/>
        <v>182.79351354804459</v>
      </c>
      <c r="P46" s="1">
        <f t="shared" si="6"/>
        <v>429.54743507801328</v>
      </c>
      <c r="Q46" s="1">
        <f t="shared" si="6"/>
        <v>159.65974801403806</v>
      </c>
      <c r="R46" s="1">
        <f t="shared" si="6"/>
        <v>8775572.8448441029</v>
      </c>
      <c r="S46" s="1">
        <f t="shared" si="6"/>
        <v>0</v>
      </c>
      <c r="T46" s="1">
        <f t="shared" si="6"/>
        <v>85914.019839610613</v>
      </c>
      <c r="U46" s="1">
        <f t="shared" si="6"/>
        <v>0</v>
      </c>
      <c r="V46" s="1">
        <f t="shared" si="6"/>
        <v>40580.461181218496</v>
      </c>
      <c r="W46" s="1">
        <f t="shared" si="6"/>
        <v>0</v>
      </c>
      <c r="X46" s="1">
        <f t="shared" si="6"/>
        <v>0</v>
      </c>
      <c r="Y46" s="1">
        <f t="shared" ref="Y46:BR46" si="7">SUM(Y3:Y44)</f>
        <v>0</v>
      </c>
      <c r="Z46" s="1">
        <f t="shared" si="7"/>
        <v>0</v>
      </c>
      <c r="AA46" s="1">
        <f t="shared" si="7"/>
        <v>0</v>
      </c>
      <c r="AB46" s="1">
        <f t="shared" si="7"/>
        <v>117.33256505770032</v>
      </c>
      <c r="AC46" s="1">
        <f t="shared" si="7"/>
        <v>612.07024608126153</v>
      </c>
      <c r="AD46" s="1">
        <f t="shared" si="7"/>
        <v>0</v>
      </c>
      <c r="AE46" s="1">
        <f t="shared" si="7"/>
        <v>8295.2205130881248</v>
      </c>
      <c r="AF46" s="1">
        <f t="shared" si="7"/>
        <v>330.94619105443661</v>
      </c>
      <c r="AG46" s="1">
        <f t="shared" si="7"/>
        <v>32651.294708660298</v>
      </c>
      <c r="AH46" s="1">
        <f t="shared" si="7"/>
        <v>0</v>
      </c>
      <c r="AI46" s="1">
        <f t="shared" si="7"/>
        <v>0</v>
      </c>
      <c r="AJ46" s="1">
        <f t="shared" si="7"/>
        <v>611210.36042322824</v>
      </c>
      <c r="AK46" s="1">
        <f t="shared" si="7"/>
        <v>171588.83865533469</v>
      </c>
      <c r="AL46" s="1">
        <f t="shared" si="7"/>
        <v>222363.03757645871</v>
      </c>
      <c r="AM46" s="1">
        <f t="shared" si="7"/>
        <v>0</v>
      </c>
      <c r="AN46" s="1">
        <f t="shared" si="7"/>
        <v>195.34115662193477</v>
      </c>
      <c r="AO46" s="1">
        <f t="shared" si="7"/>
        <v>1030.6050064356518</v>
      </c>
      <c r="AP46" s="1">
        <f t="shared" si="7"/>
        <v>1312.40390533915</v>
      </c>
      <c r="AQ46" s="1">
        <f t="shared" si="7"/>
        <v>11697.240508505076</v>
      </c>
      <c r="AR46" s="1">
        <f t="shared" si="7"/>
        <v>800.61296643240246</v>
      </c>
      <c r="AS46" s="1">
        <f t="shared" si="7"/>
        <v>25.99688721963431</v>
      </c>
      <c r="AT46" s="1">
        <f t="shared" si="7"/>
        <v>37.456856542943513</v>
      </c>
      <c r="AU46" s="1">
        <f t="shared" si="7"/>
        <v>909.10378034204416</v>
      </c>
      <c r="AV46" s="1">
        <f t="shared" si="7"/>
        <v>22.761142755094781</v>
      </c>
      <c r="AW46" s="1">
        <f t="shared" si="7"/>
        <v>307.17831679656263</v>
      </c>
      <c r="AX46" s="1">
        <f t="shared" si="7"/>
        <v>72946.708291166142</v>
      </c>
      <c r="AY46" s="1">
        <f t="shared" si="7"/>
        <v>16341.445509565454</v>
      </c>
      <c r="AZ46" s="1">
        <f t="shared" si="7"/>
        <v>56605.262781600686</v>
      </c>
      <c r="BA46" s="1">
        <f t="shared" si="7"/>
        <v>12.508266973907173</v>
      </c>
      <c r="BB46" s="1">
        <f t="shared" si="7"/>
        <v>21.876159012146335</v>
      </c>
      <c r="BC46" s="1">
        <f t="shared" si="7"/>
        <v>8298.3205615770512</v>
      </c>
      <c r="BD46" s="1">
        <f t="shared" si="7"/>
        <v>23.501081338443615</v>
      </c>
      <c r="BE46" s="1">
        <f t="shared" si="7"/>
        <v>231.45238045008418</v>
      </c>
      <c r="BF46" s="1">
        <f t="shared" si="7"/>
        <v>17.25931836285649</v>
      </c>
      <c r="BG46" s="1">
        <f t="shared" si="7"/>
        <v>33.406830310410747</v>
      </c>
      <c r="BH46" s="1">
        <f t="shared" si="7"/>
        <v>578.63109930228006</v>
      </c>
      <c r="BI46" s="1">
        <f t="shared" si="7"/>
        <v>0</v>
      </c>
      <c r="BJ46" s="1">
        <f t="shared" si="7"/>
        <v>3546.5876833420948</v>
      </c>
      <c r="BK46" s="1">
        <f t="shared" si="7"/>
        <v>77.578898406652243</v>
      </c>
      <c r="BL46" s="1">
        <f t="shared" si="7"/>
        <v>84.809375061679589</v>
      </c>
      <c r="BM46" s="1">
        <f t="shared" si="7"/>
        <v>103.69365729080847</v>
      </c>
      <c r="BN46" s="1">
        <f t="shared" si="7"/>
        <v>57.076639814517904</v>
      </c>
      <c r="BO46" s="1">
        <f t="shared" si="7"/>
        <v>403.19393147734422</v>
      </c>
      <c r="BP46" s="1">
        <f t="shared" si="7"/>
        <v>2346.2849319120965</v>
      </c>
      <c r="BQ46" s="1">
        <f t="shared" si="7"/>
        <v>124393.76309154116</v>
      </c>
      <c r="BR46" s="1">
        <f t="shared" si="7"/>
        <v>477.99601074095085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25">
      <c r="A47" s="84" t="s">
        <v>593</v>
      </c>
      <c r="B47" s="1">
        <f>SUM(B3:B12)</f>
        <v>0</v>
      </c>
      <c r="C47" s="1">
        <f t="shared" ref="C47:H47" si="8">SUM(C3:C12)</f>
        <v>513933.30353750999</v>
      </c>
      <c r="D47" s="1">
        <f t="shared" si="8"/>
        <v>0</v>
      </c>
      <c r="E47" s="1">
        <f t="shared" si="8"/>
        <v>6874.0487588399992</v>
      </c>
      <c r="F47" s="1">
        <f t="shared" si="8"/>
        <v>1964.0140336040001</v>
      </c>
      <c r="G47" s="1">
        <f t="shared" si="8"/>
        <v>0</v>
      </c>
      <c r="H47" s="1">
        <f t="shared" si="8"/>
        <v>127737.74555790001</v>
      </c>
      <c r="K47" s="1">
        <f t="shared" ref="K47:X47" si="9">SUM(K3:K12)</f>
        <v>11844.30202104849</v>
      </c>
      <c r="L47" s="1">
        <f t="shared" si="9"/>
        <v>12062.361535595302</v>
      </c>
      <c r="M47" s="1">
        <f t="shared" si="9"/>
        <v>1397.6308972959057</v>
      </c>
      <c r="N47" s="1">
        <f t="shared" si="9"/>
        <v>1397.6308972959057</v>
      </c>
      <c r="O47" s="1">
        <f t="shared" si="9"/>
        <v>182.79351354804459</v>
      </c>
      <c r="P47" s="1">
        <f t="shared" si="9"/>
        <v>429.54743507801328</v>
      </c>
      <c r="Q47" s="1">
        <f t="shared" si="9"/>
        <v>159.65974801403806</v>
      </c>
      <c r="R47" s="1">
        <f t="shared" si="9"/>
        <v>8775572.8448441029</v>
      </c>
      <c r="S47" s="1">
        <f t="shared" si="9"/>
        <v>0</v>
      </c>
      <c r="T47" s="1">
        <f t="shared" si="9"/>
        <v>85914.019839610613</v>
      </c>
      <c r="U47" s="1">
        <f t="shared" si="9"/>
        <v>0</v>
      </c>
      <c r="V47" s="1">
        <f t="shared" si="9"/>
        <v>40580.461181218496</v>
      </c>
      <c r="W47" s="1">
        <f t="shared" si="9"/>
        <v>0</v>
      </c>
      <c r="X47" s="1">
        <f t="shared" si="9"/>
        <v>0</v>
      </c>
      <c r="Y47" s="1">
        <f t="shared" ref="Y47:BR47" si="10">SUM(Y3:Y12)</f>
        <v>0</v>
      </c>
      <c r="Z47" s="1">
        <f t="shared" si="10"/>
        <v>0</v>
      </c>
      <c r="AA47" s="1">
        <f t="shared" si="10"/>
        <v>0</v>
      </c>
      <c r="AB47" s="1">
        <f t="shared" si="10"/>
        <v>117.33256505770032</v>
      </c>
      <c r="AC47" s="1">
        <f t="shared" si="10"/>
        <v>612.07024608126153</v>
      </c>
      <c r="AD47" s="1">
        <f t="shared" si="10"/>
        <v>0</v>
      </c>
      <c r="AE47" s="1">
        <f t="shared" si="10"/>
        <v>8295.2205130881248</v>
      </c>
      <c r="AF47" s="1">
        <f t="shared" si="10"/>
        <v>330.94619105443661</v>
      </c>
      <c r="AG47" s="1">
        <f t="shared" si="10"/>
        <v>32651.294708660298</v>
      </c>
      <c r="AH47" s="1">
        <f t="shared" si="10"/>
        <v>0</v>
      </c>
      <c r="AI47" s="1">
        <f t="shared" si="10"/>
        <v>0</v>
      </c>
      <c r="AJ47" s="1">
        <f t="shared" si="10"/>
        <v>495216.34343788627</v>
      </c>
      <c r="AK47" s="1">
        <f t="shared" si="10"/>
        <v>171588.83865533469</v>
      </c>
      <c r="AL47" s="1">
        <f t="shared" si="10"/>
        <v>222363.03757645871</v>
      </c>
      <c r="AM47" s="1">
        <f t="shared" si="10"/>
        <v>0</v>
      </c>
      <c r="AN47" s="1">
        <f t="shared" si="10"/>
        <v>195.34115662193477</v>
      </c>
      <c r="AO47" s="1">
        <f t="shared" si="10"/>
        <v>1030.6050064356518</v>
      </c>
      <c r="AP47" s="1">
        <f t="shared" si="10"/>
        <v>39.636928326636664</v>
      </c>
      <c r="AQ47" s="1">
        <f t="shared" si="10"/>
        <v>11697.240508505076</v>
      </c>
      <c r="AR47" s="1">
        <f t="shared" si="10"/>
        <v>446.33415091739766</v>
      </c>
      <c r="AS47" s="1">
        <f t="shared" si="10"/>
        <v>5.7884001336000663</v>
      </c>
      <c r="AT47" s="1">
        <f t="shared" si="10"/>
        <v>20.845714887371326</v>
      </c>
      <c r="AU47" s="1">
        <f t="shared" si="10"/>
        <v>87.398068205492763</v>
      </c>
      <c r="AV47" s="1">
        <f t="shared" si="10"/>
        <v>12.147180814497577</v>
      </c>
      <c r="AW47" s="1">
        <f t="shared" si="10"/>
        <v>10.976381768878436</v>
      </c>
      <c r="AX47" s="1">
        <f t="shared" si="10"/>
        <v>6567.0601492564247</v>
      </c>
      <c r="AY47" s="1">
        <f t="shared" si="10"/>
        <v>1876.3041612275301</v>
      </c>
      <c r="AZ47" s="1">
        <f t="shared" si="10"/>
        <v>4690.7559880288845</v>
      </c>
      <c r="BA47" s="1">
        <f t="shared" si="10"/>
        <v>1.6323886442125888</v>
      </c>
      <c r="BB47" s="1">
        <f t="shared" si="10"/>
        <v>3.3116742019543901</v>
      </c>
      <c r="BC47" s="1">
        <f t="shared" si="10"/>
        <v>1039.4267895633159</v>
      </c>
      <c r="BD47" s="1">
        <f t="shared" si="10"/>
        <v>2.289096570159336</v>
      </c>
      <c r="BE47" s="1">
        <f t="shared" si="10"/>
        <v>22.433035634076784</v>
      </c>
      <c r="BF47" s="1">
        <f t="shared" si="10"/>
        <v>0.56288843323026716</v>
      </c>
      <c r="BG47" s="1">
        <f t="shared" si="10"/>
        <v>0.65670611209400365</v>
      </c>
      <c r="BH47" s="1">
        <f t="shared" si="10"/>
        <v>56.08281329497273</v>
      </c>
      <c r="BI47" s="1">
        <f t="shared" si="10"/>
        <v>0</v>
      </c>
      <c r="BJ47" s="1">
        <f t="shared" si="10"/>
        <v>65.886453552472673</v>
      </c>
      <c r="BK47" s="1">
        <f t="shared" si="10"/>
        <v>50.050458937261809</v>
      </c>
      <c r="BL47" s="1">
        <f t="shared" si="10"/>
        <v>10.845031229903478</v>
      </c>
      <c r="BM47" s="1">
        <f t="shared" si="10"/>
        <v>103.69365729080847</v>
      </c>
      <c r="BN47" s="1">
        <f t="shared" si="10"/>
        <v>57.076639814517904</v>
      </c>
      <c r="BO47" s="1">
        <f t="shared" si="10"/>
        <v>403.19393147734422</v>
      </c>
      <c r="BP47" s="1">
        <f t="shared" si="10"/>
        <v>2346.2849319120965</v>
      </c>
      <c r="BQ47" s="1">
        <f t="shared" si="10"/>
        <v>124393.76309154116</v>
      </c>
      <c r="BR47" s="1">
        <f t="shared" si="10"/>
        <v>477.99601074095085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25">
      <c r="A48" s="84" t="s">
        <v>594</v>
      </c>
      <c r="B48" s="1">
        <f>SUM(B13:B44)</f>
        <v>0</v>
      </c>
      <c r="C48" s="1">
        <f t="shared" ref="C48:H48" si="11">SUM(C13:C44)</f>
        <v>582370.53288975009</v>
      </c>
      <c r="D48" s="1">
        <f t="shared" si="11"/>
        <v>0</v>
      </c>
      <c r="E48" s="1">
        <f t="shared" si="11"/>
        <v>180818.77164042002</v>
      </c>
      <c r="F48" s="1">
        <f t="shared" si="11"/>
        <v>39111.045168665005</v>
      </c>
      <c r="G48" s="1">
        <f t="shared" si="11"/>
        <v>0</v>
      </c>
      <c r="H48" s="1">
        <f t="shared" si="11"/>
        <v>0</v>
      </c>
      <c r="K48" s="1">
        <f t="shared" ref="K48:X48" si="12">SUM(K13:K44)</f>
        <v>0</v>
      </c>
      <c r="L48" s="1">
        <f t="shared" si="12"/>
        <v>0</v>
      </c>
      <c r="M48" s="1">
        <f t="shared" si="12"/>
        <v>0</v>
      </c>
      <c r="N48" s="1">
        <f t="shared" si="12"/>
        <v>0</v>
      </c>
      <c r="O48" s="1">
        <f t="shared" si="12"/>
        <v>0</v>
      </c>
      <c r="P48" s="1">
        <f t="shared" si="12"/>
        <v>0</v>
      </c>
      <c r="Q48" s="1">
        <f t="shared" si="12"/>
        <v>0</v>
      </c>
      <c r="R48" s="1">
        <f t="shared" si="12"/>
        <v>0</v>
      </c>
      <c r="S48" s="1">
        <f t="shared" si="12"/>
        <v>0</v>
      </c>
      <c r="T48" s="1">
        <f t="shared" si="12"/>
        <v>0</v>
      </c>
      <c r="U48" s="1">
        <f t="shared" si="12"/>
        <v>0</v>
      </c>
      <c r="V48" s="1">
        <f t="shared" si="12"/>
        <v>0</v>
      </c>
      <c r="W48" s="1">
        <f t="shared" si="12"/>
        <v>0</v>
      </c>
      <c r="X48" s="1">
        <f t="shared" si="12"/>
        <v>0</v>
      </c>
      <c r="Y48" s="1">
        <f t="shared" ref="Y48:BR48" si="13">SUM(Y13:Y44)</f>
        <v>0</v>
      </c>
      <c r="Z48" s="1">
        <f t="shared" si="13"/>
        <v>0</v>
      </c>
      <c r="AA48" s="1">
        <f t="shared" si="13"/>
        <v>0</v>
      </c>
      <c r="AB48" s="1">
        <f t="shared" si="13"/>
        <v>0</v>
      </c>
      <c r="AC48" s="1">
        <f t="shared" si="13"/>
        <v>0</v>
      </c>
      <c r="AD48" s="1">
        <f t="shared" si="13"/>
        <v>0</v>
      </c>
      <c r="AE48" s="1">
        <f t="shared" si="13"/>
        <v>0</v>
      </c>
      <c r="AF48" s="1">
        <f t="shared" si="13"/>
        <v>0</v>
      </c>
      <c r="AG48" s="1">
        <f t="shared" si="13"/>
        <v>0</v>
      </c>
      <c r="AH48" s="1">
        <f t="shared" si="13"/>
        <v>0</v>
      </c>
      <c r="AI48" s="1">
        <f t="shared" si="13"/>
        <v>0</v>
      </c>
      <c r="AJ48" s="1">
        <f t="shared" si="13"/>
        <v>115994.01698534199</v>
      </c>
      <c r="AK48" s="1">
        <f t="shared" si="13"/>
        <v>0</v>
      </c>
      <c r="AL48" s="1">
        <f t="shared" si="13"/>
        <v>0</v>
      </c>
      <c r="AM48" s="1">
        <f t="shared" si="13"/>
        <v>0</v>
      </c>
      <c r="AN48" s="1">
        <f t="shared" si="13"/>
        <v>0</v>
      </c>
      <c r="AO48" s="1">
        <f t="shared" si="13"/>
        <v>0</v>
      </c>
      <c r="AP48" s="1">
        <f t="shared" si="13"/>
        <v>1272.7669770125133</v>
      </c>
      <c r="AQ48" s="1">
        <f t="shared" si="13"/>
        <v>0</v>
      </c>
      <c r="AR48" s="1">
        <f t="shared" si="13"/>
        <v>354.27881551500496</v>
      </c>
      <c r="AS48" s="1">
        <f t="shared" si="13"/>
        <v>20.208487086034239</v>
      </c>
      <c r="AT48" s="1">
        <f t="shared" si="13"/>
        <v>16.611141655572194</v>
      </c>
      <c r="AU48" s="1">
        <f t="shared" si="13"/>
        <v>821.70571213655137</v>
      </c>
      <c r="AV48" s="1">
        <f t="shared" si="13"/>
        <v>10.613961940597207</v>
      </c>
      <c r="AW48" s="1">
        <f t="shared" si="13"/>
        <v>296.20193502768421</v>
      </c>
      <c r="AX48" s="1">
        <f t="shared" si="13"/>
        <v>66379.648141909711</v>
      </c>
      <c r="AY48" s="1">
        <f t="shared" si="13"/>
        <v>14465.141348337922</v>
      </c>
      <c r="AZ48" s="1">
        <f t="shared" si="13"/>
        <v>51914.506793571803</v>
      </c>
      <c r="BA48" s="1">
        <f t="shared" si="13"/>
        <v>10.875878329694583</v>
      </c>
      <c r="BB48" s="1">
        <f t="shared" si="13"/>
        <v>18.564484810191942</v>
      </c>
      <c r="BC48" s="1">
        <f t="shared" si="13"/>
        <v>7258.8937720137337</v>
      </c>
      <c r="BD48" s="1">
        <f t="shared" si="13"/>
        <v>21.211984768284282</v>
      </c>
      <c r="BE48" s="1">
        <f t="shared" si="13"/>
        <v>209.01934481600736</v>
      </c>
      <c r="BF48" s="1">
        <f t="shared" si="13"/>
        <v>16.696429929626223</v>
      </c>
      <c r="BG48" s="1">
        <f t="shared" si="13"/>
        <v>32.750124198316747</v>
      </c>
      <c r="BH48" s="1">
        <f t="shared" si="13"/>
        <v>522.5482860073073</v>
      </c>
      <c r="BI48" s="1">
        <f t="shared" si="13"/>
        <v>0</v>
      </c>
      <c r="BJ48" s="1">
        <f t="shared" si="13"/>
        <v>3480.7012297896222</v>
      </c>
      <c r="BK48" s="1">
        <f t="shared" si="13"/>
        <v>27.52843946939042</v>
      </c>
      <c r="BL48" s="1">
        <f t="shared" si="13"/>
        <v>73.964343831776119</v>
      </c>
      <c r="BM48" s="1">
        <f t="shared" si="13"/>
        <v>0</v>
      </c>
      <c r="BN48" s="1">
        <f t="shared" si="13"/>
        <v>0</v>
      </c>
      <c r="BO48" s="1">
        <f t="shared" si="13"/>
        <v>0</v>
      </c>
      <c r="BP48" s="1">
        <f t="shared" si="13"/>
        <v>0</v>
      </c>
      <c r="BQ48" s="1">
        <f t="shared" si="13"/>
        <v>0</v>
      </c>
      <c r="BR48" s="1">
        <f t="shared" si="13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25">
      <c r="A50" s="84" t="s">
        <v>663</v>
      </c>
    </row>
    <row r="51" spans="1:82" x14ac:dyDescent="0.25">
      <c r="A51" s="81" t="s">
        <v>615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423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7" t="e">
        <f t="shared" ref="BT51:BT60" si="14">AL51/BQ51</f>
        <v>#DIV/0!</v>
      </c>
      <c r="BU51" s="13">
        <f t="shared" ref="BU51:BU60" si="15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6">IF(H51=0,"",(BQ51-H51)/H51)</f>
        <v>-1</v>
      </c>
      <c r="BY51" s="13"/>
      <c r="BZ51" s="13"/>
      <c r="CA51" s="13"/>
      <c r="CB51" s="13"/>
      <c r="CD51" s="13"/>
    </row>
    <row r="52" spans="1:82" x14ac:dyDescent="0.25">
      <c r="A52" s="81" t="s">
        <v>424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424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7" t="e">
        <f t="shared" si="14"/>
        <v>#DIV/0!</v>
      </c>
      <c r="BU52" s="13">
        <f t="shared" si="15"/>
        <v>-1</v>
      </c>
      <c r="BV52" s="13" t="str">
        <f t="shared" ref="BV52:BV60" si="17">IF(E52=0,"",(AX52-E52)/E52)</f>
        <v/>
      </c>
      <c r="BW52" s="13" t="str">
        <f t="shared" ref="BW52:BW60" si="18">IF(F52=0,"",(AY52-F52)/F52)</f>
        <v/>
      </c>
      <c r="BX52" s="13">
        <f t="shared" si="16"/>
        <v>-1</v>
      </c>
      <c r="BY52" s="13"/>
      <c r="BZ52" s="13"/>
      <c r="CA52" s="13"/>
      <c r="CB52" s="13"/>
      <c r="CD52" s="13"/>
    </row>
    <row r="53" spans="1:82" x14ac:dyDescent="0.25">
      <c r="A53" s="81" t="s">
        <v>616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425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7" t="e">
        <f t="shared" si="14"/>
        <v>#DIV/0!</v>
      </c>
      <c r="BU53" s="13">
        <f t="shared" si="15"/>
        <v>-1</v>
      </c>
      <c r="BV53" s="13">
        <f t="shared" si="17"/>
        <v>-1</v>
      </c>
      <c r="BW53" s="13">
        <f t="shared" si="18"/>
        <v>-1</v>
      </c>
      <c r="BX53" s="13">
        <f t="shared" si="16"/>
        <v>-1</v>
      </c>
      <c r="BY53" s="13"/>
      <c r="BZ53" s="13"/>
      <c r="CA53" s="13"/>
      <c r="CB53" s="13"/>
      <c r="CD53" s="13"/>
    </row>
    <row r="54" spans="1:82" x14ac:dyDescent="0.25">
      <c r="A54" s="81" t="s">
        <v>617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426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7" t="e">
        <f t="shared" si="14"/>
        <v>#DIV/0!</v>
      </c>
      <c r="BU54" s="13">
        <f t="shared" si="15"/>
        <v>-1</v>
      </c>
      <c r="BV54" s="13" t="str">
        <f t="shared" si="17"/>
        <v/>
      </c>
      <c r="BW54" s="13" t="str">
        <f t="shared" si="18"/>
        <v/>
      </c>
      <c r="BX54" s="13">
        <f t="shared" si="16"/>
        <v>-1</v>
      </c>
      <c r="BY54" s="13"/>
      <c r="BZ54" s="13"/>
      <c r="CA54" s="13"/>
      <c r="CB54" s="13"/>
      <c r="CD54" s="13"/>
    </row>
    <row r="55" spans="1:82" x14ac:dyDescent="0.25">
      <c r="A55" s="81" t="s">
        <v>618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427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7" t="e">
        <f t="shared" si="14"/>
        <v>#DIV/0!</v>
      </c>
      <c r="BU55" s="13">
        <f t="shared" si="15"/>
        <v>-1</v>
      </c>
      <c r="BV55" s="13">
        <f t="shared" si="17"/>
        <v>-1</v>
      </c>
      <c r="BW55" s="13">
        <f t="shared" si="18"/>
        <v>-1</v>
      </c>
      <c r="BX55" s="13">
        <f t="shared" si="16"/>
        <v>-1</v>
      </c>
      <c r="BY55" s="13"/>
      <c r="BZ55" s="13"/>
      <c r="CA55" s="13"/>
      <c r="CB55" s="13"/>
      <c r="CD55" s="13"/>
    </row>
    <row r="56" spans="1:82" x14ac:dyDescent="0.25">
      <c r="A56" s="82" t="s">
        <v>619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428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7" t="e">
        <f t="shared" si="14"/>
        <v>#DIV/0!</v>
      </c>
      <c r="BU56" s="13">
        <f t="shared" si="15"/>
        <v>-1</v>
      </c>
      <c r="BV56" s="13">
        <f t="shared" si="17"/>
        <v>-1</v>
      </c>
      <c r="BW56" s="13">
        <f t="shared" si="18"/>
        <v>-1</v>
      </c>
      <c r="BX56" s="13">
        <f t="shared" si="16"/>
        <v>-1</v>
      </c>
      <c r="BY56" s="13"/>
      <c r="BZ56" s="13"/>
      <c r="CA56" s="13"/>
      <c r="CB56" s="13"/>
      <c r="CD56" s="13"/>
    </row>
    <row r="57" spans="1:82" x14ac:dyDescent="0.25">
      <c r="A57" s="81" t="s">
        <v>620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429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7" t="e">
        <f t="shared" si="14"/>
        <v>#DIV/0!</v>
      </c>
      <c r="BU57" s="13">
        <f t="shared" si="15"/>
        <v>-1</v>
      </c>
      <c r="BV57" s="13">
        <f t="shared" si="17"/>
        <v>-1</v>
      </c>
      <c r="BW57" s="13">
        <f t="shared" si="18"/>
        <v>-1</v>
      </c>
      <c r="BX57" s="13">
        <f t="shared" si="16"/>
        <v>-1</v>
      </c>
      <c r="BY57" s="13"/>
      <c r="BZ57" s="13"/>
      <c r="CA57" s="13"/>
      <c r="CB57" s="13"/>
      <c r="CD57" s="13"/>
    </row>
    <row r="58" spans="1:82" x14ac:dyDescent="0.25">
      <c r="A58" s="81" t="s">
        <v>621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430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7" t="e">
        <f t="shared" si="14"/>
        <v>#DIV/0!</v>
      </c>
      <c r="BU58" s="13">
        <f t="shared" si="15"/>
        <v>-1</v>
      </c>
      <c r="BV58" s="13">
        <f t="shared" si="17"/>
        <v>-1</v>
      </c>
      <c r="BW58" s="13">
        <f t="shared" si="18"/>
        <v>-1</v>
      </c>
      <c r="BX58" s="13">
        <f t="shared" si="16"/>
        <v>-1</v>
      </c>
      <c r="BY58" s="13"/>
      <c r="BZ58" s="13"/>
      <c r="CA58" s="13"/>
      <c r="CB58" s="13"/>
      <c r="CD58" s="13"/>
    </row>
    <row r="59" spans="1:82" x14ac:dyDescent="0.25">
      <c r="A59" s="81" t="s">
        <v>622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431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7" t="e">
        <f t="shared" si="14"/>
        <v>#DIV/0!</v>
      </c>
      <c r="BU59" s="13">
        <f t="shared" si="15"/>
        <v>-1</v>
      </c>
      <c r="BV59" s="13">
        <f t="shared" si="17"/>
        <v>-1</v>
      </c>
      <c r="BW59" s="13">
        <f t="shared" si="18"/>
        <v>-1</v>
      </c>
      <c r="BX59" s="13">
        <f t="shared" si="16"/>
        <v>-1</v>
      </c>
      <c r="BY59" s="13"/>
      <c r="BZ59" s="13"/>
      <c r="CA59" s="13"/>
      <c r="CB59" s="13"/>
      <c r="CD59" s="13"/>
    </row>
    <row r="60" spans="1:82" x14ac:dyDescent="0.25">
      <c r="A60" s="81" t="s">
        <v>623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432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7">
        <f t="shared" si="14"/>
        <v>1.4405927263952216</v>
      </c>
      <c r="BU60" s="13">
        <f t="shared" si="15"/>
        <v>-0.9969974289014919</v>
      </c>
      <c r="BV60" s="13">
        <f t="shared" si="17"/>
        <v>-0.98823568911840842</v>
      </c>
      <c r="BW60" s="13">
        <f t="shared" si="18"/>
        <v>-0.98823540931858911</v>
      </c>
      <c r="BX60" s="13">
        <f t="shared" si="16"/>
        <v>-0.9997315333082879</v>
      </c>
      <c r="BY60" s="13"/>
      <c r="BZ60" s="13"/>
      <c r="CA60" s="13"/>
      <c r="CB60" s="13"/>
      <c r="CD60" s="13"/>
    </row>
    <row r="62" spans="1:82" x14ac:dyDescent="0.25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25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25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2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2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2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2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2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2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2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BI48"/>
  <sheetViews>
    <sheetView zoomScale="85" zoomScaleNormal="85" workbookViewId="0">
      <pane xSplit="1" ySplit="2" topLeftCell="B3" activePane="bottomRight" state="frozen"/>
      <selection pane="topRight" activeCell="L2" sqref="L2"/>
      <selection pane="bottomLeft" activeCell="L2" sqref="L2"/>
      <selection pane="bottomRight" activeCell="H35" sqref="H35"/>
    </sheetView>
  </sheetViews>
  <sheetFormatPr defaultColWidth="9.140625" defaultRowHeight="15" x14ac:dyDescent="0.25"/>
  <cols>
    <col min="1" max="1" width="19.85546875" style="17" customWidth="1"/>
    <col min="2" max="11" width="9.140625" style="17"/>
    <col min="12" max="12" width="15.5703125" style="17" bestFit="1" customWidth="1"/>
    <col min="13" max="14" width="6.7109375" style="17" bestFit="1" customWidth="1"/>
    <col min="15" max="15" width="5.7109375" style="17" bestFit="1" customWidth="1"/>
    <col min="16" max="16" width="14.5703125" style="17" bestFit="1" customWidth="1"/>
    <col min="17" max="17" width="5.5703125" style="17" bestFit="1" customWidth="1"/>
    <col min="18" max="18" width="5.5703125" style="17" customWidth="1"/>
    <col min="19" max="19" width="6.7109375" style="17" bestFit="1" customWidth="1"/>
    <col min="20" max="20" width="9.28515625" style="17" bestFit="1" customWidth="1"/>
    <col min="21" max="21" width="5.7109375" style="17" bestFit="1" customWidth="1"/>
    <col min="22" max="22" width="7.7109375" style="17" bestFit="1" customWidth="1"/>
    <col min="23" max="23" width="5.7109375" style="17" bestFit="1" customWidth="1"/>
    <col min="24" max="24" width="6.7109375" style="17" bestFit="1" customWidth="1"/>
    <col min="25" max="25" width="6.7109375" style="17" customWidth="1"/>
    <col min="26" max="26" width="6.7109375" style="17" bestFit="1" customWidth="1"/>
    <col min="27" max="27" width="15.42578125" style="17" bestFit="1" customWidth="1"/>
    <col min="28" max="30" width="5.7109375" style="17" bestFit="1" customWidth="1"/>
    <col min="31" max="31" width="5.140625" style="17" bestFit="1" customWidth="1"/>
    <col min="32" max="33" width="5.140625" style="17" customWidth="1"/>
    <col min="34" max="34" width="5.7109375" style="17" bestFit="1" customWidth="1"/>
    <col min="35" max="35" width="6.7109375" style="17" bestFit="1" customWidth="1"/>
    <col min="36" max="36" width="6.7109375" style="17" customWidth="1"/>
    <col min="37" max="37" width="6.140625" style="17" bestFit="1" customWidth="1"/>
    <col min="38" max="38" width="6.7109375" style="17" bestFit="1" customWidth="1"/>
    <col min="39" max="39" width="10" style="17" bestFit="1" customWidth="1"/>
    <col min="40" max="40" width="10" style="17" customWidth="1"/>
    <col min="41" max="41" width="6" style="17" bestFit="1" customWidth="1"/>
    <col min="42" max="42" width="6.7109375" style="17" bestFit="1" customWidth="1"/>
    <col min="43" max="43" width="5.7109375" style="17" bestFit="1" customWidth="1"/>
    <col min="44" max="45" width="7.7109375" style="17" bestFit="1" customWidth="1"/>
    <col min="46" max="46" width="8" style="17" bestFit="1" customWidth="1"/>
    <col min="47" max="49" width="6.7109375" style="17" bestFit="1" customWidth="1"/>
    <col min="50" max="50" width="9.140625" style="17" bestFit="1" customWidth="1"/>
    <col min="51" max="51" width="7.140625" style="17" bestFit="1" customWidth="1"/>
    <col min="52" max="16384" width="9.140625" style="17"/>
  </cols>
  <sheetData>
    <row r="1" spans="1:61" x14ac:dyDescent="0.25">
      <c r="B1" s="17" t="s">
        <v>328</v>
      </c>
      <c r="L1" s="17" t="s">
        <v>347</v>
      </c>
      <c r="BB1" s="17" t="s">
        <v>540</v>
      </c>
    </row>
    <row r="2" spans="1:61" x14ac:dyDescent="0.25">
      <c r="A2" s="17" t="s">
        <v>157</v>
      </c>
      <c r="B2" s="15" t="s">
        <v>50</v>
      </c>
      <c r="C2" s="15" t="s">
        <v>76</v>
      </c>
      <c r="D2" s="15" t="s">
        <v>158</v>
      </c>
      <c r="E2" s="15" t="s">
        <v>159</v>
      </c>
      <c r="F2" s="15" t="s">
        <v>160</v>
      </c>
      <c r="G2" s="15" t="s">
        <v>136</v>
      </c>
      <c r="H2" s="15" t="s">
        <v>161</v>
      </c>
      <c r="I2" s="15"/>
      <c r="J2" s="15"/>
      <c r="K2" s="15"/>
      <c r="L2" s="15" t="s">
        <v>335</v>
      </c>
      <c r="M2" s="15" t="s">
        <v>358</v>
      </c>
      <c r="N2" s="15" t="s">
        <v>32</v>
      </c>
      <c r="O2" s="15" t="s">
        <v>36</v>
      </c>
      <c r="P2" s="15" t="s">
        <v>38</v>
      </c>
      <c r="Q2" s="15" t="s">
        <v>40</v>
      </c>
      <c r="R2" s="15" t="s">
        <v>360</v>
      </c>
      <c r="S2" s="15" t="s">
        <v>279</v>
      </c>
      <c r="T2" s="15" t="s">
        <v>46</v>
      </c>
      <c r="U2" s="15" t="s">
        <v>52</v>
      </c>
      <c r="V2" s="15" t="s">
        <v>54</v>
      </c>
      <c r="W2" s="15" t="s">
        <v>363</v>
      </c>
      <c r="X2" s="15" t="s">
        <v>56</v>
      </c>
      <c r="Y2" s="15" t="s">
        <v>364</v>
      </c>
      <c r="Z2" s="15" t="s">
        <v>58</v>
      </c>
      <c r="AA2" s="15" t="s">
        <v>60</v>
      </c>
      <c r="AB2" s="15" t="s">
        <v>365</v>
      </c>
      <c r="AC2" s="15" t="s">
        <v>366</v>
      </c>
      <c r="AD2" s="15" t="s">
        <v>66</v>
      </c>
      <c r="AE2" s="15" t="s">
        <v>68</v>
      </c>
      <c r="AF2" s="15" t="s">
        <v>367</v>
      </c>
      <c r="AG2" s="15" t="s">
        <v>368</v>
      </c>
      <c r="AH2" s="15" t="s">
        <v>70</v>
      </c>
      <c r="AI2" s="15" t="s">
        <v>72</v>
      </c>
      <c r="AJ2" s="15" t="s">
        <v>369</v>
      </c>
      <c r="AK2" s="15" t="s">
        <v>74</v>
      </c>
      <c r="AL2" s="15" t="s">
        <v>76</v>
      </c>
      <c r="AM2" s="15" t="s">
        <v>78</v>
      </c>
      <c r="AN2" s="15" t="s">
        <v>370</v>
      </c>
      <c r="AO2" s="15" t="s">
        <v>86</v>
      </c>
      <c r="AP2" s="15" t="s">
        <v>88</v>
      </c>
      <c r="AQ2" s="15" t="s">
        <v>371</v>
      </c>
      <c r="AR2" s="15" t="s">
        <v>92</v>
      </c>
      <c r="AS2" s="15" t="s">
        <v>126</v>
      </c>
      <c r="AT2" s="15" t="s">
        <v>138</v>
      </c>
      <c r="AU2" s="15" t="s">
        <v>142</v>
      </c>
      <c r="AV2" s="15" t="s">
        <v>144</v>
      </c>
      <c r="AW2" s="15" t="s">
        <v>148</v>
      </c>
      <c r="AX2" s="15" t="s">
        <v>150</v>
      </c>
      <c r="AY2" s="15" t="s">
        <v>152</v>
      </c>
      <c r="BA2" s="15" t="s">
        <v>370</v>
      </c>
      <c r="BB2" s="15" t="s">
        <v>50</v>
      </c>
      <c r="BC2" s="15" t="s">
        <v>76</v>
      </c>
      <c r="BD2" s="15" t="s">
        <v>158</v>
      </c>
      <c r="BE2" s="15" t="s">
        <v>159</v>
      </c>
      <c r="BF2" s="15" t="s">
        <v>160</v>
      </c>
      <c r="BG2" s="15" t="s">
        <v>136</v>
      </c>
      <c r="BH2" s="15" t="s">
        <v>161</v>
      </c>
      <c r="BI2" s="15"/>
    </row>
    <row r="3" spans="1:61" x14ac:dyDescent="0.25">
      <c r="A3" s="82" t="s">
        <v>619</v>
      </c>
      <c r="B3" s="15"/>
      <c r="C3" s="15"/>
      <c r="D3" s="15"/>
      <c r="E3" s="15"/>
      <c r="F3" s="15"/>
      <c r="G3" s="15"/>
      <c r="H3" s="15">
        <v>168.43133241000001</v>
      </c>
      <c r="I3" s="15"/>
      <c r="J3" s="15"/>
      <c r="K3" s="15"/>
      <c r="L3" s="15" t="s">
        <v>428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0.684804351467455</v>
      </c>
      <c r="T3" s="15">
        <v>536.13573182206301</v>
      </c>
      <c r="U3" s="15">
        <v>0</v>
      </c>
      <c r="V3" s="15">
        <v>82.608058216240494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251.042861930035</v>
      </c>
      <c r="AO3" s="15">
        <v>0</v>
      </c>
      <c r="AP3" s="15">
        <v>2.9973241885613199E-2</v>
      </c>
      <c r="AQ3" s="15">
        <v>0</v>
      </c>
      <c r="AR3" s="15">
        <v>94.519486416772907</v>
      </c>
      <c r="AS3" s="15">
        <v>72.162129297993303</v>
      </c>
      <c r="AT3" s="15">
        <v>1.31282652210321</v>
      </c>
      <c r="AU3" s="15">
        <v>0</v>
      </c>
      <c r="AV3" s="15">
        <v>0.61330969542265601</v>
      </c>
      <c r="AW3" s="15">
        <v>9.9317103325121808E-3</v>
      </c>
      <c r="AX3" s="15">
        <v>168.40560348771101</v>
      </c>
      <c r="AY3" s="15">
        <v>0.141767363733417</v>
      </c>
      <c r="BA3" s="97">
        <f t="shared" ref="BA3:BA8" si="0">AN3/AX3</f>
        <v>1.4907037339072524</v>
      </c>
      <c r="BB3" s="13"/>
      <c r="BC3" s="13" t="str">
        <f t="shared" ref="BC3:BC11" si="1">IF(C3=0,"",(AL3-C3)/C3)</f>
        <v/>
      </c>
      <c r="BD3" s="13"/>
      <c r="BE3" s="13"/>
      <c r="BF3" s="13"/>
      <c r="BG3" s="13"/>
      <c r="BH3" s="13">
        <f t="shared" ref="BH3:BH11" si="2">IF(H3=0,"",(AX3-H3)/H3)</f>
        <v>-1.5275615243828336E-4</v>
      </c>
      <c r="BI3" s="13"/>
    </row>
    <row r="4" spans="1:61" x14ac:dyDescent="0.25">
      <c r="A4" s="81" t="s">
        <v>620</v>
      </c>
      <c r="B4" s="15"/>
      <c r="C4" s="15"/>
      <c r="D4" s="15"/>
      <c r="E4" s="15"/>
      <c r="F4" s="15"/>
      <c r="G4" s="15"/>
      <c r="H4" s="15">
        <v>6016.8947611000003</v>
      </c>
      <c r="I4" s="15"/>
      <c r="J4" s="15"/>
      <c r="K4" s="15"/>
      <c r="L4" s="15" t="s">
        <v>429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7.9439472856253204</v>
      </c>
      <c r="T4" s="15">
        <v>17588.825368834801</v>
      </c>
      <c r="U4" s="15">
        <v>0</v>
      </c>
      <c r="V4" s="15">
        <v>2266.8418256955301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8283.4860000991994</v>
      </c>
      <c r="AO4" s="15">
        <v>0</v>
      </c>
      <c r="AP4" s="15">
        <v>0.17929529324228199</v>
      </c>
      <c r="AQ4" s="15">
        <v>0</v>
      </c>
      <c r="AR4" s="15">
        <v>3267.8458381190098</v>
      </c>
      <c r="AS4" s="15">
        <v>2716.5707288440599</v>
      </c>
      <c r="AT4" s="15">
        <v>7.8531069975363597</v>
      </c>
      <c r="AU4" s="15">
        <v>0</v>
      </c>
      <c r="AV4" s="15">
        <v>4.8512230999410297</v>
      </c>
      <c r="AW4" s="15">
        <v>1.30521329942624</v>
      </c>
      <c r="AX4" s="15">
        <v>6016.1747229065704</v>
      </c>
      <c r="AY4" s="15">
        <v>1.1661258344935099</v>
      </c>
      <c r="BA4" s="97">
        <f t="shared" si="0"/>
        <v>1.3768692535740106</v>
      </c>
      <c r="BB4" s="13"/>
      <c r="BC4" s="13" t="str">
        <f t="shared" si="1"/>
        <v/>
      </c>
      <c r="BD4" s="13"/>
      <c r="BE4" s="13"/>
      <c r="BF4" s="13"/>
      <c r="BG4" s="13"/>
      <c r="BH4" s="13">
        <f t="shared" si="2"/>
        <v>-1.1966940124747402E-4</v>
      </c>
      <c r="BI4" s="13"/>
    </row>
    <row r="5" spans="1:61" x14ac:dyDescent="0.25">
      <c r="A5" s="81" t="s">
        <v>621</v>
      </c>
      <c r="B5" s="15"/>
      <c r="C5" s="15"/>
      <c r="D5" s="15"/>
      <c r="E5" s="15"/>
      <c r="F5" s="15"/>
      <c r="G5" s="15"/>
      <c r="H5" s="15">
        <v>117253.91765</v>
      </c>
      <c r="I5" s="15"/>
      <c r="J5" s="15"/>
      <c r="K5" s="15"/>
      <c r="L5" s="15" t="s">
        <v>430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309.80186812407499</v>
      </c>
      <c r="T5" s="15">
        <v>337378.50768505997</v>
      </c>
      <c r="U5" s="15">
        <v>0</v>
      </c>
      <c r="V5" s="15">
        <v>44831.156145752699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162457.17269134699</v>
      </c>
      <c r="AO5" s="15">
        <v>0</v>
      </c>
      <c r="AP5" s="15">
        <v>5.6001730931397598</v>
      </c>
      <c r="AQ5" s="15">
        <v>0</v>
      </c>
      <c r="AR5" s="15">
        <v>64661.918185055903</v>
      </c>
      <c r="AS5" s="15">
        <v>51391.497531480498</v>
      </c>
      <c r="AT5" s="15">
        <v>245.14334320752599</v>
      </c>
      <c r="AU5" s="15">
        <v>0</v>
      </c>
      <c r="AV5" s="15">
        <v>207.88889590524499</v>
      </c>
      <c r="AW5" s="15">
        <v>21.567136837579898</v>
      </c>
      <c r="AX5" s="15">
        <v>116893.27193020099</v>
      </c>
      <c r="AY5" s="15">
        <v>34.206321221415898</v>
      </c>
      <c r="BA5" s="97">
        <f t="shared" si="0"/>
        <v>1.3897906184742008</v>
      </c>
      <c r="BB5" s="13"/>
      <c r="BC5" s="13" t="str">
        <f t="shared" si="1"/>
        <v/>
      </c>
      <c r="BD5" s="13"/>
      <c r="BE5" s="13"/>
      <c r="BF5" s="13"/>
      <c r="BG5" s="13"/>
      <c r="BH5" s="13">
        <f t="shared" si="2"/>
        <v>-3.0757669084927959E-3</v>
      </c>
      <c r="BI5" s="13"/>
    </row>
    <row r="6" spans="1:61" x14ac:dyDescent="0.25">
      <c r="A6" s="81" t="s">
        <v>622</v>
      </c>
      <c r="B6" s="15"/>
      <c r="C6" s="15">
        <v>8.4108234916000004</v>
      </c>
      <c r="D6" s="15"/>
      <c r="E6" s="15"/>
      <c r="F6" s="15"/>
      <c r="G6" s="15"/>
      <c r="H6" s="15">
        <v>251380.36567</v>
      </c>
      <c r="I6" s="15"/>
      <c r="J6" s="15"/>
      <c r="K6" s="15"/>
      <c r="L6" s="15" t="s">
        <v>431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647.18844633420599</v>
      </c>
      <c r="T6" s="15">
        <v>552162.09903068503</v>
      </c>
      <c r="U6" s="15">
        <v>0</v>
      </c>
      <c r="V6" s="15">
        <v>76810.688626025498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8.4108840093255299</v>
      </c>
      <c r="AM6" s="15">
        <v>0</v>
      </c>
      <c r="AN6" s="15">
        <v>272815.63549661799</v>
      </c>
      <c r="AO6" s="15">
        <v>0</v>
      </c>
      <c r="AP6" s="15">
        <v>34.912304800012997</v>
      </c>
      <c r="AQ6" s="15">
        <v>0</v>
      </c>
      <c r="AR6" s="15">
        <v>110775.342502025</v>
      </c>
      <c r="AS6" s="15">
        <v>83799.288045935493</v>
      </c>
      <c r="AT6" s="15">
        <v>1482.2172905935599</v>
      </c>
      <c r="AU6" s="15">
        <v>0</v>
      </c>
      <c r="AV6" s="15">
        <v>483.01753330246601</v>
      </c>
      <c r="AW6" s="15">
        <v>30.206749099687499</v>
      </c>
      <c r="AX6" s="15">
        <v>195587.69441734499</v>
      </c>
      <c r="AY6" s="15">
        <v>78.929271731785704</v>
      </c>
      <c r="BA6" s="97">
        <f t="shared" si="0"/>
        <v>1.3948507154774474</v>
      </c>
      <c r="BB6" s="13"/>
      <c r="BC6" s="13">
        <f t="shared" si="1"/>
        <v>7.1952200150136741E-6</v>
      </c>
      <c r="BD6" s="13"/>
      <c r="BE6" s="13"/>
      <c r="BF6" s="13"/>
      <c r="BG6" s="13"/>
      <c r="BH6" s="13">
        <f t="shared" si="2"/>
        <v>-0.2219452227462225</v>
      </c>
      <c r="BI6" s="13"/>
    </row>
    <row r="7" spans="1:61" x14ac:dyDescent="0.25">
      <c r="A7" s="81" t="s">
        <v>623</v>
      </c>
      <c r="B7" s="15"/>
      <c r="C7" s="15"/>
      <c r="D7" s="15"/>
      <c r="E7" s="15"/>
      <c r="F7" s="15"/>
      <c r="G7" s="15"/>
      <c r="H7" s="15">
        <v>11068.328646</v>
      </c>
      <c r="I7" s="15"/>
      <c r="J7" s="15"/>
      <c r="K7" s="15"/>
      <c r="L7" s="15" t="s">
        <v>432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0.33858491500507598</v>
      </c>
      <c r="T7" s="15">
        <v>141.46644026190799</v>
      </c>
      <c r="U7" s="15">
        <v>0</v>
      </c>
      <c r="V7" s="15">
        <v>23.3545329863258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77.983823255455107</v>
      </c>
      <c r="AO7" s="15">
        <v>0</v>
      </c>
      <c r="AP7" s="15">
        <v>4.0191628047200799E-2</v>
      </c>
      <c r="AQ7" s="15">
        <v>0</v>
      </c>
      <c r="AR7" s="15">
        <v>33.653641912068601</v>
      </c>
      <c r="AS7" s="15">
        <v>20.208561232559902</v>
      </c>
      <c r="AT7" s="15">
        <v>1.7603980673013699</v>
      </c>
      <c r="AU7" s="15">
        <v>0</v>
      </c>
      <c r="AV7" s="15">
        <v>0.30275882465097997</v>
      </c>
      <c r="AW7" s="15">
        <v>2.8258326493493401E-4</v>
      </c>
      <c r="AX7" s="15">
        <v>54.627721908982203</v>
      </c>
      <c r="AY7" s="15">
        <v>5.0338864090565899E-2</v>
      </c>
      <c r="BA7" s="97">
        <f t="shared" si="0"/>
        <v>1.4275503449583271</v>
      </c>
      <c r="BB7" s="13"/>
      <c r="BC7" s="13" t="str">
        <f t="shared" si="1"/>
        <v/>
      </c>
      <c r="BD7" s="13"/>
      <c r="BE7" s="13"/>
      <c r="BF7" s="13"/>
      <c r="BG7" s="13"/>
      <c r="BH7" s="13">
        <f t="shared" si="2"/>
        <v>-0.99506450127601476</v>
      </c>
      <c r="BI7" s="13"/>
    </row>
    <row r="8" spans="1:61" x14ac:dyDescent="0.25">
      <c r="A8" s="81" t="s">
        <v>624</v>
      </c>
      <c r="B8" s="15"/>
      <c r="C8" s="15"/>
      <c r="D8" s="15"/>
      <c r="E8" s="15"/>
      <c r="F8" s="15"/>
      <c r="G8" s="15"/>
      <c r="H8" s="15">
        <v>599.39419964000001</v>
      </c>
      <c r="I8" s="15"/>
      <c r="J8" s="15"/>
      <c r="K8" s="15"/>
      <c r="L8" s="15" t="s">
        <v>542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BA8" s="97" t="e">
        <f t="shared" si="0"/>
        <v>#DIV/0!</v>
      </c>
      <c r="BB8" s="13"/>
      <c r="BC8" s="13" t="str">
        <f t="shared" si="1"/>
        <v/>
      </c>
      <c r="BD8" s="13"/>
      <c r="BE8" s="13"/>
      <c r="BF8" s="13"/>
      <c r="BG8" s="13"/>
      <c r="BH8" s="13">
        <f t="shared" si="2"/>
        <v>-1</v>
      </c>
      <c r="BI8" s="13"/>
    </row>
    <row r="9" spans="1:61" x14ac:dyDescent="0.25">
      <c r="BB9" s="13"/>
      <c r="BC9" s="13" t="str">
        <f t="shared" si="1"/>
        <v/>
      </c>
      <c r="BD9" s="13"/>
      <c r="BE9" s="13"/>
      <c r="BF9" s="13"/>
      <c r="BG9" s="13"/>
      <c r="BH9" s="13" t="str">
        <f t="shared" si="2"/>
        <v/>
      </c>
    </row>
    <row r="10" spans="1:61" x14ac:dyDescent="0.25">
      <c r="A10" s="84" t="s">
        <v>348</v>
      </c>
      <c r="B10" s="1">
        <f t="shared" ref="B10:H10" si="3">SUM(B3:B8)</f>
        <v>0</v>
      </c>
      <c r="C10" s="1">
        <f t="shared" si="3"/>
        <v>8.4108234916000004</v>
      </c>
      <c r="D10" s="1">
        <f t="shared" si="3"/>
        <v>0</v>
      </c>
      <c r="E10" s="1">
        <f t="shared" si="3"/>
        <v>0</v>
      </c>
      <c r="F10" s="1">
        <f t="shared" si="3"/>
        <v>0</v>
      </c>
      <c r="G10" s="1">
        <f t="shared" si="3"/>
        <v>0</v>
      </c>
      <c r="H10" s="1">
        <f t="shared" si="3"/>
        <v>386487.33225915005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4">SUM(S3:S8)</f>
        <v>965.95765101037875</v>
      </c>
      <c r="T10" s="1">
        <f t="shared" si="4"/>
        <v>907807.03425666376</v>
      </c>
      <c r="U10" s="1">
        <f t="shared" si="4"/>
        <v>0</v>
      </c>
      <c r="V10" s="1">
        <f t="shared" si="4"/>
        <v>124014.6491886763</v>
      </c>
      <c r="W10" s="1">
        <f t="shared" si="4"/>
        <v>0</v>
      </c>
      <c r="X10" s="1">
        <f t="shared" si="4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5">SUM(AH3:AH8)</f>
        <v>0</v>
      </c>
      <c r="AI10" s="1">
        <f t="shared" si="5"/>
        <v>0</v>
      </c>
      <c r="AJ10" s="1"/>
      <c r="AK10" s="1">
        <f t="shared" si="5"/>
        <v>0</v>
      </c>
      <c r="AL10" s="1">
        <f t="shared" si="5"/>
        <v>8.4108840093255299</v>
      </c>
      <c r="AM10" s="1">
        <f t="shared" si="5"/>
        <v>0</v>
      </c>
      <c r="AN10" s="1">
        <f t="shared" si="5"/>
        <v>443885.32087324967</v>
      </c>
      <c r="AO10" s="1">
        <f t="shared" si="5"/>
        <v>0</v>
      </c>
      <c r="AP10" s="1">
        <f t="shared" si="5"/>
        <v>40.761938056327857</v>
      </c>
      <c r="AQ10" s="1"/>
      <c r="AR10" s="1">
        <f t="shared" si="5"/>
        <v>178833.27965352873</v>
      </c>
      <c r="AS10" s="1">
        <f t="shared" si="5"/>
        <v>137999.72699679059</v>
      </c>
      <c r="AT10" s="1">
        <f t="shared" si="5"/>
        <v>1738.2869653880268</v>
      </c>
      <c r="AU10" s="1">
        <f t="shared" si="5"/>
        <v>0</v>
      </c>
      <c r="AV10" s="1">
        <f t="shared" si="5"/>
        <v>696.67372082772567</v>
      </c>
      <c r="AW10" s="1">
        <f>SUM(AW3:AW8)</f>
        <v>53.089313530291079</v>
      </c>
      <c r="AX10" s="1">
        <f>SUM(AX3:AX8)</f>
        <v>318720.17439584923</v>
      </c>
      <c r="AY10" s="1">
        <f>SUM(AY3:AY8)</f>
        <v>114.49382501551909</v>
      </c>
      <c r="BB10" s="13"/>
      <c r="BC10" s="13">
        <f t="shared" si="1"/>
        <v>7.1952200150136741E-6</v>
      </c>
      <c r="BD10" s="13"/>
      <c r="BE10" s="13"/>
      <c r="BF10" s="13"/>
      <c r="BG10" s="13"/>
      <c r="BH10" s="13">
        <f t="shared" si="2"/>
        <v>-0.17534121355848512</v>
      </c>
    </row>
    <row r="11" spans="1:61" x14ac:dyDescent="0.25">
      <c r="A11" s="84" t="s">
        <v>593</v>
      </c>
      <c r="B11" s="1">
        <f t="shared" ref="B11:H11" si="6">SUM(B3:B8)</f>
        <v>0</v>
      </c>
      <c r="C11" s="1">
        <f t="shared" si="6"/>
        <v>8.4108234916000004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386487.33225915005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7">SUM(S3:S8)</f>
        <v>965.95765101037875</v>
      </c>
      <c r="T11" s="1">
        <f t="shared" si="7"/>
        <v>907807.03425666376</v>
      </c>
      <c r="U11" s="1">
        <f t="shared" si="7"/>
        <v>0</v>
      </c>
      <c r="V11" s="1">
        <f t="shared" si="7"/>
        <v>124014.6491886763</v>
      </c>
      <c r="W11" s="1">
        <f t="shared" si="7"/>
        <v>0</v>
      </c>
      <c r="X11" s="1">
        <f t="shared" si="7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8">SUM(AH3:AH8)</f>
        <v>0</v>
      </c>
      <c r="AI11" s="1">
        <f t="shared" si="8"/>
        <v>0</v>
      </c>
      <c r="AJ11" s="1"/>
      <c r="AK11" s="1">
        <f t="shared" si="8"/>
        <v>0</v>
      </c>
      <c r="AL11" s="1">
        <f t="shared" si="8"/>
        <v>8.4108840093255299</v>
      </c>
      <c r="AM11" s="1">
        <f t="shared" si="8"/>
        <v>0</v>
      </c>
      <c r="AN11" s="1">
        <f t="shared" si="8"/>
        <v>443885.32087324967</v>
      </c>
      <c r="AO11" s="1">
        <f t="shared" si="8"/>
        <v>0</v>
      </c>
      <c r="AP11" s="1">
        <f t="shared" si="8"/>
        <v>40.761938056327857</v>
      </c>
      <c r="AQ11" s="1"/>
      <c r="AR11" s="1">
        <f t="shared" si="8"/>
        <v>178833.27965352873</v>
      </c>
      <c r="AS11" s="1">
        <f t="shared" si="8"/>
        <v>137999.72699679059</v>
      </c>
      <c r="AT11" s="1">
        <f t="shared" si="8"/>
        <v>1738.2869653880268</v>
      </c>
      <c r="AU11" s="1">
        <f t="shared" si="8"/>
        <v>0</v>
      </c>
      <c r="AV11" s="1">
        <f t="shared" si="8"/>
        <v>696.67372082772567</v>
      </c>
      <c r="AW11" s="1">
        <f>SUM(AW3:AW8)</f>
        <v>53.089313530291079</v>
      </c>
      <c r="AX11" s="1">
        <f>SUM(AX3:AX8)</f>
        <v>318720.17439584923</v>
      </c>
      <c r="AY11" s="1">
        <f>SUM(AY3:AY8)</f>
        <v>114.49382501551909</v>
      </c>
      <c r="BB11" s="13"/>
      <c r="BC11" s="13">
        <f t="shared" si="1"/>
        <v>7.1952200150136741E-6</v>
      </c>
      <c r="BD11" s="13"/>
      <c r="BE11" s="13"/>
      <c r="BF11" s="13"/>
      <c r="BG11" s="13"/>
      <c r="BH11" s="13">
        <f t="shared" si="2"/>
        <v>-0.17534121355848512</v>
      </c>
    </row>
    <row r="12" spans="1:61" x14ac:dyDescent="0.25">
      <c r="A12" s="84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3" spans="1:61" x14ac:dyDescent="0.25">
      <c r="A13" s="2" t="s">
        <v>663</v>
      </c>
    </row>
    <row r="14" spans="1:61" x14ac:dyDescent="0.25">
      <c r="A14" s="82" t="s">
        <v>619</v>
      </c>
      <c r="B14" s="15"/>
      <c r="C14" s="15"/>
      <c r="D14" s="15"/>
      <c r="E14" s="15"/>
      <c r="F14" s="15"/>
      <c r="G14" s="15"/>
      <c r="H14" s="15">
        <v>168.43133241000001</v>
      </c>
      <c r="I14" s="15"/>
      <c r="J14" s="15"/>
      <c r="K14" s="15"/>
      <c r="L14" s="15" t="s">
        <v>428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BA14" s="97" t="e">
        <f t="shared" ref="BA14:BA19" si="9">AN14/AX14</f>
        <v>#DIV/0!</v>
      </c>
      <c r="BB14" s="13"/>
      <c r="BC14" s="13" t="str">
        <f t="shared" ref="BC14:BC19" si="10">IF(C14=0,"",(AL14-C14)/C14)</f>
        <v/>
      </c>
      <c r="BD14" s="13"/>
      <c r="BE14" s="13"/>
      <c r="BF14" s="13"/>
      <c r="BG14" s="13"/>
      <c r="BH14" s="13">
        <f t="shared" ref="BH14:BH19" si="11">IF(H14=0,"",(AX14-H14)/H14)</f>
        <v>-1</v>
      </c>
      <c r="BI14" s="13"/>
    </row>
    <row r="15" spans="1:61" x14ac:dyDescent="0.25">
      <c r="A15" s="81" t="s">
        <v>620</v>
      </c>
      <c r="B15" s="15"/>
      <c r="C15" s="15"/>
      <c r="D15" s="15"/>
      <c r="E15" s="15"/>
      <c r="F15" s="15"/>
      <c r="G15" s="15"/>
      <c r="H15" s="15">
        <v>6016.8947611000003</v>
      </c>
      <c r="I15" s="15"/>
      <c r="J15" s="15"/>
      <c r="K15" s="15"/>
      <c r="L15" s="15" t="s">
        <v>429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BA15" s="97" t="e">
        <f t="shared" si="9"/>
        <v>#DIV/0!</v>
      </c>
      <c r="BB15" s="13"/>
      <c r="BC15" s="13" t="str">
        <f t="shared" si="10"/>
        <v/>
      </c>
      <c r="BD15" s="13"/>
      <c r="BE15" s="13"/>
      <c r="BF15" s="13"/>
      <c r="BG15" s="13"/>
      <c r="BH15" s="13">
        <f t="shared" si="11"/>
        <v>-1</v>
      </c>
      <c r="BI15" s="13"/>
    </row>
    <row r="16" spans="1:61" x14ac:dyDescent="0.25">
      <c r="A16" s="81" t="s">
        <v>621</v>
      </c>
      <c r="B16" s="15"/>
      <c r="C16" s="15"/>
      <c r="D16" s="15"/>
      <c r="E16" s="15"/>
      <c r="F16" s="15"/>
      <c r="G16" s="15"/>
      <c r="H16" s="15">
        <v>117253.91765</v>
      </c>
      <c r="I16" s="15"/>
      <c r="J16" s="15"/>
      <c r="K16" s="15"/>
      <c r="L16" s="15" t="s">
        <v>430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BA16" s="97" t="e">
        <f t="shared" si="9"/>
        <v>#DIV/0!</v>
      </c>
      <c r="BB16" s="13"/>
      <c r="BC16" s="13" t="str">
        <f t="shared" si="10"/>
        <v/>
      </c>
      <c r="BD16" s="13"/>
      <c r="BE16" s="13"/>
      <c r="BF16" s="13"/>
      <c r="BG16" s="13"/>
      <c r="BH16" s="13">
        <f t="shared" si="11"/>
        <v>-1</v>
      </c>
      <c r="BI16" s="13"/>
    </row>
    <row r="17" spans="1:61" x14ac:dyDescent="0.25">
      <c r="A17" s="81" t="s">
        <v>622</v>
      </c>
      <c r="B17" s="15"/>
      <c r="C17" s="15">
        <v>8.4108234916000004</v>
      </c>
      <c r="D17" s="15"/>
      <c r="E17" s="15"/>
      <c r="F17" s="15"/>
      <c r="G17" s="15"/>
      <c r="H17" s="15">
        <v>251380.36567</v>
      </c>
      <c r="I17" s="15"/>
      <c r="J17" s="15"/>
      <c r="K17" s="15"/>
      <c r="L17" s="15" t="s">
        <v>431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BA17" s="97" t="e">
        <f t="shared" si="9"/>
        <v>#DIV/0!</v>
      </c>
      <c r="BB17" s="13"/>
      <c r="BC17" s="13">
        <f t="shared" si="10"/>
        <v>-1</v>
      </c>
      <c r="BD17" s="13"/>
      <c r="BE17" s="13"/>
      <c r="BF17" s="13"/>
      <c r="BG17" s="13"/>
      <c r="BH17" s="13">
        <f t="shared" si="11"/>
        <v>-1</v>
      </c>
      <c r="BI17" s="13"/>
    </row>
    <row r="18" spans="1:61" x14ac:dyDescent="0.25">
      <c r="A18" s="81" t="s">
        <v>623</v>
      </c>
      <c r="B18" s="15"/>
      <c r="C18" s="15"/>
      <c r="D18" s="15"/>
      <c r="E18" s="15"/>
      <c r="F18" s="15"/>
      <c r="G18" s="15"/>
      <c r="H18" s="15">
        <v>11068.328646</v>
      </c>
      <c r="I18" s="15"/>
      <c r="J18" s="15"/>
      <c r="K18" s="15"/>
      <c r="L18" s="15" t="s">
        <v>432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5.5906836342730401E-2</v>
      </c>
      <c r="T18" s="15">
        <v>15.907379011116699</v>
      </c>
      <c r="U18" s="15">
        <v>0</v>
      </c>
      <c r="V18" s="15">
        <v>2.6700662787744598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10.587252765422599</v>
      </c>
      <c r="AO18" s="15">
        <v>0</v>
      </c>
      <c r="AP18" s="15">
        <v>9.1122764375513206E-3</v>
      </c>
      <c r="AQ18" s="15">
        <v>0</v>
      </c>
      <c r="AR18" s="15">
        <v>5.1918857980456004</v>
      </c>
      <c r="AS18" s="15">
        <v>2.6041019094451601</v>
      </c>
      <c r="AT18" s="15">
        <v>0.39912363567003301</v>
      </c>
      <c r="AU18" s="15">
        <v>0</v>
      </c>
      <c r="AV18" s="15">
        <v>4.89454959830685E-2</v>
      </c>
      <c r="AW18" s="15">
        <v>1.019217359414E-4</v>
      </c>
      <c r="AX18" s="15">
        <v>7.9170596956519397</v>
      </c>
      <c r="AY18" s="15">
        <v>6.1155655538836897E-3</v>
      </c>
      <c r="BA18" s="97">
        <f t="shared" si="9"/>
        <v>1.3372708015877579</v>
      </c>
      <c r="BB18" s="13"/>
      <c r="BC18" s="13" t="str">
        <f t="shared" si="10"/>
        <v/>
      </c>
      <c r="BD18" s="13"/>
      <c r="BE18" s="13"/>
      <c r="BF18" s="13"/>
      <c r="BG18" s="13"/>
      <c r="BH18" s="13">
        <f t="shared" si="11"/>
        <v>-0.99928471046091383</v>
      </c>
      <c r="BI18" s="13"/>
    </row>
    <row r="19" spans="1:61" x14ac:dyDescent="0.25">
      <c r="A19" s="81" t="s">
        <v>624</v>
      </c>
      <c r="B19" s="15"/>
      <c r="C19" s="15"/>
      <c r="D19" s="15"/>
      <c r="E19" s="15"/>
      <c r="F19" s="15"/>
      <c r="G19" s="15"/>
      <c r="H19" s="15">
        <v>599.39419964000001</v>
      </c>
      <c r="I19" s="15"/>
      <c r="J19" s="15"/>
      <c r="K19" s="15"/>
      <c r="L19" s="15" t="s">
        <v>542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3.0352882375555201</v>
      </c>
      <c r="T19" s="15">
        <v>1424.97071631783</v>
      </c>
      <c r="U19" s="15">
        <v>0</v>
      </c>
      <c r="V19" s="15">
        <v>177.63932985565299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756.58270650418604</v>
      </c>
      <c r="AO19" s="15">
        <v>0</v>
      </c>
      <c r="AP19" s="15">
        <v>0.112687493697537</v>
      </c>
      <c r="AQ19" s="15">
        <v>0</v>
      </c>
      <c r="AR19" s="15">
        <v>332.20340435853598</v>
      </c>
      <c r="AS19" s="15">
        <v>240.25975991402001</v>
      </c>
      <c r="AT19" s="15">
        <v>0.38524580922071999</v>
      </c>
      <c r="AU19" s="15">
        <v>0</v>
      </c>
      <c r="AV19" s="15">
        <v>1.5529554012422999</v>
      </c>
      <c r="AW19" s="15">
        <v>0.121916256723821</v>
      </c>
      <c r="AX19" s="15">
        <v>578.93786416221599</v>
      </c>
      <c r="AY19" s="15">
        <v>6.9154346895065597E-2</v>
      </c>
      <c r="BA19" s="97">
        <f t="shared" si="9"/>
        <v>1.3068461286411812</v>
      </c>
      <c r="BB19" s="13"/>
      <c r="BC19" s="13" t="str">
        <f t="shared" si="10"/>
        <v/>
      </c>
      <c r="BD19" s="13"/>
      <c r="BE19" s="13"/>
      <c r="BF19" s="13"/>
      <c r="BG19" s="13"/>
      <c r="BH19" s="13">
        <f t="shared" si="11"/>
        <v>-3.4128350741582464E-2</v>
      </c>
      <c r="BI19" s="13"/>
    </row>
    <row r="20" spans="1:61" x14ac:dyDescent="0.25">
      <c r="E20" s="15"/>
    </row>
    <row r="21" spans="1:61" x14ac:dyDescent="0.25">
      <c r="E21" s="15"/>
      <c r="AQ21" s="5"/>
    </row>
    <row r="22" spans="1:61" x14ac:dyDescent="0.25">
      <c r="E22" s="15"/>
    </row>
    <row r="23" spans="1:61" x14ac:dyDescent="0.25">
      <c r="E23" s="15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</row>
    <row r="24" spans="1:61" x14ac:dyDescent="0.25">
      <c r="E24" s="15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</row>
    <row r="25" spans="1:61" x14ac:dyDescent="0.25">
      <c r="E25" s="15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</row>
    <row r="26" spans="1:61" x14ac:dyDescent="0.25">
      <c r="E26" s="15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</row>
    <row r="27" spans="1:61" x14ac:dyDescent="0.25">
      <c r="E27" s="15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</row>
    <row r="28" spans="1:61" x14ac:dyDescent="0.25">
      <c r="E28" s="15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</row>
    <row r="29" spans="1:61" x14ac:dyDescent="0.25">
      <c r="E29" s="15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</row>
    <row r="30" spans="1:61" x14ac:dyDescent="0.25">
      <c r="E30" s="15"/>
    </row>
    <row r="31" spans="1:61" x14ac:dyDescent="0.25">
      <c r="E31" s="15"/>
    </row>
    <row r="32" spans="1:61" x14ac:dyDescent="0.25">
      <c r="E32" s="15"/>
    </row>
    <row r="33" spans="5:5" x14ac:dyDescent="0.25">
      <c r="E33" s="15"/>
    </row>
    <row r="34" spans="5:5" x14ac:dyDescent="0.25">
      <c r="E34" s="15"/>
    </row>
    <row r="35" spans="5:5" x14ac:dyDescent="0.25">
      <c r="E35" s="15"/>
    </row>
    <row r="36" spans="5:5" x14ac:dyDescent="0.25">
      <c r="E36" s="15"/>
    </row>
    <row r="37" spans="5:5" x14ac:dyDescent="0.25">
      <c r="E37" s="15"/>
    </row>
    <row r="38" spans="5:5" x14ac:dyDescent="0.25">
      <c r="E38" s="15"/>
    </row>
    <row r="39" spans="5:5" x14ac:dyDescent="0.25">
      <c r="E39" s="15"/>
    </row>
    <row r="40" spans="5:5" x14ac:dyDescent="0.25">
      <c r="E40" s="15"/>
    </row>
    <row r="41" spans="5:5" x14ac:dyDescent="0.25">
      <c r="E41" s="15"/>
    </row>
    <row r="42" spans="5:5" x14ac:dyDescent="0.25">
      <c r="E42" s="15"/>
    </row>
    <row r="43" spans="5:5" x14ac:dyDescent="0.25">
      <c r="E43" s="15"/>
    </row>
    <row r="44" spans="5:5" x14ac:dyDescent="0.25">
      <c r="E44" s="15"/>
    </row>
    <row r="45" spans="5:5" x14ac:dyDescent="0.25">
      <c r="E45" s="15"/>
    </row>
    <row r="46" spans="5:5" x14ac:dyDescent="0.25">
      <c r="E46" s="15"/>
    </row>
    <row r="47" spans="5:5" x14ac:dyDescent="0.25">
      <c r="E47" s="15"/>
    </row>
    <row r="48" spans="5:5" x14ac:dyDescent="0.25">
      <c r="E48" s="1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91"/>
  <sheetViews>
    <sheetView zoomScale="85" zoomScaleNormal="85" workbookViewId="0">
      <pane xSplit="1" ySplit="2" topLeftCell="AD3" activePane="bottomRight" state="frozen"/>
      <selection pane="topRight" activeCell="AY55" sqref="AY55"/>
      <selection pane="bottomLeft" activeCell="AY55" sqref="AY55"/>
      <selection pane="bottomRight" activeCell="BK26" sqref="BK26"/>
    </sheetView>
  </sheetViews>
  <sheetFormatPr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26" width="12" style="15" bestFit="1" customWidth="1"/>
    <col min="27" max="27" width="12" style="15" customWidth="1"/>
    <col min="28" max="29" width="9.140625" style="15"/>
    <col min="30" max="30" width="12" style="15" customWidth="1"/>
    <col min="31" max="54" width="9.140625" style="15"/>
    <col min="55" max="16384" width="9.140625" style="17"/>
  </cols>
  <sheetData>
    <row r="1" spans="1:59" x14ac:dyDescent="0.25">
      <c r="B1" s="17" t="s">
        <v>328</v>
      </c>
      <c r="E1" s="17" t="s">
        <v>329</v>
      </c>
      <c r="AG1" s="17" t="s">
        <v>330</v>
      </c>
      <c r="BC1" s="17" t="s">
        <v>331</v>
      </c>
      <c r="BF1" s="17" t="s">
        <v>661</v>
      </c>
    </row>
    <row r="2" spans="1:59" x14ac:dyDescent="0.25">
      <c r="A2" s="17" t="s">
        <v>157</v>
      </c>
      <c r="B2" s="17" t="s">
        <v>333</v>
      </c>
      <c r="C2" s="17" t="s">
        <v>334</v>
      </c>
      <c r="E2" s="17" t="s">
        <v>335</v>
      </c>
      <c r="F2" s="15" t="s">
        <v>90</v>
      </c>
      <c r="G2" s="15" t="s">
        <v>94</v>
      </c>
      <c r="H2" s="15" t="s">
        <v>96</v>
      </c>
      <c r="I2" s="15" t="s">
        <v>98</v>
      </c>
      <c r="J2" s="15" t="s">
        <v>100</v>
      </c>
      <c r="K2" s="15" t="s">
        <v>102</v>
      </c>
      <c r="L2" s="15" t="s">
        <v>104</v>
      </c>
      <c r="M2" s="15" t="s">
        <v>159</v>
      </c>
      <c r="N2" s="15" t="s">
        <v>160</v>
      </c>
      <c r="O2" s="15" t="s">
        <v>106</v>
      </c>
      <c r="P2" s="15" t="s">
        <v>110</v>
      </c>
      <c r="Q2" s="15" t="s">
        <v>112</v>
      </c>
      <c r="R2" s="15" t="s">
        <v>114</v>
      </c>
      <c r="S2" s="15" t="s">
        <v>116</v>
      </c>
      <c r="T2" s="15" t="s">
        <v>118</v>
      </c>
      <c r="U2" s="15" t="s">
        <v>120</v>
      </c>
      <c r="V2" s="15" t="s">
        <v>122</v>
      </c>
      <c r="W2" s="15" t="s">
        <v>124</v>
      </c>
      <c r="X2" s="15" t="s">
        <v>128</v>
      </c>
      <c r="Y2" s="15" t="s">
        <v>130</v>
      </c>
      <c r="Z2" s="15" t="s">
        <v>132</v>
      </c>
      <c r="AA2" s="17"/>
      <c r="AB2" s="15" t="s">
        <v>159</v>
      </c>
      <c r="AC2" s="15" t="s">
        <v>160</v>
      </c>
      <c r="AD2" s="17"/>
      <c r="AE2" s="15" t="s">
        <v>336</v>
      </c>
      <c r="AF2" s="15" t="s">
        <v>337</v>
      </c>
      <c r="AG2" s="15" t="s">
        <v>90</v>
      </c>
      <c r="AH2" s="15" t="s">
        <v>94</v>
      </c>
      <c r="AI2" s="15" t="s">
        <v>96</v>
      </c>
      <c r="AJ2" s="15" t="s">
        <v>98</v>
      </c>
      <c r="AK2" s="15" t="s">
        <v>100</v>
      </c>
      <c r="AL2" s="15" t="s">
        <v>102</v>
      </c>
      <c r="AM2" s="15" t="s">
        <v>104</v>
      </c>
      <c r="AN2" s="15" t="s">
        <v>106</v>
      </c>
      <c r="AO2" s="15" t="s">
        <v>110</v>
      </c>
      <c r="AP2" s="15" t="s">
        <v>112</v>
      </c>
      <c r="AQ2" s="15" t="s">
        <v>114</v>
      </c>
      <c r="AR2" s="15" t="s">
        <v>116</v>
      </c>
      <c r="AS2" s="15" t="s">
        <v>118</v>
      </c>
      <c r="AT2" s="15" t="s">
        <v>120</v>
      </c>
      <c r="AU2" s="15" t="s">
        <v>122</v>
      </c>
      <c r="AV2" s="15" t="s">
        <v>124</v>
      </c>
      <c r="AW2" s="15" t="s">
        <v>128</v>
      </c>
      <c r="AX2" s="15" t="s">
        <v>130</v>
      </c>
      <c r="AY2" s="15" t="s">
        <v>132</v>
      </c>
      <c r="AZ2" s="15" t="s">
        <v>159</v>
      </c>
      <c r="BA2" s="15" t="s">
        <v>160</v>
      </c>
      <c r="BC2" s="15" t="s">
        <v>159</v>
      </c>
      <c r="BD2" s="15" t="s">
        <v>160</v>
      </c>
      <c r="BF2" s="15" t="s">
        <v>159</v>
      </c>
      <c r="BG2" s="15" t="s">
        <v>160</v>
      </c>
    </row>
    <row r="3" spans="1:59" x14ac:dyDescent="0.25">
      <c r="A3" s="17" t="s">
        <v>423</v>
      </c>
      <c r="B3" s="15">
        <v>29930.595667000001</v>
      </c>
      <c r="C3" s="15">
        <v>4860.7794132999998</v>
      </c>
      <c r="E3" s="17" t="s">
        <v>423</v>
      </c>
      <c r="F3" s="15">
        <v>103.215630549447</v>
      </c>
      <c r="G3" s="15">
        <v>159.32560734579999</v>
      </c>
      <c r="H3" s="15">
        <v>3.0485408158203602</v>
      </c>
      <c r="I3" s="15">
        <v>3.1271060478292698</v>
      </c>
      <c r="J3" s="15">
        <v>94.747243395779094</v>
      </c>
      <c r="K3" s="15">
        <v>4.4431292404525999</v>
      </c>
      <c r="L3" s="15">
        <v>36.627505966258198</v>
      </c>
      <c r="M3" s="15">
        <v>14439.6501209786</v>
      </c>
      <c r="N3" s="15">
        <v>2299.6794137910101</v>
      </c>
      <c r="O3" s="15">
        <v>12139.9707071876</v>
      </c>
      <c r="P3" s="15">
        <v>15.066165556088301</v>
      </c>
      <c r="Q3" s="15">
        <v>2.6253658294614599</v>
      </c>
      <c r="R3" s="15">
        <v>1334.42694003979</v>
      </c>
      <c r="S3" s="15">
        <v>1.12229909004227</v>
      </c>
      <c r="T3" s="15">
        <v>51.517697272331397</v>
      </c>
      <c r="U3" s="15">
        <v>1.2515664390394401</v>
      </c>
      <c r="V3" s="15">
        <v>2.86819149346604</v>
      </c>
      <c r="W3" s="15">
        <v>128.79413493388799</v>
      </c>
      <c r="X3" s="15">
        <v>332.24766657296999</v>
      </c>
      <c r="Y3" s="15">
        <v>17.261630207730501</v>
      </c>
      <c r="Z3" s="15">
        <v>7.9629929948136198</v>
      </c>
      <c r="AA3" s="17"/>
      <c r="AB3" s="40">
        <f t="shared" ref="AB3:AC15" si="0">(M3-B3)/(B3+1E-50)</f>
        <v>-0.51756222022340015</v>
      </c>
      <c r="AC3" s="40">
        <f t="shared" si="0"/>
        <v>-0.52689080942478939</v>
      </c>
      <c r="AD3" s="17"/>
      <c r="AE3" s="15">
        <v>110</v>
      </c>
      <c r="AF3" s="15" t="s">
        <v>423</v>
      </c>
      <c r="AG3" s="15">
        <v>14.5382334741485</v>
      </c>
      <c r="AH3" s="15">
        <v>22.400890904046602</v>
      </c>
      <c r="AI3" s="15">
        <v>0.428907932289736</v>
      </c>
      <c r="AJ3" s="15">
        <v>0.47863667663711501</v>
      </c>
      <c r="AK3" s="15">
        <v>13.2990975576352</v>
      </c>
      <c r="AL3" s="15">
        <v>0.62830663509617102</v>
      </c>
      <c r="AM3" s="15">
        <v>5.1507006940186102</v>
      </c>
      <c r="AN3" s="15">
        <v>1688.1789082559901</v>
      </c>
      <c r="AO3" s="15">
        <v>2.0829815914720502</v>
      </c>
      <c r="AP3" s="15">
        <v>0.36781394601141199</v>
      </c>
      <c r="AQ3" s="15">
        <v>187.578804337413</v>
      </c>
      <c r="AR3" s="15">
        <v>0.166820058281137</v>
      </c>
      <c r="AS3" s="15">
        <v>7.3048351465005501</v>
      </c>
      <c r="AT3" s="15">
        <v>0.17881036729419</v>
      </c>
      <c r="AU3" s="15">
        <v>0.39818800456619202</v>
      </c>
      <c r="AV3" s="15">
        <v>18.2620865234408</v>
      </c>
      <c r="AW3" s="15">
        <v>46.734749752703699</v>
      </c>
      <c r="AX3" s="15">
        <v>2.4391339179626601</v>
      </c>
      <c r="AY3" s="15">
        <v>1.1218250212459</v>
      </c>
      <c r="AZ3" s="15">
        <f t="shared" ref="AZ3:AZ15" si="1">BA3+AN3</f>
        <v>2011.739730796754</v>
      </c>
      <c r="BA3" s="15">
        <f t="shared" ref="BA3:BA13" si="2">SUM(AG3:AY3)-AN3</f>
        <v>323.56082254076387</v>
      </c>
      <c r="BC3" s="13">
        <f t="shared" ref="BC3:BD15" si="3">AZ3/M3</f>
        <v>0.1393205315878121</v>
      </c>
      <c r="BD3" s="13">
        <f t="shared" si="3"/>
        <v>0.14069822976211083</v>
      </c>
      <c r="BF3" s="13">
        <v>0.12917084918548818</v>
      </c>
      <c r="BG3" s="13">
        <v>0.13241097425878176</v>
      </c>
    </row>
    <row r="4" spans="1:59" x14ac:dyDescent="0.25">
      <c r="A4" s="17" t="s">
        <v>424</v>
      </c>
      <c r="B4" s="15">
        <v>10251.092672999999</v>
      </c>
      <c r="C4" s="15">
        <v>2201.8427618999999</v>
      </c>
      <c r="E4" s="17" t="s">
        <v>424</v>
      </c>
      <c r="F4" s="15">
        <v>138.49739667212299</v>
      </c>
      <c r="G4" s="15">
        <v>110.28795030782</v>
      </c>
      <c r="H4" s="15">
        <v>3.0616164288430601</v>
      </c>
      <c r="I4" s="15">
        <v>3.3514505861538701</v>
      </c>
      <c r="J4" s="15">
        <v>105.109969410869</v>
      </c>
      <c r="K4" s="15">
        <v>3.0212047156864301</v>
      </c>
      <c r="L4" s="15">
        <v>39.1727221018865</v>
      </c>
      <c r="M4" s="15">
        <v>10248.1294957478</v>
      </c>
      <c r="N4" s="15">
        <v>2201.5622101335398</v>
      </c>
      <c r="O4" s="15">
        <v>8046.5672856142901</v>
      </c>
      <c r="P4" s="15">
        <v>9.4903238038547801</v>
      </c>
      <c r="Q4" s="15">
        <v>2.6256663194387002</v>
      </c>
      <c r="R4" s="15">
        <v>1201.2259787143701</v>
      </c>
      <c r="S4" s="15">
        <v>2.11310228894878</v>
      </c>
      <c r="T4" s="15">
        <v>43.210811686701199</v>
      </c>
      <c r="U4" s="15">
        <v>1.5083178183060699</v>
      </c>
      <c r="V4" s="15">
        <v>2.90393591163875</v>
      </c>
      <c r="W4" s="15">
        <v>108.02710174881599</v>
      </c>
      <c r="X4" s="15">
        <v>407.733200615089</v>
      </c>
      <c r="Y4" s="15">
        <v>11.0800428798977</v>
      </c>
      <c r="Z4" s="15">
        <v>9.1414181230950895</v>
      </c>
      <c r="AA4" s="17"/>
      <c r="AB4" s="40">
        <f t="shared" si="0"/>
        <v>-2.8905964922192984E-4</v>
      </c>
      <c r="AC4" s="40">
        <f t="shared" si="0"/>
        <v>-1.2741680346785037E-4</v>
      </c>
      <c r="AD4" s="17"/>
      <c r="AE4" s="15">
        <v>111</v>
      </c>
      <c r="AF4" s="15" t="s">
        <v>424</v>
      </c>
      <c r="AG4" s="15">
        <v>62.038354820753703</v>
      </c>
      <c r="AH4" s="15">
        <v>44.213355826997301</v>
      </c>
      <c r="AI4" s="15">
        <v>1.30375062908201</v>
      </c>
      <c r="AJ4" s="15">
        <v>1.32153835260751</v>
      </c>
      <c r="AK4" s="15">
        <v>45.949879860240301</v>
      </c>
      <c r="AL4" s="15">
        <v>1.19509367469226</v>
      </c>
      <c r="AM4" s="15">
        <v>17.024791461682099</v>
      </c>
      <c r="AN4" s="15">
        <v>3181.98566774543</v>
      </c>
      <c r="AO4" s="15">
        <v>3.6488264683940201</v>
      </c>
      <c r="AP4" s="15">
        <v>1.13222080053097</v>
      </c>
      <c r="AQ4" s="15">
        <v>508.24150091173698</v>
      </c>
      <c r="AR4" s="15">
        <v>0.95318879857764904</v>
      </c>
      <c r="AS4" s="15">
        <v>17.715136918494</v>
      </c>
      <c r="AT4" s="15">
        <v>0.65579567368032499</v>
      </c>
      <c r="AU4" s="15">
        <v>1.2308583088552401</v>
      </c>
      <c r="AV4" s="15">
        <v>44.287839479994801</v>
      </c>
      <c r="AW4" s="15">
        <v>180.54390577942701</v>
      </c>
      <c r="AX4" s="15">
        <v>4.3237625522613996</v>
      </c>
      <c r="AY4" s="15">
        <v>4.0168190467830698</v>
      </c>
      <c r="AZ4" s="15">
        <f t="shared" si="1"/>
        <v>4121.7822871102208</v>
      </c>
      <c r="BA4" s="15">
        <f t="shared" si="2"/>
        <v>939.79661936479079</v>
      </c>
      <c r="BC4" s="13">
        <f t="shared" si="3"/>
        <v>0.40219849766930144</v>
      </c>
      <c r="BD4" s="13">
        <f t="shared" si="3"/>
        <v>0.42687715797401232</v>
      </c>
      <c r="BF4" s="13">
        <v>0.3440116965041598</v>
      </c>
      <c r="BG4" s="13">
        <v>0.34383892396882354</v>
      </c>
    </row>
    <row r="5" spans="1:59" x14ac:dyDescent="0.25">
      <c r="A5" s="17" t="s">
        <v>425</v>
      </c>
      <c r="B5" s="15">
        <v>46472.333680999996</v>
      </c>
      <c r="C5" s="15">
        <v>7560.5703690999999</v>
      </c>
      <c r="E5" s="17" t="s">
        <v>425</v>
      </c>
      <c r="F5" s="15">
        <v>349.44398573609499</v>
      </c>
      <c r="G5" s="15">
        <v>505.86877439551898</v>
      </c>
      <c r="H5" s="15">
        <v>10.4431155717962</v>
      </c>
      <c r="I5" s="15">
        <v>13.589213556220599</v>
      </c>
      <c r="J5" s="15">
        <v>314.09719274458899</v>
      </c>
      <c r="K5" s="15">
        <v>14.4179977623086</v>
      </c>
      <c r="L5" s="15">
        <v>121.317995447455</v>
      </c>
      <c r="M5" s="15">
        <v>46448.585749543898</v>
      </c>
      <c r="N5" s="15">
        <v>7556.2700829489004</v>
      </c>
      <c r="O5" s="15">
        <v>38892.315666595001</v>
      </c>
      <c r="P5" s="15">
        <v>49.546535822351501</v>
      </c>
      <c r="Q5" s="15">
        <v>8.5909771435815099</v>
      </c>
      <c r="R5" s="15">
        <v>4340.9811482773603</v>
      </c>
      <c r="S5" s="15">
        <v>4.6280099428451704</v>
      </c>
      <c r="T5" s="15">
        <v>174.184318193092</v>
      </c>
      <c r="U5" s="15">
        <v>4.5767603079856896</v>
      </c>
      <c r="V5" s="15">
        <v>10.4428781340079</v>
      </c>
      <c r="W5" s="15">
        <v>435.460247689281</v>
      </c>
      <c r="X5" s="15">
        <v>1116.78052447957</v>
      </c>
      <c r="Y5" s="15">
        <v>55.498118355131503</v>
      </c>
      <c r="Z5" s="15">
        <v>26.402289389705398</v>
      </c>
      <c r="AA5" s="17"/>
      <c r="AB5" s="40">
        <f t="shared" si="0"/>
        <v>-5.1101224266273456E-4</v>
      </c>
      <c r="AC5" s="40">
        <f t="shared" si="0"/>
        <v>-5.687780076321675E-4</v>
      </c>
      <c r="AD5" s="17"/>
      <c r="AE5" s="15">
        <v>112</v>
      </c>
      <c r="AF5" s="15" t="s">
        <v>425</v>
      </c>
      <c r="AG5" s="15">
        <v>34.122852988622398</v>
      </c>
      <c r="AH5" s="15">
        <v>47.1086739734207</v>
      </c>
      <c r="AI5" s="15">
        <v>1.0152979377787501</v>
      </c>
      <c r="AJ5" s="15">
        <v>1.5376871695516099</v>
      </c>
      <c r="AK5" s="15">
        <v>30.199089209997101</v>
      </c>
      <c r="AL5" s="15">
        <v>1.37145426324769</v>
      </c>
      <c r="AM5" s="15">
        <v>11.661592096291599</v>
      </c>
      <c r="AN5" s="15">
        <v>3605.8879575352998</v>
      </c>
      <c r="AO5" s="15">
        <v>4.6270162679189903</v>
      </c>
      <c r="AP5" s="15">
        <v>0.81601236782571696</v>
      </c>
      <c r="AQ5" s="15">
        <v>410.79843784687301</v>
      </c>
      <c r="AR5" s="15">
        <v>0.49984618346704601</v>
      </c>
      <c r="AS5" s="15">
        <v>16.971815744518899</v>
      </c>
      <c r="AT5" s="15">
        <v>0.48301688771757101</v>
      </c>
      <c r="AU5" s="15">
        <v>1.0849434606033801</v>
      </c>
      <c r="AV5" s="15">
        <v>42.429536537945701</v>
      </c>
      <c r="AW5" s="15">
        <v>108.389345634143</v>
      </c>
      <c r="AX5" s="15">
        <v>5.2312835635816404</v>
      </c>
      <c r="AY5" s="15">
        <v>2.5476618270912801</v>
      </c>
      <c r="AZ5" s="15">
        <f t="shared" si="1"/>
        <v>4326.783521495895</v>
      </c>
      <c r="BA5" s="15">
        <f t="shared" si="2"/>
        <v>720.89556396059515</v>
      </c>
      <c r="BC5" s="13">
        <f t="shared" si="3"/>
        <v>9.3152104669589036E-2</v>
      </c>
      <c r="BD5" s="13">
        <f t="shared" si="3"/>
        <v>9.5403625869240949E-2</v>
      </c>
      <c r="BF5" s="13">
        <v>8.195914999173147E-2</v>
      </c>
      <c r="BG5" s="13">
        <v>8.3693533378934176E-2</v>
      </c>
    </row>
    <row r="6" spans="1:59" x14ac:dyDescent="0.25">
      <c r="A6" s="17" t="s">
        <v>426</v>
      </c>
      <c r="B6" s="15">
        <v>31869.337470999999</v>
      </c>
      <c r="C6" s="15">
        <v>5579.4402425999997</v>
      </c>
      <c r="E6" s="17" t="s">
        <v>426</v>
      </c>
      <c r="F6" s="15">
        <v>278.97851077784497</v>
      </c>
      <c r="G6" s="15">
        <v>347.80634754763298</v>
      </c>
      <c r="H6" s="15">
        <v>7.9721404123745501</v>
      </c>
      <c r="I6" s="15">
        <v>12.7823169474803</v>
      </c>
      <c r="J6" s="15">
        <v>239.067704161775</v>
      </c>
      <c r="K6" s="15">
        <v>9.9586377640723693</v>
      </c>
      <c r="L6" s="15">
        <v>91.645555978108007</v>
      </c>
      <c r="M6" s="15">
        <v>31852.359177014601</v>
      </c>
      <c r="N6" s="15">
        <v>5576.8221608602398</v>
      </c>
      <c r="O6" s="15">
        <v>26275.5370161543</v>
      </c>
      <c r="P6" s="15">
        <v>34.116396876050601</v>
      </c>
      <c r="Q6" s="15">
        <v>6.3226911820631804</v>
      </c>
      <c r="R6" s="15">
        <v>3144.1578801457199</v>
      </c>
      <c r="S6" s="15">
        <v>4.4364884780943203</v>
      </c>
      <c r="T6" s="15">
        <v>130.55979133252799</v>
      </c>
      <c r="U6" s="15">
        <v>3.4490056603669599</v>
      </c>
      <c r="V6" s="15">
        <v>7.1146783732094301</v>
      </c>
      <c r="W6" s="15">
        <v>326.39939207548503</v>
      </c>
      <c r="X6" s="15">
        <v>873.69241345480805</v>
      </c>
      <c r="Y6" s="15">
        <v>38.045069087341602</v>
      </c>
      <c r="Z6" s="15">
        <v>20.317140605278901</v>
      </c>
      <c r="AA6" s="17"/>
      <c r="AB6" s="40">
        <f t="shared" si="0"/>
        <v>-5.3274700174885266E-4</v>
      </c>
      <c r="AC6" s="40">
        <f t="shared" si="0"/>
        <v>-4.6923734746191244E-4</v>
      </c>
      <c r="AD6" s="17"/>
      <c r="AE6" s="15">
        <v>113</v>
      </c>
      <c r="AF6" s="15" t="s">
        <v>426</v>
      </c>
      <c r="AG6" s="15">
        <v>15.687435203024499</v>
      </c>
      <c r="AH6" s="15">
        <v>16.775451052856202</v>
      </c>
      <c r="AI6" s="15">
        <v>0.42871420347512101</v>
      </c>
      <c r="AJ6" s="15">
        <v>0.79511166559949698</v>
      </c>
      <c r="AK6" s="15">
        <v>12.8081166157389</v>
      </c>
      <c r="AL6" s="15">
        <v>0.493447150239126</v>
      </c>
      <c r="AM6" s="15">
        <v>4.8898164603818799</v>
      </c>
      <c r="AN6" s="15">
        <v>1241.9037286964799</v>
      </c>
      <c r="AO6" s="15">
        <v>1.62467421475188</v>
      </c>
      <c r="AP6" s="15">
        <v>0.32970645028510198</v>
      </c>
      <c r="AQ6" s="15">
        <v>161.11618629449299</v>
      </c>
      <c r="AR6" s="15">
        <v>0.28687729009554402</v>
      </c>
      <c r="AS6" s="15">
        <v>6.8463708649811199</v>
      </c>
      <c r="AT6" s="15">
        <v>0.20445894523927099</v>
      </c>
      <c r="AU6" s="15">
        <v>0.40321281483082499</v>
      </c>
      <c r="AV6" s="15">
        <v>17.1159260783372</v>
      </c>
      <c r="AW6" s="15">
        <v>48.1022665118969</v>
      </c>
      <c r="AX6" s="15">
        <v>1.85165287044152</v>
      </c>
      <c r="AY6" s="15">
        <v>1.09977936430142</v>
      </c>
      <c r="AZ6" s="15">
        <f t="shared" si="1"/>
        <v>1532.762932747449</v>
      </c>
      <c r="BA6" s="15">
        <f t="shared" si="2"/>
        <v>290.85920405096908</v>
      </c>
      <c r="BC6" s="13">
        <f t="shared" si="3"/>
        <v>4.8120860506104243E-2</v>
      </c>
      <c r="BD6" s="13">
        <f t="shared" si="3"/>
        <v>5.2155007934860033E-2</v>
      </c>
      <c r="BF6" s="13">
        <v>3.326246928414664E-2</v>
      </c>
      <c r="BG6" s="13">
        <v>3.4830775152671856E-2</v>
      </c>
    </row>
    <row r="7" spans="1:59" x14ac:dyDescent="0.25">
      <c r="A7" s="17" t="s">
        <v>427</v>
      </c>
      <c r="B7" s="15">
        <v>207526.12285000001</v>
      </c>
      <c r="C7" s="15">
        <v>41200.185623999998</v>
      </c>
      <c r="E7" s="17" t="s">
        <v>427</v>
      </c>
      <c r="F7" s="15">
        <v>2318.4781459128999</v>
      </c>
      <c r="G7" s="15">
        <v>2282.7784167507102</v>
      </c>
      <c r="H7" s="15">
        <v>57.7643808043563</v>
      </c>
      <c r="I7" s="15">
        <v>93.815061205818097</v>
      </c>
      <c r="J7" s="15">
        <v>1843.5725110093299</v>
      </c>
      <c r="K7" s="15">
        <v>70.375612251084306</v>
      </c>
      <c r="L7" s="15">
        <v>702.852610658245</v>
      </c>
      <c r="M7" s="15">
        <v>206055.21091684699</v>
      </c>
      <c r="N7" s="15">
        <v>40938.2238767175</v>
      </c>
      <c r="O7" s="15">
        <v>165116.987040129</v>
      </c>
      <c r="P7" s="15">
        <v>199.26727624464601</v>
      </c>
      <c r="Q7" s="15">
        <v>47.310333724653802</v>
      </c>
      <c r="R7" s="15">
        <v>22596.2953576172</v>
      </c>
      <c r="S7" s="15">
        <v>38.118466795637097</v>
      </c>
      <c r="T7" s="15">
        <v>905.61915882647997</v>
      </c>
      <c r="U7" s="15">
        <v>37.945117809487499</v>
      </c>
      <c r="V7" s="15">
        <v>82.425965045718499</v>
      </c>
      <c r="W7" s="15">
        <v>2264.0117307935998</v>
      </c>
      <c r="X7" s="15">
        <v>6982.8411702133499</v>
      </c>
      <c r="Y7" s="15">
        <v>255.28945397024799</v>
      </c>
      <c r="Z7" s="15">
        <v>159.463107084001</v>
      </c>
      <c r="AA7" s="17"/>
      <c r="AB7" s="40">
        <f t="shared" si="0"/>
        <v>-7.0878398967449494E-3</v>
      </c>
      <c r="AC7" s="40">
        <f t="shared" si="0"/>
        <v>-6.3582661901867539E-3</v>
      </c>
      <c r="AD7" s="17"/>
      <c r="AE7" s="15">
        <v>124</v>
      </c>
      <c r="AF7" s="15" t="s">
        <v>427</v>
      </c>
      <c r="AG7" s="15">
        <v>355.508117225143</v>
      </c>
      <c r="AH7" s="15">
        <v>236.955916314674</v>
      </c>
      <c r="AI7" s="15">
        <v>7.4555511090894298</v>
      </c>
      <c r="AJ7" s="15">
        <v>11.4583241931684</v>
      </c>
      <c r="AK7" s="15">
        <v>257.67112937984501</v>
      </c>
      <c r="AL7" s="15">
        <v>7.3836633108747201</v>
      </c>
      <c r="AM7" s="15">
        <v>96.399275430537401</v>
      </c>
      <c r="AN7" s="15">
        <v>15816.145539552699</v>
      </c>
      <c r="AO7" s="15">
        <v>17.3561266915396</v>
      </c>
      <c r="AP7" s="15">
        <v>6.2724896310953504</v>
      </c>
      <c r="AQ7" s="15">
        <v>2814.51773475665</v>
      </c>
      <c r="AR7" s="15">
        <v>6.2022942064367896</v>
      </c>
      <c r="AS7" s="15">
        <v>105.15624544054801</v>
      </c>
      <c r="AT7" s="15">
        <v>5.3650944158979303</v>
      </c>
      <c r="AU7" s="15">
        <v>10.8635837032698</v>
      </c>
      <c r="AV7" s="15">
        <v>262.89060111619398</v>
      </c>
      <c r="AW7" s="15">
        <v>1025.40330203228</v>
      </c>
      <c r="AX7" s="15">
        <v>25.401140565381599</v>
      </c>
      <c r="AY7" s="15">
        <v>22.762418586138502</v>
      </c>
      <c r="AZ7" s="15">
        <f t="shared" si="1"/>
        <v>21091.168547661455</v>
      </c>
      <c r="BA7" s="15">
        <f t="shared" si="2"/>
        <v>5275.0230081087557</v>
      </c>
      <c r="BC7" s="13">
        <f t="shared" si="3"/>
        <v>0.10235688024493948</v>
      </c>
      <c r="BD7" s="13">
        <f t="shared" si="3"/>
        <v>0.12885324541665769</v>
      </c>
      <c r="BF7" s="13">
        <v>7.1632239059409755E-2</v>
      </c>
      <c r="BG7" s="13">
        <v>7.4377027638815207E-2</v>
      </c>
    </row>
    <row r="8" spans="1:59" x14ac:dyDescent="0.25">
      <c r="A8" s="17" t="s">
        <v>428</v>
      </c>
      <c r="B8" s="15">
        <v>409559.92206999997</v>
      </c>
      <c r="C8" s="15">
        <v>82997.128417</v>
      </c>
      <c r="E8" s="17" t="s">
        <v>428</v>
      </c>
      <c r="F8" s="15">
        <v>4851.0675419015897</v>
      </c>
      <c r="G8" s="15">
        <v>4539.8776192287096</v>
      </c>
      <c r="H8" s="15">
        <v>113.68860728517301</v>
      </c>
      <c r="I8" s="15">
        <v>137.397852477719</v>
      </c>
      <c r="J8" s="15">
        <v>3802.1066265425402</v>
      </c>
      <c r="K8" s="15">
        <v>129.99396154036901</v>
      </c>
      <c r="L8" s="15">
        <v>1436.09515071347</v>
      </c>
      <c r="M8" s="15">
        <v>409099.33289648697</v>
      </c>
      <c r="N8" s="15">
        <v>82904.621581816202</v>
      </c>
      <c r="O8" s="15">
        <v>326194.71131467097</v>
      </c>
      <c r="P8" s="15">
        <v>383.771794396953</v>
      </c>
      <c r="Q8" s="15">
        <v>97.360400800277702</v>
      </c>
      <c r="R8" s="15">
        <v>45906.393258265904</v>
      </c>
      <c r="S8" s="15">
        <v>73.363031134774104</v>
      </c>
      <c r="T8" s="15">
        <v>1700.10774990768</v>
      </c>
      <c r="U8" s="15">
        <v>61.886026334209603</v>
      </c>
      <c r="V8" s="15">
        <v>126.29197561687999</v>
      </c>
      <c r="W8" s="15">
        <v>4250.3708857620004</v>
      </c>
      <c r="X8" s="15">
        <v>14485.283705087701</v>
      </c>
      <c r="Y8" s="15">
        <v>479.76259076153201</v>
      </c>
      <c r="Z8" s="15">
        <v>329.80280405870798</v>
      </c>
      <c r="AA8" s="17"/>
      <c r="AB8" s="40">
        <f t="shared" si="0"/>
        <v>-1.124595324623285E-3</v>
      </c>
      <c r="AC8" s="40">
        <f t="shared" si="0"/>
        <v>-1.1145787444478653E-3</v>
      </c>
      <c r="AD8" s="17"/>
      <c r="AE8" s="15">
        <v>135</v>
      </c>
      <c r="AF8" s="15" t="s">
        <v>428</v>
      </c>
      <c r="AG8" s="15">
        <v>848.512815225228</v>
      </c>
      <c r="AH8" s="15">
        <v>688.15140830534801</v>
      </c>
      <c r="AI8" s="15">
        <v>18.554815917202301</v>
      </c>
      <c r="AJ8" s="15">
        <v>22.345734985558298</v>
      </c>
      <c r="AK8" s="15">
        <v>641.88428667790197</v>
      </c>
      <c r="AL8" s="15">
        <v>20.162913770389999</v>
      </c>
      <c r="AM8" s="15">
        <v>241.10129184301101</v>
      </c>
      <c r="AN8" s="15">
        <v>48194.214449689003</v>
      </c>
      <c r="AO8" s="15">
        <v>54.016536771487402</v>
      </c>
      <c r="AP8" s="15">
        <v>16.1137531858625</v>
      </c>
      <c r="AQ8" s="15">
        <v>7414.2451606626701</v>
      </c>
      <c r="AR8" s="15">
        <v>13.101594873761201</v>
      </c>
      <c r="AS8" s="15">
        <v>268.35372775993699</v>
      </c>
      <c r="AT8" s="15">
        <v>11.6160802322352</v>
      </c>
      <c r="AU8" s="15">
        <v>23.8159333912002</v>
      </c>
      <c r="AV8" s="15">
        <v>670.88428442456495</v>
      </c>
      <c r="AW8" s="15">
        <v>2490.4240778072799</v>
      </c>
      <c r="AX8" s="15">
        <v>72.395094871908398</v>
      </c>
      <c r="AY8" s="15">
        <v>56.137725617216297</v>
      </c>
      <c r="AZ8" s="15">
        <f t="shared" si="1"/>
        <v>61766.03168601176</v>
      </c>
      <c r="BA8" s="15">
        <f t="shared" si="2"/>
        <v>13571.817236322757</v>
      </c>
      <c r="BC8" s="13">
        <f t="shared" si="3"/>
        <v>0.150980524091053</v>
      </c>
      <c r="BD8" s="13">
        <f t="shared" si="3"/>
        <v>0.16370398872069053</v>
      </c>
      <c r="BF8" s="13">
        <v>0.1109518724705609</v>
      </c>
      <c r="BG8" s="13">
        <v>0.11217955317380705</v>
      </c>
    </row>
    <row r="9" spans="1:59" x14ac:dyDescent="0.25">
      <c r="A9" s="17" t="s">
        <v>429</v>
      </c>
      <c r="B9" s="15">
        <v>395056.24141999998</v>
      </c>
      <c r="C9" s="15">
        <v>80176.853237000003</v>
      </c>
      <c r="E9" s="17" t="s">
        <v>429</v>
      </c>
      <c r="F9" s="15">
        <v>4819.9810165511999</v>
      </c>
      <c r="G9" s="15">
        <v>4199.7941230289298</v>
      </c>
      <c r="H9" s="15">
        <v>105.646910718321</v>
      </c>
      <c r="I9" s="15">
        <v>79.243859741948896</v>
      </c>
      <c r="J9" s="15">
        <v>3731.3978956883102</v>
      </c>
      <c r="K9" s="15">
        <v>113.362709259963</v>
      </c>
      <c r="L9" s="15">
        <v>1393.58070283348</v>
      </c>
      <c r="M9" s="15">
        <v>388858.654364435</v>
      </c>
      <c r="N9" s="15">
        <v>79160.885375750193</v>
      </c>
      <c r="O9" s="15">
        <v>309697.76898868399</v>
      </c>
      <c r="P9" s="15">
        <v>352.210879258364</v>
      </c>
      <c r="Q9" s="15">
        <v>94.997211042951605</v>
      </c>
      <c r="R9" s="15">
        <v>43787.424858215199</v>
      </c>
      <c r="S9" s="15">
        <v>63.769270104774499</v>
      </c>
      <c r="T9" s="15">
        <v>1498.03461752564</v>
      </c>
      <c r="U9" s="15">
        <v>52.353154979414299</v>
      </c>
      <c r="V9" s="15">
        <v>106.204940006724</v>
      </c>
      <c r="W9" s="15">
        <v>3745.0420967057398</v>
      </c>
      <c r="X9" s="15">
        <v>14274.511235304801</v>
      </c>
      <c r="Y9" s="15">
        <v>420.00370993788403</v>
      </c>
      <c r="Z9" s="15">
        <v>323.32618484653</v>
      </c>
      <c r="AA9" s="17"/>
      <c r="AB9" s="40">
        <f t="shared" si="0"/>
        <v>-1.5687860121607531E-2</v>
      </c>
      <c r="AC9" s="40">
        <f t="shared" si="0"/>
        <v>-1.2671585628917665E-2</v>
      </c>
      <c r="AD9" s="17"/>
      <c r="AE9" s="15">
        <v>146</v>
      </c>
      <c r="AF9" s="15" t="s">
        <v>429</v>
      </c>
      <c r="AG9" s="15">
        <v>1824.33822960267</v>
      </c>
      <c r="AH9" s="15">
        <v>1313.4435138333099</v>
      </c>
      <c r="AI9" s="15">
        <v>36.841384871661198</v>
      </c>
      <c r="AJ9" s="15">
        <v>24.386824412164898</v>
      </c>
      <c r="AK9" s="15">
        <v>1353.02209828178</v>
      </c>
      <c r="AL9" s="15">
        <v>34.808852196898997</v>
      </c>
      <c r="AM9" s="15">
        <v>500.37058590081801</v>
      </c>
      <c r="AN9" s="15">
        <v>95262.237267050805</v>
      </c>
      <c r="AO9" s="15">
        <v>103.082986116199</v>
      </c>
      <c r="AP9" s="15">
        <v>33.587872734758903</v>
      </c>
      <c r="AQ9" s="15">
        <v>14992.2647499169</v>
      </c>
      <c r="AR9" s="15">
        <v>25.144785207079401</v>
      </c>
      <c r="AS9" s="15">
        <v>489.64459542417598</v>
      </c>
      <c r="AT9" s="15">
        <v>19.1099958453018</v>
      </c>
      <c r="AU9" s="15">
        <v>37.198034766466897</v>
      </c>
      <c r="AV9" s="15">
        <v>1224.1114144063799</v>
      </c>
      <c r="AW9" s="15">
        <v>5296.8572604456904</v>
      </c>
      <c r="AX9" s="15">
        <v>125.928824351413</v>
      </c>
      <c r="AY9" s="15">
        <v>118.256696635035</v>
      </c>
      <c r="AZ9" s="15">
        <f t="shared" si="1"/>
        <v>122814.63597199951</v>
      </c>
      <c r="BA9" s="15">
        <f t="shared" si="2"/>
        <v>27552.398704948704</v>
      </c>
      <c r="BC9" s="13">
        <f t="shared" si="3"/>
        <v>0.31583361870325943</v>
      </c>
      <c r="BD9" s="13">
        <f t="shared" si="3"/>
        <v>0.34805571683751013</v>
      </c>
      <c r="BF9" s="13">
        <v>0.24528998138447999</v>
      </c>
      <c r="BG9" s="13">
        <v>0.24518429031703623</v>
      </c>
    </row>
    <row r="10" spans="1:59" x14ac:dyDescent="0.25">
      <c r="A10" s="17" t="s">
        <v>430</v>
      </c>
      <c r="B10" s="15">
        <v>1219034.1453</v>
      </c>
      <c r="C10" s="15">
        <v>213129.70705</v>
      </c>
      <c r="E10" s="17" t="s">
        <v>430</v>
      </c>
      <c r="F10" s="15">
        <v>11102.831014622099</v>
      </c>
      <c r="G10" s="15">
        <v>13027.813281745101</v>
      </c>
      <c r="H10" s="15">
        <v>273.30693783517103</v>
      </c>
      <c r="I10" s="15">
        <v>194.51322640916601</v>
      </c>
      <c r="J10" s="15">
        <v>9305.2236544916395</v>
      </c>
      <c r="K10" s="15">
        <v>352.95454334011202</v>
      </c>
      <c r="L10" s="15">
        <v>3528.3057992581398</v>
      </c>
      <c r="M10" s="15">
        <v>1204414.3833145299</v>
      </c>
      <c r="N10" s="15">
        <v>210567.916523311</v>
      </c>
      <c r="O10" s="15">
        <v>993846.46679122699</v>
      </c>
      <c r="P10" s="15">
        <v>1140.04902098248</v>
      </c>
      <c r="Q10" s="15">
        <v>247.524560370817</v>
      </c>
      <c r="R10" s="15">
        <v>119791.11349504199</v>
      </c>
      <c r="S10" s="15">
        <v>123.991466018507</v>
      </c>
      <c r="T10" s="15">
        <v>4247.28212161797</v>
      </c>
      <c r="U10" s="15">
        <v>120.548073105264</v>
      </c>
      <c r="V10" s="15">
        <v>256.84011552219198</v>
      </c>
      <c r="W10" s="15">
        <v>10617.919811284301</v>
      </c>
      <c r="X10" s="15">
        <v>34091.470974497999</v>
      </c>
      <c r="Y10" s="15">
        <v>1350.16960807332</v>
      </c>
      <c r="Z10" s="15">
        <v>796.05881909423101</v>
      </c>
      <c r="AA10" s="17"/>
      <c r="AB10" s="40">
        <f t="shared" si="0"/>
        <v>-1.1992906057501945E-2</v>
      </c>
      <c r="AC10" s="40">
        <f t="shared" si="0"/>
        <v>-1.2019866034386317E-2</v>
      </c>
      <c r="AD10" s="17"/>
      <c r="AE10" s="15">
        <v>147</v>
      </c>
      <c r="AF10" s="15" t="s">
        <v>430</v>
      </c>
      <c r="AG10" s="15">
        <v>3906.18815528393</v>
      </c>
      <c r="AH10" s="15">
        <v>4289.2428274024896</v>
      </c>
      <c r="AI10" s="15">
        <v>92.525169720607295</v>
      </c>
      <c r="AJ10" s="15">
        <v>63.605113019442399</v>
      </c>
      <c r="AK10" s="15">
        <v>3206.6067291306699</v>
      </c>
      <c r="AL10" s="15">
        <v>116.050227538474</v>
      </c>
      <c r="AM10" s="15">
        <v>1212.0993354131199</v>
      </c>
      <c r="AN10" s="15">
        <v>326300.54398520698</v>
      </c>
      <c r="AO10" s="15">
        <v>364.20462418564199</v>
      </c>
      <c r="AP10" s="15">
        <v>84.452905687276001</v>
      </c>
      <c r="AQ10" s="15">
        <v>40442.614479459698</v>
      </c>
      <c r="AR10" s="15">
        <v>44.965695951626003</v>
      </c>
      <c r="AS10" s="15">
        <v>1411.66918455111</v>
      </c>
      <c r="AT10" s="15">
        <v>42.371152977014901</v>
      </c>
      <c r="AU10" s="15">
        <v>88.291339559351599</v>
      </c>
      <c r="AV10" s="15">
        <v>3529.1727254821999</v>
      </c>
      <c r="AW10" s="15">
        <v>11872.5292214488</v>
      </c>
      <c r="AX10" s="15">
        <v>441.16751295961097</v>
      </c>
      <c r="AY10" s="15">
        <v>275.70620513761298</v>
      </c>
      <c r="AZ10" s="15">
        <f t="shared" si="1"/>
        <v>397784.0065901156</v>
      </c>
      <c r="BA10" s="15">
        <f t="shared" si="2"/>
        <v>71483.462604908622</v>
      </c>
      <c r="BC10" s="13">
        <f t="shared" si="3"/>
        <v>0.33027171719372872</v>
      </c>
      <c r="BD10" s="13">
        <f t="shared" si="3"/>
        <v>0.33947936506744614</v>
      </c>
      <c r="BF10" s="13">
        <v>0.34399284319969609</v>
      </c>
      <c r="BG10" s="13">
        <v>0.34789738772089224</v>
      </c>
    </row>
    <row r="11" spans="1:59" x14ac:dyDescent="0.25">
      <c r="A11" s="17" t="s">
        <v>431</v>
      </c>
      <c r="B11" s="15">
        <v>879844.30564999999</v>
      </c>
      <c r="C11" s="15">
        <v>158612.22325000001</v>
      </c>
      <c r="E11" s="17" t="s">
        <v>431</v>
      </c>
      <c r="F11" s="15">
        <v>6796.0125542199203</v>
      </c>
      <c r="G11" s="15">
        <v>7872.1776418260797</v>
      </c>
      <c r="H11" s="15">
        <v>165.54445091133499</v>
      </c>
      <c r="I11" s="15">
        <v>158.236055600566</v>
      </c>
      <c r="J11" s="15">
        <v>5626.7462435997004</v>
      </c>
      <c r="K11" s="15">
        <v>222.921972585525</v>
      </c>
      <c r="L11" s="15">
        <v>2147.7190267696201</v>
      </c>
      <c r="M11" s="15">
        <v>708573.16183490597</v>
      </c>
      <c r="N11" s="15">
        <v>128014.71397697199</v>
      </c>
      <c r="O11" s="15">
        <v>580558.44785793405</v>
      </c>
      <c r="P11" s="15">
        <v>641.968194028781</v>
      </c>
      <c r="Q11" s="15">
        <v>149.180364313783</v>
      </c>
      <c r="R11" s="15">
        <v>72594.843071699797</v>
      </c>
      <c r="S11" s="15">
        <v>84.340737005131103</v>
      </c>
      <c r="T11" s="15">
        <v>2631.2240270727498</v>
      </c>
      <c r="U11" s="15">
        <v>88.401961672646607</v>
      </c>
      <c r="V11" s="15">
        <v>186.12420730060501</v>
      </c>
      <c r="W11" s="15">
        <v>6578.11598846982</v>
      </c>
      <c r="X11" s="15">
        <v>20744.850311678401</v>
      </c>
      <c r="Y11" s="15">
        <v>840.47974613777797</v>
      </c>
      <c r="Z11" s="15">
        <v>485.82742208039099</v>
      </c>
      <c r="AA11" s="17"/>
      <c r="AB11" s="40">
        <f t="shared" si="0"/>
        <v>-0.19466074021876467</v>
      </c>
      <c r="AC11" s="40">
        <f t="shared" si="0"/>
        <v>-0.19290763754569598</v>
      </c>
      <c r="AD11" s="17"/>
      <c r="AE11" s="15">
        <v>148</v>
      </c>
      <c r="AF11" s="15" t="s">
        <v>431</v>
      </c>
      <c r="AG11" s="15">
        <v>1849.5304536001199</v>
      </c>
      <c r="AH11" s="15">
        <v>1957.75519065395</v>
      </c>
      <c r="AI11" s="15">
        <v>42.886867494711403</v>
      </c>
      <c r="AJ11" s="15">
        <v>41.954667464331202</v>
      </c>
      <c r="AK11" s="15">
        <v>1491.14139085482</v>
      </c>
      <c r="AL11" s="15">
        <v>56.308649978382299</v>
      </c>
      <c r="AM11" s="15">
        <v>567.17720093125797</v>
      </c>
      <c r="AN11" s="15">
        <v>143465.41939732301</v>
      </c>
      <c r="AO11" s="15">
        <v>152.16402095129499</v>
      </c>
      <c r="AP11" s="15">
        <v>38.971415184695303</v>
      </c>
      <c r="AQ11" s="15">
        <v>18682.477931019799</v>
      </c>
      <c r="AR11" s="15">
        <v>23.724720835834301</v>
      </c>
      <c r="AS11" s="15">
        <v>669.85670747976803</v>
      </c>
      <c r="AT11" s="15">
        <v>25.5304948790168</v>
      </c>
      <c r="AU11" s="15">
        <v>53.670150058045301</v>
      </c>
      <c r="AV11" s="15">
        <v>1674.64167506218</v>
      </c>
      <c r="AW11" s="15">
        <v>5572.2343988521097</v>
      </c>
      <c r="AX11" s="15">
        <v>209.09086498337899</v>
      </c>
      <c r="AY11" s="15">
        <v>129.558887567803</v>
      </c>
      <c r="AZ11" s="15">
        <f t="shared" si="1"/>
        <v>176704.09508517454</v>
      </c>
      <c r="BA11" s="15">
        <f t="shared" si="2"/>
        <v>33238.67568785153</v>
      </c>
      <c r="BC11" s="13">
        <f t="shared" si="3"/>
        <v>0.24938016933577525</v>
      </c>
      <c r="BD11" s="13">
        <f t="shared" si="3"/>
        <v>0.25964730658876206</v>
      </c>
      <c r="BF11" s="13">
        <v>0.24531561322923806</v>
      </c>
      <c r="BG11" s="13">
        <v>0.24527170203336307</v>
      </c>
    </row>
    <row r="12" spans="1:59" x14ac:dyDescent="0.25">
      <c r="A12" s="17" t="s">
        <v>432</v>
      </c>
      <c r="B12" s="15">
        <v>150432.84651999999</v>
      </c>
      <c r="C12" s="15">
        <v>25330.990009000001</v>
      </c>
      <c r="E12" s="17" t="s">
        <v>432</v>
      </c>
      <c r="F12" s="15">
        <v>848.03952490396102</v>
      </c>
      <c r="G12" s="15">
        <v>1224.42913595352</v>
      </c>
      <c r="H12" s="15">
        <v>24.960148701753202</v>
      </c>
      <c r="I12" s="15">
        <v>30.150982214212</v>
      </c>
      <c r="J12" s="15">
        <v>752.94346698854099</v>
      </c>
      <c r="K12" s="15">
        <v>35.429309016352803</v>
      </c>
      <c r="L12" s="15">
        <v>292.445106676146</v>
      </c>
      <c r="M12" s="15">
        <v>111195.49078831699</v>
      </c>
      <c r="N12" s="15">
        <v>18261.375325650199</v>
      </c>
      <c r="O12" s="15">
        <v>92934.115462667396</v>
      </c>
      <c r="P12" s="15">
        <v>115.319501865661</v>
      </c>
      <c r="Q12" s="15">
        <v>20.821018645590499</v>
      </c>
      <c r="R12" s="15">
        <v>10540.4627887365</v>
      </c>
      <c r="S12" s="15">
        <v>11.547398160242899</v>
      </c>
      <c r="T12" s="15">
        <v>410.27712351945797</v>
      </c>
      <c r="U12" s="15">
        <v>12.0077617024091</v>
      </c>
      <c r="V12" s="15">
        <v>27.894722134955799</v>
      </c>
      <c r="W12" s="15">
        <v>1025.6877931182701</v>
      </c>
      <c r="X12" s="15">
        <v>2689.83685025656</v>
      </c>
      <c r="Y12" s="15">
        <v>135.61649454080401</v>
      </c>
      <c r="Z12" s="15">
        <v>63.506198515187002</v>
      </c>
      <c r="AA12" s="17"/>
      <c r="AB12" s="40">
        <f t="shared" si="0"/>
        <v>-0.26082970999599081</v>
      </c>
      <c r="AC12" s="40">
        <f t="shared" si="0"/>
        <v>-0.27908955318516948</v>
      </c>
      <c r="AD12" s="17"/>
      <c r="AE12" s="15">
        <v>159</v>
      </c>
      <c r="AF12" s="15" t="s">
        <v>432</v>
      </c>
      <c r="AG12" s="15">
        <v>58.7492501985407</v>
      </c>
      <c r="AH12" s="15">
        <v>83.794690410995102</v>
      </c>
      <c r="AI12" s="15">
        <v>1.7163931191780799</v>
      </c>
      <c r="AJ12" s="15">
        <v>2.2051246448013702</v>
      </c>
      <c r="AK12" s="15">
        <v>51.184920770748597</v>
      </c>
      <c r="AL12" s="15">
        <v>2.4783844793497201</v>
      </c>
      <c r="AM12" s="15">
        <v>20.037881904024001</v>
      </c>
      <c r="AN12" s="15">
        <v>6207.8292107307698</v>
      </c>
      <c r="AO12" s="15">
        <v>7.5084818517448504</v>
      </c>
      <c r="AP12" s="15">
        <v>1.42505261898707</v>
      </c>
      <c r="AQ12" s="15">
        <v>726.07903663800096</v>
      </c>
      <c r="AR12" s="15">
        <v>0.89928491612433603</v>
      </c>
      <c r="AS12" s="15">
        <v>27.981241015518499</v>
      </c>
      <c r="AT12" s="15">
        <v>0.89015923317755496</v>
      </c>
      <c r="AU12" s="15">
        <v>2.02806227404449</v>
      </c>
      <c r="AV12" s="15">
        <v>69.953098025206998</v>
      </c>
      <c r="AW12" s="15">
        <v>184.634534679392</v>
      </c>
      <c r="AX12" s="15">
        <v>9.4364421621393806</v>
      </c>
      <c r="AY12" s="15">
        <v>4.3494146091441399</v>
      </c>
      <c r="AZ12" s="15">
        <f t="shared" si="1"/>
        <v>7463.1806642818874</v>
      </c>
      <c r="BA12" s="15">
        <f t="shared" si="2"/>
        <v>1255.3514535511176</v>
      </c>
      <c r="BC12" s="13">
        <f t="shared" si="3"/>
        <v>6.7117655683444521E-2</v>
      </c>
      <c r="BD12" s="13">
        <f t="shared" si="3"/>
        <v>6.8743532793383438E-2</v>
      </c>
      <c r="BF12" s="13">
        <v>7.5166327615046116E-2</v>
      </c>
      <c r="BG12" s="13">
        <v>7.7675184008516918E-2</v>
      </c>
    </row>
    <row r="13" spans="1:59" x14ac:dyDescent="0.25">
      <c r="A13" s="17" t="s">
        <v>541</v>
      </c>
      <c r="B13" s="15">
        <v>14967.894958999999</v>
      </c>
      <c r="C13" s="15">
        <v>2401.6348836000002</v>
      </c>
      <c r="E13" s="17" t="s">
        <v>541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si="2"/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17" t="s">
        <v>624</v>
      </c>
      <c r="B14" s="15">
        <v>8265.9986423999999</v>
      </c>
      <c r="C14" s="15">
        <v>1426.1210007</v>
      </c>
      <c r="E14" s="17" t="s">
        <v>542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1"/>
        <v>0</v>
      </c>
      <c r="BA14" s="15">
        <f t="shared" ref="BA14:BA15" si="4"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8" t="s">
        <v>433</v>
      </c>
      <c r="B15" s="15">
        <v>6040.2606851999999</v>
      </c>
      <c r="C15" s="15">
        <v>1006.8607307</v>
      </c>
      <c r="E15" s="17" t="s">
        <v>433</v>
      </c>
      <c r="F15" s="15">
        <v>0.18979277655604901</v>
      </c>
      <c r="G15" s="15">
        <v>0.29783574463863399</v>
      </c>
      <c r="H15" s="15">
        <v>5.5518771805089396E-3</v>
      </c>
      <c r="I15" s="15">
        <v>4.1347015217403299E-3</v>
      </c>
      <c r="J15" s="15">
        <v>0.175888699658834</v>
      </c>
      <c r="K15" s="15">
        <v>8.1852874551497298E-3</v>
      </c>
      <c r="L15" s="15">
        <v>6.77988337549673E-2</v>
      </c>
      <c r="M15" s="15">
        <v>27.271712711078798</v>
      </c>
      <c r="N15" s="15">
        <v>4.2576396168366903</v>
      </c>
      <c r="O15" s="15">
        <v>23.0140730942421</v>
      </c>
      <c r="P15" s="15">
        <v>2.85005759574949E-2</v>
      </c>
      <c r="Q15" s="15">
        <v>4.9108015454400102E-3</v>
      </c>
      <c r="R15" s="15">
        <v>2.4823385527758899</v>
      </c>
      <c r="S15" s="15">
        <v>1.69898069302292E-3</v>
      </c>
      <c r="T15" s="15">
        <v>9.2629959710533297E-2</v>
      </c>
      <c r="U15" s="15">
        <v>2.2286465274447801E-3</v>
      </c>
      <c r="V15" s="15">
        <v>5.41701516228773E-3</v>
      </c>
      <c r="W15" s="15">
        <v>0.23157608426065199</v>
      </c>
      <c r="X15" s="15">
        <v>0.61257776528492003</v>
      </c>
      <c r="Y15" s="15">
        <v>3.1876777063112802E-2</v>
      </c>
      <c r="Z15" s="15">
        <v>1.4696537090009201E-2</v>
      </c>
      <c r="AA15" s="17"/>
      <c r="AB15" s="40">
        <f t="shared" si="0"/>
        <v>-0.99548501064235506</v>
      </c>
      <c r="AC15" s="40">
        <f t="shared" si="0"/>
        <v>-0.99577137186204823</v>
      </c>
      <c r="AD15" s="17"/>
      <c r="AE15" s="15">
        <v>162</v>
      </c>
      <c r="AF15" s="15" t="s">
        <v>433</v>
      </c>
      <c r="AG15" s="15">
        <v>8.1925341563796703E-2</v>
      </c>
      <c r="AH15" s="15">
        <v>0.128900914801134</v>
      </c>
      <c r="AI15" s="15">
        <v>2.3955966470398798E-3</v>
      </c>
      <c r="AJ15" s="15">
        <v>1.7906188822962501E-3</v>
      </c>
      <c r="AK15" s="15">
        <v>7.6069039096858596E-2</v>
      </c>
      <c r="AL15" s="15">
        <v>3.5419525353991999E-3</v>
      </c>
      <c r="AM15" s="15">
        <v>2.9312739862989799E-2</v>
      </c>
      <c r="AN15" s="15">
        <v>9.9657544425382092</v>
      </c>
      <c r="AO15" s="15">
        <v>1.2329570116568E-2</v>
      </c>
      <c r="AP15" s="15">
        <v>2.1223046523858101E-3</v>
      </c>
      <c r="AQ15" s="15">
        <v>1.0728059490416499</v>
      </c>
      <c r="AR15" s="15">
        <v>7.1977923976193896E-4</v>
      </c>
      <c r="AS15" s="15">
        <v>4.0110998470945701E-2</v>
      </c>
      <c r="AT15" s="15">
        <v>9.6499606866880499E-4</v>
      </c>
      <c r="AU15" s="15">
        <v>2.34421963791678E-3</v>
      </c>
      <c r="AV15" s="15">
        <v>0.10027748989240599</v>
      </c>
      <c r="AW15" s="15">
        <v>0.26465056419765798</v>
      </c>
      <c r="AX15" s="15">
        <v>1.3793139976071799E-2</v>
      </c>
      <c r="AY15" s="15">
        <v>6.3560694861442999E-3</v>
      </c>
      <c r="AZ15" s="15">
        <f t="shared" si="1"/>
        <v>11.806165726707901</v>
      </c>
      <c r="BA15" s="15">
        <f t="shared" si="4"/>
        <v>1.8404112841696918</v>
      </c>
      <c r="BC15" s="13">
        <f t="shared" si="3"/>
        <v>0.43290884777881189</v>
      </c>
      <c r="BD15" s="13">
        <f t="shared" si="3"/>
        <v>0.43226093558784268</v>
      </c>
      <c r="BF15" s="13">
        <v>0.35817936414513357</v>
      </c>
      <c r="BG15" s="13">
        <v>0.35817891345084696</v>
      </c>
    </row>
    <row r="16" spans="1:59" x14ac:dyDescent="0.25">
      <c r="A16" s="15"/>
      <c r="AB16" s="40"/>
      <c r="AC16" s="40"/>
    </row>
    <row r="17" spans="1:59" x14ac:dyDescent="0.25">
      <c r="A17" s="2"/>
      <c r="AB17" s="40"/>
      <c r="AC17" s="40"/>
    </row>
    <row r="18" spans="1:59" x14ac:dyDescent="0.25">
      <c r="A18" s="2" t="s">
        <v>421</v>
      </c>
      <c r="B18" s="1">
        <f>SUM(B3:B15)</f>
        <v>3409251.0975885997</v>
      </c>
      <c r="C18" s="1">
        <f>SUM(C3:C15)</f>
        <v>626484.33698890021</v>
      </c>
      <c r="F18" s="1">
        <f>SUM(F3:F15)</f>
        <v>31606.735114623738</v>
      </c>
      <c r="G18" s="1">
        <f t="shared" ref="G18:Z18" si="5">SUM(G3:G15)</f>
        <v>34270.45673387446</v>
      </c>
      <c r="H18" s="1">
        <f t="shared" si="5"/>
        <v>765.44240136212409</v>
      </c>
      <c r="I18" s="1">
        <f t="shared" si="5"/>
        <v>726.21125948863573</v>
      </c>
      <c r="J18" s="1">
        <f t="shared" si="5"/>
        <v>25815.18839673273</v>
      </c>
      <c r="K18" s="1">
        <f t="shared" si="5"/>
        <v>956.88726276338127</v>
      </c>
      <c r="L18" s="1">
        <f t="shared" si="5"/>
        <v>9789.8299752365656</v>
      </c>
      <c r="M18" s="1">
        <f t="shared" si="5"/>
        <v>3131212.2303715176</v>
      </c>
      <c r="N18" s="1">
        <f t="shared" si="5"/>
        <v>577486.32816756761</v>
      </c>
      <c r="O18" s="1">
        <f t="shared" si="5"/>
        <v>2553725.9022039576</v>
      </c>
      <c r="P18" s="1">
        <f t="shared" si="5"/>
        <v>2940.8345894111876</v>
      </c>
      <c r="Q18" s="1">
        <f t="shared" si="5"/>
        <v>677.36350017416385</v>
      </c>
      <c r="R18" s="1">
        <f t="shared" si="5"/>
        <v>325239.80711530661</v>
      </c>
      <c r="S18" s="1">
        <f t="shared" si="5"/>
        <v>407.4319679996903</v>
      </c>
      <c r="T18" s="1">
        <f t="shared" si="5"/>
        <v>11792.110046914338</v>
      </c>
      <c r="U18" s="1">
        <f t="shared" si="5"/>
        <v>383.92997447565671</v>
      </c>
      <c r="V18" s="1">
        <f t="shared" si="5"/>
        <v>809.11702655455963</v>
      </c>
      <c r="W18" s="1">
        <f t="shared" si="5"/>
        <v>29480.060758665462</v>
      </c>
      <c r="X18" s="1">
        <f t="shared" si="5"/>
        <v>95999.860629926523</v>
      </c>
      <c r="Y18" s="1">
        <f t="shared" si="5"/>
        <v>3603.2383407287307</v>
      </c>
      <c r="Z18" s="1">
        <f t="shared" si="5"/>
        <v>2221.8230733290306</v>
      </c>
      <c r="AA18" s="1"/>
      <c r="AB18" s="40"/>
      <c r="AC18" s="40"/>
      <c r="AD18" s="1"/>
      <c r="AG18" s="1">
        <f t="shared" ref="AG18:AY18" si="6">SUM(AG3:AG15)</f>
        <v>8969.2958229637425</v>
      </c>
      <c r="AH18" s="1">
        <f t="shared" si="6"/>
        <v>8699.9708195928888</v>
      </c>
      <c r="AI18" s="1">
        <f t="shared" si="6"/>
        <v>203.15924853172237</v>
      </c>
      <c r="AJ18" s="1">
        <f t="shared" si="6"/>
        <v>170.09055320274459</v>
      </c>
      <c r="AK18" s="1">
        <f t="shared" si="6"/>
        <v>7103.8428073784744</v>
      </c>
      <c r="AL18" s="1">
        <f t="shared" si="6"/>
        <v>240.88453495018041</v>
      </c>
      <c r="AM18" s="1">
        <f t="shared" si="6"/>
        <v>2675.9417848750054</v>
      </c>
      <c r="AN18" s="1">
        <f t="shared" si="6"/>
        <v>644974.31186622893</v>
      </c>
      <c r="AO18" s="1">
        <f t="shared" si="6"/>
        <v>710.32860468056128</v>
      </c>
      <c r="AP18" s="1">
        <f t="shared" si="6"/>
        <v>183.47136491198071</v>
      </c>
      <c r="AQ18" s="1">
        <f t="shared" si="6"/>
        <v>86341.006827793273</v>
      </c>
      <c r="AR18" s="1">
        <f t="shared" si="6"/>
        <v>115.94582810052317</v>
      </c>
      <c r="AS18" s="1">
        <f t="shared" si="6"/>
        <v>3021.5399713440233</v>
      </c>
      <c r="AT18" s="1">
        <f t="shared" si="6"/>
        <v>106.40602445264422</v>
      </c>
      <c r="AU18" s="1">
        <f t="shared" si="6"/>
        <v>218.98665056087182</v>
      </c>
      <c r="AV18" s="1">
        <f t="shared" si="6"/>
        <v>7553.8494646263362</v>
      </c>
      <c r="AW18" s="1">
        <f t="shared" si="6"/>
        <v>26826.11771350792</v>
      </c>
      <c r="AX18" s="1">
        <f t="shared" si="6"/>
        <v>897.27950593805565</v>
      </c>
      <c r="AY18" s="1">
        <f t="shared" si="6"/>
        <v>615.56378948185773</v>
      </c>
      <c r="AZ18" s="15">
        <f t="shared" ref="AZ18:AZ33" si="7">BA18+AN18</f>
        <v>799627.9931831219</v>
      </c>
      <c r="BA18" s="15">
        <f t="shared" ref="BA18:BA33" si="8">SUM(AG18:AY18)-AN18</f>
        <v>154653.68131689297</v>
      </c>
      <c r="BC18" s="14"/>
      <c r="BD18" s="14"/>
    </row>
    <row r="19" spans="1:59" x14ac:dyDescent="0.25">
      <c r="B19" s="15"/>
      <c r="C19" s="15"/>
      <c r="AB19" s="40"/>
      <c r="AC19" s="40"/>
    </row>
    <row r="20" spans="1:59" x14ac:dyDescent="0.25">
      <c r="A20" s="2" t="s">
        <v>663</v>
      </c>
      <c r="AB20" s="40"/>
      <c r="AC20" s="4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9" x14ac:dyDescent="0.25">
      <c r="A21" s="17" t="s">
        <v>423</v>
      </c>
      <c r="B21" s="15">
        <v>29930.595667000001</v>
      </c>
      <c r="C21" s="15">
        <v>4860.7794132999998</v>
      </c>
      <c r="E21" s="17" t="s">
        <v>423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7"/>
      <c r="AB21" s="40">
        <f t="shared" ref="AB21:AB33" si="9">(M21-B21)/(B21+1E-50)</f>
        <v>-1</v>
      </c>
      <c r="AC21" s="40">
        <f t="shared" ref="AC21:AC33" si="10">(N21-C21)/(C21+1E-50)</f>
        <v>-1</v>
      </c>
      <c r="AD21" s="17"/>
      <c r="AE21" s="15">
        <v>110</v>
      </c>
      <c r="AF21" s="15" t="s">
        <v>423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f t="shared" si="8"/>
        <v>0</v>
      </c>
      <c r="BC21" s="13" t="e">
        <f t="shared" ref="BC21:BC33" si="11">AZ21/M21</f>
        <v>#DIV/0!</v>
      </c>
      <c r="BD21" s="13" t="e">
        <f t="shared" ref="BD21:BD33" si="12">BA21/N21</f>
        <v>#DIV/0!</v>
      </c>
      <c r="BF21" s="13">
        <v>0.12917084918548818</v>
      </c>
      <c r="BG21" s="13">
        <v>0.13241097425878176</v>
      </c>
    </row>
    <row r="22" spans="1:59" x14ac:dyDescent="0.25">
      <c r="A22" s="17" t="s">
        <v>424</v>
      </c>
      <c r="B22" s="15">
        <v>10251.092672999999</v>
      </c>
      <c r="C22" s="15">
        <v>2201.8427618999999</v>
      </c>
      <c r="E22" s="17" t="s">
        <v>424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7"/>
      <c r="AB22" s="40">
        <f t="shared" si="9"/>
        <v>-1</v>
      </c>
      <c r="AC22" s="40">
        <f t="shared" si="10"/>
        <v>-1</v>
      </c>
      <c r="AD22" s="17"/>
      <c r="AE22" s="15">
        <v>111</v>
      </c>
      <c r="AF22" s="15" t="s">
        <v>424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f t="shared" si="8"/>
        <v>0</v>
      </c>
      <c r="BC22" s="13" t="e">
        <f t="shared" si="11"/>
        <v>#DIV/0!</v>
      </c>
      <c r="BD22" s="13" t="e">
        <f t="shared" si="12"/>
        <v>#DIV/0!</v>
      </c>
      <c r="BF22" s="13">
        <v>0.3440116965041598</v>
      </c>
      <c r="BG22" s="13">
        <v>0.34383892396882354</v>
      </c>
    </row>
    <row r="23" spans="1:59" x14ac:dyDescent="0.25">
      <c r="A23" s="17" t="s">
        <v>425</v>
      </c>
      <c r="B23" s="15">
        <v>46472.333680999996</v>
      </c>
      <c r="C23" s="15">
        <v>7560.5703690999999</v>
      </c>
      <c r="E23" s="17" t="s">
        <v>425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7"/>
      <c r="AB23" s="40">
        <f t="shared" si="9"/>
        <v>-1</v>
      </c>
      <c r="AC23" s="40">
        <f t="shared" si="10"/>
        <v>-1</v>
      </c>
      <c r="AD23" s="17"/>
      <c r="AE23" s="15">
        <v>112</v>
      </c>
      <c r="AF23" s="15" t="s">
        <v>425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f t="shared" si="8"/>
        <v>0</v>
      </c>
      <c r="BC23" s="13" t="e">
        <f t="shared" si="11"/>
        <v>#DIV/0!</v>
      </c>
      <c r="BD23" s="13" t="e">
        <f t="shared" si="12"/>
        <v>#DIV/0!</v>
      </c>
      <c r="BF23" s="13">
        <v>8.195914999173147E-2</v>
      </c>
      <c r="BG23" s="13">
        <v>8.3693533378934176E-2</v>
      </c>
    </row>
    <row r="24" spans="1:59" x14ac:dyDescent="0.25">
      <c r="A24" s="17" t="s">
        <v>426</v>
      </c>
      <c r="B24" s="15">
        <v>31869.337470999999</v>
      </c>
      <c r="C24" s="15">
        <v>5579.4402425999997</v>
      </c>
      <c r="E24" s="17" t="s">
        <v>426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7"/>
      <c r="AB24" s="40">
        <f t="shared" si="9"/>
        <v>-1</v>
      </c>
      <c r="AC24" s="40">
        <f t="shared" si="10"/>
        <v>-1</v>
      </c>
      <c r="AD24" s="17"/>
      <c r="AE24" s="15">
        <v>113</v>
      </c>
      <c r="AF24" s="15" t="s">
        <v>426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f t="shared" si="8"/>
        <v>0</v>
      </c>
      <c r="BC24" s="13" t="e">
        <f t="shared" si="11"/>
        <v>#DIV/0!</v>
      </c>
      <c r="BD24" s="13" t="e">
        <f t="shared" si="12"/>
        <v>#DIV/0!</v>
      </c>
      <c r="BF24" s="13">
        <v>3.326246928414664E-2</v>
      </c>
      <c r="BG24" s="13">
        <v>3.4830775152671856E-2</v>
      </c>
    </row>
    <row r="25" spans="1:59" x14ac:dyDescent="0.25">
      <c r="A25" s="17" t="s">
        <v>427</v>
      </c>
      <c r="B25" s="15">
        <v>207526.12285000001</v>
      </c>
      <c r="C25" s="15">
        <v>41200.185623999998</v>
      </c>
      <c r="E25" s="17" t="s">
        <v>427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7"/>
      <c r="AB25" s="40">
        <f t="shared" si="9"/>
        <v>-1</v>
      </c>
      <c r="AC25" s="40">
        <f t="shared" si="10"/>
        <v>-1</v>
      </c>
      <c r="AD25" s="17"/>
      <c r="AE25" s="15">
        <v>124</v>
      </c>
      <c r="AF25" s="15" t="s">
        <v>427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f t="shared" si="8"/>
        <v>0</v>
      </c>
      <c r="BC25" s="13" t="e">
        <f t="shared" si="11"/>
        <v>#DIV/0!</v>
      </c>
      <c r="BD25" s="13" t="e">
        <f t="shared" si="12"/>
        <v>#DIV/0!</v>
      </c>
      <c r="BF25" s="13">
        <v>7.1632239059409755E-2</v>
      </c>
      <c r="BG25" s="13">
        <v>7.4377027638815207E-2</v>
      </c>
    </row>
    <row r="26" spans="1:59" x14ac:dyDescent="0.25">
      <c r="A26" s="17" t="s">
        <v>428</v>
      </c>
      <c r="B26" s="15">
        <v>409559.92206999997</v>
      </c>
      <c r="C26" s="15">
        <v>82997.128417</v>
      </c>
      <c r="E26" s="17" t="s">
        <v>428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7"/>
      <c r="AB26" s="40">
        <f t="shared" si="9"/>
        <v>-1</v>
      </c>
      <c r="AC26" s="40">
        <f t="shared" si="10"/>
        <v>-1</v>
      </c>
      <c r="AD26" s="17"/>
      <c r="AE26" s="15">
        <v>135</v>
      </c>
      <c r="AF26" s="15" t="s">
        <v>428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f t="shared" si="8"/>
        <v>0</v>
      </c>
      <c r="BC26" s="13" t="e">
        <f t="shared" si="11"/>
        <v>#DIV/0!</v>
      </c>
      <c r="BD26" s="13" t="e">
        <f t="shared" si="12"/>
        <v>#DIV/0!</v>
      </c>
      <c r="BF26" s="13">
        <v>0.1109518724705609</v>
      </c>
      <c r="BG26" s="13">
        <v>0.11217955317380705</v>
      </c>
    </row>
    <row r="27" spans="1:59" x14ac:dyDescent="0.25">
      <c r="A27" s="17" t="s">
        <v>429</v>
      </c>
      <c r="B27" s="15">
        <v>395056.24141999998</v>
      </c>
      <c r="C27" s="15">
        <v>80176.853237000003</v>
      </c>
      <c r="E27" s="17" t="s">
        <v>429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7"/>
      <c r="AB27" s="40">
        <f t="shared" si="9"/>
        <v>-1</v>
      </c>
      <c r="AC27" s="40">
        <f t="shared" si="10"/>
        <v>-1</v>
      </c>
      <c r="AD27" s="17"/>
      <c r="AE27" s="15">
        <v>146</v>
      </c>
      <c r="AF27" s="15" t="s">
        <v>429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f t="shared" si="8"/>
        <v>0</v>
      </c>
      <c r="BC27" s="13" t="e">
        <f t="shared" si="11"/>
        <v>#DIV/0!</v>
      </c>
      <c r="BD27" s="13" t="e">
        <f t="shared" si="12"/>
        <v>#DIV/0!</v>
      </c>
      <c r="BF27" s="13">
        <v>0.24528998138447999</v>
      </c>
      <c r="BG27" s="13">
        <v>0.24518429031703623</v>
      </c>
    </row>
    <row r="28" spans="1:59" x14ac:dyDescent="0.25">
      <c r="A28" s="17" t="s">
        <v>430</v>
      </c>
      <c r="B28" s="15">
        <v>1219034.1453</v>
      </c>
      <c r="C28" s="15">
        <v>213129.70705</v>
      </c>
      <c r="E28" s="17" t="s">
        <v>430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7"/>
      <c r="AB28" s="40">
        <f t="shared" si="9"/>
        <v>-1</v>
      </c>
      <c r="AC28" s="40">
        <f t="shared" si="10"/>
        <v>-1</v>
      </c>
      <c r="AD28" s="17"/>
      <c r="AE28" s="15">
        <v>147</v>
      </c>
      <c r="AF28" s="15" t="s">
        <v>430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f t="shared" si="8"/>
        <v>0</v>
      </c>
      <c r="BC28" s="13" t="e">
        <f t="shared" si="11"/>
        <v>#DIV/0!</v>
      </c>
      <c r="BD28" s="13" t="e">
        <f t="shared" si="12"/>
        <v>#DIV/0!</v>
      </c>
      <c r="BF28" s="13">
        <v>0.34399284319969609</v>
      </c>
      <c r="BG28" s="13">
        <v>0.34789738772089224</v>
      </c>
    </row>
    <row r="29" spans="1:59" x14ac:dyDescent="0.25">
      <c r="A29" s="17" t="s">
        <v>431</v>
      </c>
      <c r="B29" s="15">
        <v>879844.30564999999</v>
      </c>
      <c r="C29" s="15">
        <v>158612.22325000001</v>
      </c>
      <c r="E29" s="17" t="s">
        <v>431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7"/>
      <c r="AB29" s="40">
        <f t="shared" si="9"/>
        <v>-1</v>
      </c>
      <c r="AC29" s="40">
        <f t="shared" si="10"/>
        <v>-1</v>
      </c>
      <c r="AD29" s="17"/>
      <c r="AE29" s="15">
        <v>148</v>
      </c>
      <c r="AF29" s="15" t="s">
        <v>431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f t="shared" si="8"/>
        <v>0</v>
      </c>
      <c r="BC29" s="13" t="e">
        <f t="shared" si="11"/>
        <v>#DIV/0!</v>
      </c>
      <c r="BD29" s="13" t="e">
        <f t="shared" si="12"/>
        <v>#DIV/0!</v>
      </c>
      <c r="BF29" s="13">
        <v>0.24531561322923806</v>
      </c>
      <c r="BG29" s="13">
        <v>0.24527170203336307</v>
      </c>
    </row>
    <row r="30" spans="1:59" x14ac:dyDescent="0.25">
      <c r="A30" s="17" t="s">
        <v>432</v>
      </c>
      <c r="B30" s="15">
        <v>150432.84651999999</v>
      </c>
      <c r="C30" s="15">
        <v>25330.990009000001</v>
      </c>
      <c r="E30" s="17" t="s">
        <v>432</v>
      </c>
      <c r="F30" s="15">
        <v>84.019550698038401</v>
      </c>
      <c r="G30" s="15">
        <v>115.439713950296</v>
      </c>
      <c r="H30" s="15">
        <v>2.6735444258888799</v>
      </c>
      <c r="I30" s="15">
        <v>6.0796889278372097</v>
      </c>
      <c r="J30" s="15">
        <v>73.960984804642905</v>
      </c>
      <c r="K30" s="15">
        <v>3.3877571829340201</v>
      </c>
      <c r="L30" s="15">
        <v>28.722675859940299</v>
      </c>
      <c r="M30" s="15">
        <v>10238.0875865451</v>
      </c>
      <c r="N30" s="15">
        <v>1790.6575364451501</v>
      </c>
      <c r="O30" s="15">
        <v>8447.4300501000307</v>
      </c>
      <c r="P30" s="15">
        <v>11.464885662792</v>
      </c>
      <c r="Q30" s="15">
        <v>1.9495871294168201</v>
      </c>
      <c r="R30" s="15">
        <v>1007.29593908629</v>
      </c>
      <c r="S30" s="15">
        <v>1.69106080898603</v>
      </c>
      <c r="T30" s="15">
        <v>46.6450311678433</v>
      </c>
      <c r="U30" s="15">
        <v>1.0290324465241301</v>
      </c>
      <c r="V30" s="15">
        <v>1.79151617365807</v>
      </c>
      <c r="W30" s="15">
        <v>116.61174446226499</v>
      </c>
      <c r="X30" s="15">
        <v>268.49281612901399</v>
      </c>
      <c r="Y30" s="15">
        <v>13.086634920110001</v>
      </c>
      <c r="Z30" s="15">
        <v>6.3153726086740898</v>
      </c>
      <c r="AA30" s="17"/>
      <c r="AB30" s="40">
        <f t="shared" si="9"/>
        <v>-0.931942472515908</v>
      </c>
      <c r="AC30" s="40">
        <f t="shared" si="10"/>
        <v>-0.92930961104130017</v>
      </c>
      <c r="AD30" s="17"/>
      <c r="AE30" s="15">
        <v>159</v>
      </c>
      <c r="AF30" s="15" t="s">
        <v>432</v>
      </c>
      <c r="AG30" s="116">
        <v>1.6591566982867301</v>
      </c>
      <c r="AH30" s="116">
        <v>2.34189847917962</v>
      </c>
      <c r="AI30" s="116">
        <v>5.2290945032912199E-2</v>
      </c>
      <c r="AJ30" s="116">
        <v>0.113166143883624</v>
      </c>
      <c r="AK30" s="116">
        <v>1.4717598807060299</v>
      </c>
      <c r="AL30" s="116">
        <v>6.8391008604615403E-2</v>
      </c>
      <c r="AM30" s="116">
        <v>0.572085650392397</v>
      </c>
      <c r="AN30" s="116">
        <v>170.81860963297601</v>
      </c>
      <c r="AO30" s="116">
        <v>0.227125012322344</v>
      </c>
      <c r="AP30" s="116">
        <v>3.9062008899593603E-2</v>
      </c>
      <c r="AQ30" s="116">
        <v>20.2122135365323</v>
      </c>
      <c r="AR30" s="116">
        <v>3.1534872700871103E-2</v>
      </c>
      <c r="AS30" s="116">
        <v>0.91762876424137396</v>
      </c>
      <c r="AT30" s="116">
        <v>2.0461757549815801E-2</v>
      </c>
      <c r="AU30" s="116">
        <v>3.6244017965869499E-2</v>
      </c>
      <c r="AV30" s="116">
        <v>2.2940717596426698</v>
      </c>
      <c r="AW30" s="116">
        <v>5.3118422994460497</v>
      </c>
      <c r="AX30" s="116">
        <v>0.26450089018343997</v>
      </c>
      <c r="AY30" s="116">
        <v>0.12572311342268699</v>
      </c>
      <c r="AZ30" s="116">
        <f t="shared" si="7"/>
        <v>206.57776647196891</v>
      </c>
      <c r="BA30" s="116">
        <f t="shared" si="8"/>
        <v>35.759156838992908</v>
      </c>
      <c r="BC30" s="13">
        <f t="shared" si="11"/>
        <v>2.0177378316576771E-2</v>
      </c>
      <c r="BD30" s="13">
        <f t="shared" si="12"/>
        <v>1.9969846892099043E-2</v>
      </c>
      <c r="BF30" s="13">
        <v>7.5166327615046116E-2</v>
      </c>
      <c r="BG30" s="13">
        <v>7.7675184008516918E-2</v>
      </c>
    </row>
    <row r="31" spans="1:59" x14ac:dyDescent="0.25">
      <c r="A31" s="17" t="s">
        <v>541</v>
      </c>
      <c r="B31" s="15">
        <v>14967.894958999999</v>
      </c>
      <c r="C31" s="15">
        <v>2401.6348836000002</v>
      </c>
      <c r="E31" s="17" t="s">
        <v>541</v>
      </c>
      <c r="F31" s="15">
        <v>108.962123161207</v>
      </c>
      <c r="G31" s="15">
        <v>163.85592707110399</v>
      </c>
      <c r="H31" s="15">
        <v>3.2710263066518901</v>
      </c>
      <c r="I31" s="15">
        <v>3.5641148167132402</v>
      </c>
      <c r="J31" s="15">
        <v>98.929227335108095</v>
      </c>
      <c r="K31" s="15">
        <v>4.5666378963496896</v>
      </c>
      <c r="L31" s="15">
        <v>38.243016363806703</v>
      </c>
      <c r="M31" s="15">
        <v>14981.043776297</v>
      </c>
      <c r="N31" s="15">
        <v>2400.72234020624</v>
      </c>
      <c r="O31" s="15">
        <v>12580.3214360907</v>
      </c>
      <c r="P31" s="15">
        <v>15.9911829450442</v>
      </c>
      <c r="Q31" s="15">
        <v>2.74035384182939</v>
      </c>
      <c r="R31" s="15">
        <v>1390.3887253426701</v>
      </c>
      <c r="S31" s="15">
        <v>1.3428706382931801</v>
      </c>
      <c r="T31" s="15">
        <v>54.015839327149301</v>
      </c>
      <c r="U31" s="15">
        <v>1.26818069081829</v>
      </c>
      <c r="V31" s="15">
        <v>2.9144506357578499</v>
      </c>
      <c r="W31" s="15">
        <v>135.03949833826599</v>
      </c>
      <c r="X31" s="15">
        <v>349.57762352772602</v>
      </c>
      <c r="Y31" s="15">
        <v>17.759478276206</v>
      </c>
      <c r="Z31" s="15">
        <v>8.2920636915292807</v>
      </c>
      <c r="AA31" s="17"/>
      <c r="AB31" s="40">
        <f t="shared" si="9"/>
        <v>8.784680366222149E-4</v>
      </c>
      <c r="AC31" s="40">
        <f t="shared" si="10"/>
        <v>-3.7996757958158275E-4</v>
      </c>
      <c r="AD31" s="17"/>
      <c r="AE31" s="15">
        <v>160</v>
      </c>
      <c r="AF31" s="15" t="s">
        <v>541</v>
      </c>
      <c r="AG31" s="116">
        <v>4.2653151727043701</v>
      </c>
      <c r="AH31" s="116">
        <v>6.5044896568133197</v>
      </c>
      <c r="AI31" s="116">
        <v>0.127499003511924</v>
      </c>
      <c r="AJ31" s="116">
        <v>0.135899350105157</v>
      </c>
      <c r="AK31" s="116">
        <v>3.9061314059738002</v>
      </c>
      <c r="AL31" s="116">
        <v>0.18091929141216601</v>
      </c>
      <c r="AM31" s="116">
        <v>1.5080943408137799</v>
      </c>
      <c r="AN31" s="116">
        <v>500.09763124717699</v>
      </c>
      <c r="AO31" s="116">
        <v>0.63156453573276095</v>
      </c>
      <c r="AP31" s="116">
        <v>0.108026544784473</v>
      </c>
      <c r="AQ31" s="116">
        <v>54.801251401745802</v>
      </c>
      <c r="AR31" s="116">
        <v>4.8719537395953097E-2</v>
      </c>
      <c r="AS31" s="116">
        <v>2.1336139754868602</v>
      </c>
      <c r="AT31" s="116">
        <v>5.0238420811902801E-2</v>
      </c>
      <c r="AU31" s="116">
        <v>0.115802444151519</v>
      </c>
      <c r="AV31" s="116">
        <v>5.3340345231225097</v>
      </c>
      <c r="AW31" s="116">
        <v>13.731648118157899</v>
      </c>
      <c r="AX31" s="116">
        <v>0.70359183035392703</v>
      </c>
      <c r="AY31" s="116">
        <v>0.32737669529446101</v>
      </c>
      <c r="AZ31" s="116">
        <f t="shared" si="7"/>
        <v>594.71184749554948</v>
      </c>
      <c r="BA31" s="116">
        <f t="shared" si="8"/>
        <v>94.614216248372486</v>
      </c>
      <c r="BC31" s="13">
        <f t="shared" si="11"/>
        <v>3.9697624302820762E-2</v>
      </c>
      <c r="BD31" s="13">
        <f t="shared" si="12"/>
        <v>3.9410728456104764E-2</v>
      </c>
      <c r="BF31" s="13" t="e">
        <v>#DIV/0!</v>
      </c>
      <c r="BG31" s="13" t="e">
        <v>#DIV/0!</v>
      </c>
    </row>
    <row r="32" spans="1:59" x14ac:dyDescent="0.25">
      <c r="A32" s="17" t="s">
        <v>624</v>
      </c>
      <c r="B32" s="15">
        <v>8265.9986423999999</v>
      </c>
      <c r="C32" s="15">
        <v>1426.1210007</v>
      </c>
      <c r="E32" s="17" t="s">
        <v>542</v>
      </c>
      <c r="F32" s="15">
        <v>34.856045018381003</v>
      </c>
      <c r="G32" s="15">
        <v>54.230581193472098</v>
      </c>
      <c r="H32" s="15">
        <v>1.02689275065174</v>
      </c>
      <c r="I32" s="15">
        <v>0.96847721247595597</v>
      </c>
      <c r="J32" s="15">
        <v>32.135647855729502</v>
      </c>
      <c r="K32" s="15">
        <v>1.5027977755364099</v>
      </c>
      <c r="L32" s="15">
        <v>12.4094137358972</v>
      </c>
      <c r="M32" s="15">
        <v>4925.93543085478</v>
      </c>
      <c r="N32" s="15">
        <v>779.36817775867098</v>
      </c>
      <c r="O32" s="15">
        <v>4146.5672530961101</v>
      </c>
      <c r="P32" s="15">
        <v>5.1433560960553697</v>
      </c>
      <c r="Q32" s="15">
        <v>0.89213313712197595</v>
      </c>
      <c r="R32" s="15">
        <v>452.90864090565799</v>
      </c>
      <c r="S32" s="15">
        <v>0.35673455800084802</v>
      </c>
      <c r="T32" s="15">
        <v>17.327287929143399</v>
      </c>
      <c r="U32" s="15">
        <v>0.41372487419875698</v>
      </c>
      <c r="V32" s="15">
        <v>0.96048303267800805</v>
      </c>
      <c r="W32" s="15">
        <v>43.318215358499003</v>
      </c>
      <c r="X32" s="15">
        <v>112.37333928581199</v>
      </c>
      <c r="Y32" s="15">
        <v>5.84792815136933</v>
      </c>
      <c r="Z32" s="15">
        <v>2.6964788879886701</v>
      </c>
      <c r="AA32" s="17"/>
      <c r="AB32" s="40">
        <f t="shared" si="9"/>
        <v>-0.4040725574781181</v>
      </c>
      <c r="AC32" s="40">
        <f t="shared" si="10"/>
        <v>-0.45350487274493229</v>
      </c>
      <c r="AD32" s="17"/>
      <c r="AE32" s="15">
        <v>161</v>
      </c>
      <c r="AF32" s="15" t="s">
        <v>542</v>
      </c>
      <c r="AG32" s="116">
        <v>2.39895973598987</v>
      </c>
      <c r="AH32" s="116">
        <v>3.7165181905541802</v>
      </c>
      <c r="AI32" s="116">
        <v>7.0590228229439694E-2</v>
      </c>
      <c r="AJ32" s="116">
        <v>6.9495015996954304E-2</v>
      </c>
      <c r="AK32" s="116">
        <v>2.1995895825071998</v>
      </c>
      <c r="AL32" s="116">
        <v>0.103325706958573</v>
      </c>
      <c r="AM32" s="116">
        <v>0.85099744568956004</v>
      </c>
      <c r="AN32" s="116">
        <v>281.78917897819599</v>
      </c>
      <c r="AO32" s="116">
        <v>0.34815456073114498</v>
      </c>
      <c r="AP32" s="116">
        <v>6.11095801061219E-2</v>
      </c>
      <c r="AQ32" s="116">
        <v>31.098679796119999</v>
      </c>
      <c r="AR32" s="116">
        <v>2.6013958768007901E-2</v>
      </c>
      <c r="AS32" s="116">
        <v>1.1896703705656799</v>
      </c>
      <c r="AT32" s="116">
        <v>2.8456530714132601E-2</v>
      </c>
      <c r="AU32" s="116">
        <v>6.4811394294466196E-2</v>
      </c>
      <c r="AV32" s="116">
        <v>2.9741757200369099</v>
      </c>
      <c r="AW32" s="116">
        <v>7.71523336926189</v>
      </c>
      <c r="AX32" s="116">
        <v>0.40206723246210901</v>
      </c>
      <c r="AY32" s="116">
        <v>0.18503566662909199</v>
      </c>
      <c r="AZ32" s="116">
        <f t="shared" si="7"/>
        <v>335.29206306381138</v>
      </c>
      <c r="BA32" s="116">
        <f t="shared" si="8"/>
        <v>53.502884085615392</v>
      </c>
      <c r="BC32" s="13">
        <f t="shared" si="11"/>
        <v>6.8066678455350638E-2</v>
      </c>
      <c r="BD32" s="13">
        <f t="shared" si="12"/>
        <v>6.8649048822445505E-2</v>
      </c>
      <c r="BF32" s="13" t="e">
        <v>#DIV/0!</v>
      </c>
      <c r="BG32" s="13" t="e">
        <v>#DIV/0!</v>
      </c>
    </row>
    <row r="33" spans="1:78" x14ac:dyDescent="0.25">
      <c r="A33" s="8" t="s">
        <v>433</v>
      </c>
      <c r="B33" s="15">
        <v>6040.2606851999999</v>
      </c>
      <c r="C33" s="15">
        <v>1006.8607307</v>
      </c>
      <c r="E33" s="17" t="s">
        <v>433</v>
      </c>
      <c r="F33" s="15">
        <v>1.27354663051086</v>
      </c>
      <c r="G33" s="15">
        <v>2.0079178998770799</v>
      </c>
      <c r="H33" s="15">
        <v>3.7226876546680103E-2</v>
      </c>
      <c r="I33" s="15">
        <v>2.7957374736134299E-2</v>
      </c>
      <c r="J33" s="15">
        <v>1.1842063085258201</v>
      </c>
      <c r="K33" s="15">
        <v>5.5171558171706998E-2</v>
      </c>
      <c r="L33" s="15">
        <v>0.45623428517887599</v>
      </c>
      <c r="M33" s="15">
        <v>183.897329834598</v>
      </c>
      <c r="N33" s="15">
        <v>28.640702465318501</v>
      </c>
      <c r="O33" s="15">
        <v>155.25662736927899</v>
      </c>
      <c r="P33" s="15">
        <v>0.19192724747432999</v>
      </c>
      <c r="Q33" s="15">
        <v>3.3019599089491099E-2</v>
      </c>
      <c r="R33" s="15">
        <v>16.6924758456103</v>
      </c>
      <c r="S33" s="15">
        <v>1.10350920705258E-2</v>
      </c>
      <c r="T33" s="15">
        <v>0.62513324184152097</v>
      </c>
      <c r="U33" s="15">
        <v>1.50394825752189E-2</v>
      </c>
      <c r="V33" s="15">
        <v>3.6498302992223099E-2</v>
      </c>
      <c r="W33" s="15">
        <v>1.5628350336480401</v>
      </c>
      <c r="X33" s="15">
        <v>4.1166797290519499</v>
      </c>
      <c r="Y33" s="15">
        <v>0.214841614444683</v>
      </c>
      <c r="Z33" s="15">
        <v>9.8956342973042705E-2</v>
      </c>
      <c r="AA33" s="17"/>
      <c r="AB33" s="40">
        <f t="shared" si="9"/>
        <v>-0.96955473622435073</v>
      </c>
      <c r="AC33" s="40">
        <f t="shared" si="10"/>
        <v>-0.97155445476018643</v>
      </c>
      <c r="AD33" s="17"/>
      <c r="AE33" s="15">
        <v>162</v>
      </c>
      <c r="AF33" s="15" t="s">
        <v>433</v>
      </c>
      <c r="AG33" s="116">
        <v>0.44712532103434899</v>
      </c>
      <c r="AH33" s="116">
        <v>0.70491547874479399</v>
      </c>
      <c r="AI33" s="116">
        <v>1.3070706596248E-2</v>
      </c>
      <c r="AJ33" s="116">
        <v>9.8035763529686903E-3</v>
      </c>
      <c r="AK33" s="116">
        <v>0.41576969718749901</v>
      </c>
      <c r="AL33" s="116">
        <v>1.9367710715455198E-2</v>
      </c>
      <c r="AM33" s="116">
        <v>0.160177424673904</v>
      </c>
      <c r="AN33" s="116">
        <v>54.5188257608078</v>
      </c>
      <c r="AO33" s="116">
        <v>6.7401409579655694E-2</v>
      </c>
      <c r="AP33" s="116">
        <v>1.1593256088127999E-2</v>
      </c>
      <c r="AQ33" s="116">
        <v>5.8604119185733898</v>
      </c>
      <c r="AR33" s="116">
        <v>3.8720099994611298E-3</v>
      </c>
      <c r="AS33" s="116">
        <v>0.21945602220409899</v>
      </c>
      <c r="AT33" s="116">
        <v>5.2793973541818097E-3</v>
      </c>
      <c r="AU33" s="116">
        <v>1.2817875271677799E-2</v>
      </c>
      <c r="AV33" s="116">
        <v>0.54864003034396003</v>
      </c>
      <c r="AW33" s="116">
        <v>1.4453330688161199</v>
      </c>
      <c r="AX33" s="116">
        <v>7.5419396969635899E-2</v>
      </c>
      <c r="AY33" s="116">
        <v>3.4741036110091203E-2</v>
      </c>
      <c r="AZ33" s="116">
        <f t="shared" si="7"/>
        <v>64.574021097423412</v>
      </c>
      <c r="BA33" s="116">
        <f t="shared" si="8"/>
        <v>10.055195336615611</v>
      </c>
      <c r="BC33" s="13">
        <f t="shared" si="11"/>
        <v>0.35114170040153903</v>
      </c>
      <c r="BD33" s="13">
        <f t="shared" si="12"/>
        <v>0.351080611545461</v>
      </c>
      <c r="BF33" s="13">
        <v>0.35817936414513357</v>
      </c>
      <c r="BG33" s="13">
        <v>0.35817891345084696</v>
      </c>
    </row>
    <row r="34" spans="1:78" s="15" customFormat="1" x14ac:dyDescent="0.25">
      <c r="A34" s="17"/>
      <c r="B34" s="17"/>
      <c r="C34" s="17"/>
      <c r="D34" s="17"/>
      <c r="E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60"/>
      <c r="AH35" s="97"/>
      <c r="AI35" s="60"/>
      <c r="AJ35" s="60"/>
      <c r="AK35" s="60"/>
      <c r="AL35" s="60"/>
      <c r="AM35" s="97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G36" s="60"/>
      <c r="AH36" s="97"/>
      <c r="AI36" s="60"/>
      <c r="AJ36" s="60"/>
      <c r="AK36" s="60"/>
      <c r="AL36" s="60"/>
      <c r="AM36" s="97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H37" s="26"/>
      <c r="AM37" s="26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H38" s="26"/>
      <c r="AM38" s="26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H39" s="26"/>
      <c r="AM39" s="26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H40" s="26"/>
      <c r="AM40" s="26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H41" s="26"/>
      <c r="AM41" s="26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H42" s="26"/>
      <c r="AM42" s="26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H43" s="26"/>
      <c r="AM43" s="26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H44" s="26"/>
      <c r="AM44" s="26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H45" s="26"/>
      <c r="AM45" s="26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H46" s="26"/>
      <c r="AM46" s="26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H47" s="26"/>
      <c r="AM47" s="26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H48" s="26"/>
      <c r="AM48" s="26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AH49" s="26"/>
      <c r="AM49" s="26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AH50" s="26"/>
      <c r="AM50" s="26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AH51" s="26"/>
      <c r="AM51" s="26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AH52" s="26"/>
      <c r="AM52" s="26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AH53" s="26"/>
      <c r="AM53" s="26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AH54" s="26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AH55" s="26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AH56" s="26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AH57" s="26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AH58" s="26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AH59" s="26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AH60" s="26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AH61" s="26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AH62" s="26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AH63" s="26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AH64" s="26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AH65" s="26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AH66" s="26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AH67" s="26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AH68" s="26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AH69" s="2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AH70" s="26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AH71" s="26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AH72" s="26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  <row r="73" spans="1:78" s="15" customFormat="1" x14ac:dyDescent="0.25">
      <c r="A73" s="17"/>
      <c r="B73" s="17"/>
      <c r="C73" s="17"/>
      <c r="D73" s="17"/>
      <c r="E73" s="17"/>
      <c r="AH73" s="26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</row>
    <row r="74" spans="1:78" x14ac:dyDescent="0.25">
      <c r="AH74" s="26"/>
    </row>
    <row r="75" spans="1:78" x14ac:dyDescent="0.25">
      <c r="AH75" s="26"/>
    </row>
    <row r="76" spans="1:78" x14ac:dyDescent="0.25">
      <c r="AH76" s="26"/>
    </row>
    <row r="77" spans="1:78" x14ac:dyDescent="0.25">
      <c r="AH77" s="26"/>
    </row>
    <row r="78" spans="1:78" x14ac:dyDescent="0.25">
      <c r="AH78" s="26"/>
    </row>
    <row r="79" spans="1:78" x14ac:dyDescent="0.25">
      <c r="AH79" s="26"/>
    </row>
    <row r="80" spans="1:78" x14ac:dyDescent="0.25">
      <c r="AH80" s="26"/>
    </row>
    <row r="81" spans="34:34" x14ac:dyDescent="0.25">
      <c r="AH81" s="26"/>
    </row>
    <row r="82" spans="34:34" x14ac:dyDescent="0.25">
      <c r="AH82" s="26"/>
    </row>
    <row r="83" spans="34:34" x14ac:dyDescent="0.25">
      <c r="AH83" s="26"/>
    </row>
    <row r="84" spans="34:34" x14ac:dyDescent="0.25">
      <c r="AH84" s="26"/>
    </row>
    <row r="85" spans="34:34" x14ac:dyDescent="0.25">
      <c r="AH85" s="26"/>
    </row>
    <row r="86" spans="34:34" x14ac:dyDescent="0.25">
      <c r="AH86" s="26"/>
    </row>
    <row r="87" spans="34:34" x14ac:dyDescent="0.25">
      <c r="AH87" s="26"/>
    </row>
    <row r="88" spans="34:34" x14ac:dyDescent="0.25">
      <c r="AH88" s="26"/>
    </row>
    <row r="89" spans="34:34" x14ac:dyDescent="0.25">
      <c r="AH89" s="26"/>
    </row>
    <row r="90" spans="34:34" x14ac:dyDescent="0.25">
      <c r="AH90" s="26"/>
    </row>
    <row r="91" spans="34:34" x14ac:dyDescent="0.25">
      <c r="AH91" s="26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2"/>
  <sheetViews>
    <sheetView zoomScale="85" zoomScaleNormal="85" workbookViewId="0">
      <pane xSplit="1" ySplit="2" topLeftCell="B3" activePane="bottomRight" state="frozen"/>
      <selection pane="topRight" activeCell="Q17" sqref="Q17"/>
      <selection pane="bottomLeft" activeCell="Q17" sqref="Q17"/>
      <selection pane="bottomRight" activeCell="AN29" sqref="AN29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4" width="9.140625" style="17"/>
    <col min="5" max="5" width="15.42578125" style="17" bestFit="1" customWidth="1"/>
    <col min="6" max="7" width="6.7109375" style="15" bestFit="1" customWidth="1"/>
    <col min="8" max="8" width="4.140625" style="15" bestFit="1" customWidth="1"/>
    <col min="9" max="9" width="5.7109375" style="15" bestFit="1" customWidth="1"/>
    <col min="10" max="10" width="6.7109375" style="15" bestFit="1" customWidth="1"/>
    <col min="11" max="11" width="5.85546875" style="15" bestFit="1" customWidth="1"/>
    <col min="12" max="12" width="5.7109375" style="15" bestFit="1" customWidth="1"/>
    <col min="13" max="13" width="9.28515625" style="15" bestFit="1" customWidth="1"/>
    <col min="14" max="14" width="7.7109375" style="15" bestFit="1" customWidth="1"/>
    <col min="15" max="15" width="9.28515625" style="15" bestFit="1" customWidth="1"/>
    <col min="16" max="16" width="5.7109375" style="15" bestFit="1" customWidth="1"/>
    <col min="17" max="17" width="5.28515625" style="15" bestFit="1" customWidth="1"/>
    <col min="18" max="18" width="8.7109375" style="15" bestFit="1" customWidth="1"/>
    <col min="19" max="19" width="4.85546875" style="15" bestFit="1" customWidth="1"/>
    <col min="20" max="20" width="7.85546875" style="15" bestFit="1" customWidth="1"/>
    <col min="21" max="21" width="5.85546875" style="15" bestFit="1" customWidth="1"/>
    <col min="22" max="22" width="6" style="15" bestFit="1" customWidth="1"/>
    <col min="23" max="24" width="6.7109375" style="15" bestFit="1" customWidth="1"/>
    <col min="25" max="26" width="5.7109375" style="15" bestFit="1" customWidth="1"/>
    <col min="27" max="27" width="12" style="15" customWidth="1"/>
    <col min="28" max="29" width="9.140625" style="15"/>
    <col min="30" max="30" width="12" style="15" customWidth="1"/>
    <col min="31" max="31" width="5.85546875" style="15" bestFit="1" customWidth="1"/>
    <col min="32" max="32" width="18.7109375" style="15" bestFit="1" customWidth="1"/>
    <col min="33" max="33" width="6.85546875" style="15" customWidth="1"/>
    <col min="34" max="34" width="5.5703125" style="15" bestFit="1" customWidth="1"/>
    <col min="35" max="35" width="4" style="15" bestFit="1" customWidth="1"/>
    <col min="36" max="36" width="4.140625" style="15" bestFit="1" customWidth="1"/>
    <col min="37" max="37" width="5.5703125" style="15" bestFit="1" customWidth="1"/>
    <col min="38" max="38" width="5.7109375" style="15" bestFit="1" customWidth="1"/>
    <col min="39" max="39" width="5.5703125" style="15" bestFit="1" customWidth="1"/>
    <col min="40" max="40" width="6.7109375" style="15" bestFit="1" customWidth="1"/>
    <col min="41" max="42" width="5" style="15" bestFit="1" customWidth="1"/>
    <col min="43" max="43" width="8.5703125" style="15" bestFit="1" customWidth="1"/>
    <col min="44" max="44" width="4.42578125" style="15" bestFit="1" customWidth="1"/>
    <col min="45" max="45" width="7.5703125" style="15" bestFit="1" customWidth="1"/>
    <col min="46" max="46" width="5.5703125" style="15" bestFit="1" customWidth="1"/>
    <col min="47" max="47" width="5.7109375" style="15" bestFit="1" customWidth="1"/>
    <col min="48" max="48" width="5.5703125" style="15" bestFit="1" customWidth="1"/>
    <col min="49" max="49" width="6.7109375" style="15" bestFit="1" customWidth="1"/>
    <col min="50" max="50" width="5.28515625" style="15" bestFit="1" customWidth="1"/>
    <col min="51" max="51" width="4" style="15" bestFit="1" customWidth="1"/>
    <col min="52" max="54" width="9.140625" style="15"/>
    <col min="55" max="16384" width="9.140625" style="17"/>
  </cols>
  <sheetData>
    <row r="1" spans="1:59" x14ac:dyDescent="0.25">
      <c r="B1" s="17" t="s">
        <v>328</v>
      </c>
      <c r="E1" s="17" t="s">
        <v>329</v>
      </c>
      <c r="AG1" s="17" t="s">
        <v>330</v>
      </c>
      <c r="BC1" s="17" t="s">
        <v>331</v>
      </c>
      <c r="BF1" s="17" t="s">
        <v>661</v>
      </c>
    </row>
    <row r="2" spans="1:59" x14ac:dyDescent="0.25">
      <c r="A2" s="17" t="s">
        <v>157</v>
      </c>
      <c r="B2" s="17" t="s">
        <v>333</v>
      </c>
      <c r="C2" s="17" t="s">
        <v>334</v>
      </c>
      <c r="E2" s="17" t="s">
        <v>335</v>
      </c>
      <c r="F2" s="17" t="s">
        <v>90</v>
      </c>
      <c r="G2" s="17" t="s">
        <v>94</v>
      </c>
      <c r="H2" s="17" t="s">
        <v>96</v>
      </c>
      <c r="I2" s="17" t="s">
        <v>98</v>
      </c>
      <c r="J2" s="17" t="s">
        <v>100</v>
      </c>
      <c r="K2" s="17" t="s">
        <v>102</v>
      </c>
      <c r="L2" s="17" t="s">
        <v>104</v>
      </c>
      <c r="M2" s="17" t="s">
        <v>159</v>
      </c>
      <c r="N2" s="17" t="s">
        <v>160</v>
      </c>
      <c r="O2" s="17" t="s">
        <v>106</v>
      </c>
      <c r="P2" s="17" t="s">
        <v>110</v>
      </c>
      <c r="Q2" s="17" t="s">
        <v>112</v>
      </c>
      <c r="R2" s="17" t="s">
        <v>114</v>
      </c>
      <c r="S2" s="17" t="s">
        <v>116</v>
      </c>
      <c r="T2" s="17" t="s">
        <v>118</v>
      </c>
      <c r="U2" s="17" t="s">
        <v>120</v>
      </c>
      <c r="V2" s="17" t="s">
        <v>122</v>
      </c>
      <c r="W2" s="17" t="s">
        <v>124</v>
      </c>
      <c r="X2" s="17" t="s">
        <v>128</v>
      </c>
      <c r="Y2" s="17" t="s">
        <v>130</v>
      </c>
      <c r="Z2" s="17" t="s">
        <v>132</v>
      </c>
      <c r="AA2" s="17"/>
      <c r="AB2" s="15" t="s">
        <v>159</v>
      </c>
      <c r="AC2" s="15" t="s">
        <v>160</v>
      </c>
      <c r="AD2" s="17"/>
      <c r="AE2" s="17" t="s">
        <v>336</v>
      </c>
      <c r="AF2" s="17" t="s">
        <v>337</v>
      </c>
      <c r="AG2" s="17" t="s">
        <v>90</v>
      </c>
      <c r="AH2" s="17" t="s">
        <v>94</v>
      </c>
      <c r="AI2" s="17" t="s">
        <v>96</v>
      </c>
      <c r="AJ2" s="17" t="s">
        <v>98</v>
      </c>
      <c r="AK2" s="17" t="s">
        <v>100</v>
      </c>
      <c r="AL2" s="17" t="s">
        <v>102</v>
      </c>
      <c r="AM2" s="17" t="s">
        <v>104</v>
      </c>
      <c r="AN2" s="17" t="s">
        <v>106</v>
      </c>
      <c r="AO2" s="17" t="s">
        <v>110</v>
      </c>
      <c r="AP2" s="17" t="s">
        <v>112</v>
      </c>
      <c r="AQ2" s="17" t="s">
        <v>114</v>
      </c>
      <c r="AR2" s="17" t="s">
        <v>116</v>
      </c>
      <c r="AS2" s="17" t="s">
        <v>118</v>
      </c>
      <c r="AT2" s="17" t="s">
        <v>120</v>
      </c>
      <c r="AU2" s="17" t="s">
        <v>122</v>
      </c>
      <c r="AV2" s="17" t="s">
        <v>124</v>
      </c>
      <c r="AW2" s="17" t="s">
        <v>128</v>
      </c>
      <c r="AX2" s="17" t="s">
        <v>130</v>
      </c>
      <c r="AY2" s="17" t="s">
        <v>132</v>
      </c>
      <c r="AZ2" s="15" t="s">
        <v>159</v>
      </c>
      <c r="BA2" s="15" t="s">
        <v>160</v>
      </c>
      <c r="BC2" s="15" t="s">
        <v>159</v>
      </c>
      <c r="BD2" s="15" t="s">
        <v>160</v>
      </c>
      <c r="BF2" s="15" t="s">
        <v>159</v>
      </c>
      <c r="BG2" s="15" t="s">
        <v>160</v>
      </c>
    </row>
    <row r="3" spans="1:59" x14ac:dyDescent="0.25">
      <c r="A3" s="17" t="s">
        <v>423</v>
      </c>
      <c r="B3" s="15">
        <v>3370.2506677000001</v>
      </c>
      <c r="C3" s="15">
        <v>356.61475925000002</v>
      </c>
      <c r="E3" s="17" t="s">
        <v>423</v>
      </c>
      <c r="F3" s="17">
        <v>3.68489195379111</v>
      </c>
      <c r="G3" s="17">
        <v>3.1958665362632601</v>
      </c>
      <c r="H3" s="17">
        <v>0.149556908348352</v>
      </c>
      <c r="I3" s="17">
        <v>0.71810032837844495</v>
      </c>
      <c r="J3" s="17">
        <v>2.87022510369989</v>
      </c>
      <c r="K3" s="17">
        <v>0.117956359177014</v>
      </c>
      <c r="L3" s="17">
        <v>1.1266501493080201</v>
      </c>
      <c r="M3" s="17">
        <v>688.78062741632698</v>
      </c>
      <c r="N3" s="17">
        <v>68.722363269542498</v>
      </c>
      <c r="O3" s="17">
        <v>620.05826414678495</v>
      </c>
      <c r="P3" s="17">
        <v>0.475282867882513</v>
      </c>
      <c r="Q3" s="17">
        <v>6.3224315834146394E-2</v>
      </c>
      <c r="R3" s="17">
        <v>34.382896743222098</v>
      </c>
      <c r="S3" s="17">
        <v>0.17524207840737999</v>
      </c>
      <c r="T3" s="17">
        <v>2.6782496636298001</v>
      </c>
      <c r="U3" s="17">
        <v>4.7298007859477201E-2</v>
      </c>
      <c r="V3" s="17">
        <v>2.74889586578261E-2</v>
      </c>
      <c r="W3" s="17">
        <v>6.6956230327882498</v>
      </c>
      <c r="X3" s="17">
        <v>11.6180665630494</v>
      </c>
      <c r="Y3" s="17">
        <v>0.44418567469700199</v>
      </c>
      <c r="Z3" s="17">
        <v>0.25155802454846599</v>
      </c>
      <c r="AA3" s="17"/>
      <c r="AB3" s="40">
        <f t="shared" ref="AB3:AC15" si="0">(M3-B3)/(B3+1E-50)</f>
        <v>-0.79562925867280387</v>
      </c>
      <c r="AC3" s="40">
        <f t="shared" si="0"/>
        <v>-0.80729243115435501</v>
      </c>
      <c r="AD3" s="17"/>
      <c r="AE3" s="17">
        <v>110</v>
      </c>
      <c r="AF3" s="17" t="s">
        <v>423</v>
      </c>
      <c r="AG3" s="17">
        <v>0.48757300592592401</v>
      </c>
      <c r="AH3" s="17">
        <v>0.422866414217139</v>
      </c>
      <c r="AI3" s="17">
        <v>1.9788899797610698E-2</v>
      </c>
      <c r="AJ3" s="17">
        <v>9.50164615563409E-2</v>
      </c>
      <c r="AK3" s="17">
        <v>0.37977858963859001</v>
      </c>
      <c r="AL3" s="17">
        <v>1.5607612266101901E-2</v>
      </c>
      <c r="AM3" s="17">
        <v>0.149074880861817</v>
      </c>
      <c r="AN3" s="17">
        <v>81.961136041318198</v>
      </c>
      <c r="AO3" s="17">
        <v>6.2888017967750898E-2</v>
      </c>
      <c r="AP3" s="17">
        <v>8.3656689197324496E-3</v>
      </c>
      <c r="AQ3" s="17">
        <v>4.5494337842878796</v>
      </c>
      <c r="AR3" s="17">
        <v>2.3187456885672399E-2</v>
      </c>
      <c r="AS3" s="17">
        <v>0.35437704327307501</v>
      </c>
      <c r="AT3" s="17">
        <v>6.2583391094870296E-3</v>
      </c>
      <c r="AU3" s="17">
        <v>3.63724783078378E-3</v>
      </c>
      <c r="AV3" s="17">
        <v>0.88594249324808005</v>
      </c>
      <c r="AW3" s="17">
        <v>1.53726441704816</v>
      </c>
      <c r="AX3" s="17">
        <v>5.87733719560148E-2</v>
      </c>
      <c r="AY3" s="17">
        <v>3.3285361055497703E-2</v>
      </c>
      <c r="AZ3" s="15">
        <f t="shared" ref="AZ3:AZ12" si="1">BA3+AN3</f>
        <v>91.054255107163854</v>
      </c>
      <c r="BA3" s="15">
        <f t="shared" ref="BA3:BA12" si="2">SUM(AG3:AY3)-AN3</f>
        <v>9.0931190658456558</v>
      </c>
      <c r="BC3" s="13">
        <f t="shared" ref="BC3:BD15" si="3">AZ3/M3</f>
        <v>0.13219630675258084</v>
      </c>
      <c r="BD3" s="13">
        <f t="shared" si="3"/>
        <v>0.13231673989703571</v>
      </c>
      <c r="BF3" s="13">
        <v>0.14546161101201041</v>
      </c>
      <c r="BG3" s="13">
        <v>0.14437900608275356</v>
      </c>
    </row>
    <row r="4" spans="1:59" x14ac:dyDescent="0.25">
      <c r="A4" s="17" t="s">
        <v>424</v>
      </c>
      <c r="B4" s="15"/>
      <c r="C4" s="15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40">
        <f t="shared" si="0"/>
        <v>0</v>
      </c>
      <c r="AC4" s="40">
        <f t="shared" si="0"/>
        <v>0</v>
      </c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5">
        <f t="shared" si="1"/>
        <v>0</v>
      </c>
      <c r="BA4" s="15">
        <f t="shared" si="2"/>
        <v>0</v>
      </c>
      <c r="BC4" s="13" t="e">
        <f t="shared" si="3"/>
        <v>#DIV/0!</v>
      </c>
      <c r="BD4" s="13" t="e">
        <f t="shared" si="3"/>
        <v>#DIV/0!</v>
      </c>
      <c r="BF4" s="13">
        <v>0.46893182547407269</v>
      </c>
      <c r="BG4" s="13">
        <v>0.46502313117155436</v>
      </c>
    </row>
    <row r="5" spans="1:59" x14ac:dyDescent="0.25">
      <c r="A5" s="17" t="s">
        <v>425</v>
      </c>
      <c r="B5" s="15">
        <v>1153.5058142</v>
      </c>
      <c r="C5" s="15">
        <v>115.54563989</v>
      </c>
      <c r="E5" s="17" t="s">
        <v>425</v>
      </c>
      <c r="F5" s="17">
        <v>6.1955462656459099</v>
      </c>
      <c r="G5" s="17">
        <v>5.3733378715477098</v>
      </c>
      <c r="H5" s="17">
        <v>0.251456958834196</v>
      </c>
      <c r="I5" s="17">
        <v>1.20736309782458</v>
      </c>
      <c r="J5" s="17">
        <v>4.8258286470786</v>
      </c>
      <c r="K5" s="17">
        <v>0.19832543714898199</v>
      </c>
      <c r="L5" s="17">
        <v>1.89428383394787</v>
      </c>
      <c r="M5" s="17">
        <v>1153.5159438156199</v>
      </c>
      <c r="N5" s="17">
        <v>115.54561670483901</v>
      </c>
      <c r="O5" s="17">
        <v>1037.9703271107801</v>
      </c>
      <c r="P5" s="17">
        <v>0.79911266401009695</v>
      </c>
      <c r="Q5" s="17">
        <v>0.106302365890088</v>
      </c>
      <c r="R5" s="17">
        <v>57.809332539669199</v>
      </c>
      <c r="S5" s="17">
        <v>0.29464125002066899</v>
      </c>
      <c r="T5" s="17">
        <v>4.5030411648120303</v>
      </c>
      <c r="U5" s="17">
        <v>7.9524017262190203E-2</v>
      </c>
      <c r="V5" s="17">
        <v>4.6218647552594E-2</v>
      </c>
      <c r="W5" s="17">
        <v>11.257608422758301</v>
      </c>
      <c r="X5" s="17">
        <v>19.533902305483402</v>
      </c>
      <c r="Y5" s="17">
        <v>0.74683545991170497</v>
      </c>
      <c r="Z5" s="17">
        <v>0.422955755441283</v>
      </c>
      <c r="AA5" s="17"/>
      <c r="AB5" s="40">
        <f t="shared" si="0"/>
        <v>8.7815904308572119E-6</v>
      </c>
      <c r="AC5" s="40">
        <f t="shared" si="0"/>
        <v>-2.0065803452443797E-7</v>
      </c>
      <c r="AD5" s="17"/>
      <c r="AE5" s="17">
        <v>112</v>
      </c>
      <c r="AF5" s="17" t="s">
        <v>425</v>
      </c>
      <c r="AG5" s="17">
        <v>0.13816699069434399</v>
      </c>
      <c r="AH5" s="17">
        <v>0.11983061613272999</v>
      </c>
      <c r="AI5" s="17">
        <v>5.6077193469974401E-3</v>
      </c>
      <c r="AJ5" s="17">
        <v>2.69254800154499E-2</v>
      </c>
      <c r="AK5" s="17">
        <v>0.107620541532014</v>
      </c>
      <c r="AL5" s="17">
        <v>4.4228386169464697E-3</v>
      </c>
      <c r="AM5" s="17">
        <v>4.2244391809504102E-2</v>
      </c>
      <c r="AN5" s="17">
        <v>22.383523723023199</v>
      </c>
      <c r="AO5" s="17">
        <v>1.7821018412121199E-2</v>
      </c>
      <c r="AP5" s="17">
        <v>2.3706385909321101E-3</v>
      </c>
      <c r="AQ5" s="17">
        <v>1.28920492209908</v>
      </c>
      <c r="AR5" s="17">
        <v>6.5707921761344297E-3</v>
      </c>
      <c r="AS5" s="17">
        <v>0.10042230642147799</v>
      </c>
      <c r="AT5" s="17">
        <v>1.77346965848457E-3</v>
      </c>
      <c r="AU5" s="17">
        <v>1.03071241327601E-3</v>
      </c>
      <c r="AV5" s="17">
        <v>0.25105577027124998</v>
      </c>
      <c r="AW5" s="17">
        <v>0.435625384669037</v>
      </c>
      <c r="AX5" s="17">
        <v>1.6655026098618401E-2</v>
      </c>
      <c r="AY5" s="17">
        <v>9.4323061226333493E-3</v>
      </c>
      <c r="AZ5" s="15">
        <f t="shared" si="1"/>
        <v>24.960304648104231</v>
      </c>
      <c r="BA5" s="15">
        <f t="shared" si="2"/>
        <v>2.5767809250810316</v>
      </c>
      <c r="BC5" s="13">
        <f t="shared" si="3"/>
        <v>2.1638456565706499E-2</v>
      </c>
      <c r="BD5" s="13">
        <f t="shared" si="3"/>
        <v>2.23009837894882E-2</v>
      </c>
      <c r="BF5" s="13">
        <v>8.8306461754173282E-2</v>
      </c>
      <c r="BG5" s="13">
        <v>0.12239201700719145</v>
      </c>
    </row>
    <row r="6" spans="1:59" x14ac:dyDescent="0.25">
      <c r="A6" s="17" t="s">
        <v>426</v>
      </c>
      <c r="B6" s="15">
        <v>79.286749134000004</v>
      </c>
      <c r="C6" s="15">
        <v>17.781901457</v>
      </c>
      <c r="E6" s="17" t="s">
        <v>426</v>
      </c>
      <c r="F6" s="17">
        <v>0.95346362528040296</v>
      </c>
      <c r="G6" s="17">
        <v>0.82693359270711098</v>
      </c>
      <c r="H6" s="17">
        <v>3.8697759442671599E-2</v>
      </c>
      <c r="I6" s="17">
        <v>0.18580813439375601</v>
      </c>
      <c r="J6" s="17">
        <v>0.74267295513042897</v>
      </c>
      <c r="K6" s="17">
        <v>3.05212455011932E-2</v>
      </c>
      <c r="L6" s="17">
        <v>0.29152226789464097</v>
      </c>
      <c r="M6" s="17">
        <v>79.286743764987193</v>
      </c>
      <c r="N6" s="17">
        <v>17.7819141988018</v>
      </c>
      <c r="O6" s="17">
        <v>61.5048295661854</v>
      </c>
      <c r="P6" s="17">
        <v>0.122979919200604</v>
      </c>
      <c r="Q6" s="17">
        <v>1.6359393949414901E-2</v>
      </c>
      <c r="R6" s="17">
        <v>8.8965767732050303</v>
      </c>
      <c r="S6" s="17">
        <v>4.5343369434018302E-2</v>
      </c>
      <c r="T6" s="17">
        <v>0.692998825156941</v>
      </c>
      <c r="U6" s="17">
        <v>1.2238371291412401E-2</v>
      </c>
      <c r="V6" s="17">
        <v>7.1127949425971396E-3</v>
      </c>
      <c r="W6" s="17">
        <v>1.73248762490561</v>
      </c>
      <c r="X6" s="17">
        <v>3.00617327006068</v>
      </c>
      <c r="Y6" s="17">
        <v>0.11493361265893901</v>
      </c>
      <c r="Z6" s="17">
        <v>6.5090663646334507E-2</v>
      </c>
      <c r="AA6" s="17"/>
      <c r="AB6" s="40">
        <f t="shared" si="0"/>
        <v>-6.7716394856287651E-8</v>
      </c>
      <c r="AC6" s="40">
        <f t="shared" si="0"/>
        <v>7.1656014015954467E-7</v>
      </c>
      <c r="AD6" s="17"/>
      <c r="AE6" s="17">
        <v>113</v>
      </c>
      <c r="AF6" s="17" t="s">
        <v>426</v>
      </c>
      <c r="AG6" s="17">
        <v>5.1274909239509697E-2</v>
      </c>
      <c r="AH6" s="17">
        <v>4.4470126016676603E-2</v>
      </c>
      <c r="AI6" s="17">
        <v>2.0810710487921798E-3</v>
      </c>
      <c r="AJ6" s="17">
        <v>9.9922658573632292E-3</v>
      </c>
      <c r="AK6" s="17">
        <v>3.9938867745149702E-2</v>
      </c>
      <c r="AL6" s="17">
        <v>1.6413517855653401E-3</v>
      </c>
      <c r="AM6" s="17">
        <v>1.56772393320352E-2</v>
      </c>
      <c r="AN6" s="17">
        <v>3.6869616669137</v>
      </c>
      <c r="AO6" s="17">
        <v>6.6135252604908601E-3</v>
      </c>
      <c r="AP6" s="17">
        <v>8.7976340125805997E-4</v>
      </c>
      <c r="AQ6" s="17">
        <v>0.47843457704584502</v>
      </c>
      <c r="AR6" s="17">
        <v>2.4384750839772E-3</v>
      </c>
      <c r="AS6" s="17">
        <v>3.7267545452777898E-2</v>
      </c>
      <c r="AT6" s="17">
        <v>6.58149149757036E-4</v>
      </c>
      <c r="AU6" s="17">
        <v>3.82505877823291E-4</v>
      </c>
      <c r="AV6" s="17">
        <v>9.3168863677419694E-2</v>
      </c>
      <c r="AW6" s="17">
        <v>0.16166418570355701</v>
      </c>
      <c r="AX6" s="17">
        <v>6.1808168038623903E-3</v>
      </c>
      <c r="AY6" s="17">
        <v>3.5004063223595902E-3</v>
      </c>
      <c r="AZ6" s="15">
        <f t="shared" si="1"/>
        <v>4.6432263117179211</v>
      </c>
      <c r="BA6" s="15">
        <f t="shared" si="2"/>
        <v>0.95626464480422113</v>
      </c>
      <c r="BC6" s="13">
        <f t="shared" si="3"/>
        <v>5.8562454342693755E-2</v>
      </c>
      <c r="BD6" s="13">
        <f t="shared" si="3"/>
        <v>5.3777373690660206E-2</v>
      </c>
      <c r="BF6" s="13">
        <v>4.690873178985467E-2</v>
      </c>
      <c r="BG6" s="13">
        <v>4.6359870023352331E-2</v>
      </c>
    </row>
    <row r="7" spans="1:59" x14ac:dyDescent="0.25">
      <c r="A7" s="17" t="s">
        <v>427</v>
      </c>
      <c r="B7" s="15">
        <v>3163.0730521999999</v>
      </c>
      <c r="C7" s="15">
        <v>407.98689285</v>
      </c>
      <c r="E7" s="17" t="s">
        <v>427</v>
      </c>
      <c r="F7" s="17">
        <v>19.571430169998301</v>
      </c>
      <c r="G7" s="17">
        <v>16.9740954960895</v>
      </c>
      <c r="H7" s="17">
        <v>0.79433728547319304</v>
      </c>
      <c r="I7" s="17">
        <v>3.8140169906987</v>
      </c>
      <c r="J7" s="17">
        <v>15.2445120848007</v>
      </c>
      <c r="K7" s="17">
        <v>0.62649798302440995</v>
      </c>
      <c r="L7" s="17">
        <v>5.9839476826225999</v>
      </c>
      <c r="M7" s="17">
        <v>2730.4818449641898</v>
      </c>
      <c r="N7" s="17">
        <v>365.00271640960398</v>
      </c>
      <c r="O7" s="17">
        <v>2365.4791285545898</v>
      </c>
      <c r="P7" s="17">
        <v>2.52435339054548</v>
      </c>
      <c r="Q7" s="17">
        <v>0.33580283151352802</v>
      </c>
      <c r="R7" s="17">
        <v>182.61672144248399</v>
      </c>
      <c r="S7" s="17">
        <v>0.93075917206523395</v>
      </c>
      <c r="T7" s="17">
        <v>14.2249006509256</v>
      </c>
      <c r="U7" s="17">
        <v>0.25121294568020802</v>
      </c>
      <c r="V7" s="17">
        <v>0.14600137779372399</v>
      </c>
      <c r="W7" s="17">
        <v>35.562211598604399</v>
      </c>
      <c r="X7" s="17">
        <v>61.706629620529299</v>
      </c>
      <c r="Y7" s="17">
        <v>2.3591937401599399</v>
      </c>
      <c r="Z7" s="17">
        <v>1.3360919465952299</v>
      </c>
      <c r="AA7" s="17"/>
      <c r="AB7" s="40">
        <f t="shared" si="0"/>
        <v>-0.13676295175507616</v>
      </c>
      <c r="AC7" s="40">
        <f t="shared" si="0"/>
        <v>-0.10535675825301462</v>
      </c>
      <c r="AD7" s="17"/>
      <c r="AE7" s="17">
        <v>124</v>
      </c>
      <c r="AF7" s="17" t="s">
        <v>427</v>
      </c>
      <c r="AG7" s="17">
        <v>3.1203612604330702</v>
      </c>
      <c r="AH7" s="17">
        <v>2.7062528044210898</v>
      </c>
      <c r="AI7" s="17">
        <v>0.12664465060274199</v>
      </c>
      <c r="AJ7" s="17">
        <v>0.60808458875406701</v>
      </c>
      <c r="AK7" s="17">
        <v>2.4305005545429301</v>
      </c>
      <c r="AL7" s="17">
        <v>9.9885314054311794E-2</v>
      </c>
      <c r="AM7" s="17">
        <v>0.95404668865856401</v>
      </c>
      <c r="AN7" s="17">
        <v>359.44669101553097</v>
      </c>
      <c r="AO7" s="17">
        <v>0.40246958341352701</v>
      </c>
      <c r="AP7" s="17">
        <v>5.3538463308566202E-2</v>
      </c>
      <c r="AQ7" s="17">
        <v>29.115386335305999</v>
      </c>
      <c r="AR7" s="17">
        <v>0.14839466550052899</v>
      </c>
      <c r="AS7" s="17">
        <v>2.2679358796629199</v>
      </c>
      <c r="AT7" s="17">
        <v>4.0052008390792697E-2</v>
      </c>
      <c r="AU7" s="17">
        <v>2.3277591080206699E-2</v>
      </c>
      <c r="AV7" s="17">
        <v>5.6698393672994003</v>
      </c>
      <c r="AW7" s="17">
        <v>9.8381572388211609</v>
      </c>
      <c r="AX7" s="17">
        <v>0.37613681035252999</v>
      </c>
      <c r="AY7" s="17">
        <v>0.21301906160620299</v>
      </c>
      <c r="AZ7" s="15">
        <f t="shared" si="1"/>
        <v>417.64067388173947</v>
      </c>
      <c r="BA7" s="15">
        <f t="shared" si="2"/>
        <v>58.193982866208501</v>
      </c>
      <c r="BC7" s="13">
        <f t="shared" si="3"/>
        <v>0.1529549352807423</v>
      </c>
      <c r="BD7" s="13">
        <f t="shared" si="3"/>
        <v>0.1594343829510122</v>
      </c>
      <c r="BF7" s="13">
        <v>0.19182970143857195</v>
      </c>
      <c r="BG7" s="13">
        <v>0.19897742004099203</v>
      </c>
    </row>
    <row r="8" spans="1:59" x14ac:dyDescent="0.25">
      <c r="A8" s="17" t="s">
        <v>428</v>
      </c>
      <c r="B8" s="15">
        <v>3119.9666118999999</v>
      </c>
      <c r="C8" s="15">
        <v>553.42228152999996</v>
      </c>
      <c r="E8" s="17" t="s">
        <v>428</v>
      </c>
      <c r="F8" s="17">
        <v>29.674491394588699</v>
      </c>
      <c r="G8" s="17">
        <v>25.736338576144799</v>
      </c>
      <c r="H8" s="17">
        <v>1.2043877188225101</v>
      </c>
      <c r="I8" s="17">
        <v>5.7828606106803004</v>
      </c>
      <c r="J8" s="17">
        <v>23.113941075083801</v>
      </c>
      <c r="K8" s="17">
        <v>0.94990520654552302</v>
      </c>
      <c r="L8" s="17">
        <v>9.0729302887503707</v>
      </c>
      <c r="M8" s="17">
        <v>3120.1744000836402</v>
      </c>
      <c r="N8" s="17">
        <v>553.42208620058796</v>
      </c>
      <c r="O8" s="17">
        <v>2566.7523138830502</v>
      </c>
      <c r="P8" s="17">
        <v>3.8274687754978198</v>
      </c>
      <c r="Q8" s="17">
        <v>0.50914868202185704</v>
      </c>
      <c r="R8" s="17">
        <v>276.88596272425099</v>
      </c>
      <c r="S8" s="17">
        <v>1.41122800354944</v>
      </c>
      <c r="T8" s="17">
        <v>21.567942972381601</v>
      </c>
      <c r="U8" s="17">
        <v>0.38089314088085702</v>
      </c>
      <c r="V8" s="17">
        <v>0.22136794211764901</v>
      </c>
      <c r="W8" s="17">
        <v>53.919920061067998</v>
      </c>
      <c r="X8" s="17">
        <v>93.560459897374699</v>
      </c>
      <c r="Y8" s="17">
        <v>3.5770476219293701</v>
      </c>
      <c r="Z8" s="17">
        <v>2.0257915088984002</v>
      </c>
      <c r="AA8" s="17"/>
      <c r="AB8" s="40">
        <f t="shared" si="0"/>
        <v>6.6599489509855086E-5</v>
      </c>
      <c r="AC8" s="40">
        <f t="shared" si="0"/>
        <v>-3.5294822512113891E-7</v>
      </c>
      <c r="AD8" s="17"/>
      <c r="AE8" s="17">
        <v>135</v>
      </c>
      <c r="AF8" s="17" t="s">
        <v>428</v>
      </c>
      <c r="AG8" s="17">
        <v>5.5211418244576302</v>
      </c>
      <c r="AH8" s="17">
        <v>4.7884217416394499</v>
      </c>
      <c r="AI8" s="17">
        <v>0.22408403253314299</v>
      </c>
      <c r="AJ8" s="17">
        <v>1.0759399769718101</v>
      </c>
      <c r="AK8" s="17">
        <v>4.3005079635135903</v>
      </c>
      <c r="AL8" s="17">
        <v>0.176736276072371</v>
      </c>
      <c r="AM8" s="17">
        <v>1.6880824129952401</v>
      </c>
      <c r="AN8" s="17">
        <v>386.43096256886503</v>
      </c>
      <c r="AO8" s="17">
        <v>0.71212645751841197</v>
      </c>
      <c r="AP8" s="17">
        <v>9.47305224317226E-2</v>
      </c>
      <c r="AQ8" s="17">
        <v>51.516526265321701</v>
      </c>
      <c r="AR8" s="17">
        <v>0.262568304665594</v>
      </c>
      <c r="AS8" s="17">
        <v>4.0128674420533299</v>
      </c>
      <c r="AT8" s="17">
        <v>7.0867706815485196E-2</v>
      </c>
      <c r="AU8" s="17">
        <v>4.1187186191102398E-2</v>
      </c>
      <c r="AV8" s="17">
        <v>10.032167710973001</v>
      </c>
      <c r="AW8" s="17">
        <v>17.4075556988854</v>
      </c>
      <c r="AX8" s="17">
        <v>0.66553342886259204</v>
      </c>
      <c r="AY8" s="17">
        <v>0.376914216891235</v>
      </c>
      <c r="AZ8" s="15">
        <f t="shared" si="1"/>
        <v>489.39892173765793</v>
      </c>
      <c r="BA8" s="15">
        <f t="shared" si="2"/>
        <v>102.9679591687929</v>
      </c>
      <c r="BC8" s="13">
        <f t="shared" si="3"/>
        <v>0.15684986125280015</v>
      </c>
      <c r="BD8" s="13">
        <f t="shared" si="3"/>
        <v>0.18605683028608319</v>
      </c>
      <c r="BF8" s="13">
        <v>0.17753177403620565</v>
      </c>
      <c r="BG8" s="13">
        <v>0.16968467623849581</v>
      </c>
    </row>
    <row r="9" spans="1:59" x14ac:dyDescent="0.25">
      <c r="A9" s="17" t="s">
        <v>429</v>
      </c>
      <c r="B9" s="15">
        <v>466.71169215999998</v>
      </c>
      <c r="C9" s="15">
        <v>49.734785614000003</v>
      </c>
      <c r="E9" s="17" t="s">
        <v>429</v>
      </c>
      <c r="F9" s="17">
        <v>2.66678058312251</v>
      </c>
      <c r="G9" s="17">
        <v>2.3128669997850402</v>
      </c>
      <c r="H9" s="17">
        <v>0.10823537668722399</v>
      </c>
      <c r="I9" s="17">
        <v>0.51969251905620195</v>
      </c>
      <c r="J9" s="17">
        <v>2.0771914735142198</v>
      </c>
      <c r="K9" s="17">
        <v>8.53657406151999E-2</v>
      </c>
      <c r="L9" s="17">
        <v>0.81536366375105396</v>
      </c>
      <c r="M9" s="17">
        <v>466.74271797453599</v>
      </c>
      <c r="N9" s="17">
        <v>49.734743765306902</v>
      </c>
      <c r="O9" s="17">
        <v>417.00797420922902</v>
      </c>
      <c r="P9" s="17">
        <v>0.343965690349817</v>
      </c>
      <c r="Q9" s="17">
        <v>4.5756014484366399E-2</v>
      </c>
      <c r="R9" s="17">
        <v>24.883099500101899</v>
      </c>
      <c r="S9" s="17">
        <v>0.12682299685290199</v>
      </c>
      <c r="T9" s="17">
        <v>1.9382618909042799</v>
      </c>
      <c r="U9" s="17">
        <v>3.4230046539570201E-2</v>
      </c>
      <c r="V9" s="17">
        <v>1.9893919167534701E-2</v>
      </c>
      <c r="W9" s="17">
        <v>4.8456611650324897</v>
      </c>
      <c r="X9" s="17">
        <v>8.4080414292564392</v>
      </c>
      <c r="Y9" s="17">
        <v>0.32146068596813099</v>
      </c>
      <c r="Z9" s="17">
        <v>0.18205407011800201</v>
      </c>
      <c r="AA9" s="17"/>
      <c r="AB9" s="40">
        <f t="shared" si="0"/>
        <v>6.6477474331994371E-5</v>
      </c>
      <c r="AC9" s="40">
        <f t="shared" si="0"/>
        <v>-8.4143708642643467E-7</v>
      </c>
      <c r="AD9" s="17"/>
      <c r="AE9" s="17">
        <v>146</v>
      </c>
      <c r="AF9" s="17" t="s">
        <v>429</v>
      </c>
      <c r="AG9" s="17">
        <v>0.66063551163347201</v>
      </c>
      <c r="AH9" s="17">
        <v>0.57296145176655899</v>
      </c>
      <c r="AI9" s="17">
        <v>2.6812906373251601E-2</v>
      </c>
      <c r="AJ9" s="17">
        <v>0.12874222572548799</v>
      </c>
      <c r="AK9" s="17">
        <v>0.51457984309877203</v>
      </c>
      <c r="AL9" s="17">
        <v>2.1147482163442501E-2</v>
      </c>
      <c r="AM9" s="17">
        <v>0.201988498193543</v>
      </c>
      <c r="AN9" s="17">
        <v>105.095606425368</v>
      </c>
      <c r="AO9" s="17">
        <v>8.5209910512716605E-2</v>
      </c>
      <c r="AP9" s="17">
        <v>1.13350367376661E-2</v>
      </c>
      <c r="AQ9" s="17">
        <v>6.1642404209360304</v>
      </c>
      <c r="AR9" s="17">
        <v>3.1417766824134198E-2</v>
      </c>
      <c r="AS9" s="17">
        <v>0.48016202116309598</v>
      </c>
      <c r="AT9" s="17">
        <v>8.4797166288748099E-3</v>
      </c>
      <c r="AU9" s="17">
        <v>4.9282767356224602E-3</v>
      </c>
      <c r="AV9" s="17">
        <v>1.2004049694082799</v>
      </c>
      <c r="AW9" s="17">
        <v>2.0829114154084798</v>
      </c>
      <c r="AX9" s="17">
        <v>7.96347949710281E-2</v>
      </c>
      <c r="AY9" s="17">
        <v>4.5099892501156001E-2</v>
      </c>
      <c r="AZ9" s="15">
        <f t="shared" si="1"/>
        <v>117.41629856614961</v>
      </c>
      <c r="BA9" s="15">
        <f t="shared" si="2"/>
        <v>12.320692140781603</v>
      </c>
      <c r="BC9" s="13">
        <f t="shared" si="3"/>
        <v>0.25156535719654327</v>
      </c>
      <c r="BD9" s="13">
        <f t="shared" si="3"/>
        <v>0.24772807112311004</v>
      </c>
      <c r="BF9" s="13">
        <v>0.37399805555838206</v>
      </c>
      <c r="BG9" s="13">
        <v>0.3785597122104345</v>
      </c>
    </row>
    <row r="10" spans="1:59" x14ac:dyDescent="0.25">
      <c r="A10" s="17" t="s">
        <v>430</v>
      </c>
      <c r="B10" s="15">
        <v>1708.111416</v>
      </c>
      <c r="C10" s="15">
        <v>196.59727358000001</v>
      </c>
      <c r="E10" s="17" t="s">
        <v>430</v>
      </c>
      <c r="F10" s="17">
        <v>10.012644961060801</v>
      </c>
      <c r="G10" s="17">
        <v>8.6838457933056397</v>
      </c>
      <c r="H10" s="17">
        <v>0.40637822770438198</v>
      </c>
      <c r="I10" s="17">
        <v>1.9512273690592301</v>
      </c>
      <c r="J10" s="17">
        <v>7.7990149704856204</v>
      </c>
      <c r="K10" s="17">
        <v>0.32051350937239897</v>
      </c>
      <c r="L10" s="17">
        <v>3.0613461730517999</v>
      </c>
      <c r="M10" s="17">
        <v>1609.5391355756501</v>
      </c>
      <c r="N10" s="17">
        <v>186.73338261457101</v>
      </c>
      <c r="O10" s="17">
        <v>1422.8057529610801</v>
      </c>
      <c r="P10" s="17">
        <v>1.29144526717262</v>
      </c>
      <c r="Q10" s="17">
        <v>0.17179444016380299</v>
      </c>
      <c r="R10" s="17">
        <v>93.425699829692903</v>
      </c>
      <c r="S10" s="17">
        <v>0.47617014478854902</v>
      </c>
      <c r="T10" s="17">
        <v>7.2773644945628497</v>
      </c>
      <c r="U10" s="17">
        <v>0.128518895484383</v>
      </c>
      <c r="V10" s="17">
        <v>7.4693394401362398E-2</v>
      </c>
      <c r="W10" s="17">
        <v>18.193443205079401</v>
      </c>
      <c r="X10" s="17">
        <v>31.568791426225001</v>
      </c>
      <c r="Y10" s="17">
        <v>1.2069515388812599</v>
      </c>
      <c r="Z10" s="17">
        <v>0.68353897407915598</v>
      </c>
      <c r="AA10" s="17"/>
      <c r="AB10" s="40">
        <f t="shared" si="0"/>
        <v>-5.7708343554768358E-2</v>
      </c>
      <c r="AC10" s="40">
        <f t="shared" si="0"/>
        <v>-5.0173081171520653E-2</v>
      </c>
      <c r="AD10" s="17"/>
      <c r="AE10" s="17">
        <v>147</v>
      </c>
      <c r="AF10" s="17" t="s">
        <v>430</v>
      </c>
      <c r="AG10" s="17">
        <v>3.5616110564941499</v>
      </c>
      <c r="AH10" s="17">
        <v>3.0889437172938998</v>
      </c>
      <c r="AI10" s="17">
        <v>0.14455346390854501</v>
      </c>
      <c r="AJ10" s="17">
        <v>0.69407378777185202</v>
      </c>
      <c r="AK10" s="17">
        <v>2.77419755240583</v>
      </c>
      <c r="AL10" s="17">
        <v>0.114010092011171</v>
      </c>
      <c r="AM10" s="17">
        <v>1.0889583377915599</v>
      </c>
      <c r="AN10" s="17">
        <v>519.92874077249098</v>
      </c>
      <c r="AO10" s="17">
        <v>0.45938277359504198</v>
      </c>
      <c r="AP10" s="17">
        <v>6.1109334306828703E-2</v>
      </c>
      <c r="AQ10" s="17">
        <v>33.232589177359898</v>
      </c>
      <c r="AR10" s="17">
        <v>0.16937915174079299</v>
      </c>
      <c r="AS10" s="17">
        <v>2.5886444421381598</v>
      </c>
      <c r="AT10" s="17">
        <v>4.57157622204084E-2</v>
      </c>
      <c r="AU10" s="17">
        <v>2.6569276369109499E-2</v>
      </c>
      <c r="AV10" s="17">
        <v>6.4716108476960699</v>
      </c>
      <c r="AW10" s="17">
        <v>11.229370671996399</v>
      </c>
      <c r="AX10" s="17">
        <v>0.42932625926434698</v>
      </c>
      <c r="AY10" s="17">
        <v>0.243142093518148</v>
      </c>
      <c r="AZ10" s="15">
        <f t="shared" si="1"/>
        <v>586.35192857037316</v>
      </c>
      <c r="BA10" s="15">
        <f t="shared" si="2"/>
        <v>66.423187797882179</v>
      </c>
      <c r="BC10" s="13">
        <f t="shared" si="3"/>
        <v>0.36429802519878768</v>
      </c>
      <c r="BD10" s="13">
        <f t="shared" si="3"/>
        <v>0.35571137237407441</v>
      </c>
      <c r="BF10" s="13">
        <v>0.53142855094895025</v>
      </c>
      <c r="BG10" s="13">
        <v>0.54055452856126207</v>
      </c>
    </row>
    <row r="11" spans="1:59" x14ac:dyDescent="0.25">
      <c r="A11" s="17" t="s">
        <v>431</v>
      </c>
      <c r="B11" s="15">
        <v>30185.117039000001</v>
      </c>
      <c r="C11" s="15">
        <v>3039.2126865999999</v>
      </c>
      <c r="E11" s="17" t="s">
        <v>431</v>
      </c>
      <c r="F11" s="17">
        <v>26.871745189790399</v>
      </c>
      <c r="G11" s="17">
        <v>23.305520978631701</v>
      </c>
      <c r="H11" s="17">
        <v>1.09063138180194</v>
      </c>
      <c r="I11" s="17">
        <v>5.2366623230101803</v>
      </c>
      <c r="J11" s="17">
        <v>20.930869960371901</v>
      </c>
      <c r="K11" s="17">
        <v>0.86018542844072599</v>
      </c>
      <c r="L11" s="17">
        <v>8.2159960923075204</v>
      </c>
      <c r="M11" s="17">
        <v>4773.1030638460597</v>
      </c>
      <c r="N11" s="17">
        <v>501.15156266384503</v>
      </c>
      <c r="O11" s="17">
        <v>4271.9515011822104</v>
      </c>
      <c r="P11" s="17">
        <v>3.46596694720481</v>
      </c>
      <c r="Q11" s="17">
        <v>0.46105797086591999</v>
      </c>
      <c r="R11" s="17">
        <v>250.73417903735199</v>
      </c>
      <c r="S11" s="17">
        <v>1.2779353815373899</v>
      </c>
      <c r="T11" s="17">
        <v>19.530882080281199</v>
      </c>
      <c r="U11" s="17">
        <v>0.34491863489806401</v>
      </c>
      <c r="V11" s="17">
        <v>0.20046088515572899</v>
      </c>
      <c r="W11" s="17">
        <v>48.827215270314099</v>
      </c>
      <c r="X11" s="17">
        <v>84.723685444534397</v>
      </c>
      <c r="Y11" s="17">
        <v>3.2391928970386399</v>
      </c>
      <c r="Z11" s="17">
        <v>1.83445676030798</v>
      </c>
      <c r="AA11" s="17"/>
      <c r="AB11" s="40">
        <f t="shared" si="0"/>
        <v>-0.84187230224487519</v>
      </c>
      <c r="AC11" s="40">
        <f t="shared" si="0"/>
        <v>-0.83510480695430078</v>
      </c>
      <c r="AD11" s="17"/>
      <c r="AE11" s="17">
        <v>148</v>
      </c>
      <c r="AF11" s="17" t="s">
        <v>431</v>
      </c>
      <c r="AG11" s="17">
        <v>3.09885760375243</v>
      </c>
      <c r="AH11" s="17">
        <v>2.6876031606158999</v>
      </c>
      <c r="AI11" s="17">
        <v>0.12577189743808601</v>
      </c>
      <c r="AJ11" s="17">
        <v>0.60389403703073197</v>
      </c>
      <c r="AK11" s="17">
        <v>2.4137511894738801</v>
      </c>
      <c r="AL11" s="17">
        <v>9.9196977375716602E-2</v>
      </c>
      <c r="AM11" s="17">
        <v>0.94747194779190302</v>
      </c>
      <c r="AN11" s="17">
        <v>499.599882671285</v>
      </c>
      <c r="AO11" s="17">
        <v>0.39969601620643902</v>
      </c>
      <c r="AP11" s="17">
        <v>5.3169512587463399E-2</v>
      </c>
      <c r="AQ11" s="17">
        <v>28.914742706629202</v>
      </c>
      <c r="AR11" s="17">
        <v>0.14737202277956099</v>
      </c>
      <c r="AS11" s="17">
        <v>2.2523066805231302</v>
      </c>
      <c r="AT11" s="17">
        <v>3.9775994447864199E-2</v>
      </c>
      <c r="AU11" s="17">
        <v>2.3117178882837701E-2</v>
      </c>
      <c r="AV11" s="17">
        <v>5.6307664914033699</v>
      </c>
      <c r="AW11" s="17">
        <v>9.7703597772748605</v>
      </c>
      <c r="AX11" s="17">
        <v>0.37354471386447102</v>
      </c>
      <c r="AY11" s="17">
        <v>0.21155109789096399</v>
      </c>
      <c r="AZ11" s="15">
        <f t="shared" si="1"/>
        <v>557.39283167725375</v>
      </c>
      <c r="BA11" s="15">
        <f t="shared" si="2"/>
        <v>57.792949005968751</v>
      </c>
      <c r="BC11" s="13">
        <f t="shared" si="3"/>
        <v>0.11677787473294554</v>
      </c>
      <c r="BD11" s="13">
        <f t="shared" si="3"/>
        <v>0.11532030090612377</v>
      </c>
      <c r="BF11" s="13">
        <v>0.43749920643954288</v>
      </c>
      <c r="BG11" s="13">
        <v>0.46861925518162784</v>
      </c>
    </row>
    <row r="12" spans="1:59" x14ac:dyDescent="0.25">
      <c r="A12" s="17" t="s">
        <v>432</v>
      </c>
      <c r="B12" s="15">
        <v>11423.293781</v>
      </c>
      <c r="C12" s="15">
        <v>1146.7124018</v>
      </c>
      <c r="E12" s="17" t="s">
        <v>432</v>
      </c>
      <c r="F12" s="17">
        <v>55.774317890948403</v>
      </c>
      <c r="G12" s="17">
        <v>48.3724105576038</v>
      </c>
      <c r="H12" s="17">
        <v>2.2636852401329399</v>
      </c>
      <c r="I12" s="17">
        <v>10.8690941118073</v>
      </c>
      <c r="J12" s="17">
        <v>43.443515930708799</v>
      </c>
      <c r="K12" s="17">
        <v>1.7853833263998</v>
      </c>
      <c r="L12" s="17">
        <v>17.052919583017701</v>
      </c>
      <c r="M12" s="17">
        <v>10357.7157901347</v>
      </c>
      <c r="N12" s="17">
        <v>1040.1773253397901</v>
      </c>
      <c r="O12" s="17">
        <v>9317.5384647949395</v>
      </c>
      <c r="P12" s="17">
        <v>7.1938600424940597</v>
      </c>
      <c r="Q12" s="17">
        <v>0.95696371059375795</v>
      </c>
      <c r="R12" s="17">
        <v>520.41745147682002</v>
      </c>
      <c r="S12" s="17">
        <v>2.6524470509984099</v>
      </c>
      <c r="T12" s="17">
        <v>40.5377875659319</v>
      </c>
      <c r="U12" s="17">
        <v>0.71590482506214304</v>
      </c>
      <c r="V12" s="17">
        <v>0.41607116511075498</v>
      </c>
      <c r="W12" s="17">
        <v>101.344477881137</v>
      </c>
      <c r="X12" s="17">
        <v>175.850271353913</v>
      </c>
      <c r="Y12" s="17">
        <v>6.7231866657186803</v>
      </c>
      <c r="Z12" s="17">
        <v>3.8075769613915398</v>
      </c>
      <c r="AA12" s="17"/>
      <c r="AB12" s="40">
        <f t="shared" si="0"/>
        <v>-9.3281150891666831E-2</v>
      </c>
      <c r="AC12" s="40">
        <f t="shared" si="0"/>
        <v>-9.2904791378362411E-2</v>
      </c>
      <c r="AD12" s="17"/>
      <c r="AE12" s="17">
        <v>159</v>
      </c>
      <c r="AF12" s="17" t="s">
        <v>432</v>
      </c>
      <c r="AG12" s="17">
        <v>2.6990002389001302</v>
      </c>
      <c r="AH12" s="17">
        <v>2.3408113452348198</v>
      </c>
      <c r="AI12" s="17">
        <v>0.109543071092255</v>
      </c>
      <c r="AJ12" s="17">
        <v>0.52597130742713505</v>
      </c>
      <c r="AK12" s="17">
        <v>2.1022956587864901</v>
      </c>
      <c r="AL12" s="17">
        <v>8.6397208818934396E-2</v>
      </c>
      <c r="AM12" s="17">
        <v>0.82521604783033797</v>
      </c>
      <c r="AN12" s="17">
        <v>451.45384887949501</v>
      </c>
      <c r="AO12" s="17">
        <v>0.348121703116616</v>
      </c>
      <c r="AP12" s="17">
        <v>4.6308845691740597E-2</v>
      </c>
      <c r="AQ12" s="17">
        <v>25.183760733221401</v>
      </c>
      <c r="AR12" s="17">
        <v>0.128356030538119</v>
      </c>
      <c r="AS12" s="17">
        <v>1.9616830753330601</v>
      </c>
      <c r="AT12" s="17">
        <v>3.4643546876507503E-2</v>
      </c>
      <c r="AU12" s="17">
        <v>2.0134279890393399E-2</v>
      </c>
      <c r="AV12" s="17">
        <v>4.9042071047706504</v>
      </c>
      <c r="AW12" s="17">
        <v>8.5096519490450699</v>
      </c>
      <c r="AX12" s="17">
        <v>0.32534482331608799</v>
      </c>
      <c r="AY12" s="17">
        <v>0.18425381639518301</v>
      </c>
      <c r="AZ12" s="15">
        <f t="shared" si="1"/>
        <v>501.78954966577982</v>
      </c>
      <c r="BA12" s="15">
        <f t="shared" si="2"/>
        <v>50.335700786284804</v>
      </c>
      <c r="BC12" s="13">
        <f t="shared" si="3"/>
        <v>4.8445966256741066E-2</v>
      </c>
      <c r="BD12" s="13">
        <f t="shared" si="3"/>
        <v>4.839146130189087E-2</v>
      </c>
      <c r="BF12" s="13">
        <v>7.7905983761510422E-2</v>
      </c>
      <c r="BG12" s="13">
        <v>8.6785972484512128E-2</v>
      </c>
    </row>
    <row r="13" spans="1:59" x14ac:dyDescent="0.25">
      <c r="A13" s="17" t="s">
        <v>541</v>
      </c>
      <c r="B13" s="15">
        <v>5.4803662034</v>
      </c>
      <c r="C13" s="15">
        <v>0.55228508190000003</v>
      </c>
      <c r="E13" s="17" t="s">
        <v>541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ref="AZ13:AZ32" si="4">BA13+AN13</f>
        <v>0</v>
      </c>
      <c r="BA13" s="15">
        <f t="shared" ref="BA13:BA32" si="5"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25">
      <c r="A14" s="17" t="s">
        <v>624</v>
      </c>
      <c r="B14" s="15">
        <v>682.21009459000004</v>
      </c>
      <c r="C14" s="15">
        <v>68.073853134000004</v>
      </c>
      <c r="E14" s="17" t="s">
        <v>542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4"/>
        <v>0</v>
      </c>
      <c r="BA14" s="15">
        <f t="shared" si="5"/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25">
      <c r="A15" s="8" t="s">
        <v>433</v>
      </c>
      <c r="B15" s="15">
        <v>1941.2518250999999</v>
      </c>
      <c r="C15" s="15">
        <v>194.13034798999999</v>
      </c>
      <c r="E15" s="17" t="s">
        <v>433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/>
      <c r="AB15" s="40">
        <f t="shared" si="0"/>
        <v>-1</v>
      </c>
      <c r="AC15" s="40">
        <f t="shared" si="0"/>
        <v>-1</v>
      </c>
      <c r="AD15" s="17"/>
      <c r="AZ15" s="15">
        <f t="shared" si="4"/>
        <v>0</v>
      </c>
      <c r="BA15" s="15">
        <f t="shared" si="5"/>
        <v>0</v>
      </c>
      <c r="BC15" s="13" t="e">
        <f t="shared" si="3"/>
        <v>#DIV/0!</v>
      </c>
      <c r="BD15" s="13" t="e">
        <f t="shared" si="3"/>
        <v>#DIV/0!</v>
      </c>
      <c r="BF15" s="13" t="e">
        <v>#DIV/0!</v>
      </c>
      <c r="BG15" s="13" t="e">
        <v>#DIV/0!</v>
      </c>
    </row>
    <row r="16" spans="1:59" x14ac:dyDescent="0.25">
      <c r="A16" s="15"/>
    </row>
    <row r="17" spans="1:59" x14ac:dyDescent="0.25">
      <c r="A17" s="2"/>
    </row>
    <row r="18" spans="1:59" x14ac:dyDescent="0.25">
      <c r="A18" s="2" t="s">
        <v>421</v>
      </c>
      <c r="B18" s="1">
        <f>SUM(B3:B15)</f>
        <v>57298.259109187406</v>
      </c>
      <c r="C18" s="1">
        <f>SUM(C3:C15)</f>
        <v>6146.3651087769003</v>
      </c>
      <c r="F18" s="1">
        <f>SUM(F3:F15)</f>
        <v>155.40531203422654</v>
      </c>
      <c r="G18" s="1">
        <f t="shared" ref="G18:Z18" si="6">SUM(G3:G15)</f>
        <v>134.78121640207857</v>
      </c>
      <c r="H18" s="1">
        <f t="shared" si="6"/>
        <v>6.3073668572474091</v>
      </c>
      <c r="I18" s="1">
        <f t="shared" si="6"/>
        <v>30.284825484908694</v>
      </c>
      <c r="J18" s="1">
        <f t="shared" si="6"/>
        <v>121.04777220087396</v>
      </c>
      <c r="K18" s="1">
        <f t="shared" si="6"/>
        <v>4.9746542362252466</v>
      </c>
      <c r="L18" s="1">
        <f t="shared" si="6"/>
        <v>47.514959734651576</v>
      </c>
      <c r="M18" s="1">
        <f t="shared" si="6"/>
        <v>24979.34026757571</v>
      </c>
      <c r="N18" s="1">
        <f t="shared" si="6"/>
        <v>2898.2717111668881</v>
      </c>
      <c r="O18" s="1">
        <f t="shared" si="6"/>
        <v>22081.068556408849</v>
      </c>
      <c r="P18" s="1">
        <f t="shared" si="6"/>
        <v>20.044435564357819</v>
      </c>
      <c r="Q18" s="1">
        <f t="shared" si="6"/>
        <v>2.6664097253168819</v>
      </c>
      <c r="R18" s="1">
        <f t="shared" si="6"/>
        <v>1450.0519200667982</v>
      </c>
      <c r="S18" s="1">
        <f t="shared" si="6"/>
        <v>7.3905894476539924</v>
      </c>
      <c r="T18" s="1">
        <f t="shared" si="6"/>
        <v>112.9514293085862</v>
      </c>
      <c r="U18" s="1">
        <f t="shared" si="6"/>
        <v>1.9947388849583052</v>
      </c>
      <c r="V18" s="1">
        <f t="shared" si="6"/>
        <v>1.1593090848997714</v>
      </c>
      <c r="W18" s="1">
        <f t="shared" si="6"/>
        <v>282.37864826168754</v>
      </c>
      <c r="X18" s="1">
        <f t="shared" si="6"/>
        <v>489.97602131042635</v>
      </c>
      <c r="Y18" s="1">
        <f t="shared" si="6"/>
        <v>18.732987896963667</v>
      </c>
      <c r="Z18" s="1">
        <f t="shared" si="6"/>
        <v>10.609114665026391</v>
      </c>
      <c r="AA18" s="1"/>
      <c r="AD18" s="1"/>
      <c r="AG18" s="1">
        <f t="shared" ref="AG18:AY18" si="7">SUM(AG3:AG15)</f>
        <v>19.33862240153066</v>
      </c>
      <c r="AH18" s="1">
        <f t="shared" si="7"/>
        <v>16.772161377338264</v>
      </c>
      <c r="AI18" s="1">
        <f t="shared" si="7"/>
        <v>0.78488771214142306</v>
      </c>
      <c r="AJ18" s="1">
        <f t="shared" si="7"/>
        <v>3.7686401311102382</v>
      </c>
      <c r="AK18" s="1">
        <f t="shared" si="7"/>
        <v>15.063170760737247</v>
      </c>
      <c r="AL18" s="1">
        <f t="shared" si="7"/>
        <v>0.61904515316456099</v>
      </c>
      <c r="AM18" s="1">
        <f t="shared" si="7"/>
        <v>5.912760445264504</v>
      </c>
      <c r="AN18" s="1">
        <f t="shared" si="7"/>
        <v>2429.9873537642902</v>
      </c>
      <c r="AO18" s="1">
        <f t="shared" si="7"/>
        <v>2.4943290060031154</v>
      </c>
      <c r="AP18" s="1">
        <f t="shared" si="7"/>
        <v>0.33180778597591021</v>
      </c>
      <c r="AQ18" s="1">
        <f t="shared" si="7"/>
        <v>180.44431892220703</v>
      </c>
      <c r="AR18" s="1">
        <f t="shared" si="7"/>
        <v>0.91968466619451417</v>
      </c>
      <c r="AS18" s="1">
        <f t="shared" si="7"/>
        <v>14.055666436021026</v>
      </c>
      <c r="AT18" s="1">
        <f t="shared" si="7"/>
        <v>0.24822469329766145</v>
      </c>
      <c r="AU18" s="1">
        <f t="shared" si="7"/>
        <v>0.14426425527115525</v>
      </c>
      <c r="AV18" s="1">
        <f t="shared" si="7"/>
        <v>35.139163618747524</v>
      </c>
      <c r="AW18" s="1">
        <f t="shared" si="7"/>
        <v>60.972560738852131</v>
      </c>
      <c r="AX18" s="1">
        <f t="shared" si="7"/>
        <v>2.3311300454895516</v>
      </c>
      <c r="AY18" s="1">
        <f t="shared" si="7"/>
        <v>1.3201982523033795</v>
      </c>
      <c r="AZ18" s="15">
        <f t="shared" si="4"/>
        <v>2790.6479901659404</v>
      </c>
      <c r="BA18" s="15">
        <f t="shared" si="5"/>
        <v>360.66063640165021</v>
      </c>
      <c r="BC18" s="14"/>
      <c r="BD18" s="14"/>
    </row>
    <row r="19" spans="1:59" x14ac:dyDescent="0.25">
      <c r="B19" s="15"/>
      <c r="C19" s="15"/>
    </row>
    <row r="20" spans="1:59" x14ac:dyDescent="0.25">
      <c r="A20" s="2" t="s">
        <v>663</v>
      </c>
    </row>
    <row r="21" spans="1:59" x14ac:dyDescent="0.25">
      <c r="A21" s="17" t="s">
        <v>423</v>
      </c>
      <c r="B21" s="15">
        <v>3370.2506677000001</v>
      </c>
      <c r="C21" s="15">
        <v>356.61475925000002</v>
      </c>
      <c r="E21" s="17" t="s">
        <v>423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/>
      <c r="AB21" s="40">
        <f t="shared" ref="AB21:AB32" si="8">(M21-B21)/(B21+1E-50)</f>
        <v>-1</v>
      </c>
      <c r="AC21" s="40">
        <f t="shared" ref="AC21:AC32" si="9">(N21-C21)/(C21+1E-50)</f>
        <v>-1</v>
      </c>
      <c r="AD21" s="17"/>
      <c r="AE21" s="17">
        <v>110</v>
      </c>
      <c r="AF21" s="17" t="s">
        <v>423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5">
        <f t="shared" si="4"/>
        <v>0</v>
      </c>
      <c r="BA21" s="15">
        <f t="shared" si="5"/>
        <v>0</v>
      </c>
      <c r="BC21" s="13" t="e">
        <f t="shared" ref="BC21:BC32" si="10">AZ21/M21</f>
        <v>#DIV/0!</v>
      </c>
      <c r="BD21" s="13" t="e">
        <f t="shared" ref="BD21:BD32" si="11">BA21/N21</f>
        <v>#DIV/0!</v>
      </c>
      <c r="BF21" s="13">
        <v>0.14546161101201041</v>
      </c>
      <c r="BG21" s="13">
        <v>0.14437900608275356</v>
      </c>
    </row>
    <row r="22" spans="1:59" x14ac:dyDescent="0.25">
      <c r="A22" s="17" t="s">
        <v>425</v>
      </c>
      <c r="B22" s="15">
        <v>1153.5058142</v>
      </c>
      <c r="C22" s="15">
        <v>115.54563989</v>
      </c>
      <c r="E22" s="17" t="s">
        <v>425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/>
      <c r="AB22" s="40">
        <f t="shared" si="8"/>
        <v>-1</v>
      </c>
      <c r="AC22" s="40">
        <f t="shared" si="9"/>
        <v>-1</v>
      </c>
      <c r="AD22" s="17"/>
      <c r="AE22" s="17">
        <v>112</v>
      </c>
      <c r="AF22" s="17" t="s">
        <v>425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5">
        <f t="shared" si="4"/>
        <v>0</v>
      </c>
      <c r="BA22" s="15">
        <f t="shared" si="5"/>
        <v>0</v>
      </c>
      <c r="BC22" s="13" t="e">
        <f t="shared" si="10"/>
        <v>#DIV/0!</v>
      </c>
      <c r="BD22" s="13" t="e">
        <f t="shared" si="11"/>
        <v>#DIV/0!</v>
      </c>
      <c r="BF22" s="13">
        <v>8.8306461754173282E-2</v>
      </c>
      <c r="BG22" s="13">
        <v>0.12239201700719145</v>
      </c>
    </row>
    <row r="23" spans="1:59" x14ac:dyDescent="0.25">
      <c r="A23" s="17" t="s">
        <v>426</v>
      </c>
      <c r="B23" s="15">
        <v>79.286749134000004</v>
      </c>
      <c r="C23" s="15">
        <v>17.781901457</v>
      </c>
      <c r="E23" s="17" t="s">
        <v>426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/>
      <c r="AB23" s="40">
        <f t="shared" si="8"/>
        <v>-1</v>
      </c>
      <c r="AC23" s="40">
        <f t="shared" si="9"/>
        <v>-1</v>
      </c>
      <c r="AD23" s="17"/>
      <c r="AE23" s="17">
        <v>113</v>
      </c>
      <c r="AF23" s="17" t="s">
        <v>426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5">
        <f t="shared" si="4"/>
        <v>0</v>
      </c>
      <c r="BA23" s="15">
        <f t="shared" si="5"/>
        <v>0</v>
      </c>
      <c r="BC23" s="13" t="e">
        <f t="shared" si="10"/>
        <v>#DIV/0!</v>
      </c>
      <c r="BD23" s="13" t="e">
        <f t="shared" si="11"/>
        <v>#DIV/0!</v>
      </c>
      <c r="BF23" s="13">
        <v>4.690873178985467E-2</v>
      </c>
      <c r="BG23" s="13">
        <v>4.6359870023352331E-2</v>
      </c>
    </row>
    <row r="24" spans="1:59" x14ac:dyDescent="0.25">
      <c r="A24" s="17" t="s">
        <v>427</v>
      </c>
      <c r="B24" s="15">
        <v>3163.0730521999999</v>
      </c>
      <c r="C24" s="15">
        <v>407.98689285</v>
      </c>
      <c r="E24" s="17" t="s">
        <v>427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/>
      <c r="AB24" s="40">
        <f t="shared" si="8"/>
        <v>-1</v>
      </c>
      <c r="AC24" s="40">
        <f t="shared" si="9"/>
        <v>-1</v>
      </c>
      <c r="AD24" s="17"/>
      <c r="AE24" s="17">
        <v>124</v>
      </c>
      <c r="AF24" s="17" t="s">
        <v>427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5">
        <f t="shared" si="4"/>
        <v>0</v>
      </c>
      <c r="BA24" s="15">
        <f t="shared" si="5"/>
        <v>0</v>
      </c>
      <c r="BC24" s="13" t="e">
        <f t="shared" si="10"/>
        <v>#DIV/0!</v>
      </c>
      <c r="BD24" s="13" t="e">
        <f t="shared" si="11"/>
        <v>#DIV/0!</v>
      </c>
      <c r="BF24" s="13">
        <v>0.19182970143857195</v>
      </c>
      <c r="BG24" s="13">
        <v>0.19897742004099203</v>
      </c>
    </row>
    <row r="25" spans="1:59" x14ac:dyDescent="0.25">
      <c r="A25" s="17" t="s">
        <v>428</v>
      </c>
      <c r="B25" s="15">
        <v>3119.9666118999999</v>
      </c>
      <c r="C25" s="15">
        <v>553.42228152999996</v>
      </c>
      <c r="E25" s="17" t="s">
        <v>428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/>
      <c r="AB25" s="40">
        <f t="shared" si="8"/>
        <v>-1</v>
      </c>
      <c r="AC25" s="40">
        <f t="shared" si="9"/>
        <v>-1</v>
      </c>
      <c r="AD25" s="17"/>
      <c r="AE25" s="17">
        <v>135</v>
      </c>
      <c r="AF25" s="17" t="s">
        <v>428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5">
        <f t="shared" si="4"/>
        <v>0</v>
      </c>
      <c r="BA25" s="15">
        <f t="shared" si="5"/>
        <v>0</v>
      </c>
      <c r="BC25" s="13" t="e">
        <f t="shared" si="10"/>
        <v>#DIV/0!</v>
      </c>
      <c r="BD25" s="13" t="e">
        <f t="shared" si="11"/>
        <v>#DIV/0!</v>
      </c>
      <c r="BF25" s="13">
        <v>0.17753177403620565</v>
      </c>
      <c r="BG25" s="13">
        <v>0.16968467623849581</v>
      </c>
    </row>
    <row r="26" spans="1:59" x14ac:dyDescent="0.25">
      <c r="A26" s="17" t="s">
        <v>429</v>
      </c>
      <c r="B26" s="15">
        <v>466.71169215999998</v>
      </c>
      <c r="C26" s="15">
        <v>49.734785614000003</v>
      </c>
      <c r="E26" s="17" t="s">
        <v>429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/>
      <c r="AB26" s="40">
        <f t="shared" si="8"/>
        <v>-1</v>
      </c>
      <c r="AC26" s="40">
        <f t="shared" si="9"/>
        <v>-1</v>
      </c>
      <c r="AD26" s="17"/>
      <c r="AE26" s="17">
        <v>146</v>
      </c>
      <c r="AF26" s="17" t="s">
        <v>429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5">
        <f t="shared" si="4"/>
        <v>0</v>
      </c>
      <c r="BA26" s="15">
        <f t="shared" si="5"/>
        <v>0</v>
      </c>
      <c r="BC26" s="13" t="e">
        <f t="shared" si="10"/>
        <v>#DIV/0!</v>
      </c>
      <c r="BD26" s="13" t="e">
        <f t="shared" si="11"/>
        <v>#DIV/0!</v>
      </c>
      <c r="BF26" s="13">
        <v>0.37399805555838206</v>
      </c>
      <c r="BG26" s="13">
        <v>0.3785597122104345</v>
      </c>
    </row>
    <row r="27" spans="1:59" x14ac:dyDescent="0.25">
      <c r="A27" s="17" t="s">
        <v>430</v>
      </c>
      <c r="B27" s="15">
        <v>1708.111416</v>
      </c>
      <c r="C27" s="15">
        <v>196.59727358000001</v>
      </c>
      <c r="E27" s="17" t="s">
        <v>430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/>
      <c r="AB27" s="40">
        <f t="shared" si="8"/>
        <v>-1</v>
      </c>
      <c r="AC27" s="40">
        <f t="shared" si="9"/>
        <v>-1</v>
      </c>
      <c r="AD27" s="17"/>
      <c r="AE27" s="17">
        <v>147</v>
      </c>
      <c r="AF27" s="17" t="s">
        <v>430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5">
        <f t="shared" si="4"/>
        <v>0</v>
      </c>
      <c r="BA27" s="15">
        <f t="shared" si="5"/>
        <v>0</v>
      </c>
      <c r="BC27" s="13" t="e">
        <f t="shared" si="10"/>
        <v>#DIV/0!</v>
      </c>
      <c r="BD27" s="13" t="e">
        <f t="shared" si="11"/>
        <v>#DIV/0!</v>
      </c>
      <c r="BF27" s="13">
        <v>0.53142855094895025</v>
      </c>
      <c r="BG27" s="13">
        <v>0.54055452856126207</v>
      </c>
    </row>
    <row r="28" spans="1:59" x14ac:dyDescent="0.25">
      <c r="A28" s="17" t="s">
        <v>431</v>
      </c>
      <c r="B28" s="15">
        <v>30185.117039000001</v>
      </c>
      <c r="C28" s="15">
        <v>3039.2126865999999</v>
      </c>
      <c r="E28" s="17" t="s">
        <v>431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/>
      <c r="AB28" s="40">
        <f t="shared" si="8"/>
        <v>-1</v>
      </c>
      <c r="AC28" s="40">
        <f t="shared" si="9"/>
        <v>-1</v>
      </c>
      <c r="AD28" s="17"/>
      <c r="AE28" s="17">
        <v>148</v>
      </c>
      <c r="AF28" s="17" t="s">
        <v>431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5">
        <f t="shared" si="4"/>
        <v>0</v>
      </c>
      <c r="BA28" s="15">
        <f t="shared" si="5"/>
        <v>0</v>
      </c>
      <c r="BC28" s="13" t="e">
        <f t="shared" si="10"/>
        <v>#DIV/0!</v>
      </c>
      <c r="BD28" s="13" t="e">
        <f t="shared" si="11"/>
        <v>#DIV/0!</v>
      </c>
      <c r="BF28" s="13">
        <v>0.43749920643954288</v>
      </c>
      <c r="BG28" s="13">
        <v>0.46861925518162784</v>
      </c>
    </row>
    <row r="29" spans="1:59" x14ac:dyDescent="0.25">
      <c r="A29" s="17" t="s">
        <v>432</v>
      </c>
      <c r="B29" s="15">
        <v>11423.293781</v>
      </c>
      <c r="C29" s="15">
        <v>1146.7124018</v>
      </c>
      <c r="E29" s="17" t="s">
        <v>432</v>
      </c>
      <c r="F29" s="17">
        <v>1.5648356399190899</v>
      </c>
      <c r="G29" s="17">
        <v>1.3571631916312601</v>
      </c>
      <c r="H29" s="17">
        <v>6.3510963585156496E-2</v>
      </c>
      <c r="I29" s="17">
        <v>0.30494828397735702</v>
      </c>
      <c r="J29" s="17">
        <v>1.21887253426808</v>
      </c>
      <c r="K29" s="17">
        <v>5.0091436035648702E-2</v>
      </c>
      <c r="L29" s="17">
        <v>0.47844538324597502</v>
      </c>
      <c r="M29" s="17">
        <v>291.83745126539702</v>
      </c>
      <c r="N29" s="17">
        <v>29.183731461829701</v>
      </c>
      <c r="O29" s="17">
        <v>262.65371980356701</v>
      </c>
      <c r="P29" s="17">
        <v>0.20183415290155801</v>
      </c>
      <c r="Q29" s="17">
        <v>2.68489743547346E-2</v>
      </c>
      <c r="R29" s="17">
        <v>14.6010825796282</v>
      </c>
      <c r="S29" s="17">
        <v>7.4418785363514595E-2</v>
      </c>
      <c r="T29" s="17">
        <v>1.1373480050926701</v>
      </c>
      <c r="U29" s="17">
        <v>2.0085692774902599E-2</v>
      </c>
      <c r="V29" s="17">
        <v>1.1673460760484399E-2</v>
      </c>
      <c r="W29" s="17">
        <v>2.8433696324343898</v>
      </c>
      <c r="X29" s="17">
        <v>4.9337467550720104</v>
      </c>
      <c r="Y29" s="17">
        <v>0.18862862811885101</v>
      </c>
      <c r="Z29" s="17">
        <v>0.106827362665828</v>
      </c>
      <c r="AA29" s="17"/>
      <c r="AB29" s="40">
        <f t="shared" si="8"/>
        <v>-0.97445242529341225</v>
      </c>
      <c r="AC29" s="40">
        <f t="shared" si="9"/>
        <v>-0.97455008647676622</v>
      </c>
      <c r="AD29" s="17"/>
      <c r="AE29" s="15">
        <v>159</v>
      </c>
      <c r="AF29" s="15" t="s">
        <v>432</v>
      </c>
      <c r="AG29" s="17">
        <v>5.75484281580429E-3</v>
      </c>
      <c r="AH29" s="17">
        <v>4.9911085916391996E-3</v>
      </c>
      <c r="AI29" s="17">
        <v>2.3356909605354301E-4</v>
      </c>
      <c r="AJ29" s="17">
        <v>1.1214827436560799E-3</v>
      </c>
      <c r="AK29" s="17">
        <v>4.4825411096098798E-3</v>
      </c>
      <c r="AL29" s="15">
        <v>1.8421723871142601E-4</v>
      </c>
      <c r="AM29" s="15">
        <v>1.7595359531696799E-3</v>
      </c>
      <c r="AN29" s="15">
        <v>0.97184953093528703</v>
      </c>
      <c r="AO29" s="15">
        <v>7.4226945707778203E-4</v>
      </c>
      <c r="AP29" s="15">
        <v>9.8740294333765605E-5</v>
      </c>
      <c r="AQ29" s="15">
        <v>5.36971273832023E-2</v>
      </c>
      <c r="AR29" s="15">
        <v>2.73682393526542E-4</v>
      </c>
      <c r="AS29" s="15">
        <v>4.1827252207440298E-3</v>
      </c>
      <c r="AT29" s="15">
        <v>7.3867413220796098E-5</v>
      </c>
      <c r="AU29" s="15">
        <v>4.2930571396482197E-5</v>
      </c>
      <c r="AV29" s="15">
        <v>1.0456811171025E-2</v>
      </c>
      <c r="AW29" s="15">
        <v>1.8144384637707799E-2</v>
      </c>
      <c r="AX29" s="15">
        <v>6.9370436085591704E-4</v>
      </c>
      <c r="AY29" s="15">
        <v>3.92868342714791E-4</v>
      </c>
      <c r="AZ29" s="15">
        <f t="shared" si="4"/>
        <v>1.0791759397297365</v>
      </c>
      <c r="BA29" s="15">
        <f t="shared" si="5"/>
        <v>0.10732640879444943</v>
      </c>
      <c r="BC29" s="13">
        <f t="shared" si="10"/>
        <v>3.697866517989611E-3</v>
      </c>
      <c r="BD29" s="13">
        <f t="shared" si="11"/>
        <v>3.6776108954684203E-3</v>
      </c>
      <c r="BF29" s="13">
        <v>7.7905983761510422E-2</v>
      </c>
      <c r="BG29" s="13">
        <v>8.6785972484512128E-2</v>
      </c>
    </row>
    <row r="30" spans="1:59" x14ac:dyDescent="0.25">
      <c r="A30" s="17" t="s">
        <v>541</v>
      </c>
      <c r="B30" s="15">
        <v>5.4803662034</v>
      </c>
      <c r="C30" s="15">
        <v>0.55228508190000003</v>
      </c>
      <c r="E30" s="17" t="s">
        <v>541</v>
      </c>
      <c r="F30" s="17">
        <v>2.9613562834482601E-2</v>
      </c>
      <c r="G30" s="17">
        <v>2.5683501160182299E-2</v>
      </c>
      <c r="H30" s="17">
        <v>1.20191118680313E-3</v>
      </c>
      <c r="I30" s="17">
        <v>5.7709673330136697E-3</v>
      </c>
      <c r="J30" s="17">
        <v>2.3066505729261302E-2</v>
      </c>
      <c r="K30" s="17">
        <v>9.4794887481605597E-4</v>
      </c>
      <c r="L30" s="17">
        <v>9.0543141696566992E-3</v>
      </c>
      <c r="M30" s="17">
        <v>5.4803660563170604</v>
      </c>
      <c r="N30" s="17">
        <v>0.55228523487491399</v>
      </c>
      <c r="O30" s="17">
        <v>4.9280808214421503</v>
      </c>
      <c r="P30" s="17">
        <v>3.8195889482299599E-3</v>
      </c>
      <c r="Q30" s="17">
        <v>5.0809934026687005E-4</v>
      </c>
      <c r="R30" s="17">
        <v>0.27631676008752298</v>
      </c>
      <c r="S30" s="17">
        <v>1.4083278493361301E-3</v>
      </c>
      <c r="T30" s="17">
        <v>2.15236407127542E-2</v>
      </c>
      <c r="U30" s="17">
        <v>3.8011651427217102E-4</v>
      </c>
      <c r="V30" s="17">
        <v>2.20916240899045E-4</v>
      </c>
      <c r="W30" s="17">
        <v>5.3809289174754402E-2</v>
      </c>
      <c r="X30" s="17">
        <v>9.3368452961633694E-2</v>
      </c>
      <c r="Y30" s="17">
        <v>3.5696963684364201E-3</v>
      </c>
      <c r="Z30" s="17">
        <v>2.0216353885921701E-3</v>
      </c>
      <c r="AA30" s="17"/>
      <c r="AB30" s="40">
        <f t="shared" si="8"/>
        <v>-2.6838159011030205E-8</v>
      </c>
      <c r="AC30" s="40">
        <f t="shared" si="9"/>
        <v>2.7698541744439133E-7</v>
      </c>
      <c r="AD30" s="17"/>
      <c r="AE30" s="15">
        <v>160</v>
      </c>
      <c r="AF30" s="15" t="s">
        <v>541</v>
      </c>
      <c r="AG30" s="15">
        <v>1.05619331134221E-3</v>
      </c>
      <c r="AH30" s="15">
        <v>9.1602390079969999E-4</v>
      </c>
      <c r="AI30" s="15">
        <v>4.28672225751824E-5</v>
      </c>
      <c r="AJ30" s="15">
        <v>2.0582706341087901E-4</v>
      </c>
      <c r="AK30" s="15">
        <v>8.2268607752666802E-4</v>
      </c>
      <c r="AL30" s="15">
        <v>3.3809600928691398E-5</v>
      </c>
      <c r="AM30" s="15">
        <v>3.2292970894332002E-4</v>
      </c>
      <c r="AN30" s="15">
        <v>0.17738352913875099</v>
      </c>
      <c r="AO30" s="15">
        <v>1.3622959176018401E-4</v>
      </c>
      <c r="AP30" s="15">
        <v>1.8121927741532301E-5</v>
      </c>
      <c r="AQ30" s="15">
        <v>9.8550993443495792E-3</v>
      </c>
      <c r="AR30" s="15">
        <v>5.0229260089906802E-5</v>
      </c>
      <c r="AS30" s="15">
        <v>7.6766066729305705E-4</v>
      </c>
      <c r="AT30" s="15">
        <v>1.35569753823006E-5</v>
      </c>
      <c r="AU30" s="15">
        <v>7.8790969304520701E-6</v>
      </c>
      <c r="AV30" s="15">
        <v>1.91915107143358E-3</v>
      </c>
      <c r="AW30" s="15">
        <v>3.3300614468316698E-3</v>
      </c>
      <c r="AX30" s="15">
        <v>1.2731640987340099E-4</v>
      </c>
      <c r="AY30" s="15">
        <v>7.2103600487594095E-5</v>
      </c>
      <c r="AZ30" s="15">
        <f t="shared" si="4"/>
        <v>0.19708127541645093</v>
      </c>
      <c r="BA30" s="15">
        <f t="shared" si="5"/>
        <v>1.9697746277699935E-2</v>
      </c>
      <c r="BC30" s="13">
        <f t="shared" si="10"/>
        <v>3.596133422315486E-2</v>
      </c>
      <c r="BD30" s="13">
        <f t="shared" si="11"/>
        <v>3.5665893335282153E-2</v>
      </c>
      <c r="BF30" s="13" t="e">
        <v>#DIV/0!</v>
      </c>
      <c r="BG30" s="13" t="e">
        <v>#DIV/0!</v>
      </c>
    </row>
    <row r="31" spans="1:59" x14ac:dyDescent="0.25">
      <c r="A31" s="17" t="s">
        <v>624</v>
      </c>
      <c r="B31" s="15">
        <v>682.21009459000004</v>
      </c>
      <c r="C31" s="15">
        <v>68.073853134000004</v>
      </c>
      <c r="E31" s="17" t="s">
        <v>542</v>
      </c>
      <c r="F31" s="17">
        <v>1.30710891383786E-2</v>
      </c>
      <c r="G31" s="17">
        <v>1.13364627942481E-2</v>
      </c>
      <c r="H31" s="17">
        <v>5.3051384227031798E-4</v>
      </c>
      <c r="I31" s="17">
        <v>2.5472548598136002E-3</v>
      </c>
      <c r="J31" s="17">
        <v>1.0181321340189699E-2</v>
      </c>
      <c r="K31" s="17">
        <v>4.1841542794468798E-4</v>
      </c>
      <c r="L31" s="17">
        <v>3.9964797698374497E-3</v>
      </c>
      <c r="M31" s="17">
        <v>2.4373019284930701</v>
      </c>
      <c r="N31" s="17">
        <v>0.24377315542033801</v>
      </c>
      <c r="O31" s="17">
        <v>2.19352877307273</v>
      </c>
      <c r="P31" s="17">
        <v>1.68593340939279E-3</v>
      </c>
      <c r="Q31" s="17">
        <v>2.2427090395013099E-4</v>
      </c>
      <c r="R31" s="17">
        <v>0.12196353555228499</v>
      </c>
      <c r="S31" s="17">
        <v>6.2161786184736505E-4</v>
      </c>
      <c r="T31" s="17">
        <v>9.5003753368938203E-3</v>
      </c>
      <c r="U31" s="17">
        <v>1.6777647337643401E-4</v>
      </c>
      <c r="V31" s="5">
        <v>9.7508777151297704E-5</v>
      </c>
      <c r="W31" s="17">
        <v>2.3750786223317302E-2</v>
      </c>
      <c r="X31" s="17">
        <v>4.1211850945507202E-2</v>
      </c>
      <c r="Y31" s="17">
        <v>1.57562525835412E-3</v>
      </c>
      <c r="Z31" s="17">
        <v>8.9233750558045195E-4</v>
      </c>
      <c r="AA31" s="17"/>
      <c r="AB31" s="40">
        <f t="shared" si="8"/>
        <v>-0.99642734408678335</v>
      </c>
      <c r="AC31" s="40">
        <f t="shared" si="9"/>
        <v>-0.99641898990291489</v>
      </c>
      <c r="AD31" s="17"/>
      <c r="AE31" s="15">
        <v>161</v>
      </c>
      <c r="AF31" s="15" t="s">
        <v>542</v>
      </c>
      <c r="AG31" s="15">
        <v>1.02927782572805E-2</v>
      </c>
      <c r="AH31" s="15">
        <v>8.9268060692120291E-3</v>
      </c>
      <c r="AI31" s="15">
        <v>4.1774816781980901E-4</v>
      </c>
      <c r="AJ31" s="15">
        <v>2.0058186055393798E-3</v>
      </c>
      <c r="AK31" s="15">
        <v>8.0172149173449708E-3</v>
      </c>
      <c r="AL31" s="15">
        <v>3.2948023545031901E-4</v>
      </c>
      <c r="AM31" s="15">
        <v>3.1470043613808199E-3</v>
      </c>
      <c r="AN31" s="15">
        <v>1.7272845655679701</v>
      </c>
      <c r="AO31" s="15">
        <v>1.32758003019262E-3</v>
      </c>
      <c r="AP31" s="15">
        <v>1.7660119283391301E-4</v>
      </c>
      <c r="AQ31" s="15">
        <v>9.6039587631821605E-2</v>
      </c>
      <c r="AR31" s="15">
        <v>4.89492435008287E-4</v>
      </c>
      <c r="AS31" s="15">
        <v>7.4809800717048304E-3</v>
      </c>
      <c r="AT31" s="15">
        <v>1.3211499162934999E-4</v>
      </c>
      <c r="AU31" s="15">
        <v>7.6783140229963397E-5</v>
      </c>
      <c r="AV31" s="15">
        <v>1.8702451721765101E-2</v>
      </c>
      <c r="AW31" s="15">
        <v>3.2452005892991999E-2</v>
      </c>
      <c r="AX31" s="15">
        <v>1.24071934988023E-3</v>
      </c>
      <c r="AY31" s="15">
        <v>7.0266159309539901E-4</v>
      </c>
      <c r="AZ31" s="15">
        <f t="shared" si="4"/>
        <v>1.9192423942331513</v>
      </c>
      <c r="BA31" s="15">
        <f t="shared" si="5"/>
        <v>0.1919578286651813</v>
      </c>
      <c r="BC31" s="13">
        <f t="shared" si="10"/>
        <v>0.78744548297295958</v>
      </c>
      <c r="BD31" s="13">
        <f t="shared" si="11"/>
        <v>0.78744449254138937</v>
      </c>
      <c r="BF31" s="13" t="e">
        <v>#DIV/0!</v>
      </c>
      <c r="BG31" s="13" t="e">
        <v>#DIV/0!</v>
      </c>
    </row>
    <row r="32" spans="1:59" x14ac:dyDescent="0.25">
      <c r="A32" s="8" t="s">
        <v>433</v>
      </c>
      <c r="B32" s="15">
        <v>1941.2518250999999</v>
      </c>
      <c r="C32" s="15">
        <v>194.13034798999999</v>
      </c>
      <c r="E32" s="17" t="s">
        <v>433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/>
      <c r="AB32" s="40">
        <f t="shared" si="8"/>
        <v>-1</v>
      </c>
      <c r="AC32" s="40">
        <f t="shared" si="9"/>
        <v>-1</v>
      </c>
      <c r="AD32" s="17"/>
      <c r="AE32" s="15">
        <v>162</v>
      </c>
      <c r="AF32" s="15" t="s">
        <v>433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f t="shared" si="4"/>
        <v>0</v>
      </c>
      <c r="BA32" s="15">
        <f t="shared" si="5"/>
        <v>0</v>
      </c>
      <c r="BC32" s="13" t="e">
        <f t="shared" si="10"/>
        <v>#DIV/0!</v>
      </c>
      <c r="BD32" s="13" t="e">
        <f t="shared" si="11"/>
        <v>#DIV/0!</v>
      </c>
      <c r="BF32" s="13" t="e">
        <v>#DIV/0!</v>
      </c>
      <c r="BG32" s="13" t="e">
        <v>#DIV/0!</v>
      </c>
    </row>
    <row r="33" spans="1:78" s="15" customFormat="1" x14ac:dyDescent="0.25">
      <c r="A33" s="17"/>
      <c r="B33" s="17"/>
      <c r="C33" s="17"/>
      <c r="D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</row>
    <row r="34" spans="1:78" s="15" customFormat="1" x14ac:dyDescent="0.25">
      <c r="A34" s="17"/>
      <c r="B34" s="17"/>
      <c r="C34" s="17"/>
      <c r="D34" s="17"/>
      <c r="AG34" s="25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25">
      <c r="A35" s="17"/>
      <c r="B35" s="17"/>
      <c r="C35" s="17"/>
      <c r="D35" s="17"/>
      <c r="E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25">
      <c r="A36" s="17"/>
      <c r="B36" s="17"/>
      <c r="C36" s="17"/>
      <c r="D36" s="17"/>
      <c r="E36" s="1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25">
      <c r="A37" s="17"/>
      <c r="B37" s="17"/>
      <c r="C37" s="17"/>
      <c r="D37" s="17"/>
      <c r="E37" s="1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25">
      <c r="A38" s="17"/>
      <c r="B38" s="17"/>
      <c r="C38" s="17"/>
      <c r="D38" s="17"/>
      <c r="E38" s="17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25">
      <c r="A39" s="17"/>
      <c r="B39" s="17"/>
      <c r="C39" s="17"/>
      <c r="D39" s="17"/>
      <c r="E39" s="1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25">
      <c r="A40" s="17"/>
      <c r="B40" s="17"/>
      <c r="C40" s="17"/>
      <c r="D40" s="17"/>
      <c r="E40" s="1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25">
      <c r="A41" s="17"/>
      <c r="B41" s="17"/>
      <c r="C41" s="17"/>
      <c r="D41" s="17"/>
      <c r="E41" s="1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25">
      <c r="A42" s="17"/>
      <c r="B42" s="17"/>
      <c r="C42" s="17"/>
      <c r="D42" s="17"/>
      <c r="E42" s="1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25">
      <c r="A43" s="17"/>
      <c r="B43" s="17"/>
      <c r="C43" s="17"/>
      <c r="D43" s="17"/>
      <c r="E43" s="17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25">
      <c r="A44" s="17"/>
      <c r="B44" s="17"/>
      <c r="C44" s="17"/>
      <c r="D44" s="17"/>
      <c r="E44" s="1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25">
      <c r="A45" s="17"/>
      <c r="B45" s="17"/>
      <c r="C45" s="17"/>
      <c r="D45" s="17"/>
      <c r="E45" s="1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25">
      <c r="A46" s="17"/>
      <c r="B46" s="17"/>
      <c r="C46" s="17"/>
      <c r="D46" s="17"/>
      <c r="E46" s="1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25">
      <c r="A47" s="17"/>
      <c r="B47" s="17"/>
      <c r="C47" s="17"/>
      <c r="D47" s="17"/>
      <c r="E47" s="1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25">
      <c r="A48" s="17"/>
      <c r="B48" s="17"/>
      <c r="C48" s="17"/>
      <c r="D48" s="17"/>
      <c r="E48" s="1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25">
      <c r="A49" s="17"/>
      <c r="B49" s="17"/>
      <c r="C49" s="17"/>
      <c r="D49" s="17"/>
      <c r="E49" s="1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25">
      <c r="A50" s="17"/>
      <c r="B50" s="17"/>
      <c r="C50" s="17"/>
      <c r="D50" s="17"/>
      <c r="E50" s="17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25">
      <c r="A51" s="17"/>
      <c r="B51" s="17"/>
      <c r="C51" s="17"/>
      <c r="D51" s="17"/>
      <c r="E51" s="1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25">
      <c r="A52" s="17"/>
      <c r="B52" s="17"/>
      <c r="C52" s="17"/>
      <c r="D52" s="17"/>
      <c r="E52" s="1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25">
      <c r="A53" s="17"/>
      <c r="B53" s="17"/>
      <c r="C53" s="17"/>
      <c r="D53" s="17"/>
      <c r="E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25">
      <c r="A54" s="17"/>
      <c r="B54" s="17"/>
      <c r="C54" s="17"/>
      <c r="D54" s="17"/>
      <c r="E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25">
      <c r="A55" s="17"/>
      <c r="B55" s="17"/>
      <c r="C55" s="17"/>
      <c r="D55" s="17"/>
      <c r="E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25">
      <c r="A56" s="17"/>
      <c r="B56" s="17"/>
      <c r="C56" s="17"/>
      <c r="D56" s="17"/>
      <c r="E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25">
      <c r="A57" s="17"/>
      <c r="B57" s="17"/>
      <c r="C57" s="17"/>
      <c r="D57" s="17"/>
      <c r="E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25">
      <c r="A58" s="17"/>
      <c r="B58" s="17"/>
      <c r="C58" s="17"/>
      <c r="D58" s="17"/>
      <c r="E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25">
      <c r="A59" s="17"/>
      <c r="B59" s="17"/>
      <c r="C59" s="17"/>
      <c r="D59" s="17"/>
      <c r="E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25">
      <c r="A60" s="17"/>
      <c r="B60" s="17"/>
      <c r="C60" s="17"/>
      <c r="D60" s="17"/>
      <c r="E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25">
      <c r="A61" s="17"/>
      <c r="B61" s="17"/>
      <c r="C61" s="17"/>
      <c r="D61" s="17"/>
      <c r="E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25">
      <c r="A62" s="17"/>
      <c r="B62" s="17"/>
      <c r="C62" s="17"/>
      <c r="D62" s="17"/>
      <c r="E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25">
      <c r="A63" s="17"/>
      <c r="B63" s="17"/>
      <c r="C63" s="17"/>
      <c r="D63" s="17"/>
      <c r="E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25">
      <c r="A64" s="17"/>
      <c r="B64" s="17"/>
      <c r="C64" s="17"/>
      <c r="D64" s="17"/>
      <c r="E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25">
      <c r="A65" s="17"/>
      <c r="B65" s="17"/>
      <c r="C65" s="17"/>
      <c r="D65" s="17"/>
      <c r="E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25">
      <c r="A66" s="17"/>
      <c r="B66" s="17"/>
      <c r="C66" s="17"/>
      <c r="D66" s="17"/>
      <c r="E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25">
      <c r="A67" s="17"/>
      <c r="B67" s="17"/>
      <c r="C67" s="17"/>
      <c r="D67" s="17"/>
      <c r="E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25">
      <c r="A68" s="17"/>
      <c r="B68" s="17"/>
      <c r="C68" s="17"/>
      <c r="D68" s="17"/>
      <c r="E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25">
      <c r="A69" s="17"/>
      <c r="B69" s="17"/>
      <c r="C69" s="17"/>
      <c r="D69" s="17"/>
      <c r="E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25">
      <c r="A70" s="17"/>
      <c r="B70" s="17"/>
      <c r="C70" s="17"/>
      <c r="D70" s="17"/>
      <c r="E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25">
      <c r="A71" s="17"/>
      <c r="B71" s="17"/>
      <c r="C71" s="17"/>
      <c r="D71" s="17"/>
      <c r="E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25">
      <c r="A72" s="17"/>
      <c r="B72" s="17"/>
      <c r="C72" s="17"/>
      <c r="D72" s="17"/>
      <c r="E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8"/>
  <sheetViews>
    <sheetView workbookViewId="0">
      <pane ySplit="6" topLeftCell="A25" activePane="bottomLeft" state="frozen"/>
      <selection pane="bottomLeft" activeCell="B51" sqref="B51"/>
    </sheetView>
  </sheetViews>
  <sheetFormatPr defaultRowHeight="15" x14ac:dyDescent="0.25"/>
  <cols>
    <col min="1" max="1" width="22.28515625" style="17" customWidth="1"/>
    <col min="2" max="2" width="10.140625" style="17" bestFit="1" customWidth="1"/>
    <col min="3" max="3" width="10.5703125" style="17" customWidth="1"/>
    <col min="4" max="5" width="10.140625" style="17" bestFit="1" customWidth="1"/>
    <col min="6" max="6" width="9.28515625" style="17" bestFit="1" customWidth="1"/>
    <col min="7" max="7" width="10.42578125" style="17" customWidth="1"/>
    <col min="8" max="8" width="10.140625" style="17" bestFit="1" customWidth="1"/>
    <col min="9" max="9" width="9.85546875" style="17" bestFit="1" customWidth="1"/>
    <col min="10" max="10" width="10.28515625" style="17" bestFit="1" customWidth="1"/>
    <col min="11" max="11" width="11.5703125" style="17" bestFit="1" customWidth="1"/>
    <col min="12" max="15" width="9.42578125" style="17" customWidth="1"/>
    <col min="16" max="17" width="10.140625" style="17" customWidth="1"/>
    <col min="18" max="18" width="10.140625" style="17" bestFit="1" customWidth="1"/>
    <col min="19" max="16384" width="9.140625" style="17"/>
  </cols>
  <sheetData>
    <row r="1" spans="1:18" x14ac:dyDescent="0.25">
      <c r="A1" s="6" t="s">
        <v>668</v>
      </c>
    </row>
    <row r="3" spans="1:18" x14ac:dyDescent="0.25">
      <c r="A3" s="6" t="s">
        <v>273</v>
      </c>
    </row>
    <row r="4" spans="1:18" x14ac:dyDescent="0.25">
      <c r="A4" s="17" t="s">
        <v>274</v>
      </c>
    </row>
    <row r="5" spans="1:18" x14ac:dyDescent="0.25">
      <c r="A5" s="17" t="s">
        <v>275</v>
      </c>
    </row>
    <row r="6" spans="1:18" x14ac:dyDescent="0.25">
      <c r="A6" s="2" t="s">
        <v>226</v>
      </c>
      <c r="B6" s="64" t="s">
        <v>37</v>
      </c>
      <c r="C6" s="64" t="s">
        <v>43</v>
      </c>
      <c r="D6" s="64" t="s">
        <v>59</v>
      </c>
      <c r="E6" s="64" t="s">
        <v>73</v>
      </c>
      <c r="F6" s="64" t="s">
        <v>75</v>
      </c>
      <c r="G6" s="64" t="s">
        <v>35</v>
      </c>
      <c r="H6" s="64" t="s">
        <v>162</v>
      </c>
      <c r="I6" s="64" t="s">
        <v>163</v>
      </c>
      <c r="J6" s="64" t="s">
        <v>164</v>
      </c>
      <c r="K6" s="64" t="s">
        <v>165</v>
      </c>
      <c r="L6" s="64" t="s">
        <v>166</v>
      </c>
      <c r="M6" s="64" t="s">
        <v>167</v>
      </c>
      <c r="N6" s="64" t="s">
        <v>168</v>
      </c>
      <c r="O6" s="64" t="s">
        <v>113</v>
      </c>
      <c r="P6" s="64" t="s">
        <v>169</v>
      </c>
      <c r="Q6" s="65"/>
      <c r="R6" s="65"/>
    </row>
    <row r="7" spans="1:18" x14ac:dyDescent="0.25">
      <c r="A7" s="68" t="s">
        <v>227</v>
      </c>
      <c r="B7" s="23"/>
      <c r="C7" s="23"/>
      <c r="D7" s="23"/>
      <c r="E7" s="23"/>
      <c r="F7" s="23"/>
      <c r="G7" s="23"/>
      <c r="H7" s="23"/>
      <c r="I7" s="15"/>
      <c r="J7" s="15"/>
      <c r="K7" s="56"/>
      <c r="L7" s="15"/>
      <c r="M7" s="15"/>
      <c r="N7" s="56"/>
      <c r="O7" s="15"/>
      <c r="P7" s="2"/>
      <c r="Q7" s="2"/>
      <c r="R7" s="2"/>
    </row>
    <row r="8" spans="1:18" x14ac:dyDescent="0.25">
      <c r="A8" s="68" t="s">
        <v>228</v>
      </c>
      <c r="B8" s="19">
        <f>airports!AK62</f>
        <v>1444.0932920975611</v>
      </c>
      <c r="C8" s="19">
        <f>airports!AN62</f>
        <v>648.21808311906739</v>
      </c>
      <c r="D8" s="19">
        <f>airports!BF62</f>
        <v>4180.2140261216691</v>
      </c>
      <c r="E8" s="19">
        <f>airports!BT62</f>
        <v>604.66608003148895</v>
      </c>
      <c r="F8" s="19">
        <f>airports!BV62</f>
        <v>765.62659352709488</v>
      </c>
      <c r="G8" s="19">
        <f>airports!AI62</f>
        <v>821.65956244297809</v>
      </c>
      <c r="H8" s="19">
        <f>airports!AP62</f>
        <v>585.72967920463464</v>
      </c>
      <c r="I8" s="15">
        <f>SUM(airports!AS62:AX62)</f>
        <v>25.29641107026297</v>
      </c>
      <c r="J8" s="15">
        <f>SUM(airports!AT62:AX62)</f>
        <v>24.488445221565584</v>
      </c>
      <c r="K8" s="56"/>
      <c r="L8" s="56"/>
      <c r="M8" s="56"/>
      <c r="N8" s="56"/>
      <c r="O8" s="56"/>
      <c r="P8" s="15"/>
    </row>
    <row r="9" spans="1:18" x14ac:dyDescent="0.25">
      <c r="A9" s="68" t="s">
        <v>229</v>
      </c>
      <c r="B9" s="19">
        <f>cmv_c1c2!O62</f>
        <v>38.870175400244328</v>
      </c>
      <c r="C9" s="19">
        <f>cmv_c1c2!T62</f>
        <v>18.828811034792999</v>
      </c>
      <c r="D9" s="15">
        <f>cmv_c1c2!AO62</f>
        <v>169.64287142370847</v>
      </c>
      <c r="E9" s="62">
        <f>cmv_c1c2!BF62</f>
        <v>0</v>
      </c>
      <c r="F9" s="62">
        <f>cmv_c1c2!BH62</f>
        <v>10.846738859872008</v>
      </c>
      <c r="G9" s="19">
        <f>cmv_c1c2!M62</f>
        <v>7.3426248762741686</v>
      </c>
      <c r="H9" s="15">
        <f>cmv_c1c2!V62</f>
        <v>4.0249358587261508</v>
      </c>
      <c r="I9" s="15">
        <f>SUM(cmv_c1c2!AC62:AH62)</f>
        <v>3050.5807058630685</v>
      </c>
      <c r="J9" s="15">
        <f>SUM(cmv_c1c2!AD62:AH62)</f>
        <v>2955.6585701712306</v>
      </c>
      <c r="K9" s="91">
        <f>SUM(cmv_c1c2!Z62:AA62)</f>
        <v>2.139893468055355E-5</v>
      </c>
      <c r="L9" s="56">
        <f>SUM(cmv_c1c2!R62:S62)</f>
        <v>7.6551549223355608E-2</v>
      </c>
      <c r="M9" s="56">
        <f>SUM(cmv_c1c2!W62:X62)</f>
        <v>0.6975354689410862</v>
      </c>
      <c r="N9" s="56">
        <f>SUM(cmv_c1c2!BJ62:BK62)</f>
        <v>2.0305375581710412</v>
      </c>
      <c r="O9" s="57">
        <f>SUM(cmv_c1c2!BD62:BE62)</f>
        <v>9.5172231391401838E-3</v>
      </c>
      <c r="P9" s="15"/>
      <c r="Q9" s="15"/>
      <c r="R9" s="15"/>
    </row>
    <row r="10" spans="1:18" x14ac:dyDescent="0.25">
      <c r="A10" s="68" t="s">
        <v>230</v>
      </c>
      <c r="B10" s="19">
        <f>cmv_c3!O62</f>
        <v>41.409546628716001</v>
      </c>
      <c r="C10" s="19">
        <f>cmv_c3!T62</f>
        <v>20.058885250368139</v>
      </c>
      <c r="D10" s="15">
        <f>cmv_c3!AP62</f>
        <v>180.72551564976314</v>
      </c>
      <c r="E10" s="62">
        <f>cmv_c3!BF62</f>
        <v>0</v>
      </c>
      <c r="F10" s="62">
        <f>cmv_c3!BH62</f>
        <v>11.555349620414995</v>
      </c>
      <c r="G10" s="19">
        <f>cmv_c3!M62</f>
        <v>7.8223144293043436</v>
      </c>
      <c r="H10" s="15">
        <f>cmv_c3!V62</f>
        <v>4.2878837832370751</v>
      </c>
      <c r="I10" s="15">
        <f>SUM(cmv_c3!AC62:AH62)</f>
        <v>1639.4995536508848</v>
      </c>
      <c r="J10" s="15">
        <f>SUM(cmv_c3!AD62:AH62)</f>
        <v>1508.3396089067589</v>
      </c>
      <c r="K10" s="91">
        <f>SUM(cmv_c3!Z62:AA62)</f>
        <v>1.0920387308930344E-5</v>
      </c>
      <c r="L10" s="56">
        <f>SUM(cmv_c3!R62:S62)</f>
        <v>3.9065998176887787E-2</v>
      </c>
      <c r="M10" s="56">
        <f>SUM(cmv_c3!W62:X62)</f>
        <v>0.35596816718662627</v>
      </c>
      <c r="N10" s="56">
        <f>SUM(cmv_c3!BJ62:BK62)</f>
        <v>1.036229241852983</v>
      </c>
      <c r="O10" s="57">
        <f>SUM(cmv_c3!BD62:BE62)</f>
        <v>4.8568544561362822E-3</v>
      </c>
      <c r="P10" s="15"/>
      <c r="Q10" s="15"/>
      <c r="R10" s="15"/>
    </row>
    <row r="11" spans="1:18" x14ac:dyDescent="0.25">
      <c r="A11" s="68" t="s">
        <v>232</v>
      </c>
      <c r="B11" s="19">
        <f>livestock!U61</f>
        <v>1735.1137841610573</v>
      </c>
      <c r="C11" s="19">
        <f>livestock!X61</f>
        <v>454.36418062522557</v>
      </c>
      <c r="D11" s="19"/>
      <c r="E11" s="19">
        <f>livestock!AP61</f>
        <v>19916.650430227226</v>
      </c>
      <c r="F11" s="19">
        <v>0</v>
      </c>
      <c r="G11" s="19"/>
      <c r="H11" s="19"/>
      <c r="I11" s="15"/>
      <c r="J11" s="15"/>
      <c r="K11" s="56"/>
      <c r="L11" s="56"/>
      <c r="M11" s="56"/>
      <c r="N11" s="56"/>
      <c r="O11" s="56"/>
      <c r="P11" s="15"/>
    </row>
    <row r="12" spans="1:18" x14ac:dyDescent="0.25">
      <c r="A12" s="68" t="s">
        <v>233</v>
      </c>
      <c r="B12" s="19">
        <f>nonpt!BK61</f>
        <v>11614.800234132779</v>
      </c>
      <c r="C12" s="19">
        <f>nonpt!BQ61</f>
        <v>6986.8003762198568</v>
      </c>
      <c r="D12" s="19">
        <f>nonpt!CU61</f>
        <v>7495.6257655401068</v>
      </c>
      <c r="E12" s="19">
        <f>nonpt!DN61</f>
        <v>14587.295996390438</v>
      </c>
      <c r="F12" s="19">
        <f>nonpt!DQ61</f>
        <v>508.32508299262605</v>
      </c>
      <c r="G12" s="19">
        <f>nonpt!BH61</f>
        <v>172.06709524795687</v>
      </c>
      <c r="H12" s="19">
        <f>nonpt!O62</f>
        <v>1039.5581340573001</v>
      </c>
      <c r="I12" s="15"/>
      <c r="J12" s="15"/>
      <c r="K12" s="56">
        <f>nonpt!S62</f>
        <v>0.38955200900000009</v>
      </c>
      <c r="L12" s="56">
        <f>nonpt!L62</f>
        <v>8.4285687214999978</v>
      </c>
      <c r="M12" s="56">
        <f>nonpt!P62</f>
        <v>6.0698326391000004</v>
      </c>
      <c r="N12" s="56">
        <f>nonpt!AH62</f>
        <v>37.690156130599995</v>
      </c>
      <c r="O12" s="56">
        <f>nonpt!AD62</f>
        <v>12.569970338299996</v>
      </c>
      <c r="P12" s="56">
        <f>nonpt!CS61</f>
        <v>0.98527457444895272</v>
      </c>
      <c r="Q12" s="15"/>
      <c r="R12" s="15"/>
    </row>
    <row r="13" spans="1:18" x14ac:dyDescent="0.25">
      <c r="A13" s="68" t="s">
        <v>234</v>
      </c>
      <c r="B13" s="19">
        <f>nonroad!AK61</f>
        <v>9054.9227645482497</v>
      </c>
      <c r="C13" s="19">
        <f>nonroad!AP61</f>
        <v>26369.911575043501</v>
      </c>
      <c r="D13" s="19">
        <f>nonroad!BH61</f>
        <v>22502.785322508298</v>
      </c>
      <c r="E13" s="19">
        <f>nonroad!BT61</f>
        <v>1269.4436514806414</v>
      </c>
      <c r="F13" s="19">
        <f>nonroad!BU61</f>
        <v>1522.7341340143373</v>
      </c>
      <c r="G13" s="19">
        <f>nonroad!AJ61</f>
        <v>1406.3437621851569</v>
      </c>
      <c r="H13" s="19">
        <f>nonroad!AR61</f>
        <v>4424.6831199081871</v>
      </c>
      <c r="I13" s="15">
        <f>nonroad!AD62</f>
        <v>44625.509110826999</v>
      </c>
      <c r="J13" s="15">
        <f>nonroad!AE62</f>
        <v>43127.562987114004</v>
      </c>
      <c r="K13" s="56">
        <f>nonroad!R62</f>
        <v>7.8266387002000008E-3</v>
      </c>
      <c r="L13" s="56">
        <f>nonroad!U62</f>
        <v>0.73678599639999998</v>
      </c>
      <c r="M13" s="56"/>
      <c r="N13" s="56">
        <f>nonroad!T62</f>
        <v>4.5800195227000016</v>
      </c>
      <c r="O13" s="56">
        <f>nonroad!S62</f>
        <v>1.2937919274999998</v>
      </c>
      <c r="P13" s="15"/>
      <c r="Q13" s="15"/>
      <c r="R13" s="15"/>
    </row>
    <row r="14" spans="1:18" x14ac:dyDescent="0.25">
      <c r="A14" s="68" t="s">
        <v>235</v>
      </c>
      <c r="B14" s="19">
        <f>np_oilgas!AV61</f>
        <v>4185.3691741813154</v>
      </c>
      <c r="C14" s="19">
        <f>np_oilgas!BB61</f>
        <v>31140.068102531182</v>
      </c>
      <c r="D14" s="19">
        <f>np_oilgas!BY61</f>
        <v>39323.763343469538</v>
      </c>
      <c r="E14" s="19">
        <f>np_oilgas!CP61</f>
        <v>2835.5745913934502</v>
      </c>
      <c r="F14" s="19">
        <f>np_oilgas!CR61</f>
        <v>114.53334797979156</v>
      </c>
      <c r="G14" s="19">
        <f>np_oilgas!AU61</f>
        <v>2634.7716227992742</v>
      </c>
      <c r="H14" s="19">
        <f>np_oilgas!BE61</f>
        <v>598.28335787299397</v>
      </c>
      <c r="I14" s="15"/>
      <c r="J14" s="15"/>
      <c r="K14" s="56">
        <f>np_oilgas!Q62</f>
        <v>2.9245326562970003E-5</v>
      </c>
      <c r="L14" s="56">
        <f>np_oilgas!K62</f>
        <v>1.4823270914930003E-2</v>
      </c>
      <c r="M14" s="56">
        <f>np_oilgas!N62</f>
        <v>5.5493162058416007E-2</v>
      </c>
      <c r="N14" s="56">
        <f>np_oilgas!AA62</f>
        <v>5.4188465677316E-2</v>
      </c>
      <c r="O14" s="56">
        <f>np_oilgas!W62</f>
        <v>3.306760263406E-2</v>
      </c>
      <c r="P14" s="15"/>
      <c r="Q14" s="15"/>
      <c r="R14" s="15"/>
    </row>
    <row r="15" spans="1:18" x14ac:dyDescent="0.25">
      <c r="A15" s="68" t="s">
        <v>236</v>
      </c>
      <c r="B15" s="15">
        <f>np_solvents!AJ62</f>
        <v>61.274203535643963</v>
      </c>
      <c r="C15" s="15">
        <f>np_solvents!AN61</f>
        <v>348.98887592832625</v>
      </c>
      <c r="D15" s="15">
        <f>np_solvents!BB61</f>
        <v>3.0082478222559548</v>
      </c>
      <c r="E15" s="15">
        <f>np_solvents!BN61</f>
        <v>15498.033175020619</v>
      </c>
      <c r="F15" s="15">
        <f>np_solvents!BP61</f>
        <v>7820.0976152140302</v>
      </c>
      <c r="G15" s="15"/>
      <c r="H15" s="56"/>
      <c r="I15" s="15"/>
      <c r="J15" s="15"/>
      <c r="K15" s="15"/>
      <c r="L15" s="15"/>
      <c r="M15" s="15"/>
      <c r="N15" s="15"/>
      <c r="O15" s="15"/>
      <c r="P15" s="15"/>
    </row>
    <row r="16" spans="1:18" x14ac:dyDescent="0.25">
      <c r="A16" s="68" t="s">
        <v>237</v>
      </c>
      <c r="B16" s="19">
        <f>'onroad all'!H61</f>
        <v>9481.1032713162931</v>
      </c>
      <c r="C16" s="19">
        <f>'onroad all'!P61</f>
        <v>19699.681809676582</v>
      </c>
      <c r="D16" s="19">
        <f>'onroad all'!BB61</f>
        <v>12106.581288679694</v>
      </c>
      <c r="E16" s="19">
        <f>'onroad all'!BT61</f>
        <v>1670.9959817649992</v>
      </c>
      <c r="F16" s="19">
        <f>'onroad all'!BX61</f>
        <v>1505.5852168631493</v>
      </c>
      <c r="G16" s="19">
        <f>'onroad all'!G61</f>
        <v>869.90056758459934</v>
      </c>
      <c r="H16" s="19">
        <f>'onroad all'!Y61</f>
        <v>2660.0954333054397</v>
      </c>
      <c r="I16" s="15">
        <f>SUM('onroad all'!AJ61:AO61)</f>
        <v>45511.425937140593</v>
      </c>
      <c r="J16" s="15">
        <f>I16-'onroad all'!AJ61</f>
        <v>41885.220774358095</v>
      </c>
      <c r="K16" s="56">
        <f>'onroad all'!AB61</f>
        <v>6.5465151500999991E-2</v>
      </c>
      <c r="L16" s="56">
        <f>'onroad all'!M61</f>
        <v>6.676992080399998</v>
      </c>
      <c r="M16" s="56"/>
      <c r="N16" s="56">
        <f>'onroad all'!CA61</f>
        <v>15.124477235700002</v>
      </c>
      <c r="O16" s="56">
        <f>'onroad all'!BR61+'onroad all'!BS61</f>
        <v>34.933794933000001</v>
      </c>
      <c r="R16" s="15"/>
    </row>
    <row r="17" spans="1:32" x14ac:dyDescent="0.25">
      <c r="A17" s="68" t="s">
        <v>238</v>
      </c>
      <c r="B17" s="19">
        <f>ptegu!BM61</f>
        <v>272.86572478890986</v>
      </c>
      <c r="C17" s="19">
        <f>ptegu!BS61</f>
        <v>267.81699335173772</v>
      </c>
      <c r="D17" s="19">
        <f>ptegu!CX61</f>
        <v>2408.2178143168276</v>
      </c>
      <c r="E17" s="19">
        <f>ptegu!DP61</f>
        <v>105.39885590396118</v>
      </c>
      <c r="F17" s="19">
        <f>ptegu!DS61</f>
        <v>20.792955230129646</v>
      </c>
      <c r="G17" s="19">
        <f>ptegu!BK61</f>
        <v>176.07269885336532</v>
      </c>
      <c r="H17" s="19">
        <f>ptegu!BX61</f>
        <v>3.7908951700502769</v>
      </c>
      <c r="I17" s="15"/>
      <c r="J17" s="15"/>
      <c r="K17" s="56">
        <f>ptegu!T62</f>
        <v>4.0867324500000013</v>
      </c>
      <c r="L17" s="56">
        <f>ptegu!L62</f>
        <v>12.64086019</v>
      </c>
      <c r="M17" s="56">
        <f>ptegu!P62</f>
        <v>5.5384789099999994</v>
      </c>
      <c r="N17" s="56">
        <f>ptegu!AH62</f>
        <v>66.451462920000012</v>
      </c>
      <c r="O17" s="56">
        <f>ptegu!AD62</f>
        <v>98.925412080000001</v>
      </c>
      <c r="P17" s="57">
        <f>ptegu!BB62</f>
        <v>8.4000000000000003E-4</v>
      </c>
      <c r="Q17" s="15"/>
      <c r="R17" s="15"/>
    </row>
    <row r="18" spans="1:32" x14ac:dyDescent="0.25">
      <c r="A18" s="68" t="s">
        <v>239</v>
      </c>
      <c r="B18" s="19">
        <f>ptagfire!V61</f>
        <v>6226.125631044496</v>
      </c>
      <c r="C18" s="19">
        <f>ptagfire!Z61</f>
        <v>1455.2053211974994</v>
      </c>
      <c r="D18" s="19">
        <f>ptagfire!AJ61</f>
        <v>5487.755162904913</v>
      </c>
      <c r="E18" s="19">
        <f>ptagfire!AV61</f>
        <v>0</v>
      </c>
      <c r="F18" s="19">
        <f>ptagfire!AX61</f>
        <v>0</v>
      </c>
      <c r="G18" s="19"/>
      <c r="H18" s="19">
        <f>ptagfire!AA61</f>
        <v>650.86538148208024</v>
      </c>
      <c r="I18" s="15"/>
      <c r="J18" s="15"/>
      <c r="K18" s="56"/>
      <c r="L18" s="56"/>
      <c r="M18" s="56"/>
      <c r="N18" s="56"/>
      <c r="O18" s="56"/>
    </row>
    <row r="19" spans="1:32" x14ac:dyDescent="0.25">
      <c r="A19" s="68" t="s">
        <v>240</v>
      </c>
      <c r="B19" s="19">
        <f>'ptfire-rx'!AO61</f>
        <v>57004.557035845399</v>
      </c>
      <c r="C19" s="19">
        <f>'ptfire-rx'!AS61</f>
        <v>17575.894957108339</v>
      </c>
      <c r="D19" s="19">
        <f>'ptfire-rx'!BE61</f>
        <v>105740.34343991485</v>
      </c>
      <c r="E19" s="19">
        <f>'ptfire-rx'!BS61</f>
        <v>79170.451136174277</v>
      </c>
      <c r="F19" s="19">
        <f>'ptfire-rx'!BV61</f>
        <v>16257.994848805258</v>
      </c>
      <c r="G19" s="19">
        <f>'ptfire-rx'!AL61</f>
        <v>22898.986020382072</v>
      </c>
      <c r="H19" s="19">
        <f>'ptfire-rx'!AU61</f>
        <v>13230.103005355682</v>
      </c>
      <c r="I19" s="15"/>
      <c r="J19" s="15"/>
      <c r="K19" s="56"/>
      <c r="L19" s="56"/>
      <c r="M19" s="56"/>
      <c r="N19" s="56"/>
      <c r="O19" s="56"/>
      <c r="P19" s="15"/>
      <c r="Q19" s="15"/>
      <c r="R19" s="15"/>
    </row>
    <row r="20" spans="1:32" x14ac:dyDescent="0.25">
      <c r="A20" s="68" t="s">
        <v>241</v>
      </c>
      <c r="B20" s="19">
        <f>'ptfire-wild'!AN61</f>
        <v>137603.80624876241</v>
      </c>
      <c r="C20" s="19">
        <f>'ptfire-wild'!AQ61</f>
        <v>37389.794396385754</v>
      </c>
      <c r="D20" s="19">
        <f>'ptfire-wild'!BD61</f>
        <v>249445.95698000709</v>
      </c>
      <c r="E20" s="19">
        <f>'ptfire-wild'!BQ61</f>
        <v>263229.82378935552</v>
      </c>
      <c r="F20" s="19">
        <f>'ptfire-wild'!BT61</f>
        <v>46703.997699331325</v>
      </c>
      <c r="G20" s="19">
        <f>'ptfire-wild'!AK61</f>
        <v>42039.452375804547</v>
      </c>
      <c r="H20" s="19">
        <f>'ptfire-wild'!AS61</f>
        <v>22146.270148574087</v>
      </c>
      <c r="I20" s="15"/>
      <c r="J20" s="15"/>
      <c r="K20" s="56"/>
      <c r="L20" s="56"/>
      <c r="M20" s="56"/>
      <c r="N20" s="56"/>
      <c r="O20" s="56"/>
      <c r="P20" s="15"/>
      <c r="Q20" s="15"/>
      <c r="R20" s="15"/>
    </row>
    <row r="21" spans="1:32" x14ac:dyDescent="0.25">
      <c r="A21" s="68" t="s">
        <v>242</v>
      </c>
      <c r="B21" s="15">
        <f>ptnonipm!BX61</f>
        <v>4984.8513827472398</v>
      </c>
      <c r="C21" s="15">
        <f>ptnonipm!CD61</f>
        <v>2739.7615120571982</v>
      </c>
      <c r="D21" s="15">
        <f>ptnonipm!DP61</f>
        <v>6140.176194776006</v>
      </c>
      <c r="E21" s="15">
        <f>ptnonipm!EK61</f>
        <v>49096.98772696183</v>
      </c>
      <c r="F21" s="15">
        <f>ptnonipm!EN61</f>
        <v>824.392800811852</v>
      </c>
      <c r="G21" s="15">
        <f>ptnonipm!BU61</f>
        <v>824.99591441357541</v>
      </c>
      <c r="H21" s="15">
        <f>ptnonipm!CI61</f>
        <v>581.65513218457329</v>
      </c>
      <c r="I21" s="15">
        <f>ptnonipm!BI62</f>
        <v>1054.15695781</v>
      </c>
      <c r="J21" s="15">
        <f>ptnonipm!BJ62</f>
        <v>997.91466811000009</v>
      </c>
      <c r="K21" s="56">
        <f>ptnonipm!T62</f>
        <v>19.861317732299995</v>
      </c>
      <c r="L21" s="56">
        <f>ptnonipm!L62</f>
        <v>27.169720255799994</v>
      </c>
      <c r="M21" s="56">
        <f>ptnonipm!P62</f>
        <v>9.8478771512000005</v>
      </c>
      <c r="N21" s="56">
        <f>ptnonipm!AL62</f>
        <v>151.51030035370002</v>
      </c>
      <c r="O21" s="56">
        <f>ptnonipm!AH62</f>
        <v>505.85910738520005</v>
      </c>
      <c r="P21" s="15">
        <f>ptnonipm!Z62</f>
        <v>89.777140604300001</v>
      </c>
      <c r="Q21" s="15"/>
      <c r="R21" s="15"/>
    </row>
    <row r="22" spans="1:32" x14ac:dyDescent="0.25">
      <c r="A22" s="68" t="s">
        <v>243</v>
      </c>
      <c r="B22" s="15">
        <f>pt_oilgas!BM61</f>
        <v>2573.7681561052523</v>
      </c>
      <c r="C22" s="15">
        <f>pt_oilgas!BS61</f>
        <v>2156.4056536298472</v>
      </c>
      <c r="D22" s="15">
        <f>pt_oilgas!CW61</f>
        <v>11852.303972831627</v>
      </c>
      <c r="E22" s="15">
        <f>pt_oilgas!DP61</f>
        <v>1583.2484181521245</v>
      </c>
      <c r="F22" s="15">
        <f>pt_oilgas!DS61</f>
        <v>81.183427900041949</v>
      </c>
      <c r="G22" s="15">
        <f>pt_oilgas!BK61</f>
        <v>1860.8889061085706</v>
      </c>
      <c r="H22" s="15">
        <f>pt_oilgas!BX61</f>
        <v>262.0575032915873</v>
      </c>
      <c r="I22" s="15"/>
      <c r="J22" s="15"/>
      <c r="K22" s="56">
        <f>pt_oilgas!S62</f>
        <v>1.8144299981329999E-2</v>
      </c>
      <c r="L22" s="56">
        <f>pt_oilgas!K62</f>
        <v>3.0294259702499996E-2</v>
      </c>
      <c r="M22" s="56">
        <f>pt_oilgas!O62</f>
        <v>0.28506754149560004</v>
      </c>
      <c r="N22" s="56">
        <f>pt_oilgas!AG62</f>
        <v>7.0564518019299998</v>
      </c>
      <c r="O22" s="56">
        <f>pt_oilgas!AC62</f>
        <v>2.4341876996448</v>
      </c>
      <c r="P22" s="15"/>
      <c r="Q22" s="15"/>
      <c r="R22" s="15"/>
    </row>
    <row r="23" spans="1:32" x14ac:dyDescent="0.25">
      <c r="A23" s="68" t="s">
        <v>244</v>
      </c>
      <c r="B23" s="15">
        <f>rail!AN61</f>
        <v>1373.3521736205983</v>
      </c>
      <c r="C23" s="15">
        <f>rail!AT61</f>
        <v>394.6407360356863</v>
      </c>
      <c r="D23" s="15">
        <f>rail!BQ61</f>
        <v>3911.334678551601</v>
      </c>
      <c r="E23" s="15">
        <f>rail!CF61</f>
        <v>0</v>
      </c>
      <c r="F23" s="15">
        <f>rail!CH61</f>
        <v>47.901763272902194</v>
      </c>
      <c r="G23" s="15">
        <f>rail!AM61</f>
        <v>280.63398503778325</v>
      </c>
      <c r="H23" s="15">
        <f>rail!AX61</f>
        <v>32.62421801271001</v>
      </c>
      <c r="I23" s="15">
        <f>rail!AC62</f>
        <v>10819.018593522998</v>
      </c>
      <c r="J23" s="15">
        <f>rail!AD62</f>
        <v>10459.356399115</v>
      </c>
      <c r="K23" s="56">
        <f>rail!P62</f>
        <v>5.3496551100000019E-2</v>
      </c>
      <c r="L23" s="56">
        <f>rail!K62</f>
        <v>11.087624472900002</v>
      </c>
      <c r="M23" s="56">
        <f>rail!O62</f>
        <v>2.832725E-4</v>
      </c>
      <c r="N23" s="56">
        <f>rail!U62</f>
        <v>41.59277748360001</v>
      </c>
      <c r="O23" s="56">
        <f>rail!S62</f>
        <v>23.820900260400002</v>
      </c>
      <c r="P23" s="15"/>
      <c r="Q23" s="15"/>
      <c r="R23" s="15"/>
    </row>
    <row r="24" spans="1:32" x14ac:dyDescent="0.25">
      <c r="A24" s="68" t="s">
        <v>245</v>
      </c>
      <c r="B24" s="15">
        <f>rwc!AG61</f>
        <v>52229.264697314167</v>
      </c>
      <c r="C24" s="15">
        <f>rwc!AK61</f>
        <v>13676.745655345991</v>
      </c>
      <c r="D24" s="15">
        <f>rwc!AX61</f>
        <v>36636.414907783408</v>
      </c>
      <c r="E24" s="15">
        <f>rwc!BL61</f>
        <v>0</v>
      </c>
      <c r="F24" s="15">
        <f>rwc!BN61</f>
        <v>7081.7331390102463</v>
      </c>
      <c r="G24" s="15">
        <f>rwc!AF61</f>
        <v>1988.8668679500079</v>
      </c>
      <c r="H24" s="15">
        <f>rwc!AM61</f>
        <v>3691.5206873565303</v>
      </c>
      <c r="I24" s="15"/>
      <c r="J24" s="15"/>
      <c r="K24" s="56"/>
      <c r="L24" s="56"/>
      <c r="M24" s="56">
        <f>rwc!M62</f>
        <v>0.11424096894080001</v>
      </c>
      <c r="N24" s="56">
        <f>rwc!R62</f>
        <v>9.6992931688250003E-2</v>
      </c>
      <c r="O24" s="56">
        <f>rwc!P62</f>
        <v>0.83632021055499994</v>
      </c>
    </row>
    <row r="25" spans="1:32" x14ac:dyDescent="0.25">
      <c r="A25" s="68" t="s">
        <v>246</v>
      </c>
      <c r="B25" s="19">
        <f>beis!E53</f>
        <v>362170.18991579971</v>
      </c>
      <c r="C25" s="19"/>
      <c r="D25" s="19">
        <f>beis!M53</f>
        <v>496627.72372289916</v>
      </c>
      <c r="E25" s="19">
        <f>beis!R53</f>
        <v>1930589.7445087887</v>
      </c>
      <c r="F25" s="19"/>
      <c r="G25" s="19"/>
      <c r="H25" s="19"/>
      <c r="I25" s="15"/>
      <c r="J25" s="15"/>
      <c r="K25" s="56"/>
      <c r="L25" s="56"/>
      <c r="M25" s="56"/>
      <c r="N25" s="56"/>
      <c r="O25" s="56"/>
      <c r="P25" s="1"/>
      <c r="Q25" s="1"/>
      <c r="R25" s="1"/>
    </row>
    <row r="26" spans="1:32" x14ac:dyDescent="0.25">
      <c r="A26" s="2" t="s">
        <v>247</v>
      </c>
      <c r="B26" s="1">
        <f t="shared" ref="B26:P26" si="0">SUM(B7:B24)</f>
        <v>299925.54749623034</v>
      </c>
      <c r="C26" s="1">
        <f t="shared" si="0"/>
        <v>161343.18592454094</v>
      </c>
      <c r="D26" s="1">
        <f t="shared" si="0"/>
        <v>507584.84953230136</v>
      </c>
      <c r="E26" s="1">
        <f t="shared" si="0"/>
        <v>449568.56983285653</v>
      </c>
      <c r="F26" s="1">
        <f t="shared" si="0"/>
        <v>83277.300713433084</v>
      </c>
      <c r="G26" s="1">
        <f t="shared" si="0"/>
        <v>75989.804318115464</v>
      </c>
      <c r="H26" s="1">
        <f t="shared" si="0"/>
        <v>49915.549515417821</v>
      </c>
      <c r="I26" s="1">
        <f t="shared" si="0"/>
        <v>106725.4872698848</v>
      </c>
      <c r="J26" s="1">
        <f t="shared" si="0"/>
        <v>100958.54145299665</v>
      </c>
      <c r="K26" s="58">
        <f t="shared" si="0"/>
        <v>24.482596397231077</v>
      </c>
      <c r="L26" s="58">
        <f t="shared" si="0"/>
        <v>66.901286795017668</v>
      </c>
      <c r="M26" s="58">
        <f t="shared" si="0"/>
        <v>22.964777281422528</v>
      </c>
      <c r="N26" s="58">
        <f t="shared" si="0"/>
        <v>327.22359364561964</v>
      </c>
      <c r="O26" s="58">
        <f t="shared" si="0"/>
        <v>680.7209265148291</v>
      </c>
      <c r="P26" s="58">
        <f t="shared" si="0"/>
        <v>90.763255178748949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  <row r="27" spans="1:32" x14ac:dyDescent="0.25">
      <c r="A27" s="2" t="s">
        <v>248</v>
      </c>
      <c r="B27" s="1">
        <f>B26+B25</f>
        <v>662095.73741203011</v>
      </c>
      <c r="C27" s="1">
        <f t="shared" ref="C27:H27" si="1">C26+C25</f>
        <v>161343.18592454094</v>
      </c>
      <c r="D27" s="1">
        <f t="shared" si="1"/>
        <v>1004212.5732552005</v>
      </c>
      <c r="E27" s="1">
        <f t="shared" si="1"/>
        <v>2380158.3143416452</v>
      </c>
      <c r="F27" s="1">
        <f t="shared" si="1"/>
        <v>83277.300713433084</v>
      </c>
      <c r="G27" s="1">
        <f t="shared" si="1"/>
        <v>75989.804318115464</v>
      </c>
      <c r="H27" s="1">
        <f t="shared" si="1"/>
        <v>49915.549515417821</v>
      </c>
      <c r="I27" s="1">
        <f t="shared" ref="I27" si="2">I26+I25</f>
        <v>106725.4872698848</v>
      </c>
      <c r="J27" s="1">
        <f t="shared" ref="J27" si="3">J26+J25</f>
        <v>100958.54145299665</v>
      </c>
      <c r="K27" s="58">
        <f t="shared" ref="K27" si="4">K26+K25</f>
        <v>24.482596397231077</v>
      </c>
      <c r="L27" s="58">
        <f t="shared" ref="L27" si="5">L26+L25</f>
        <v>66.901286795017668</v>
      </c>
      <c r="M27" s="58">
        <f t="shared" ref="M27" si="6">M26+M25</f>
        <v>22.964777281422528</v>
      </c>
      <c r="N27" s="58">
        <f t="shared" ref="N27" si="7">N26+N25</f>
        <v>327.22359364561964</v>
      </c>
      <c r="O27" s="58">
        <f t="shared" ref="O27:P27" si="8">O26+O25</f>
        <v>680.7209265148291</v>
      </c>
      <c r="P27" s="58">
        <f t="shared" si="8"/>
        <v>90.763255178748949</v>
      </c>
      <c r="Q27" s="15"/>
      <c r="R27" s="15"/>
    </row>
    <row r="28" spans="1:32" x14ac:dyDescent="0.25">
      <c r="A28" s="2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32" x14ac:dyDescent="0.25">
      <c r="A29" s="23" t="s">
        <v>249</v>
      </c>
      <c r="M29" s="15"/>
    </row>
    <row r="30" spans="1:32" x14ac:dyDescent="0.25">
      <c r="A30" s="2" t="s">
        <v>226</v>
      </c>
      <c r="B30" s="64" t="s">
        <v>37</v>
      </c>
      <c r="C30" s="64" t="s">
        <v>43</v>
      </c>
      <c r="D30" s="64" t="s">
        <v>59</v>
      </c>
      <c r="E30" s="64" t="s">
        <v>73</v>
      </c>
      <c r="F30" s="64" t="s">
        <v>75</v>
      </c>
      <c r="G30" s="64" t="s">
        <v>35</v>
      </c>
      <c r="H30" s="64" t="s">
        <v>162</v>
      </c>
      <c r="I30" s="64" t="s">
        <v>163</v>
      </c>
      <c r="J30" s="64" t="s">
        <v>164</v>
      </c>
      <c r="K30" s="64" t="s">
        <v>165</v>
      </c>
      <c r="L30" s="64" t="s">
        <v>166</v>
      </c>
      <c r="M30" s="64" t="s">
        <v>167</v>
      </c>
      <c r="N30" s="64" t="s">
        <v>168</v>
      </c>
      <c r="O30" s="64" t="s">
        <v>113</v>
      </c>
      <c r="P30" s="64" t="s">
        <v>169</v>
      </c>
    </row>
    <row r="31" spans="1:32" x14ac:dyDescent="0.25">
      <c r="A31" s="17" t="s">
        <v>250</v>
      </c>
      <c r="B31" s="15">
        <f>canmex_ag!M47</f>
        <v>1397.6308972959057</v>
      </c>
      <c r="C31" s="15">
        <f>canmex_ag!Q47</f>
        <v>159.65974801403806</v>
      </c>
      <c r="D31" s="15">
        <f>canmex_ag!X47</f>
        <v>0</v>
      </c>
      <c r="E31" s="15">
        <f>canmex_ag!AG47</f>
        <v>32651.294708660298</v>
      </c>
      <c r="F31" s="15">
        <f>canmex_ag!AI47</f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32" x14ac:dyDescent="0.25">
      <c r="A32" s="17" t="s">
        <v>251</v>
      </c>
      <c r="B32" s="15">
        <f>canada_og2D!O11</f>
        <v>0</v>
      </c>
      <c r="C32" s="15">
        <f>canada_og2D!S11</f>
        <v>965.95765101037875</v>
      </c>
      <c r="D32" s="15">
        <f>canada_og2D!Z11</f>
        <v>0</v>
      </c>
      <c r="E32" s="15">
        <f>canada_og2D!AI11</f>
        <v>0</v>
      </c>
      <c r="F32" s="15">
        <f>canada_og2D!AK11</f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</row>
    <row r="33" spans="1:16" x14ac:dyDescent="0.25">
      <c r="A33" s="17" t="s">
        <v>254</v>
      </c>
      <c r="B33" s="15">
        <f>canmex_area!M50</f>
        <v>15974.811117223171</v>
      </c>
      <c r="C33" s="15">
        <f>canmex_area!Q50</f>
        <v>13053.728314185215</v>
      </c>
      <c r="D33" s="15">
        <f>canmex_area!Y50</f>
        <v>13355.660476257075</v>
      </c>
      <c r="E33" s="15">
        <f>canmex_area!AI50</f>
        <v>3975.5967317062509</v>
      </c>
      <c r="F33" s="15">
        <f>canmex_area!AK50</f>
        <v>2606.557874017964</v>
      </c>
      <c r="G33" s="15"/>
      <c r="H33" s="15"/>
      <c r="I33" s="15"/>
      <c r="J33" s="15"/>
      <c r="K33" s="56"/>
      <c r="L33" s="56"/>
      <c r="M33" s="56"/>
      <c r="N33" s="56"/>
      <c r="O33" s="56"/>
      <c r="P33" s="56"/>
    </row>
    <row r="34" spans="1:16" x14ac:dyDescent="0.25">
      <c r="A34" s="17" t="s">
        <v>255</v>
      </c>
      <c r="B34" s="15">
        <f>canada_onroad!M50</f>
        <v>2115.467420472095</v>
      </c>
      <c r="C34" s="15">
        <f>canada_onroad!Q50</f>
        <v>5108.1680150354814</v>
      </c>
      <c r="D34" s="15">
        <f>canada_onroad!Y50</f>
        <v>2923.2225046930198</v>
      </c>
      <c r="E34" s="15">
        <f>canada_onroad!AI50</f>
        <v>0</v>
      </c>
      <c r="F34" s="15">
        <f>canada_onroad!AK50</f>
        <v>38.616030045219233</v>
      </c>
      <c r="G34" s="15"/>
      <c r="H34" s="15"/>
      <c r="I34" s="15"/>
      <c r="J34" s="15"/>
      <c r="K34" s="56"/>
      <c r="L34" s="56"/>
      <c r="M34" s="56"/>
      <c r="N34" s="56"/>
      <c r="O34" s="56"/>
      <c r="P34" s="56"/>
    </row>
    <row r="35" spans="1:16" x14ac:dyDescent="0.25">
      <c r="A35" s="17" t="s">
        <v>256</v>
      </c>
      <c r="B35" s="15">
        <f>canmex_point!P50</f>
        <v>1482.3937816526745</v>
      </c>
      <c r="C35" s="15">
        <f>canmex_point!T50</f>
        <v>2031.5439299447135</v>
      </c>
      <c r="D35" s="15">
        <f>canmex_point!AB50</f>
        <v>5000.278561243581</v>
      </c>
      <c r="E35" s="15">
        <f>canmex_point!AL50</f>
        <v>10002.200389432252</v>
      </c>
      <c r="F35" s="15">
        <f>canmex_point!AN50</f>
        <v>23.305498564153289</v>
      </c>
      <c r="G35" s="15"/>
      <c r="H35" s="15"/>
      <c r="I35" s="15"/>
      <c r="J35" s="15"/>
      <c r="K35" s="56"/>
      <c r="L35" s="56"/>
      <c r="M35" s="56"/>
      <c r="N35" s="56"/>
      <c r="O35" s="56"/>
      <c r="P35" s="56"/>
    </row>
    <row r="36" spans="1:16" x14ac:dyDescent="0.25">
      <c r="A36" s="17" t="s">
        <v>257</v>
      </c>
      <c r="B36" s="15">
        <f>ptfire_othna!M65</f>
        <v>7256.724350324972</v>
      </c>
      <c r="C36" s="15">
        <f>ptfire_othna!Q65</f>
        <v>3682.0544762861155</v>
      </c>
      <c r="D36" s="15">
        <f>ptfire_othna!Y65</f>
        <v>14918.037555700175</v>
      </c>
      <c r="E36" s="15">
        <f>ptfire_othna!AJ65</f>
        <v>9416.7375703866546</v>
      </c>
      <c r="F36" s="15">
        <f>ptfire_othna!AL65</f>
        <v>1144.09004539127</v>
      </c>
      <c r="G36" s="15"/>
      <c r="H36" s="15"/>
      <c r="I36" s="15"/>
      <c r="J36" s="15"/>
      <c r="K36" s="56"/>
      <c r="L36" s="56"/>
      <c r="M36" s="56"/>
      <c r="N36" s="56"/>
      <c r="O36" s="56"/>
      <c r="P36" s="56"/>
    </row>
    <row r="37" spans="1:16" x14ac:dyDescent="0.25">
      <c r="A37" s="17" t="s">
        <v>258</v>
      </c>
      <c r="B37" s="19">
        <f>cmv_c1c2!O63</f>
        <v>5.6740623393564382</v>
      </c>
      <c r="C37" s="19">
        <f>cmv_c1c2!T63</f>
        <v>2.7485288332077262</v>
      </c>
      <c r="D37" s="15">
        <f>cmv_c1c2!AO63</f>
        <v>24.763552442615126</v>
      </c>
      <c r="E37" s="62">
        <f>cmv_c1c2!BF63</f>
        <v>0</v>
      </c>
      <c r="F37" s="62">
        <f>cmv_c1c2!BH63</f>
        <v>1.5833478211295058</v>
      </c>
      <c r="G37" s="19">
        <f>cmv_c1c2!M63</f>
        <v>1.0718375268845095</v>
      </c>
      <c r="H37" s="15">
        <f>cmv_c1c2!V63</f>
        <v>0.58753850217555792</v>
      </c>
      <c r="I37" s="15">
        <f>SUM(cmv_c1c2!AC63:AH63)</f>
        <v>441.39326387204255</v>
      </c>
      <c r="J37" s="15">
        <f>SUM(cmv_c1c2!AD63:AH63)</f>
        <v>427.81656486853171</v>
      </c>
      <c r="K37" s="92">
        <f>SUM(cmv_c1c2!Z63:AA63)</f>
        <v>3.0973914537056856E-6</v>
      </c>
      <c r="L37" s="56">
        <f>SUM(cmv_c1c2!R63:S63)</f>
        <v>1.1080444213693997E-2</v>
      </c>
      <c r="M37" s="56">
        <f>SUM(cmv_c1c2!W63:X63)</f>
        <v>0.10096464321059073</v>
      </c>
      <c r="N37" s="56">
        <f>SUM(cmv_c1c2!BJ63:BK63)</f>
        <v>0.29390944657374163</v>
      </c>
      <c r="O37" s="57">
        <f>SUM(cmv_c1c2!BD63:BE63)</f>
        <v>1.3775668421104822E-3</v>
      </c>
      <c r="P37" s="56"/>
    </row>
    <row r="38" spans="1:16" x14ac:dyDescent="0.25">
      <c r="A38" s="17" t="s">
        <v>259</v>
      </c>
      <c r="B38" s="19">
        <f>cmv_c3!O63</f>
        <v>34.206184651215331</v>
      </c>
      <c r="C38" s="19">
        <f>cmv_c3!T63</f>
        <v>16.569554890070265</v>
      </c>
      <c r="D38" s="15">
        <f>cmv_c3!AP63</f>
        <v>149.28766493206317</v>
      </c>
      <c r="E38" s="62">
        <f>cmv_c3!BF63</f>
        <v>0</v>
      </c>
      <c r="F38" s="62">
        <f>cmv_c3!BH63</f>
        <v>9.5452433109779928</v>
      </c>
      <c r="G38" s="19">
        <f>cmv_c3!M63</f>
        <v>6.4615935833194911</v>
      </c>
      <c r="H38" s="15">
        <f>cmv_c3!V63</f>
        <v>3.5419857470333813</v>
      </c>
      <c r="I38" s="15">
        <f>SUM(cmv_c3!AC63:AH63)</f>
        <v>1051.2801576640027</v>
      </c>
      <c r="J38" s="15">
        <f>SUM(cmv_c3!AD63:AH63)</f>
        <v>967.17782416003172</v>
      </c>
      <c r="K38" s="91">
        <f>SUM(cmv_c3!Z63:AA63)</f>
        <v>7.0023591767279971E-6</v>
      </c>
      <c r="L38" s="56">
        <f>SUM(cmv_c3!R63:S63)</f>
        <v>2.5049877863092929E-2</v>
      </c>
      <c r="M38" s="56">
        <f>SUM(cmv_c3!W63:X63)</f>
        <v>0.22825366906937372</v>
      </c>
      <c r="N38" s="56">
        <f>SUM(cmv_c3!BJ63:BK63)</f>
        <v>0.66445048509510019</v>
      </c>
      <c r="O38" s="57">
        <f>SUM(cmv_c3!BD63:BE63)</f>
        <v>3.1143138645149514E-3</v>
      </c>
      <c r="P38" s="56"/>
    </row>
    <row r="39" spans="1:16" x14ac:dyDescent="0.25">
      <c r="A39" s="2" t="s">
        <v>260</v>
      </c>
      <c r="B39" s="1">
        <f t="shared" ref="B39:P39" si="9">SUM(B31:B38)</f>
        <v>28266.907813959391</v>
      </c>
      <c r="C39" s="1">
        <f t="shared" si="9"/>
        <v>25020.430218199221</v>
      </c>
      <c r="D39" s="1">
        <f t="shared" si="9"/>
        <v>36371.250315268531</v>
      </c>
      <c r="E39" s="1">
        <f t="shared" si="9"/>
        <v>56045.829400185452</v>
      </c>
      <c r="F39" s="1">
        <f t="shared" si="9"/>
        <v>3823.6980391507141</v>
      </c>
      <c r="G39" s="1">
        <f t="shared" si="9"/>
        <v>7.5334311102040008</v>
      </c>
      <c r="H39" s="1">
        <f t="shared" si="9"/>
        <v>4.1295242492089397</v>
      </c>
      <c r="I39" s="1">
        <f t="shared" si="9"/>
        <v>1492.6734215360452</v>
      </c>
      <c r="J39" s="1">
        <f t="shared" si="9"/>
        <v>1394.9943890285635</v>
      </c>
      <c r="K39" s="58">
        <f t="shared" si="9"/>
        <v>1.0099750630433683E-5</v>
      </c>
      <c r="L39" s="58">
        <f t="shared" si="9"/>
        <v>3.6130322076786923E-2</v>
      </c>
      <c r="M39" s="58">
        <f t="shared" si="9"/>
        <v>0.32921831227996445</v>
      </c>
      <c r="N39" s="58">
        <f t="shared" si="9"/>
        <v>0.95835993166884181</v>
      </c>
      <c r="O39" s="58">
        <f t="shared" si="9"/>
        <v>4.4918807066254337E-3</v>
      </c>
      <c r="P39" s="58">
        <f t="shared" si="9"/>
        <v>0</v>
      </c>
    </row>
    <row r="40" spans="1:16" x14ac:dyDescent="0.25">
      <c r="A40" s="23" t="s">
        <v>261</v>
      </c>
      <c r="B40" s="19">
        <f>canmex_ag!M48</f>
        <v>0</v>
      </c>
      <c r="C40" s="19">
        <f>canmex_ag!Q48</f>
        <v>0</v>
      </c>
      <c r="D40" s="19">
        <f>canmex_ag!X48</f>
        <v>0</v>
      </c>
      <c r="E40" s="19">
        <f>canmex_ag!AG48</f>
        <v>0</v>
      </c>
      <c r="F40" s="19">
        <f>canmex_ag!AI48</f>
        <v>0</v>
      </c>
      <c r="G40" s="19"/>
      <c r="H40" s="19"/>
      <c r="I40" s="19"/>
      <c r="J40" s="19"/>
      <c r="K40" s="49"/>
      <c r="L40" s="49"/>
      <c r="M40" s="49"/>
      <c r="N40" s="49"/>
      <c r="O40" s="49"/>
      <c r="P40" s="49"/>
    </row>
    <row r="41" spans="1:16" x14ac:dyDescent="0.25">
      <c r="A41" s="17" t="s">
        <v>262</v>
      </c>
      <c r="B41" s="15">
        <f>canmex_area!M51</f>
        <v>3079.5446913371607</v>
      </c>
      <c r="C41" s="15">
        <f>canmex_area!Q51</f>
        <v>4766.181347663929</v>
      </c>
      <c r="D41" s="15">
        <f>canmex_area!Y51</f>
        <v>2270.8888449804908</v>
      </c>
      <c r="E41" s="15">
        <f>canmex_area!AI51</f>
        <v>1294.2789701495076</v>
      </c>
      <c r="F41" s="15">
        <f>canmex_area!AK51</f>
        <v>401.82510604459122</v>
      </c>
      <c r="G41" s="15"/>
      <c r="H41" s="15"/>
      <c r="I41" s="15"/>
      <c r="J41" s="15"/>
      <c r="K41" s="56"/>
      <c r="L41" s="56"/>
      <c r="M41" s="56"/>
      <c r="N41" s="56"/>
      <c r="O41" s="56"/>
      <c r="P41" s="56"/>
    </row>
    <row r="42" spans="1:16" x14ac:dyDescent="0.25">
      <c r="A42" s="17" t="s">
        <v>263</v>
      </c>
      <c r="B42" s="15">
        <f>mexico_onroad!X38</f>
        <v>467.71985307331693</v>
      </c>
      <c r="C42" s="15">
        <f>mexico_onroad!AA38</f>
        <v>2674.085957111015</v>
      </c>
      <c r="D42" s="15">
        <f>mexico_onroad!AJ38</f>
        <v>1127.8101793137969</v>
      </c>
      <c r="E42" s="15">
        <f>mexico_onroad!AQ38</f>
        <v>480.17649451088175</v>
      </c>
      <c r="F42" s="15">
        <f>mexico_onroad!AR38</f>
        <v>160.23979745331218</v>
      </c>
      <c r="G42" s="15">
        <f>mexico_onroad!W38</f>
        <v>79.524498430031997</v>
      </c>
      <c r="H42" s="15">
        <f>mexico_onroad!AB38</f>
        <v>396.77596765334488</v>
      </c>
      <c r="I42" s="15"/>
      <c r="J42" s="15"/>
      <c r="K42" s="56"/>
      <c r="L42" s="56"/>
      <c r="M42" s="56"/>
      <c r="N42" s="56"/>
      <c r="O42" s="56"/>
      <c r="P42" s="56"/>
    </row>
    <row r="43" spans="1:16" x14ac:dyDescent="0.25">
      <c r="A43" s="17" t="s">
        <v>264</v>
      </c>
      <c r="B43" s="15">
        <f>canmex_point!P51</f>
        <v>59.57400691841864</v>
      </c>
      <c r="C43" s="15">
        <f>canmex_point!T51</f>
        <v>682.22155790442878</v>
      </c>
      <c r="D43" s="15">
        <f>canmex_point!AB51</f>
        <v>2527.1614918119822</v>
      </c>
      <c r="E43" s="15">
        <f>canmex_point!AL51</f>
        <v>373.82875737283018</v>
      </c>
      <c r="F43" s="15">
        <f>canmex_point!AN51</f>
        <v>10.763414747578826</v>
      </c>
      <c r="G43" s="15"/>
      <c r="H43" s="15"/>
      <c r="I43" s="15"/>
      <c r="J43" s="15"/>
      <c r="K43" s="56"/>
      <c r="L43" s="56"/>
      <c r="M43" s="56"/>
      <c r="N43" s="56"/>
      <c r="O43" s="56"/>
      <c r="P43" s="56"/>
    </row>
    <row r="44" spans="1:16" x14ac:dyDescent="0.25">
      <c r="A44" s="17" t="s">
        <v>265</v>
      </c>
      <c r="B44" s="15">
        <f>ptfire_othna!M66</f>
        <v>3685.5783268442979</v>
      </c>
      <c r="C44" s="15">
        <f>ptfire_othna!Q66</f>
        <v>1873.0570142283461</v>
      </c>
      <c r="D44" s="15">
        <f>ptfire_othna!Y66</f>
        <v>7583.6193752163244</v>
      </c>
      <c r="E44" s="15">
        <f>ptfire_othna!AJ66</f>
        <v>4781.6365052216624</v>
      </c>
      <c r="F44" s="15">
        <f>ptfire_othna!AL66</f>
        <v>579.40209616912716</v>
      </c>
      <c r="G44" s="15"/>
      <c r="H44" s="15"/>
      <c r="I44" s="15"/>
      <c r="J44" s="15"/>
      <c r="K44" s="56"/>
      <c r="L44" s="56"/>
      <c r="M44" s="56"/>
      <c r="N44" s="56"/>
      <c r="O44" s="56"/>
      <c r="P44" s="56"/>
    </row>
    <row r="45" spans="1:16" x14ac:dyDescent="0.25">
      <c r="A45" s="17" t="s">
        <v>266</v>
      </c>
      <c r="B45" s="19">
        <f>cmv_c1c2!O64</f>
        <v>0.31713325319686608</v>
      </c>
      <c r="C45" s="19">
        <f>cmv_c1c2!T64</f>
        <v>0.15361978103899598</v>
      </c>
      <c r="D45" s="15">
        <f>cmv_c1c2!AO64</f>
        <v>1.3840783180652034</v>
      </c>
      <c r="E45" s="62">
        <f>cmv_c1c2!BF64</f>
        <v>0</v>
      </c>
      <c r="F45" s="62">
        <f>cmv_c1c2!BH64</f>
        <v>8.849608682596298E-2</v>
      </c>
      <c r="G45" s="19">
        <f>cmv_c1c2!M64</f>
        <v>5.9906739599242628E-2</v>
      </c>
      <c r="H45" s="15">
        <f>cmv_c1c2!V64</f>
        <v>3.2838549100601674E-2</v>
      </c>
      <c r="I45" s="15">
        <f>SUM(cmv_c1c2!AC64:AH64)</f>
        <v>20.058622099809806</v>
      </c>
      <c r="J45" s="15">
        <f>SUM(cmv_c1c2!AD64:AH64)</f>
        <v>19.448185409278107</v>
      </c>
      <c r="K45" s="92">
        <f>SUM(cmv_c1c2!Z64:AA64)</f>
        <v>1.4080557538539538E-7</v>
      </c>
      <c r="L45" s="56">
        <f>SUM(cmv_c1c2!R64:S64)</f>
        <v>5.0370909310669789E-4</v>
      </c>
      <c r="M45" s="56">
        <f>SUM(cmv_c1c2!W64:X64)</f>
        <v>4.5897700090940605E-3</v>
      </c>
      <c r="N45" s="56">
        <f>SUM(cmv_c1c2!BJ64:BK64)</f>
        <v>1.3360900988221795E-2</v>
      </c>
      <c r="O45" s="57">
        <f>SUM(cmv_c1c2!BD64:BE64)</f>
        <v>6.2623097217215791E-5</v>
      </c>
      <c r="P45" s="56"/>
    </row>
    <row r="46" spans="1:16" x14ac:dyDescent="0.25">
      <c r="A46" s="17" t="s">
        <v>267</v>
      </c>
      <c r="B46" s="19">
        <f>cmv_c3!O64</f>
        <v>33.673341685651302</v>
      </c>
      <c r="C46" s="19">
        <f>cmv_c3!T64</f>
        <v>16.311536937055017</v>
      </c>
      <c r="D46" s="15">
        <f>cmv_c3!AP64</f>
        <v>146.96202379222458</v>
      </c>
      <c r="E46" s="62">
        <f>cmv_c3!BF64</f>
        <v>0</v>
      </c>
      <c r="F46" s="62">
        <f>cmv_c3!BH64</f>
        <v>9.3965719039348201</v>
      </c>
      <c r="G46" s="19">
        <f>cmv_c3!M64</f>
        <v>6.3609695242641564</v>
      </c>
      <c r="H46" s="15">
        <f>cmv_c3!V64</f>
        <v>3.4868173019856301</v>
      </c>
      <c r="I46" s="15">
        <f>SUM(cmv_c3!AC64:AH64)</f>
        <v>4087.5860971637485</v>
      </c>
      <c r="J46" s="15">
        <f>SUM(cmv_c3!AD64:AH64)</f>
        <v>3760.5754337997159</v>
      </c>
      <c r="K46" s="91">
        <f>SUM(cmv_c3!Z64:AA64)</f>
        <v>2.722652643795916E-5</v>
      </c>
      <c r="L46" s="56">
        <f>SUM(cmv_c3!R64:S64)</f>
        <v>9.7398653441326727E-2</v>
      </c>
      <c r="M46" s="56">
        <f>SUM(cmv_c3!W64:X64)</f>
        <v>0.88749641386486711</v>
      </c>
      <c r="N46" s="56">
        <f>SUM(cmv_c3!BJ64:BK64)</f>
        <v>2.5835228048942502</v>
      </c>
      <c r="O46" s="57">
        <f>SUM(cmv_c3!BD64:BE64)</f>
        <v>1.2109096413906735E-2</v>
      </c>
      <c r="P46" s="56"/>
    </row>
    <row r="47" spans="1:16" x14ac:dyDescent="0.25">
      <c r="A47" s="2" t="s">
        <v>268</v>
      </c>
      <c r="B47" s="1">
        <f>SUM(B40:B46)</f>
        <v>7326.4073531120412</v>
      </c>
      <c r="C47" s="1">
        <f t="shared" ref="C47:P47" si="10">SUM(C40:C46)</f>
        <v>10012.011033625813</v>
      </c>
      <c r="D47" s="1">
        <f t="shared" si="10"/>
        <v>13657.825993432883</v>
      </c>
      <c r="E47" s="1">
        <f t="shared" si="10"/>
        <v>6929.920727254882</v>
      </c>
      <c r="F47" s="1">
        <f t="shared" si="10"/>
        <v>1161.71548240537</v>
      </c>
      <c r="G47" s="1">
        <f t="shared" si="10"/>
        <v>85.945374693895388</v>
      </c>
      <c r="H47" s="1">
        <f t="shared" si="10"/>
        <v>400.29562350443109</v>
      </c>
      <c r="I47" s="1">
        <f t="shared" si="10"/>
        <v>4107.6447192635587</v>
      </c>
      <c r="J47" s="1">
        <f t="shared" si="10"/>
        <v>3780.0236192089942</v>
      </c>
      <c r="K47" s="58">
        <f t="shared" si="10"/>
        <v>2.7367332013344556E-5</v>
      </c>
      <c r="L47" s="58">
        <f t="shared" si="10"/>
        <v>9.7902362534433421E-2</v>
      </c>
      <c r="M47" s="58">
        <f t="shared" si="10"/>
        <v>0.89208618387396121</v>
      </c>
      <c r="N47" s="58">
        <f t="shared" si="10"/>
        <v>2.5968837058824721</v>
      </c>
      <c r="O47" s="58">
        <f t="shared" si="10"/>
        <v>1.2171719511123951E-2</v>
      </c>
      <c r="P47" s="58">
        <f t="shared" si="10"/>
        <v>0</v>
      </c>
    </row>
    <row r="48" spans="1:16" x14ac:dyDescent="0.25">
      <c r="A48" s="17" t="s">
        <v>269</v>
      </c>
      <c r="B48" s="15">
        <f>SUM(cmv_c1c2!O59:O60)</f>
        <v>8.6547028245666002</v>
      </c>
      <c r="C48" s="15">
        <f>SUM(cmv_c1c2!T59:T60)</f>
        <v>4.192363822205964</v>
      </c>
      <c r="D48" s="15">
        <f>SUM(cmv_c1c2!AP59:AP60)</f>
        <v>37.77209840949584</v>
      </c>
      <c r="E48" s="15">
        <f>SUM(cmv_c1c2!BF59:BF60)</f>
        <v>0</v>
      </c>
      <c r="F48" s="15">
        <f>SUM(cmv_c1c2!BH59:BH60)</f>
        <v>2.4150969970562408</v>
      </c>
      <c r="G48" s="15">
        <f>SUM(cmv_c1c2!M59:M60)</f>
        <v>1.6348894997182291</v>
      </c>
      <c r="H48" s="15">
        <f>SUM(cmv_c1c2!V59:V60)</f>
        <v>0.89617887343047598</v>
      </c>
      <c r="I48" s="15">
        <f>SUM(cmv_c1c2!AC59:AH60)</f>
        <v>609.57820256615707</v>
      </c>
      <c r="J48" s="15">
        <f>SUM(cmv_c1c2!AD59:AH60)</f>
        <v>590.9655020458664</v>
      </c>
      <c r="K48" s="92">
        <f>SUM(cmv_c1c2!Z59:AA60)</f>
        <v>4.2785743808374232E-6</v>
      </c>
      <c r="L48" s="56">
        <f>SUM(cmv_c1c2!R59:S60)</f>
        <v>1.5305966995926864E-2</v>
      </c>
      <c r="M48" s="56">
        <f>SUM(cmv_c1c2!W59:X60)</f>
        <v>0.13946788499038223</v>
      </c>
      <c r="N48" s="56">
        <f>SUM(cmv_c1c2!BJ59:BK60)</f>
        <v>0.40599197971747736</v>
      </c>
      <c r="O48" s="57">
        <f>SUM(cmv_c1c2!BD59:BE60)</f>
        <v>1.9029044693750349E-3</v>
      </c>
      <c r="P48" s="56"/>
    </row>
    <row r="49" spans="1:16" x14ac:dyDescent="0.25">
      <c r="A49" s="17" t="s">
        <v>270</v>
      </c>
      <c r="B49" s="15">
        <f>SUM(cmv_c3!O59:O60)</f>
        <v>201.767236101348</v>
      </c>
      <c r="C49" s="15">
        <f>SUM(cmv_c3!T59:T60)</f>
        <v>97.736911940174906</v>
      </c>
      <c r="D49" s="15">
        <f>SUM(cmv_c3!AP59:AP60)</f>
        <v>880.57988963684306</v>
      </c>
      <c r="E49" s="15">
        <f>SUM(cmv_c3!BF59:BF60)</f>
        <v>0</v>
      </c>
      <c r="F49" s="15">
        <f>SUM(cmv_c3!BH59:BH60)</f>
        <v>56.303273199910805</v>
      </c>
      <c r="G49" s="15">
        <f>SUM(cmv_c3!M59:M60)</f>
        <v>38.114480078088903</v>
      </c>
      <c r="H49" s="15">
        <f>SUM(cmv_c3!V59:V60)</f>
        <v>20.8925836234861</v>
      </c>
      <c r="I49" s="15">
        <f>SUM(cmv_c3!AC59:AH60)</f>
        <v>14333.690674883856</v>
      </c>
      <c r="J49" s="15">
        <f>SUM(cmv_c3!AD59:AH60)</f>
        <v>13186.990799665462</v>
      </c>
      <c r="K49" s="92">
        <f>SUM(cmv_c3!Z59:AA60)</f>
        <v>9.5473164194734061E-5</v>
      </c>
      <c r="L49" s="56">
        <f>SUM(cmv_c3!R59:S60)</f>
        <v>0.34154103870764974</v>
      </c>
      <c r="M49" s="56">
        <f>SUM(cmv_c3!W59:X60)</f>
        <v>3.1121151303207135</v>
      </c>
      <c r="N49" s="56">
        <f>SUM(cmv_c3!BJ59:BK60)</f>
        <v>9.0594751291081614</v>
      </c>
      <c r="O49" s="56">
        <f>SUM(cmv_c3!BD59:BE60)</f>
        <v>4.2461973665790256E-2</v>
      </c>
      <c r="P49" s="56"/>
    </row>
    <row r="50" spans="1:16" x14ac:dyDescent="0.25">
      <c r="A50" s="17" t="s">
        <v>271</v>
      </c>
      <c r="B50" s="15">
        <f>pt_oilgas!BN59</f>
        <v>0</v>
      </c>
      <c r="C50" s="15">
        <f>pt_oilgas!BS59</f>
        <v>0</v>
      </c>
      <c r="D50" s="15">
        <f>pt_oilgas!CX59</f>
        <v>0</v>
      </c>
      <c r="E50" s="15">
        <f>pt_oilgas!DP59</f>
        <v>0</v>
      </c>
      <c r="F50" s="15">
        <f>pt_oilgas!DS59</f>
        <v>1.1269645364308201</v>
      </c>
      <c r="G50" s="15">
        <f>pt_oilgas!BK59</f>
        <v>0</v>
      </c>
      <c r="H50" s="15">
        <f>pt_oilgas!BX59</f>
        <v>0</v>
      </c>
      <c r="I50" s="15"/>
      <c r="J50" s="15"/>
      <c r="K50" s="56">
        <f>SUM(pt_oilgas!CE59:CF59)</f>
        <v>0</v>
      </c>
      <c r="L50" s="56">
        <f>SUM(pt_oilgas!BQ59:BR59)</f>
        <v>0</v>
      </c>
      <c r="M50" s="56">
        <f>SUM(pt_oilgas!BY59:BZ59)</f>
        <v>0</v>
      </c>
      <c r="N50" s="56">
        <f>SUM(pt_oilgas!DV59:DW59)</f>
        <v>0</v>
      </c>
      <c r="O50" s="56">
        <f>SUM(pt_oilgas!DN59:DO59)</f>
        <v>0</v>
      </c>
      <c r="P50" s="56"/>
    </row>
    <row r="51" spans="1:16" x14ac:dyDescent="0.25">
      <c r="A51" s="2" t="s">
        <v>272</v>
      </c>
      <c r="B51" s="1">
        <f>B39+B47+SUM(B48:B50)</f>
        <v>35803.737105997345</v>
      </c>
      <c r="C51" s="1">
        <f t="shared" ref="C51:P51" si="11">C39+C47+SUM(C48:C50)</f>
        <v>35134.370527587416</v>
      </c>
      <c r="D51" s="1">
        <f t="shared" si="11"/>
        <v>50947.428296747748</v>
      </c>
      <c r="E51" s="1">
        <f t="shared" si="11"/>
        <v>62975.750127440333</v>
      </c>
      <c r="F51" s="1">
        <f t="shared" si="11"/>
        <v>5045.2588562894816</v>
      </c>
      <c r="G51" s="1">
        <f t="shared" si="11"/>
        <v>133.22817538190651</v>
      </c>
      <c r="H51" s="1">
        <f t="shared" si="11"/>
        <v>426.21391025055664</v>
      </c>
      <c r="I51" s="1">
        <f t="shared" si="11"/>
        <v>20543.587018249615</v>
      </c>
      <c r="J51" s="1">
        <f t="shared" si="11"/>
        <v>18952.974309948884</v>
      </c>
      <c r="K51" s="58">
        <f t="shared" si="11"/>
        <v>1.3721882121934972E-4</v>
      </c>
      <c r="L51" s="58">
        <f t="shared" si="11"/>
        <v>0.49087969031479695</v>
      </c>
      <c r="M51" s="58">
        <f t="shared" si="11"/>
        <v>4.4728875114650215</v>
      </c>
      <c r="N51" s="58">
        <f t="shared" si="11"/>
        <v>13.020710746376952</v>
      </c>
      <c r="O51" s="58">
        <f t="shared" si="11"/>
        <v>6.1028478352914681E-2</v>
      </c>
      <c r="P51" s="58">
        <f t="shared" si="11"/>
        <v>0</v>
      </c>
    </row>
    <row r="58" spans="1:16" x14ac:dyDescent="0.25">
      <c r="B58" s="19"/>
      <c r="C58" s="19"/>
      <c r="D58" s="15"/>
      <c r="E58" s="62"/>
      <c r="F58" s="62"/>
      <c r="G58" s="19"/>
      <c r="H58" s="15"/>
      <c r="I58" s="15"/>
      <c r="J58" s="15"/>
      <c r="K58" s="91"/>
      <c r="L58" s="56"/>
      <c r="M58" s="56"/>
      <c r="N58" s="56"/>
      <c r="O58" s="5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8"/>
  <sheetViews>
    <sheetView zoomScale="85" zoomScaleNormal="85" workbookViewId="0">
      <pane xSplit="1" ySplit="3" topLeftCell="B43" activePane="bottomRight" state="frozen"/>
      <selection pane="topRight" activeCell="AY55" sqref="AY55"/>
      <selection pane="bottomLeft" activeCell="AY55" sqref="AY55"/>
      <selection pane="bottomRight" activeCell="G48" sqref="G48"/>
    </sheetView>
  </sheetViews>
  <sheetFormatPr defaultRowHeight="15" x14ac:dyDescent="0.25"/>
  <cols>
    <col min="1" max="1" width="24" customWidth="1"/>
    <col min="2" max="3" width="9.28515625" bestFit="1" customWidth="1"/>
    <col min="4" max="6" width="9.28515625" style="17" customWidth="1"/>
    <col min="7" max="7" width="9.28515625" bestFit="1" customWidth="1"/>
    <col min="8" max="8" width="9.28515625" style="17" customWidth="1"/>
    <col min="9" max="9" width="10.42578125" bestFit="1" customWidth="1"/>
    <col min="10" max="11" width="10.42578125" style="17" customWidth="1"/>
    <col min="12" max="12" width="9.28515625" bestFit="1" customWidth="1"/>
    <col min="13" max="14" width="9.28515625" style="17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17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17" customWidth="1"/>
    <col min="27" max="30" width="9.28515625" bestFit="1" customWidth="1"/>
  </cols>
  <sheetData>
    <row r="1" spans="1:32" s="17" customFormat="1" x14ac:dyDescent="0.25">
      <c r="A1" s="45" t="s">
        <v>276</v>
      </c>
    </row>
    <row r="2" spans="1:32" x14ac:dyDescent="0.25">
      <c r="A2" s="33" t="s">
        <v>277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25">
      <c r="A3" s="20" t="s">
        <v>278</v>
      </c>
      <c r="B3" s="21" t="s">
        <v>40</v>
      </c>
      <c r="C3" s="21" t="s">
        <v>279</v>
      </c>
      <c r="D3" s="21" t="s">
        <v>280</v>
      </c>
      <c r="E3" s="21" t="s">
        <v>281</v>
      </c>
      <c r="F3" s="21" t="s">
        <v>282</v>
      </c>
      <c r="G3" s="21" t="s">
        <v>48</v>
      </c>
      <c r="H3" s="21" t="s">
        <v>283</v>
      </c>
      <c r="I3" s="21" t="s">
        <v>50</v>
      </c>
      <c r="J3" s="21" t="s">
        <v>284</v>
      </c>
      <c r="K3" s="21" t="s">
        <v>285</v>
      </c>
      <c r="L3" s="21" t="s">
        <v>62</v>
      </c>
      <c r="M3" s="21" t="s">
        <v>286</v>
      </c>
      <c r="N3" s="21" t="s">
        <v>287</v>
      </c>
      <c r="O3" s="21" t="s">
        <v>64</v>
      </c>
      <c r="P3" s="21" t="s">
        <v>76</v>
      </c>
      <c r="Q3" s="21" t="s">
        <v>80</v>
      </c>
      <c r="R3" s="21" t="s">
        <v>82</v>
      </c>
      <c r="S3" s="21" t="s">
        <v>288</v>
      </c>
      <c r="T3" s="21" t="s">
        <v>96</v>
      </c>
      <c r="U3" s="21" t="s">
        <v>98</v>
      </c>
      <c r="V3" s="21" t="s">
        <v>106</v>
      </c>
      <c r="W3" s="21" t="s">
        <v>120</v>
      </c>
      <c r="X3" s="21" t="s">
        <v>122</v>
      </c>
      <c r="Y3" s="21" t="s">
        <v>124</v>
      </c>
      <c r="Z3" s="21" t="s">
        <v>289</v>
      </c>
      <c r="AA3" s="21" t="s">
        <v>130</v>
      </c>
      <c r="AB3" s="21" t="s">
        <v>132</v>
      </c>
      <c r="AC3" s="22" t="s">
        <v>136</v>
      </c>
      <c r="AD3" s="22" t="s">
        <v>140</v>
      </c>
      <c r="AE3" s="21" t="s">
        <v>290</v>
      </c>
      <c r="AF3" s="21" t="s">
        <v>291</v>
      </c>
    </row>
    <row r="4" spans="1:32" x14ac:dyDescent="0.25">
      <c r="A4" s="19" t="s">
        <v>292</v>
      </c>
      <c r="B4" s="15">
        <f>ptegu!BO61</f>
        <v>4.8448977772136717</v>
      </c>
      <c r="C4" s="15">
        <f>ptegu!BS61</f>
        <v>267.81699335173772</v>
      </c>
      <c r="D4" s="15">
        <f>ptegu!BT61</f>
        <v>1.6701170618077841</v>
      </c>
      <c r="E4" s="15">
        <f>ptegu!BX61</f>
        <v>3.7908951700502769</v>
      </c>
      <c r="F4" s="15">
        <f>ptegu!CE61</f>
        <v>1.1734566901373502</v>
      </c>
      <c r="G4" s="15">
        <f>ptegu!CG61</f>
        <v>176.45382839146984</v>
      </c>
      <c r="H4" s="15">
        <f>ptegu!CH61</f>
        <v>4.6507265705189909</v>
      </c>
      <c r="I4" s="15">
        <f>ptegu!CN61</f>
        <v>401073.4757458723</v>
      </c>
      <c r="J4" s="15"/>
      <c r="K4" s="15">
        <f>ptegu!CY61</f>
        <v>2408.2178143168276</v>
      </c>
      <c r="L4" s="15">
        <f>ptegu!DB61</f>
        <v>5060.9861094945663</v>
      </c>
      <c r="M4" s="15">
        <f>ptegu!DC61</f>
        <v>960.01788134782862</v>
      </c>
      <c r="N4" s="15">
        <f>ptegu!DE61</f>
        <v>3.6958919514907822</v>
      </c>
      <c r="O4" s="15">
        <f>ptegu!DF61</f>
        <v>0</v>
      </c>
      <c r="P4" s="15">
        <f>ptegu!DT61</f>
        <v>21497.800386032264</v>
      </c>
      <c r="Q4" s="15">
        <f>ptegu!DY61</f>
        <v>762913.82016403251</v>
      </c>
      <c r="R4" s="15">
        <f>ptegu!DZ61</f>
        <v>84768.207994724406</v>
      </c>
      <c r="S4" s="15">
        <f>ptegu!EL61</f>
        <v>7.7619145986242843</v>
      </c>
      <c r="T4" s="15">
        <f>ptegu!EP61</f>
        <v>1113.9300955107035</v>
      </c>
      <c r="U4" s="15">
        <f>ptegu!EQ61</f>
        <v>4624.3844342579587</v>
      </c>
      <c r="V4" s="15">
        <f>ptegu!EX61</f>
        <v>14340.290689412257</v>
      </c>
      <c r="W4" s="15">
        <f>ptegu!FD61</f>
        <v>1743.785856277429</v>
      </c>
      <c r="X4" s="15">
        <f>ptegu!FE61</f>
        <v>855.89072579761159</v>
      </c>
      <c r="Y4" s="15">
        <f>ptegu!FF61</f>
        <v>18899.039388038651</v>
      </c>
      <c r="Z4" s="15">
        <f>ptegu!FG61</f>
        <v>1.6970342765842739</v>
      </c>
      <c r="AA4" s="15">
        <f>ptegu!FJ61</f>
        <v>9007.2590797459616</v>
      </c>
      <c r="AB4" s="15">
        <f>ptegu!FK61</f>
        <v>227.43798284589442</v>
      </c>
      <c r="AC4" s="15">
        <f>ptegu!FM61</f>
        <v>820839.10614337539</v>
      </c>
      <c r="AD4" s="15">
        <f>ptegu!FP61</f>
        <v>18616.479491315593</v>
      </c>
      <c r="AE4" s="15">
        <f>ptegu!FS61</f>
        <v>596.39553016408399</v>
      </c>
      <c r="AF4" s="15">
        <f>ptegu!FV61</f>
        <v>279.5230670928616</v>
      </c>
    </row>
    <row r="5" spans="1:32" x14ac:dyDescent="0.25">
      <c r="A5" s="19" t="s">
        <v>293</v>
      </c>
      <c r="B5" s="15">
        <f>ptnonipm!BZ61</f>
        <v>3594.6627821588909</v>
      </c>
      <c r="C5" s="15">
        <f>ptnonipm!CD61</f>
        <v>2739.7615120571982</v>
      </c>
      <c r="D5" s="15">
        <f>ptnonipm!CE61</f>
        <v>12.479172119313427</v>
      </c>
      <c r="E5" s="15">
        <f>ptnonipm!CI61</f>
        <v>581.65513218457329</v>
      </c>
      <c r="F5" s="15">
        <f>ptnonipm!CQ61</f>
        <v>5.7100438142038472</v>
      </c>
      <c r="G5" s="15">
        <f>ptnonipm!CS61</f>
        <v>2415.5153473136538</v>
      </c>
      <c r="H5" s="15">
        <f>ptnonipm!CT61</f>
        <v>222.40731721813111</v>
      </c>
      <c r="I5" s="15">
        <f>ptnonipm!CZ61</f>
        <v>1162380.1070087494</v>
      </c>
      <c r="J5" s="15">
        <f>ptnonipm!DD61</f>
        <v>771.64326134426608</v>
      </c>
      <c r="K5" s="15">
        <f>ptnonipm!DQ61</f>
        <v>6140.176194776006</v>
      </c>
      <c r="L5" s="15">
        <f>ptnonipm!DT61</f>
        <v>13075.399879316723</v>
      </c>
      <c r="M5" s="15">
        <f>ptnonipm!DV61</f>
        <v>21775.124218836765</v>
      </c>
      <c r="N5" s="15">
        <f>ptnonipm!DX61</f>
        <v>11.279843853685669</v>
      </c>
      <c r="O5" s="15">
        <f>ptnonipm!DY61</f>
        <v>0</v>
      </c>
      <c r="P5" s="15">
        <f>ptnonipm!EO61</f>
        <v>63479.707868367164</v>
      </c>
      <c r="Q5" s="15">
        <f>ptnonipm!ET61</f>
        <v>700504.25634661049</v>
      </c>
      <c r="R5" s="15">
        <f>ptnonipm!EU61</f>
        <v>77833.75786128889</v>
      </c>
      <c r="S5" s="15">
        <f>ptnonipm!FH61</f>
        <v>313.14130967252822</v>
      </c>
      <c r="T5" s="15">
        <f>ptnonipm!FL61</f>
        <v>5191.4221669204271</v>
      </c>
      <c r="U5" s="15">
        <f>ptnonipm!FM61</f>
        <v>8156.2507140633525</v>
      </c>
      <c r="V5" s="15">
        <f>ptnonipm!FT61</f>
        <v>121632.68739760305</v>
      </c>
      <c r="W5" s="15">
        <f>ptnonipm!FZ61</f>
        <v>2391.1036261925474</v>
      </c>
      <c r="X5" s="15">
        <f>ptnonipm!GA61</f>
        <v>2222.0882604688354</v>
      </c>
      <c r="Y5" s="15">
        <f>ptnonipm!GB61</f>
        <v>36891.37597081776</v>
      </c>
      <c r="Z5" s="15">
        <f>ptnonipm!GC61</f>
        <v>21.479705680507365</v>
      </c>
      <c r="AA5" s="15">
        <f>ptnonipm!GF61</f>
        <v>29117.614705691547</v>
      </c>
      <c r="AB5" s="15">
        <f>ptnonipm!GG61</f>
        <v>1653.1652755264195</v>
      </c>
      <c r="AC5" s="15">
        <f>ptnonipm!GI61</f>
        <v>445494.8504442554</v>
      </c>
      <c r="AD5" s="15">
        <f>ptnonipm!GL61</f>
        <v>1134.8277819952275</v>
      </c>
      <c r="AE5" s="15">
        <f>ptnonipm!GO61</f>
        <v>9861.0358358297344</v>
      </c>
      <c r="AF5" s="15">
        <f>ptnonipm!GT61</f>
        <v>7788.668699045722</v>
      </c>
    </row>
    <row r="6" spans="1:32" s="17" customFormat="1" x14ac:dyDescent="0.25">
      <c r="A6" s="19" t="s">
        <v>294</v>
      </c>
      <c r="B6" s="15">
        <f>pt_oilgas!BO61</f>
        <v>83.144108254725197</v>
      </c>
      <c r="C6" s="15">
        <f>pt_oilgas!BS61</f>
        <v>2156.4056536298472</v>
      </c>
      <c r="D6" s="56">
        <f>pt_oilgas!BT61</f>
        <v>2.9229442790676123E-2</v>
      </c>
      <c r="E6" s="15">
        <f>pt_oilgas!BX61</f>
        <v>262.0575032915873</v>
      </c>
      <c r="F6" s="52">
        <f>pt_oilgas!CE61</f>
        <v>5.3739062039514498E-3</v>
      </c>
      <c r="G6" s="15">
        <f>pt_oilgas!CG61</f>
        <v>1.89060214142041E-2</v>
      </c>
      <c r="H6" s="15">
        <f>pt_oilgas!CH61</f>
        <v>3.0570316547524783</v>
      </c>
      <c r="I6" s="15">
        <f>pt_oilgas!CN61</f>
        <v>233619.36605117031</v>
      </c>
      <c r="J6" s="15"/>
      <c r="K6" s="15">
        <f>pt_oilgas!CX61</f>
        <v>11852.303972831627</v>
      </c>
      <c r="L6" s="15">
        <f>pt_oilgas!DA61</f>
        <v>13.4230668960255</v>
      </c>
      <c r="M6" s="15">
        <f>pt_oilgas!DB61</f>
        <v>2970.1337275051756</v>
      </c>
      <c r="N6" s="56">
        <f>pt_oilgas!DD61</f>
        <v>0.16610587245959885</v>
      </c>
      <c r="O6" s="15">
        <f>pt_oilgas!DE61</f>
        <v>0</v>
      </c>
      <c r="P6" s="15">
        <f>pt_oilgas!DT61</f>
        <v>8295.0147693311628</v>
      </c>
      <c r="Q6" s="15">
        <f>pt_oilgas!DY61</f>
        <v>378087.02311565739</v>
      </c>
      <c r="R6" s="15">
        <f>pt_oilgas!DZ61</f>
        <v>42009.55141272569</v>
      </c>
      <c r="S6" s="15">
        <f>pt_oilgas!EL61</f>
        <v>20.733683193369856</v>
      </c>
      <c r="T6" s="15">
        <f>pt_oilgas!EP61</f>
        <v>343.32849788097576</v>
      </c>
      <c r="U6" s="15">
        <f>pt_oilgas!EQ61</f>
        <v>1109.8082243940446</v>
      </c>
      <c r="V6" s="15">
        <f>pt_oilgas!EX61</f>
        <v>1338.9201705282173</v>
      </c>
      <c r="W6" s="15">
        <f>pt_oilgas!FD61</f>
        <v>555.40035162359106</v>
      </c>
      <c r="X6" s="15">
        <f>pt_oilgas!FE61</f>
        <v>298.32842223304846</v>
      </c>
      <c r="Y6" s="15">
        <f>pt_oilgas!FF61</f>
        <v>5702.3862229054821</v>
      </c>
      <c r="Z6" s="15">
        <f>pt_oilgas!FG61</f>
        <v>3.0653445212780976</v>
      </c>
      <c r="AA6" s="15">
        <f>pt_oilgas!FJ61</f>
        <v>1250.8943298354857</v>
      </c>
      <c r="AB6" s="15">
        <f>pt_oilgas!FK61</f>
        <v>52.089269109921617</v>
      </c>
      <c r="AC6" s="15">
        <f>pt_oilgas!FM61</f>
        <v>37162.31564029587</v>
      </c>
      <c r="AD6" s="15">
        <f>pt_oilgas!FP61</f>
        <v>0.10213112276129535</v>
      </c>
      <c r="AE6" s="15">
        <f>pt_oilgas!FS61</f>
        <v>3179.9188849812758</v>
      </c>
      <c r="AF6" s="15">
        <f>pt_oilgas!FV61</f>
        <v>1341.3096084255037</v>
      </c>
    </row>
    <row r="7" spans="1:32" s="17" customFormat="1" x14ac:dyDescent="0.25">
      <c r="A7" s="19" t="s">
        <v>228</v>
      </c>
      <c r="B7" s="46">
        <f>airports!AL62</f>
        <v>1760.0658570901808</v>
      </c>
      <c r="C7" s="46">
        <f>airports!AN62</f>
        <v>648.21808311906739</v>
      </c>
      <c r="D7" s="88">
        <f>airports!AO62</f>
        <v>0.28473123121405874</v>
      </c>
      <c r="E7" s="46">
        <f>airports!AP62</f>
        <v>585.72967920463464</v>
      </c>
      <c r="F7" s="87"/>
      <c r="G7" s="46"/>
      <c r="H7" s="46"/>
      <c r="I7" s="46">
        <f>airports!AR62</f>
        <v>324845.5560315093</v>
      </c>
      <c r="J7" s="46">
        <f>airports!AT62</f>
        <v>18.885487458148962</v>
      </c>
      <c r="K7" s="15">
        <f>airports!BF62</f>
        <v>4180.2140261216691</v>
      </c>
      <c r="L7" s="15"/>
      <c r="M7" s="15">
        <f>airports!BI62</f>
        <v>14.933438825143519</v>
      </c>
      <c r="N7" s="88"/>
      <c r="O7" s="46">
        <f>airports!BL62</f>
        <v>656.40304259495213</v>
      </c>
      <c r="Q7" s="46">
        <f>airports!BX62</f>
        <v>73845.362254937558</v>
      </c>
      <c r="R7" s="46">
        <f>airports!BY62</f>
        <v>7548.6389466885275</v>
      </c>
      <c r="S7" s="46">
        <f>airports!CH62</f>
        <v>90.320214077527297</v>
      </c>
      <c r="T7" s="46">
        <f>airports!CL62</f>
        <v>5.0203935552424481E-3</v>
      </c>
      <c r="U7" s="46">
        <f>airports!CM62</f>
        <v>2532.1672396774907</v>
      </c>
      <c r="V7" s="46">
        <f>airports!CT62</f>
        <v>961.27051309477508</v>
      </c>
      <c r="W7" s="46">
        <f>airports!CZ62</f>
        <v>156.43909530118631</v>
      </c>
      <c r="X7" s="46">
        <f>airports!DA62</f>
        <v>4.8900191549359082E-2</v>
      </c>
      <c r="Y7" s="46">
        <f>airports!DB62</f>
        <v>1394.8669772120099</v>
      </c>
      <c r="Z7" s="46"/>
      <c r="AA7" s="46">
        <f>airports!DE62</f>
        <v>500.56486655611599</v>
      </c>
      <c r="AB7" s="46">
        <f>airports!DF62</f>
        <v>9.7958285722074499E-5</v>
      </c>
      <c r="AC7" s="46">
        <f>airports!DG62</f>
        <v>8922.4421140952272</v>
      </c>
      <c r="AD7" s="46">
        <f>airports!DJ62</f>
        <v>0</v>
      </c>
      <c r="AE7" s="59">
        <f>airports!DM62</f>
        <v>433.60641792112136</v>
      </c>
      <c r="AF7" s="46">
        <f>airports!DP62</f>
        <v>273.56919097750136</v>
      </c>
    </row>
    <row r="8" spans="1:32" x14ac:dyDescent="0.25">
      <c r="A8" s="19" t="s">
        <v>295</v>
      </c>
      <c r="B8" s="15">
        <f>canmex_point!R49</f>
        <v>207.83116260287952</v>
      </c>
      <c r="C8" s="15">
        <f>canmex_point!T49</f>
        <v>2713.7654878491426</v>
      </c>
      <c r="D8" s="15"/>
      <c r="E8" s="15"/>
      <c r="F8" s="15"/>
      <c r="G8" s="15"/>
      <c r="H8" s="15"/>
      <c r="I8" s="15">
        <f>canmex_point!V49</f>
        <v>1136417.8525848866</v>
      </c>
      <c r="J8" s="15"/>
      <c r="K8" s="15">
        <f>canmex_point!AC49</f>
        <v>7527.4400530555649</v>
      </c>
      <c r="L8" s="15"/>
      <c r="M8" s="15"/>
      <c r="N8" s="15"/>
      <c r="O8" s="15">
        <f>canmex_point!AF49</f>
        <v>40.87185478999659</v>
      </c>
      <c r="P8" s="15">
        <f>canmex_point!AO49</f>
        <v>19109.225663174107</v>
      </c>
      <c r="Q8" s="15">
        <f>canmex_point!AR49</f>
        <v>625295.86342424562</v>
      </c>
      <c r="R8" s="15">
        <f>canmex_point!AS49</f>
        <v>69436.436079004226</v>
      </c>
      <c r="S8" s="15"/>
      <c r="T8" s="15">
        <f>canmex_point!BA49</f>
        <v>1067.3804514727944</v>
      </c>
      <c r="U8" s="15">
        <f>canmex_point!BB49</f>
        <v>2178.8078339713443</v>
      </c>
      <c r="V8" s="15">
        <f>canmex_point!BH49</f>
        <v>82274.299649952212</v>
      </c>
      <c r="W8" s="15">
        <f>canmex_point!BN49</f>
        <v>734.97208531381307</v>
      </c>
      <c r="X8" s="15">
        <f>canmex_point!BO49</f>
        <v>601.32835203894501</v>
      </c>
      <c r="Y8" s="15">
        <f>canmex_point!BP49</f>
        <v>10392.67821027191</v>
      </c>
      <c r="Z8" s="15"/>
      <c r="AA8" s="15">
        <f>canmex_point!BS49</f>
        <v>8863.6809431656638</v>
      </c>
      <c r="AB8" s="15">
        <f>canmex_point!BT49</f>
        <v>357.76930321550009</v>
      </c>
      <c r="AC8" s="15">
        <f>canmex_point!BU49</f>
        <v>793129.71071866422</v>
      </c>
      <c r="AD8" s="15">
        <f>canmex_point!BW49</f>
        <v>7691.2595361706035</v>
      </c>
      <c r="AE8" s="15"/>
      <c r="AF8" s="15"/>
    </row>
    <row r="9" spans="1:32" x14ac:dyDescent="0.25">
      <c r="A9" s="19" t="s">
        <v>296</v>
      </c>
      <c r="B9" s="15">
        <f>'ptfire-rx'!AQ61</f>
        <v>50730.420456000713</v>
      </c>
      <c r="C9" s="15">
        <f>'ptfire-rx'!AS61</f>
        <v>17575.894957108339</v>
      </c>
      <c r="D9" s="15">
        <f>'ptfire-rx'!AT61</f>
        <v>45.420251140156964</v>
      </c>
      <c r="E9" s="15">
        <f>'ptfire-rx'!AU61</f>
        <v>13230.103005355682</v>
      </c>
      <c r="F9" s="15"/>
      <c r="G9" s="15"/>
      <c r="H9" s="15"/>
      <c r="I9" s="15">
        <f>'ptfire-rx'!AX61</f>
        <v>7175000.8200255595</v>
      </c>
      <c r="J9" s="15"/>
      <c r="K9" s="15">
        <f>'ptfire-rx'!BF61</f>
        <v>105740.34343991485</v>
      </c>
      <c r="L9" s="15"/>
      <c r="M9" s="15">
        <f>'ptfire-rx'!BI61</f>
        <v>1151.0585849541608</v>
      </c>
      <c r="N9" s="15"/>
      <c r="O9" s="15">
        <f>'ptfire-rx'!BK61</f>
        <v>0</v>
      </c>
      <c r="P9" s="15">
        <f>'ptfire-rx'!BW61</f>
        <v>114884.23894816324</v>
      </c>
      <c r="Q9" s="15">
        <f>'ptfire-rx'!BZ61</f>
        <v>126533.81204100743</v>
      </c>
      <c r="R9" s="15">
        <f>'ptfire-rx'!CA61</f>
        <v>14059.313905252682</v>
      </c>
      <c r="S9" s="15">
        <f>'ptfire-rx'!CJ61</f>
        <v>1174.5278980939581</v>
      </c>
      <c r="T9" s="15">
        <f>'ptfire-rx'!CN61</f>
        <v>3410.3660241038301</v>
      </c>
      <c r="U9" s="15">
        <f>'ptfire-rx'!CO61</f>
        <v>29917.01250385361</v>
      </c>
      <c r="V9" s="15">
        <f>'ptfire-rx'!CU61</f>
        <v>112287.60594872368</v>
      </c>
      <c r="W9" s="15">
        <f>'ptfire-rx'!DA61</f>
        <v>1624.7670771116304</v>
      </c>
      <c r="X9" s="15">
        <f>'ptfire-rx'!DB61</f>
        <v>1008.5087943380772</v>
      </c>
      <c r="Y9" s="15">
        <f>'ptfire-rx'!DC61</f>
        <v>363550.02857764112</v>
      </c>
      <c r="Z9" s="15"/>
      <c r="AA9" s="15">
        <f>'ptfire-rx'!DF61</f>
        <v>3161.0629101204536</v>
      </c>
      <c r="AB9" s="15">
        <f>'ptfire-rx'!DG61</f>
        <v>3.2057315874386165</v>
      </c>
      <c r="AC9" s="15">
        <f>'ptfire-rx'!DH61</f>
        <v>64702.684658119106</v>
      </c>
      <c r="AD9" s="15">
        <f>'ptfire-rx'!DK61</f>
        <v>0</v>
      </c>
      <c r="AE9" s="15">
        <f>'ptfire-rx'!DN61</f>
        <v>12438.802952609069</v>
      </c>
      <c r="AF9" s="15">
        <f>'ptfire-rx'!DQ61</f>
        <v>7714.718754579575</v>
      </c>
    </row>
    <row r="10" spans="1:32" s="17" customFormat="1" x14ac:dyDescent="0.25">
      <c r="A10" s="19" t="s">
        <v>297</v>
      </c>
      <c r="B10" s="15">
        <f>'ptfire-wild'!AO61</f>
        <v>138607.98644951533</v>
      </c>
      <c r="C10" s="15">
        <f>'ptfire-wild'!AQ61</f>
        <v>37389.794396385754</v>
      </c>
      <c r="D10" s="15">
        <f>'ptfire-wild'!AR61</f>
        <v>102.36786799208073</v>
      </c>
      <c r="E10" s="15">
        <f>'ptfire-wild'!AS61</f>
        <v>22146.270148574087</v>
      </c>
      <c r="F10" s="15"/>
      <c r="G10" s="15"/>
      <c r="H10" s="15"/>
      <c r="I10" s="15">
        <f>'ptfire-wild'!AV61</f>
        <v>18664885.861802317</v>
      </c>
      <c r="J10" s="15"/>
      <c r="K10" s="15">
        <f>'ptfire-wild'!BD61</f>
        <v>249445.95698000709</v>
      </c>
      <c r="L10" s="15"/>
      <c r="M10" s="15">
        <f>'ptfire-wild'!BG61</f>
        <v>3941.2970865927432</v>
      </c>
      <c r="N10" s="15"/>
      <c r="O10" s="15">
        <f>'ptfire-wild'!BI61</f>
        <v>0</v>
      </c>
      <c r="P10" s="15">
        <f>'ptfire-wild'!BU61</f>
        <v>306009.26541174133</v>
      </c>
      <c r="Q10" s="15">
        <f>'ptfire-wild'!BX61</f>
        <v>215576.70389886905</v>
      </c>
      <c r="R10" s="15">
        <f>'ptfire-wild'!BY61</f>
        <v>23952.967666908015</v>
      </c>
      <c r="S10" s="15">
        <f>'ptfire-wild'!CH61</f>
        <v>2581.9612192211089</v>
      </c>
      <c r="T10" s="15">
        <f>'ptfire-wild'!CL61</f>
        <v>11835.28725127076</v>
      </c>
      <c r="U10" s="15">
        <f>'ptfire-wild'!CM61</f>
        <v>143559.62636311093</v>
      </c>
      <c r="V10" s="15">
        <f>'ptfire-wild'!CS61</f>
        <v>287550.59698498825</v>
      </c>
      <c r="W10" s="15">
        <f>'ptfire-wild'!CY61</f>
        <v>2714.6404198712025</v>
      </c>
      <c r="X10" s="15">
        <f>'ptfire-wild'!CZ61</f>
        <v>3350.9350982333058</v>
      </c>
      <c r="Y10" s="15">
        <f>'ptfire-wild'!DA61</f>
        <v>821618.85654070624</v>
      </c>
      <c r="Z10" s="15"/>
      <c r="AA10" s="15">
        <f>'ptfire-wild'!DD61</f>
        <v>10304.574961351811</v>
      </c>
      <c r="AB10" s="15">
        <f>'ptfire-wild'!DE61</f>
        <v>8.3374589244419557</v>
      </c>
      <c r="AC10" s="15">
        <f>'ptfire-wild'!DF61</f>
        <v>135616.96647254535</v>
      </c>
      <c r="AD10" s="15">
        <f>'ptfire-wild'!DI61</f>
        <v>0</v>
      </c>
      <c r="AE10" s="15">
        <f>'ptfire-wild'!DL61</f>
        <v>28261.531278503768</v>
      </c>
      <c r="AF10" s="15">
        <f>'ptfire-wild'!DO61</f>
        <v>23767.31813412235</v>
      </c>
    </row>
    <row r="11" spans="1:32" s="17" customFormat="1" x14ac:dyDescent="0.25">
      <c r="A11" s="19" t="s">
        <v>298</v>
      </c>
      <c r="B11" s="15">
        <f>ptfire_othna!O64</f>
        <v>10717.491469626722</v>
      </c>
      <c r="C11" s="15">
        <f>ptfire_othna!Q64</f>
        <v>5828.38602006155</v>
      </c>
      <c r="D11" s="15"/>
      <c r="E11" s="15"/>
      <c r="F11" s="15"/>
      <c r="G11" s="15"/>
      <c r="H11" s="15"/>
      <c r="I11" s="15">
        <f>ptfire_othna!S64</f>
        <v>898494.22474244656</v>
      </c>
      <c r="J11" s="15"/>
      <c r="K11" s="15">
        <f>ptfire_othna!Z64</f>
        <v>23608.088808305813</v>
      </c>
      <c r="L11" s="15"/>
      <c r="M11" s="15"/>
      <c r="N11" s="15"/>
      <c r="O11" s="15">
        <f>ptfire_othna!AD64</f>
        <v>0</v>
      </c>
      <c r="P11" s="15">
        <f>ptfire_othna!AM64</f>
        <v>12959.15495285297</v>
      </c>
      <c r="Q11" s="15">
        <f>ptfire_othna!AP64</f>
        <v>22149.899161671125</v>
      </c>
      <c r="R11" s="15">
        <f>ptfire_othna!AQ64</f>
        <v>2461.1000658858743</v>
      </c>
      <c r="S11" s="15"/>
      <c r="T11" s="15">
        <f>ptfire_othna!AY64</f>
        <v>270.08967438596272</v>
      </c>
      <c r="U11" s="15">
        <f>ptfire_othna!AZ64</f>
        <v>4110.1012773831035</v>
      </c>
      <c r="V11" s="15">
        <f>ptfire_othna!BF64</f>
        <v>20706.395118871049</v>
      </c>
      <c r="W11" s="15">
        <f>ptfire_othna!BL64</f>
        <v>140.94652531095727</v>
      </c>
      <c r="X11" s="15">
        <f>ptfire_othna!BM64</f>
        <v>37.038612871622604</v>
      </c>
      <c r="Y11" s="15">
        <f>ptfire_othna!BN64</f>
        <v>59636.915562541588</v>
      </c>
      <c r="Z11" s="15"/>
      <c r="AA11" s="15">
        <f>ptfire_othna!BQ64</f>
        <v>173.27147912809053</v>
      </c>
      <c r="AB11" s="15">
        <f>ptfire_othna!BR64</f>
        <v>1.9170495766855573</v>
      </c>
      <c r="AC11" s="15">
        <f>ptfire_othna!BS64</f>
        <v>7768.0149975390414</v>
      </c>
      <c r="AD11" s="15">
        <f>ptfire_othna!BU64</f>
        <v>0</v>
      </c>
      <c r="AF11" s="15"/>
    </row>
    <row r="12" spans="1:32" x14ac:dyDescent="0.25">
      <c r="A12" s="19" t="s">
        <v>233</v>
      </c>
      <c r="B12" s="15">
        <f>nonpt!BM62</f>
        <v>17787.724564637927</v>
      </c>
      <c r="C12" s="15">
        <f>nonpt!BQ62</f>
        <v>6986.8003762198568</v>
      </c>
      <c r="D12" s="15">
        <f>nonpt!BR62</f>
        <v>7.0161800269586143</v>
      </c>
      <c r="E12" s="15">
        <f>nonpt!BV62</f>
        <v>1044.0144391219371</v>
      </c>
      <c r="F12" s="15">
        <f>nonpt!CD62</f>
        <v>0.11321486981864481</v>
      </c>
      <c r="G12" s="15"/>
      <c r="H12" s="15">
        <f>nonpt!CF62</f>
        <v>33.260272984055391</v>
      </c>
      <c r="I12" s="15">
        <f>nonpt!CL62</f>
        <v>2208172.7473359858</v>
      </c>
      <c r="J12" s="15"/>
      <c r="K12" s="15">
        <f>nonpt!CV62</f>
        <v>7495.6257655401068</v>
      </c>
      <c r="L12" s="15">
        <f>nonpt!CY62</f>
        <v>1509.5632923023577</v>
      </c>
      <c r="M12" s="15">
        <f>nonpt!CZ62</f>
        <v>8565.9156597816364</v>
      </c>
      <c r="N12" s="15">
        <f>nonpt!DB62</f>
        <v>5.4774380572996542</v>
      </c>
      <c r="O12" s="15">
        <f>nonpt!DC62</f>
        <v>0</v>
      </c>
      <c r="P12" s="15">
        <f>nonpt!DR62</f>
        <v>145811.99300161126</v>
      </c>
      <c r="Q12" s="15">
        <f>nonpt!DW62</f>
        <v>667069.75214546965</v>
      </c>
      <c r="R12" s="15">
        <f>nonpt!DX62</f>
        <v>74118.870106291914</v>
      </c>
      <c r="S12" s="15">
        <f>nonpt!EG62</f>
        <v>154.54983557943356</v>
      </c>
      <c r="T12" s="15">
        <f>nonpt!EK62</f>
        <v>22383.639565847723</v>
      </c>
      <c r="U12" s="15">
        <f>nonpt!EL62</f>
        <v>39277.094997160362</v>
      </c>
      <c r="V12" s="15">
        <f>nonpt!ES62</f>
        <v>90726.951184169549</v>
      </c>
      <c r="W12" s="15">
        <f>nonpt!EY62</f>
        <v>3996.1240539597679</v>
      </c>
      <c r="X12" s="15">
        <f>nonpt!EZ62</f>
        <v>1805.3009898100129</v>
      </c>
      <c r="Y12" s="15">
        <f>nonpt!FA62</f>
        <v>289887.01282712963</v>
      </c>
      <c r="Z12" s="62">
        <f>nonpt!FB62</f>
        <v>5.1115859993200126E-2</v>
      </c>
      <c r="AA12" s="15">
        <f>nonpt!FE62</f>
        <v>20031.480805860607</v>
      </c>
      <c r="AB12" s="15">
        <f>nonpt!FF62</f>
        <v>56.649661114458382</v>
      </c>
      <c r="AC12" s="15">
        <f>nonpt!FG62</f>
        <v>107655.72937120449</v>
      </c>
      <c r="AD12" s="15">
        <f>nonpt!FJ62</f>
        <v>1545.1908732034381</v>
      </c>
      <c r="AE12" s="15">
        <f>nonpt!FM62</f>
        <v>9690.9385616496147</v>
      </c>
      <c r="AF12" s="15">
        <f>nonpt!FP62</f>
        <v>3896.5783804827734</v>
      </c>
    </row>
    <row r="13" spans="1:32" s="17" customFormat="1" x14ac:dyDescent="0.25">
      <c r="A13" s="19" t="s">
        <v>299</v>
      </c>
      <c r="B13" s="15">
        <f>ptagfire!X61</f>
        <v>2700.4843966393578</v>
      </c>
      <c r="C13" s="15">
        <f>ptagfire!Z61</f>
        <v>1455.2053211974994</v>
      </c>
      <c r="D13" s="15"/>
      <c r="E13" s="15">
        <f>ptagfire!AA61</f>
        <v>650.86538148208024</v>
      </c>
      <c r="F13" s="15"/>
      <c r="G13" s="15"/>
      <c r="H13" s="15"/>
      <c r="I13" s="15">
        <f>ptagfire!AC61</f>
        <v>664809.13175271684</v>
      </c>
      <c r="J13" s="15"/>
      <c r="K13" s="15">
        <f>ptagfire!AK61</f>
        <v>5487.755162904913</v>
      </c>
      <c r="L13" s="15"/>
      <c r="M13" s="15">
        <f>ptagfire!AN61</f>
        <v>997.18883284379899</v>
      </c>
      <c r="N13" s="15"/>
      <c r="O13" s="15">
        <f>ptagfire!AP61</f>
        <v>0</v>
      </c>
      <c r="P13" s="15">
        <f>ptagfire!AY61</f>
        <v>140944.13383312876</v>
      </c>
      <c r="Q13" s="15">
        <f>ptagfire!BB61</f>
        <v>25231.2437860471</v>
      </c>
      <c r="R13" s="15">
        <f>ptagfire!BC61</f>
        <v>2803.4717837863241</v>
      </c>
      <c r="S13" s="15"/>
      <c r="T13" s="15">
        <f>ptagfire!BK61</f>
        <v>6277.3771937666579</v>
      </c>
      <c r="U13" s="15">
        <f>ptagfire!BL61</f>
        <v>7612.2034975530269</v>
      </c>
      <c r="V13" s="15">
        <f>ptagfire!BR61</f>
        <v>35638.91489324189</v>
      </c>
      <c r="W13" s="15">
        <f>ptagfire!BX61</f>
        <v>1206.4549830098358</v>
      </c>
      <c r="X13" s="15">
        <f>ptagfire!BY61</f>
        <v>229.45941501879733</v>
      </c>
      <c r="Y13" s="15">
        <f>ptagfire!BZ61</f>
        <v>25337.965842833779</v>
      </c>
      <c r="Z13" s="15"/>
      <c r="AA13" s="15">
        <f>ptagfire!CC61</f>
        <v>1130.2131141738439</v>
      </c>
      <c r="AB13" s="15">
        <f>ptagfire!CD61</f>
        <v>0.64600604931301597</v>
      </c>
      <c r="AC13" s="15">
        <f>ptagfire!CE61</f>
        <v>11024.195065323467</v>
      </c>
      <c r="AD13" s="15">
        <f>ptagfire!CH61</f>
        <v>0</v>
      </c>
      <c r="AE13" s="15">
        <f>ptagfire!CK61</f>
        <v>1141.4906982040118</v>
      </c>
      <c r="AF13" s="15">
        <f>ptagfire!CN61</f>
        <v>257.00435045762811</v>
      </c>
    </row>
    <row r="14" spans="1:32" s="17" customFormat="1" x14ac:dyDescent="0.25">
      <c r="A14" s="19" t="s">
        <v>235</v>
      </c>
      <c r="B14" s="15">
        <f>np_oilgas!AX62</f>
        <v>2212.7484721555384</v>
      </c>
      <c r="C14" s="15">
        <f>np_oilgas!BB62</f>
        <v>31140.068102531182</v>
      </c>
      <c r="D14" s="15"/>
      <c r="E14" s="15">
        <f>np_oilgas!BE62</f>
        <v>598.28335787299397</v>
      </c>
      <c r="F14" s="56">
        <f>np_oilgas!BK62</f>
        <v>8.52141516005002E-6</v>
      </c>
      <c r="G14" s="15">
        <f>np_oilgas!BM62</f>
        <v>0.47935345489830955</v>
      </c>
      <c r="H14" s="15"/>
      <c r="I14" s="15">
        <f>np_oilgas!BQ62</f>
        <v>623577.64297207585</v>
      </c>
      <c r="J14" s="15"/>
      <c r="K14" s="15">
        <f>np_oilgas!BZ62</f>
        <v>39323.763343469538</v>
      </c>
      <c r="L14" s="15"/>
      <c r="M14" s="15">
        <f>np_oilgas!CC62</f>
        <v>2413.6809585855212</v>
      </c>
      <c r="N14" s="15">
        <f>np_oilgas!CE62</f>
        <v>1.862681972248089E-3</v>
      </c>
      <c r="O14" s="15">
        <f>np_oilgas!CF62</f>
        <v>0</v>
      </c>
      <c r="P14" s="15">
        <f>np_oilgas!CS62</f>
        <v>16.203840830565895</v>
      </c>
      <c r="Q14" s="15">
        <f>np_oilgas!CX62</f>
        <v>515742.2249755208</v>
      </c>
      <c r="R14" s="15">
        <f>np_oilgas!CY62</f>
        <v>57304.676802405709</v>
      </c>
      <c r="S14" s="15">
        <f>np_oilgas!DH62</f>
        <v>126.57408929817821</v>
      </c>
      <c r="T14" s="15">
        <f>np_oilgas!DL62</f>
        <v>218.12369034279854</v>
      </c>
      <c r="U14" s="15">
        <f>np_oilgas!DM62</f>
        <v>528.38284143359124</v>
      </c>
      <c r="V14" s="15">
        <f>np_oilgas!DT62</f>
        <v>87.735816965335488</v>
      </c>
      <c r="W14" s="15">
        <f>np_oilgas!DZ62</f>
        <v>352.63322374838367</v>
      </c>
      <c r="X14" s="15">
        <f>np_oilgas!EA62</f>
        <v>196.64380951512385</v>
      </c>
      <c r="Y14" s="15">
        <f>np_oilgas!EB62</f>
        <v>3641.4825405882762</v>
      </c>
      <c r="Z14" s="15">
        <f>np_oilgas!EC62</f>
        <v>13.011453143758098</v>
      </c>
      <c r="AA14" s="15">
        <f>np_oilgas!EF62</f>
        <v>1398.6327997828294</v>
      </c>
      <c r="AB14" s="15">
        <f>np_oilgas!EG62</f>
        <v>2.0056118652755499E-7</v>
      </c>
      <c r="AC14" s="15">
        <f>np_oilgas!EH62</f>
        <v>136397.65932832457</v>
      </c>
      <c r="AD14" s="15">
        <f>np_oilgas!EK62</f>
        <v>0</v>
      </c>
      <c r="AE14" s="15">
        <f>np_oilgas!EN62</f>
        <v>19326.07568600637</v>
      </c>
      <c r="AF14" s="15">
        <f>np_oilgas!EQ62</f>
        <v>31512.946154254347</v>
      </c>
    </row>
    <row r="15" spans="1:32" s="17" customFormat="1" x14ac:dyDescent="0.25">
      <c r="A15" s="19" t="s">
        <v>300</v>
      </c>
      <c r="B15" s="15">
        <f>rwc!AI61</f>
        <v>33130.530622926199</v>
      </c>
      <c r="C15" s="15">
        <f>rwc!AK61</f>
        <v>13676.745655345991</v>
      </c>
      <c r="D15" s="15">
        <f>rwc!AL61</f>
        <v>31.294114682548607</v>
      </c>
      <c r="E15" s="15">
        <f>rwc!AM61</f>
        <v>3691.5206873565303</v>
      </c>
      <c r="F15" s="15"/>
      <c r="G15" s="15"/>
      <c r="H15" s="15"/>
      <c r="I15" s="15">
        <f>rwc!AQ61</f>
        <v>3173498.5025173356</v>
      </c>
      <c r="J15" s="15"/>
      <c r="K15" s="15">
        <f>rwc!AY61</f>
        <v>36636.414907783408</v>
      </c>
      <c r="L15" s="15"/>
      <c r="M15" s="15"/>
      <c r="N15" s="57">
        <f>rwc!BC61</f>
        <v>0.42850051443677128</v>
      </c>
      <c r="O15" s="15">
        <f>rwc!BD61</f>
        <v>0</v>
      </c>
      <c r="P15" s="15">
        <f>rwc!BO61</f>
        <v>23028.581946689064</v>
      </c>
      <c r="Q15" s="15">
        <f>rwc!BT61</f>
        <v>45010.340440304448</v>
      </c>
      <c r="R15" s="15">
        <f>rwc!BU61</f>
        <v>5001.1496592451031</v>
      </c>
      <c r="S15" s="15">
        <f>rwc!CD61</f>
        <v>1913.7586933972311</v>
      </c>
      <c r="T15" s="15">
        <f>rwc!CH61</f>
        <v>1444.4730908954407</v>
      </c>
      <c r="U15" s="15">
        <f>rwc!CI61</f>
        <v>27180.137195297844</v>
      </c>
      <c r="V15" s="15">
        <f>rwc!CP61</f>
        <v>3841.417708285082</v>
      </c>
      <c r="W15" s="15">
        <f>rwc!CV61</f>
        <v>730.76220823199856</v>
      </c>
      <c r="X15" s="15">
        <f>rwc!CW61</f>
        <v>925.63109546844498</v>
      </c>
      <c r="Y15" s="15">
        <f>rwc!CX61</f>
        <v>257317.36666929378</v>
      </c>
      <c r="Z15" s="15"/>
      <c r="AA15" s="15">
        <f>rwc!DA61</f>
        <v>1997.4140465031492</v>
      </c>
      <c r="AB15" s="15">
        <f>rwc!DB61</f>
        <v>0</v>
      </c>
      <c r="AC15" s="15">
        <f>rwc!DC61</f>
        <v>12758.444699017624</v>
      </c>
      <c r="AD15" s="15">
        <f>rwc!DE61</f>
        <v>0</v>
      </c>
      <c r="AE15" s="15">
        <f>rwc!DH61</f>
        <v>5189.0776522487959</v>
      </c>
      <c r="AF15" s="15">
        <f>rwc!DK61</f>
        <v>2576.7289311420031</v>
      </c>
    </row>
    <row r="16" spans="1:32" s="17" customFormat="1" x14ac:dyDescent="0.25">
      <c r="A16" s="19" t="s">
        <v>236</v>
      </c>
      <c r="B16" s="15">
        <f>np_solvents!AL62</f>
        <v>128.5203004667224</v>
      </c>
      <c r="C16" s="15">
        <f>np_solvents!AN62</f>
        <v>348.98887592832625</v>
      </c>
      <c r="D16" s="56"/>
      <c r="E16" s="56"/>
      <c r="F16" s="15"/>
      <c r="G16" s="15"/>
      <c r="H16" s="15">
        <f>np_solvents!AP62</f>
        <v>1.31045676204291E-2</v>
      </c>
      <c r="I16" s="15"/>
      <c r="J16" s="15"/>
      <c r="K16" s="15">
        <f>np_solvents!BC62</f>
        <v>3.0082478222559548</v>
      </c>
      <c r="L16" s="15"/>
      <c r="M16" s="15">
        <f>np_solvents!BF62</f>
        <v>12129.180681792797</v>
      </c>
      <c r="N16" s="57">
        <f>np_solvents!BH62</f>
        <v>1.57942342713184E-3</v>
      </c>
      <c r="O16" s="15"/>
      <c r="P16" s="15"/>
      <c r="Q16" s="15"/>
      <c r="R16" s="15"/>
      <c r="S16" s="15">
        <f>np_solvents!BV62</f>
        <v>5288.0719615596709</v>
      </c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>
        <f>np_solvents!CD62</f>
        <v>85924.590539369019</v>
      </c>
      <c r="AF16" s="15">
        <f>np_solvents!CI62</f>
        <v>66025.106096906893</v>
      </c>
    </row>
    <row r="17" spans="1:32" x14ac:dyDescent="0.25">
      <c r="A17" s="51" t="s">
        <v>301</v>
      </c>
      <c r="B17" s="15">
        <f>'onroad all'!J61</f>
        <v>2837.0790427939987</v>
      </c>
      <c r="C17" s="15">
        <f>'onroad all'!P61</f>
        <v>19699.681809676582</v>
      </c>
      <c r="D17" s="15">
        <f>'onroad all'!T61</f>
        <v>11.061250500024356</v>
      </c>
      <c r="E17" s="15">
        <f>'onroad all'!Y61</f>
        <v>2660.0954333054397</v>
      </c>
      <c r="F17" s="57">
        <f>'onroad all'!AC61</f>
        <v>9.1651253905000018E-3</v>
      </c>
      <c r="G17" s="15"/>
      <c r="H17" s="15"/>
      <c r="I17" s="15">
        <f>'onroad all'!AF61</f>
        <v>14063910.026074525</v>
      </c>
      <c r="J17" s="15">
        <f>'onroad all'!AK61</f>
        <v>26401.093976315969</v>
      </c>
      <c r="K17" s="15">
        <f>'onroad all'!BD61</f>
        <v>12106.581288679694</v>
      </c>
      <c r="L17" s="15"/>
      <c r="M17" s="15">
        <f>'onroad all'!BE61</f>
        <v>24806.556874752034</v>
      </c>
      <c r="N17" s="56">
        <f>'onroad all'!BJ61</f>
        <v>0.29546126708999987</v>
      </c>
      <c r="O17" s="15">
        <f>'onroad all'!BK61</f>
        <v>18616.918637989293</v>
      </c>
      <c r="P17" s="15">
        <f>'onroad all'!BY61</f>
        <v>89328.385986364592</v>
      </c>
      <c r="Q17" s="15">
        <f>'onroad all'!CE61</f>
        <v>1917189.1766769991</v>
      </c>
      <c r="R17" s="15">
        <f>'onroad all'!CF61</f>
        <v>391308.64859169978</v>
      </c>
      <c r="S17" s="15">
        <f>'onroad all'!CO61</f>
        <v>307.31135687494969</v>
      </c>
      <c r="T17" s="15">
        <f>'onroad all'!CS61</f>
        <v>95.088045124109911</v>
      </c>
      <c r="U17" s="15">
        <f>'onroad all'!CT61</f>
        <v>33308.504626371971</v>
      </c>
      <c r="V17" s="15">
        <f>'onroad all'!CZ61</f>
        <v>110093.54740912189</v>
      </c>
      <c r="W17" s="15">
        <f>'onroad all'!DF61</f>
        <v>551.35679313630965</v>
      </c>
      <c r="X17" s="15">
        <f>'onroad all'!DG61</f>
        <v>168.99205456311989</v>
      </c>
      <c r="Y17" s="15">
        <f>'onroad all'!DH61</f>
        <v>22305.760539162486</v>
      </c>
      <c r="Z17" s="15"/>
      <c r="AA17" s="15">
        <f>'onroad all'!DL61</f>
        <v>2410.1011415077965</v>
      </c>
      <c r="AB17" s="15">
        <f>'onroad all'!DM61</f>
        <v>21.154714936905791</v>
      </c>
      <c r="AC17" s="15">
        <f>'onroad all'!DP61</f>
        <v>9785.4522684763651</v>
      </c>
      <c r="AD17" s="15"/>
      <c r="AE17" s="15">
        <f>'onroad all'!DW61</f>
        <v>102351.37450339331</v>
      </c>
      <c r="AF17" s="15">
        <f>'onroad all'!ED61</f>
        <v>57469.727342072714</v>
      </c>
    </row>
    <row r="18" spans="1:32" x14ac:dyDescent="0.25">
      <c r="A18" s="19" t="s">
        <v>234</v>
      </c>
      <c r="B18" s="19">
        <f>nonroad!AM62</f>
        <v>4214.7587999596126</v>
      </c>
      <c r="C18" s="19">
        <f>nonroad!AP62</f>
        <v>26369.911575043501</v>
      </c>
      <c r="D18" s="19">
        <f>nonroad!AQ62</f>
        <v>19.032320440642515</v>
      </c>
      <c r="E18" s="19">
        <f>nonroad!AR62</f>
        <v>4424.6831199081871</v>
      </c>
      <c r="F18" s="85">
        <f>nonroad!AT62</f>
        <v>1.5758208174319445E-3</v>
      </c>
      <c r="G18" s="19"/>
      <c r="H18" s="19"/>
      <c r="I18" s="15">
        <f>nonroad!AV62</f>
        <v>10979011.021423351</v>
      </c>
      <c r="J18" s="15">
        <f>nonroad!AX62</f>
        <v>32635.07446033493</v>
      </c>
      <c r="K18" s="15">
        <f>nonroad!BI62</f>
        <v>22502.785322508298</v>
      </c>
      <c r="L18" s="15"/>
      <c r="M18" s="15">
        <f>nonroad!BJ62</f>
        <v>13467.485088342164</v>
      </c>
      <c r="N18" s="56">
        <f>nonroad!BL62</f>
        <v>2.9369285997626705E-2</v>
      </c>
      <c r="O18" s="15">
        <f>nonroad!BM62</f>
        <v>6874.813236211563</v>
      </c>
      <c r="P18" s="15">
        <f>nonroad!BV62</f>
        <v>1964.4072068247351</v>
      </c>
      <c r="Q18" s="15">
        <f>nonroad!CA62</f>
        <v>773426.04773738841</v>
      </c>
      <c r="R18" s="15">
        <f>nonroad!CB62</f>
        <v>79061.417785467245</v>
      </c>
      <c r="S18" s="15">
        <f>nonroad!CI62</f>
        <v>418.26302104958449</v>
      </c>
      <c r="T18" s="15">
        <f>nonroad!CM62</f>
        <v>8.7312249921019234</v>
      </c>
      <c r="U18" s="15">
        <f>nonroad!CN62</f>
        <v>37555.152002094328</v>
      </c>
      <c r="V18" s="15">
        <f>nonroad!CT62</f>
        <v>5056.7405937201229</v>
      </c>
      <c r="W18" s="15"/>
      <c r="X18" s="15">
        <f>nonroad!CY62</f>
        <v>72.665464175333398</v>
      </c>
      <c r="Y18" s="15">
        <f>nonroad!CZ62</f>
        <v>24196.772635489961</v>
      </c>
      <c r="Z18" s="15"/>
      <c r="AA18" s="15">
        <f>nonroad!DC62</f>
        <v>245.32143785424091</v>
      </c>
      <c r="AB18" s="15">
        <f>nonroad!DD62</f>
        <v>0.19422344668904334</v>
      </c>
      <c r="AC18" s="15">
        <f>nonroad!DE62</f>
        <v>982.74277975442521</v>
      </c>
      <c r="AD18" s="15">
        <f>nonroad!DH62</f>
        <v>0</v>
      </c>
      <c r="AE18" s="15">
        <f>nonroad!DJ62</f>
        <v>84865.304219126687</v>
      </c>
      <c r="AF18" s="15">
        <f>nonroad!DM62</f>
        <v>60381.156261464188</v>
      </c>
    </row>
    <row r="19" spans="1:32" x14ac:dyDescent="0.25">
      <c r="A19" s="19" t="s">
        <v>302</v>
      </c>
      <c r="B19" s="19">
        <f>+canmex_area!O49</f>
        <v>10454.933754692342</v>
      </c>
      <c r="C19" s="19">
        <f>+canmex_area!Q49</f>
        <v>17819.909661849146</v>
      </c>
      <c r="D19" s="19"/>
      <c r="E19" s="19"/>
      <c r="F19" s="19"/>
      <c r="G19" s="19"/>
      <c r="H19" s="19"/>
      <c r="I19" s="19">
        <f>+canmex_area!S49</f>
        <v>2135241.7125330539</v>
      </c>
      <c r="J19" s="19"/>
      <c r="K19" s="19">
        <f>canmex_area!Z49</f>
        <v>15626.549319913647</v>
      </c>
      <c r="L19" s="19"/>
      <c r="M19" s="19"/>
      <c r="N19" s="19"/>
      <c r="O19" s="19">
        <f>+canmex_area!AC49</f>
        <v>2282.6555104071981</v>
      </c>
      <c r="P19" s="19">
        <f>+canmex_area!AL49</f>
        <v>6068.6424707617825</v>
      </c>
      <c r="Q19" s="19">
        <f>+canmex_area!AO49</f>
        <v>338866.41716027388</v>
      </c>
      <c r="R19" s="19">
        <f>+canmex_area!AP49</f>
        <v>35370.835384289414</v>
      </c>
      <c r="S19" s="19"/>
      <c r="T19" s="19">
        <f>+canmex_area!AX49</f>
        <v>717.28470815565834</v>
      </c>
      <c r="U19" s="19">
        <f>+canmex_area!AY49</f>
        <v>18131.178598822677</v>
      </c>
      <c r="V19" s="19">
        <f>+canmex_area!BE49</f>
        <v>60629.649255481003</v>
      </c>
      <c r="W19" s="19">
        <f>+canmex_area!BK49</f>
        <v>336.50710842166791</v>
      </c>
      <c r="X19" s="19">
        <f>+canmex_area!BL49</f>
        <v>471.53726759141523</v>
      </c>
      <c r="Y19" s="19">
        <f>+canmex_area!BM49</f>
        <v>66863.239511209787</v>
      </c>
      <c r="Z19" s="19"/>
      <c r="AA19" s="19">
        <f>+canmex_area!BP49</f>
        <v>3865.5345300289205</v>
      </c>
      <c r="AB19" s="19">
        <f>+canmex_area!BQ49</f>
        <v>26.292275121930729</v>
      </c>
      <c r="AC19" s="19">
        <f>+canmex_area!BR49</f>
        <v>15849.286739524718</v>
      </c>
      <c r="AD19" s="19">
        <f>+canmex_area!BT49</f>
        <v>0.45537955349790776</v>
      </c>
      <c r="AE19" s="15"/>
      <c r="AF19" s="15"/>
    </row>
    <row r="20" spans="1:32" x14ac:dyDescent="0.25">
      <c r="A20" s="19" t="s">
        <v>303</v>
      </c>
      <c r="B20" s="19">
        <f>+canada_onroad!O49</f>
        <v>458.40412962656484</v>
      </c>
      <c r="C20" s="19">
        <f>+canada_onroad!Q49</f>
        <v>5108.1680150354814</v>
      </c>
      <c r="D20" s="19"/>
      <c r="E20" s="19"/>
      <c r="F20" s="19"/>
      <c r="G20" s="19"/>
      <c r="H20" s="19"/>
      <c r="I20" s="19">
        <f>+canada_onroad!S49</f>
        <v>1622796.6237921114</v>
      </c>
      <c r="J20" s="19"/>
      <c r="K20" s="19">
        <f>canada_onroad!Z49</f>
        <v>2923.2225046930198</v>
      </c>
      <c r="L20" s="19"/>
      <c r="M20" s="19"/>
      <c r="N20" s="19"/>
      <c r="O20" s="19">
        <f>+canada_onroad!AC49</f>
        <v>2838.7688368213562</v>
      </c>
      <c r="P20" s="19">
        <f>+canada_onroad!AL49</f>
        <v>6848.2334593905189</v>
      </c>
      <c r="Q20" s="19">
        <f>+canada_onroad!AO49</f>
        <v>319364.36910515907</v>
      </c>
      <c r="R20" s="19">
        <f>+canada_onroad!AP49</f>
        <v>32646.330363032506</v>
      </c>
      <c r="S20" s="19"/>
      <c r="T20" s="19">
        <f>+canada_onroad!AX49</f>
        <v>8.7777351873469112</v>
      </c>
      <c r="U20" s="19">
        <f>+canada_onroad!AY49</f>
        <v>7427.5526541182435</v>
      </c>
      <c r="V20" s="19">
        <f>+canada_onroad!BE49</f>
        <v>11015.550731919577</v>
      </c>
      <c r="W20" s="19">
        <f>canada_onroad!BK49</f>
        <v>50.467446165781446</v>
      </c>
      <c r="X20" s="19">
        <f>canada_onroad!BL49</f>
        <v>17.166052395609256</v>
      </c>
      <c r="Y20" s="19">
        <f>canada_onroad!BM49</f>
        <v>3494.4567193258999</v>
      </c>
      <c r="Z20" s="19"/>
      <c r="AA20" s="19">
        <f>+canada_onroad!BP49</f>
        <v>100.8445480721137</v>
      </c>
      <c r="AB20" s="19">
        <f>+canada_onroad!BQ49</f>
        <v>4.4272374672472035</v>
      </c>
      <c r="AC20" s="19">
        <f>+canada_onroad!BR49</f>
        <v>830.45018978056623</v>
      </c>
      <c r="AD20" s="19">
        <f>+canada_onroad!BT49</f>
        <v>0</v>
      </c>
      <c r="AE20" s="15"/>
      <c r="AF20" s="15"/>
    </row>
    <row r="21" spans="1:32" s="17" customFormat="1" x14ac:dyDescent="0.25">
      <c r="A21" s="19" t="s">
        <v>304</v>
      </c>
      <c r="B21" s="19">
        <f>mexico_onroad!Z36</f>
        <v>263.13221822012127</v>
      </c>
      <c r="C21" s="19">
        <f>mexico_onroad!AA36</f>
        <v>2674.085957111015</v>
      </c>
      <c r="D21" s="19"/>
      <c r="E21" s="19">
        <f>mexico_onroad!AB36</f>
        <v>396.77596765334488</v>
      </c>
      <c r="F21" s="19"/>
      <c r="H21" s="19"/>
      <c r="I21" s="19">
        <f>mexico_onroad!AD36</f>
        <v>1241148.1754854869</v>
      </c>
      <c r="J21" s="19"/>
      <c r="K21" s="19">
        <f>mexico_onroad!AK36</f>
        <v>1127.8102251313458</v>
      </c>
      <c r="L21" s="19"/>
      <c r="M21" s="19">
        <f>mexico_onroad!AL36</f>
        <v>1864.068576184301</v>
      </c>
      <c r="N21" s="19"/>
      <c r="O21" s="19">
        <f>mexico_onroad!AM36</f>
        <v>2494.4549892293758</v>
      </c>
      <c r="P21" s="19">
        <f>mexico_onroad!AS36</f>
        <v>2130.0053175378748</v>
      </c>
      <c r="Q21" s="19">
        <f>mexico_onroad!AV36</f>
        <v>261659.37535931822</v>
      </c>
      <c r="R21" s="19">
        <f>mexico_onroad!AW36</f>
        <v>47652.991161957696</v>
      </c>
      <c r="S21" s="19"/>
      <c r="T21" s="19">
        <f>mexico_onroad!BC36</f>
        <v>6.6350853973980266</v>
      </c>
      <c r="U21" s="19">
        <f>mexico_onroad!BD36</f>
        <v>3437.3372154934091</v>
      </c>
      <c r="V21" s="19">
        <f>mexico_onroad!BJ36</f>
        <v>3413.0965420822922</v>
      </c>
      <c r="W21" s="19">
        <f>mexico_onroad!BP36</f>
        <v>44.048348145355561</v>
      </c>
      <c r="X21" s="19">
        <f>mexico_onroad!BQ36</f>
        <v>10.236594541378379</v>
      </c>
      <c r="Y21" s="19">
        <f>mexico_onroad!BR36</f>
        <v>1445.7283334675212</v>
      </c>
      <c r="Z21" s="19"/>
      <c r="AA21" s="19">
        <f>mexico_onroad!BU36</f>
        <v>2466.7977597491513</v>
      </c>
      <c r="AB21" s="19">
        <f>mexico_onroad!BV36</f>
        <v>1.8466140001335527</v>
      </c>
      <c r="AC21" s="19">
        <f>mexico_onroad!BW36</f>
        <v>4887.5437902331041</v>
      </c>
      <c r="AD21" s="19">
        <f>mexico_onroad!BY36</f>
        <v>0</v>
      </c>
      <c r="AE21" s="15">
        <f>mexico_onroad!CB36</f>
        <v>9837.1884867134886</v>
      </c>
      <c r="AF21" s="15">
        <f>mexico_onroad!CF36</f>
        <v>7599.0953325848786</v>
      </c>
    </row>
    <row r="22" spans="1:32" s="17" customFormat="1" x14ac:dyDescent="0.25">
      <c r="A22" s="19" t="s">
        <v>305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>
        <f>canada_afdust!AI18</f>
        <v>203.15924853172237</v>
      </c>
      <c r="U22" s="19">
        <f>canada_afdust!AJ18</f>
        <v>170.09055320274459</v>
      </c>
      <c r="V22" s="19">
        <f>canada_afdust!AN18</f>
        <v>644974.31186622893</v>
      </c>
      <c r="W22" s="19">
        <f>canada_afdust!AT18</f>
        <v>106.40602445264422</v>
      </c>
      <c r="X22" s="19">
        <f>canada_afdust!AU18</f>
        <v>218.98665056087182</v>
      </c>
      <c r="Y22" s="19">
        <f>canada_afdust!AV18</f>
        <v>7553.8494646263362</v>
      </c>
      <c r="Z22" s="19"/>
      <c r="AA22" s="19">
        <f>canada_afdust!AX18</f>
        <v>897.27950593805565</v>
      </c>
      <c r="AB22" s="19">
        <f>canada_afdust!AY18</f>
        <v>615.56378948185773</v>
      </c>
      <c r="AC22" s="19"/>
      <c r="AD22" s="19"/>
      <c r="AE22" s="15"/>
      <c r="AF22" s="15"/>
    </row>
    <row r="23" spans="1:32" s="17" customFormat="1" x14ac:dyDescent="0.25">
      <c r="A23" s="19" t="s">
        <v>306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>
        <f>canada_ptdust!AI18</f>
        <v>0.78488771214142306</v>
      </c>
      <c r="U23" s="19">
        <f>canada_ptdust!AJ18</f>
        <v>3.7686401311102382</v>
      </c>
      <c r="V23" s="19">
        <f>canada_ptdust!AN18</f>
        <v>2429.9873537642902</v>
      </c>
      <c r="W23" s="19">
        <f>canada_ptdust!AT18</f>
        <v>0.24822469329766145</v>
      </c>
      <c r="X23" s="19">
        <f>canada_ptdust!AU18</f>
        <v>0.14426425527115525</v>
      </c>
      <c r="Y23" s="19">
        <f>canada_ptdust!AV18</f>
        <v>35.139163618747524</v>
      </c>
      <c r="Z23" s="19"/>
      <c r="AA23" s="19">
        <f>canada_ptdust!AX18</f>
        <v>2.3311300454895516</v>
      </c>
      <c r="AB23" s="19">
        <f>canada_ptdust!AY18</f>
        <v>1.3201982523033795</v>
      </c>
      <c r="AC23" s="19"/>
      <c r="AD23" s="19"/>
      <c r="AE23" s="15"/>
      <c r="AF23" s="15"/>
    </row>
    <row r="24" spans="1:32" s="17" customFormat="1" x14ac:dyDescent="0.25">
      <c r="A24" s="19" t="s">
        <v>307</v>
      </c>
      <c r="B24" s="19">
        <f>canmex_ag!O46</f>
        <v>182.79351354804459</v>
      </c>
      <c r="C24" s="19">
        <f>canmex_ag!Q46</f>
        <v>159.65974801403806</v>
      </c>
      <c r="D24" s="19"/>
      <c r="E24" s="19"/>
      <c r="F24" s="19"/>
      <c r="G24" s="19"/>
      <c r="H24" s="19"/>
      <c r="I24" s="19"/>
      <c r="J24" s="19"/>
      <c r="K24" s="19">
        <f>canmex_ag!Y46</f>
        <v>0</v>
      </c>
      <c r="L24" s="19"/>
      <c r="M24" s="19"/>
      <c r="N24" s="19"/>
      <c r="O24" s="19"/>
      <c r="P24" s="19">
        <f>canmex_ag!AJ46</f>
        <v>611210.36042322824</v>
      </c>
      <c r="Q24" s="19"/>
      <c r="R24" s="19"/>
      <c r="S24" s="19"/>
      <c r="T24" s="19">
        <f>canmex_ag!AS46</f>
        <v>25.99688721963431</v>
      </c>
      <c r="U24" s="19">
        <f>canmex_ag!AT46</f>
        <v>37.456856542943513</v>
      </c>
      <c r="V24" s="19">
        <f>canmex_ag!AZ46</f>
        <v>56605.262781600686</v>
      </c>
      <c r="W24" s="19">
        <f>canmex_ag!BF46</f>
        <v>17.25931836285649</v>
      </c>
      <c r="X24" s="19">
        <f>canmex_ag!BG46</f>
        <v>33.406830310410747</v>
      </c>
      <c r="Y24" s="19">
        <f>canmex_ag!BH46</f>
        <v>578.63109930228006</v>
      </c>
      <c r="AA24" s="19">
        <f>canmex_ag!BK46</f>
        <v>77.578898406652243</v>
      </c>
      <c r="AB24" s="19">
        <f>canmex_ag!BL46</f>
        <v>84.809375061679589</v>
      </c>
      <c r="AC24" s="19"/>
      <c r="AD24" s="19"/>
      <c r="AE24" s="15"/>
      <c r="AF24" s="15"/>
    </row>
    <row r="25" spans="1:32" s="17" customFormat="1" x14ac:dyDescent="0.25">
      <c r="A25" s="19" t="s">
        <v>308</v>
      </c>
      <c r="B25" s="19">
        <f>canada_og2D!Q10</f>
        <v>0</v>
      </c>
      <c r="C25" s="19">
        <f>canada_og2D!S10</f>
        <v>965.95765101037875</v>
      </c>
      <c r="E25" s="19"/>
      <c r="F25" s="19"/>
      <c r="G25" s="19"/>
      <c r="H25" s="19"/>
      <c r="I25" s="19"/>
      <c r="J25" s="19"/>
      <c r="K25" s="19">
        <f>canada_og2D!AA10</f>
        <v>0</v>
      </c>
      <c r="L25" s="19"/>
      <c r="M25" s="19"/>
      <c r="N25" s="19"/>
      <c r="O25" s="19"/>
      <c r="P25" s="19">
        <f>canada_og2D!AL10</f>
        <v>8.4108840093255299</v>
      </c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F25" s="15"/>
    </row>
    <row r="26" spans="1:32" x14ac:dyDescent="0.25">
      <c r="A26" s="19" t="s">
        <v>232</v>
      </c>
      <c r="B26" s="15">
        <f>livestock!V62</f>
        <v>2006.2017261910746</v>
      </c>
      <c r="C26" s="15">
        <f>livestock!X62</f>
        <v>454.36418062522557</v>
      </c>
      <c r="D26" s="15"/>
      <c r="E26" s="15"/>
      <c r="G26" s="15"/>
      <c r="H26" s="15"/>
      <c r="I26" s="15"/>
      <c r="J26" s="15"/>
      <c r="K26" s="15"/>
      <c r="L26" s="15"/>
      <c r="M26" s="15">
        <f>livestock!AJ62</f>
        <v>455.2933863659141</v>
      </c>
      <c r="N26" s="57"/>
      <c r="O26" s="15"/>
      <c r="P26" s="15">
        <f>livestock!AS62</f>
        <v>2704674.6094206166</v>
      </c>
      <c r="Q26" s="15"/>
      <c r="R26" s="15"/>
      <c r="S26" s="15">
        <f>livestock!AY62</f>
        <v>24.612357178440689</v>
      </c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>
        <f>livestock!BE62</f>
        <v>1126.9007241864877</v>
      </c>
      <c r="AF26" s="15">
        <f>livestock!BH62</f>
        <v>226.29630612161591</v>
      </c>
    </row>
    <row r="27" spans="1:32" x14ac:dyDescent="0.25">
      <c r="A27" s="19" t="s">
        <v>244</v>
      </c>
      <c r="B27" s="15">
        <f>rail!AP62</f>
        <v>218.74212994025459</v>
      </c>
      <c r="C27" s="15">
        <f>rail!AT62</f>
        <v>394.24641724043084</v>
      </c>
      <c r="D27" s="56">
        <f>rail!AU62</f>
        <v>2.2363973531512319E-2</v>
      </c>
      <c r="E27" s="15">
        <f>rail!AX62</f>
        <v>32.591621196357785</v>
      </c>
      <c r="F27" s="56">
        <f>rail!BB62</f>
        <v>1.0728432106044765E-2</v>
      </c>
      <c r="G27" s="15"/>
      <c r="H27" s="15"/>
      <c r="I27" s="15">
        <f>rail!BD62</f>
        <v>92350.07587186787</v>
      </c>
      <c r="J27" s="15">
        <f>rail!BF62</f>
        <v>8088.1957653479603</v>
      </c>
      <c r="K27" s="15">
        <f>rail!BR62</f>
        <v>3907.426547805137</v>
      </c>
      <c r="L27" s="15"/>
      <c r="M27" s="15">
        <f>rail!BU62</f>
        <v>48.985493451088189</v>
      </c>
      <c r="N27" s="56">
        <f>rail!BW62</f>
        <v>8.2596246924206931E-2</v>
      </c>
      <c r="O27" s="15">
        <f>rail!BX62</f>
        <v>3393.0061050509862</v>
      </c>
      <c r="P27" s="15">
        <f>rail!CI62</f>
        <v>282.54853027068862</v>
      </c>
      <c r="Q27" s="15">
        <f>rail!CN62</f>
        <v>381713.06737842498</v>
      </c>
      <c r="R27" s="15">
        <f>rail!CO62</f>
        <v>39019.555171242551</v>
      </c>
      <c r="S27" s="15">
        <f>rail!CX62</f>
        <v>25.560669567592306</v>
      </c>
      <c r="T27" s="15">
        <f>rail!DB62</f>
        <v>2.149999564248303</v>
      </c>
      <c r="U27" s="15">
        <f>rail!DC62</f>
        <v>8088.6230208788611</v>
      </c>
      <c r="V27" s="15">
        <f>rail!DJ62</f>
        <v>360.64098342190556</v>
      </c>
      <c r="W27" s="15">
        <f>rail!DP62</f>
        <v>0</v>
      </c>
      <c r="X27" s="15">
        <f>rail!DQ62</f>
        <v>11.966581582982062</v>
      </c>
      <c r="Y27" s="15">
        <f>rail!DR62</f>
        <v>1841.5321107367295</v>
      </c>
      <c r="Z27" s="15"/>
      <c r="AA27" s="15">
        <f>rail!DU62</f>
        <v>30.939022494908059</v>
      </c>
      <c r="AB27" s="15">
        <f>rail!DV62</f>
        <v>4.1951100416091638E-2</v>
      </c>
      <c r="AC27" s="15">
        <f>rail!DW62</f>
        <v>352.15622575441324</v>
      </c>
      <c r="AD27" s="15">
        <f>rail!DZ62</f>
        <v>0</v>
      </c>
      <c r="AE27" s="15">
        <f>rail!EC62</f>
        <v>376.78156913181027</v>
      </c>
      <c r="AF27" s="15">
        <f>rail!EF62</f>
        <v>287.44772449429149</v>
      </c>
    </row>
    <row r="28" spans="1:32" x14ac:dyDescent="0.25">
      <c r="A28" s="19" t="s">
        <v>309</v>
      </c>
      <c r="B28" s="15"/>
      <c r="C28" s="15"/>
      <c r="D28" s="15"/>
      <c r="E28" s="15"/>
      <c r="F28" s="15"/>
      <c r="G28" s="15"/>
      <c r="H28" s="15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5">
        <f>+afdust!AJ62</f>
        <v>1341.8703740667981</v>
      </c>
      <c r="U28" s="19">
        <f>+afdust!AK62</f>
        <v>6600.4793118836133</v>
      </c>
      <c r="V28" s="19">
        <f>+afdust!AO62</f>
        <v>4748088.7395400535</v>
      </c>
      <c r="W28" s="19">
        <f>+afdust!AU62</f>
        <v>3756.987948526059</v>
      </c>
      <c r="X28" s="19">
        <f>+afdust!AV62</f>
        <v>9971.4226734439435</v>
      </c>
      <c r="Y28" s="19">
        <f>+afdust!AW62</f>
        <v>66318.715490199931</v>
      </c>
      <c r="Z28" s="19"/>
      <c r="AA28" s="19">
        <f>+afdust!AY62</f>
        <v>8102.7621178201471</v>
      </c>
      <c r="AB28" s="19">
        <f>+afdust!AZ62</f>
        <v>2730.3781773331216</v>
      </c>
      <c r="AC28" s="19"/>
      <c r="AD28" s="19"/>
      <c r="AE28" s="15"/>
      <c r="AF28" s="15"/>
    </row>
    <row r="29" spans="1:32" x14ac:dyDescent="0.25">
      <c r="A29" s="19" t="s">
        <v>310</v>
      </c>
      <c r="B29" s="19">
        <f>cmv_c1c2!P61</f>
        <v>442.46670918946671</v>
      </c>
      <c r="C29" s="19">
        <f>cmv_c1c2!T61</f>
        <v>26.997354877358362</v>
      </c>
      <c r="D29" s="49">
        <f>cmv_c1c2!U61</f>
        <v>1.7403010659466131E-2</v>
      </c>
      <c r="E29" s="19">
        <f>cmv_c1c2!V61</f>
        <v>5.7710818504435819</v>
      </c>
      <c r="F29" s="86">
        <f>cmv_c1c2!Z61</f>
        <v>6.0286085876651285E-6</v>
      </c>
      <c r="G29" s="49"/>
      <c r="H29" s="19"/>
      <c r="I29" s="15">
        <f>cmv_c1c2!AB61</f>
        <v>24654.782387025723</v>
      </c>
      <c r="J29" s="15">
        <f>cmv_c1c2!AD61</f>
        <v>3210.8171524726436</v>
      </c>
      <c r="K29" s="15">
        <f>cmv_c1c2!AP61</f>
        <v>243.2393574243124</v>
      </c>
      <c r="L29" s="15"/>
      <c r="M29" s="15">
        <f>cmv_c1c2!AS61</f>
        <v>15.894680822644997</v>
      </c>
      <c r="N29" s="57">
        <f>cmv_c1c2!AU61</f>
        <v>9.7456944785031591E-5</v>
      </c>
      <c r="O29" s="15">
        <f>cmv_c1c2!AV61</f>
        <v>1285.8645106203999</v>
      </c>
      <c r="P29" s="15">
        <f>cmv_c1c2!BI61</f>
        <v>80.133036933261252</v>
      </c>
      <c r="Q29" s="15">
        <f>cmv_c1c2!BM61</f>
        <v>144659.68526949076</v>
      </c>
      <c r="R29" s="15">
        <f>cmv_c1c2!BN61</f>
        <v>14787.43565649467</v>
      </c>
      <c r="S29" s="15">
        <f>cmv_c1c2!BW61</f>
        <v>2.8195617510390227</v>
      </c>
      <c r="T29" s="15">
        <f>cmv_c1c2!CA61</f>
        <v>0.85349696175476719</v>
      </c>
      <c r="U29" s="15">
        <f>cmv_c1c2!CB61</f>
        <v>3210.9877911796334</v>
      </c>
      <c r="V29" s="15">
        <f>cmv_c1c2!CI61</f>
        <v>133.0427464182826</v>
      </c>
      <c r="W29" s="15">
        <f>cmv_c1c2!CO61</f>
        <v>0</v>
      </c>
      <c r="X29" s="15">
        <f>cmv_c1c2!CP61</f>
        <v>4.7504411737455889</v>
      </c>
      <c r="Y29" s="15">
        <f>cmv_c1c2!CQ61</f>
        <v>731.04312164938631</v>
      </c>
      <c r="Z29" s="15"/>
      <c r="AA29" s="15">
        <f>cmv_c1c2!CT61</f>
        <v>12.282032425758775</v>
      </c>
      <c r="AB29" s="15">
        <f>cmv_c1c2!CU61</f>
        <v>1.6653613123360694E-2</v>
      </c>
      <c r="AC29" s="15">
        <f>cmv_c1c2!CV61</f>
        <v>713.39234478205196</v>
      </c>
      <c r="AD29" s="15">
        <f>cmv_c1c2!CX61</f>
        <v>0</v>
      </c>
      <c r="AE29" s="15">
        <f>cmv_c1c2!DA61</f>
        <v>11.593435819957101</v>
      </c>
      <c r="AF29" s="15">
        <f>cmv_c1c2!DD61</f>
        <v>11.023736446243072</v>
      </c>
    </row>
    <row r="30" spans="1:32" s="17" customFormat="1" x14ac:dyDescent="0.25">
      <c r="A30" s="19" t="s">
        <v>311</v>
      </c>
      <c r="B30" s="19">
        <f>cmv_c3!P61</f>
        <v>2615.2697271204283</v>
      </c>
      <c r="C30" s="49">
        <f>cmv_c3!T61</f>
        <v>159.57281161597842</v>
      </c>
      <c r="D30" s="49">
        <f>cmv_c3!U61</f>
        <v>8.858713914981034E-2</v>
      </c>
      <c r="E30" s="19">
        <f>cmv_c3!V61</f>
        <v>34.110904413872028</v>
      </c>
      <c r="F30" s="86">
        <f>cmv_c3!Z61</f>
        <v>3.068757780375774E-5</v>
      </c>
      <c r="G30" s="49"/>
      <c r="H30" s="19"/>
      <c r="I30" s="15">
        <f>cmv_c3!AB61</f>
        <v>70914.727176108441</v>
      </c>
      <c r="J30" s="15">
        <f>cmv_c3!AD61</f>
        <v>5338.6882854365858</v>
      </c>
      <c r="K30" s="15">
        <f>cmv_c3!AP61</f>
        <v>1437.7053805660014</v>
      </c>
      <c r="L30" s="15"/>
      <c r="M30" s="57">
        <f>cmv_c3!AS61</f>
        <v>93.948267576344179</v>
      </c>
      <c r="N30" s="57">
        <f>cmv_c3!AU61</f>
        <v>4.9609090578973047E-4</v>
      </c>
      <c r="O30" s="15">
        <f>cmv_c3!AV61</f>
        <v>5770.7122663385862</v>
      </c>
      <c r="P30" s="15">
        <f>cmv_c3!BI61</f>
        <v>407.9025916035763</v>
      </c>
      <c r="Q30" s="15">
        <f>cmv_c3!BM61</f>
        <v>649205.1062303941</v>
      </c>
      <c r="R30" s="15">
        <f>cmv_c3!BN61</f>
        <v>66363.35969215972</v>
      </c>
      <c r="S30" s="56">
        <f>cmv_c3!BW61</f>
        <v>15.908402081639117</v>
      </c>
      <c r="T30" s="15">
        <f>cmv_c3!CA61</f>
        <v>1.1229429337105432</v>
      </c>
      <c r="U30" s="15">
        <f>cmv_c3!CB61</f>
        <v>5339.2596934782723</v>
      </c>
      <c r="V30" s="15">
        <f>cmv_c3!CI61</f>
        <v>1842.8916357125588</v>
      </c>
      <c r="W30" s="15">
        <f>cmv_c3!CO61</f>
        <v>0</v>
      </c>
      <c r="X30" s="15">
        <f>cmv_c3!CP61</f>
        <v>6.2501472175355541</v>
      </c>
      <c r="Y30" s="15">
        <f>cmv_c3!CQ61</f>
        <v>7649.2657466993824</v>
      </c>
      <c r="Z30" s="15"/>
      <c r="AA30" s="15">
        <f>cmv_c3!CT61</f>
        <v>1914.2591649855103</v>
      </c>
      <c r="AB30" s="15">
        <f>cmv_c3!CU61</f>
        <v>2.2510467140068209</v>
      </c>
      <c r="AC30" s="15">
        <f>cmv_c3!CV61</f>
        <v>58138.224939278247</v>
      </c>
      <c r="AD30" s="15">
        <f>cmv_c3!CX61</f>
        <v>0</v>
      </c>
      <c r="AE30" s="27">
        <f>cmv_c3!DA61</f>
        <v>68.525159572488448</v>
      </c>
      <c r="AF30" s="52">
        <f>cmv_c3!DD61</f>
        <v>65.157778094430071</v>
      </c>
    </row>
    <row r="31" spans="1:32" x14ac:dyDescent="0.25">
      <c r="A31" s="19" t="s">
        <v>312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1:32" x14ac:dyDescent="0.25">
      <c r="A32" s="15" t="s">
        <v>313</v>
      </c>
      <c r="B32" s="15"/>
      <c r="C32" s="15"/>
      <c r="D32" s="15"/>
      <c r="E32" s="15"/>
      <c r="F32" s="15"/>
      <c r="G32" s="15">
        <v>79027.682927232498</v>
      </c>
      <c r="H32" s="47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1:32" x14ac:dyDescent="0.25">
      <c r="A33" s="19" t="s">
        <v>314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5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5"/>
      <c r="AF33" s="15"/>
    </row>
    <row r="34" spans="1:32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x14ac:dyDescent="0.25">
      <c r="A35" s="24" t="s">
        <v>315</v>
      </c>
      <c r="B35" s="15">
        <f t="shared" ref="B35:AF35" si="0">SUM(B4:B33)</f>
        <v>285360.23729113425</v>
      </c>
      <c r="C35" s="15">
        <f t="shared" si="0"/>
        <v>196760.40661688457</v>
      </c>
      <c r="D35" s="15">
        <f t="shared" si="0"/>
        <v>230.78358876087853</v>
      </c>
      <c r="E35" s="15">
        <f t="shared" si="0"/>
        <v>50348.318357941796</v>
      </c>
      <c r="F35" s="15">
        <f t="shared" si="0"/>
        <v>7.0236038962793215</v>
      </c>
      <c r="G35" s="15">
        <f t="shared" si="0"/>
        <v>81620.15036241393</v>
      </c>
      <c r="H35" s="15">
        <f t="shared" si="0"/>
        <v>263.38845299507841</v>
      </c>
      <c r="I35" s="15">
        <f t="shared" si="0"/>
        <v>66896802.433314167</v>
      </c>
      <c r="J35" s="15">
        <f t="shared" si="0"/>
        <v>76464.398388710513</v>
      </c>
      <c r="K35" s="15">
        <f t="shared" si="0"/>
        <v>559724.62866357085</v>
      </c>
      <c r="L35" s="15">
        <f t="shared" si="0"/>
        <v>19659.372348009674</v>
      </c>
      <c r="M35" s="15">
        <f t="shared" si="0"/>
        <v>95670.763438560054</v>
      </c>
      <c r="N35" s="15">
        <f t="shared" si="0"/>
        <v>21.45924270263427</v>
      </c>
      <c r="O35" s="15">
        <f t="shared" si="0"/>
        <v>44254.468990053705</v>
      </c>
      <c r="P35" s="15">
        <f t="shared" si="0"/>
        <v>4279038.9599494627</v>
      </c>
      <c r="Q35" s="15">
        <f t="shared" si="0"/>
        <v>8944043.5466718227</v>
      </c>
      <c r="R35" s="15">
        <f t="shared" si="0"/>
        <v>1167508.7160905509</v>
      </c>
      <c r="S35" s="15">
        <f t="shared" si="0"/>
        <v>12465.876187194875</v>
      </c>
      <c r="T35" s="15">
        <f t="shared" si="0"/>
        <v>55967.877358638274</v>
      </c>
      <c r="U35" s="15">
        <f t="shared" si="0"/>
        <v>394096.36808635452</v>
      </c>
      <c r="V35" s="15">
        <f t="shared" si="0"/>
        <v>6416030.5475153597</v>
      </c>
      <c r="W35" s="15">
        <f t="shared" si="0"/>
        <v>21211.310717856315</v>
      </c>
      <c r="X35" s="15">
        <f t="shared" si="0"/>
        <v>22518.72749779699</v>
      </c>
      <c r="Y35" s="15">
        <f t="shared" si="0"/>
        <v>2097284.1092654685</v>
      </c>
      <c r="Z35" s="15">
        <f t="shared" si="0"/>
        <v>39.304653482121033</v>
      </c>
      <c r="AA35" s="15">
        <f t="shared" si="0"/>
        <v>107062.69533124434</v>
      </c>
      <c r="AB35" s="15">
        <f t="shared" si="0"/>
        <v>5849.5140926383356</v>
      </c>
      <c r="AC35" s="15">
        <f t="shared" si="0"/>
        <v>2673011.368930344</v>
      </c>
      <c r="AD35" s="15">
        <f t="shared" si="0"/>
        <v>28988.315193361123</v>
      </c>
      <c r="AE35" s="15">
        <f t="shared" si="0"/>
        <v>374681.13213543117</v>
      </c>
      <c r="AF35" s="15">
        <f t="shared" si="0"/>
        <v>271473.37584876543</v>
      </c>
    </row>
    <row r="36" spans="1:32" x14ac:dyDescent="0.25">
      <c r="A36" s="19" t="s">
        <v>316</v>
      </c>
      <c r="B36" s="15">
        <v>42843.62</v>
      </c>
      <c r="C36" s="15">
        <v>112850</v>
      </c>
      <c r="D36" s="15">
        <v>37.42</v>
      </c>
      <c r="E36" s="15">
        <v>9742.2479999999996</v>
      </c>
      <c r="F36" s="56">
        <v>0.13469300000000001</v>
      </c>
      <c r="G36" s="15">
        <v>79028.960000000006</v>
      </c>
      <c r="H36" s="15">
        <v>33.273470000000003</v>
      </c>
      <c r="I36" s="15">
        <v>33299576</v>
      </c>
      <c r="J36" s="15">
        <v>67143.45</v>
      </c>
      <c r="K36" s="15">
        <v>109237.8</v>
      </c>
      <c r="L36" s="15">
        <v>1509.5650000000001</v>
      </c>
      <c r="M36" s="15">
        <v>63766.46</v>
      </c>
      <c r="N36" s="56">
        <v>5.8883559999999999</v>
      </c>
      <c r="O36" s="15">
        <v>37166.11</v>
      </c>
      <c r="P36" s="15">
        <v>3568679</v>
      </c>
      <c r="Q36" s="15">
        <v>5250275</v>
      </c>
      <c r="R36" s="15">
        <v>764177.4</v>
      </c>
      <c r="S36" s="15">
        <v>6435.2920000000004</v>
      </c>
      <c r="T36" s="15">
        <v>25013.53</v>
      </c>
      <c r="U36" s="15">
        <v>157159.9</v>
      </c>
      <c r="V36" s="15">
        <v>5734510</v>
      </c>
      <c r="W36" s="15">
        <v>9368.9639999999999</v>
      </c>
      <c r="X36" s="15">
        <v>12979.57</v>
      </c>
      <c r="Y36" s="15">
        <v>489702</v>
      </c>
      <c r="Z36" s="15">
        <v>13.062580000000001</v>
      </c>
      <c r="AA36" s="15">
        <v>40137.03</v>
      </c>
      <c r="AB36" s="15">
        <v>3542.6970000000001</v>
      </c>
      <c r="AC36" s="15">
        <v>285687.09999999998</v>
      </c>
      <c r="AD36" s="15">
        <v>1545.6479999999999</v>
      </c>
      <c r="AE36" s="15">
        <v>313935.09999999998</v>
      </c>
      <c r="AF36" s="15">
        <v>227674</v>
      </c>
    </row>
    <row r="37" spans="1:32" s="17" customFormat="1" x14ac:dyDescent="0.25">
      <c r="A37" s="19" t="s">
        <v>317</v>
      </c>
      <c r="B37" s="15">
        <f>B29</f>
        <v>442.46670918946671</v>
      </c>
      <c r="C37" s="15">
        <f t="shared" ref="C37:AF37" si="1">C29</f>
        <v>26.997354877358362</v>
      </c>
      <c r="D37" s="15">
        <f t="shared" si="1"/>
        <v>1.7403010659466131E-2</v>
      </c>
      <c r="E37" s="15">
        <f t="shared" si="1"/>
        <v>5.7710818504435819</v>
      </c>
      <c r="F37" s="15">
        <f t="shared" si="1"/>
        <v>6.0286085876651285E-6</v>
      </c>
      <c r="G37" s="15">
        <f t="shared" si="1"/>
        <v>0</v>
      </c>
      <c r="H37" s="15">
        <f t="shared" si="1"/>
        <v>0</v>
      </c>
      <c r="I37" s="15">
        <f t="shared" si="1"/>
        <v>24654.782387025723</v>
      </c>
      <c r="J37" s="15">
        <f t="shared" si="1"/>
        <v>3210.8171524726436</v>
      </c>
      <c r="K37" s="15">
        <f t="shared" si="1"/>
        <v>243.2393574243124</v>
      </c>
      <c r="L37" s="15">
        <f t="shared" si="1"/>
        <v>0</v>
      </c>
      <c r="M37" s="15">
        <f t="shared" si="1"/>
        <v>15.894680822644997</v>
      </c>
      <c r="N37" s="15">
        <f t="shared" si="1"/>
        <v>9.7456944785031591E-5</v>
      </c>
      <c r="O37" s="15">
        <f t="shared" si="1"/>
        <v>1285.8645106203999</v>
      </c>
      <c r="P37" s="15">
        <f t="shared" si="1"/>
        <v>80.133036933261252</v>
      </c>
      <c r="Q37" s="15">
        <f t="shared" si="1"/>
        <v>144659.68526949076</v>
      </c>
      <c r="R37" s="15">
        <f t="shared" si="1"/>
        <v>14787.43565649467</v>
      </c>
      <c r="S37" s="15">
        <f t="shared" si="1"/>
        <v>2.8195617510390227</v>
      </c>
      <c r="T37" s="15">
        <f t="shared" si="1"/>
        <v>0.85349696175476719</v>
      </c>
      <c r="U37" s="15">
        <f t="shared" si="1"/>
        <v>3210.9877911796334</v>
      </c>
      <c r="V37" s="15">
        <f t="shared" si="1"/>
        <v>133.0427464182826</v>
      </c>
      <c r="W37" s="15">
        <f t="shared" si="1"/>
        <v>0</v>
      </c>
      <c r="X37" s="15">
        <f t="shared" si="1"/>
        <v>4.7504411737455889</v>
      </c>
      <c r="Y37" s="15">
        <f t="shared" si="1"/>
        <v>731.04312164938631</v>
      </c>
      <c r="Z37" s="15">
        <f t="shared" si="1"/>
        <v>0</v>
      </c>
      <c r="AA37" s="15">
        <f t="shared" si="1"/>
        <v>12.282032425758775</v>
      </c>
      <c r="AB37" s="15">
        <f t="shared" si="1"/>
        <v>1.6653613123360694E-2</v>
      </c>
      <c r="AC37" s="15">
        <f t="shared" si="1"/>
        <v>713.39234478205196</v>
      </c>
      <c r="AD37" s="15">
        <f t="shared" si="1"/>
        <v>0</v>
      </c>
      <c r="AE37" s="15">
        <f t="shared" si="1"/>
        <v>11.593435819957101</v>
      </c>
      <c r="AF37" s="15">
        <f t="shared" si="1"/>
        <v>11.023736446243072</v>
      </c>
    </row>
    <row r="38" spans="1:32" s="17" customFormat="1" x14ac:dyDescent="0.25">
      <c r="A38" s="19" t="s">
        <v>318</v>
      </c>
      <c r="B38" s="15">
        <f>B30</f>
        <v>2615.2697271204283</v>
      </c>
      <c r="C38" s="15">
        <f t="shared" ref="C38:AF38" si="2">C30</f>
        <v>159.57281161597842</v>
      </c>
      <c r="D38" s="15">
        <f t="shared" si="2"/>
        <v>8.858713914981034E-2</v>
      </c>
      <c r="E38" s="15">
        <f t="shared" si="2"/>
        <v>34.110904413872028</v>
      </c>
      <c r="F38" s="15">
        <f t="shared" si="2"/>
        <v>3.068757780375774E-5</v>
      </c>
      <c r="G38" s="15">
        <f t="shared" si="2"/>
        <v>0</v>
      </c>
      <c r="H38" s="15">
        <f t="shared" si="2"/>
        <v>0</v>
      </c>
      <c r="I38" s="15">
        <f t="shared" si="2"/>
        <v>70914.727176108441</v>
      </c>
      <c r="J38" s="15">
        <f t="shared" si="2"/>
        <v>5338.6882854365858</v>
      </c>
      <c r="K38" s="15">
        <f t="shared" si="2"/>
        <v>1437.7053805660014</v>
      </c>
      <c r="L38" s="15">
        <f t="shared" si="2"/>
        <v>0</v>
      </c>
      <c r="M38" s="15">
        <f t="shared" si="2"/>
        <v>93.948267576344179</v>
      </c>
      <c r="N38" s="15">
        <f t="shared" si="2"/>
        <v>4.9609090578973047E-4</v>
      </c>
      <c r="O38" s="15">
        <f t="shared" si="2"/>
        <v>5770.7122663385862</v>
      </c>
      <c r="P38" s="15">
        <f t="shared" si="2"/>
        <v>407.9025916035763</v>
      </c>
      <c r="Q38" s="15">
        <f t="shared" si="2"/>
        <v>649205.1062303941</v>
      </c>
      <c r="R38" s="15">
        <f t="shared" si="2"/>
        <v>66363.35969215972</v>
      </c>
      <c r="S38" s="15">
        <f t="shared" si="2"/>
        <v>15.908402081639117</v>
      </c>
      <c r="T38" s="15">
        <f t="shared" si="2"/>
        <v>1.1229429337105432</v>
      </c>
      <c r="U38" s="15">
        <f t="shared" si="2"/>
        <v>5339.2596934782723</v>
      </c>
      <c r="V38" s="15">
        <f t="shared" si="2"/>
        <v>1842.8916357125588</v>
      </c>
      <c r="W38" s="15">
        <f t="shared" si="2"/>
        <v>0</v>
      </c>
      <c r="X38" s="15">
        <f t="shared" si="2"/>
        <v>6.2501472175355541</v>
      </c>
      <c r="Y38" s="15">
        <f t="shared" si="2"/>
        <v>7649.2657466993824</v>
      </c>
      <c r="Z38" s="15">
        <f t="shared" si="2"/>
        <v>0</v>
      </c>
      <c r="AA38" s="15">
        <f t="shared" si="2"/>
        <v>1914.2591649855103</v>
      </c>
      <c r="AB38" s="15">
        <f t="shared" si="2"/>
        <v>2.2510467140068209</v>
      </c>
      <c r="AC38" s="15">
        <f t="shared" si="2"/>
        <v>58138.224939278247</v>
      </c>
      <c r="AD38" s="15">
        <f t="shared" si="2"/>
        <v>0</v>
      </c>
      <c r="AE38" s="15">
        <f t="shared" si="2"/>
        <v>68.525159572488448</v>
      </c>
      <c r="AF38" s="15">
        <f t="shared" si="2"/>
        <v>65.157778094430071</v>
      </c>
    </row>
    <row r="39" spans="1:32" s="17" customFormat="1" x14ac:dyDescent="0.25">
      <c r="A39" s="47" t="s">
        <v>319</v>
      </c>
      <c r="B39" s="15">
        <f t="shared" ref="B39" si="3">B4</f>
        <v>4.8448977772136717</v>
      </c>
      <c r="C39" s="15">
        <f t="shared" ref="C39:AF39" si="4">C4</f>
        <v>267.81699335173772</v>
      </c>
      <c r="D39" s="15">
        <f t="shared" si="4"/>
        <v>1.6701170618077841</v>
      </c>
      <c r="E39" s="15">
        <f t="shared" si="4"/>
        <v>3.7908951700502769</v>
      </c>
      <c r="F39" s="15">
        <f t="shared" si="4"/>
        <v>1.1734566901373502</v>
      </c>
      <c r="G39" s="15">
        <f t="shared" si="4"/>
        <v>176.45382839146984</v>
      </c>
      <c r="H39" s="15">
        <f t="shared" si="4"/>
        <v>4.6507265705189909</v>
      </c>
      <c r="I39" s="15">
        <f t="shared" si="4"/>
        <v>401073.4757458723</v>
      </c>
      <c r="J39" s="15">
        <f t="shared" si="4"/>
        <v>0</v>
      </c>
      <c r="K39" s="15">
        <f t="shared" si="4"/>
        <v>2408.2178143168276</v>
      </c>
      <c r="L39" s="15">
        <f t="shared" si="4"/>
        <v>5060.9861094945663</v>
      </c>
      <c r="M39" s="15">
        <f t="shared" si="4"/>
        <v>960.01788134782862</v>
      </c>
      <c r="N39" s="15">
        <f t="shared" si="4"/>
        <v>3.6958919514907822</v>
      </c>
      <c r="O39" s="15">
        <f t="shared" si="4"/>
        <v>0</v>
      </c>
      <c r="P39" s="15">
        <f t="shared" si="4"/>
        <v>21497.800386032264</v>
      </c>
      <c r="Q39" s="15">
        <f t="shared" si="4"/>
        <v>762913.82016403251</v>
      </c>
      <c r="R39" s="15">
        <f t="shared" si="4"/>
        <v>84768.207994724406</v>
      </c>
      <c r="S39" s="15">
        <f t="shared" si="4"/>
        <v>7.7619145986242843</v>
      </c>
      <c r="T39" s="15">
        <f t="shared" si="4"/>
        <v>1113.9300955107035</v>
      </c>
      <c r="U39" s="15">
        <f t="shared" si="4"/>
        <v>4624.3844342579587</v>
      </c>
      <c r="V39" s="15">
        <f t="shared" si="4"/>
        <v>14340.290689412257</v>
      </c>
      <c r="W39" s="15">
        <f t="shared" si="4"/>
        <v>1743.785856277429</v>
      </c>
      <c r="X39" s="15">
        <f t="shared" si="4"/>
        <v>855.89072579761159</v>
      </c>
      <c r="Y39" s="15">
        <f t="shared" si="4"/>
        <v>18899.039388038651</v>
      </c>
      <c r="Z39" s="15">
        <f t="shared" si="4"/>
        <v>1.6970342765842739</v>
      </c>
      <c r="AA39" s="15">
        <f t="shared" si="4"/>
        <v>9007.2590797459616</v>
      </c>
      <c r="AB39" s="15">
        <f t="shared" si="4"/>
        <v>227.43798284589442</v>
      </c>
      <c r="AC39" s="15">
        <f t="shared" si="4"/>
        <v>820839.10614337539</v>
      </c>
      <c r="AD39" s="15">
        <f t="shared" si="4"/>
        <v>18616.479491315593</v>
      </c>
      <c r="AE39" s="15">
        <f t="shared" si="4"/>
        <v>596.39553016408399</v>
      </c>
      <c r="AF39" s="15">
        <f t="shared" si="4"/>
        <v>279.5230670928616</v>
      </c>
    </row>
    <row r="40" spans="1:32" x14ac:dyDescent="0.25">
      <c r="A40" s="19" t="s">
        <v>320</v>
      </c>
      <c r="B40" s="15">
        <f>B5</f>
        <v>3594.6627821588909</v>
      </c>
      <c r="C40" s="15">
        <f t="shared" ref="C40:AF40" si="5">C5</f>
        <v>2739.7615120571982</v>
      </c>
      <c r="D40" s="15">
        <f t="shared" si="5"/>
        <v>12.479172119313427</v>
      </c>
      <c r="E40" s="15">
        <f t="shared" si="5"/>
        <v>581.65513218457329</v>
      </c>
      <c r="F40" s="15">
        <f t="shared" si="5"/>
        <v>5.7100438142038472</v>
      </c>
      <c r="G40" s="15">
        <f t="shared" si="5"/>
        <v>2415.5153473136538</v>
      </c>
      <c r="H40" s="15">
        <f t="shared" si="5"/>
        <v>222.40731721813111</v>
      </c>
      <c r="I40" s="15">
        <f t="shared" si="5"/>
        <v>1162380.1070087494</v>
      </c>
      <c r="J40" s="15">
        <f t="shared" si="5"/>
        <v>771.64326134426608</v>
      </c>
      <c r="K40" s="15">
        <f t="shared" si="5"/>
        <v>6140.176194776006</v>
      </c>
      <c r="L40" s="15">
        <f t="shared" si="5"/>
        <v>13075.399879316723</v>
      </c>
      <c r="M40" s="15">
        <f t="shared" si="5"/>
        <v>21775.124218836765</v>
      </c>
      <c r="N40" s="15">
        <f t="shared" si="5"/>
        <v>11.279843853685669</v>
      </c>
      <c r="O40" s="15">
        <f t="shared" si="5"/>
        <v>0</v>
      </c>
      <c r="P40" s="15">
        <f t="shared" si="5"/>
        <v>63479.707868367164</v>
      </c>
      <c r="Q40" s="15">
        <f t="shared" si="5"/>
        <v>700504.25634661049</v>
      </c>
      <c r="R40" s="15">
        <f t="shared" si="5"/>
        <v>77833.75786128889</v>
      </c>
      <c r="S40" s="15">
        <f t="shared" si="5"/>
        <v>313.14130967252822</v>
      </c>
      <c r="T40" s="15">
        <f t="shared" si="5"/>
        <v>5191.4221669204271</v>
      </c>
      <c r="U40" s="15">
        <f t="shared" si="5"/>
        <v>8156.2507140633525</v>
      </c>
      <c r="V40" s="15">
        <f t="shared" si="5"/>
        <v>121632.68739760305</v>
      </c>
      <c r="W40" s="15">
        <f t="shared" si="5"/>
        <v>2391.1036261925474</v>
      </c>
      <c r="X40" s="15">
        <f t="shared" si="5"/>
        <v>2222.0882604688354</v>
      </c>
      <c r="Y40" s="15">
        <f t="shared" si="5"/>
        <v>36891.37597081776</v>
      </c>
      <c r="Z40" s="15">
        <f t="shared" si="5"/>
        <v>21.479705680507365</v>
      </c>
      <c r="AA40" s="15">
        <f t="shared" si="5"/>
        <v>29117.614705691547</v>
      </c>
      <c r="AB40" s="15">
        <f t="shared" si="5"/>
        <v>1653.1652755264195</v>
      </c>
      <c r="AC40" s="15">
        <f t="shared" si="5"/>
        <v>445494.8504442554</v>
      </c>
      <c r="AD40" s="15">
        <f t="shared" si="5"/>
        <v>1134.8277819952275</v>
      </c>
      <c r="AE40" s="15">
        <f t="shared" si="5"/>
        <v>9861.0358358297344</v>
      </c>
      <c r="AF40" s="15">
        <f t="shared" si="5"/>
        <v>7788.668699045722</v>
      </c>
    </row>
    <row r="41" spans="1:32" s="17" customFormat="1" x14ac:dyDescent="0.25">
      <c r="A41" s="19" t="s">
        <v>321</v>
      </c>
      <c r="B41" s="15">
        <f>B6</f>
        <v>83.144108254725197</v>
      </c>
      <c r="C41" s="15">
        <f t="shared" ref="C41:AF41" si="6">C6</f>
        <v>2156.4056536298472</v>
      </c>
      <c r="D41" s="15">
        <f t="shared" si="6"/>
        <v>2.9229442790676123E-2</v>
      </c>
      <c r="E41" s="15">
        <f t="shared" si="6"/>
        <v>262.0575032915873</v>
      </c>
      <c r="F41" s="15">
        <f t="shared" si="6"/>
        <v>5.3739062039514498E-3</v>
      </c>
      <c r="G41" s="15">
        <f t="shared" si="6"/>
        <v>1.89060214142041E-2</v>
      </c>
      <c r="H41" s="15">
        <f t="shared" si="6"/>
        <v>3.0570316547524783</v>
      </c>
      <c r="I41" s="15">
        <f t="shared" si="6"/>
        <v>233619.36605117031</v>
      </c>
      <c r="J41" s="15">
        <f t="shared" si="6"/>
        <v>0</v>
      </c>
      <c r="K41" s="15">
        <f t="shared" si="6"/>
        <v>11852.303972831627</v>
      </c>
      <c r="L41" s="15">
        <f t="shared" si="6"/>
        <v>13.4230668960255</v>
      </c>
      <c r="M41" s="15">
        <f t="shared" si="6"/>
        <v>2970.1337275051756</v>
      </c>
      <c r="N41" s="15">
        <f t="shared" si="6"/>
        <v>0.16610587245959885</v>
      </c>
      <c r="O41" s="15">
        <f t="shared" si="6"/>
        <v>0</v>
      </c>
      <c r="P41" s="15">
        <f t="shared" si="6"/>
        <v>8295.0147693311628</v>
      </c>
      <c r="Q41" s="15">
        <f t="shared" si="6"/>
        <v>378087.02311565739</v>
      </c>
      <c r="R41" s="15">
        <f t="shared" si="6"/>
        <v>42009.55141272569</v>
      </c>
      <c r="S41" s="15">
        <f t="shared" si="6"/>
        <v>20.733683193369856</v>
      </c>
      <c r="T41" s="15">
        <f t="shared" si="6"/>
        <v>343.32849788097576</v>
      </c>
      <c r="U41" s="15">
        <f t="shared" si="6"/>
        <v>1109.8082243940446</v>
      </c>
      <c r="V41" s="15">
        <f t="shared" si="6"/>
        <v>1338.9201705282173</v>
      </c>
      <c r="W41" s="15">
        <f t="shared" si="6"/>
        <v>555.40035162359106</v>
      </c>
      <c r="X41" s="15">
        <f t="shared" si="6"/>
        <v>298.32842223304846</v>
      </c>
      <c r="Y41" s="15">
        <f t="shared" si="6"/>
        <v>5702.3862229054821</v>
      </c>
      <c r="Z41" s="15">
        <f t="shared" si="6"/>
        <v>3.0653445212780976</v>
      </c>
      <c r="AA41" s="15">
        <f t="shared" si="6"/>
        <v>1250.8943298354857</v>
      </c>
      <c r="AB41" s="15">
        <f t="shared" si="6"/>
        <v>52.089269109921617</v>
      </c>
      <c r="AC41" s="15">
        <f t="shared" si="6"/>
        <v>37162.31564029587</v>
      </c>
      <c r="AD41" s="15">
        <f t="shared" si="6"/>
        <v>0.10213112276129535</v>
      </c>
      <c r="AE41" s="15">
        <f t="shared" si="6"/>
        <v>3179.9188849812758</v>
      </c>
      <c r="AF41" s="15">
        <f t="shared" si="6"/>
        <v>1341.3096084255037</v>
      </c>
    </row>
    <row r="42" spans="1:32" x14ac:dyDescent="0.25">
      <c r="A42" s="19" t="s">
        <v>322</v>
      </c>
      <c r="B42" s="15">
        <f t="shared" ref="B42" si="7">B8</f>
        <v>207.83116260287952</v>
      </c>
      <c r="C42" s="15">
        <f t="shared" ref="C42:AF42" si="8">C8</f>
        <v>2713.7654878491426</v>
      </c>
      <c r="D42" s="15">
        <f t="shared" si="8"/>
        <v>0</v>
      </c>
      <c r="E42" s="15">
        <f t="shared" si="8"/>
        <v>0</v>
      </c>
      <c r="F42" s="15">
        <f t="shared" si="8"/>
        <v>0</v>
      </c>
      <c r="G42" s="15">
        <f t="shared" si="8"/>
        <v>0</v>
      </c>
      <c r="H42" s="15">
        <f t="shared" si="8"/>
        <v>0</v>
      </c>
      <c r="I42" s="15">
        <f t="shared" si="8"/>
        <v>1136417.8525848866</v>
      </c>
      <c r="J42" s="15">
        <f t="shared" si="8"/>
        <v>0</v>
      </c>
      <c r="K42" s="15">
        <f t="shared" si="8"/>
        <v>7527.4400530555649</v>
      </c>
      <c r="L42" s="15">
        <f t="shared" si="8"/>
        <v>0</v>
      </c>
      <c r="M42" s="15">
        <f t="shared" si="8"/>
        <v>0</v>
      </c>
      <c r="N42" s="15">
        <f t="shared" si="8"/>
        <v>0</v>
      </c>
      <c r="O42" s="15">
        <f t="shared" si="8"/>
        <v>40.87185478999659</v>
      </c>
      <c r="P42" s="15">
        <f t="shared" si="8"/>
        <v>19109.225663174107</v>
      </c>
      <c r="Q42" s="15">
        <f t="shared" si="8"/>
        <v>625295.86342424562</v>
      </c>
      <c r="R42" s="15">
        <f t="shared" si="8"/>
        <v>69436.436079004226</v>
      </c>
      <c r="S42" s="15">
        <f t="shared" si="8"/>
        <v>0</v>
      </c>
      <c r="T42" s="15">
        <f t="shared" si="8"/>
        <v>1067.3804514727944</v>
      </c>
      <c r="U42" s="15">
        <f t="shared" si="8"/>
        <v>2178.8078339713443</v>
      </c>
      <c r="V42" s="15">
        <f t="shared" si="8"/>
        <v>82274.299649952212</v>
      </c>
      <c r="W42" s="15">
        <f t="shared" si="8"/>
        <v>734.97208531381307</v>
      </c>
      <c r="X42" s="15">
        <f t="shared" si="8"/>
        <v>601.32835203894501</v>
      </c>
      <c r="Y42" s="15">
        <f t="shared" si="8"/>
        <v>10392.67821027191</v>
      </c>
      <c r="Z42" s="15">
        <f t="shared" si="8"/>
        <v>0</v>
      </c>
      <c r="AA42" s="15">
        <f t="shared" si="8"/>
        <v>8863.6809431656638</v>
      </c>
      <c r="AB42" s="15">
        <f t="shared" si="8"/>
        <v>357.76930321550009</v>
      </c>
      <c r="AC42" s="15">
        <f t="shared" si="8"/>
        <v>793129.71071866422</v>
      </c>
      <c r="AD42" s="15">
        <f t="shared" si="8"/>
        <v>7691.2595361706035</v>
      </c>
      <c r="AE42" s="15">
        <f t="shared" si="8"/>
        <v>0</v>
      </c>
      <c r="AF42" s="15">
        <f t="shared" si="8"/>
        <v>0</v>
      </c>
    </row>
    <row r="43" spans="1:32" x14ac:dyDescent="0.25">
      <c r="A43" s="19" t="s">
        <v>323</v>
      </c>
      <c r="B43" s="15">
        <f>B9+B10</f>
        <v>189338.40690551605</v>
      </c>
      <c r="C43" s="15">
        <f t="shared" ref="C43:AF43" si="9">C9+C10</f>
        <v>54965.68935349409</v>
      </c>
      <c r="D43" s="15">
        <f t="shared" si="9"/>
        <v>147.78811913223768</v>
      </c>
      <c r="E43" s="15">
        <f t="shared" si="9"/>
        <v>35376.373153929773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25839886.681827877</v>
      </c>
      <c r="J43" s="15">
        <f t="shared" si="9"/>
        <v>0</v>
      </c>
      <c r="K43" s="15">
        <f t="shared" si="9"/>
        <v>355186.30041992193</v>
      </c>
      <c r="L43" s="15">
        <f t="shared" si="9"/>
        <v>0</v>
      </c>
      <c r="M43" s="15">
        <f t="shared" si="9"/>
        <v>5092.355671546904</v>
      </c>
      <c r="N43" s="15">
        <f t="shared" si="9"/>
        <v>0</v>
      </c>
      <c r="O43" s="15">
        <f t="shared" si="9"/>
        <v>0</v>
      </c>
      <c r="P43" s="15">
        <f t="shared" si="9"/>
        <v>420893.50435990456</v>
      </c>
      <c r="Q43" s="15">
        <f t="shared" si="9"/>
        <v>342110.5159398765</v>
      </c>
      <c r="R43" s="15">
        <f t="shared" si="9"/>
        <v>38012.281572160697</v>
      </c>
      <c r="S43" s="15">
        <f t="shared" si="9"/>
        <v>3756.4891173150672</v>
      </c>
      <c r="T43" s="15">
        <f t="shared" si="9"/>
        <v>15245.653275374591</v>
      </c>
      <c r="U43" s="15">
        <f t="shared" si="9"/>
        <v>173476.63886696455</v>
      </c>
      <c r="V43" s="15">
        <f t="shared" si="9"/>
        <v>399838.20293371193</v>
      </c>
      <c r="W43" s="15">
        <f t="shared" si="9"/>
        <v>4339.4074969828325</v>
      </c>
      <c r="X43" s="15">
        <f t="shared" si="9"/>
        <v>4359.443892571383</v>
      </c>
      <c r="Y43" s="15">
        <f t="shared" si="9"/>
        <v>1185168.8851183474</v>
      </c>
      <c r="Z43" s="15">
        <f t="shared" si="9"/>
        <v>0</v>
      </c>
      <c r="AA43" s="15">
        <f t="shared" si="9"/>
        <v>13465.637871472265</v>
      </c>
      <c r="AB43" s="15">
        <f t="shared" si="9"/>
        <v>11.543190511880573</v>
      </c>
      <c r="AC43" s="15">
        <f t="shared" si="9"/>
        <v>200319.65113066445</v>
      </c>
      <c r="AD43" s="15">
        <f t="shared" si="9"/>
        <v>0</v>
      </c>
      <c r="AE43" s="15">
        <f t="shared" si="9"/>
        <v>40700.334231112836</v>
      </c>
      <c r="AF43" s="15">
        <f t="shared" si="9"/>
        <v>31482.036888701925</v>
      </c>
    </row>
    <row r="44" spans="1:32" s="17" customFormat="1" x14ac:dyDescent="0.25">
      <c r="A44" s="19" t="s">
        <v>324</v>
      </c>
      <c r="B44" s="15">
        <f t="shared" ref="B44" si="10">B11</f>
        <v>10717.491469626722</v>
      </c>
      <c r="C44" s="15">
        <f t="shared" ref="C44:AF44" si="11">C11</f>
        <v>5828.38602006155</v>
      </c>
      <c r="D44" s="15">
        <f t="shared" si="11"/>
        <v>0</v>
      </c>
      <c r="E44" s="15">
        <f t="shared" si="11"/>
        <v>0</v>
      </c>
      <c r="F44" s="15">
        <f t="shared" si="11"/>
        <v>0</v>
      </c>
      <c r="G44" s="15">
        <f t="shared" si="11"/>
        <v>0</v>
      </c>
      <c r="H44" s="15">
        <f t="shared" si="11"/>
        <v>0</v>
      </c>
      <c r="I44" s="15">
        <f t="shared" si="11"/>
        <v>898494.22474244656</v>
      </c>
      <c r="J44" s="15">
        <f t="shared" si="11"/>
        <v>0</v>
      </c>
      <c r="K44" s="15">
        <f t="shared" si="11"/>
        <v>23608.088808305813</v>
      </c>
      <c r="L44" s="15">
        <f t="shared" si="11"/>
        <v>0</v>
      </c>
      <c r="M44" s="15">
        <f t="shared" si="11"/>
        <v>0</v>
      </c>
      <c r="N44" s="15">
        <f t="shared" si="11"/>
        <v>0</v>
      </c>
      <c r="O44" s="15">
        <f t="shared" si="11"/>
        <v>0</v>
      </c>
      <c r="P44" s="15">
        <f t="shared" si="11"/>
        <v>12959.15495285297</v>
      </c>
      <c r="Q44" s="15">
        <f t="shared" si="11"/>
        <v>22149.899161671125</v>
      </c>
      <c r="R44" s="15">
        <f t="shared" si="11"/>
        <v>2461.1000658858743</v>
      </c>
      <c r="S44" s="15">
        <f t="shared" si="11"/>
        <v>0</v>
      </c>
      <c r="T44" s="15">
        <f t="shared" si="11"/>
        <v>270.08967438596272</v>
      </c>
      <c r="U44" s="15">
        <f t="shared" si="11"/>
        <v>4110.1012773831035</v>
      </c>
      <c r="V44" s="15">
        <f t="shared" si="11"/>
        <v>20706.395118871049</v>
      </c>
      <c r="W44" s="15">
        <f t="shared" si="11"/>
        <v>140.94652531095727</v>
      </c>
      <c r="X44" s="15">
        <f t="shared" si="11"/>
        <v>37.038612871622604</v>
      </c>
      <c r="Y44" s="15">
        <f t="shared" si="11"/>
        <v>59636.915562541588</v>
      </c>
      <c r="Z44" s="15">
        <f t="shared" si="11"/>
        <v>0</v>
      </c>
      <c r="AA44" s="15">
        <f t="shared" si="11"/>
        <v>173.27147912809053</v>
      </c>
      <c r="AB44" s="15">
        <f t="shared" si="11"/>
        <v>1.9170495766855573</v>
      </c>
      <c r="AC44" s="15">
        <f t="shared" si="11"/>
        <v>7768.0149975390414</v>
      </c>
      <c r="AD44" s="15">
        <f t="shared" si="11"/>
        <v>0</v>
      </c>
      <c r="AE44" s="15">
        <f t="shared" si="11"/>
        <v>0</v>
      </c>
      <c r="AF44" s="15">
        <f t="shared" si="11"/>
        <v>0</v>
      </c>
    </row>
    <row r="45" spans="1:32" s="17" customFormat="1" x14ac:dyDescent="0.25">
      <c r="A45" s="19" t="s">
        <v>325</v>
      </c>
      <c r="B45" s="15">
        <f>B13</f>
        <v>2700.4843966393578</v>
      </c>
      <c r="C45" s="15">
        <f t="shared" ref="C45:AF45" si="12">C13</f>
        <v>1455.2053211974994</v>
      </c>
      <c r="D45" s="15">
        <f t="shared" si="12"/>
        <v>0</v>
      </c>
      <c r="E45" s="15">
        <f t="shared" si="12"/>
        <v>650.86538148208024</v>
      </c>
      <c r="F45" s="15">
        <f t="shared" si="12"/>
        <v>0</v>
      </c>
      <c r="G45" s="15">
        <f t="shared" si="12"/>
        <v>0</v>
      </c>
      <c r="H45" s="15">
        <f t="shared" si="12"/>
        <v>0</v>
      </c>
      <c r="I45" s="15">
        <f t="shared" si="12"/>
        <v>664809.13175271684</v>
      </c>
      <c r="J45" s="15">
        <f t="shared" si="12"/>
        <v>0</v>
      </c>
      <c r="K45" s="15">
        <f t="shared" si="12"/>
        <v>5487.755162904913</v>
      </c>
      <c r="L45" s="15">
        <f t="shared" si="12"/>
        <v>0</v>
      </c>
      <c r="M45" s="15">
        <f t="shared" si="12"/>
        <v>997.18883284379899</v>
      </c>
      <c r="N45" s="15">
        <f t="shared" si="12"/>
        <v>0</v>
      </c>
      <c r="O45" s="15">
        <f t="shared" si="12"/>
        <v>0</v>
      </c>
      <c r="P45" s="15">
        <f t="shared" si="12"/>
        <v>140944.13383312876</v>
      </c>
      <c r="Q45" s="15">
        <f t="shared" si="12"/>
        <v>25231.2437860471</v>
      </c>
      <c r="R45" s="15">
        <f t="shared" si="12"/>
        <v>2803.4717837863241</v>
      </c>
      <c r="S45" s="15">
        <f t="shared" si="12"/>
        <v>0</v>
      </c>
      <c r="T45" s="15">
        <f t="shared" si="12"/>
        <v>6277.3771937666579</v>
      </c>
      <c r="U45" s="15">
        <f t="shared" si="12"/>
        <v>7612.2034975530269</v>
      </c>
      <c r="V45" s="15">
        <f t="shared" si="12"/>
        <v>35638.91489324189</v>
      </c>
      <c r="W45" s="15">
        <f t="shared" si="12"/>
        <v>1206.4549830098358</v>
      </c>
      <c r="X45" s="15">
        <f t="shared" si="12"/>
        <v>229.45941501879733</v>
      </c>
      <c r="Y45" s="15">
        <f t="shared" si="12"/>
        <v>25337.965842833779</v>
      </c>
      <c r="Z45" s="15">
        <f t="shared" si="12"/>
        <v>0</v>
      </c>
      <c r="AA45" s="15">
        <f t="shared" si="12"/>
        <v>1130.2131141738439</v>
      </c>
      <c r="AB45" s="15">
        <f t="shared" si="12"/>
        <v>0.64600604931301597</v>
      </c>
      <c r="AC45" s="15">
        <f t="shared" si="12"/>
        <v>11024.195065323467</v>
      </c>
      <c r="AD45" s="15">
        <f t="shared" si="12"/>
        <v>0</v>
      </c>
      <c r="AE45" s="15">
        <f t="shared" si="12"/>
        <v>1141.4906982040118</v>
      </c>
      <c r="AF45" s="15">
        <f t="shared" si="12"/>
        <v>257.00435045762811</v>
      </c>
    </row>
    <row r="46" spans="1:32" x14ac:dyDescent="0.25">
      <c r="A46" s="24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7"/>
      <c r="AF46" s="15"/>
    </row>
    <row r="47" spans="1:32" x14ac:dyDescent="0.25">
      <c r="A47" s="24" t="s">
        <v>326</v>
      </c>
      <c r="B47" s="15">
        <f t="shared" ref="B47:AF47" si="13">SUM(B36:B45)+B15</f>
        <v>285678.75278181199</v>
      </c>
      <c r="C47" s="15">
        <f t="shared" si="13"/>
        <v>196840.34616348037</v>
      </c>
      <c r="D47" s="15">
        <f t="shared" si="13"/>
        <v>230.78674258850745</v>
      </c>
      <c r="E47" s="15">
        <f t="shared" si="13"/>
        <v>50348.392739678915</v>
      </c>
      <c r="F47" s="15">
        <f t="shared" si="13"/>
        <v>7.0236041267315406</v>
      </c>
      <c r="G47" s="15">
        <f t="shared" si="13"/>
        <v>81620.948081726558</v>
      </c>
      <c r="H47" s="15">
        <f t="shared" si="13"/>
        <v>263.38854544340256</v>
      </c>
      <c r="I47" s="15">
        <f t="shared" si="13"/>
        <v>66905324.851794183</v>
      </c>
      <c r="J47" s="15">
        <f t="shared" si="13"/>
        <v>76464.598699253489</v>
      </c>
      <c r="K47" s="15">
        <f t="shared" si="13"/>
        <v>559765.44207188638</v>
      </c>
      <c r="L47" s="15">
        <f t="shared" si="13"/>
        <v>19659.374055707314</v>
      </c>
      <c r="M47" s="15">
        <f t="shared" si="13"/>
        <v>95671.123280479456</v>
      </c>
      <c r="N47" s="15">
        <f t="shared" si="13"/>
        <v>21.459291739923398</v>
      </c>
      <c r="O47" s="15">
        <f t="shared" si="13"/>
        <v>44263.558631748987</v>
      </c>
      <c r="P47" s="15">
        <f t="shared" si="13"/>
        <v>4279374.1594080161</v>
      </c>
      <c r="Q47" s="15">
        <f t="shared" si="13"/>
        <v>8945442.7538783289</v>
      </c>
      <c r="R47" s="15">
        <f t="shared" si="13"/>
        <v>1167654.1517774756</v>
      </c>
      <c r="S47" s="15">
        <f t="shared" si="13"/>
        <v>12465.904682009499</v>
      </c>
      <c r="T47" s="15">
        <f t="shared" si="13"/>
        <v>55969.160886103025</v>
      </c>
      <c r="U47" s="15">
        <f t="shared" si="13"/>
        <v>394158.47952854313</v>
      </c>
      <c r="V47" s="15">
        <f t="shared" si="13"/>
        <v>6416097.0629437352</v>
      </c>
      <c r="W47" s="15">
        <f t="shared" si="13"/>
        <v>21211.797132943004</v>
      </c>
      <c r="X47" s="15">
        <f t="shared" si="13"/>
        <v>22519.779364859973</v>
      </c>
      <c r="Y47" s="15">
        <f t="shared" si="13"/>
        <v>2097428.9218533994</v>
      </c>
      <c r="Z47" s="15">
        <f t="shared" si="13"/>
        <v>39.304664478369737</v>
      </c>
      <c r="AA47" s="15">
        <f t="shared" si="13"/>
        <v>107069.55676712727</v>
      </c>
      <c r="AB47" s="15">
        <f t="shared" si="13"/>
        <v>5849.5327771627453</v>
      </c>
      <c r="AC47" s="15">
        <f t="shared" si="13"/>
        <v>2673035.0061231959</v>
      </c>
      <c r="AD47" s="15">
        <f t="shared" si="13"/>
        <v>28988.316940604185</v>
      </c>
      <c r="AE47" s="15">
        <f t="shared" si="13"/>
        <v>374683.47142793314</v>
      </c>
      <c r="AF47" s="15">
        <f t="shared" si="13"/>
        <v>271475.45305940637</v>
      </c>
    </row>
    <row r="48" spans="1:32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7"/>
      <c r="AF48" s="17"/>
    </row>
    <row r="49" spans="1:32" x14ac:dyDescent="0.25">
      <c r="A49" s="15" t="s">
        <v>327</v>
      </c>
      <c r="B49" s="18">
        <f t="shared" ref="B49:AF49" si="14">(B47-B35)/B47</f>
        <v>1.1149428775369891E-3</v>
      </c>
      <c r="C49" s="18">
        <f t="shared" si="14"/>
        <v>4.0611362535098171E-4</v>
      </c>
      <c r="D49" s="18">
        <f t="shared" si="14"/>
        <v>1.3665549387923062E-5</v>
      </c>
      <c r="E49" s="18">
        <f t="shared" si="14"/>
        <v>1.4773408458758885E-6</v>
      </c>
      <c r="F49" s="18">
        <f t="shared" si="14"/>
        <v>3.2811105940377916E-8</v>
      </c>
      <c r="G49" s="18">
        <f t="shared" si="14"/>
        <v>9.7734629574417725E-6</v>
      </c>
      <c r="H49" s="18">
        <f t="shared" si="14"/>
        <v>3.5099599338196546E-7</v>
      </c>
      <c r="I49" s="18">
        <f t="shared" si="14"/>
        <v>1.2738027203208099E-4</v>
      </c>
      <c r="J49" s="18">
        <f t="shared" si="14"/>
        <v>2.619650745355194E-6</v>
      </c>
      <c r="K49" s="55">
        <f t="shared" si="14"/>
        <v>7.2911625563140114E-5</v>
      </c>
      <c r="L49" s="18">
        <f t="shared" si="14"/>
        <v>8.6864293606034928E-8</v>
      </c>
      <c r="M49" s="18">
        <f t="shared" si="14"/>
        <v>3.7612385750639979E-6</v>
      </c>
      <c r="N49" s="18">
        <f t="shared" si="14"/>
        <v>2.2851308291715414E-6</v>
      </c>
      <c r="O49" s="18">
        <f t="shared" si="14"/>
        <v>2.0535270945798193E-4</v>
      </c>
      <c r="P49" s="18">
        <f t="shared" si="14"/>
        <v>7.8329084129401133E-5</v>
      </c>
      <c r="Q49" s="18">
        <f t="shared" si="14"/>
        <v>1.5641564593319327E-4</v>
      </c>
      <c r="R49" s="18">
        <f t="shared" si="14"/>
        <v>1.2455373596996714E-4</v>
      </c>
      <c r="S49" s="55">
        <f t="shared" si="14"/>
        <v>2.2858200307556104E-6</v>
      </c>
      <c r="T49" s="18">
        <f t="shared" si="14"/>
        <v>2.2932762336090033E-5</v>
      </c>
      <c r="U49" s="18">
        <f t="shared" si="14"/>
        <v>1.5757987057111653E-4</v>
      </c>
      <c r="V49" s="18">
        <f t="shared" si="14"/>
        <v>1.0366961054815335E-5</v>
      </c>
      <c r="W49" s="18">
        <f t="shared" si="14"/>
        <v>2.2931347289446141E-5</v>
      </c>
      <c r="X49" s="18">
        <f t="shared" si="14"/>
        <v>4.6708586524785338E-5</v>
      </c>
      <c r="Y49" s="18">
        <f t="shared" si="14"/>
        <v>6.9042906017933997E-5</v>
      </c>
      <c r="Z49" s="18">
        <f t="shared" si="14"/>
        <v>2.7976956044334834E-7</v>
      </c>
      <c r="AA49" s="18">
        <f t="shared" si="14"/>
        <v>6.4083910404707692E-5</v>
      </c>
      <c r="AB49" s="18">
        <f t="shared" si="14"/>
        <v>3.1941909074705132E-6</v>
      </c>
      <c r="AC49" s="18">
        <f t="shared" si="14"/>
        <v>8.8428295169039775E-6</v>
      </c>
      <c r="AD49" s="18">
        <f t="shared" si="14"/>
        <v>6.0274043032214805E-8</v>
      </c>
      <c r="AE49" s="18">
        <f t="shared" si="14"/>
        <v>6.2433832297362591E-6</v>
      </c>
      <c r="AF49" s="18">
        <f t="shared" si="14"/>
        <v>7.6515597175839725E-6</v>
      </c>
    </row>
    <row r="50" spans="1:32" x14ac:dyDescent="0.25">
      <c r="A50" s="17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7"/>
      <c r="AF50" s="17"/>
    </row>
    <row r="51" spans="1:32" x14ac:dyDescent="0.25">
      <c r="A51" s="23"/>
      <c r="B51" s="15">
        <f t="shared" ref="B51:AF51" si="15">+B47-B35</f>
        <v>318.51549067773158</v>
      </c>
      <c r="C51" s="15">
        <f t="shared" si="15"/>
        <v>79.939546595793217</v>
      </c>
      <c r="D51" s="15">
        <f t="shared" si="15"/>
        <v>3.1538276289211353E-3</v>
      </c>
      <c r="E51" s="15">
        <f t="shared" si="15"/>
        <v>7.438173711852869E-2</v>
      </c>
      <c r="F51" s="15">
        <f t="shared" si="15"/>
        <v>2.3045221908546409E-7</v>
      </c>
      <c r="G51" s="15">
        <f t="shared" si="15"/>
        <v>0.79771931262803264</v>
      </c>
      <c r="H51" s="15">
        <f t="shared" si="15"/>
        <v>9.2448324153338035E-5</v>
      </c>
      <c r="I51" s="15">
        <f t="shared" si="15"/>
        <v>8522.4184800162911</v>
      </c>
      <c r="J51" s="15">
        <f t="shared" si="15"/>
        <v>0.20031054297578521</v>
      </c>
      <c r="K51" s="15">
        <f t="shared" si="15"/>
        <v>40.813408315530978</v>
      </c>
      <c r="L51" s="15">
        <f t="shared" si="15"/>
        <v>1.7076976400858257E-3</v>
      </c>
      <c r="M51" s="15">
        <f t="shared" si="15"/>
        <v>0.35984191940224264</v>
      </c>
      <c r="N51" s="15">
        <f t="shared" si="15"/>
        <v>4.903728912708516E-5</v>
      </c>
      <c r="O51" s="15">
        <f t="shared" si="15"/>
        <v>9.0896416952818981</v>
      </c>
      <c r="P51" s="15">
        <f t="shared" si="15"/>
        <v>335.19945855345577</v>
      </c>
      <c r="Q51" s="15">
        <f t="shared" si="15"/>
        <v>1399.2072065062821</v>
      </c>
      <c r="R51" s="15">
        <f t="shared" si="15"/>
        <v>145.43568692472763</v>
      </c>
      <c r="S51" s="15">
        <f t="shared" si="15"/>
        <v>2.8494814623627462E-2</v>
      </c>
      <c r="T51" s="15">
        <f t="shared" si="15"/>
        <v>1.283527464751387</v>
      </c>
      <c r="U51" s="15">
        <f t="shared" si="15"/>
        <v>62.111442188615911</v>
      </c>
      <c r="V51" s="15">
        <f t="shared" si="15"/>
        <v>66.515428375452757</v>
      </c>
      <c r="W51" s="15">
        <f t="shared" si="15"/>
        <v>0.48641508668879396</v>
      </c>
      <c r="X51" s="15">
        <f t="shared" si="15"/>
        <v>1.0518670629826374</v>
      </c>
      <c r="Y51" s="15">
        <f t="shared" si="15"/>
        <v>144.81258793082088</v>
      </c>
      <c r="Z51" s="15">
        <f t="shared" si="15"/>
        <v>1.0996248704486788E-5</v>
      </c>
      <c r="AA51" s="15">
        <f t="shared" si="15"/>
        <v>6.8614358829363482</v>
      </c>
      <c r="AB51" s="15">
        <f t="shared" si="15"/>
        <v>1.8684524409763981E-2</v>
      </c>
      <c r="AC51" s="15">
        <f t="shared" si="15"/>
        <v>23.637192851863801</v>
      </c>
      <c r="AD51" s="15">
        <f t="shared" si="15"/>
        <v>1.7472430627094582E-3</v>
      </c>
      <c r="AE51" s="15">
        <f t="shared" si="15"/>
        <v>2.3392925019725226</v>
      </c>
      <c r="AF51" s="15">
        <f t="shared" si="15"/>
        <v>2.0772106409422122</v>
      </c>
    </row>
    <row r="53" spans="1:32" x14ac:dyDescent="0.25">
      <c r="A53" s="17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x14ac:dyDescent="0.25">
      <c r="A54" s="1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7"/>
    </row>
    <row r="55" spans="1:32" x14ac:dyDescent="0.25">
      <c r="A55" s="17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7" spans="1:32" x14ac:dyDescent="0.25">
      <c r="A57" s="17"/>
      <c r="B57" s="17"/>
      <c r="C57" s="17"/>
      <c r="G57" s="17"/>
      <c r="I57" s="17"/>
      <c r="K57" s="15"/>
      <c r="L57" s="17"/>
      <c r="O57" s="17"/>
      <c r="P57" s="17"/>
      <c r="Q57" s="17"/>
      <c r="R57" s="17"/>
      <c r="T57" s="17"/>
      <c r="U57" s="17"/>
      <c r="V57" s="17"/>
      <c r="W57" s="17"/>
      <c r="X57" s="17"/>
      <c r="Y57" s="17"/>
      <c r="AA57" s="17"/>
      <c r="AB57" s="17"/>
      <c r="AC57" s="17"/>
      <c r="AD57" s="17"/>
      <c r="AE57" s="17"/>
      <c r="AF57" s="17"/>
    </row>
    <row r="58" spans="1:32" x14ac:dyDescent="0.25">
      <c r="A58" s="17"/>
      <c r="B58" s="17"/>
      <c r="C58" s="17"/>
      <c r="G58" s="17"/>
      <c r="I58" s="17"/>
      <c r="K58" s="15"/>
      <c r="L58" s="17"/>
      <c r="O58" s="17"/>
      <c r="P58" s="17"/>
      <c r="Q58" s="17"/>
      <c r="R58" s="17"/>
      <c r="T58" s="17"/>
      <c r="U58" s="17"/>
      <c r="V58" s="17"/>
      <c r="W58" s="17"/>
      <c r="X58" s="17"/>
      <c r="Y58" s="17"/>
      <c r="AA58" s="17"/>
      <c r="AB58" s="17"/>
      <c r="AC58" s="17"/>
      <c r="AD58" s="17"/>
      <c r="AE58" s="17"/>
      <c r="AF58" s="17"/>
    </row>
    <row r="59" spans="1:32" x14ac:dyDescent="0.25">
      <c r="A59" s="17"/>
      <c r="B59" s="17"/>
      <c r="C59" s="17"/>
      <c r="G59" s="17"/>
      <c r="I59" s="17"/>
      <c r="K59" s="28"/>
      <c r="L59" s="17"/>
      <c r="O59" s="17"/>
      <c r="P59" s="17"/>
      <c r="Q59" s="17"/>
      <c r="R59" s="17"/>
      <c r="T59" s="17"/>
      <c r="U59" s="17"/>
      <c r="V59" s="17"/>
      <c r="W59" s="17"/>
      <c r="X59" s="17"/>
      <c r="Y59" s="17"/>
      <c r="AA59" s="17"/>
      <c r="AB59" s="17"/>
      <c r="AC59" s="17"/>
      <c r="AD59" s="17"/>
      <c r="AE59" s="17"/>
      <c r="AF59" s="17"/>
    </row>
    <row r="60" spans="1:32" x14ac:dyDescent="0.25">
      <c r="A60" s="17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x14ac:dyDescent="0.25">
      <c r="A61" s="17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17"/>
    </row>
    <row r="62" spans="1:32" x14ac:dyDescent="0.25">
      <c r="A62" s="17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17"/>
    </row>
    <row r="63" spans="1:32" x14ac:dyDescent="0.25">
      <c r="A63" s="1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x14ac:dyDescent="0.25">
      <c r="A64" s="17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2:32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17"/>
    </row>
    <row r="66" spans="2:3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2:32" x14ac:dyDescent="0.25">
      <c r="B67" s="17"/>
      <c r="C67" s="17"/>
      <c r="G67" s="17"/>
      <c r="H67" s="15"/>
      <c r="I67" s="17"/>
      <c r="L67" s="17"/>
      <c r="O67" s="17"/>
      <c r="P67" s="17"/>
      <c r="Q67" s="17"/>
      <c r="R67" s="17"/>
      <c r="T67" s="17"/>
      <c r="U67" s="17"/>
      <c r="V67" s="17"/>
      <c r="W67" s="17"/>
      <c r="X67" s="17"/>
      <c r="Y67" s="17"/>
      <c r="AA67" s="17"/>
      <c r="AB67" s="17"/>
      <c r="AC67" s="17"/>
      <c r="AD67" s="17"/>
      <c r="AE67" s="17"/>
      <c r="AF67" s="17"/>
    </row>
    <row r="68" spans="2:32" x14ac:dyDescent="0.25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8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7109375" style="17" customWidth="1"/>
    <col min="2" max="2" width="12.140625" style="17" customWidth="1"/>
    <col min="3" max="3" width="12.5703125" style="17" customWidth="1"/>
    <col min="4" max="5" width="9.140625" style="17"/>
    <col min="6" max="6" width="15.42578125" style="17" bestFit="1" customWidth="1"/>
    <col min="7" max="27" width="12" style="15" bestFit="1" customWidth="1"/>
    <col min="28" max="28" width="12" style="15" customWidth="1"/>
    <col min="29" max="30" width="9.140625" style="15"/>
    <col min="31" max="31" width="12" style="15" customWidth="1"/>
    <col min="32" max="55" width="9.140625" style="15"/>
    <col min="56" max="56" width="10.85546875" style="15" bestFit="1" customWidth="1"/>
    <col min="57" max="57" width="9.85546875" style="15" bestFit="1" customWidth="1"/>
    <col min="58" max="16384" width="9.140625" style="17"/>
  </cols>
  <sheetData>
    <row r="1" spans="1:69" x14ac:dyDescent="0.25">
      <c r="B1" s="17" t="s">
        <v>328</v>
      </c>
      <c r="F1" s="17" t="s">
        <v>666</v>
      </c>
      <c r="AH1" s="15" t="s">
        <v>667</v>
      </c>
      <c r="BG1" s="17" t="s">
        <v>331</v>
      </c>
      <c r="BJ1" s="17" t="s">
        <v>332</v>
      </c>
    </row>
    <row r="2" spans="1:69" x14ac:dyDescent="0.25">
      <c r="A2" s="17" t="s">
        <v>157</v>
      </c>
      <c r="B2" s="17" t="s">
        <v>333</v>
      </c>
      <c r="C2" s="17" t="s">
        <v>334</v>
      </c>
      <c r="F2" s="17" t="s">
        <v>335</v>
      </c>
      <c r="G2" s="17" t="s">
        <v>90</v>
      </c>
      <c r="H2" s="17" t="s">
        <v>94</v>
      </c>
      <c r="I2" s="17" t="s">
        <v>96</v>
      </c>
      <c r="J2" s="17" t="s">
        <v>98</v>
      </c>
      <c r="K2" s="17" t="s">
        <v>100</v>
      </c>
      <c r="L2" s="17" t="s">
        <v>102</v>
      </c>
      <c r="M2" s="17" t="s">
        <v>104</v>
      </c>
      <c r="N2" s="17" t="s">
        <v>159</v>
      </c>
      <c r="O2" s="17" t="s">
        <v>160</v>
      </c>
      <c r="P2" s="17" t="s">
        <v>106</v>
      </c>
      <c r="Q2" s="17" t="s">
        <v>110</v>
      </c>
      <c r="R2" s="17" t="s">
        <v>112</v>
      </c>
      <c r="S2" s="17" t="s">
        <v>114</v>
      </c>
      <c r="T2" s="17" t="s">
        <v>116</v>
      </c>
      <c r="U2" s="17" t="s">
        <v>118</v>
      </c>
      <c r="V2" s="17" t="s">
        <v>120</v>
      </c>
      <c r="W2" s="17" t="s">
        <v>122</v>
      </c>
      <c r="X2" s="17" t="s">
        <v>124</v>
      </c>
      <c r="Y2" s="17" t="s">
        <v>128</v>
      </c>
      <c r="Z2" s="17" t="s">
        <v>130</v>
      </c>
      <c r="AA2" s="17" t="s">
        <v>132</v>
      </c>
      <c r="AB2" s="17"/>
      <c r="AC2" s="15" t="s">
        <v>159</v>
      </c>
      <c r="AD2" s="15" t="s">
        <v>160</v>
      </c>
      <c r="AE2" s="17"/>
      <c r="AF2" s="15" t="s">
        <v>336</v>
      </c>
      <c r="AG2" s="15" t="s">
        <v>337</v>
      </c>
      <c r="AH2" s="15" t="s">
        <v>90</v>
      </c>
      <c r="AI2" s="15" t="s">
        <v>94</v>
      </c>
      <c r="AJ2" s="15" t="s">
        <v>96</v>
      </c>
      <c r="AK2" s="15" t="s">
        <v>98</v>
      </c>
      <c r="AL2" s="15" t="s">
        <v>100</v>
      </c>
      <c r="AM2" s="15" t="s">
        <v>102</v>
      </c>
      <c r="AN2" s="15" t="s">
        <v>104</v>
      </c>
      <c r="AO2" s="15" t="s">
        <v>106</v>
      </c>
      <c r="AP2" s="15" t="s">
        <v>110</v>
      </c>
      <c r="AQ2" s="15" t="s">
        <v>112</v>
      </c>
      <c r="AR2" s="15" t="s">
        <v>114</v>
      </c>
      <c r="AS2" s="15" t="s">
        <v>116</v>
      </c>
      <c r="AT2" s="15" t="s">
        <v>118</v>
      </c>
      <c r="AU2" s="15" t="s">
        <v>120</v>
      </c>
      <c r="AV2" s="15" t="s">
        <v>122</v>
      </c>
      <c r="AW2" s="15" t="s">
        <v>124</v>
      </c>
      <c r="AX2" s="15" t="s">
        <v>128</v>
      </c>
      <c r="AY2" s="15" t="s">
        <v>130</v>
      </c>
      <c r="AZ2" s="15" t="s">
        <v>132</v>
      </c>
      <c r="BA2" s="15" t="s">
        <v>159</v>
      </c>
      <c r="BB2" s="15" t="s">
        <v>160</v>
      </c>
      <c r="BD2" s="15" t="s">
        <v>159</v>
      </c>
      <c r="BE2" s="15" t="s">
        <v>160</v>
      </c>
      <c r="BG2" s="15" t="s">
        <v>159</v>
      </c>
      <c r="BH2" s="15" t="s">
        <v>160</v>
      </c>
      <c r="BJ2" s="15" t="s">
        <v>159</v>
      </c>
      <c r="BK2" s="15" t="s">
        <v>160</v>
      </c>
      <c r="BM2" s="15"/>
      <c r="BN2" s="15"/>
      <c r="BP2" s="15"/>
    </row>
    <row r="3" spans="1:69" x14ac:dyDescent="0.25">
      <c r="A3" s="17" t="s">
        <v>171</v>
      </c>
      <c r="B3" s="15">
        <v>362881.20328999998</v>
      </c>
      <c r="C3" s="15">
        <v>45812.968473000001</v>
      </c>
      <c r="F3" s="17" t="s">
        <v>171</v>
      </c>
      <c r="G3" s="15">
        <v>2253.53710279601</v>
      </c>
      <c r="H3" s="15">
        <v>2615.6513593148002</v>
      </c>
      <c r="I3" s="15">
        <v>77.019993970358797</v>
      </c>
      <c r="J3" s="15">
        <v>303.67495924205099</v>
      </c>
      <c r="K3" s="15">
        <v>1863.9974866207001</v>
      </c>
      <c r="L3" s="15">
        <v>137.73413779989701</v>
      </c>
      <c r="M3" s="15">
        <v>772.10507691374903</v>
      </c>
      <c r="N3" s="15">
        <v>364922.108987791</v>
      </c>
      <c r="O3" s="15">
        <v>46038.073226398097</v>
      </c>
      <c r="P3" s="15">
        <v>318884.03576139302</v>
      </c>
      <c r="Q3" s="15">
        <v>245.56336447361801</v>
      </c>
      <c r="R3" s="15">
        <v>48.895494149484399</v>
      </c>
      <c r="S3" s="15">
        <v>24473.297965685</v>
      </c>
      <c r="T3" s="15">
        <v>61.843605108109102</v>
      </c>
      <c r="U3" s="15">
        <v>1464.7293742731599</v>
      </c>
      <c r="V3" s="15">
        <v>139.00688029453701</v>
      </c>
      <c r="W3" s="15">
        <v>360.573095785313</v>
      </c>
      <c r="X3" s="15">
        <v>3661.82352045062</v>
      </c>
      <c r="Y3" s="15">
        <v>6965.2274504097804</v>
      </c>
      <c r="Z3" s="15">
        <v>434.88526992840502</v>
      </c>
      <c r="AA3" s="15">
        <v>158.50708918247099</v>
      </c>
      <c r="AB3" s="17"/>
      <c r="AC3" s="40">
        <f>(N3-B3)/(B3+1E-50)</f>
        <v>5.624170332570279E-3</v>
      </c>
      <c r="AD3" s="40">
        <f>(O3-C3)/(C3+1E-50)</f>
        <v>4.9135596513629641E-3</v>
      </c>
      <c r="AE3" s="17"/>
      <c r="AF3" s="15">
        <v>1</v>
      </c>
      <c r="AG3" s="15" t="s">
        <v>171</v>
      </c>
      <c r="AH3" s="15">
        <v>479.09384003817303</v>
      </c>
      <c r="AI3" s="15">
        <v>538.85128155148595</v>
      </c>
      <c r="AJ3" s="15">
        <v>16.423496712623599</v>
      </c>
      <c r="AK3" s="15">
        <v>68.348440999301303</v>
      </c>
      <c r="AL3" s="15">
        <v>391.26487443576502</v>
      </c>
      <c r="AM3" s="15">
        <v>29.981110134495101</v>
      </c>
      <c r="AN3" s="15">
        <v>163.24309900347001</v>
      </c>
      <c r="AO3" s="15">
        <v>65295.095152504196</v>
      </c>
      <c r="AP3" s="15">
        <v>49.435028267801997</v>
      </c>
      <c r="AQ3" s="15">
        <v>10.212857675095799</v>
      </c>
      <c r="AR3" s="15">
        <v>5105.76759233144</v>
      </c>
      <c r="AS3" s="15">
        <v>13.795140142164501</v>
      </c>
      <c r="AT3" s="15">
        <v>315.34620729880203</v>
      </c>
      <c r="AU3" s="15">
        <v>31.588401020054398</v>
      </c>
      <c r="AV3" s="15">
        <v>81.964917157987898</v>
      </c>
      <c r="AW3" s="15">
        <v>788.36548308055103</v>
      </c>
      <c r="AX3" s="15">
        <v>1472.4070074433</v>
      </c>
      <c r="AY3" s="15">
        <v>93.333708213403099</v>
      </c>
      <c r="AZ3" s="15">
        <v>33.390648087320002</v>
      </c>
      <c r="BA3" s="15">
        <f t="shared" ref="BA3:BA51" si="0">BB3+AO3</f>
        <v>74977.908286097445</v>
      </c>
      <c r="BB3" s="15">
        <f>SUM(AH3:AZ3)-AO3</f>
        <v>9682.8131335932485</v>
      </c>
      <c r="BD3" s="15">
        <f t="shared" ref="BD3:BE34" si="1">BA3-B3</f>
        <v>-287903.29500390252</v>
      </c>
      <c r="BE3" s="15">
        <f t="shared" si="1"/>
        <v>-36130.155339406752</v>
      </c>
      <c r="BG3" s="13">
        <f>BA3/N3</f>
        <v>0.20546277257376572</v>
      </c>
      <c r="BH3" s="13">
        <f>BB3/O3</f>
        <v>0.21032185873585066</v>
      </c>
      <c r="BJ3" s="13">
        <v>0.24463149913998472</v>
      </c>
      <c r="BK3" s="13">
        <v>0.24555236872091948</v>
      </c>
      <c r="BL3" s="13"/>
      <c r="BM3" s="13"/>
      <c r="BN3" s="13"/>
      <c r="BP3" s="13"/>
      <c r="BQ3" s="13"/>
    </row>
    <row r="4" spans="1:69" x14ac:dyDescent="0.25">
      <c r="A4" s="17" t="s">
        <v>173</v>
      </c>
      <c r="B4" s="15">
        <v>99172.480444000001</v>
      </c>
      <c r="C4" s="15">
        <v>13039.528326</v>
      </c>
      <c r="F4" s="17" t="s">
        <v>173</v>
      </c>
      <c r="G4" s="15">
        <v>656.11671246768799</v>
      </c>
      <c r="H4" s="15">
        <v>681.45549022525699</v>
      </c>
      <c r="I4" s="15">
        <v>21.893495824997</v>
      </c>
      <c r="J4" s="15">
        <v>119.20357016485001</v>
      </c>
      <c r="K4" s="15">
        <v>478.96921620176698</v>
      </c>
      <c r="L4" s="15">
        <v>57.102449676747298</v>
      </c>
      <c r="M4" s="15">
        <v>222.23581254099199</v>
      </c>
      <c r="N4" s="15">
        <v>98706.912151281096</v>
      </c>
      <c r="O4" s="15">
        <v>12982.0883836924</v>
      </c>
      <c r="P4" s="15">
        <v>85724.823767588707</v>
      </c>
      <c r="Q4" s="15">
        <v>28.539440070106899</v>
      </c>
      <c r="R4" s="15">
        <v>13.3786926040443</v>
      </c>
      <c r="S4" s="15">
        <v>6731.6752954469002</v>
      </c>
      <c r="T4" s="15">
        <v>23.711745167744098</v>
      </c>
      <c r="U4" s="15">
        <v>451.29399108230302</v>
      </c>
      <c r="V4" s="15">
        <v>75.380016270110303</v>
      </c>
      <c r="W4" s="15">
        <v>200.334592062258</v>
      </c>
      <c r="X4" s="15">
        <v>1128.2351795940101</v>
      </c>
      <c r="Y4" s="15">
        <v>1887.61290354227</v>
      </c>
      <c r="Z4" s="15">
        <v>162.54685075260201</v>
      </c>
      <c r="AA4" s="15">
        <v>42.402929997740202</v>
      </c>
      <c r="AB4" s="17"/>
      <c r="AC4" s="40">
        <f t="shared" ref="AC4:AD56" si="2">(N4-B4)/(B4+1E-50)</f>
        <v>-4.694531090021473E-3</v>
      </c>
      <c r="AD4" s="40">
        <f t="shared" si="2"/>
        <v>-4.4050628881312859E-3</v>
      </c>
      <c r="AE4" s="17"/>
      <c r="AF4" s="15">
        <v>4</v>
      </c>
      <c r="AG4" s="15" t="s">
        <v>173</v>
      </c>
      <c r="AH4" s="15">
        <v>437.92291493067</v>
      </c>
      <c r="AI4" s="15">
        <v>440.30600710565</v>
      </c>
      <c r="AJ4" s="15">
        <v>14.6646366324445</v>
      </c>
      <c r="AK4" s="15">
        <v>82.987365078168196</v>
      </c>
      <c r="AL4" s="15">
        <v>317.58527390812202</v>
      </c>
      <c r="AM4" s="15">
        <v>39.050645433386997</v>
      </c>
      <c r="AN4" s="15">
        <v>148.30508568013099</v>
      </c>
      <c r="AO4" s="15">
        <v>55649.037030404703</v>
      </c>
      <c r="AP4" s="15">
        <v>17.391484995665301</v>
      </c>
      <c r="AQ4" s="15">
        <v>8.8147646079605995</v>
      </c>
      <c r="AR4" s="15">
        <v>4405.1244140894996</v>
      </c>
      <c r="AS4" s="15">
        <v>16.066424619631899</v>
      </c>
      <c r="AT4" s="15">
        <v>306.47080632573699</v>
      </c>
      <c r="AU4" s="15">
        <v>52.845717340669601</v>
      </c>
      <c r="AV4" s="15">
        <v>140.74225691417001</v>
      </c>
      <c r="AW4" s="15">
        <v>766.17700117458196</v>
      </c>
      <c r="AX4" s="15">
        <v>1255.50703707294</v>
      </c>
      <c r="AY4" s="15">
        <v>109.86522259940099</v>
      </c>
      <c r="AZ4" s="15">
        <v>28.121230240883101</v>
      </c>
      <c r="BA4" s="15">
        <f t="shared" si="0"/>
        <v>64236.98531915441</v>
      </c>
      <c r="BB4" s="15">
        <f t="shared" ref="BB4:BB51" si="3">SUM(AH4:AZ4)-AO4</f>
        <v>8587.948288749707</v>
      </c>
      <c r="BD4" s="15">
        <f t="shared" si="1"/>
        <v>-34935.495124845591</v>
      </c>
      <c r="BE4" s="15">
        <f t="shared" si="1"/>
        <v>-4451.5800372502927</v>
      </c>
      <c r="BG4" s="13">
        <f t="shared" ref="BG4:BH51" si="4">BA4/N4</f>
        <v>0.65078507592966672</v>
      </c>
      <c r="BH4" s="13">
        <f t="shared" si="4"/>
        <v>0.66152286403607885</v>
      </c>
      <c r="BJ4" s="13">
        <v>0.63529385618008294</v>
      </c>
      <c r="BK4" s="13">
        <v>0.64286727323108062</v>
      </c>
      <c r="BL4" s="13"/>
      <c r="BM4" s="13"/>
      <c r="BN4" s="13"/>
      <c r="BP4" s="13"/>
      <c r="BQ4" s="13"/>
    </row>
    <row r="5" spans="1:69" x14ac:dyDescent="0.25">
      <c r="A5" s="17" t="s">
        <v>174</v>
      </c>
      <c r="B5" s="15">
        <v>521040.66959</v>
      </c>
      <c r="C5" s="15">
        <v>68708.779328999997</v>
      </c>
      <c r="F5" s="17" t="s">
        <v>174</v>
      </c>
      <c r="G5" s="15">
        <v>3955.7864383780602</v>
      </c>
      <c r="H5" s="15">
        <v>3456.6091357330602</v>
      </c>
      <c r="I5" s="15">
        <v>107.71445173806799</v>
      </c>
      <c r="J5" s="15">
        <v>345.627626338619</v>
      </c>
      <c r="K5" s="15">
        <v>3049.9103327325702</v>
      </c>
      <c r="L5" s="15">
        <v>177.03569470394601</v>
      </c>
      <c r="M5" s="15">
        <v>1217.0708681250201</v>
      </c>
      <c r="N5" s="15">
        <v>522771.832511549</v>
      </c>
      <c r="O5" s="15">
        <v>68790.145181511994</v>
      </c>
      <c r="P5" s="15">
        <v>453981.68733003701</v>
      </c>
      <c r="Q5" s="15">
        <v>290.26857256237702</v>
      </c>
      <c r="R5" s="15">
        <v>77.436450823150693</v>
      </c>
      <c r="S5" s="15">
        <v>36207.343234952001</v>
      </c>
      <c r="T5" s="15">
        <v>85.587726494595898</v>
      </c>
      <c r="U5" s="15">
        <v>1881.97660355936</v>
      </c>
      <c r="V5" s="15">
        <v>191.575491757469</v>
      </c>
      <c r="W5" s="15">
        <v>493.901135821249</v>
      </c>
      <c r="X5" s="15">
        <v>4704.9412800035198</v>
      </c>
      <c r="Y5" s="15">
        <v>11738.457946504799</v>
      </c>
      <c r="Z5" s="15">
        <v>546.073258265954</v>
      </c>
      <c r="AA5" s="15">
        <v>262.82893301807201</v>
      </c>
      <c r="AB5" s="17"/>
      <c r="AC5" s="40">
        <f t="shared" si="2"/>
        <v>3.3225101658786536E-3</v>
      </c>
      <c r="AD5" s="40">
        <f t="shared" si="2"/>
        <v>1.1842133320749454E-3</v>
      </c>
      <c r="AE5" s="17"/>
      <c r="AF5" s="15">
        <v>5</v>
      </c>
      <c r="AG5" s="15" t="s">
        <v>174</v>
      </c>
      <c r="AH5" s="15">
        <v>1033.9168220973399</v>
      </c>
      <c r="AI5" s="15">
        <v>724.95127029469904</v>
      </c>
      <c r="AJ5" s="15">
        <v>24.8142447216119</v>
      </c>
      <c r="AK5" s="15">
        <v>69.498100200796401</v>
      </c>
      <c r="AL5" s="15">
        <v>757.86570307999102</v>
      </c>
      <c r="AM5" s="15">
        <v>35.522252178372597</v>
      </c>
      <c r="AN5" s="15">
        <v>295.44426530189497</v>
      </c>
      <c r="AO5" s="15">
        <v>97258.4105515798</v>
      </c>
      <c r="AP5" s="15">
        <v>55.5487921161834</v>
      </c>
      <c r="AQ5" s="15">
        <v>18.697130200459199</v>
      </c>
      <c r="AR5" s="15">
        <v>8430.8097114167795</v>
      </c>
      <c r="AS5" s="15">
        <v>21.2782167146852</v>
      </c>
      <c r="AT5" s="15">
        <v>400.65159808116101</v>
      </c>
      <c r="AU5" s="15">
        <v>39.626921693585999</v>
      </c>
      <c r="AV5" s="15">
        <v>99.406531625577003</v>
      </c>
      <c r="AW5" s="15">
        <v>1001.62894751873</v>
      </c>
      <c r="AX5" s="15">
        <v>2996.27505287142</v>
      </c>
      <c r="AY5" s="15">
        <v>108.384829044059</v>
      </c>
      <c r="AZ5" s="15">
        <v>66.163106139206704</v>
      </c>
      <c r="BA5" s="15">
        <f t="shared" si="0"/>
        <v>113438.89404687636</v>
      </c>
      <c r="BB5" s="15">
        <f t="shared" si="3"/>
        <v>16180.483495296561</v>
      </c>
      <c r="BD5" s="15">
        <f t="shared" si="1"/>
        <v>-407601.77554312366</v>
      </c>
      <c r="BE5" s="15">
        <f t="shared" si="1"/>
        <v>-52528.295833703436</v>
      </c>
      <c r="BG5" s="13">
        <f t="shared" si="4"/>
        <v>0.21699503873780401</v>
      </c>
      <c r="BH5" s="13">
        <f t="shared" si="4"/>
        <v>0.23521513804923935</v>
      </c>
      <c r="BJ5" s="13">
        <v>0.25943606139684711</v>
      </c>
      <c r="BK5" s="13">
        <v>0.26975647693771199</v>
      </c>
      <c r="BL5" s="13"/>
      <c r="BM5" s="13"/>
      <c r="BN5" s="13"/>
      <c r="BP5" s="13"/>
      <c r="BQ5" s="13"/>
    </row>
    <row r="6" spans="1:69" x14ac:dyDescent="0.25">
      <c r="A6" s="17" t="s">
        <v>175</v>
      </c>
      <c r="B6" s="15">
        <v>342594.48405999999</v>
      </c>
      <c r="C6" s="15">
        <v>44008.895719</v>
      </c>
      <c r="F6" s="17" t="s">
        <v>175</v>
      </c>
      <c r="G6" s="15">
        <v>2070.1711931965301</v>
      </c>
      <c r="H6" s="15">
        <v>2271.8382305703899</v>
      </c>
      <c r="I6" s="15">
        <v>82.254087181776598</v>
      </c>
      <c r="J6" s="15">
        <v>533.64400127867998</v>
      </c>
      <c r="K6" s="15">
        <v>1656.0883300539499</v>
      </c>
      <c r="L6" s="15">
        <v>209.627015371726</v>
      </c>
      <c r="M6" s="15">
        <v>765.65941665702098</v>
      </c>
      <c r="N6" s="15">
        <v>342890.20692359301</v>
      </c>
      <c r="O6" s="15">
        <v>44048.7001734816</v>
      </c>
      <c r="P6" s="15">
        <v>298841.506750111</v>
      </c>
      <c r="Q6" s="15">
        <v>155.75546912702401</v>
      </c>
      <c r="R6" s="15">
        <v>42.579349283773396</v>
      </c>
      <c r="S6" s="15">
        <v>21520.619678125098</v>
      </c>
      <c r="T6" s="15">
        <v>82.423255344830395</v>
      </c>
      <c r="U6" s="15">
        <v>1887.22370806395</v>
      </c>
      <c r="V6" s="15">
        <v>284.77384553316</v>
      </c>
      <c r="W6" s="15">
        <v>756.16729556815903</v>
      </c>
      <c r="X6" s="15">
        <v>4718.0577261528697</v>
      </c>
      <c r="Y6" s="15">
        <v>6279.8148301614201</v>
      </c>
      <c r="Z6" s="15">
        <v>588.672011772681</v>
      </c>
      <c r="AA6" s="15">
        <v>143.33073003852499</v>
      </c>
      <c r="AB6" s="17"/>
      <c r="AC6" s="40">
        <f t="shared" si="2"/>
        <v>8.6318629561248615E-4</v>
      </c>
      <c r="AD6" s="40">
        <f t="shared" si="2"/>
        <v>9.0446383239776334E-4</v>
      </c>
      <c r="AE6" s="17"/>
      <c r="AF6" s="15">
        <v>6</v>
      </c>
      <c r="AG6" s="15" t="s">
        <v>175</v>
      </c>
      <c r="AH6" s="15">
        <v>1241.32511459124</v>
      </c>
      <c r="AI6" s="15">
        <v>1305.99504042226</v>
      </c>
      <c r="AJ6" s="15">
        <v>50.676894737547997</v>
      </c>
      <c r="AK6" s="15">
        <v>347.83052924046302</v>
      </c>
      <c r="AL6" s="15">
        <v>981.69273621565503</v>
      </c>
      <c r="AM6" s="15">
        <v>134.501230930362</v>
      </c>
      <c r="AN6" s="15">
        <v>462.864287472336</v>
      </c>
      <c r="AO6" s="15">
        <v>174148.68918738901</v>
      </c>
      <c r="AP6" s="15">
        <v>86.485653323202897</v>
      </c>
      <c r="AQ6" s="15">
        <v>25.109339492770701</v>
      </c>
      <c r="AR6" s="15">
        <v>12594.0589948259</v>
      </c>
      <c r="AS6" s="15">
        <v>52.237019706167501</v>
      </c>
      <c r="AT6" s="15">
        <v>1184.7187222841901</v>
      </c>
      <c r="AU6" s="15">
        <v>189.855462987327</v>
      </c>
      <c r="AV6" s="15">
        <v>506.55358972116397</v>
      </c>
      <c r="AW6" s="15">
        <v>2961.79671908193</v>
      </c>
      <c r="AX6" s="15">
        <v>3743.6516435240301</v>
      </c>
      <c r="AY6" s="15">
        <v>370.566465689376</v>
      </c>
      <c r="AZ6" s="15">
        <v>84.823501447718996</v>
      </c>
      <c r="BA6" s="15">
        <f t="shared" si="0"/>
        <v>200473.43213308265</v>
      </c>
      <c r="BB6" s="15">
        <f t="shared" si="3"/>
        <v>26324.742945693637</v>
      </c>
      <c r="BD6" s="15">
        <f t="shared" si="1"/>
        <v>-142121.05192691734</v>
      </c>
      <c r="BE6" s="15">
        <f t="shared" si="1"/>
        <v>-17684.152773306363</v>
      </c>
      <c r="BG6" s="13">
        <f t="shared" si="4"/>
        <v>0.58465779449266864</v>
      </c>
      <c r="BH6" s="13">
        <f t="shared" si="4"/>
        <v>0.59762814434968914</v>
      </c>
      <c r="BJ6" s="13">
        <v>0.53855837859623912</v>
      </c>
      <c r="BK6" s="13">
        <v>0.55201436641763202</v>
      </c>
      <c r="BL6" s="13"/>
      <c r="BM6" s="13"/>
      <c r="BN6" s="13"/>
      <c r="BP6" s="13"/>
      <c r="BQ6" s="13"/>
    </row>
    <row r="7" spans="1:69" x14ac:dyDescent="0.25">
      <c r="A7" s="17" t="s">
        <v>176</v>
      </c>
      <c r="B7" s="15">
        <v>262422.83331000002</v>
      </c>
      <c r="C7" s="15">
        <v>37687.719987999997</v>
      </c>
      <c r="F7" s="17" t="s">
        <v>176</v>
      </c>
      <c r="G7" s="15">
        <v>1936.9341732943101</v>
      </c>
      <c r="H7" s="15">
        <v>1774.9077858430101</v>
      </c>
      <c r="I7" s="15">
        <v>67.715614874584503</v>
      </c>
      <c r="J7" s="15">
        <v>440.67943735842198</v>
      </c>
      <c r="K7" s="15">
        <v>1484.7218388752001</v>
      </c>
      <c r="L7" s="15">
        <v>187.386861577296</v>
      </c>
      <c r="M7" s="15">
        <v>682.77824556181997</v>
      </c>
      <c r="N7" s="15">
        <v>262126.33321951699</v>
      </c>
      <c r="O7" s="15">
        <v>37608.861746333903</v>
      </c>
      <c r="P7" s="15">
        <v>224517.47147318299</v>
      </c>
      <c r="Q7" s="15">
        <v>95.999438956772906</v>
      </c>
      <c r="R7" s="15">
        <v>38.005554892331702</v>
      </c>
      <c r="S7" s="15">
        <v>18046.140239642398</v>
      </c>
      <c r="T7" s="15">
        <v>66.173075529247001</v>
      </c>
      <c r="U7" s="15">
        <v>1556.3483123067499</v>
      </c>
      <c r="V7" s="15">
        <v>273.95674371710197</v>
      </c>
      <c r="W7" s="15">
        <v>736.20660062721402</v>
      </c>
      <c r="X7" s="15">
        <v>3890.8697554523001</v>
      </c>
      <c r="Y7" s="15">
        <v>5694.6909610498396</v>
      </c>
      <c r="Z7" s="15">
        <v>506.82159901232899</v>
      </c>
      <c r="AA7" s="15">
        <v>128.52550776302499</v>
      </c>
      <c r="AB7" s="17"/>
      <c r="AC7" s="40">
        <f t="shared" si="2"/>
        <v>-1.1298562962041021E-3</v>
      </c>
      <c r="AD7" s="40">
        <f t="shared" si="2"/>
        <v>-2.0924121090690221E-3</v>
      </c>
      <c r="AE7" s="17"/>
      <c r="AF7" s="15">
        <v>8</v>
      </c>
      <c r="AG7" s="15" t="s">
        <v>176</v>
      </c>
      <c r="AH7" s="15">
        <v>985.98592699630694</v>
      </c>
      <c r="AI7" s="15">
        <v>794.24167878585001</v>
      </c>
      <c r="AJ7" s="15">
        <v>35.978430292396403</v>
      </c>
      <c r="AK7" s="15">
        <v>263.122152664125</v>
      </c>
      <c r="AL7" s="15">
        <v>731.94520810479901</v>
      </c>
      <c r="AM7" s="15">
        <v>107.4738871863</v>
      </c>
      <c r="AN7" s="15">
        <v>350.01641753971597</v>
      </c>
      <c r="AO7" s="15">
        <v>103187.995373235</v>
      </c>
      <c r="AP7" s="15">
        <v>34.668572174759198</v>
      </c>
      <c r="AQ7" s="15">
        <v>18.505074341302901</v>
      </c>
      <c r="AR7" s="15">
        <v>8579.45844813435</v>
      </c>
      <c r="AS7" s="15">
        <v>37.773789795444898</v>
      </c>
      <c r="AT7" s="15">
        <v>858.20169297523103</v>
      </c>
      <c r="AU7" s="15">
        <v>167.382037941942</v>
      </c>
      <c r="AV7" s="15">
        <v>452.427814998646</v>
      </c>
      <c r="AW7" s="15">
        <v>2145.5041732132399</v>
      </c>
      <c r="AX7" s="15">
        <v>2852.34915441258</v>
      </c>
      <c r="AY7" s="15">
        <v>280.43152023265799</v>
      </c>
      <c r="AZ7" s="15">
        <v>63.302976628690999</v>
      </c>
      <c r="BA7" s="15">
        <f t="shared" si="0"/>
        <v>121946.76432965335</v>
      </c>
      <c r="BB7" s="15">
        <f t="shared" si="3"/>
        <v>18758.768956418353</v>
      </c>
      <c r="BD7" s="15">
        <f t="shared" si="1"/>
        <v>-140476.06898034667</v>
      </c>
      <c r="BE7" s="15">
        <f t="shared" si="1"/>
        <v>-18928.951031581644</v>
      </c>
      <c r="BG7" s="13">
        <f t="shared" si="4"/>
        <v>0.46522134129702014</v>
      </c>
      <c r="BH7" s="13">
        <f t="shared" si="4"/>
        <v>0.49878587347161468</v>
      </c>
      <c r="BJ7" s="13">
        <v>0.44315677497351968</v>
      </c>
      <c r="BK7" s="13">
        <v>0.46629206291398168</v>
      </c>
      <c r="BL7" s="13"/>
      <c r="BM7" s="13"/>
      <c r="BN7" s="13"/>
      <c r="BP7" s="13"/>
      <c r="BQ7" s="13"/>
    </row>
    <row r="8" spans="1:69" x14ac:dyDescent="0.25">
      <c r="A8" s="17" t="s">
        <v>177</v>
      </c>
      <c r="B8" s="15">
        <v>21108.178394999999</v>
      </c>
      <c r="C8" s="15">
        <v>3215.6926720000001</v>
      </c>
      <c r="F8" s="17" t="s">
        <v>177</v>
      </c>
      <c r="G8" s="15">
        <v>164.89276564317001</v>
      </c>
      <c r="H8" s="15">
        <v>181.09983862166999</v>
      </c>
      <c r="I8" s="15">
        <v>5.5435610597617799</v>
      </c>
      <c r="J8" s="15">
        <v>20.967755749929701</v>
      </c>
      <c r="K8" s="15">
        <v>128.453512017945</v>
      </c>
      <c r="L8" s="15">
        <v>7.0035460352629197</v>
      </c>
      <c r="M8" s="15">
        <v>52.118304204765202</v>
      </c>
      <c r="N8" s="15">
        <v>21117.7867242293</v>
      </c>
      <c r="O8" s="15">
        <v>3223.6143967547901</v>
      </c>
      <c r="P8" s="15">
        <v>17894.172327474502</v>
      </c>
      <c r="Q8" s="15">
        <v>15.9850403170246</v>
      </c>
      <c r="R8" s="15">
        <v>3.2736615684783099</v>
      </c>
      <c r="S8" s="15">
        <v>1744.3520599436699</v>
      </c>
      <c r="T8" s="15">
        <v>5.8149056256441503</v>
      </c>
      <c r="U8" s="15">
        <v>97.650043045244303</v>
      </c>
      <c r="V8" s="15">
        <v>4.1625121777807097</v>
      </c>
      <c r="W8" s="15">
        <v>8.0383456847280303</v>
      </c>
      <c r="X8" s="15">
        <v>244.12514106824901</v>
      </c>
      <c r="Y8" s="15">
        <v>503.71229308244699</v>
      </c>
      <c r="Z8" s="15">
        <v>25.018915436212001</v>
      </c>
      <c r="AA8" s="15">
        <v>11.4021954728087</v>
      </c>
      <c r="AB8" s="17"/>
      <c r="AC8" s="40">
        <f t="shared" si="2"/>
        <v>4.5519461933183931E-4</v>
      </c>
      <c r="AD8" s="40">
        <f t="shared" si="2"/>
        <v>2.4634582849806363E-3</v>
      </c>
      <c r="AE8" s="17"/>
      <c r="AF8" s="15">
        <v>9</v>
      </c>
      <c r="AG8" s="15" t="s">
        <v>177</v>
      </c>
      <c r="AH8" s="15">
        <v>44.409044049900899</v>
      </c>
      <c r="AI8" s="15">
        <v>50.0664870666158</v>
      </c>
      <c r="AJ8" s="15">
        <v>1.47812500855831</v>
      </c>
      <c r="AK8" s="15">
        <v>5.6164034511747403</v>
      </c>
      <c r="AL8" s="15">
        <v>34.616992606139497</v>
      </c>
      <c r="AM8" s="15">
        <v>1.87088075367589</v>
      </c>
      <c r="AN8" s="15">
        <v>14.057985819553799</v>
      </c>
      <c r="AO8" s="15">
        <v>4811.4268253200798</v>
      </c>
      <c r="AP8" s="15">
        <v>4.1602867431945203</v>
      </c>
      <c r="AQ8" s="15">
        <v>0.88249540399784898</v>
      </c>
      <c r="AR8" s="15">
        <v>475.674494263631</v>
      </c>
      <c r="AS8" s="15">
        <v>1.57521675666192</v>
      </c>
      <c r="AT8" s="15">
        <v>26.304702731898601</v>
      </c>
      <c r="AU8" s="15">
        <v>1.00910481428733</v>
      </c>
      <c r="AV8" s="15">
        <v>1.7805198524518699</v>
      </c>
      <c r="AW8" s="15">
        <v>65.761754025293698</v>
      </c>
      <c r="AX8" s="15">
        <v>135.69464837340999</v>
      </c>
      <c r="AY8" s="15">
        <v>6.7864848948615801</v>
      </c>
      <c r="AZ8" s="15">
        <v>3.0990897889848101</v>
      </c>
      <c r="BA8" s="15">
        <f t="shared" si="0"/>
        <v>5686.2715417243735</v>
      </c>
      <c r="BB8" s="15">
        <f t="shared" si="3"/>
        <v>874.84471640429365</v>
      </c>
      <c r="BD8" s="15">
        <f t="shared" si="1"/>
        <v>-15421.906853275625</v>
      </c>
      <c r="BE8" s="15">
        <f t="shared" si="1"/>
        <v>-2340.8479555957065</v>
      </c>
      <c r="BG8" s="13">
        <f t="shared" si="4"/>
        <v>0.26926455958570139</v>
      </c>
      <c r="BH8" s="13">
        <f t="shared" si="4"/>
        <v>0.27138627910490754</v>
      </c>
      <c r="BJ8" s="13">
        <v>0.2562058650512104</v>
      </c>
      <c r="BK8" s="13">
        <v>0.25207218863083192</v>
      </c>
      <c r="BL8" s="13"/>
      <c r="BM8" s="13"/>
      <c r="BN8" s="13"/>
      <c r="BP8" s="13"/>
      <c r="BQ8" s="13"/>
    </row>
    <row r="9" spans="1:69" x14ac:dyDescent="0.25">
      <c r="A9" s="17" t="s">
        <v>178</v>
      </c>
      <c r="B9" s="15">
        <v>15700.264665000001</v>
      </c>
      <c r="C9" s="15">
        <v>2336.9081280999999</v>
      </c>
      <c r="F9" s="17" t="s">
        <v>178</v>
      </c>
      <c r="G9" s="15">
        <v>110.99027905002799</v>
      </c>
      <c r="H9" s="15">
        <v>140.93909621521499</v>
      </c>
      <c r="I9" s="15">
        <v>3.7142903597391901</v>
      </c>
      <c r="J9" s="15">
        <v>18.8552997459173</v>
      </c>
      <c r="K9" s="15">
        <v>90.457795267778707</v>
      </c>
      <c r="L9" s="15">
        <v>6.6772026653879903</v>
      </c>
      <c r="M9" s="15">
        <v>38.0427535728655</v>
      </c>
      <c r="N9" s="15">
        <v>15634.591904495701</v>
      </c>
      <c r="O9" s="15">
        <v>2335.9986881176301</v>
      </c>
      <c r="P9" s="15">
        <v>13298.5932163781</v>
      </c>
      <c r="Q9" s="15">
        <v>8.5022877362390101</v>
      </c>
      <c r="R9" s="15">
        <v>2.25026580025022</v>
      </c>
      <c r="S9" s="15">
        <v>1239.6746846563799</v>
      </c>
      <c r="T9" s="15">
        <v>3.8877867248686799</v>
      </c>
      <c r="U9" s="15">
        <v>80.123020111664005</v>
      </c>
      <c r="V9" s="15">
        <v>5.4575164933282503</v>
      </c>
      <c r="W9" s="15">
        <v>11.906403875725401</v>
      </c>
      <c r="X9" s="15">
        <v>200.307611236958</v>
      </c>
      <c r="Y9" s="15">
        <v>343.55536401064802</v>
      </c>
      <c r="Z9" s="15">
        <v>22.364155712451101</v>
      </c>
      <c r="AA9" s="15">
        <v>8.2928748821904996</v>
      </c>
      <c r="AB9" s="17"/>
      <c r="AC9" s="40">
        <f t="shared" si="2"/>
        <v>-4.1829078621012997E-3</v>
      </c>
      <c r="AD9" s="40">
        <f t="shared" si="2"/>
        <v>-3.891637721801307E-4</v>
      </c>
      <c r="AE9" s="17"/>
      <c r="AF9" s="15">
        <v>10</v>
      </c>
      <c r="AG9" s="15" t="s">
        <v>178</v>
      </c>
      <c r="AH9" s="15">
        <v>43.632812141046998</v>
      </c>
      <c r="AI9" s="15">
        <v>54.850562068887697</v>
      </c>
      <c r="AJ9" s="15">
        <v>1.47015437158533</v>
      </c>
      <c r="AK9" s="15">
        <v>7.5973821040152298</v>
      </c>
      <c r="AL9" s="15">
        <v>35.468714856736497</v>
      </c>
      <c r="AM9" s="15">
        <v>2.6914440272112099</v>
      </c>
      <c r="AN9" s="15">
        <v>14.9780235517199</v>
      </c>
      <c r="AO9" s="15">
        <v>5234.5692536059896</v>
      </c>
      <c r="AP9" s="15">
        <v>3.30447758604776</v>
      </c>
      <c r="AQ9" s="15">
        <v>0.88190794964152897</v>
      </c>
      <c r="AR9" s="15">
        <v>484.44269347171701</v>
      </c>
      <c r="AS9" s="15">
        <v>1.54476739212034</v>
      </c>
      <c r="AT9" s="15">
        <v>31.831052709013498</v>
      </c>
      <c r="AU9" s="15">
        <v>2.3000516073900599</v>
      </c>
      <c r="AV9" s="15">
        <v>5.1222794680427803</v>
      </c>
      <c r="AW9" s="15">
        <v>79.577629370494506</v>
      </c>
      <c r="AX9" s="15">
        <v>134.861627067797</v>
      </c>
      <c r="AY9" s="15">
        <v>8.9142389444774199</v>
      </c>
      <c r="AZ9" s="15">
        <v>3.2476353904067898</v>
      </c>
      <c r="BA9" s="15">
        <f t="shared" si="0"/>
        <v>6151.2867076843413</v>
      </c>
      <c r="BB9" s="15">
        <f t="shared" si="3"/>
        <v>916.71745407835169</v>
      </c>
      <c r="BD9" s="15">
        <f t="shared" si="1"/>
        <v>-9548.9779573156593</v>
      </c>
      <c r="BE9" s="15">
        <f t="shared" si="1"/>
        <v>-1420.1906740216482</v>
      </c>
      <c r="BG9" s="13">
        <f t="shared" si="4"/>
        <v>0.39344082309660727</v>
      </c>
      <c r="BH9" s="13">
        <f t="shared" si="4"/>
        <v>0.39243063737208317</v>
      </c>
      <c r="BJ9" s="13">
        <v>0.42533111762680043</v>
      </c>
      <c r="BK9" s="13">
        <v>0.42359169271375913</v>
      </c>
      <c r="BL9" s="13"/>
      <c r="BM9" s="13"/>
      <c r="BN9" s="13"/>
      <c r="BP9" s="13"/>
      <c r="BQ9" s="13"/>
    </row>
    <row r="10" spans="1:69" x14ac:dyDescent="0.25">
      <c r="A10" s="17" t="s">
        <v>179</v>
      </c>
      <c r="B10" s="15">
        <v>3513.2562333999999</v>
      </c>
      <c r="C10" s="15">
        <v>477.59024349999999</v>
      </c>
      <c r="F10" s="17" t="s">
        <v>179</v>
      </c>
      <c r="G10" s="15">
        <v>21.113225086393602</v>
      </c>
      <c r="H10" s="15">
        <v>33.913525686601801</v>
      </c>
      <c r="I10" s="15">
        <v>0.59000303135523702</v>
      </c>
      <c r="J10" s="15">
        <v>2.2178159912255899</v>
      </c>
      <c r="K10" s="15">
        <v>18.122504340349501</v>
      </c>
      <c r="L10" s="15">
        <v>1.0725051670827801</v>
      </c>
      <c r="M10" s="15">
        <v>7.40586925489285</v>
      </c>
      <c r="N10" s="15">
        <v>3490.2560248791501</v>
      </c>
      <c r="O10" s="15">
        <v>476.37374474886502</v>
      </c>
      <c r="P10" s="15">
        <v>3013.8822801302899</v>
      </c>
      <c r="Q10" s="15">
        <v>1.46789563319498</v>
      </c>
      <c r="R10" s="15">
        <v>0.471807139668315</v>
      </c>
      <c r="S10" s="15">
        <v>270.81339362974398</v>
      </c>
      <c r="T10" s="15">
        <v>0.54122698236853495</v>
      </c>
      <c r="U10" s="15">
        <v>13.149266687610501</v>
      </c>
      <c r="V10" s="15">
        <v>0.32357163092423202</v>
      </c>
      <c r="W10" s="15">
        <v>0.18130473938612299</v>
      </c>
      <c r="X10" s="15">
        <v>32.873167876452897</v>
      </c>
      <c r="Y10" s="15">
        <v>66.2579504731669</v>
      </c>
      <c r="Z10" s="15">
        <v>4.1451901210888504</v>
      </c>
      <c r="AA10" s="15">
        <v>1.71352127735797</v>
      </c>
      <c r="AB10" s="17"/>
      <c r="AC10" s="40">
        <f t="shared" si="2"/>
        <v>-6.546692581711029E-3</v>
      </c>
      <c r="AD10" s="40">
        <f t="shared" si="2"/>
        <v>-2.5471599717362394E-3</v>
      </c>
      <c r="AE10" s="17"/>
      <c r="AF10" s="15">
        <v>11</v>
      </c>
      <c r="AG10" s="15" t="s">
        <v>179</v>
      </c>
      <c r="AH10" s="15">
        <v>6.83436315456379</v>
      </c>
      <c r="AI10" s="15">
        <v>11.0591583174738</v>
      </c>
      <c r="AJ10" s="15">
        <v>0.189519939426258</v>
      </c>
      <c r="AK10" s="15">
        <v>0.70723687986128503</v>
      </c>
      <c r="AL10" s="15">
        <v>5.8742540103951697</v>
      </c>
      <c r="AM10" s="15">
        <v>0.349200335275901</v>
      </c>
      <c r="AN10" s="15">
        <v>2.4019573889130799</v>
      </c>
      <c r="AO10" s="15">
        <v>985.37348316545103</v>
      </c>
      <c r="AP10" s="15">
        <v>0.468207591448838</v>
      </c>
      <c r="AQ10" s="15">
        <v>0.15329461478508599</v>
      </c>
      <c r="AR10" s="15">
        <v>88.0428052861716</v>
      </c>
      <c r="AS10" s="15">
        <v>0.17276706804363401</v>
      </c>
      <c r="AT10" s="15">
        <v>4.2423407947342904</v>
      </c>
      <c r="AU10" s="15">
        <v>0.10500152612312599</v>
      </c>
      <c r="AV10" s="15">
        <v>5.8831404429796702E-2</v>
      </c>
      <c r="AW10" s="15">
        <v>10.6058517702385</v>
      </c>
      <c r="AX10" s="15">
        <v>21.444020354000099</v>
      </c>
      <c r="AY10" s="15">
        <v>1.3500018108524601</v>
      </c>
      <c r="AZ10" s="15">
        <v>0.55603935137100202</v>
      </c>
      <c r="BA10" s="15">
        <f t="shared" si="0"/>
        <v>1139.9883347635587</v>
      </c>
      <c r="BB10" s="15">
        <f t="shared" si="3"/>
        <v>154.61485159810763</v>
      </c>
      <c r="BD10" s="15">
        <f t="shared" si="1"/>
        <v>-2373.2678986364413</v>
      </c>
      <c r="BE10" s="15">
        <f t="shared" si="1"/>
        <v>-322.97539190189235</v>
      </c>
      <c r="BG10" s="13">
        <f t="shared" si="4"/>
        <v>0.32662026127525434</v>
      </c>
      <c r="BH10" s="13">
        <f t="shared" si="4"/>
        <v>0.32456627449024839</v>
      </c>
      <c r="BJ10" s="13">
        <v>0.34320466882389644</v>
      </c>
      <c r="BK10" s="13">
        <v>0.33923184771955717</v>
      </c>
      <c r="BL10" s="13"/>
      <c r="BM10" s="13"/>
      <c r="BN10" s="13"/>
      <c r="BP10" s="13"/>
      <c r="BQ10" s="13"/>
    </row>
    <row r="11" spans="1:69" x14ac:dyDescent="0.25">
      <c r="A11" s="17" t="s">
        <v>180</v>
      </c>
      <c r="B11" s="15">
        <v>154820.34443</v>
      </c>
      <c r="C11" s="15">
        <v>23964.321461</v>
      </c>
      <c r="F11" s="17" t="s">
        <v>180</v>
      </c>
      <c r="G11" s="15">
        <v>1160.3550399312101</v>
      </c>
      <c r="H11" s="15">
        <v>1137.2068908767201</v>
      </c>
      <c r="I11" s="15">
        <v>51.214712379503503</v>
      </c>
      <c r="J11" s="15">
        <v>301.88068509730601</v>
      </c>
      <c r="K11" s="15">
        <v>852.89679811725205</v>
      </c>
      <c r="L11" s="15">
        <v>107.00883022757201</v>
      </c>
      <c r="M11" s="15">
        <v>402.57731135325201</v>
      </c>
      <c r="N11" s="15">
        <v>154973.43247405699</v>
      </c>
      <c r="O11" s="15">
        <v>24016.565327995901</v>
      </c>
      <c r="P11" s="15">
        <v>130956.86714606101</v>
      </c>
      <c r="Q11" s="15">
        <v>106.018107320998</v>
      </c>
      <c r="R11" s="15">
        <v>22.948559148354502</v>
      </c>
      <c r="S11" s="15">
        <v>11918.6132779973</v>
      </c>
      <c r="T11" s="15">
        <v>59.734198989180797</v>
      </c>
      <c r="U11" s="15">
        <v>1014.46034932235</v>
      </c>
      <c r="V11" s="15">
        <v>142.001808008289</v>
      </c>
      <c r="W11" s="15">
        <v>376.95063634098801</v>
      </c>
      <c r="X11" s="15">
        <v>2536.1505887994099</v>
      </c>
      <c r="Y11" s="15">
        <v>3450.04869679282</v>
      </c>
      <c r="Z11" s="15">
        <v>303.86813651019298</v>
      </c>
      <c r="AA11" s="15">
        <v>72.630700783191898</v>
      </c>
      <c r="AB11" s="17"/>
      <c r="AC11" s="40">
        <f t="shared" si="2"/>
        <v>9.8881089963086732E-4</v>
      </c>
      <c r="AD11" s="40">
        <f t="shared" si="2"/>
        <v>2.1800686942429698E-3</v>
      </c>
      <c r="AE11" s="17"/>
      <c r="AF11" s="15">
        <v>12</v>
      </c>
      <c r="AG11" s="15" t="s">
        <v>180</v>
      </c>
      <c r="AH11" s="15">
        <v>528.59392591968901</v>
      </c>
      <c r="AI11" s="15">
        <v>505.89278370740402</v>
      </c>
      <c r="AJ11" s="15">
        <v>23.636505060420699</v>
      </c>
      <c r="AK11" s="15">
        <v>140.80672011402899</v>
      </c>
      <c r="AL11" s="15">
        <v>381.44900720050498</v>
      </c>
      <c r="AM11" s="15">
        <v>49.381974354008101</v>
      </c>
      <c r="AN11" s="15">
        <v>182.165899960345</v>
      </c>
      <c r="AO11" s="15">
        <v>58140.575816461896</v>
      </c>
      <c r="AP11" s="15">
        <v>46.821691185208401</v>
      </c>
      <c r="AQ11" s="15">
        <v>10.335719305726</v>
      </c>
      <c r="AR11" s="15">
        <v>5391.9732361955703</v>
      </c>
      <c r="AS11" s="15">
        <v>28.353799259397999</v>
      </c>
      <c r="AT11" s="15">
        <v>464.65651923655503</v>
      </c>
      <c r="AU11" s="15">
        <v>66.142946649991003</v>
      </c>
      <c r="AV11" s="15">
        <v>175.62459665980899</v>
      </c>
      <c r="AW11" s="15">
        <v>1161.64125829559</v>
      </c>
      <c r="AX11" s="15">
        <v>1561.37795557304</v>
      </c>
      <c r="AY11" s="15">
        <v>139.615204434053</v>
      </c>
      <c r="AZ11" s="15">
        <v>32.5298029183691</v>
      </c>
      <c r="BA11" s="15">
        <f t="shared" si="0"/>
        <v>69031.575362491625</v>
      </c>
      <c r="BB11" s="15">
        <f t="shared" si="3"/>
        <v>10890.999546029729</v>
      </c>
      <c r="BD11" s="15">
        <f t="shared" si="1"/>
        <v>-85788.769067508372</v>
      </c>
      <c r="BE11" s="15">
        <f t="shared" si="1"/>
        <v>-13073.321914970271</v>
      </c>
      <c r="BG11" s="13">
        <f t="shared" si="4"/>
        <v>0.44544135249793682</v>
      </c>
      <c r="BH11" s="13">
        <f t="shared" si="4"/>
        <v>0.45347864681275574</v>
      </c>
      <c r="BJ11" s="13">
        <v>0.49237963871579038</v>
      </c>
      <c r="BK11" s="13">
        <v>0.490339882252179</v>
      </c>
      <c r="BL11" s="13"/>
      <c r="BM11" s="13"/>
      <c r="BN11" s="13"/>
      <c r="BP11" s="13"/>
      <c r="BQ11" s="13"/>
    </row>
    <row r="12" spans="1:69" x14ac:dyDescent="0.25">
      <c r="A12" s="17" t="s">
        <v>181</v>
      </c>
      <c r="B12" s="15">
        <v>395234.13290000003</v>
      </c>
      <c r="C12" s="15">
        <v>54200.471896000003</v>
      </c>
      <c r="F12" s="17" t="s">
        <v>181</v>
      </c>
      <c r="G12" s="15">
        <v>2777.1789886296601</v>
      </c>
      <c r="H12" s="15">
        <v>2988.79461697448</v>
      </c>
      <c r="I12" s="15">
        <v>93.4264384882907</v>
      </c>
      <c r="J12" s="15">
        <v>359.16452438036299</v>
      </c>
      <c r="K12" s="15">
        <v>2253.1701547093398</v>
      </c>
      <c r="L12" s="15">
        <v>141.192194458682</v>
      </c>
      <c r="M12" s="15">
        <v>913.59364142925597</v>
      </c>
      <c r="N12" s="15">
        <v>397382.76122668397</v>
      </c>
      <c r="O12" s="15">
        <v>54469.546879555899</v>
      </c>
      <c r="P12" s="15">
        <v>342913.214347128</v>
      </c>
      <c r="Q12" s="15">
        <v>297.88956818068999</v>
      </c>
      <c r="R12" s="15">
        <v>57.318377728908601</v>
      </c>
      <c r="S12" s="15">
        <v>28840.2089691738</v>
      </c>
      <c r="T12" s="15">
        <v>81.111831544833706</v>
      </c>
      <c r="U12" s="15">
        <v>1716.0792236423599</v>
      </c>
      <c r="V12" s="15">
        <v>126.747025656288</v>
      </c>
      <c r="W12" s="15">
        <v>312.68219538462301</v>
      </c>
      <c r="X12" s="15">
        <v>4290.1976180161701</v>
      </c>
      <c r="Y12" s="15">
        <v>8565.8862167033094</v>
      </c>
      <c r="Z12" s="15">
        <v>461.55374846365299</v>
      </c>
      <c r="AA12" s="15">
        <v>193.35154599117001</v>
      </c>
      <c r="AB12" s="17"/>
      <c r="AC12" s="72">
        <f t="shared" si="2"/>
        <v>5.4363430377800384E-3</v>
      </c>
      <c r="AD12" s="72">
        <f t="shared" si="2"/>
        <v>4.9644398682025881E-3</v>
      </c>
      <c r="AE12" s="17"/>
      <c r="AF12" s="15">
        <v>13</v>
      </c>
      <c r="AG12" s="15" t="s">
        <v>181</v>
      </c>
      <c r="AH12" s="15">
        <v>590.31796331535804</v>
      </c>
      <c r="AI12" s="15">
        <v>602.34187053122298</v>
      </c>
      <c r="AJ12" s="15">
        <v>19.662851527929799</v>
      </c>
      <c r="AK12" s="15">
        <v>79.234461633434194</v>
      </c>
      <c r="AL12" s="15">
        <v>470.76662074980698</v>
      </c>
      <c r="AM12" s="15">
        <v>29.8551915894788</v>
      </c>
      <c r="AN12" s="15">
        <v>191.46621621242701</v>
      </c>
      <c r="AO12" s="15">
        <v>68057.050987066599</v>
      </c>
      <c r="AP12" s="15">
        <v>58.761811037815903</v>
      </c>
      <c r="AQ12" s="15">
        <v>11.8480618659967</v>
      </c>
      <c r="AR12" s="15">
        <v>5938.69522473081</v>
      </c>
      <c r="AS12" s="15">
        <v>17.889407931604602</v>
      </c>
      <c r="AT12" s="15">
        <v>362.96150904940902</v>
      </c>
      <c r="AU12" s="15">
        <v>28.182875441335199</v>
      </c>
      <c r="AV12" s="15">
        <v>69.363053394153496</v>
      </c>
      <c r="AW12" s="15">
        <v>907.40373016705496</v>
      </c>
      <c r="AX12" s="15">
        <v>1807.13772505212</v>
      </c>
      <c r="AY12" s="15">
        <v>96.213625520209007</v>
      </c>
      <c r="AZ12" s="15">
        <v>40.6173495471715</v>
      </c>
      <c r="BA12" s="15">
        <f t="shared" si="0"/>
        <v>79379.770536363925</v>
      </c>
      <c r="BB12" s="15">
        <f t="shared" si="3"/>
        <v>11322.719549297326</v>
      </c>
      <c r="BD12" s="15">
        <f t="shared" si="1"/>
        <v>-315854.36236363609</v>
      </c>
      <c r="BE12" s="15">
        <f t="shared" si="1"/>
        <v>-42877.752346702677</v>
      </c>
      <c r="BG12" s="13">
        <f t="shared" si="4"/>
        <v>0.19975645217051161</v>
      </c>
      <c r="BH12" s="13">
        <f t="shared" si="4"/>
        <v>0.2078724755014823</v>
      </c>
      <c r="BJ12" s="13">
        <v>0.25120940239564554</v>
      </c>
      <c r="BK12" s="13">
        <v>0.25601832615602216</v>
      </c>
      <c r="BL12" s="13"/>
      <c r="BM12" s="13"/>
      <c r="BN12" s="13"/>
      <c r="BP12" s="13"/>
      <c r="BQ12" s="13"/>
    </row>
    <row r="13" spans="1:69" x14ac:dyDescent="0.25">
      <c r="A13" s="17" t="s">
        <v>182</v>
      </c>
      <c r="B13" s="15">
        <v>452925.02665999997</v>
      </c>
      <c r="C13" s="15">
        <v>54316.728083000002</v>
      </c>
      <c r="F13" s="17" t="s">
        <v>182</v>
      </c>
      <c r="G13" s="15">
        <v>3113.57327435969</v>
      </c>
      <c r="H13" s="15">
        <v>2769.9809818284002</v>
      </c>
      <c r="I13" s="15">
        <v>82.523152686607403</v>
      </c>
      <c r="J13" s="15">
        <v>265.67677323809301</v>
      </c>
      <c r="K13" s="15">
        <v>2400.3295679491998</v>
      </c>
      <c r="L13" s="15">
        <v>145.63572867717099</v>
      </c>
      <c r="M13" s="15">
        <v>963.17182956067404</v>
      </c>
      <c r="N13" s="15">
        <v>454216.93580118602</v>
      </c>
      <c r="O13" s="15">
        <v>54323.865975738103</v>
      </c>
      <c r="P13" s="15">
        <v>399893.06982544903</v>
      </c>
      <c r="Q13" s="15">
        <v>210.63480657197701</v>
      </c>
      <c r="R13" s="15">
        <v>61.347972243809103</v>
      </c>
      <c r="S13" s="15">
        <v>28665.053805342799</v>
      </c>
      <c r="T13" s="15">
        <v>64.223655704183798</v>
      </c>
      <c r="U13" s="15">
        <v>1469.1835458037699</v>
      </c>
      <c r="V13" s="15">
        <v>161.327883794374</v>
      </c>
      <c r="W13" s="15">
        <v>417.99382421446501</v>
      </c>
      <c r="X13" s="15">
        <v>3672.9585729481801</v>
      </c>
      <c r="Y13" s="15">
        <v>9207.0479517408203</v>
      </c>
      <c r="Z13" s="15">
        <v>445.48759701714602</v>
      </c>
      <c r="AA13" s="15">
        <v>207.71505205663601</v>
      </c>
      <c r="AB13" s="17"/>
      <c r="AC13" s="72">
        <f t="shared" si="2"/>
        <v>2.8523686375048736E-3</v>
      </c>
      <c r="AD13" s="72">
        <f t="shared" si="2"/>
        <v>1.3141242099844162E-4</v>
      </c>
      <c r="AE13" s="17"/>
      <c r="AF13" s="15">
        <v>16</v>
      </c>
      <c r="AG13" s="15" t="s">
        <v>182</v>
      </c>
      <c r="AH13" s="15">
        <v>1429.8022259914501</v>
      </c>
      <c r="AI13" s="15">
        <v>1077.3705767215799</v>
      </c>
      <c r="AJ13" s="15">
        <v>38.166929479271502</v>
      </c>
      <c r="AK13" s="15">
        <v>157.118155974686</v>
      </c>
      <c r="AL13" s="15">
        <v>1058.39351644302</v>
      </c>
      <c r="AM13" s="15">
        <v>74.574015517187107</v>
      </c>
      <c r="AN13" s="15">
        <v>434.49350107121302</v>
      </c>
      <c r="AO13" s="15">
        <v>160206.40832409199</v>
      </c>
      <c r="AP13" s="15">
        <v>71.760707653658201</v>
      </c>
      <c r="AQ13" s="15">
        <v>26.4595038007505</v>
      </c>
      <c r="AR13" s="15">
        <v>12053.854772107999</v>
      </c>
      <c r="AS13" s="15">
        <v>34.1066945756873</v>
      </c>
      <c r="AT13" s="15">
        <v>710.54830517174901</v>
      </c>
      <c r="AU13" s="15">
        <v>97.922892455422399</v>
      </c>
      <c r="AV13" s="15">
        <v>256.86341212514202</v>
      </c>
      <c r="AW13" s="15">
        <v>1776.37069805489</v>
      </c>
      <c r="AX13" s="15">
        <v>4148.7453632297202</v>
      </c>
      <c r="AY13" s="15">
        <v>212.782672911833</v>
      </c>
      <c r="AZ13" s="15">
        <v>92.173916594033798</v>
      </c>
      <c r="BA13" s="15">
        <f t="shared" si="0"/>
        <v>183957.91618397128</v>
      </c>
      <c r="BB13" s="15">
        <f t="shared" si="3"/>
        <v>23751.50785987929</v>
      </c>
      <c r="BD13" s="15">
        <f t="shared" si="1"/>
        <v>-268967.1104760287</v>
      </c>
      <c r="BE13" s="15">
        <f t="shared" si="1"/>
        <v>-30565.220223120712</v>
      </c>
      <c r="BG13" s="13">
        <f t="shared" si="4"/>
        <v>0.4050001258968709</v>
      </c>
      <c r="BH13" s="13">
        <f t="shared" si="4"/>
        <v>0.43722050029515735</v>
      </c>
      <c r="BJ13" s="13">
        <v>0.45335555330364563</v>
      </c>
      <c r="BK13" s="13">
        <v>0.4723798990734559</v>
      </c>
      <c r="BL13" s="13"/>
      <c r="BM13" s="13"/>
      <c r="BN13" s="13"/>
      <c r="BP13" s="13"/>
      <c r="BQ13" s="13"/>
    </row>
    <row r="14" spans="1:69" x14ac:dyDescent="0.25">
      <c r="A14" s="17" t="s">
        <v>183</v>
      </c>
      <c r="B14" s="15">
        <v>789153.07045</v>
      </c>
      <c r="C14" s="15">
        <v>99766.704148000004</v>
      </c>
      <c r="F14" s="17" t="s">
        <v>183</v>
      </c>
      <c r="G14" s="15">
        <v>5760.5725882813304</v>
      </c>
      <c r="H14" s="15">
        <v>5361.8146710979499</v>
      </c>
      <c r="I14" s="15">
        <v>144.36935356074</v>
      </c>
      <c r="J14" s="15">
        <v>291.41406093575102</v>
      </c>
      <c r="K14" s="15">
        <v>4490.71583414628</v>
      </c>
      <c r="L14" s="15">
        <v>192.77870596405299</v>
      </c>
      <c r="M14" s="15">
        <v>1733.9712161246</v>
      </c>
      <c r="N14" s="15">
        <v>791833.48654060601</v>
      </c>
      <c r="O14" s="15">
        <v>99909.748349498695</v>
      </c>
      <c r="P14" s="15">
        <v>691923.73819110706</v>
      </c>
      <c r="Q14" s="15">
        <v>448.68834713977799</v>
      </c>
      <c r="R14" s="15">
        <v>115.05821145631801</v>
      </c>
      <c r="S14" s="15">
        <v>54496.0888945474</v>
      </c>
      <c r="T14" s="15">
        <v>103.751406107905</v>
      </c>
      <c r="U14" s="15">
        <v>2302.9421587658499</v>
      </c>
      <c r="V14" s="15">
        <v>142.72302339654999</v>
      </c>
      <c r="W14" s="15">
        <v>339.25052673930799</v>
      </c>
      <c r="X14" s="15">
        <v>5757.3552481577599</v>
      </c>
      <c r="Y14" s="15">
        <v>17178.5355855751</v>
      </c>
      <c r="Z14" s="15">
        <v>660.52162535756202</v>
      </c>
      <c r="AA14" s="15">
        <v>389.19689214438</v>
      </c>
      <c r="AB14" s="17"/>
      <c r="AC14" s="72">
        <f t="shared" si="2"/>
        <v>3.3965730996618382E-3</v>
      </c>
      <c r="AD14" s="72">
        <f t="shared" si="2"/>
        <v>1.4337869805390246E-3</v>
      </c>
      <c r="AE14" s="17"/>
      <c r="AF14" s="15">
        <v>17</v>
      </c>
      <c r="AG14" s="15" t="s">
        <v>183</v>
      </c>
      <c r="AH14" s="15">
        <v>2063.6684090615099</v>
      </c>
      <c r="AI14" s="15">
        <v>1834.6976115689799</v>
      </c>
      <c r="AJ14" s="15">
        <v>50.734111283823601</v>
      </c>
      <c r="AK14" s="15">
        <v>103.665135715806</v>
      </c>
      <c r="AL14" s="15">
        <v>1589.2314219199</v>
      </c>
      <c r="AM14" s="15">
        <v>67.004225036601397</v>
      </c>
      <c r="AN14" s="15">
        <v>612.88282252982799</v>
      </c>
      <c r="AO14" s="15">
        <v>237641.78223881099</v>
      </c>
      <c r="AP14" s="15">
        <v>150.275452206788</v>
      </c>
      <c r="AQ14" s="15">
        <v>40.463793169335503</v>
      </c>
      <c r="AR14" s="15">
        <v>19028.051608177499</v>
      </c>
      <c r="AS14" s="15">
        <v>37.623451656174701</v>
      </c>
      <c r="AT14" s="15">
        <v>802.60711456038803</v>
      </c>
      <c r="AU14" s="15">
        <v>51.732737468894598</v>
      </c>
      <c r="AV14" s="15">
        <v>122.763128302</v>
      </c>
      <c r="AW14" s="15">
        <v>2006.51767845154</v>
      </c>
      <c r="AX14" s="15">
        <v>6118.5859912563501</v>
      </c>
      <c r="AY14" s="15">
        <v>227.44416991959099</v>
      </c>
      <c r="AZ14" s="15">
        <v>138.11613138596701</v>
      </c>
      <c r="BA14" s="15">
        <f t="shared" si="0"/>
        <v>272687.84723248199</v>
      </c>
      <c r="BB14" s="15">
        <f t="shared" si="3"/>
        <v>35046.064993670996</v>
      </c>
      <c r="BD14" s="15">
        <f t="shared" si="1"/>
        <v>-516465.22321751801</v>
      </c>
      <c r="BE14" s="15">
        <f t="shared" si="1"/>
        <v>-64720.639154329008</v>
      </c>
      <c r="BG14" s="13">
        <f t="shared" si="4"/>
        <v>0.34437524033469669</v>
      </c>
      <c r="BH14" s="13">
        <f t="shared" si="4"/>
        <v>0.35077723217833368</v>
      </c>
      <c r="BJ14" s="13">
        <v>0.28626369302781618</v>
      </c>
      <c r="BK14" s="13">
        <v>0.29319225442253288</v>
      </c>
      <c r="BL14" s="13"/>
      <c r="BM14" s="13"/>
      <c r="BN14" s="13"/>
      <c r="BP14" s="13"/>
      <c r="BQ14" s="13"/>
    </row>
    <row r="15" spans="1:69" x14ac:dyDescent="0.25">
      <c r="A15" s="17" t="s">
        <v>184</v>
      </c>
      <c r="B15" s="15">
        <v>175222.50915</v>
      </c>
      <c r="C15" s="15">
        <v>33468.577158</v>
      </c>
      <c r="F15" s="17" t="s">
        <v>184</v>
      </c>
      <c r="G15" s="15">
        <v>2116.6300496591102</v>
      </c>
      <c r="H15" s="15">
        <v>1352.84805987753</v>
      </c>
      <c r="I15" s="15">
        <v>61.666819215485198</v>
      </c>
      <c r="J15" s="15">
        <v>263.008026058631</v>
      </c>
      <c r="K15" s="15">
        <v>1494.19276839894</v>
      </c>
      <c r="L15" s="15">
        <v>75.601120432987699</v>
      </c>
      <c r="M15" s="15">
        <v>596.89932395266601</v>
      </c>
      <c r="N15" s="15">
        <v>174661.29900147099</v>
      </c>
      <c r="O15" s="15">
        <v>33423.9505722096</v>
      </c>
      <c r="P15" s="15">
        <v>141237.34842926101</v>
      </c>
      <c r="Q15" s="15">
        <v>121.569011204991</v>
      </c>
      <c r="R15" s="15">
        <v>35.048995463990202</v>
      </c>
      <c r="S15" s="15">
        <v>16762.632127184599</v>
      </c>
      <c r="T15" s="15">
        <v>71.151937388735504</v>
      </c>
      <c r="U15" s="15">
        <v>1050.85175824115</v>
      </c>
      <c r="V15" s="15">
        <v>82.077309931270804</v>
      </c>
      <c r="W15" s="15">
        <v>189.18560721352301</v>
      </c>
      <c r="X15" s="15">
        <v>2627.1292932533001</v>
      </c>
      <c r="Y15" s="15">
        <v>6157.62796320486</v>
      </c>
      <c r="Z15" s="15">
        <v>232.92748005092599</v>
      </c>
      <c r="AA15" s="15">
        <v>132.902921476876</v>
      </c>
      <c r="AB15" s="17"/>
      <c r="AC15" s="72">
        <f t="shared" si="2"/>
        <v>-3.2028427811667602E-3</v>
      </c>
      <c r="AD15" s="72">
        <f t="shared" si="2"/>
        <v>-1.3333876005461704E-3</v>
      </c>
      <c r="AE15" s="17"/>
      <c r="AF15" s="15">
        <v>18</v>
      </c>
      <c r="AG15" s="15" t="s">
        <v>184</v>
      </c>
      <c r="AH15" s="15">
        <v>635.08677410301198</v>
      </c>
      <c r="AI15" s="15">
        <v>401.390341409109</v>
      </c>
      <c r="AJ15" s="15">
        <v>18.165165331263299</v>
      </c>
      <c r="AK15" s="15">
        <v>76.879608328682806</v>
      </c>
      <c r="AL15" s="15">
        <v>446.86167887701401</v>
      </c>
      <c r="AM15" s="15">
        <v>22.7682824196126</v>
      </c>
      <c r="AN15" s="15">
        <v>178.586525886819</v>
      </c>
      <c r="AO15" s="15">
        <v>42985.377420846598</v>
      </c>
      <c r="AP15" s="15">
        <v>34.5115303706582</v>
      </c>
      <c r="AQ15" s="15">
        <v>10.507780778739299</v>
      </c>
      <c r="AR15" s="15">
        <v>4997.1356367661901</v>
      </c>
      <c r="AS15" s="15">
        <v>20.9051746825542</v>
      </c>
      <c r="AT15" s="15">
        <v>309.161347748911</v>
      </c>
      <c r="AU15" s="15">
        <v>25.2311648802566</v>
      </c>
      <c r="AV15" s="15">
        <v>58.657850740500102</v>
      </c>
      <c r="AW15" s="15">
        <v>772.90334492795296</v>
      </c>
      <c r="AX15" s="15">
        <v>1841.6887285169501</v>
      </c>
      <c r="AY15" s="15">
        <v>69.6388071450707</v>
      </c>
      <c r="AZ15" s="15">
        <v>39.787616330937297</v>
      </c>
      <c r="BA15" s="15">
        <f t="shared" si="0"/>
        <v>52945.244780090827</v>
      </c>
      <c r="BB15" s="15">
        <f t="shared" si="3"/>
        <v>9959.8673592442283</v>
      </c>
      <c r="BD15" s="15">
        <f t="shared" si="1"/>
        <v>-122277.26436990917</v>
      </c>
      <c r="BE15" s="15">
        <f t="shared" si="1"/>
        <v>-23508.709798755772</v>
      </c>
      <c r="BG15" s="13">
        <f t="shared" si="4"/>
        <v>0.30313094590945944</v>
      </c>
      <c r="BH15" s="13">
        <f t="shared" si="4"/>
        <v>0.29798594088172742</v>
      </c>
      <c r="BJ15" s="13">
        <v>0.259591474799233</v>
      </c>
      <c r="BK15" s="13">
        <v>0.25475949694001065</v>
      </c>
      <c r="BL15" s="13"/>
      <c r="BM15" s="13"/>
      <c r="BN15" s="13"/>
      <c r="BP15" s="13"/>
      <c r="BQ15" s="13"/>
    </row>
    <row r="16" spans="1:69" x14ac:dyDescent="0.25">
      <c r="A16" s="17" t="s">
        <v>185</v>
      </c>
      <c r="B16" s="15">
        <v>409593.27688999998</v>
      </c>
      <c r="C16" s="15">
        <v>59124.116824999997</v>
      </c>
      <c r="F16" s="17" t="s">
        <v>185</v>
      </c>
      <c r="G16" s="15">
        <v>3423.6079474418102</v>
      </c>
      <c r="H16" s="15">
        <v>2477.4141603972698</v>
      </c>
      <c r="I16" s="15">
        <v>107.421841168008</v>
      </c>
      <c r="J16" s="15">
        <v>585.47419445868195</v>
      </c>
      <c r="K16" s="15">
        <v>2515.6686401340398</v>
      </c>
      <c r="L16" s="15">
        <v>241.71174355836999</v>
      </c>
      <c r="M16" s="15">
        <v>1090.6103437556801</v>
      </c>
      <c r="N16" s="15">
        <v>409715.36954940797</v>
      </c>
      <c r="O16" s="15">
        <v>59031.957785545303</v>
      </c>
      <c r="P16" s="15">
        <v>350683.41176386201</v>
      </c>
      <c r="Q16" s="15">
        <v>177.00289742445</v>
      </c>
      <c r="R16" s="15">
        <v>62.687700623356797</v>
      </c>
      <c r="S16" s="15">
        <v>28531.430216989898</v>
      </c>
      <c r="T16" s="15">
        <v>105.768978708863</v>
      </c>
      <c r="U16" s="15">
        <v>2174.93966644069</v>
      </c>
      <c r="V16" s="15">
        <v>353.221247198752</v>
      </c>
      <c r="W16" s="15">
        <v>945.12721555140297</v>
      </c>
      <c r="X16" s="15">
        <v>5437.3490126049201</v>
      </c>
      <c r="Y16" s="15">
        <v>9932.0922022520208</v>
      </c>
      <c r="Z16" s="15">
        <v>653.91097218318203</v>
      </c>
      <c r="AA16" s="15">
        <v>216.51880465395701</v>
      </c>
      <c r="AB16" s="17"/>
      <c r="AC16" s="72">
        <f t="shared" si="2"/>
        <v>2.9808267443994906E-4</v>
      </c>
      <c r="AD16" s="72">
        <f t="shared" si="2"/>
        <v>-1.5587385385810323E-3</v>
      </c>
      <c r="AE16" s="17"/>
      <c r="AF16" s="15">
        <v>19</v>
      </c>
      <c r="AG16" s="15" t="s">
        <v>185</v>
      </c>
      <c r="AH16" s="15">
        <v>1323.5734512444501</v>
      </c>
      <c r="AI16" s="15">
        <v>926.07785644075398</v>
      </c>
      <c r="AJ16" s="15">
        <v>42.558732491331199</v>
      </c>
      <c r="AK16" s="15">
        <v>247.10820147448001</v>
      </c>
      <c r="AL16" s="15">
        <v>965.64968714020597</v>
      </c>
      <c r="AM16" s="15">
        <v>100.579145102382</v>
      </c>
      <c r="AN16" s="15">
        <v>425.45363944788198</v>
      </c>
      <c r="AO16" s="15">
        <v>134448.98289483201</v>
      </c>
      <c r="AP16" s="15">
        <v>63.458483796305998</v>
      </c>
      <c r="AQ16" s="15">
        <v>24.0105927410264</v>
      </c>
      <c r="AR16" s="15">
        <v>10854.852157699501</v>
      </c>
      <c r="AS16" s="15">
        <v>42.866008057541102</v>
      </c>
      <c r="AT16" s="15">
        <v>882.35496656574105</v>
      </c>
      <c r="AU16" s="15">
        <v>151.35972521111199</v>
      </c>
      <c r="AV16" s="15">
        <v>406.61509141518201</v>
      </c>
      <c r="AW16" s="15">
        <v>2205.8873400172401</v>
      </c>
      <c r="AX16" s="15">
        <v>3824.8909202956702</v>
      </c>
      <c r="AY16" s="15">
        <v>267.71158284414997</v>
      </c>
      <c r="AZ16" s="15">
        <v>83.002997628854402</v>
      </c>
      <c r="BA16" s="15">
        <f t="shared" si="0"/>
        <v>157286.9934744458</v>
      </c>
      <c r="BB16" s="15">
        <f t="shared" si="3"/>
        <v>22838.010579613794</v>
      </c>
      <c r="BD16" s="15">
        <f t="shared" si="1"/>
        <v>-252306.28341555418</v>
      </c>
      <c r="BE16" s="15">
        <f t="shared" si="1"/>
        <v>-36286.106245386203</v>
      </c>
      <c r="BG16" s="13">
        <f t="shared" si="4"/>
        <v>0.3838933200075581</v>
      </c>
      <c r="BH16" s="13">
        <f t="shared" si="4"/>
        <v>0.38687537117743975</v>
      </c>
      <c r="BJ16" s="13">
        <v>0.25767925705928829</v>
      </c>
      <c r="BK16" s="13">
        <v>0.2607774071663353</v>
      </c>
      <c r="BL16" s="13"/>
      <c r="BM16" s="13"/>
      <c r="BN16" s="13"/>
      <c r="BP16" s="13"/>
      <c r="BQ16" s="13"/>
    </row>
    <row r="17" spans="1:69" x14ac:dyDescent="0.25">
      <c r="A17" s="17" t="s">
        <v>186</v>
      </c>
      <c r="B17" s="15">
        <v>485176.50975999999</v>
      </c>
      <c r="C17" s="15">
        <v>69828.597382000007</v>
      </c>
      <c r="F17" s="17" t="s">
        <v>186</v>
      </c>
      <c r="G17" s="15">
        <v>3597.8775309336002</v>
      </c>
      <c r="H17" s="15">
        <v>3058.9045310493402</v>
      </c>
      <c r="I17" s="15">
        <v>135.17203459051899</v>
      </c>
      <c r="J17" s="15">
        <v>907.72532515418595</v>
      </c>
      <c r="K17" s="15">
        <v>2741.9006972116999</v>
      </c>
      <c r="L17" s="15">
        <v>376.95619239736101</v>
      </c>
      <c r="M17" s="15">
        <v>1285.0812649018601</v>
      </c>
      <c r="N17" s="15">
        <v>485853.44698159699</v>
      </c>
      <c r="O17" s="15">
        <v>69794.002419462398</v>
      </c>
      <c r="P17" s="15">
        <v>416059.44456213398</v>
      </c>
      <c r="Q17" s="15">
        <v>205.50763158561901</v>
      </c>
      <c r="R17" s="15">
        <v>70.367531363503502</v>
      </c>
      <c r="S17" s="15">
        <v>32570.559488858398</v>
      </c>
      <c r="T17" s="15">
        <v>132.142709667818</v>
      </c>
      <c r="U17" s="15">
        <v>3079.7997809707999</v>
      </c>
      <c r="V17" s="15">
        <v>575.73209356415703</v>
      </c>
      <c r="W17" s="15">
        <v>1565.8743286870899</v>
      </c>
      <c r="X17" s="15">
        <v>7699.4994509388898</v>
      </c>
      <c r="Y17" s="15">
        <v>10564.092689253001</v>
      </c>
      <c r="Z17" s="15">
        <v>994.91852742274205</v>
      </c>
      <c r="AA17" s="15">
        <v>231.89061091177601</v>
      </c>
      <c r="AB17" s="17"/>
      <c r="AC17" s="72">
        <f t="shared" si="2"/>
        <v>1.3952390686265178E-3</v>
      </c>
      <c r="AD17" s="72">
        <f t="shared" si="2"/>
        <v>-4.9542685711350819E-4</v>
      </c>
      <c r="AE17" s="17"/>
      <c r="AF17" s="15">
        <v>20</v>
      </c>
      <c r="AG17" s="15" t="s">
        <v>186</v>
      </c>
      <c r="AH17" s="15">
        <v>1915.01981908836</v>
      </c>
      <c r="AI17" s="15">
        <v>1532.2591543580199</v>
      </c>
      <c r="AJ17" s="15">
        <v>73.128479811222803</v>
      </c>
      <c r="AK17" s="15">
        <v>512.44577891805397</v>
      </c>
      <c r="AL17" s="15">
        <v>1440.82444348684</v>
      </c>
      <c r="AM17" s="15">
        <v>209.156356676873</v>
      </c>
      <c r="AN17" s="15">
        <v>684.93425477100595</v>
      </c>
      <c r="AO17" s="15">
        <v>211871.01975973599</v>
      </c>
      <c r="AP17" s="15">
        <v>99.462198087540997</v>
      </c>
      <c r="AQ17" s="15">
        <v>36.737502980647903</v>
      </c>
      <c r="AR17" s="15">
        <v>16806.435134876199</v>
      </c>
      <c r="AS17" s="15">
        <v>73.429562916642695</v>
      </c>
      <c r="AT17" s="15">
        <v>1687.62914368882</v>
      </c>
      <c r="AU17" s="15">
        <v>327.10706176866302</v>
      </c>
      <c r="AV17" s="15">
        <v>891.13805770494298</v>
      </c>
      <c r="AW17" s="15">
        <v>4219.0727084189002</v>
      </c>
      <c r="AX17" s="15">
        <v>5588.2228352567899</v>
      </c>
      <c r="AY17" s="15">
        <v>544.37813629733398</v>
      </c>
      <c r="AZ17" s="15">
        <v>121.664527141604</v>
      </c>
      <c r="BA17" s="15">
        <f t="shared" si="0"/>
        <v>248634.06491598446</v>
      </c>
      <c r="BB17" s="15">
        <f t="shared" si="3"/>
        <v>36763.045156248467</v>
      </c>
      <c r="BD17" s="15">
        <f t="shared" si="1"/>
        <v>-236542.44484401552</v>
      </c>
      <c r="BE17" s="15">
        <f t="shared" si="1"/>
        <v>-33065.55222575154</v>
      </c>
      <c r="BG17" s="13">
        <f t="shared" si="4"/>
        <v>0.51174704318893538</v>
      </c>
      <c r="BH17" s="13">
        <f t="shared" si="4"/>
        <v>0.52673645129709468</v>
      </c>
      <c r="BJ17" s="13">
        <v>0.45867344710777685</v>
      </c>
      <c r="BK17" s="13">
        <v>0.4702485848790155</v>
      </c>
      <c r="BL17" s="13"/>
      <c r="BM17" s="13"/>
      <c r="BN17" s="13"/>
      <c r="BP17" s="13"/>
      <c r="BQ17" s="13"/>
    </row>
    <row r="18" spans="1:69" x14ac:dyDescent="0.25">
      <c r="A18" s="17" t="s">
        <v>187</v>
      </c>
      <c r="B18" s="15">
        <v>260075.90296000001</v>
      </c>
      <c r="C18" s="15">
        <v>40138.301027000001</v>
      </c>
      <c r="F18" s="17" t="s">
        <v>187</v>
      </c>
      <c r="G18" s="15">
        <v>2256.1305148343499</v>
      </c>
      <c r="H18" s="15">
        <v>1836.20911093106</v>
      </c>
      <c r="I18" s="15">
        <v>72.917503210480703</v>
      </c>
      <c r="J18" s="15">
        <v>359.10910023865</v>
      </c>
      <c r="K18" s="15">
        <v>1692.42753065802</v>
      </c>
      <c r="L18" s="15">
        <v>137.071371032369</v>
      </c>
      <c r="M18" s="15">
        <v>714.61143316963899</v>
      </c>
      <c r="N18" s="15">
        <v>260432.77375503301</v>
      </c>
      <c r="O18" s="15">
        <v>40160.597976774297</v>
      </c>
      <c r="P18" s="15">
        <v>220272.175778259</v>
      </c>
      <c r="Q18" s="15">
        <v>155.00208085451101</v>
      </c>
      <c r="R18" s="15">
        <v>42.024521393100599</v>
      </c>
      <c r="S18" s="15">
        <v>20041.990572264702</v>
      </c>
      <c r="T18" s="15">
        <v>72.790265116817395</v>
      </c>
      <c r="U18" s="15">
        <v>1409.57145499539</v>
      </c>
      <c r="V18" s="15">
        <v>176.71418286237099</v>
      </c>
      <c r="W18" s="15">
        <v>460.28188599899602</v>
      </c>
      <c r="X18" s="15">
        <v>3523.92846310289</v>
      </c>
      <c r="Y18" s="15">
        <v>6668.9016404592203</v>
      </c>
      <c r="Z18" s="15">
        <v>394.41661182669401</v>
      </c>
      <c r="AA18" s="15">
        <v>146.49973382496401</v>
      </c>
      <c r="AB18" s="17"/>
      <c r="AC18" s="72">
        <f t="shared" si="2"/>
        <v>1.372179394443499E-3</v>
      </c>
      <c r="AD18" s="72">
        <f t="shared" si="2"/>
        <v>5.5550307820197717E-4</v>
      </c>
      <c r="AE18" s="17"/>
      <c r="AF18" s="15">
        <v>21</v>
      </c>
      <c r="AG18" s="15" t="s">
        <v>187</v>
      </c>
      <c r="AH18" s="15">
        <v>427.384352921833</v>
      </c>
      <c r="AI18" s="15">
        <v>318.564747324427</v>
      </c>
      <c r="AJ18" s="15">
        <v>13.1844974576094</v>
      </c>
      <c r="AK18" s="15">
        <v>65.798198860389107</v>
      </c>
      <c r="AL18" s="15">
        <v>312.69172917965102</v>
      </c>
      <c r="AM18" s="15">
        <v>25.2654170946386</v>
      </c>
      <c r="AN18" s="15">
        <v>132.14417293658499</v>
      </c>
      <c r="AO18" s="15">
        <v>38716.802815348601</v>
      </c>
      <c r="AP18" s="15">
        <v>24.0539499096441</v>
      </c>
      <c r="AQ18" s="15">
        <v>7.7106190694174996</v>
      </c>
      <c r="AR18" s="15">
        <v>3622.92138076631</v>
      </c>
      <c r="AS18" s="15">
        <v>13.621014407925299</v>
      </c>
      <c r="AT18" s="15">
        <v>253.88294677406199</v>
      </c>
      <c r="AU18" s="15">
        <v>33.806326484965801</v>
      </c>
      <c r="AV18" s="15">
        <v>88.018230801577005</v>
      </c>
      <c r="AW18" s="15">
        <v>634.70734430330401</v>
      </c>
      <c r="AX18" s="15">
        <v>1246.39660356116</v>
      </c>
      <c r="AY18" s="15">
        <v>71.466348609930293</v>
      </c>
      <c r="AZ18" s="15">
        <v>27.274606091101401</v>
      </c>
      <c r="BA18" s="15">
        <f t="shared" si="0"/>
        <v>46035.695301903128</v>
      </c>
      <c r="BB18" s="15">
        <f t="shared" si="3"/>
        <v>7318.8924865545268</v>
      </c>
      <c r="BD18" s="15">
        <f t="shared" si="1"/>
        <v>-214040.20765809689</v>
      </c>
      <c r="BE18" s="15">
        <f t="shared" si="1"/>
        <v>-32819.408540445475</v>
      </c>
      <c r="BG18" s="13">
        <f t="shared" si="4"/>
        <v>0.17676613675821384</v>
      </c>
      <c r="BH18" s="13">
        <f t="shared" si="4"/>
        <v>0.18224062527124704</v>
      </c>
      <c r="BJ18" s="13">
        <v>0.22102941822643066</v>
      </c>
      <c r="BK18" s="13">
        <v>0.22346181460056608</v>
      </c>
      <c r="BL18" s="13"/>
      <c r="BM18" s="13"/>
      <c r="BN18" s="13"/>
      <c r="BP18" s="13"/>
      <c r="BQ18" s="13"/>
    </row>
    <row r="19" spans="1:69" x14ac:dyDescent="0.25">
      <c r="A19" s="17" t="s">
        <v>188</v>
      </c>
      <c r="B19" s="15">
        <v>224141.37987999999</v>
      </c>
      <c r="C19" s="15">
        <v>32950.181624999997</v>
      </c>
      <c r="F19" s="17" t="s">
        <v>188</v>
      </c>
      <c r="G19" s="15">
        <v>1896.2406466156201</v>
      </c>
      <c r="H19" s="15">
        <v>1622.72351207306</v>
      </c>
      <c r="I19" s="15">
        <v>54.353285845775602</v>
      </c>
      <c r="J19" s="15">
        <v>200.18664329767299</v>
      </c>
      <c r="K19" s="15">
        <v>1443.17781621168</v>
      </c>
      <c r="L19" s="15">
        <v>82.290621152245706</v>
      </c>
      <c r="M19" s="15">
        <v>578.03848432238101</v>
      </c>
      <c r="N19" s="15">
        <v>224559.474892331</v>
      </c>
      <c r="O19" s="15">
        <v>32980.175214647497</v>
      </c>
      <c r="P19" s="15">
        <v>191579.299677684</v>
      </c>
      <c r="Q19" s="15">
        <v>137.959417869563</v>
      </c>
      <c r="R19" s="15">
        <v>35.846584709844102</v>
      </c>
      <c r="S19" s="15">
        <v>17187.501395856401</v>
      </c>
      <c r="T19" s="15">
        <v>49.788215248267903</v>
      </c>
      <c r="U19" s="15">
        <v>964.73394996610398</v>
      </c>
      <c r="V19" s="15">
        <v>84.765663310129696</v>
      </c>
      <c r="W19" s="15">
        <v>209.36188928388299</v>
      </c>
      <c r="X19" s="15">
        <v>2411.8349102994398</v>
      </c>
      <c r="Y19" s="15">
        <v>5637.3731779074797</v>
      </c>
      <c r="Z19" s="15">
        <v>258.11186670855398</v>
      </c>
      <c r="AA19" s="15">
        <v>125.887133969366</v>
      </c>
      <c r="AB19" s="17"/>
      <c r="AC19" s="72">
        <f t="shared" si="2"/>
        <v>1.8653182761471411E-3</v>
      </c>
      <c r="AD19" s="72">
        <f t="shared" si="2"/>
        <v>9.1027084429613986E-4</v>
      </c>
      <c r="AE19" s="17"/>
      <c r="AF19" s="15">
        <v>22</v>
      </c>
      <c r="AG19" s="15" t="s">
        <v>188</v>
      </c>
      <c r="AH19" s="15">
        <v>566.83888161196205</v>
      </c>
      <c r="AI19" s="15">
        <v>453.07211614874001</v>
      </c>
      <c r="AJ19" s="15">
        <v>15.480045686712799</v>
      </c>
      <c r="AK19" s="15">
        <v>54.761577732063003</v>
      </c>
      <c r="AL19" s="15">
        <v>424.06883471407599</v>
      </c>
      <c r="AM19" s="15">
        <v>22.597838013605902</v>
      </c>
      <c r="AN19" s="15">
        <v>168.53191701850201</v>
      </c>
      <c r="AO19" s="15">
        <v>53733.473931520901</v>
      </c>
      <c r="AP19" s="15">
        <v>36.862066690834702</v>
      </c>
      <c r="AQ19" s="15">
        <v>10.4490959480166</v>
      </c>
      <c r="AR19" s="15">
        <v>4949.0526351731096</v>
      </c>
      <c r="AS19" s="15">
        <v>14.4399515761448</v>
      </c>
      <c r="AT19" s="15">
        <v>268.67416449102802</v>
      </c>
      <c r="AU19" s="15">
        <v>23.4225499558457</v>
      </c>
      <c r="AV19" s="15">
        <v>57.223695520662098</v>
      </c>
      <c r="AW19" s="15">
        <v>671.68538133155096</v>
      </c>
      <c r="AX19" s="15">
        <v>1670.30627068332</v>
      </c>
      <c r="AY19" s="15">
        <v>70.735550173293007</v>
      </c>
      <c r="AZ19" s="15">
        <v>37.1749301399744</v>
      </c>
      <c r="BA19" s="15">
        <f t="shared" si="0"/>
        <v>63248.851434130353</v>
      </c>
      <c r="BB19" s="15">
        <f t="shared" si="3"/>
        <v>9515.3775026094518</v>
      </c>
      <c r="BD19" s="15">
        <f t="shared" si="1"/>
        <v>-160892.52844586963</v>
      </c>
      <c r="BE19" s="15">
        <f t="shared" si="1"/>
        <v>-23434.804122390546</v>
      </c>
      <c r="BG19" s="13">
        <f t="shared" si="4"/>
        <v>0.28165746052112089</v>
      </c>
      <c r="BH19" s="13">
        <f t="shared" si="4"/>
        <v>0.28851810036422681</v>
      </c>
      <c r="BJ19" s="13">
        <v>0.29005490300886022</v>
      </c>
      <c r="BK19" s="13">
        <v>0.29276145302605749</v>
      </c>
      <c r="BL19" s="13"/>
      <c r="BM19" s="13"/>
      <c r="BN19" s="13"/>
      <c r="BP19" s="13"/>
      <c r="BQ19" s="13"/>
    </row>
    <row r="20" spans="1:69" x14ac:dyDescent="0.25">
      <c r="A20" s="17" t="s">
        <v>189</v>
      </c>
      <c r="B20" s="15">
        <v>48597.224837000002</v>
      </c>
      <c r="C20" s="15">
        <v>6746.0695615000004</v>
      </c>
      <c r="F20" s="17" t="s">
        <v>189</v>
      </c>
      <c r="G20" s="15">
        <v>354.86762016567701</v>
      </c>
      <c r="H20" s="15">
        <v>377.05657082072503</v>
      </c>
      <c r="I20" s="15">
        <v>11.3871896030026</v>
      </c>
      <c r="J20" s="15">
        <v>35.094734260376804</v>
      </c>
      <c r="K20" s="15">
        <v>286.240790246752</v>
      </c>
      <c r="L20" s="15">
        <v>13.3614318248207</v>
      </c>
      <c r="M20" s="15">
        <v>112.305227599662</v>
      </c>
      <c r="N20" s="15">
        <v>48883.334156935998</v>
      </c>
      <c r="O20" s="15">
        <v>6783.1654882521198</v>
      </c>
      <c r="P20" s="15">
        <v>42100.168668683902</v>
      </c>
      <c r="Q20" s="15">
        <v>39.705044946730801</v>
      </c>
      <c r="R20" s="15">
        <v>7.2559664456533097</v>
      </c>
      <c r="S20" s="15">
        <v>3670.4805310934298</v>
      </c>
      <c r="T20" s="15">
        <v>9.8125649013156107</v>
      </c>
      <c r="U20" s="15">
        <v>192.52495852554799</v>
      </c>
      <c r="V20" s="15">
        <v>7.6217896349697103</v>
      </c>
      <c r="W20" s="15">
        <v>15.9929123828105</v>
      </c>
      <c r="X20" s="15">
        <v>481.31243065085903</v>
      </c>
      <c r="Y20" s="15">
        <v>1095.4516335697699</v>
      </c>
      <c r="Z20" s="15">
        <v>48.050771672811997</v>
      </c>
      <c r="AA20" s="15">
        <v>24.643319907185401</v>
      </c>
      <c r="AB20" s="17"/>
      <c r="AC20" s="72">
        <f t="shared" si="2"/>
        <v>5.8873592246395995E-3</v>
      </c>
      <c r="AD20" s="72">
        <f t="shared" si="2"/>
        <v>5.4988947881336398E-3</v>
      </c>
      <c r="AE20" s="17"/>
      <c r="AF20" s="15">
        <v>23</v>
      </c>
      <c r="AG20" s="15" t="s">
        <v>189</v>
      </c>
      <c r="AH20" s="15">
        <v>66.565866364280396</v>
      </c>
      <c r="AI20" s="15">
        <v>70.576271090185898</v>
      </c>
      <c r="AJ20" s="15">
        <v>2.1513996167175802</v>
      </c>
      <c r="AK20" s="15">
        <v>6.6865697352125899</v>
      </c>
      <c r="AL20" s="15">
        <v>53.2855783216636</v>
      </c>
      <c r="AM20" s="15">
        <v>2.5409148865841602</v>
      </c>
      <c r="AN20" s="15">
        <v>21.005444796516301</v>
      </c>
      <c r="AO20" s="15">
        <v>7882.9053239170498</v>
      </c>
      <c r="AP20" s="15">
        <v>7.3661190762494497</v>
      </c>
      <c r="AQ20" s="15">
        <v>1.3586152217204499</v>
      </c>
      <c r="AR20" s="15">
        <v>689.78909053464599</v>
      </c>
      <c r="AS20" s="15">
        <v>1.9041707371288299</v>
      </c>
      <c r="AT20" s="15">
        <v>36.115615556369299</v>
      </c>
      <c r="AU20" s="15">
        <v>1.4796999866187399</v>
      </c>
      <c r="AV20" s="15">
        <v>3.1320416007912399</v>
      </c>
      <c r="AW20" s="15">
        <v>90.289034016289506</v>
      </c>
      <c r="AX20" s="15">
        <v>204.85886746858199</v>
      </c>
      <c r="AY20" s="15">
        <v>9.1074402721200993</v>
      </c>
      <c r="AZ20" s="15">
        <v>4.59260578768487</v>
      </c>
      <c r="BA20" s="15">
        <f t="shared" si="0"/>
        <v>9155.7106689864122</v>
      </c>
      <c r="BB20" s="15">
        <f t="shared" si="3"/>
        <v>1272.8053450693624</v>
      </c>
      <c r="BD20" s="15">
        <f t="shared" si="1"/>
        <v>-39441.514168013586</v>
      </c>
      <c r="BE20" s="15">
        <f t="shared" si="1"/>
        <v>-5473.264216430638</v>
      </c>
      <c r="BG20" s="13">
        <f t="shared" si="4"/>
        <v>0.18729718066269258</v>
      </c>
      <c r="BH20" s="13">
        <f t="shared" si="4"/>
        <v>0.18764179456829644</v>
      </c>
      <c r="BJ20" s="13">
        <v>0.18085981905626389</v>
      </c>
      <c r="BK20" s="13">
        <v>0.17926399311369476</v>
      </c>
      <c r="BL20" s="13"/>
      <c r="BM20" s="13"/>
      <c r="BN20" s="13"/>
      <c r="BP20" s="13"/>
      <c r="BQ20" s="13"/>
    </row>
    <row r="21" spans="1:69" x14ac:dyDescent="0.25">
      <c r="A21" s="17" t="s">
        <v>190</v>
      </c>
      <c r="B21" s="15">
        <v>60890.777636999999</v>
      </c>
      <c r="C21" s="15">
        <v>8752.6123630000002</v>
      </c>
      <c r="F21" s="17" t="s">
        <v>190</v>
      </c>
      <c r="G21" s="15">
        <v>465.54700661937699</v>
      </c>
      <c r="H21" s="15">
        <v>483.24972568990802</v>
      </c>
      <c r="I21" s="15">
        <v>13.819624211158599</v>
      </c>
      <c r="J21" s="15">
        <v>53.402030567083798</v>
      </c>
      <c r="K21" s="15">
        <v>353.82435115218999</v>
      </c>
      <c r="L21" s="15">
        <v>22.328795052828202</v>
      </c>
      <c r="M21" s="15">
        <v>145.80783809256101</v>
      </c>
      <c r="N21" s="15">
        <v>60714.330073953999</v>
      </c>
      <c r="O21" s="15">
        <v>8740.5207816928196</v>
      </c>
      <c r="P21" s="15">
        <v>51973.809292261198</v>
      </c>
      <c r="Q21" s="15">
        <v>31.208469628576299</v>
      </c>
      <c r="R21" s="15">
        <v>9.1263705197947402</v>
      </c>
      <c r="S21" s="15">
        <v>4706.4199586633304</v>
      </c>
      <c r="T21" s="15">
        <v>14.219537382121599</v>
      </c>
      <c r="U21" s="15">
        <v>253.38041127223201</v>
      </c>
      <c r="V21" s="15">
        <v>19.141245181523001</v>
      </c>
      <c r="W21" s="15">
        <v>44.050713029867097</v>
      </c>
      <c r="X21" s="15">
        <v>633.45119352722895</v>
      </c>
      <c r="Y21" s="15">
        <v>1385.86771309049</v>
      </c>
      <c r="Z21" s="15">
        <v>73.895343397432597</v>
      </c>
      <c r="AA21" s="15">
        <v>31.780454615100499</v>
      </c>
      <c r="AB21" s="17"/>
      <c r="AC21" s="72">
        <f t="shared" si="2"/>
        <v>-2.8977715492137612E-3</v>
      </c>
      <c r="AD21" s="72">
        <f t="shared" si="2"/>
        <v>-1.3814825569444225E-3</v>
      </c>
      <c r="AE21" s="17"/>
      <c r="AF21" s="15">
        <v>24</v>
      </c>
      <c r="AG21" s="15" t="s">
        <v>190</v>
      </c>
      <c r="AH21" s="15">
        <v>154.63320531053901</v>
      </c>
      <c r="AI21" s="15">
        <v>162.149344722336</v>
      </c>
      <c r="AJ21" s="15">
        <v>4.4680196485709098</v>
      </c>
      <c r="AK21" s="15">
        <v>16.9212980123148</v>
      </c>
      <c r="AL21" s="15">
        <v>117.59979418812</v>
      </c>
      <c r="AM21" s="15">
        <v>7.3815646087174196</v>
      </c>
      <c r="AN21" s="15">
        <v>48.4114371869031</v>
      </c>
      <c r="AO21" s="15">
        <v>17490.359954649499</v>
      </c>
      <c r="AP21" s="15">
        <v>9.7866214006098708</v>
      </c>
      <c r="AQ21" s="15">
        <v>3.0411249448561901</v>
      </c>
      <c r="AR21" s="15">
        <v>1567.6015478719901</v>
      </c>
      <c r="AS21" s="15">
        <v>4.5540207055537296</v>
      </c>
      <c r="AT21" s="15">
        <v>82.364650667930107</v>
      </c>
      <c r="AU21" s="15">
        <v>6.2590617960120998</v>
      </c>
      <c r="AV21" s="15">
        <v>14.332901501306401</v>
      </c>
      <c r="AW21" s="15">
        <v>205.91162104336601</v>
      </c>
      <c r="AX21" s="15">
        <v>459.46338619404099</v>
      </c>
      <c r="AY21" s="15">
        <v>24.497823581507099</v>
      </c>
      <c r="AZ21" s="15">
        <v>10.6023853795378</v>
      </c>
      <c r="BA21" s="15">
        <f t="shared" si="0"/>
        <v>20390.339763413711</v>
      </c>
      <c r="BB21" s="15">
        <f t="shared" si="3"/>
        <v>2899.9798087642121</v>
      </c>
      <c r="BD21" s="15">
        <f t="shared" si="1"/>
        <v>-40500.437873586285</v>
      </c>
      <c r="BE21" s="15">
        <f t="shared" si="1"/>
        <v>-5852.6325542357881</v>
      </c>
      <c r="BG21" s="13">
        <f t="shared" si="4"/>
        <v>0.33584064484573828</v>
      </c>
      <c r="BH21" s="13">
        <f t="shared" si="4"/>
        <v>0.33178570032557703</v>
      </c>
      <c r="BJ21" s="13">
        <v>0.36599666174091766</v>
      </c>
      <c r="BK21" s="13">
        <v>0.36224941166347419</v>
      </c>
      <c r="BL21" s="13"/>
      <c r="BM21" s="13"/>
      <c r="BN21" s="13"/>
      <c r="BP21" s="13"/>
      <c r="BQ21" s="13"/>
    </row>
    <row r="22" spans="1:69" x14ac:dyDescent="0.25">
      <c r="A22" s="17" t="s">
        <v>191</v>
      </c>
      <c r="B22" s="15">
        <v>60352.023453000002</v>
      </c>
      <c r="C22" s="15">
        <v>7616.9043032</v>
      </c>
      <c r="F22" s="17" t="s">
        <v>191</v>
      </c>
      <c r="G22" s="15">
        <v>368.63427536830898</v>
      </c>
      <c r="H22" s="15">
        <v>483.15124577677</v>
      </c>
      <c r="I22" s="15">
        <v>11.4214607494612</v>
      </c>
      <c r="J22" s="15">
        <v>30.726626401450599</v>
      </c>
      <c r="K22" s="15">
        <v>306.143833727409</v>
      </c>
      <c r="L22" s="15">
        <v>15.449174900378599</v>
      </c>
      <c r="M22" s="15">
        <v>121.865942062534</v>
      </c>
      <c r="N22" s="15">
        <v>60513.5764682628</v>
      </c>
      <c r="O22" s="15">
        <v>7643.3855995866297</v>
      </c>
      <c r="P22" s="15">
        <v>52870.190868676102</v>
      </c>
      <c r="Q22" s="15">
        <v>39.9729490126049</v>
      </c>
      <c r="R22" s="15">
        <v>8.1388108489448001</v>
      </c>
      <c r="S22" s="15">
        <v>4301.4147980841799</v>
      </c>
      <c r="T22" s="15">
        <v>9.3649556639494609</v>
      </c>
      <c r="U22" s="15">
        <v>199.82265105794201</v>
      </c>
      <c r="V22" s="15">
        <v>6.0338525030726897</v>
      </c>
      <c r="W22" s="15">
        <v>10.3726856264157</v>
      </c>
      <c r="X22" s="15">
        <v>499.55671897132299</v>
      </c>
      <c r="Y22" s="15">
        <v>1146.0807009595601</v>
      </c>
      <c r="Z22" s="15">
        <v>58.337692400116701</v>
      </c>
      <c r="AA22" s="15">
        <v>26.8972254722024</v>
      </c>
      <c r="AB22" s="17"/>
      <c r="AC22" s="72">
        <f t="shared" si="2"/>
        <v>2.6768450504167391E-3</v>
      </c>
      <c r="AD22" s="72">
        <f t="shared" si="2"/>
        <v>3.476648167353828E-3</v>
      </c>
      <c r="AE22" s="17"/>
      <c r="AF22" s="15">
        <v>25</v>
      </c>
      <c r="AG22" s="15" t="s">
        <v>191</v>
      </c>
      <c r="AH22" s="15">
        <v>98.159224584600906</v>
      </c>
      <c r="AI22" s="15">
        <v>125.72758427429299</v>
      </c>
      <c r="AJ22" s="15">
        <v>3.0479236138724501</v>
      </c>
      <c r="AK22" s="15">
        <v>9.1172034627733396</v>
      </c>
      <c r="AL22" s="15">
        <v>79.576783732759907</v>
      </c>
      <c r="AM22" s="15">
        <v>4.0792154750748901</v>
      </c>
      <c r="AN22" s="15">
        <v>31.948820695221901</v>
      </c>
      <c r="AO22" s="15">
        <v>13068.5273971241</v>
      </c>
      <c r="AP22" s="15">
        <v>9.6392814288434305</v>
      </c>
      <c r="AQ22" s="15">
        <v>2.1026347881735101</v>
      </c>
      <c r="AR22" s="15">
        <v>1129.3061525276801</v>
      </c>
      <c r="AS22" s="15">
        <v>2.8090310999448098</v>
      </c>
      <c r="AT22" s="15">
        <v>53.7641507861834</v>
      </c>
      <c r="AU22" s="15">
        <v>1.5533187913948701</v>
      </c>
      <c r="AV22" s="15">
        <v>2.2998022728071499</v>
      </c>
      <c r="AW22" s="15">
        <v>134.41037128860901</v>
      </c>
      <c r="AX22" s="15">
        <v>302.56942291642702</v>
      </c>
      <c r="AY22" s="15">
        <v>15.4432268878664</v>
      </c>
      <c r="AZ22" s="15">
        <v>7.0980886035124202</v>
      </c>
      <c r="BA22" s="15">
        <f t="shared" si="0"/>
        <v>15081.179634354141</v>
      </c>
      <c r="BB22" s="15">
        <f t="shared" si="3"/>
        <v>2012.6522372300406</v>
      </c>
      <c r="BD22" s="15">
        <f t="shared" si="1"/>
        <v>-45270.843818645859</v>
      </c>
      <c r="BE22" s="15">
        <f t="shared" si="1"/>
        <v>-5604.2520659699594</v>
      </c>
      <c r="BG22" s="13">
        <f t="shared" si="4"/>
        <v>0.24921977041406038</v>
      </c>
      <c r="BH22" s="13">
        <f t="shared" si="4"/>
        <v>0.26331946897182434</v>
      </c>
      <c r="BJ22" s="13">
        <v>0.26485227882104556</v>
      </c>
      <c r="BK22" s="13">
        <v>0.27356818905964858</v>
      </c>
      <c r="BL22" s="13"/>
      <c r="BM22" s="13"/>
      <c r="BN22" s="13"/>
      <c r="BP22" s="13"/>
      <c r="BQ22" s="13"/>
    </row>
    <row r="23" spans="1:69" x14ac:dyDescent="0.25">
      <c r="A23" s="17" t="s">
        <v>192</v>
      </c>
      <c r="B23" s="15">
        <v>308099.08571000001</v>
      </c>
      <c r="C23" s="15">
        <v>40282.052030999999</v>
      </c>
      <c r="F23" s="17" t="s">
        <v>192</v>
      </c>
      <c r="G23" s="15">
        <v>2196.07764105447</v>
      </c>
      <c r="H23" s="15">
        <v>2170.6969163952199</v>
      </c>
      <c r="I23" s="15">
        <v>65.069949216532393</v>
      </c>
      <c r="J23" s="15">
        <v>196.47559599199701</v>
      </c>
      <c r="K23" s="15">
        <v>1714.07312841371</v>
      </c>
      <c r="L23" s="15">
        <v>94.471272122003697</v>
      </c>
      <c r="M23" s="15">
        <v>685.25178877516703</v>
      </c>
      <c r="N23" s="15">
        <v>309256.79441772</v>
      </c>
      <c r="O23" s="15">
        <v>40390.541981778799</v>
      </c>
      <c r="P23" s="15">
        <v>268866.25243594102</v>
      </c>
      <c r="Q23" s="15">
        <v>197.660672519938</v>
      </c>
      <c r="R23" s="15">
        <v>44.515136129896298</v>
      </c>
      <c r="S23" s="15">
        <v>21792.0555413724</v>
      </c>
      <c r="T23" s="15">
        <v>55.119137684154801</v>
      </c>
      <c r="U23" s="15">
        <v>1094.87816299872</v>
      </c>
      <c r="V23" s="15">
        <v>81.7060872699615</v>
      </c>
      <c r="W23" s="15">
        <v>202.15733063267101</v>
      </c>
      <c r="X23" s="15">
        <v>2737.1954994846701</v>
      </c>
      <c r="Y23" s="15">
        <v>6603.5148034855001</v>
      </c>
      <c r="Z23" s="15">
        <v>311.924215016782</v>
      </c>
      <c r="AA23" s="15">
        <v>147.69910321488999</v>
      </c>
      <c r="AB23" s="17"/>
      <c r="AC23" s="72">
        <f t="shared" si="2"/>
        <v>3.757585664534178E-3</v>
      </c>
      <c r="AD23" s="72">
        <f t="shared" si="2"/>
        <v>2.6932577986669734E-3</v>
      </c>
      <c r="AE23" s="17"/>
      <c r="AF23" s="15">
        <v>26</v>
      </c>
      <c r="AG23" s="15" t="s">
        <v>192</v>
      </c>
      <c r="AH23" s="15">
        <v>685.57922274680095</v>
      </c>
      <c r="AI23" s="15">
        <v>649.23808020620095</v>
      </c>
      <c r="AJ23" s="15">
        <v>20.175174368370801</v>
      </c>
      <c r="AK23" s="15">
        <v>64.182371480959205</v>
      </c>
      <c r="AL23" s="15">
        <v>527.45967476110002</v>
      </c>
      <c r="AM23" s="15">
        <v>30.108323454947499</v>
      </c>
      <c r="AN23" s="15">
        <v>212.02405631825999</v>
      </c>
      <c r="AO23" s="15">
        <v>80847.7684234115</v>
      </c>
      <c r="AP23" s="15">
        <v>57.4671250630605</v>
      </c>
      <c r="AQ23" s="15">
        <v>13.650977048330001</v>
      </c>
      <c r="AR23" s="15">
        <v>6644.4029739571697</v>
      </c>
      <c r="AS23" s="15">
        <v>17.727611664469901</v>
      </c>
      <c r="AT23" s="15">
        <v>340.96986846799598</v>
      </c>
      <c r="AU23" s="15">
        <v>28.068568083201999</v>
      </c>
      <c r="AV23" s="15">
        <v>70.0879003748652</v>
      </c>
      <c r="AW23" s="15">
        <v>852.42462878990398</v>
      </c>
      <c r="AX23" s="15">
        <v>2047.01840325023</v>
      </c>
      <c r="AY23" s="15">
        <v>97.381124572250201</v>
      </c>
      <c r="AZ23" s="15">
        <v>45.572999429819397</v>
      </c>
      <c r="BA23" s="15">
        <f t="shared" si="0"/>
        <v>93251.307507449412</v>
      </c>
      <c r="BB23" s="15">
        <f t="shared" si="3"/>
        <v>12403.539084037911</v>
      </c>
      <c r="BD23" s="15">
        <f t="shared" si="1"/>
        <v>-214847.7782025506</v>
      </c>
      <c r="BE23" s="15">
        <f t="shared" si="1"/>
        <v>-27878.512946962088</v>
      </c>
      <c r="BG23" s="13">
        <f t="shared" si="4"/>
        <v>0.30153357724290708</v>
      </c>
      <c r="BH23" s="13">
        <f t="shared" si="4"/>
        <v>0.30709018684704609</v>
      </c>
      <c r="BJ23" s="13">
        <v>0.27074737896443868</v>
      </c>
      <c r="BK23" s="13">
        <v>0.27140258600332084</v>
      </c>
      <c r="BL23" s="13"/>
      <c r="BM23" s="13"/>
      <c r="BN23" s="13"/>
      <c r="BP23" s="13"/>
      <c r="BQ23" s="13"/>
    </row>
    <row r="24" spans="1:69" x14ac:dyDescent="0.25">
      <c r="A24" s="17" t="s">
        <v>193</v>
      </c>
      <c r="B24" s="15">
        <v>615344.10551000002</v>
      </c>
      <c r="C24" s="15">
        <v>80619.797000000006</v>
      </c>
      <c r="F24" s="17" t="s">
        <v>193</v>
      </c>
      <c r="G24" s="15">
        <v>4717.40361987907</v>
      </c>
      <c r="H24" s="15">
        <v>4065.74890590122</v>
      </c>
      <c r="I24" s="15">
        <v>123.08964373308601</v>
      </c>
      <c r="J24" s="15">
        <v>354.182976757772</v>
      </c>
      <c r="K24" s="15">
        <v>3637.9219767743002</v>
      </c>
      <c r="L24" s="15">
        <v>189.19909232405701</v>
      </c>
      <c r="M24" s="15">
        <v>1430.7759705021499</v>
      </c>
      <c r="N24" s="15">
        <v>617332.93596615898</v>
      </c>
      <c r="O24" s="15">
        <v>80700.256336976396</v>
      </c>
      <c r="P24" s="15">
        <v>536632.67962918198</v>
      </c>
      <c r="Q24" s="15">
        <v>340.42544442423502</v>
      </c>
      <c r="R24" s="15">
        <v>91.726511406162899</v>
      </c>
      <c r="S24" s="15">
        <v>42717.741408202201</v>
      </c>
      <c r="T24" s="15">
        <v>94.728600671307404</v>
      </c>
      <c r="U24" s="15">
        <v>2100.6115830839299</v>
      </c>
      <c r="V24" s="15">
        <v>191.95002338001601</v>
      </c>
      <c r="W24" s="15">
        <v>486.50646534058598</v>
      </c>
      <c r="X24" s="15">
        <v>5251.5285991280698</v>
      </c>
      <c r="Y24" s="15">
        <v>13995.913809752101</v>
      </c>
      <c r="Z24" s="15">
        <v>596.37943925439595</v>
      </c>
      <c r="AA24" s="15">
        <v>314.42226646163601</v>
      </c>
      <c r="AB24" s="17"/>
      <c r="AC24" s="72">
        <f t="shared" si="2"/>
        <v>3.2320622532178308E-3</v>
      </c>
      <c r="AD24" s="72">
        <f t="shared" si="2"/>
        <v>9.9800966971412422E-4</v>
      </c>
      <c r="AE24" s="17"/>
      <c r="AF24" s="15">
        <v>27</v>
      </c>
      <c r="AG24" s="15" t="s">
        <v>193</v>
      </c>
      <c r="AH24" s="15">
        <v>1700.7700407185</v>
      </c>
      <c r="AI24" s="15">
        <v>1344.19365877111</v>
      </c>
      <c r="AJ24" s="15">
        <v>44.034311461069699</v>
      </c>
      <c r="AK24" s="15">
        <v>142.12881648675</v>
      </c>
      <c r="AL24" s="15">
        <v>1284.4187135141001</v>
      </c>
      <c r="AM24" s="15">
        <v>71.200735923498897</v>
      </c>
      <c r="AN24" s="15">
        <v>509.35282237762198</v>
      </c>
      <c r="AO24" s="15">
        <v>180672.52362029799</v>
      </c>
      <c r="AP24" s="15">
        <v>107.328719807217</v>
      </c>
      <c r="AQ24" s="15">
        <v>32.056244638240102</v>
      </c>
      <c r="AR24" s="15">
        <v>14708.619338259199</v>
      </c>
      <c r="AS24" s="15">
        <v>36.098936032249398</v>
      </c>
      <c r="AT24" s="15">
        <v>762.57075088940303</v>
      </c>
      <c r="AU24" s="15">
        <v>80.986029060174104</v>
      </c>
      <c r="AV24" s="15">
        <v>207.77935171860801</v>
      </c>
      <c r="AW24" s="15">
        <v>1906.42678608611</v>
      </c>
      <c r="AX24" s="15">
        <v>4994.7028596498403</v>
      </c>
      <c r="AY24" s="15">
        <v>215.675803420264</v>
      </c>
      <c r="AZ24" s="15">
        <v>111.329282890146</v>
      </c>
      <c r="BA24" s="15">
        <f t="shared" si="0"/>
        <v>208932.19682200206</v>
      </c>
      <c r="BB24" s="15">
        <f t="shared" si="3"/>
        <v>28259.673201704078</v>
      </c>
      <c r="BD24" s="15">
        <f t="shared" si="1"/>
        <v>-406411.90868799796</v>
      </c>
      <c r="BE24" s="15">
        <f t="shared" si="1"/>
        <v>-52360.123798295928</v>
      </c>
      <c r="BG24" s="13">
        <f t="shared" si="4"/>
        <v>0.33844330125528138</v>
      </c>
      <c r="BH24" s="13">
        <f t="shared" si="4"/>
        <v>0.35018071174026316</v>
      </c>
      <c r="BJ24" s="13">
        <v>0.2706005161495591</v>
      </c>
      <c r="BK24" s="13">
        <v>0.27765306887401914</v>
      </c>
      <c r="BL24" s="13"/>
      <c r="BM24" s="13"/>
      <c r="BN24" s="13"/>
      <c r="BP24" s="13"/>
      <c r="BQ24" s="13"/>
    </row>
    <row r="25" spans="1:69" x14ac:dyDescent="0.25">
      <c r="A25" s="17" t="s">
        <v>194</v>
      </c>
      <c r="B25" s="15">
        <v>609999.02346000005</v>
      </c>
      <c r="C25" s="15">
        <v>71137.137237000003</v>
      </c>
      <c r="F25" s="17" t="s">
        <v>194</v>
      </c>
      <c r="G25" s="15">
        <v>3655.05734552489</v>
      </c>
      <c r="H25" s="15">
        <v>4254.8674733378502</v>
      </c>
      <c r="I25" s="15">
        <v>104.622351857669</v>
      </c>
      <c r="J25" s="15">
        <v>242.47817126605901</v>
      </c>
      <c r="K25" s="15">
        <v>3056.00833104603</v>
      </c>
      <c r="L25" s="15">
        <v>160.87948156109201</v>
      </c>
      <c r="M25" s="15">
        <v>1201.1661947673199</v>
      </c>
      <c r="N25" s="15">
        <v>613756.33805562195</v>
      </c>
      <c r="O25" s="15">
        <v>71481.095990001995</v>
      </c>
      <c r="P25" s="15">
        <v>542275.24206562003</v>
      </c>
      <c r="Q25" s="15">
        <v>389.49742026157799</v>
      </c>
      <c r="R25" s="15">
        <v>80.640831252721298</v>
      </c>
      <c r="S25" s="15">
        <v>39437.710178078298</v>
      </c>
      <c r="T25" s="15">
        <v>64.228821761823696</v>
      </c>
      <c r="U25" s="15">
        <v>1810.26687897176</v>
      </c>
      <c r="V25" s="15">
        <v>118.564698457315</v>
      </c>
      <c r="W25" s="15">
        <v>298.429450553084</v>
      </c>
      <c r="X25" s="15">
        <v>4525.6670120207</v>
      </c>
      <c r="Y25" s="15">
        <v>11269.0206027436</v>
      </c>
      <c r="Z25" s="15">
        <v>551.76650661111</v>
      </c>
      <c r="AA25" s="15">
        <v>260.22423992901099</v>
      </c>
      <c r="AB25" s="17"/>
      <c r="AC25" s="72">
        <f t="shared" si="2"/>
        <v>6.1595419846902028E-3</v>
      </c>
      <c r="AD25" s="72">
        <f t="shared" si="2"/>
        <v>4.8351503358374116E-3</v>
      </c>
      <c r="AE25" s="17"/>
      <c r="AF25" s="15">
        <v>28</v>
      </c>
      <c r="AG25" s="15" t="s">
        <v>194</v>
      </c>
      <c r="AH25" s="15">
        <v>830.53961072221398</v>
      </c>
      <c r="AI25" s="15">
        <v>872.84979044697604</v>
      </c>
      <c r="AJ25" s="15">
        <v>22.503829540691399</v>
      </c>
      <c r="AK25" s="15">
        <v>51.289145023239897</v>
      </c>
      <c r="AL25" s="15">
        <v>673.57639726783805</v>
      </c>
      <c r="AM25" s="15">
        <v>33.054322855835501</v>
      </c>
      <c r="AN25" s="15">
        <v>262.90888348799899</v>
      </c>
      <c r="AO25" s="15">
        <v>111512.076201202</v>
      </c>
      <c r="AP25" s="15">
        <v>77.533405758122797</v>
      </c>
      <c r="AQ25" s="15">
        <v>17.490026189118002</v>
      </c>
      <c r="AR25" s="15">
        <v>8418.6776096461599</v>
      </c>
      <c r="AS25" s="15">
        <v>14.8047450942525</v>
      </c>
      <c r="AT25" s="15">
        <v>379.96560546153</v>
      </c>
      <c r="AU25" s="15">
        <v>25.291158009818599</v>
      </c>
      <c r="AV25" s="15">
        <v>62.667002686619099</v>
      </c>
      <c r="AW25" s="15">
        <v>949.91396025830204</v>
      </c>
      <c r="AX25" s="15">
        <v>2523.4206952521299</v>
      </c>
      <c r="AY25" s="15">
        <v>112.434076984943</v>
      </c>
      <c r="AZ25" s="15">
        <v>57.769722753693202</v>
      </c>
      <c r="BA25" s="15">
        <f t="shared" si="0"/>
        <v>126898.76618864147</v>
      </c>
      <c r="BB25" s="15">
        <f t="shared" si="3"/>
        <v>15386.689987439473</v>
      </c>
      <c r="BD25" s="15">
        <f t="shared" si="1"/>
        <v>-483100.25727135857</v>
      </c>
      <c r="BE25" s="15">
        <f t="shared" si="1"/>
        <v>-55750.44724956053</v>
      </c>
      <c r="BG25" s="13">
        <f t="shared" si="4"/>
        <v>0.2067575653730214</v>
      </c>
      <c r="BH25" s="13">
        <f t="shared" si="4"/>
        <v>0.21525537310720022</v>
      </c>
      <c r="BJ25" s="13">
        <v>0.23762399307071741</v>
      </c>
      <c r="BK25" s="13">
        <v>0.24007511649952826</v>
      </c>
      <c r="BL25" s="13"/>
      <c r="BM25" s="13"/>
      <c r="BN25" s="13"/>
      <c r="BP25" s="13"/>
      <c r="BQ25" s="13"/>
    </row>
    <row r="26" spans="1:69" x14ac:dyDescent="0.25">
      <c r="A26" s="17" t="s">
        <v>195</v>
      </c>
      <c r="B26" s="15">
        <v>1847645.4375</v>
      </c>
      <c r="C26" s="15">
        <v>206416.93023</v>
      </c>
      <c r="F26" s="17" t="s">
        <v>195</v>
      </c>
      <c r="G26" s="15">
        <v>10048.5707153447</v>
      </c>
      <c r="H26" s="15">
        <v>12840.2949861384</v>
      </c>
      <c r="I26" s="15">
        <v>302.21523820389399</v>
      </c>
      <c r="J26" s="15">
        <v>765.75613893527805</v>
      </c>
      <c r="K26" s="15">
        <v>8630.7640789916004</v>
      </c>
      <c r="L26" s="15">
        <v>529.13421066265403</v>
      </c>
      <c r="M26" s="15">
        <v>3453.4286447637401</v>
      </c>
      <c r="N26" s="15">
        <v>1859662.4328191399</v>
      </c>
      <c r="O26" s="15">
        <v>207534.389662681</v>
      </c>
      <c r="P26" s="15">
        <v>1652128.0431564599</v>
      </c>
      <c r="Q26" s="15">
        <v>1153.5179305213301</v>
      </c>
      <c r="R26" s="15">
        <v>232.69123106091899</v>
      </c>
      <c r="S26" s="15">
        <v>114905.974218378</v>
      </c>
      <c r="T26" s="15">
        <v>172.366675915055</v>
      </c>
      <c r="U26" s="15">
        <v>5468.5517636424702</v>
      </c>
      <c r="V26" s="15">
        <v>432.58262717086302</v>
      </c>
      <c r="W26" s="15">
        <v>1129.5916958503501</v>
      </c>
      <c r="X26" s="15">
        <v>13671.379883044799</v>
      </c>
      <c r="Y26" s="15">
        <v>31295.562231408101</v>
      </c>
      <c r="Z26" s="15">
        <v>1772.1432382590001</v>
      </c>
      <c r="AA26" s="15">
        <v>729.86415438967799</v>
      </c>
      <c r="AB26" s="17"/>
      <c r="AC26" s="72">
        <f t="shared" si="2"/>
        <v>6.5039509611756396E-3</v>
      </c>
      <c r="AD26" s="72">
        <f t="shared" si="2"/>
        <v>5.4136035810428678E-3</v>
      </c>
      <c r="AE26" s="17"/>
      <c r="AF26" s="15">
        <v>29</v>
      </c>
      <c r="AG26" s="15" t="s">
        <v>195</v>
      </c>
      <c r="AH26" s="15">
        <v>2587.4079300493499</v>
      </c>
      <c r="AI26" s="15">
        <v>3168.64601952967</v>
      </c>
      <c r="AJ26" s="15">
        <v>76.073698720834003</v>
      </c>
      <c r="AK26" s="15">
        <v>197.814010968714</v>
      </c>
      <c r="AL26" s="15">
        <v>2188.1959533231102</v>
      </c>
      <c r="AM26" s="15">
        <v>133.104066198075</v>
      </c>
      <c r="AN26" s="15">
        <v>875.42850779353398</v>
      </c>
      <c r="AO26" s="15">
        <v>407145.31992083101</v>
      </c>
      <c r="AP26" s="15">
        <v>276.98072525420901</v>
      </c>
      <c r="AQ26" s="15">
        <v>58.587937766139703</v>
      </c>
      <c r="AR26" s="15">
        <v>28779.987936130601</v>
      </c>
      <c r="AS26" s="15">
        <v>45.530651989090799</v>
      </c>
      <c r="AT26" s="15">
        <v>1373.8983681674899</v>
      </c>
      <c r="AU26" s="15">
        <v>112.39493997026599</v>
      </c>
      <c r="AV26" s="15">
        <v>291.98774262843898</v>
      </c>
      <c r="AW26" s="15">
        <v>3434.7457278285101</v>
      </c>
      <c r="AX26" s="15">
        <v>7996.5512460070904</v>
      </c>
      <c r="AY26" s="15">
        <v>442.19961627306299</v>
      </c>
      <c r="AZ26" s="15">
        <v>185.928958352162</v>
      </c>
      <c r="BA26" s="15">
        <f t="shared" si="0"/>
        <v>459370.7839577815</v>
      </c>
      <c r="BB26" s="15">
        <f t="shared" si="3"/>
        <v>52225.464036950492</v>
      </c>
      <c r="BD26" s="15">
        <f t="shared" si="1"/>
        <v>-1388274.6535422185</v>
      </c>
      <c r="BE26" s="15">
        <f t="shared" si="1"/>
        <v>-154191.46619304951</v>
      </c>
      <c r="BG26" s="13">
        <f t="shared" si="4"/>
        <v>0.24701837056599685</v>
      </c>
      <c r="BH26" s="13">
        <f t="shared" si="4"/>
        <v>0.25164727697340139</v>
      </c>
      <c r="BJ26" s="13">
        <v>0.24880987495749593</v>
      </c>
      <c r="BK26" s="13">
        <v>0.25074426383344639</v>
      </c>
      <c r="BL26" s="13"/>
      <c r="BM26" s="13"/>
      <c r="BN26" s="13"/>
      <c r="BP26" s="13"/>
      <c r="BQ26" s="13"/>
    </row>
    <row r="27" spans="1:69" x14ac:dyDescent="0.25">
      <c r="A27" s="17" t="s">
        <v>196</v>
      </c>
      <c r="B27" s="15">
        <v>543854.51280000003</v>
      </c>
      <c r="C27" s="15">
        <v>71195.004321999993</v>
      </c>
      <c r="F27" s="17" t="s">
        <v>196</v>
      </c>
      <c r="G27" s="15">
        <v>4069.52206143179</v>
      </c>
      <c r="H27" s="15">
        <v>3489.40471954452</v>
      </c>
      <c r="I27" s="15">
        <v>114.941073033615</v>
      </c>
      <c r="J27" s="15">
        <v>413.03265947959898</v>
      </c>
      <c r="K27" s="15">
        <v>3093.1649039611498</v>
      </c>
      <c r="L27" s="15">
        <v>213.555205079449</v>
      </c>
      <c r="M27" s="15">
        <v>1266.8047984699899</v>
      </c>
      <c r="N27" s="15">
        <v>545399.504396545</v>
      </c>
      <c r="O27" s="15">
        <v>71226.3073269288</v>
      </c>
      <c r="P27" s="15">
        <v>474173.197069616</v>
      </c>
      <c r="Q27" s="15">
        <v>282.40876606204802</v>
      </c>
      <c r="R27" s="15">
        <v>80.020417588474203</v>
      </c>
      <c r="S27" s="15">
        <v>37142.617751616199</v>
      </c>
      <c r="T27" s="15">
        <v>95.160908205051896</v>
      </c>
      <c r="U27" s="15">
        <v>2044.2421260272099</v>
      </c>
      <c r="V27" s="15">
        <v>259.38587016981</v>
      </c>
      <c r="W27" s="15">
        <v>687.97860956695695</v>
      </c>
      <c r="X27" s="15">
        <v>5110.6034474776297</v>
      </c>
      <c r="Y27" s="15">
        <v>11968.054225764299</v>
      </c>
      <c r="Z27" s="15">
        <v>630.42746650352399</v>
      </c>
      <c r="AA27" s="15">
        <v>264.98231694748</v>
      </c>
      <c r="AB27" s="17"/>
      <c r="AC27" s="72">
        <f t="shared" si="2"/>
        <v>2.8408178293688993E-3</v>
      </c>
      <c r="AD27" s="72">
        <f t="shared" si="2"/>
        <v>4.3967979532987228E-4</v>
      </c>
      <c r="AE27" s="17"/>
      <c r="AF27" s="15">
        <v>30</v>
      </c>
      <c r="AG27" s="15" t="s">
        <v>196</v>
      </c>
      <c r="AH27" s="15">
        <v>1554.6931065614899</v>
      </c>
      <c r="AI27" s="15">
        <v>1102.04641933838</v>
      </c>
      <c r="AJ27" s="15">
        <v>44.933141952385697</v>
      </c>
      <c r="AK27" s="15">
        <v>204.51322666074401</v>
      </c>
      <c r="AL27" s="15">
        <v>1128.3760330447899</v>
      </c>
      <c r="AM27" s="15">
        <v>92.910740521270199</v>
      </c>
      <c r="AN27" s="15">
        <v>476.34781986575899</v>
      </c>
      <c r="AO27" s="15">
        <v>155003.575110462</v>
      </c>
      <c r="AP27" s="15">
        <v>80.372749979856096</v>
      </c>
      <c r="AQ27" s="15">
        <v>28.6398342803022</v>
      </c>
      <c r="AR27" s="15">
        <v>12912.0038881856</v>
      </c>
      <c r="AS27" s="15">
        <v>42.633127195138002</v>
      </c>
      <c r="AT27" s="15">
        <v>835.41784484688196</v>
      </c>
      <c r="AU27" s="15">
        <v>131.42504353899201</v>
      </c>
      <c r="AV27" s="15">
        <v>351.89816489027299</v>
      </c>
      <c r="AW27" s="15">
        <v>2088.54452881928</v>
      </c>
      <c r="AX27" s="15">
        <v>4476.6640171790305</v>
      </c>
      <c r="AY27" s="15">
        <v>255.69847932046201</v>
      </c>
      <c r="AZ27" s="15">
        <v>97.002952550642902</v>
      </c>
      <c r="BA27" s="15">
        <f t="shared" si="0"/>
        <v>180907.6962291933</v>
      </c>
      <c r="BB27" s="15">
        <f t="shared" si="3"/>
        <v>25904.121118731302</v>
      </c>
      <c r="BD27" s="15">
        <f t="shared" si="1"/>
        <v>-362946.81657080672</v>
      </c>
      <c r="BE27" s="15">
        <f t="shared" si="1"/>
        <v>-45290.883203268691</v>
      </c>
      <c r="BG27" s="13">
        <f t="shared" si="4"/>
        <v>0.33169758089413348</v>
      </c>
      <c r="BH27" s="13">
        <f t="shared" si="4"/>
        <v>0.36368754875682896</v>
      </c>
      <c r="BJ27" s="13">
        <v>0.31849427470820468</v>
      </c>
      <c r="BK27" s="13">
        <v>0.33745453529257663</v>
      </c>
      <c r="BL27" s="13"/>
      <c r="BM27" s="13"/>
      <c r="BN27" s="13"/>
      <c r="BP27" s="13"/>
      <c r="BQ27" s="13"/>
    </row>
    <row r="28" spans="1:69" x14ac:dyDescent="0.25">
      <c r="A28" s="17" t="s">
        <v>197</v>
      </c>
      <c r="B28" s="15">
        <v>420518.48453000002</v>
      </c>
      <c r="C28" s="15">
        <v>61207.876106999996</v>
      </c>
      <c r="F28" s="17" t="s">
        <v>197</v>
      </c>
      <c r="G28" s="15">
        <v>2926.0908555586698</v>
      </c>
      <c r="H28" s="15">
        <v>2567.53395724135</v>
      </c>
      <c r="I28" s="15">
        <v>129.460811124522</v>
      </c>
      <c r="J28" s="15">
        <v>1008.0256796574</v>
      </c>
      <c r="K28" s="15">
        <v>2250.1550430176799</v>
      </c>
      <c r="L28" s="15">
        <v>405.990342322679</v>
      </c>
      <c r="M28" s="15">
        <v>1138.37255333807</v>
      </c>
      <c r="N28" s="15">
        <v>421265.714566521</v>
      </c>
      <c r="O28" s="15">
        <v>61199.163934401397</v>
      </c>
      <c r="P28" s="15">
        <v>360066.55063211999</v>
      </c>
      <c r="Q28" s="15">
        <v>168.459032060715</v>
      </c>
      <c r="R28" s="15">
        <v>58.489905807525403</v>
      </c>
      <c r="S28" s="15">
        <v>27081.626055655601</v>
      </c>
      <c r="T28" s="15">
        <v>131.79350244988601</v>
      </c>
      <c r="U28" s="15">
        <v>3162.4200271168402</v>
      </c>
      <c r="V28" s="15">
        <v>646.957905939802</v>
      </c>
      <c r="W28" s="15">
        <v>1773.1986077812101</v>
      </c>
      <c r="X28" s="15">
        <v>7906.05000347227</v>
      </c>
      <c r="Y28" s="15">
        <v>8613.0447760930692</v>
      </c>
      <c r="Z28" s="15">
        <v>1044.66823856214</v>
      </c>
      <c r="AA28" s="15">
        <v>186.82663720189299</v>
      </c>
      <c r="AB28" s="17"/>
      <c r="AC28" s="72">
        <f t="shared" si="2"/>
        <v>1.7769255431331068E-3</v>
      </c>
      <c r="AD28" s="72">
        <f t="shared" si="2"/>
        <v>-1.4233744336055311E-4</v>
      </c>
      <c r="AE28" s="17"/>
      <c r="AF28" s="15">
        <v>31</v>
      </c>
      <c r="AG28" s="15" t="s">
        <v>197</v>
      </c>
      <c r="AH28" s="15">
        <v>1613.41108347098</v>
      </c>
      <c r="AI28" s="15">
        <v>1351.1174077415601</v>
      </c>
      <c r="AJ28" s="15">
        <v>74.671232756080002</v>
      </c>
      <c r="AK28" s="15">
        <v>611.93175977670899</v>
      </c>
      <c r="AL28" s="15">
        <v>1227.5232492867001</v>
      </c>
      <c r="AM28" s="15">
        <v>242.31064681152901</v>
      </c>
      <c r="AN28" s="15">
        <v>639.29078540776402</v>
      </c>
      <c r="AO28" s="15">
        <v>192698.17193225399</v>
      </c>
      <c r="AP28" s="15">
        <v>84.654584719255595</v>
      </c>
      <c r="AQ28" s="15">
        <v>31.795936192408501</v>
      </c>
      <c r="AR28" s="15">
        <v>14592.493661476101</v>
      </c>
      <c r="AS28" s="15">
        <v>78.307042075561498</v>
      </c>
      <c r="AT28" s="15">
        <v>1861.52528488029</v>
      </c>
      <c r="AU28" s="15">
        <v>393.88985502427897</v>
      </c>
      <c r="AV28" s="15">
        <v>1081.17056003588</v>
      </c>
      <c r="AW28" s="15">
        <v>4653.8130458153701</v>
      </c>
      <c r="AX28" s="15">
        <v>4723.8873486591401</v>
      </c>
      <c r="AY28" s="15">
        <v>615.74719072398898</v>
      </c>
      <c r="AZ28" s="15">
        <v>101.449168195605</v>
      </c>
      <c r="BA28" s="15">
        <f t="shared" si="0"/>
        <v>226677.16177530313</v>
      </c>
      <c r="BB28" s="15">
        <f t="shared" si="3"/>
        <v>33978.989843049145</v>
      </c>
      <c r="BD28" s="15">
        <f t="shared" si="1"/>
        <v>-193841.32275469688</v>
      </c>
      <c r="BE28" s="15">
        <f t="shared" si="1"/>
        <v>-27228.886263950852</v>
      </c>
      <c r="BG28" s="13">
        <f t="shared" si="4"/>
        <v>0.5380859489326163</v>
      </c>
      <c r="BH28" s="13">
        <f t="shared" si="4"/>
        <v>0.55521983730808466</v>
      </c>
      <c r="BJ28" s="13">
        <v>0.46409241146925212</v>
      </c>
      <c r="BK28" s="13">
        <v>0.47777082935628279</v>
      </c>
      <c r="BL28" s="13"/>
      <c r="BM28" s="13"/>
      <c r="BN28" s="13"/>
      <c r="BP28" s="13"/>
      <c r="BQ28" s="13"/>
    </row>
    <row r="29" spans="1:69" x14ac:dyDescent="0.25">
      <c r="A29" s="17" t="s">
        <v>198</v>
      </c>
      <c r="B29" s="15">
        <v>99266.803371999995</v>
      </c>
      <c r="C29" s="15">
        <v>13104.729375000001</v>
      </c>
      <c r="D29" s="15"/>
      <c r="E29" s="15"/>
      <c r="F29" s="15" t="s">
        <v>198</v>
      </c>
      <c r="G29" s="15">
        <v>853.58451848299899</v>
      </c>
      <c r="H29" s="15">
        <v>448.74696484178997</v>
      </c>
      <c r="I29" s="15">
        <v>29.308622607296101</v>
      </c>
      <c r="J29" s="15">
        <v>68.414652843686696</v>
      </c>
      <c r="K29" s="15">
        <v>439.24046980494597</v>
      </c>
      <c r="L29" s="15">
        <v>34.326520367951403</v>
      </c>
      <c r="M29" s="15">
        <v>205.41131312797199</v>
      </c>
      <c r="N29" s="15">
        <v>98606.176052536102</v>
      </c>
      <c r="O29" s="15">
        <v>13017.655503915899</v>
      </c>
      <c r="P29" s="15">
        <v>85588.520548620101</v>
      </c>
      <c r="Q29" s="15">
        <v>46.273963028489099</v>
      </c>
      <c r="R29" s="15">
        <v>15.079529555713499</v>
      </c>
      <c r="S29" s="15">
        <v>7463.0712251635496</v>
      </c>
      <c r="T29" s="15">
        <v>44.582559202367698</v>
      </c>
      <c r="U29" s="15">
        <v>249.633762242541</v>
      </c>
      <c r="V29" s="15">
        <v>41.033539013541798</v>
      </c>
      <c r="W29" s="15">
        <v>113.219850813229</v>
      </c>
      <c r="X29" s="15">
        <v>624.08490010306605</v>
      </c>
      <c r="Y29" s="15">
        <v>2202.6584454108001</v>
      </c>
      <c r="Z29" s="15">
        <v>101.99355820477599</v>
      </c>
      <c r="AA29" s="15">
        <v>36.991109101230698</v>
      </c>
      <c r="AB29" s="17"/>
      <c r="AC29" s="72">
        <f t="shared" si="2"/>
        <v>-6.6550679282801851E-3</v>
      </c>
      <c r="AD29" s="72">
        <f t="shared" si="2"/>
        <v>-6.6444615979795061E-3</v>
      </c>
      <c r="AE29" s="17"/>
      <c r="AF29" s="15">
        <v>32</v>
      </c>
      <c r="AG29" s="15" t="s">
        <v>198</v>
      </c>
      <c r="AH29" s="15">
        <v>592.11889750770297</v>
      </c>
      <c r="AI29" s="15">
        <v>296.56696509643399</v>
      </c>
      <c r="AJ29" s="15">
        <v>20.4043177904434</v>
      </c>
      <c r="AK29" s="15">
        <v>46.092706161632897</v>
      </c>
      <c r="AL29" s="15">
        <v>298.290596109364</v>
      </c>
      <c r="AM29" s="15">
        <v>23.1386338359506</v>
      </c>
      <c r="AN29" s="15">
        <v>140.19012489354901</v>
      </c>
      <c r="AO29" s="15">
        <v>58618.147887212101</v>
      </c>
      <c r="AP29" s="15">
        <v>31.764603364500601</v>
      </c>
      <c r="AQ29" s="15">
        <v>10.378690267156999</v>
      </c>
      <c r="AR29" s="15">
        <v>5130.4379977652898</v>
      </c>
      <c r="AS29" s="15">
        <v>31.487384670049199</v>
      </c>
      <c r="AT29" s="15">
        <v>165.26401809039001</v>
      </c>
      <c r="AU29" s="15">
        <v>27.8012868552977</v>
      </c>
      <c r="AV29" s="15">
        <v>77.029022189077807</v>
      </c>
      <c r="AW29" s="15">
        <v>413.16003095962401</v>
      </c>
      <c r="AX29" s="15">
        <v>1518.33866472408</v>
      </c>
      <c r="AY29" s="15">
        <v>68.610168219194804</v>
      </c>
      <c r="AZ29" s="15">
        <v>25.047346767448399</v>
      </c>
      <c r="BA29" s="15">
        <f t="shared" si="0"/>
        <v>67534.269342479281</v>
      </c>
      <c r="BB29" s="15">
        <f t="shared" si="3"/>
        <v>8916.1214552671809</v>
      </c>
      <c r="BD29" s="15">
        <f t="shared" si="1"/>
        <v>-31732.534029520713</v>
      </c>
      <c r="BE29" s="15">
        <f t="shared" si="1"/>
        <v>-4188.6079197328199</v>
      </c>
      <c r="BG29" s="13">
        <f t="shared" si="4"/>
        <v>0.68488883806322531</v>
      </c>
      <c r="BH29" s="13">
        <f t="shared" si="4"/>
        <v>0.68492528878069348</v>
      </c>
      <c r="BJ29" s="13">
        <v>0.60953349425583458</v>
      </c>
      <c r="BK29" s="13">
        <v>0.61095490600412605</v>
      </c>
      <c r="BL29" s="13"/>
      <c r="BM29" s="13"/>
      <c r="BN29" s="13"/>
      <c r="BP29" s="13"/>
      <c r="BQ29" s="13"/>
    </row>
    <row r="30" spans="1:69" x14ac:dyDescent="0.25">
      <c r="A30" s="17" t="s">
        <v>199</v>
      </c>
      <c r="B30" s="15">
        <v>15142.618985999999</v>
      </c>
      <c r="C30" s="15">
        <v>3065.9291650999999</v>
      </c>
      <c r="F30" s="17" t="s">
        <v>199</v>
      </c>
      <c r="G30" s="15">
        <v>171.614238661353</v>
      </c>
      <c r="H30" s="15">
        <v>143.953102509411</v>
      </c>
      <c r="I30" s="15">
        <v>6.2592428005313003</v>
      </c>
      <c r="J30" s="15">
        <v>26.9437499517738</v>
      </c>
      <c r="K30" s="15">
        <v>127.98885728930701</v>
      </c>
      <c r="L30" s="15">
        <v>5.7244281706597802</v>
      </c>
      <c r="M30" s="15">
        <v>50.928064176546101</v>
      </c>
      <c r="N30" s="15">
        <v>15189.095068414899</v>
      </c>
      <c r="O30" s="15">
        <v>3080.8637347839699</v>
      </c>
      <c r="P30" s="15">
        <v>12108.2313336309</v>
      </c>
      <c r="Q30" s="15">
        <v>17.9830773216047</v>
      </c>
      <c r="R30" s="15">
        <v>3.0083498183942599</v>
      </c>
      <c r="S30" s="15">
        <v>1584.59374030655</v>
      </c>
      <c r="T30" s="15">
        <v>7.3409225240717104</v>
      </c>
      <c r="U30" s="15">
        <v>106.0113068448</v>
      </c>
      <c r="V30" s="15">
        <v>3.2948839321637799</v>
      </c>
      <c r="W30" s="15">
        <v>5.1625234985146298</v>
      </c>
      <c r="X30" s="15">
        <v>265.02819689478901</v>
      </c>
      <c r="Y30" s="15">
        <v>523.211650545368</v>
      </c>
      <c r="Z30" s="15">
        <v>20.556874397173601</v>
      </c>
      <c r="AA30" s="15">
        <v>11.260525140958</v>
      </c>
      <c r="AB30" s="17"/>
      <c r="AC30" s="72">
        <f t="shared" si="2"/>
        <v>3.0692235245348854E-3</v>
      </c>
      <c r="AD30" s="72">
        <f t="shared" si="2"/>
        <v>4.8711398338790145E-3</v>
      </c>
      <c r="AE30" s="17"/>
      <c r="AF30" s="15">
        <v>33</v>
      </c>
      <c r="AG30" s="15" t="s">
        <v>199</v>
      </c>
      <c r="AH30" s="15">
        <v>34.882721419715899</v>
      </c>
      <c r="AI30" s="15">
        <v>29.6956545534848</v>
      </c>
      <c r="AJ30" s="15">
        <v>1.28641810808937</v>
      </c>
      <c r="AK30" s="15">
        <v>5.5687624743509296</v>
      </c>
      <c r="AL30" s="15">
        <v>26.024014887828699</v>
      </c>
      <c r="AM30" s="15">
        <v>1.1623054242751201</v>
      </c>
      <c r="AN30" s="15">
        <v>10.369220498816899</v>
      </c>
      <c r="AO30" s="15">
        <v>2453.94742994125</v>
      </c>
      <c r="AP30" s="15">
        <v>3.7065067309176798</v>
      </c>
      <c r="AQ30" s="15">
        <v>0.61210357678296601</v>
      </c>
      <c r="AR30" s="15">
        <v>324.951599767723</v>
      </c>
      <c r="AS30" s="15">
        <v>1.52173752801619</v>
      </c>
      <c r="AT30" s="15">
        <v>21.798494001277302</v>
      </c>
      <c r="AU30" s="15">
        <v>0.63230035646175697</v>
      </c>
      <c r="AV30" s="15">
        <v>0.92302679934993304</v>
      </c>
      <c r="AW30" s="15">
        <v>54.496232370191798</v>
      </c>
      <c r="AX30" s="15">
        <v>106.51485642390701</v>
      </c>
      <c r="AY30" s="15">
        <v>4.2123041711071396</v>
      </c>
      <c r="AZ30" s="15">
        <v>2.2930372722655799</v>
      </c>
      <c r="BA30" s="15">
        <f t="shared" si="0"/>
        <v>3084.5987263058119</v>
      </c>
      <c r="BB30" s="15">
        <f t="shared" si="3"/>
        <v>630.65129636456186</v>
      </c>
      <c r="BD30" s="15">
        <f t="shared" si="1"/>
        <v>-12058.020259694187</v>
      </c>
      <c r="BE30" s="15">
        <f t="shared" si="1"/>
        <v>-2435.277868735438</v>
      </c>
      <c r="BG30" s="13">
        <f t="shared" si="4"/>
        <v>0.20307982222852161</v>
      </c>
      <c r="BH30" s="13">
        <f t="shared" si="4"/>
        <v>0.20469950983040902</v>
      </c>
      <c r="BJ30" s="13">
        <v>0.18230922686024512</v>
      </c>
      <c r="BK30" s="13">
        <v>0.1844982161808579</v>
      </c>
      <c r="BL30" s="13"/>
      <c r="BM30" s="13"/>
      <c r="BN30" s="13"/>
      <c r="BP30" s="13"/>
      <c r="BQ30" s="13"/>
    </row>
    <row r="31" spans="1:69" x14ac:dyDescent="0.25">
      <c r="A31" s="17" t="s">
        <v>200</v>
      </c>
      <c r="B31" s="15">
        <v>110406.83474000001</v>
      </c>
      <c r="C31" s="15">
        <v>13740.135334000001</v>
      </c>
      <c r="F31" s="17" t="s">
        <v>200</v>
      </c>
      <c r="G31" s="15">
        <v>683.09920049383504</v>
      </c>
      <c r="H31" s="15">
        <v>836.73038685604297</v>
      </c>
      <c r="I31" s="15">
        <v>21.9922281783759</v>
      </c>
      <c r="J31" s="15">
        <v>53.502453744274803</v>
      </c>
      <c r="K31" s="15">
        <v>576.85697250285205</v>
      </c>
      <c r="L31" s="15">
        <v>25.7686785495791</v>
      </c>
      <c r="M31" s="15">
        <v>224.38543020442299</v>
      </c>
      <c r="N31" s="15">
        <v>111246.77875326401</v>
      </c>
      <c r="O31" s="15">
        <v>13839.893235866901</v>
      </c>
      <c r="P31" s="15">
        <v>97406.885517397197</v>
      </c>
      <c r="Q31" s="15">
        <v>88.859018281827801</v>
      </c>
      <c r="R31" s="15">
        <v>15.0957661667686</v>
      </c>
      <c r="S31" s="15">
        <v>7695.94195241323</v>
      </c>
      <c r="T31" s="15">
        <v>16.019013431659399</v>
      </c>
      <c r="U31" s="15">
        <v>365.29894905669698</v>
      </c>
      <c r="V31" s="15">
        <v>9.8225003169144092</v>
      </c>
      <c r="W31" s="15">
        <v>19.175575819706001</v>
      </c>
      <c r="X31" s="15">
        <v>913.24724339577801</v>
      </c>
      <c r="Y31" s="15">
        <v>2147.4757041838202</v>
      </c>
      <c r="Z31" s="15">
        <v>97.5469731091233</v>
      </c>
      <c r="AA31" s="15">
        <v>49.075189162078303</v>
      </c>
      <c r="AB31" s="17"/>
      <c r="AC31" s="72">
        <f t="shared" si="2"/>
        <v>7.6077175406939947E-3</v>
      </c>
      <c r="AD31" s="72">
        <f t="shared" si="2"/>
        <v>7.2603289153964226E-3</v>
      </c>
      <c r="AE31" s="17"/>
      <c r="AF31" s="15">
        <v>34</v>
      </c>
      <c r="AG31" s="15" t="s">
        <v>200</v>
      </c>
      <c r="AH31" s="15">
        <v>219.209562661729</v>
      </c>
      <c r="AI31" s="15">
        <v>262.46482895733101</v>
      </c>
      <c r="AJ31" s="15">
        <v>7.11553445843332</v>
      </c>
      <c r="AK31" s="15">
        <v>18.107342458071301</v>
      </c>
      <c r="AL31" s="15">
        <v>183.46668893990201</v>
      </c>
      <c r="AM31" s="15">
        <v>8.1524695733554893</v>
      </c>
      <c r="AN31" s="15">
        <v>71.440395926294698</v>
      </c>
      <c r="AO31" s="15">
        <v>30185.0672707786</v>
      </c>
      <c r="AP31" s="15">
        <v>28.1700223968489</v>
      </c>
      <c r="AQ31" s="15">
        <v>4.7780261625581604</v>
      </c>
      <c r="AR31" s="15">
        <v>2439.3447775003201</v>
      </c>
      <c r="AS31" s="15">
        <v>5.4235123615193199</v>
      </c>
      <c r="AT31" s="15">
        <v>117.811285933824</v>
      </c>
      <c r="AU31" s="15">
        <v>3.1449880660201002</v>
      </c>
      <c r="AV31" s="15">
        <v>5.9996353670204403</v>
      </c>
      <c r="AW31" s="15">
        <v>294.52819539098698</v>
      </c>
      <c r="AX31" s="15">
        <v>687.38955512279199</v>
      </c>
      <c r="AY31" s="15">
        <v>30.8234166365005</v>
      </c>
      <c r="AZ31" s="15">
        <v>15.6333028343312</v>
      </c>
      <c r="BA31" s="15">
        <f t="shared" si="0"/>
        <v>34588.070811526435</v>
      </c>
      <c r="BB31" s="15">
        <f t="shared" si="3"/>
        <v>4403.0035407478354</v>
      </c>
      <c r="BD31" s="15">
        <f t="shared" si="1"/>
        <v>-75818.763928473578</v>
      </c>
      <c r="BE31" s="15">
        <f t="shared" si="1"/>
        <v>-9337.1317932521652</v>
      </c>
      <c r="BG31" s="13">
        <f t="shared" si="4"/>
        <v>0.31091300978916309</v>
      </c>
      <c r="BH31" s="13">
        <f t="shared" si="4"/>
        <v>0.31813854815998088</v>
      </c>
      <c r="BJ31" s="13">
        <v>0.34558831788292232</v>
      </c>
      <c r="BK31" s="13">
        <v>0.35446936044390859</v>
      </c>
      <c r="BL31" s="13"/>
      <c r="BM31" s="13"/>
      <c r="BN31" s="13"/>
      <c r="BP31" s="13"/>
      <c r="BQ31" s="13"/>
    </row>
    <row r="32" spans="1:69" x14ac:dyDescent="0.25">
      <c r="A32" s="17" t="s">
        <v>201</v>
      </c>
      <c r="B32" s="15">
        <v>100044.36481</v>
      </c>
      <c r="C32" s="15">
        <v>13306.293097</v>
      </c>
      <c r="F32" s="17" t="s">
        <v>201</v>
      </c>
      <c r="G32" s="15">
        <v>591.05975473580304</v>
      </c>
      <c r="H32" s="15">
        <v>708.85460925831001</v>
      </c>
      <c r="I32" s="15">
        <v>25.241614003758801</v>
      </c>
      <c r="J32" s="15">
        <v>163.756936049427</v>
      </c>
      <c r="K32" s="15">
        <v>477.26641148167101</v>
      </c>
      <c r="L32" s="15">
        <v>69.023417362500496</v>
      </c>
      <c r="M32" s="15">
        <v>228.76269074113799</v>
      </c>
      <c r="N32" s="15">
        <v>100212.800748689</v>
      </c>
      <c r="O32" s="15">
        <v>13325.5093988546</v>
      </c>
      <c r="P32" s="15">
        <v>86887.291349834893</v>
      </c>
      <c r="Q32" s="15">
        <v>49.762779043965601</v>
      </c>
      <c r="R32" s="15">
        <v>12.974348206815501</v>
      </c>
      <c r="S32" s="15">
        <v>6576.7383268021304</v>
      </c>
      <c r="T32" s="15">
        <v>24.682124087148701</v>
      </c>
      <c r="U32" s="15">
        <v>576.71266720679898</v>
      </c>
      <c r="V32" s="15">
        <v>95.443296549215404</v>
      </c>
      <c r="W32" s="15">
        <v>257.73075522633098</v>
      </c>
      <c r="X32" s="15">
        <v>1441.78176193389</v>
      </c>
      <c r="Y32" s="15">
        <v>1793.0474187734501</v>
      </c>
      <c r="Z32" s="15">
        <v>192.15419060059401</v>
      </c>
      <c r="AA32" s="15">
        <v>40.516296791723803</v>
      </c>
      <c r="AB32" s="17"/>
      <c r="AC32" s="72">
        <f t="shared" si="2"/>
        <v>1.6836124554230069E-3</v>
      </c>
      <c r="AD32" s="72">
        <f t="shared" si="2"/>
        <v>1.4441514037393526E-3</v>
      </c>
      <c r="AE32" s="17"/>
      <c r="AF32" s="15">
        <v>35</v>
      </c>
      <c r="AG32" s="15" t="s">
        <v>201</v>
      </c>
      <c r="AH32" s="15">
        <v>345.58973463278897</v>
      </c>
      <c r="AI32" s="15">
        <v>403.06893369014801</v>
      </c>
      <c r="AJ32" s="15">
        <v>15.316472274084401</v>
      </c>
      <c r="AK32" s="15">
        <v>105.63205233932401</v>
      </c>
      <c r="AL32" s="15">
        <v>275.489149306022</v>
      </c>
      <c r="AM32" s="15">
        <v>43.700430279055297</v>
      </c>
      <c r="AN32" s="15">
        <v>135.59345493236401</v>
      </c>
      <c r="AO32" s="15">
        <v>49722.038546446303</v>
      </c>
      <c r="AP32" s="15">
        <v>27.000274130463598</v>
      </c>
      <c r="AQ32" s="15">
        <v>7.4969326838250003</v>
      </c>
      <c r="AR32" s="15">
        <v>3788.3499088327499</v>
      </c>
      <c r="AS32" s="15">
        <v>15.537061789969099</v>
      </c>
      <c r="AT32" s="15">
        <v>357.196611097865</v>
      </c>
      <c r="AU32" s="15">
        <v>62.476077496980302</v>
      </c>
      <c r="AV32" s="15">
        <v>169.198460664186</v>
      </c>
      <c r="AW32" s="15">
        <v>892.99150224317896</v>
      </c>
      <c r="AX32" s="15">
        <v>1041.52579464368</v>
      </c>
      <c r="AY32" s="15">
        <v>119.60859306429499</v>
      </c>
      <c r="AZ32" s="15">
        <v>23.351121057832799</v>
      </c>
      <c r="BA32" s="15">
        <f t="shared" si="0"/>
        <v>57551.161111605128</v>
      </c>
      <c r="BB32" s="15">
        <f t="shared" si="3"/>
        <v>7829.1225651588247</v>
      </c>
      <c r="BD32" s="15">
        <f t="shared" si="1"/>
        <v>-42493.203698394871</v>
      </c>
      <c r="BE32" s="15">
        <f t="shared" si="1"/>
        <v>-5477.170531841175</v>
      </c>
      <c r="BG32" s="13">
        <f t="shared" si="4"/>
        <v>0.57428951872057143</v>
      </c>
      <c r="BH32" s="13">
        <f t="shared" si="4"/>
        <v>0.58752895148847217</v>
      </c>
      <c r="BJ32" s="13">
        <v>0.58042555059175183</v>
      </c>
      <c r="BK32" s="13">
        <v>0.58313657576433386</v>
      </c>
      <c r="BL32" s="13"/>
      <c r="BM32" s="13"/>
      <c r="BN32" s="13"/>
      <c r="BP32" s="13"/>
      <c r="BQ32" s="13"/>
    </row>
    <row r="33" spans="1:69" x14ac:dyDescent="0.25">
      <c r="A33" s="17" t="s">
        <v>202</v>
      </c>
      <c r="B33" s="15">
        <v>334860.67511000001</v>
      </c>
      <c r="C33" s="15">
        <v>45793.863214999998</v>
      </c>
      <c r="F33" s="17" t="s">
        <v>202</v>
      </c>
      <c r="G33" s="15">
        <v>2364.7855421992199</v>
      </c>
      <c r="H33" s="15">
        <v>2590.30837128038</v>
      </c>
      <c r="I33" s="15">
        <v>75.242455981966202</v>
      </c>
      <c r="J33" s="15">
        <v>260.85604656161598</v>
      </c>
      <c r="K33" s="15">
        <v>1905.7094513247</v>
      </c>
      <c r="L33" s="15">
        <v>108.18274611021999</v>
      </c>
      <c r="M33" s="15">
        <v>764.95074301272598</v>
      </c>
      <c r="N33" s="15">
        <v>336165.63565355202</v>
      </c>
      <c r="O33" s="15">
        <v>45966.594418412998</v>
      </c>
      <c r="P33" s="15">
        <v>290199.04123513901</v>
      </c>
      <c r="Q33" s="15">
        <v>238.30880173283199</v>
      </c>
      <c r="R33" s="15">
        <v>48.7993615855641</v>
      </c>
      <c r="S33" s="15">
        <v>24750.523844089101</v>
      </c>
      <c r="T33" s="15">
        <v>65.329576525185004</v>
      </c>
      <c r="U33" s="15">
        <v>1349.6309456174799</v>
      </c>
      <c r="V33" s="15">
        <v>83.247846260685506</v>
      </c>
      <c r="W33" s="15">
        <v>195.11799659165399</v>
      </c>
      <c r="X33" s="15">
        <v>3374.07723672679</v>
      </c>
      <c r="Y33" s="15">
        <v>7258.65531517826</v>
      </c>
      <c r="Z33" s="15">
        <v>367.51344620997901</v>
      </c>
      <c r="AA33" s="15">
        <v>165.354691424571</v>
      </c>
      <c r="AB33" s="17"/>
      <c r="AC33" s="72">
        <f t="shared" si="2"/>
        <v>3.8970253617368875E-3</v>
      </c>
      <c r="AD33" s="72">
        <f t="shared" si="2"/>
        <v>3.7719290596217266E-3</v>
      </c>
      <c r="AE33" s="17"/>
      <c r="AF33" s="15">
        <v>36</v>
      </c>
      <c r="AG33" s="15" t="s">
        <v>202</v>
      </c>
      <c r="AH33" s="15">
        <v>539.48633462720898</v>
      </c>
      <c r="AI33" s="15">
        <v>582.15165827641601</v>
      </c>
      <c r="AJ33" s="15">
        <v>17.037382578970298</v>
      </c>
      <c r="AK33" s="15">
        <v>63.402635696020802</v>
      </c>
      <c r="AL33" s="15">
        <v>427.77163217391501</v>
      </c>
      <c r="AM33" s="15">
        <v>25.345961831030699</v>
      </c>
      <c r="AN33" s="15">
        <v>173.32449813032099</v>
      </c>
      <c r="AO33" s="15">
        <v>62995.239279180198</v>
      </c>
      <c r="AP33" s="15">
        <v>49.074626355808697</v>
      </c>
      <c r="AQ33" s="15">
        <v>10.9129841728935</v>
      </c>
      <c r="AR33" s="15">
        <v>5586.2326479348303</v>
      </c>
      <c r="AS33" s="15">
        <v>15.828441725749199</v>
      </c>
      <c r="AT33" s="15">
        <v>311.10213143834898</v>
      </c>
      <c r="AU33" s="15">
        <v>20.3047281938323</v>
      </c>
      <c r="AV33" s="15">
        <v>47.004143407714899</v>
      </c>
      <c r="AW33" s="15">
        <v>777.75530020733504</v>
      </c>
      <c r="AX33" s="15">
        <v>1643.8901255133501</v>
      </c>
      <c r="AY33" s="15">
        <v>85.304074095862603</v>
      </c>
      <c r="AZ33" s="15">
        <v>37.560112452630001</v>
      </c>
      <c r="BA33" s="15">
        <f t="shared" si="0"/>
        <v>73408.728697992454</v>
      </c>
      <c r="BB33" s="15">
        <f t="shared" si="3"/>
        <v>10413.489418812256</v>
      </c>
      <c r="BD33" s="15">
        <f t="shared" si="1"/>
        <v>-261451.94641200756</v>
      </c>
      <c r="BE33" s="15">
        <f t="shared" si="1"/>
        <v>-35380.373796187741</v>
      </c>
      <c r="BG33" s="13">
        <f t="shared" si="4"/>
        <v>0.21837071048406193</v>
      </c>
      <c r="BH33" s="13">
        <f t="shared" si="4"/>
        <v>0.22654472341420379</v>
      </c>
      <c r="BJ33" s="13">
        <v>0.22217044196575289</v>
      </c>
      <c r="BK33" s="13">
        <v>0.22636637719610511</v>
      </c>
      <c r="BL33" s="13"/>
      <c r="BM33" s="13"/>
      <c r="BN33" s="13"/>
      <c r="BP33" s="13"/>
      <c r="BQ33" s="13"/>
    </row>
    <row r="34" spans="1:69" x14ac:dyDescent="0.25">
      <c r="A34" s="17" t="s">
        <v>203</v>
      </c>
      <c r="B34" s="15">
        <v>404150.77549999999</v>
      </c>
      <c r="C34" s="15">
        <v>52651.163486999998</v>
      </c>
      <c r="F34" s="17" t="s">
        <v>203</v>
      </c>
      <c r="G34" s="15">
        <v>2711.63662384188</v>
      </c>
      <c r="H34" s="15">
        <v>2953.5251397454699</v>
      </c>
      <c r="I34" s="15">
        <v>87.820286137888004</v>
      </c>
      <c r="J34" s="15">
        <v>306.40966713514803</v>
      </c>
      <c r="K34" s="15">
        <v>2198.78924320838</v>
      </c>
      <c r="L34" s="15">
        <v>130.02800893974199</v>
      </c>
      <c r="M34" s="15">
        <v>884.77512793972505</v>
      </c>
      <c r="N34" s="15">
        <v>406206.34298460901</v>
      </c>
      <c r="O34" s="15">
        <v>52894.933915896901</v>
      </c>
      <c r="P34" s="15">
        <v>353311.40906871198</v>
      </c>
      <c r="Q34" s="15">
        <v>286.21019699399699</v>
      </c>
      <c r="R34" s="15">
        <v>56.517068815070701</v>
      </c>
      <c r="S34" s="15">
        <v>28354.646623566299</v>
      </c>
      <c r="T34" s="15">
        <v>73.633895181247496</v>
      </c>
      <c r="U34" s="15">
        <v>1575.22630213242</v>
      </c>
      <c r="V34" s="15">
        <v>108.93540055225699</v>
      </c>
      <c r="W34" s="15">
        <v>266.45149810677998</v>
      </c>
      <c r="X34" s="15">
        <v>3938.0657142699602</v>
      </c>
      <c r="Y34" s="15">
        <v>8340.5496183248197</v>
      </c>
      <c r="Z34" s="15">
        <v>432.84799726626801</v>
      </c>
      <c r="AA34" s="15">
        <v>188.86550373959</v>
      </c>
      <c r="AB34" s="17"/>
      <c r="AC34" s="72">
        <f t="shared" si="2"/>
        <v>5.0861401467458675E-3</v>
      </c>
      <c r="AD34" s="72">
        <f t="shared" si="2"/>
        <v>4.6299153285965346E-3</v>
      </c>
      <c r="AE34" s="17"/>
      <c r="AF34" s="15">
        <v>37</v>
      </c>
      <c r="AG34" s="15" t="s">
        <v>203</v>
      </c>
      <c r="AH34" s="15">
        <v>489.689792044493</v>
      </c>
      <c r="AI34" s="15">
        <v>483.97998018079397</v>
      </c>
      <c r="AJ34" s="15">
        <v>15.597516064397199</v>
      </c>
      <c r="AK34" s="15">
        <v>59.754843798919701</v>
      </c>
      <c r="AL34" s="15">
        <v>384.69813675925298</v>
      </c>
      <c r="AM34" s="15">
        <v>23.486923005125</v>
      </c>
      <c r="AN34" s="15">
        <v>155.85327912962899</v>
      </c>
      <c r="AO34" s="15">
        <v>58531.963809323403</v>
      </c>
      <c r="AP34" s="15">
        <v>44.963188374630697</v>
      </c>
      <c r="AQ34" s="15">
        <v>9.72340675180034</v>
      </c>
      <c r="AR34" s="15">
        <v>4837.3264406335402</v>
      </c>
      <c r="AS34" s="15">
        <v>14.2638149101404</v>
      </c>
      <c r="AT34" s="15">
        <v>282.01698457897601</v>
      </c>
      <c r="AU34" s="15">
        <v>22.011688613751001</v>
      </c>
      <c r="AV34" s="15">
        <v>53.948195840577498</v>
      </c>
      <c r="AW34" s="15">
        <v>705.04243132868305</v>
      </c>
      <c r="AX34" s="15">
        <v>1485.1028911606099</v>
      </c>
      <c r="AY34" s="15">
        <v>75.849728628653907</v>
      </c>
      <c r="AZ34" s="15">
        <v>33.332421643790099</v>
      </c>
      <c r="BA34" s="15">
        <f t="shared" si="0"/>
        <v>67708.60547277116</v>
      </c>
      <c r="BB34" s="15">
        <f t="shared" si="3"/>
        <v>9176.6416634477573</v>
      </c>
      <c r="BD34" s="15">
        <f t="shared" si="1"/>
        <v>-336442.17002722883</v>
      </c>
      <c r="BE34" s="15">
        <f t="shared" si="1"/>
        <v>-43474.521823552241</v>
      </c>
      <c r="BG34" s="13">
        <f t="shared" si="4"/>
        <v>0.16668524911571017</v>
      </c>
      <c r="BH34" s="13">
        <f t="shared" si="4"/>
        <v>0.17348810148886176</v>
      </c>
      <c r="BJ34" s="13">
        <v>0.27704892146061133</v>
      </c>
      <c r="BK34" s="13">
        <v>0.273724743586027</v>
      </c>
      <c r="BL34" s="13"/>
      <c r="BM34" s="13"/>
      <c r="BN34" s="13"/>
      <c r="BP34" s="13"/>
      <c r="BQ34" s="13"/>
    </row>
    <row r="35" spans="1:69" x14ac:dyDescent="0.25">
      <c r="A35" s="17" t="s">
        <v>204</v>
      </c>
      <c r="B35" s="15">
        <v>336873.94812000002</v>
      </c>
      <c r="C35" s="15">
        <v>53269.244044999999</v>
      </c>
      <c r="F35" s="17" t="s">
        <v>204</v>
      </c>
      <c r="G35" s="15">
        <v>3664.1062465759401</v>
      </c>
      <c r="H35" s="15">
        <v>1973.48712522804</v>
      </c>
      <c r="I35" s="15">
        <v>85.581857008217696</v>
      </c>
      <c r="J35" s="15">
        <v>285.827522677292</v>
      </c>
      <c r="K35" s="15">
        <v>2546.0405662571502</v>
      </c>
      <c r="L35" s="15">
        <v>133.072029541934</v>
      </c>
      <c r="M35" s="15">
        <v>1006.96108456378</v>
      </c>
      <c r="N35" s="15">
        <v>336146.204392632</v>
      </c>
      <c r="O35" s="15">
        <v>53026.8709538076</v>
      </c>
      <c r="P35" s="15">
        <v>283119.33343882399</v>
      </c>
      <c r="Q35" s="15">
        <v>131.20811933618799</v>
      </c>
      <c r="R35" s="15">
        <v>61.778133192237497</v>
      </c>
      <c r="S35" s="15">
        <v>26643.6046283834</v>
      </c>
      <c r="T35" s="15">
        <v>83.066774186081005</v>
      </c>
      <c r="U35" s="15">
        <v>1371.7345652761001</v>
      </c>
      <c r="V35" s="15">
        <v>184.86893304011801</v>
      </c>
      <c r="W35" s="15">
        <v>478.12349690526202</v>
      </c>
      <c r="X35" s="15">
        <v>3429.3362782673798</v>
      </c>
      <c r="Y35" s="15">
        <v>10355.4696578977</v>
      </c>
      <c r="Z35" s="15">
        <v>369.59784795824402</v>
      </c>
      <c r="AA35" s="15">
        <v>223.00608751246901</v>
      </c>
      <c r="AB35" s="17"/>
      <c r="AC35" s="40">
        <f t="shared" si="2"/>
        <v>-2.1602849713649491E-3</v>
      </c>
      <c r="AD35" s="40">
        <f t="shared" si="2"/>
        <v>-4.5499630328459531E-3</v>
      </c>
      <c r="AE35" s="17"/>
      <c r="AF35" s="15">
        <v>38</v>
      </c>
      <c r="AG35" s="15" t="s">
        <v>204</v>
      </c>
      <c r="AH35" s="15">
        <v>1827.2080775801401</v>
      </c>
      <c r="AI35" s="15">
        <v>963.37980884605304</v>
      </c>
      <c r="AJ35" s="15">
        <v>44.046082944759597</v>
      </c>
      <c r="AK35" s="15">
        <v>164.815682037877</v>
      </c>
      <c r="AL35" s="15">
        <v>1264.11931347017</v>
      </c>
      <c r="AM35" s="15">
        <v>73.934418832566095</v>
      </c>
      <c r="AN35" s="15">
        <v>507.04370112763598</v>
      </c>
      <c r="AO35" s="15">
        <v>139558.50049051299</v>
      </c>
      <c r="AP35" s="15">
        <v>62.263216508762099</v>
      </c>
      <c r="AQ35" s="15">
        <v>30.6693979853363</v>
      </c>
      <c r="AR35" s="15">
        <v>13185.874369003201</v>
      </c>
      <c r="AS35" s="15">
        <v>43.777642416677601</v>
      </c>
      <c r="AT35" s="15">
        <v>731.25177627887001</v>
      </c>
      <c r="AU35" s="15">
        <v>107.11225990981499</v>
      </c>
      <c r="AV35" s="15">
        <v>279.99235115162901</v>
      </c>
      <c r="AW35" s="15">
        <v>1828.1293656790201</v>
      </c>
      <c r="AX35" s="15">
        <v>5153.3428360538201</v>
      </c>
      <c r="AY35" s="15">
        <v>200.955108259117</v>
      </c>
      <c r="AZ35" s="15">
        <v>110.562257477364</v>
      </c>
      <c r="BA35" s="15">
        <f t="shared" si="0"/>
        <v>166136.97815607575</v>
      </c>
      <c r="BB35" s="15">
        <f t="shared" si="3"/>
        <v>26578.477665562765</v>
      </c>
      <c r="BD35" s="15">
        <f t="shared" ref="BD35:BE51" si="5">BA35-B35</f>
        <v>-170736.96996392426</v>
      </c>
      <c r="BE35" s="15">
        <f t="shared" si="5"/>
        <v>-26690.766379437235</v>
      </c>
      <c r="BG35" s="13">
        <f t="shared" si="4"/>
        <v>0.49424023233063558</v>
      </c>
      <c r="BH35" s="13">
        <f t="shared" si="4"/>
        <v>0.50122658922710384</v>
      </c>
      <c r="BJ35" s="13">
        <v>0.31496113986322993</v>
      </c>
      <c r="BK35" s="13">
        <v>0.32455265728469701</v>
      </c>
      <c r="BL35" s="13"/>
      <c r="BM35" s="13"/>
      <c r="BN35" s="13"/>
      <c r="BP35" s="13"/>
      <c r="BQ35" s="13"/>
    </row>
    <row r="36" spans="1:69" x14ac:dyDescent="0.25">
      <c r="A36" s="17" t="s">
        <v>205</v>
      </c>
      <c r="B36" s="15">
        <v>387643.95179999998</v>
      </c>
      <c r="C36" s="15">
        <v>59490.577427999997</v>
      </c>
      <c r="F36" s="17" t="s">
        <v>205</v>
      </c>
      <c r="G36" s="15">
        <v>3290.04540793774</v>
      </c>
      <c r="H36" s="15">
        <v>3038.1220932885799</v>
      </c>
      <c r="I36" s="15">
        <v>102.69785661138501</v>
      </c>
      <c r="J36" s="15">
        <v>398.21325297486101</v>
      </c>
      <c r="K36" s="15">
        <v>2537.75500840512</v>
      </c>
      <c r="L36" s="15">
        <v>139.644545357341</v>
      </c>
      <c r="M36" s="15">
        <v>1017.07789712131</v>
      </c>
      <c r="N36" s="15">
        <v>388525.35981506499</v>
      </c>
      <c r="O36" s="15">
        <v>59631.529724841101</v>
      </c>
      <c r="P36" s="15">
        <v>328893.83009022399</v>
      </c>
      <c r="Q36" s="15">
        <v>282.69687428694198</v>
      </c>
      <c r="R36" s="15">
        <v>62.613491118129097</v>
      </c>
      <c r="S36" s="15">
        <v>31229.2607881523</v>
      </c>
      <c r="T36" s="15">
        <v>99.998320067020401</v>
      </c>
      <c r="U36" s="15">
        <v>1832.7587989219401</v>
      </c>
      <c r="V36" s="15">
        <v>122.505671401092</v>
      </c>
      <c r="W36" s="15">
        <v>284.355138323495</v>
      </c>
      <c r="X36" s="15">
        <v>4581.8964371104003</v>
      </c>
      <c r="Y36" s="15">
        <v>9930.4146535712098</v>
      </c>
      <c r="Z36" s="15">
        <v>459.34662036960498</v>
      </c>
      <c r="AA36" s="15">
        <v>222.12686982258199</v>
      </c>
      <c r="AB36" s="17"/>
      <c r="AC36" s="40">
        <f t="shared" si="2"/>
        <v>2.2737566547143318E-3</v>
      </c>
      <c r="AD36" s="40">
        <f t="shared" si="2"/>
        <v>2.3693213771827136E-3</v>
      </c>
      <c r="AE36" s="17"/>
      <c r="AF36" s="15">
        <v>39</v>
      </c>
      <c r="AG36" s="15" t="s">
        <v>205</v>
      </c>
      <c r="AH36" s="15">
        <v>808.65426977875597</v>
      </c>
      <c r="AI36" s="15">
        <v>727.93146906535003</v>
      </c>
      <c r="AJ36" s="15">
        <v>24.7220941703705</v>
      </c>
      <c r="AK36" s="15">
        <v>96.445363122160401</v>
      </c>
      <c r="AL36" s="15">
        <v>617.04918138158996</v>
      </c>
      <c r="AM36" s="15">
        <v>34.347175977366398</v>
      </c>
      <c r="AN36" s="15">
        <v>247.88397652456101</v>
      </c>
      <c r="AO36" s="15">
        <v>79348.271706136395</v>
      </c>
      <c r="AP36" s="15">
        <v>64.479945374469807</v>
      </c>
      <c r="AQ36" s="15">
        <v>15.2259387291873</v>
      </c>
      <c r="AR36" s="15">
        <v>7562.8888036074004</v>
      </c>
      <c r="AS36" s="15">
        <v>24.464320647316502</v>
      </c>
      <c r="AT36" s="15">
        <v>440.98158645289402</v>
      </c>
      <c r="AU36" s="15">
        <v>31.233460538950599</v>
      </c>
      <c r="AV36" s="15">
        <v>72.930058625924602</v>
      </c>
      <c r="AW36" s="15">
        <v>1102.4539238289301</v>
      </c>
      <c r="AX36" s="15">
        <v>2425.2960091855498</v>
      </c>
      <c r="AY36" s="15">
        <v>111.87790776529999</v>
      </c>
      <c r="AZ36" s="15">
        <v>54.2215680462431</v>
      </c>
      <c r="BA36" s="15">
        <f t="shared" si="0"/>
        <v>93811.358758958697</v>
      </c>
      <c r="BB36" s="15">
        <f t="shared" si="3"/>
        <v>14463.087052822302</v>
      </c>
      <c r="BD36" s="15">
        <f t="shared" si="5"/>
        <v>-293832.59304104128</v>
      </c>
      <c r="BE36" s="15">
        <f t="shared" si="5"/>
        <v>-45027.490375177695</v>
      </c>
      <c r="BG36" s="13">
        <f t="shared" si="4"/>
        <v>0.24145491764967972</v>
      </c>
      <c r="BH36" s="13">
        <f t="shared" si="4"/>
        <v>0.24254093630600454</v>
      </c>
      <c r="BJ36" s="13">
        <v>0.22755412452437923</v>
      </c>
      <c r="BK36" s="13">
        <v>0.22626843588289636</v>
      </c>
      <c r="BL36" s="13"/>
      <c r="BM36" s="13"/>
      <c r="BN36" s="13"/>
      <c r="BP36" s="13"/>
      <c r="BQ36" s="13"/>
    </row>
    <row r="37" spans="1:69" x14ac:dyDescent="0.25">
      <c r="A37" s="17" t="s">
        <v>206</v>
      </c>
      <c r="B37" s="15">
        <v>490613.86819000001</v>
      </c>
      <c r="C37" s="15">
        <v>69516.352461999995</v>
      </c>
      <c r="F37" s="17" t="s">
        <v>206</v>
      </c>
      <c r="G37" s="15">
        <v>3837.7317061018398</v>
      </c>
      <c r="H37" s="15">
        <v>3141.7786714947802</v>
      </c>
      <c r="I37" s="15">
        <v>124.98724615155599</v>
      </c>
      <c r="J37" s="15">
        <v>669.91242657230805</v>
      </c>
      <c r="K37" s="15">
        <v>2900.7924922700399</v>
      </c>
      <c r="L37" s="15">
        <v>288.07032821309798</v>
      </c>
      <c r="M37" s="15">
        <v>1263.9937906821599</v>
      </c>
      <c r="N37" s="15">
        <v>491588.83045055799</v>
      </c>
      <c r="O37" s="15">
        <v>69512.786109878303</v>
      </c>
      <c r="P37" s="15">
        <v>422076.04434068</v>
      </c>
      <c r="Q37" s="15">
        <v>238.11955154681701</v>
      </c>
      <c r="R37" s="15">
        <v>73.746069566846799</v>
      </c>
      <c r="S37" s="15">
        <v>34089.0977518367</v>
      </c>
      <c r="T37" s="15">
        <v>116.48347007501199</v>
      </c>
      <c r="U37" s="15">
        <v>2557.9599939372902</v>
      </c>
      <c r="V37" s="15">
        <v>409.80203718094998</v>
      </c>
      <c r="W37" s="15">
        <v>1101.9482036188799</v>
      </c>
      <c r="X37" s="15">
        <v>6394.9001161835704</v>
      </c>
      <c r="Y37" s="15">
        <v>11265.299635245199</v>
      </c>
      <c r="Z37" s="15">
        <v>790.49091376069896</v>
      </c>
      <c r="AA37" s="15">
        <v>247.67170544045501</v>
      </c>
      <c r="AB37" s="17"/>
      <c r="AC37" s="40">
        <f t="shared" si="2"/>
        <v>1.9872293136654778E-3</v>
      </c>
      <c r="AD37" s="40">
        <f t="shared" si="2"/>
        <v>-5.1302348230102033E-5</v>
      </c>
      <c r="AE37" s="17"/>
      <c r="AF37" s="15">
        <v>40</v>
      </c>
      <c r="AG37" s="15" t="s">
        <v>206</v>
      </c>
      <c r="AH37" s="15">
        <v>1821.2213496454201</v>
      </c>
      <c r="AI37" s="15">
        <v>1346.84930973007</v>
      </c>
      <c r="AJ37" s="15">
        <v>58.241666712378603</v>
      </c>
      <c r="AK37" s="15">
        <v>325.05954570142598</v>
      </c>
      <c r="AL37" s="15">
        <v>1346.4660367711399</v>
      </c>
      <c r="AM37" s="15">
        <v>136.65112381535599</v>
      </c>
      <c r="AN37" s="15">
        <v>589.41492793943598</v>
      </c>
      <c r="AO37" s="15">
        <v>184164.35056766501</v>
      </c>
      <c r="AP37" s="15">
        <v>96.111803658466798</v>
      </c>
      <c r="AQ37" s="15">
        <v>33.802484028689399</v>
      </c>
      <c r="AR37" s="15">
        <v>15347.4340679017</v>
      </c>
      <c r="AS37" s="15">
        <v>56.419076811723301</v>
      </c>
      <c r="AT37" s="15">
        <v>1197.73031056891</v>
      </c>
      <c r="AU37" s="15">
        <v>201.96469086508</v>
      </c>
      <c r="AV37" s="15">
        <v>543.44952216309605</v>
      </c>
      <c r="AW37" s="15">
        <v>2994.3256554190102</v>
      </c>
      <c r="AX37" s="15">
        <v>5289.3367414316799</v>
      </c>
      <c r="AY37" s="15">
        <v>367.41680412125203</v>
      </c>
      <c r="AZ37" s="15">
        <v>115.330405989917</v>
      </c>
      <c r="BA37" s="15">
        <f t="shared" si="0"/>
        <v>216031.57609093975</v>
      </c>
      <c r="BB37" s="15">
        <f t="shared" si="3"/>
        <v>31867.225523274741</v>
      </c>
      <c r="BD37" s="15">
        <f t="shared" si="5"/>
        <v>-274582.29209906026</v>
      </c>
      <c r="BE37" s="15">
        <f t="shared" si="5"/>
        <v>-37649.126938725254</v>
      </c>
      <c r="BG37" s="13">
        <f t="shared" si="4"/>
        <v>0.43945582712475267</v>
      </c>
      <c r="BH37" s="13">
        <f t="shared" si="4"/>
        <v>0.45843689063048737</v>
      </c>
      <c r="BJ37" s="13">
        <v>0.44544191631817426</v>
      </c>
      <c r="BK37" s="13">
        <v>0.45859098063418269</v>
      </c>
      <c r="BL37" s="13"/>
      <c r="BM37" s="13"/>
      <c r="BN37" s="13"/>
      <c r="BP37" s="13"/>
      <c r="BQ37" s="13"/>
    </row>
    <row r="38" spans="1:69" x14ac:dyDescent="0.25">
      <c r="A38" s="17" t="s">
        <v>207</v>
      </c>
      <c r="B38" s="15">
        <v>797436.68371000001</v>
      </c>
      <c r="C38" s="15">
        <v>88450.615554999997</v>
      </c>
      <c r="F38" s="17" t="s">
        <v>207</v>
      </c>
      <c r="G38" s="15">
        <v>4236.7271757138797</v>
      </c>
      <c r="H38" s="15">
        <v>5646.1681101429103</v>
      </c>
      <c r="I38" s="15">
        <v>128.374516774417</v>
      </c>
      <c r="J38" s="15">
        <v>289.15246217695397</v>
      </c>
      <c r="K38" s="15">
        <v>3692.4105444865099</v>
      </c>
      <c r="L38" s="15">
        <v>209.84003180167201</v>
      </c>
      <c r="M38" s="15">
        <v>1463.1072470334</v>
      </c>
      <c r="N38" s="15">
        <v>803067.72977887595</v>
      </c>
      <c r="O38" s="15">
        <v>89005.423034606996</v>
      </c>
      <c r="P38" s="15">
        <v>714062.30674426898</v>
      </c>
      <c r="Q38" s="15">
        <v>523.07736366893198</v>
      </c>
      <c r="R38" s="15">
        <v>99.789827885161202</v>
      </c>
      <c r="S38" s="15">
        <v>49788.714155216301</v>
      </c>
      <c r="T38" s="15">
        <v>70.041716210034295</v>
      </c>
      <c r="U38" s="15">
        <v>2281.8919630505302</v>
      </c>
      <c r="V38" s="15">
        <v>144.69971363062601</v>
      </c>
      <c r="W38" s="15">
        <v>370.30366639660002</v>
      </c>
      <c r="X38" s="15">
        <v>5704.7280984584104</v>
      </c>
      <c r="Y38" s="15">
        <v>13314.7903524639</v>
      </c>
      <c r="Z38" s="15">
        <v>729.63366623125398</v>
      </c>
      <c r="AA38" s="15">
        <v>311.97242326537503</v>
      </c>
      <c r="AB38" s="17"/>
      <c r="AC38" s="40">
        <f t="shared" si="2"/>
        <v>7.0614334453213464E-3</v>
      </c>
      <c r="AD38" s="40">
        <f t="shared" si="2"/>
        <v>6.2725112326890639E-3</v>
      </c>
      <c r="AE38" s="17"/>
      <c r="AF38" s="15">
        <v>41</v>
      </c>
      <c r="AG38" s="15" t="s">
        <v>207</v>
      </c>
      <c r="AH38" s="15">
        <v>1119.6013087928</v>
      </c>
      <c r="AI38" s="15">
        <v>1215.4277041667301</v>
      </c>
      <c r="AJ38" s="15">
        <v>33.920692690452199</v>
      </c>
      <c r="AK38" s="15">
        <v>116.145254650789</v>
      </c>
      <c r="AL38" s="15">
        <v>911.88149381432197</v>
      </c>
      <c r="AM38" s="15">
        <v>62.211760808294898</v>
      </c>
      <c r="AN38" s="15">
        <v>371.66421315093203</v>
      </c>
      <c r="AO38" s="15">
        <v>154911.75645817199</v>
      </c>
      <c r="AP38" s="15">
        <v>105.174300214738</v>
      </c>
      <c r="AQ38" s="15">
        <v>23.933746685985</v>
      </c>
      <c r="AR38" s="15">
        <v>11604.241215087401</v>
      </c>
      <c r="AS38" s="15">
        <v>24.6651658645536</v>
      </c>
      <c r="AT38" s="15">
        <v>629.31833820870099</v>
      </c>
      <c r="AU38" s="15">
        <v>64.252390574198301</v>
      </c>
      <c r="AV38" s="15">
        <v>168.351710873629</v>
      </c>
      <c r="AW38" s="15">
        <v>1573.2957677853699</v>
      </c>
      <c r="AX38" s="15">
        <v>3407.07037623107</v>
      </c>
      <c r="AY38" s="15">
        <v>194.95907258964399</v>
      </c>
      <c r="AZ38" s="15">
        <v>77.7552783903147</v>
      </c>
      <c r="BA38" s="15">
        <f t="shared" si="0"/>
        <v>176615.62624875188</v>
      </c>
      <c r="BB38" s="15">
        <f t="shared" si="3"/>
        <v>21703.869790579891</v>
      </c>
      <c r="BD38" s="15">
        <f t="shared" si="5"/>
        <v>-620821.05746124813</v>
      </c>
      <c r="BE38" s="15">
        <f t="shared" si="5"/>
        <v>-66746.745764420106</v>
      </c>
      <c r="BG38" s="13">
        <f t="shared" si="4"/>
        <v>0.21992619015756348</v>
      </c>
      <c r="BH38" s="13">
        <f t="shared" si="4"/>
        <v>0.2438488470768912</v>
      </c>
      <c r="BJ38" s="13">
        <v>0.35464899585085596</v>
      </c>
      <c r="BK38" s="13">
        <v>0.36671446888042031</v>
      </c>
      <c r="BL38" s="13"/>
      <c r="BM38" s="13"/>
      <c r="BN38" s="13"/>
      <c r="BP38" s="13"/>
      <c r="BQ38" s="13"/>
    </row>
    <row r="39" spans="1:69" x14ac:dyDescent="0.25">
      <c r="A39" s="17" t="s">
        <v>208</v>
      </c>
      <c r="B39" s="15">
        <v>159273.21685</v>
      </c>
      <c r="C39" s="15">
        <v>28469.115334999999</v>
      </c>
      <c r="F39" s="17" t="s">
        <v>208</v>
      </c>
      <c r="G39" s="15">
        <v>1609.08758610426</v>
      </c>
      <c r="H39" s="15">
        <v>1294.40305262983</v>
      </c>
      <c r="I39" s="15">
        <v>53.670930559918801</v>
      </c>
      <c r="J39" s="15">
        <v>270.22556064088297</v>
      </c>
      <c r="K39" s="15">
        <v>1167.0031299018301</v>
      </c>
      <c r="L39" s="15">
        <v>85.673518808181299</v>
      </c>
      <c r="M39" s="15">
        <v>492.16036585701897</v>
      </c>
      <c r="N39" s="15">
        <v>158748.595026119</v>
      </c>
      <c r="O39" s="15">
        <v>28447.967279628701</v>
      </c>
      <c r="P39" s="15">
        <v>130300.62774649</v>
      </c>
      <c r="Q39" s="15">
        <v>104.633203966114</v>
      </c>
      <c r="R39" s="15">
        <v>28.4306646053451</v>
      </c>
      <c r="S39" s="15">
        <v>14307.822804940501</v>
      </c>
      <c r="T39" s="15">
        <v>62.498506666225701</v>
      </c>
      <c r="U39" s="15">
        <v>1008.15934236126</v>
      </c>
      <c r="V39" s="15">
        <v>98.523414816162003</v>
      </c>
      <c r="W39" s="15">
        <v>241.12944460060501</v>
      </c>
      <c r="X39" s="15">
        <v>2520.3983519348299</v>
      </c>
      <c r="Y39" s="15">
        <v>4741.9084409464404</v>
      </c>
      <c r="Z39" s="15">
        <v>258.44958570743501</v>
      </c>
      <c r="AA39" s="15">
        <v>103.78937458180999</v>
      </c>
      <c r="AB39" s="17"/>
      <c r="AC39" s="40">
        <f t="shared" si="2"/>
        <v>-3.2938483585414949E-3</v>
      </c>
      <c r="AD39" s="40">
        <f t="shared" si="2"/>
        <v>-7.4284202801685811E-4</v>
      </c>
      <c r="AE39" s="17"/>
      <c r="AF39" s="15">
        <v>42</v>
      </c>
      <c r="AG39" s="15" t="s">
        <v>208</v>
      </c>
      <c r="AH39" s="15">
        <v>389.69663844206099</v>
      </c>
      <c r="AI39" s="15">
        <v>336.493201927428</v>
      </c>
      <c r="AJ39" s="15">
        <v>12.725223426014599</v>
      </c>
      <c r="AK39" s="15">
        <v>64.402084712580205</v>
      </c>
      <c r="AL39" s="15">
        <v>283.82154497054597</v>
      </c>
      <c r="AM39" s="15">
        <v>22.299229730882001</v>
      </c>
      <c r="AN39" s="15">
        <v>121.11618320081</v>
      </c>
      <c r="AO39" s="15">
        <v>34876.3427422815</v>
      </c>
      <c r="AP39" s="15">
        <v>22.895535888411398</v>
      </c>
      <c r="AQ39" s="15">
        <v>7.0638646283361002</v>
      </c>
      <c r="AR39" s="15">
        <v>3581.2110247628102</v>
      </c>
      <c r="AS39" s="15">
        <v>14.692632413148001</v>
      </c>
      <c r="AT39" s="15">
        <v>244.39798697320501</v>
      </c>
      <c r="AU39" s="15">
        <v>25.7266901201812</v>
      </c>
      <c r="AV39" s="15">
        <v>63.529043155816197</v>
      </c>
      <c r="AW39" s="15">
        <v>610.99495380319001</v>
      </c>
      <c r="AX39" s="15">
        <v>1144.8237514129301</v>
      </c>
      <c r="AY39" s="15">
        <v>67.189396501304103</v>
      </c>
      <c r="AZ39" s="15">
        <v>25.406559140612401</v>
      </c>
      <c r="BA39" s="15">
        <f t="shared" si="0"/>
        <v>41914.828287491757</v>
      </c>
      <c r="BB39" s="15">
        <f t="shared" si="3"/>
        <v>7038.4855452102565</v>
      </c>
      <c r="BD39" s="15">
        <f t="shared" si="5"/>
        <v>-117358.38856250825</v>
      </c>
      <c r="BE39" s="15">
        <f t="shared" si="5"/>
        <v>-21430.629789789742</v>
      </c>
      <c r="BG39" s="13">
        <f t="shared" si="4"/>
        <v>0.2640327511597535</v>
      </c>
      <c r="BH39" s="13">
        <f t="shared" si="4"/>
        <v>0.24741611504349711</v>
      </c>
      <c r="BJ39" s="13">
        <v>0.247811337818374</v>
      </c>
      <c r="BK39" s="13">
        <v>0.23568722110226503</v>
      </c>
      <c r="BL39" s="13"/>
      <c r="BM39" s="13"/>
      <c r="BN39" s="13"/>
      <c r="BP39" s="13"/>
      <c r="BQ39" s="13"/>
    </row>
    <row r="40" spans="1:69" x14ac:dyDescent="0.25">
      <c r="A40" s="17" t="s">
        <v>209</v>
      </c>
      <c r="B40" s="15">
        <v>5334.3963433999998</v>
      </c>
      <c r="C40" s="15">
        <v>846.71732693000001</v>
      </c>
      <c r="F40" s="17" t="s">
        <v>209</v>
      </c>
      <c r="G40" s="15">
        <v>42.967778457536198</v>
      </c>
      <c r="H40" s="15">
        <v>48.775628014131698</v>
      </c>
      <c r="I40" s="15">
        <v>1.4382037214019101</v>
      </c>
      <c r="J40" s="15">
        <v>5.5313542662191297</v>
      </c>
      <c r="K40" s="15">
        <v>33.003862938650897</v>
      </c>
      <c r="L40" s="15">
        <v>1.7469876926977399</v>
      </c>
      <c r="M40" s="15">
        <v>13.4600924067307</v>
      </c>
      <c r="N40" s="15">
        <v>5319.5511649564296</v>
      </c>
      <c r="O40" s="15">
        <v>847.49555634297303</v>
      </c>
      <c r="P40" s="15">
        <v>4472.0556086134502</v>
      </c>
      <c r="Q40" s="15">
        <v>3.8558513533623202</v>
      </c>
      <c r="R40" s="15">
        <v>0.84331813356702201</v>
      </c>
      <c r="S40" s="15">
        <v>463.28604838042997</v>
      </c>
      <c r="T40" s="15">
        <v>1.6235194739771901</v>
      </c>
      <c r="U40" s="15">
        <v>25.374829830740101</v>
      </c>
      <c r="V40" s="15">
        <v>0.78767106158060396</v>
      </c>
      <c r="W40" s="15">
        <v>1.0992318336392199</v>
      </c>
      <c r="X40" s="15">
        <v>63.4370861511158</v>
      </c>
      <c r="Y40" s="15">
        <v>130.78450922358701</v>
      </c>
      <c r="Z40" s="15">
        <v>6.4914380528778599</v>
      </c>
      <c r="AA40" s="15">
        <v>2.9881453507277902</v>
      </c>
      <c r="AB40" s="17"/>
      <c r="AC40" s="40">
        <f t="shared" si="2"/>
        <v>-2.7829162829150099E-3</v>
      </c>
      <c r="AD40" s="40">
        <f t="shared" si="2"/>
        <v>9.1911360287700466E-4</v>
      </c>
      <c r="AE40" s="17"/>
      <c r="AF40" s="15">
        <v>44</v>
      </c>
      <c r="AG40" s="15" t="s">
        <v>209</v>
      </c>
      <c r="AH40" s="15">
        <v>13.6928321946185</v>
      </c>
      <c r="AI40" s="15">
        <v>15.351254539012499</v>
      </c>
      <c r="AJ40" s="15">
        <v>0.455813739109178</v>
      </c>
      <c r="AK40" s="15">
        <v>1.72350482040256</v>
      </c>
      <c r="AL40" s="15">
        <v>10.417397257691899</v>
      </c>
      <c r="AM40" s="15">
        <v>0.54891424727014104</v>
      </c>
      <c r="AN40" s="15">
        <v>4.2549889782364403</v>
      </c>
      <c r="AO40" s="15">
        <v>1419.21548119723</v>
      </c>
      <c r="AP40" s="15">
        <v>1.2019534097789399</v>
      </c>
      <c r="AQ40" s="15">
        <v>0.26773232643956701</v>
      </c>
      <c r="AR40" s="15">
        <v>146.96183805027599</v>
      </c>
      <c r="AS40" s="15">
        <v>0.52106395859122701</v>
      </c>
      <c r="AT40" s="15">
        <v>7.9216974686720096</v>
      </c>
      <c r="AU40" s="15">
        <v>0.245621372591283</v>
      </c>
      <c r="AV40" s="15">
        <v>0.34020070856576301</v>
      </c>
      <c r="AW40" s="15">
        <v>19.804242701263099</v>
      </c>
      <c r="AX40" s="15">
        <v>41.491218139162697</v>
      </c>
      <c r="AY40" s="15">
        <v>2.0415339846663199</v>
      </c>
      <c r="AZ40" s="15">
        <v>0.94383467579666902</v>
      </c>
      <c r="BA40" s="15">
        <f t="shared" si="0"/>
        <v>1687.4011237693746</v>
      </c>
      <c r="BB40" s="15">
        <f t="shared" si="3"/>
        <v>268.18564257214462</v>
      </c>
      <c r="BD40" s="15">
        <f t="shared" si="5"/>
        <v>-3646.9952196306249</v>
      </c>
      <c r="BE40" s="15">
        <f t="shared" si="5"/>
        <v>-578.5316843578554</v>
      </c>
      <c r="BG40" s="13">
        <f t="shared" si="4"/>
        <v>0.31720742435667415</v>
      </c>
      <c r="BH40" s="13">
        <f t="shared" si="4"/>
        <v>0.31644489527401432</v>
      </c>
      <c r="BJ40" s="13">
        <v>0.32420748986958031</v>
      </c>
      <c r="BK40" s="13">
        <v>0.32795108406740303</v>
      </c>
      <c r="BL40" s="13"/>
      <c r="BM40" s="13"/>
      <c r="BN40" s="13"/>
      <c r="BP40" s="13"/>
      <c r="BQ40" s="13"/>
    </row>
    <row r="41" spans="1:69" x14ac:dyDescent="0.25">
      <c r="A41" s="17" t="s">
        <v>210</v>
      </c>
      <c r="B41" s="15">
        <v>235912.95804999999</v>
      </c>
      <c r="C41" s="15">
        <v>30830.313021000002</v>
      </c>
      <c r="F41" s="17" t="s">
        <v>210</v>
      </c>
      <c r="G41" s="15">
        <v>1551.3588963662301</v>
      </c>
      <c r="H41" s="15">
        <v>1791.0151260217001</v>
      </c>
      <c r="I41" s="15">
        <v>51.154236765378599</v>
      </c>
      <c r="J41" s="15">
        <v>166.66218764640001</v>
      </c>
      <c r="K41" s="15">
        <v>1285.1582249486</v>
      </c>
      <c r="L41" s="15">
        <v>70.469962609611002</v>
      </c>
      <c r="M41" s="15">
        <v>511.80123436785198</v>
      </c>
      <c r="N41" s="15">
        <v>237389.68602088801</v>
      </c>
      <c r="O41" s="15">
        <v>31012.3136949574</v>
      </c>
      <c r="P41" s="15">
        <v>206377.37232593101</v>
      </c>
      <c r="Q41" s="15">
        <v>181.64666181649801</v>
      </c>
      <c r="R41" s="15">
        <v>33.105319774908097</v>
      </c>
      <c r="S41" s="15">
        <v>16801.016900301402</v>
      </c>
      <c r="T41" s="15">
        <v>41.2068847478739</v>
      </c>
      <c r="U41" s="15">
        <v>907.54029552957695</v>
      </c>
      <c r="V41" s="15">
        <v>49.429650060351499</v>
      </c>
      <c r="W41" s="15">
        <v>116.313294752448</v>
      </c>
      <c r="X41" s="15">
        <v>2268.85043469634</v>
      </c>
      <c r="Y41" s="15">
        <v>4831.3601531109898</v>
      </c>
      <c r="Z41" s="15">
        <v>244.195088322668</v>
      </c>
      <c r="AA41" s="15">
        <v>110.02914311854801</v>
      </c>
      <c r="AB41" s="17"/>
      <c r="AC41" s="40">
        <f t="shared" si="2"/>
        <v>6.2596305989052192E-3</v>
      </c>
      <c r="AD41" s="40">
        <f t="shared" si="2"/>
        <v>5.9033028251587608E-3</v>
      </c>
      <c r="AE41" s="17"/>
      <c r="AF41" s="15">
        <v>45</v>
      </c>
      <c r="AG41" s="15" t="s">
        <v>210</v>
      </c>
      <c r="AH41" s="15">
        <v>343.30279956638498</v>
      </c>
      <c r="AI41" s="15">
        <v>379.01143869003101</v>
      </c>
      <c r="AJ41" s="15">
        <v>11.2363469977109</v>
      </c>
      <c r="AK41" s="15">
        <v>37.910168572127297</v>
      </c>
      <c r="AL41" s="15">
        <v>279.77148799823198</v>
      </c>
      <c r="AM41" s="15">
        <v>15.2850893782071</v>
      </c>
      <c r="AN41" s="15">
        <v>111.572171495014</v>
      </c>
      <c r="AO41" s="15">
        <v>43221.849717946701</v>
      </c>
      <c r="AP41" s="15">
        <v>38.122975436487302</v>
      </c>
      <c r="AQ41" s="15">
        <v>7.1528253085034503</v>
      </c>
      <c r="AR41" s="15">
        <v>3622.2303063795598</v>
      </c>
      <c r="AS41" s="15">
        <v>9.5071650807150192</v>
      </c>
      <c r="AT41" s="15">
        <v>198.61337070093501</v>
      </c>
      <c r="AU41" s="15">
        <v>11.1377348124772</v>
      </c>
      <c r="AV41" s="15">
        <v>26.037764507787799</v>
      </c>
      <c r="AW41" s="15">
        <v>496.53340113355898</v>
      </c>
      <c r="AX41" s="15">
        <v>1061.8915554171699</v>
      </c>
      <c r="AY41" s="15">
        <v>52.550380043408502</v>
      </c>
      <c r="AZ41" s="15">
        <v>24.053708333109299</v>
      </c>
      <c r="BA41" s="15">
        <f t="shared" si="0"/>
        <v>49947.770407798133</v>
      </c>
      <c r="BB41" s="15">
        <f t="shared" si="3"/>
        <v>6725.9206898514312</v>
      </c>
      <c r="BD41" s="15">
        <f t="shared" si="5"/>
        <v>-185965.18764220184</v>
      </c>
      <c r="BE41" s="15">
        <f t="shared" si="5"/>
        <v>-24104.392331148571</v>
      </c>
      <c r="BG41" s="13">
        <f t="shared" si="4"/>
        <v>0.21040413020893928</v>
      </c>
      <c r="BH41" s="13">
        <f t="shared" si="4"/>
        <v>0.21687903572783301</v>
      </c>
      <c r="BJ41" s="13">
        <v>0.29452893996204166</v>
      </c>
      <c r="BK41" s="13">
        <v>0.2909136849578024</v>
      </c>
      <c r="BL41" s="13"/>
      <c r="BM41" s="13"/>
      <c r="BN41" s="13"/>
      <c r="BP41" s="13"/>
      <c r="BQ41" s="13"/>
    </row>
    <row r="42" spans="1:69" x14ac:dyDescent="0.25">
      <c r="A42" s="17" t="s">
        <v>211</v>
      </c>
      <c r="B42" s="15">
        <v>210770.40031999999</v>
      </c>
      <c r="C42" s="15">
        <v>37423.801126999999</v>
      </c>
      <c r="F42" s="17" t="s">
        <v>211</v>
      </c>
      <c r="G42" s="15">
        <v>2281.6618662125102</v>
      </c>
      <c r="H42" s="15">
        <v>1154.8064043166501</v>
      </c>
      <c r="I42" s="15">
        <v>76.606569508975596</v>
      </c>
      <c r="J42" s="15">
        <v>538.34160285939402</v>
      </c>
      <c r="K42" s="15">
        <v>1569.7974144193199</v>
      </c>
      <c r="L42" s="15">
        <v>206.89199477504499</v>
      </c>
      <c r="M42" s="15">
        <v>730.30414524049695</v>
      </c>
      <c r="N42" s="15">
        <v>209900.28538642</v>
      </c>
      <c r="O42" s="15">
        <v>37231.372808390799</v>
      </c>
      <c r="P42" s="15">
        <v>172668.91257802901</v>
      </c>
      <c r="Q42" s="15">
        <v>55.5300932665332</v>
      </c>
      <c r="R42" s="15">
        <v>38.013634076842003</v>
      </c>
      <c r="S42" s="15">
        <v>16253.315958486901</v>
      </c>
      <c r="T42" s="15">
        <v>86.094463102895205</v>
      </c>
      <c r="U42" s="15">
        <v>1684.5488869414701</v>
      </c>
      <c r="V42" s="15">
        <v>345.80111272783398</v>
      </c>
      <c r="W42" s="15">
        <v>937.55056594851101</v>
      </c>
      <c r="X42" s="15">
        <v>4211.3721749147098</v>
      </c>
      <c r="Y42" s="15">
        <v>6409.6292527984897</v>
      </c>
      <c r="Z42" s="15">
        <v>516.24874595589597</v>
      </c>
      <c r="AA42" s="15">
        <v>134.85792283823</v>
      </c>
      <c r="AB42" s="17"/>
      <c r="AC42" s="40">
        <f t="shared" si="2"/>
        <v>-4.1282596240218858E-3</v>
      </c>
      <c r="AD42" s="40">
        <f t="shared" si="2"/>
        <v>-5.1418699547964757E-3</v>
      </c>
      <c r="AE42" s="17"/>
      <c r="AF42" s="15">
        <v>46</v>
      </c>
      <c r="AG42" s="15" t="s">
        <v>211</v>
      </c>
      <c r="AH42" s="15">
        <v>1117.5815463450499</v>
      </c>
      <c r="AI42" s="15">
        <v>555.19168165491999</v>
      </c>
      <c r="AJ42" s="15">
        <v>39.553757440610603</v>
      </c>
      <c r="AK42" s="15">
        <v>295.50743111550702</v>
      </c>
      <c r="AL42" s="15">
        <v>767.12819803384502</v>
      </c>
      <c r="AM42" s="15">
        <v>112.56952641621901</v>
      </c>
      <c r="AN42" s="15">
        <v>366.82674872184998</v>
      </c>
      <c r="AO42" s="15">
        <v>84402.165202482603</v>
      </c>
      <c r="AP42" s="15">
        <v>24.681031193314801</v>
      </c>
      <c r="AQ42" s="15">
        <v>18.581333249750202</v>
      </c>
      <c r="AR42" s="15">
        <v>7910.8884150988297</v>
      </c>
      <c r="AS42" s="15">
        <v>45.091642187361899</v>
      </c>
      <c r="AT42" s="15">
        <v>897.86995164371899</v>
      </c>
      <c r="AU42" s="15">
        <v>190.585272184003</v>
      </c>
      <c r="AV42" s="15">
        <v>518.31577109214697</v>
      </c>
      <c r="AW42" s="15">
        <v>2244.6748191669599</v>
      </c>
      <c r="AX42" s="15">
        <v>3134.3272368247599</v>
      </c>
      <c r="AY42" s="15">
        <v>278.45920017642499</v>
      </c>
      <c r="AZ42" s="15">
        <v>65.606872669140799</v>
      </c>
      <c r="BA42" s="15">
        <f t="shared" si="0"/>
        <v>102985.60563769701</v>
      </c>
      <c r="BB42" s="15">
        <f t="shared" si="3"/>
        <v>18583.440435214405</v>
      </c>
      <c r="BD42" s="15">
        <f t="shared" si="5"/>
        <v>-107784.79468230298</v>
      </c>
      <c r="BE42" s="15">
        <f t="shared" si="5"/>
        <v>-18840.360691785594</v>
      </c>
      <c r="BG42" s="13">
        <f t="shared" si="4"/>
        <v>0.4906406175108512</v>
      </c>
      <c r="BH42" s="13">
        <f t="shared" si="4"/>
        <v>0.49913390330388979</v>
      </c>
      <c r="BJ42" s="13">
        <v>0.31762961767760067</v>
      </c>
      <c r="BK42" s="13">
        <v>0.32453434779543328</v>
      </c>
      <c r="BL42" s="13"/>
      <c r="BM42" s="13"/>
      <c r="BN42" s="13"/>
      <c r="BP42" s="13"/>
      <c r="BQ42" s="13"/>
    </row>
    <row r="43" spans="1:69" x14ac:dyDescent="0.25">
      <c r="A43" s="17" t="s">
        <v>212</v>
      </c>
      <c r="B43" s="15">
        <v>169090.32152</v>
      </c>
      <c r="C43" s="15">
        <v>31690.369497</v>
      </c>
      <c r="F43" s="17" t="s">
        <v>212</v>
      </c>
      <c r="G43" s="15">
        <v>1827.84895098574</v>
      </c>
      <c r="H43" s="15">
        <v>1276.5617123299</v>
      </c>
      <c r="I43" s="15">
        <v>61.705582742219001</v>
      </c>
      <c r="J43" s="15">
        <v>350.45011736305099</v>
      </c>
      <c r="K43" s="15">
        <v>1320.85360251767</v>
      </c>
      <c r="L43" s="15">
        <v>122.122154797533</v>
      </c>
      <c r="M43" s="15">
        <v>565.52648390350305</v>
      </c>
      <c r="N43" s="15">
        <v>168794.43783018901</v>
      </c>
      <c r="O43" s="15">
        <v>31671.505137849399</v>
      </c>
      <c r="P43" s="15">
        <v>137122.932692339</v>
      </c>
      <c r="Q43" s="15">
        <v>108.49304335940199</v>
      </c>
      <c r="R43" s="15">
        <v>31.4303310570611</v>
      </c>
      <c r="S43" s="15">
        <v>15282.947732932</v>
      </c>
      <c r="T43" s="15">
        <v>69.995185226827999</v>
      </c>
      <c r="U43" s="15">
        <v>1223.10177747648</v>
      </c>
      <c r="V43" s="15">
        <v>152.524585040537</v>
      </c>
      <c r="W43" s="15">
        <v>392.4277075128</v>
      </c>
      <c r="X43" s="15">
        <v>3057.7543811901601</v>
      </c>
      <c r="Y43" s="15">
        <v>5355.6213473547195</v>
      </c>
      <c r="Z43" s="15">
        <v>356.31758265403403</v>
      </c>
      <c r="AA43" s="15">
        <v>115.822859405744</v>
      </c>
      <c r="AB43" s="17"/>
      <c r="AC43" s="40">
        <f t="shared" si="2"/>
        <v>-1.7498558589942148E-3</v>
      </c>
      <c r="AD43" s="40">
        <f t="shared" si="2"/>
        <v>-5.9527103817411976E-4</v>
      </c>
      <c r="AE43" s="17"/>
      <c r="AF43" s="15">
        <v>47</v>
      </c>
      <c r="AG43" s="15" t="s">
        <v>212</v>
      </c>
      <c r="AH43" s="15">
        <v>418.539331391421</v>
      </c>
      <c r="AI43" s="15">
        <v>274.21282315684698</v>
      </c>
      <c r="AJ43" s="15">
        <v>12.785086257500099</v>
      </c>
      <c r="AK43" s="15">
        <v>67.358653376595797</v>
      </c>
      <c r="AL43" s="15">
        <v>298.079654444114</v>
      </c>
      <c r="AM43" s="15">
        <v>24.419898138175199</v>
      </c>
      <c r="AN43" s="15">
        <v>124.79058813167499</v>
      </c>
      <c r="AO43" s="15">
        <v>30317.045018470799</v>
      </c>
      <c r="AP43" s="15">
        <v>20.672595042909201</v>
      </c>
      <c r="AQ43" s="15">
        <v>7.07566036886017</v>
      </c>
      <c r="AR43" s="15">
        <v>3375.8151265512402</v>
      </c>
      <c r="AS43" s="15">
        <v>14.3974993159386</v>
      </c>
      <c r="AT43" s="15">
        <v>245.18515674741599</v>
      </c>
      <c r="AU43" s="15">
        <v>29.875582880504599</v>
      </c>
      <c r="AV43" s="15">
        <v>76.075577963936496</v>
      </c>
      <c r="AW43" s="15">
        <v>612.96287285777601</v>
      </c>
      <c r="AX43" s="15">
        <v>1213.2856003565801</v>
      </c>
      <c r="AY43" s="15">
        <v>71.876103531830594</v>
      </c>
      <c r="AZ43" s="15">
        <v>26.347773958532098</v>
      </c>
      <c r="BA43" s="15">
        <f t="shared" si="0"/>
        <v>37230.800602942647</v>
      </c>
      <c r="BB43" s="15">
        <f t="shared" si="3"/>
        <v>6913.7555844718481</v>
      </c>
      <c r="BD43" s="15">
        <f t="shared" si="5"/>
        <v>-131859.52091705735</v>
      </c>
      <c r="BE43" s="15">
        <f t="shared" si="5"/>
        <v>-24776.613912528152</v>
      </c>
      <c r="BG43" s="13">
        <f t="shared" si="4"/>
        <v>0.22056888296519384</v>
      </c>
      <c r="BH43" s="13">
        <f t="shared" si="4"/>
        <v>0.21829576947416637</v>
      </c>
      <c r="BJ43" s="13">
        <v>0.25578319946319317</v>
      </c>
      <c r="BK43" s="13">
        <v>0.25314426786650768</v>
      </c>
      <c r="BL43" s="13"/>
      <c r="BM43" s="13"/>
      <c r="BN43" s="13"/>
      <c r="BP43" s="13"/>
      <c r="BQ43" s="13"/>
    </row>
    <row r="44" spans="1:69" x14ac:dyDescent="0.25">
      <c r="A44" s="17" t="s">
        <v>213</v>
      </c>
      <c r="B44" s="15">
        <v>1541927.2408</v>
      </c>
      <c r="C44" s="15">
        <v>214177.77983000001</v>
      </c>
      <c r="F44" s="17" t="s">
        <v>213</v>
      </c>
      <c r="G44" s="15">
        <v>11203.203134200799</v>
      </c>
      <c r="H44" s="15">
        <v>10523.0957911561</v>
      </c>
      <c r="I44" s="15">
        <v>380.55429573901603</v>
      </c>
      <c r="J44" s="15">
        <v>2018.0615677066901</v>
      </c>
      <c r="K44" s="15">
        <v>8666.0422626035397</v>
      </c>
      <c r="L44" s="15">
        <v>865.70410188660503</v>
      </c>
      <c r="M44" s="15">
        <v>3792.0937053632902</v>
      </c>
      <c r="N44" s="15">
        <v>1544938.1539580601</v>
      </c>
      <c r="O44" s="15">
        <v>214328.13947061199</v>
      </c>
      <c r="P44" s="15">
        <v>1330610.01448745</v>
      </c>
      <c r="Q44" s="15">
        <v>796.32505576040103</v>
      </c>
      <c r="R44" s="15">
        <v>223.56181042234999</v>
      </c>
      <c r="S44" s="15">
        <v>107234.764083841</v>
      </c>
      <c r="T44" s="15">
        <v>354.55664190876098</v>
      </c>
      <c r="U44" s="15">
        <v>7857.8525761559004</v>
      </c>
      <c r="V44" s="15">
        <v>1161.2050958734901</v>
      </c>
      <c r="W44" s="15">
        <v>3099.2091594547901</v>
      </c>
      <c r="X44" s="15">
        <v>19644.632084525201</v>
      </c>
      <c r="Y44" s="15">
        <v>33318.406036365202</v>
      </c>
      <c r="Z44" s="15">
        <v>2445.8954779895998</v>
      </c>
      <c r="AA44" s="15">
        <v>742.97658965922005</v>
      </c>
      <c r="AB44" s="17"/>
      <c r="AC44" s="40">
        <f t="shared" si="2"/>
        <v>1.9526947046463073E-3</v>
      </c>
      <c r="AD44" s="40">
        <f t="shared" si="2"/>
        <v>7.0203193221687768E-4</v>
      </c>
      <c r="AE44" s="17"/>
      <c r="AF44" s="15">
        <v>48</v>
      </c>
      <c r="AG44" s="15" t="s">
        <v>213</v>
      </c>
      <c r="AH44" s="15">
        <v>5963.2110099698302</v>
      </c>
      <c r="AI44" s="15">
        <v>5313.3137998037801</v>
      </c>
      <c r="AJ44" s="15">
        <v>200.25220103992001</v>
      </c>
      <c r="AK44" s="15">
        <v>1077.1749505924399</v>
      </c>
      <c r="AL44" s="15">
        <v>4566.1748211547501</v>
      </c>
      <c r="AM44" s="15">
        <v>459.69062588878302</v>
      </c>
      <c r="AN44" s="15">
        <v>1999.53745644317</v>
      </c>
      <c r="AO44" s="15">
        <v>683079.48989867896</v>
      </c>
      <c r="AP44" s="15">
        <v>399.72160945873497</v>
      </c>
      <c r="AQ44" s="15">
        <v>117.07415380747899</v>
      </c>
      <c r="AR44" s="15">
        <v>55438.8809443071</v>
      </c>
      <c r="AS44" s="15">
        <v>188.026126570066</v>
      </c>
      <c r="AT44" s="15">
        <v>4134.36560123649</v>
      </c>
      <c r="AU44" s="15">
        <v>632.58782780888805</v>
      </c>
      <c r="AV44" s="15">
        <v>1692.92247468906</v>
      </c>
      <c r="AW44" s="15">
        <v>10335.913632423701</v>
      </c>
      <c r="AX44" s="15">
        <v>17638.8425002482</v>
      </c>
      <c r="AY44" s="15">
        <v>1282.7893785334099</v>
      </c>
      <c r="AZ44" s="15">
        <v>391.09022233046198</v>
      </c>
      <c r="BA44" s="15">
        <f t="shared" si="0"/>
        <v>794911.05923498527</v>
      </c>
      <c r="BB44" s="15">
        <f t="shared" si="3"/>
        <v>111831.5693363063</v>
      </c>
      <c r="BD44" s="15">
        <f t="shared" si="5"/>
        <v>-747016.18156501476</v>
      </c>
      <c r="BE44" s="15">
        <f t="shared" si="5"/>
        <v>-102346.21049369371</v>
      </c>
      <c r="BG44" s="13">
        <f t="shared" si="4"/>
        <v>0.51452613633656463</v>
      </c>
      <c r="BH44" s="13">
        <f t="shared" si="4"/>
        <v>0.5217773532328932</v>
      </c>
      <c r="BJ44" s="13">
        <v>0.47946916705303033</v>
      </c>
      <c r="BK44" s="13">
        <v>0.49151773806409105</v>
      </c>
      <c r="BL44" s="13"/>
      <c r="BM44" s="13"/>
      <c r="BN44" s="13"/>
      <c r="BP44" s="13"/>
      <c r="BQ44" s="13"/>
    </row>
    <row r="45" spans="1:69" x14ac:dyDescent="0.25">
      <c r="A45" s="17" t="s">
        <v>214</v>
      </c>
      <c r="B45" s="15">
        <v>139823.43343999999</v>
      </c>
      <c r="C45" s="15">
        <v>17348.601031999999</v>
      </c>
      <c r="F45" s="17" t="s">
        <v>214</v>
      </c>
      <c r="G45" s="15">
        <v>873.34222854213795</v>
      </c>
      <c r="H45" s="15">
        <v>951.20912647365196</v>
      </c>
      <c r="I45" s="15">
        <v>28.720216405694501</v>
      </c>
      <c r="J45" s="15">
        <v>123.454013911164</v>
      </c>
      <c r="K45" s="15">
        <v>674.81174148602497</v>
      </c>
      <c r="L45" s="15">
        <v>61.7501878227704</v>
      </c>
      <c r="M45" s="15">
        <v>293.361801065934</v>
      </c>
      <c r="N45" s="15">
        <v>139942.29166633001</v>
      </c>
      <c r="O45" s="15">
        <v>17350.474412738298</v>
      </c>
      <c r="P45" s="15">
        <v>122591.817253592</v>
      </c>
      <c r="Q45" s="15">
        <v>67.032990724052894</v>
      </c>
      <c r="R45" s="15">
        <v>18.507835590315</v>
      </c>
      <c r="S45" s="15">
        <v>9217.0213412920202</v>
      </c>
      <c r="T45" s="15">
        <v>26.470493041661801</v>
      </c>
      <c r="U45" s="15">
        <v>547.00359827378099</v>
      </c>
      <c r="V45" s="15">
        <v>72.565145753071306</v>
      </c>
      <c r="W45" s="15">
        <v>192.27922685009099</v>
      </c>
      <c r="X45" s="15">
        <v>1367.5086643848799</v>
      </c>
      <c r="Y45" s="15">
        <v>2592.4806160816102</v>
      </c>
      <c r="Z45" s="15">
        <v>184.727206358129</v>
      </c>
      <c r="AA45" s="15">
        <v>58.227978681305302</v>
      </c>
      <c r="AB45" s="17"/>
      <c r="AC45" s="40">
        <f t="shared" si="2"/>
        <v>8.5005941712211713E-4</v>
      </c>
      <c r="AD45" s="40">
        <f t="shared" si="2"/>
        <v>1.079845420875203E-4</v>
      </c>
      <c r="AE45" s="17"/>
      <c r="AF45" s="15">
        <v>49</v>
      </c>
      <c r="AG45" s="15" t="s">
        <v>214</v>
      </c>
      <c r="AH45" s="15">
        <v>406.70531815788098</v>
      </c>
      <c r="AI45" s="15">
        <v>413.33605242264798</v>
      </c>
      <c r="AJ45" s="15">
        <v>13.804429678023601</v>
      </c>
      <c r="AK45" s="15">
        <v>67.835215955860306</v>
      </c>
      <c r="AL45" s="15">
        <v>306.36264083255497</v>
      </c>
      <c r="AM45" s="15">
        <v>31.911443243312501</v>
      </c>
      <c r="AN45" s="15">
        <v>136.872544638345</v>
      </c>
      <c r="AO45" s="15">
        <v>54146.465991560799</v>
      </c>
      <c r="AP45" s="15">
        <v>27.136064247175501</v>
      </c>
      <c r="AQ45" s="15">
        <v>8.3805409424078299</v>
      </c>
      <c r="AR45" s="15">
        <v>4134.98395033003</v>
      </c>
      <c r="AS45" s="15">
        <v>13.631239114691001</v>
      </c>
      <c r="AT45" s="15">
        <v>271.33432428804599</v>
      </c>
      <c r="AU45" s="15">
        <v>41.059926774869702</v>
      </c>
      <c r="AV45" s="15">
        <v>109.690715718421</v>
      </c>
      <c r="AW45" s="15">
        <v>678.33578898673602</v>
      </c>
      <c r="AX45" s="15">
        <v>1192.6951412450901</v>
      </c>
      <c r="AY45" s="15">
        <v>91.911570339383701</v>
      </c>
      <c r="AZ45" s="15">
        <v>26.450654822950799</v>
      </c>
      <c r="BA45" s="15">
        <f t="shared" si="0"/>
        <v>62118.90355329922</v>
      </c>
      <c r="BB45" s="15">
        <f t="shared" si="3"/>
        <v>7972.4375617384212</v>
      </c>
      <c r="BD45" s="15">
        <f t="shared" si="5"/>
        <v>-77704.529886700766</v>
      </c>
      <c r="BE45" s="15">
        <f t="shared" si="5"/>
        <v>-9376.1634702615775</v>
      </c>
      <c r="BG45" s="13">
        <f t="shared" si="4"/>
        <v>0.44388942623157696</v>
      </c>
      <c r="BH45" s="13">
        <f t="shared" si="4"/>
        <v>0.45949392345636675</v>
      </c>
      <c r="BJ45" s="13">
        <v>0.41571498877501412</v>
      </c>
      <c r="BK45" s="13">
        <v>0.42458793632760655</v>
      </c>
      <c r="BL45" s="13"/>
      <c r="BM45" s="13"/>
      <c r="BN45" s="13"/>
      <c r="BP45" s="13"/>
      <c r="BQ45" s="13"/>
    </row>
    <row r="46" spans="1:69" x14ac:dyDescent="0.25">
      <c r="A46" s="17" t="s">
        <v>215</v>
      </c>
      <c r="B46" s="15">
        <v>86422.566865999994</v>
      </c>
      <c r="C46" s="15">
        <v>9434.5111120000001</v>
      </c>
      <c r="F46" s="17" t="s">
        <v>215</v>
      </c>
      <c r="G46" s="15">
        <v>443.42999774026202</v>
      </c>
      <c r="H46" s="15">
        <v>611.64403809586804</v>
      </c>
      <c r="I46" s="15">
        <v>13.8257214901039</v>
      </c>
      <c r="J46" s="15">
        <v>29.7508214752228</v>
      </c>
      <c r="K46" s="15">
        <v>389.53234863892101</v>
      </c>
      <c r="L46" s="15">
        <v>21.972805293297299</v>
      </c>
      <c r="M46" s="15">
        <v>154.42905394158799</v>
      </c>
      <c r="N46" s="15">
        <v>87062.736858942706</v>
      </c>
      <c r="O46" s="15">
        <v>9499.5286360334394</v>
      </c>
      <c r="P46" s="15">
        <v>77563.208222909307</v>
      </c>
      <c r="Q46" s="15">
        <v>58.294993193229502</v>
      </c>
      <c r="R46" s="15">
        <v>10.6330920705258</v>
      </c>
      <c r="S46" s="15">
        <v>5350.4685504059198</v>
      </c>
      <c r="T46" s="15">
        <v>7.5665793746589598</v>
      </c>
      <c r="U46" s="15">
        <v>241.94698931309401</v>
      </c>
      <c r="V46" s="15">
        <v>13.936136995210401</v>
      </c>
      <c r="W46" s="15">
        <v>35.591800084877903</v>
      </c>
      <c r="X46" s="15">
        <v>604.86736189421094</v>
      </c>
      <c r="Y46" s="15">
        <v>1401.2373347222399</v>
      </c>
      <c r="Z46" s="15">
        <v>77.617265056190206</v>
      </c>
      <c r="AA46" s="15">
        <v>32.783746248008903</v>
      </c>
      <c r="AB46" s="17"/>
      <c r="AC46" s="40">
        <f t="shared" si="2"/>
        <v>7.4074401647350897E-3</v>
      </c>
      <c r="AD46" s="40">
        <f t="shared" si="2"/>
        <v>6.891456617263589E-3</v>
      </c>
      <c r="AE46" s="17"/>
      <c r="AF46" s="15">
        <v>50</v>
      </c>
      <c r="AG46" s="15" t="s">
        <v>215</v>
      </c>
      <c r="AH46" s="15">
        <v>60.475611452171499</v>
      </c>
      <c r="AI46" s="15">
        <v>80.566993446671702</v>
      </c>
      <c r="AJ46" s="15">
        <v>1.9253325338454601</v>
      </c>
      <c r="AK46" s="15">
        <v>5.0496379772330204</v>
      </c>
      <c r="AL46" s="15">
        <v>52.317792221472402</v>
      </c>
      <c r="AM46" s="15">
        <v>3.25753545503389</v>
      </c>
      <c r="AN46" s="15">
        <v>21.044337146450101</v>
      </c>
      <c r="AO46" s="15">
        <v>10197.2836228051</v>
      </c>
      <c r="AP46" s="15">
        <v>7.5290008798555004</v>
      </c>
      <c r="AQ46" s="15">
        <v>1.4228899242167801</v>
      </c>
      <c r="AR46" s="15">
        <v>714.30664179076302</v>
      </c>
      <c r="AS46" s="15">
        <v>1.1724967475377299</v>
      </c>
      <c r="AT46" s="15">
        <v>34.563222541911301</v>
      </c>
      <c r="AU46" s="15">
        <v>2.5016857014631602</v>
      </c>
      <c r="AV46" s="15">
        <v>6.4869079351502004</v>
      </c>
      <c r="AW46" s="15">
        <v>86.408050734147693</v>
      </c>
      <c r="AX46" s="15">
        <v>189.73800438944201</v>
      </c>
      <c r="AY46" s="15">
        <v>11.0681594718704</v>
      </c>
      <c r="AZ46" s="15">
        <v>4.4120447424095897</v>
      </c>
      <c r="BA46" s="15">
        <f t="shared" si="0"/>
        <v>11481.529967896748</v>
      </c>
      <c r="BB46" s="15">
        <f t="shared" si="3"/>
        <v>1284.2463450916475</v>
      </c>
      <c r="BD46" s="15">
        <f t="shared" si="5"/>
        <v>-74941.036898103252</v>
      </c>
      <c r="BE46" s="15">
        <f t="shared" si="5"/>
        <v>-8150.2647669083526</v>
      </c>
      <c r="BG46" s="13">
        <f t="shared" si="4"/>
        <v>0.13187651091762589</v>
      </c>
      <c r="BH46" s="13">
        <f t="shared" si="4"/>
        <v>0.13519053358292618</v>
      </c>
      <c r="BJ46" s="13">
        <v>0.11120589775596844</v>
      </c>
      <c r="BK46" s="13">
        <v>0.11268655311561961</v>
      </c>
      <c r="BL46" s="13"/>
      <c r="BM46" s="13"/>
      <c r="BN46" s="13"/>
      <c r="BP46" s="13"/>
      <c r="BQ46" s="13"/>
    </row>
    <row r="47" spans="1:69" x14ac:dyDescent="0.25">
      <c r="A47" s="17" t="s">
        <v>216</v>
      </c>
      <c r="B47" s="15">
        <v>208175.69005999999</v>
      </c>
      <c r="C47" s="15">
        <v>32661.952359999999</v>
      </c>
      <c r="F47" s="17" t="s">
        <v>216</v>
      </c>
      <c r="G47" s="15">
        <v>1698.5729897870799</v>
      </c>
      <c r="H47" s="15">
        <v>1626.7662548543001</v>
      </c>
      <c r="I47" s="15">
        <v>61.768675824666403</v>
      </c>
      <c r="J47" s="15">
        <v>312.06301720046002</v>
      </c>
      <c r="K47" s="15">
        <v>1313.3842854654699</v>
      </c>
      <c r="L47" s="15">
        <v>107.53888886279999</v>
      </c>
      <c r="M47" s="15">
        <v>558.92878751302101</v>
      </c>
      <c r="N47" s="15">
        <v>208668.82546261</v>
      </c>
      <c r="O47" s="15">
        <v>32752.759562821699</v>
      </c>
      <c r="P47" s="15">
        <v>175916.06589978799</v>
      </c>
      <c r="Q47" s="15">
        <v>152.42960807883699</v>
      </c>
      <c r="R47" s="15">
        <v>32.784390234626898</v>
      </c>
      <c r="S47" s="15">
        <v>16583.8917475487</v>
      </c>
      <c r="T47" s="15">
        <v>64.012863201000897</v>
      </c>
      <c r="U47" s="15">
        <v>1205.54375238788</v>
      </c>
      <c r="V47" s="15">
        <v>123.73138894371</v>
      </c>
      <c r="W47" s="15">
        <v>314.24342639759197</v>
      </c>
      <c r="X47" s="15">
        <v>3013.8591933508501</v>
      </c>
      <c r="Y47" s="15">
        <v>5145.0153097769498</v>
      </c>
      <c r="Z47" s="15">
        <v>324.34721492749497</v>
      </c>
      <c r="AA47" s="15">
        <v>113.877768466189</v>
      </c>
      <c r="AB47" s="17"/>
      <c r="AC47" s="40">
        <f t="shared" si="2"/>
        <v>2.3688424064686473E-3</v>
      </c>
      <c r="AD47" s="40">
        <f t="shared" si="2"/>
        <v>2.7802135592147844E-3</v>
      </c>
      <c r="AE47" s="17"/>
      <c r="AF47" s="15">
        <v>51</v>
      </c>
      <c r="AG47" s="15" t="s">
        <v>216</v>
      </c>
      <c r="AH47" s="15">
        <v>265.89340046133799</v>
      </c>
      <c r="AI47" s="15">
        <v>262.18533524590401</v>
      </c>
      <c r="AJ47" s="15">
        <v>9.2467275605965096</v>
      </c>
      <c r="AK47" s="15">
        <v>45.7957550670044</v>
      </c>
      <c r="AL47" s="15">
        <v>204.41053332023199</v>
      </c>
      <c r="AM47" s="15">
        <v>16.375202391283899</v>
      </c>
      <c r="AN47" s="15">
        <v>86.896149398173094</v>
      </c>
      <c r="AO47" s="15">
        <v>27938.0176750889</v>
      </c>
      <c r="AP47" s="15">
        <v>21.4322431497827</v>
      </c>
      <c r="AQ47" s="15">
        <v>5.1415866926823002</v>
      </c>
      <c r="AR47" s="15">
        <v>2625.82180448995</v>
      </c>
      <c r="AS47" s="15">
        <v>9.6986175003083606</v>
      </c>
      <c r="AT47" s="15">
        <v>181.131608793109</v>
      </c>
      <c r="AU47" s="15">
        <v>18.143086929635999</v>
      </c>
      <c r="AV47" s="15">
        <v>45.410072876041703</v>
      </c>
      <c r="AW47" s="15">
        <v>452.829005477088</v>
      </c>
      <c r="AX47" s="15">
        <v>800.957464043448</v>
      </c>
      <c r="AY47" s="15">
        <v>50.087893918498899</v>
      </c>
      <c r="AZ47" s="15">
        <v>17.960236518243601</v>
      </c>
      <c r="BA47" s="15">
        <f t="shared" si="0"/>
        <v>33057.434398922218</v>
      </c>
      <c r="BB47" s="15">
        <f t="shared" si="3"/>
        <v>5119.4167238333175</v>
      </c>
      <c r="BD47" s="15">
        <f t="shared" si="5"/>
        <v>-175118.25566107777</v>
      </c>
      <c r="BE47" s="15">
        <f t="shared" si="5"/>
        <v>-27542.535636166682</v>
      </c>
      <c r="BG47" s="13">
        <f t="shared" si="4"/>
        <v>0.15842057061295706</v>
      </c>
      <c r="BH47" s="13">
        <f t="shared" si="4"/>
        <v>0.15630489742441331</v>
      </c>
      <c r="BJ47" s="13">
        <v>0.2124350744454806</v>
      </c>
      <c r="BK47" s="13">
        <v>0.20613510235880245</v>
      </c>
      <c r="BL47" s="13"/>
      <c r="BM47" s="13"/>
      <c r="BN47" s="13"/>
      <c r="BP47" s="13"/>
      <c r="BQ47" s="13"/>
    </row>
    <row r="48" spans="1:69" x14ac:dyDescent="0.25">
      <c r="A48" s="17" t="s">
        <v>217</v>
      </c>
      <c r="B48" s="15">
        <v>84296.434221999996</v>
      </c>
      <c r="C48" s="15">
        <v>12533.004819</v>
      </c>
      <c r="F48" s="17" t="s">
        <v>217</v>
      </c>
      <c r="G48" s="15">
        <v>508.74536836477603</v>
      </c>
      <c r="H48" s="15">
        <v>719.66555829295999</v>
      </c>
      <c r="I48" s="15">
        <v>23.5229146568781</v>
      </c>
      <c r="J48" s="15">
        <v>172.627792269493</v>
      </c>
      <c r="K48" s="15">
        <v>410.31236316738</v>
      </c>
      <c r="L48" s="15">
        <v>66.445592905526397</v>
      </c>
      <c r="M48" s="15">
        <v>206.16758761443299</v>
      </c>
      <c r="N48" s="15">
        <v>83850.031947670999</v>
      </c>
      <c r="O48" s="15">
        <v>12512.4546416089</v>
      </c>
      <c r="P48" s="15">
        <v>71337.5773060621</v>
      </c>
      <c r="Q48" s="15">
        <v>34.621308134503899</v>
      </c>
      <c r="R48" s="15">
        <v>11.117416310895701</v>
      </c>
      <c r="S48" s="15">
        <v>6217.9744400535701</v>
      </c>
      <c r="T48" s="15">
        <v>27.000140291120299</v>
      </c>
      <c r="U48" s="15">
        <v>576.41664699041496</v>
      </c>
      <c r="V48" s="15">
        <v>86.743708681250098</v>
      </c>
      <c r="W48" s="15">
        <v>227.285078666424</v>
      </c>
      <c r="X48" s="15">
        <v>1441.04207487998</v>
      </c>
      <c r="Y48" s="15">
        <v>1555.83366171178</v>
      </c>
      <c r="Z48" s="15">
        <v>190.11274307886401</v>
      </c>
      <c r="AA48" s="15">
        <v>36.820245538671799</v>
      </c>
      <c r="AB48" s="17"/>
      <c r="AC48" s="40">
        <f t="shared" si="2"/>
        <v>-5.2956246423587544E-3</v>
      </c>
      <c r="AD48" s="40">
        <f t="shared" si="2"/>
        <v>-1.6396847913076732E-3</v>
      </c>
      <c r="AE48" s="17"/>
      <c r="AF48" s="15">
        <v>53</v>
      </c>
      <c r="AG48" s="15" t="s">
        <v>217</v>
      </c>
      <c r="AH48" s="15">
        <v>205.46449957254001</v>
      </c>
      <c r="AI48" s="15">
        <v>318.75336529454898</v>
      </c>
      <c r="AJ48" s="15">
        <v>10.5612772726987</v>
      </c>
      <c r="AK48" s="15">
        <v>88.216173567229305</v>
      </c>
      <c r="AL48" s="15">
        <v>169.366229591788</v>
      </c>
      <c r="AM48" s="15">
        <v>35.311796725520601</v>
      </c>
      <c r="AN48" s="15">
        <v>91.906829057869203</v>
      </c>
      <c r="AO48" s="15">
        <v>32826.960642765298</v>
      </c>
      <c r="AP48" s="15">
        <v>11.468953531917499</v>
      </c>
      <c r="AQ48" s="15">
        <v>4.7298498643824303</v>
      </c>
      <c r="AR48" s="15">
        <v>2654.88349283044</v>
      </c>
      <c r="AS48" s="15">
        <v>12.092234465400299</v>
      </c>
      <c r="AT48" s="15">
        <v>280.92251752748501</v>
      </c>
      <c r="AU48" s="15">
        <v>49.393058315358203</v>
      </c>
      <c r="AV48" s="15">
        <v>131.67149088475199</v>
      </c>
      <c r="AW48" s="15">
        <v>702.30627760152595</v>
      </c>
      <c r="AX48" s="15">
        <v>628.26734502225702</v>
      </c>
      <c r="AY48" s="15">
        <v>97.7479690522905</v>
      </c>
      <c r="AZ48" s="15">
        <v>15.1464161294916</v>
      </c>
      <c r="BA48" s="15">
        <f t="shared" si="0"/>
        <v>38335.170419072798</v>
      </c>
      <c r="BB48" s="15">
        <f t="shared" si="3"/>
        <v>5508.2097763074999</v>
      </c>
      <c r="BD48" s="15">
        <f t="shared" si="5"/>
        <v>-45961.263802927198</v>
      </c>
      <c r="BE48" s="15">
        <f t="shared" si="5"/>
        <v>-7024.7950426924999</v>
      </c>
      <c r="BG48" s="13">
        <f t="shared" si="4"/>
        <v>0.45718730844368616</v>
      </c>
      <c r="BH48" s="13">
        <f t="shared" si="4"/>
        <v>0.44021816135025227</v>
      </c>
      <c r="BJ48" s="13">
        <v>0.49275325215811172</v>
      </c>
      <c r="BK48" s="13">
        <v>0.49616041164459129</v>
      </c>
      <c r="BL48" s="13"/>
      <c r="BM48" s="13"/>
      <c r="BN48" s="13"/>
      <c r="BP48" s="13"/>
      <c r="BQ48" s="13"/>
    </row>
    <row r="49" spans="1:69" x14ac:dyDescent="0.25">
      <c r="A49" s="17" t="s">
        <v>218</v>
      </c>
      <c r="B49" s="15">
        <v>147441.28787999999</v>
      </c>
      <c r="C49" s="15">
        <v>19589.950317999999</v>
      </c>
      <c r="F49" s="17" t="s">
        <v>218</v>
      </c>
      <c r="G49" s="15">
        <v>994.40730281034098</v>
      </c>
      <c r="H49" s="15">
        <v>1098.44676378026</v>
      </c>
      <c r="I49" s="15">
        <v>33.603351466349103</v>
      </c>
      <c r="J49" s="15">
        <v>120.657534020073</v>
      </c>
      <c r="K49" s="15">
        <v>808.62942486923805</v>
      </c>
      <c r="L49" s="15">
        <v>49.967400188495098</v>
      </c>
      <c r="M49" s="15">
        <v>327.64250059249201</v>
      </c>
      <c r="N49" s="15">
        <v>148309.90855667801</v>
      </c>
      <c r="O49" s="15">
        <v>19694.983111592399</v>
      </c>
      <c r="P49" s="15">
        <v>128614.925445085</v>
      </c>
      <c r="Q49" s="15">
        <v>111.450892386889</v>
      </c>
      <c r="R49" s="15">
        <v>20.923639015195299</v>
      </c>
      <c r="S49" s="15">
        <v>10543.5496090654</v>
      </c>
      <c r="T49" s="15">
        <v>28.583898587388401</v>
      </c>
      <c r="U49" s="15">
        <v>601.189595727442</v>
      </c>
      <c r="V49" s="15">
        <v>42.962734569023901</v>
      </c>
      <c r="W49" s="15">
        <v>106.655731609318</v>
      </c>
      <c r="X49" s="15">
        <v>1502.9741536731699</v>
      </c>
      <c r="Y49" s="15">
        <v>3069.0796188208501</v>
      </c>
      <c r="Z49" s="15">
        <v>165.23474680467601</v>
      </c>
      <c r="AA49" s="15">
        <v>69.024213605824599</v>
      </c>
      <c r="AB49" s="17"/>
      <c r="AC49" s="40">
        <f t="shared" si="2"/>
        <v>5.8912987614770373E-3</v>
      </c>
      <c r="AD49" s="40">
        <f t="shared" si="2"/>
        <v>5.3615650824745337E-3</v>
      </c>
      <c r="AE49" s="17"/>
      <c r="AF49" s="15">
        <v>54</v>
      </c>
      <c r="AG49" s="15" t="s">
        <v>218</v>
      </c>
      <c r="AH49" s="15">
        <v>81.117056980392604</v>
      </c>
      <c r="AI49" s="15">
        <v>84.716351822809898</v>
      </c>
      <c r="AJ49" s="15">
        <v>2.7665635915386702</v>
      </c>
      <c r="AK49" s="15">
        <v>10.9720333241902</v>
      </c>
      <c r="AL49" s="15">
        <v>64.476852240137205</v>
      </c>
      <c r="AM49" s="15">
        <v>4.30024677872205</v>
      </c>
      <c r="AN49" s="15">
        <v>26.480551802706799</v>
      </c>
      <c r="AO49" s="15">
        <v>9798.7786353730207</v>
      </c>
      <c r="AP49" s="15">
        <v>8.3375750648518903</v>
      </c>
      <c r="AQ49" s="15">
        <v>1.65665589962953</v>
      </c>
      <c r="AR49" s="15">
        <v>833.423492448959</v>
      </c>
      <c r="AS49" s="15">
        <v>2.5325882805872602</v>
      </c>
      <c r="AT49" s="15">
        <v>50.274422969296999</v>
      </c>
      <c r="AU49" s="15">
        <v>4.1251199445036999</v>
      </c>
      <c r="AV49" s="15">
        <v>10.337660577241801</v>
      </c>
      <c r="AW49" s="15">
        <v>125.686051626832</v>
      </c>
      <c r="AX49" s="15">
        <v>247.89826929413701</v>
      </c>
      <c r="AY49" s="15">
        <v>13.7918774647886</v>
      </c>
      <c r="AZ49" s="15">
        <v>5.5334954458039798</v>
      </c>
      <c r="BA49" s="15">
        <f t="shared" si="0"/>
        <v>11377.205500930148</v>
      </c>
      <c r="BB49" s="15">
        <f t="shared" si="3"/>
        <v>1578.4268655571268</v>
      </c>
      <c r="BD49" s="15">
        <f t="shared" si="5"/>
        <v>-136064.08237906985</v>
      </c>
      <c r="BE49" s="15">
        <f t="shared" si="5"/>
        <v>-18011.523452442874</v>
      </c>
      <c r="BG49" s="13">
        <f t="shared" si="4"/>
        <v>7.6712376210401625E-2</v>
      </c>
      <c r="BH49" s="13">
        <f t="shared" si="4"/>
        <v>8.0143600865952014E-2</v>
      </c>
      <c r="BJ49" s="13">
        <v>0.10597727159028605</v>
      </c>
      <c r="BK49" s="13">
        <v>0.10584278208575912</v>
      </c>
      <c r="BL49" s="13"/>
      <c r="BM49" s="13"/>
      <c r="BN49" s="13"/>
      <c r="BP49" s="13"/>
      <c r="BQ49" s="13"/>
    </row>
    <row r="50" spans="1:69" x14ac:dyDescent="0.25">
      <c r="A50" s="17" t="s">
        <v>219</v>
      </c>
      <c r="B50" s="15">
        <v>218104.76701000001</v>
      </c>
      <c r="C50" s="15">
        <v>36508.620885999997</v>
      </c>
      <c r="F50" s="17" t="s">
        <v>219</v>
      </c>
      <c r="G50" s="15">
        <v>2075.5931794507101</v>
      </c>
      <c r="H50" s="15">
        <v>1596.8723834719401</v>
      </c>
      <c r="I50" s="15">
        <v>68.473205432188493</v>
      </c>
      <c r="J50" s="15">
        <v>362.242137645573</v>
      </c>
      <c r="K50" s="15">
        <v>1520.5499164999401</v>
      </c>
      <c r="L50" s="15">
        <v>129.22828054917099</v>
      </c>
      <c r="M50" s="15">
        <v>650.59052861323698</v>
      </c>
      <c r="N50" s="15">
        <v>217873.86728178899</v>
      </c>
      <c r="O50" s="15">
        <v>36482.192702072804</v>
      </c>
      <c r="P50" s="15">
        <v>181391.674579716</v>
      </c>
      <c r="Q50" s="15">
        <v>127.301045630163</v>
      </c>
      <c r="R50" s="15">
        <v>37.3237568742869</v>
      </c>
      <c r="S50" s="15">
        <v>17953.761206038402</v>
      </c>
      <c r="T50" s="15">
        <v>74.084598025760997</v>
      </c>
      <c r="U50" s="15">
        <v>1338.31487215948</v>
      </c>
      <c r="V50" s="15">
        <v>170.64302736486999</v>
      </c>
      <c r="W50" s="15">
        <v>441.23608043563303</v>
      </c>
      <c r="X50" s="15">
        <v>3345.7869753137402</v>
      </c>
      <c r="Y50" s="15">
        <v>6089.4846422725204</v>
      </c>
      <c r="Z50" s="15">
        <v>367.80813215606503</v>
      </c>
      <c r="AA50" s="15">
        <v>132.89873413912201</v>
      </c>
      <c r="AB50" s="17"/>
      <c r="AC50" s="40">
        <f t="shared" si="2"/>
        <v>-1.0586642895358386E-3</v>
      </c>
      <c r="AD50" s="40">
        <f t="shared" si="2"/>
        <v>-7.2388885928386043E-4</v>
      </c>
      <c r="AE50" s="17"/>
      <c r="AF50" s="15">
        <v>55</v>
      </c>
      <c r="AG50" s="15" t="s">
        <v>219</v>
      </c>
      <c r="AH50" s="15">
        <v>628.83996211959504</v>
      </c>
      <c r="AI50" s="15">
        <v>482.13041010016201</v>
      </c>
      <c r="AJ50" s="15">
        <v>21.0356589365127</v>
      </c>
      <c r="AK50" s="15">
        <v>118.26608641524101</v>
      </c>
      <c r="AL50" s="15">
        <v>458.17361852121201</v>
      </c>
      <c r="AM50" s="15">
        <v>43.057035949628798</v>
      </c>
      <c r="AN50" s="15">
        <v>199.74024034652399</v>
      </c>
      <c r="AO50" s="15">
        <v>55375.590877450202</v>
      </c>
      <c r="AP50" s="15">
        <v>34.972650618880799</v>
      </c>
      <c r="AQ50" s="15">
        <v>11.298596997624299</v>
      </c>
      <c r="AR50" s="15">
        <v>5423.2802542404597</v>
      </c>
      <c r="AS50" s="15">
        <v>23.081982271398601</v>
      </c>
      <c r="AT50" s="15">
        <v>423.560091758856</v>
      </c>
      <c r="AU50" s="15">
        <v>59.1086612519981</v>
      </c>
      <c r="AV50" s="15">
        <v>154.24490394814401</v>
      </c>
      <c r="AW50" s="15">
        <v>1058.9001999372899</v>
      </c>
      <c r="AX50" s="15">
        <v>1836.33088928499</v>
      </c>
      <c r="AY50" s="15">
        <v>120.306438348391</v>
      </c>
      <c r="AZ50" s="15">
        <v>40.105431629164102</v>
      </c>
      <c r="BA50" s="15">
        <f t="shared" si="0"/>
        <v>66512.023990126283</v>
      </c>
      <c r="BB50" s="15">
        <f t="shared" si="3"/>
        <v>11136.433112676081</v>
      </c>
      <c r="BD50" s="15">
        <f t="shared" si="5"/>
        <v>-151592.74301987374</v>
      </c>
      <c r="BE50" s="15">
        <f t="shared" si="5"/>
        <v>-25372.187773323916</v>
      </c>
      <c r="BG50" s="13">
        <f t="shared" si="4"/>
        <v>0.30527765821544078</v>
      </c>
      <c r="BH50" s="13">
        <f t="shared" si="4"/>
        <v>0.30525668244834814</v>
      </c>
      <c r="BJ50" s="13">
        <v>0.25462298616263973</v>
      </c>
      <c r="BK50" s="13">
        <v>0.2550308697767068</v>
      </c>
      <c r="BL50" s="13"/>
      <c r="BM50" s="13"/>
      <c r="BN50" s="13"/>
      <c r="BP50" s="13"/>
      <c r="BQ50" s="13"/>
    </row>
    <row r="51" spans="1:69" x14ac:dyDescent="0.25">
      <c r="A51" s="17" t="s">
        <v>220</v>
      </c>
      <c r="B51" s="15">
        <v>500445.01329999999</v>
      </c>
      <c r="C51" s="15">
        <v>54291.165158999996</v>
      </c>
      <c r="D51" s="15"/>
      <c r="E51" s="15"/>
      <c r="F51" s="17" t="s">
        <v>220</v>
      </c>
      <c r="G51" s="15">
        <v>2494.1388589978801</v>
      </c>
      <c r="H51" s="15">
        <v>3472.8646906639701</v>
      </c>
      <c r="I51" s="15">
        <v>81.008714650264196</v>
      </c>
      <c r="J51" s="15">
        <v>237.633509372399</v>
      </c>
      <c r="K51" s="15">
        <v>2215.4399583326399</v>
      </c>
      <c r="L51" s="15">
        <v>158.11922430375199</v>
      </c>
      <c r="M51" s="15">
        <v>903.45701328835901</v>
      </c>
      <c r="N51" s="15">
        <v>504172.92022024101</v>
      </c>
      <c r="O51" s="15">
        <v>54648.3319774907</v>
      </c>
      <c r="P51" s="15">
        <v>449524.58824274997</v>
      </c>
      <c r="Q51" s="15">
        <v>318.72597518697899</v>
      </c>
      <c r="R51" s="15">
        <v>60.615637714468299</v>
      </c>
      <c r="S51" s="15">
        <v>30145.686018177101</v>
      </c>
      <c r="T51" s="15">
        <v>43.271923808263999</v>
      </c>
      <c r="U51" s="15">
        <v>1544.17742422989</v>
      </c>
      <c r="V51" s="15">
        <v>143.338512541543</v>
      </c>
      <c r="W51" s="15">
        <v>384.20068673974902</v>
      </c>
      <c r="X51" s="15">
        <v>3860.4438059491699</v>
      </c>
      <c r="Y51" s="15">
        <v>7884.4799313260201</v>
      </c>
      <c r="Z51" s="15">
        <v>515.49157514729598</v>
      </c>
      <c r="AA51" s="15">
        <v>185.238517061018</v>
      </c>
      <c r="AB51" s="17"/>
      <c r="AC51" s="40">
        <f t="shared" si="2"/>
        <v>7.4491838686906089E-3</v>
      </c>
      <c r="AD51" s="40">
        <f t="shared" si="2"/>
        <v>6.5787281861548787E-3</v>
      </c>
      <c r="AE51" s="17"/>
      <c r="AF51" s="15">
        <v>56</v>
      </c>
      <c r="AG51" s="15" t="s">
        <v>220</v>
      </c>
      <c r="AH51" s="15">
        <v>1035.1306791900499</v>
      </c>
      <c r="AI51" s="15">
        <v>1393.8439056868999</v>
      </c>
      <c r="AJ51" s="15">
        <v>35.362225575966299</v>
      </c>
      <c r="AK51" s="15">
        <v>131.13357696968399</v>
      </c>
      <c r="AL51" s="15">
        <v>908.64545892064803</v>
      </c>
      <c r="AM51" s="15">
        <v>75.868734411504605</v>
      </c>
      <c r="AN51" s="15">
        <v>380.365758031187</v>
      </c>
      <c r="AO51" s="15">
        <v>181306.951658515</v>
      </c>
      <c r="AP51" s="15">
        <v>125.539372330563</v>
      </c>
      <c r="AQ51" s="15">
        <v>24.7670663296919</v>
      </c>
      <c r="AR51" s="15">
        <v>12253.3903250613</v>
      </c>
      <c r="AS51" s="15">
        <v>21.410014803473501</v>
      </c>
      <c r="AT51" s="15">
        <v>706.04045668031495</v>
      </c>
      <c r="AU51" s="15">
        <v>80.595155450574794</v>
      </c>
      <c r="AV51" s="15">
        <v>217.854636788649</v>
      </c>
      <c r="AW51" s="15">
        <v>1765.1010413887</v>
      </c>
      <c r="AX51" s="15">
        <v>3252.4000863381002</v>
      </c>
      <c r="AY51" s="15">
        <v>235.52168758193599</v>
      </c>
      <c r="AZ51" s="15">
        <v>75.841806209868395</v>
      </c>
      <c r="BA51" s="15">
        <f t="shared" si="0"/>
        <v>204025.76364626412</v>
      </c>
      <c r="BB51" s="15">
        <f t="shared" si="3"/>
        <v>22718.811987749126</v>
      </c>
      <c r="BD51" s="15">
        <f t="shared" si="5"/>
        <v>-296419.2496537359</v>
      </c>
      <c r="BE51" s="15">
        <f t="shared" si="5"/>
        <v>-31572.35317125087</v>
      </c>
      <c r="BG51" s="13">
        <f t="shared" si="4"/>
        <v>0.40467418114629855</v>
      </c>
      <c r="BH51" s="13">
        <f t="shared" si="4"/>
        <v>0.41572745526994054</v>
      </c>
      <c r="BJ51" s="13">
        <v>0.36833307499210621</v>
      </c>
      <c r="BK51" s="13">
        <v>0.37470050775131258</v>
      </c>
      <c r="BL51" s="13"/>
      <c r="BM51" s="13"/>
      <c r="BN51" s="13"/>
      <c r="BP51" s="13"/>
      <c r="BQ51" s="13"/>
    </row>
    <row r="52" spans="1:69" x14ac:dyDescent="0.25">
      <c r="B52" s="15"/>
      <c r="C52" s="15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40"/>
      <c r="AD52" s="40"/>
      <c r="AE52" s="17"/>
      <c r="BG52" s="13"/>
      <c r="BH52" s="13"/>
    </row>
    <row r="53" spans="1:69" x14ac:dyDescent="0.25">
      <c r="B53" s="15"/>
      <c r="C53" s="15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40"/>
      <c r="AD53" s="40"/>
      <c r="AE53" s="17"/>
      <c r="BG53" s="13"/>
      <c r="BH53" s="13"/>
    </row>
    <row r="54" spans="1:69" x14ac:dyDescent="0.25">
      <c r="A54" s="15" t="s">
        <v>338</v>
      </c>
      <c r="B54" s="15">
        <v>15204.309458</v>
      </c>
      <c r="C54" s="15">
        <v>2056.6939312999998</v>
      </c>
      <c r="F54" s="17" t="s">
        <v>339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/>
      <c r="AC54" s="40">
        <f t="shared" si="2"/>
        <v>-1</v>
      </c>
      <c r="AD54" s="40">
        <f t="shared" si="2"/>
        <v>-1</v>
      </c>
      <c r="AE54" s="17"/>
      <c r="BG54" s="13"/>
      <c r="BH54" s="13"/>
    </row>
    <row r="55" spans="1:69" x14ac:dyDescent="0.25">
      <c r="A55" s="15" t="s">
        <v>340</v>
      </c>
      <c r="B55" s="15">
        <v>37737.824791999999</v>
      </c>
      <c r="C55" s="15">
        <v>4034.4231838000001</v>
      </c>
      <c r="F55" s="15" t="s">
        <v>340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C55" s="40">
        <f t="shared" si="2"/>
        <v>-1</v>
      </c>
      <c r="AD55" s="40">
        <f t="shared" si="2"/>
        <v>-1</v>
      </c>
      <c r="AH55" s="15">
        <v>15.4284230633834</v>
      </c>
      <c r="AI55" s="15">
        <v>25.008092943327799</v>
      </c>
      <c r="AJ55" s="15">
        <v>0.42863311015355499</v>
      </c>
      <c r="AK55" s="15">
        <v>0.49947760744890102</v>
      </c>
      <c r="AL55" s="15">
        <v>14.171708410362699</v>
      </c>
      <c r="AM55" s="15">
        <v>0.75107267214027396</v>
      </c>
      <c r="AN55" s="15">
        <v>5.5670132667811298</v>
      </c>
      <c r="AO55" s="15">
        <v>2824.9923248319401</v>
      </c>
      <c r="AP55" s="15">
        <v>1.95966881062385</v>
      </c>
      <c r="AQ55" s="15">
        <v>0.395558624159348</v>
      </c>
      <c r="AR55" s="15">
        <v>203.97196844201801</v>
      </c>
      <c r="AS55" s="15">
        <v>0.15053754442081399</v>
      </c>
      <c r="AT55" s="15">
        <v>7.8366675383710103</v>
      </c>
      <c r="AU55" s="15">
        <v>0.28908893238206301</v>
      </c>
      <c r="AV55" s="15">
        <v>0.66099924858122405</v>
      </c>
      <c r="AW55" s="15">
        <v>19.591667502039801</v>
      </c>
      <c r="AX55" s="15">
        <v>49.3558935583345</v>
      </c>
      <c r="AY55" s="15">
        <v>2.8403804861223199</v>
      </c>
      <c r="AZ55" s="15">
        <v>1.2167322150704101</v>
      </c>
      <c r="BA55" s="15">
        <f t="shared" ref="BA55:BA58" si="6">BB55+AO55</f>
        <v>3175.1159088076615</v>
      </c>
      <c r="BB55" s="15">
        <f t="shared" ref="BB55" si="7">SUM(AH55:AZ55)-AO55</f>
        <v>350.12358397572143</v>
      </c>
      <c r="BD55" s="15">
        <f t="shared" ref="BD55:BE58" si="8">BA55-B55</f>
        <v>-34562.708883192339</v>
      </c>
      <c r="BE55" s="15">
        <f t="shared" si="8"/>
        <v>-3684.2995998242786</v>
      </c>
      <c r="BG55" s="13" t="e">
        <f t="shared" ref="BG55:BH58" si="9">BA55/N55</f>
        <v>#DIV/0!</v>
      </c>
      <c r="BH55" s="13" t="e">
        <f t="shared" si="9"/>
        <v>#DIV/0!</v>
      </c>
      <c r="BJ55" s="13">
        <v>0.17966563083037398</v>
      </c>
      <c r="BK55" s="13">
        <v>0.17518758758900088</v>
      </c>
    </row>
    <row r="56" spans="1:69" x14ac:dyDescent="0.25">
      <c r="A56" s="15" t="s">
        <v>341</v>
      </c>
      <c r="B56" s="15">
        <v>16592.461085999999</v>
      </c>
      <c r="C56" s="15">
        <v>2133.2198048999999</v>
      </c>
      <c r="F56" s="17" t="s">
        <v>341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C56" s="40">
        <f t="shared" si="2"/>
        <v>-1</v>
      </c>
      <c r="AD56" s="40">
        <f t="shared" si="2"/>
        <v>-1</v>
      </c>
      <c r="BA56" s="15">
        <f t="shared" si="6"/>
        <v>0</v>
      </c>
      <c r="BB56" s="15">
        <f t="shared" ref="BB56:BB58" si="10">SUM(AH56:AZ56)-AO56</f>
        <v>0</v>
      </c>
      <c r="BD56" s="15">
        <f t="shared" si="8"/>
        <v>-16592.461085999999</v>
      </c>
      <c r="BE56" s="15">
        <f t="shared" si="8"/>
        <v>-2133.2198048999999</v>
      </c>
      <c r="BG56" s="13" t="e">
        <f t="shared" si="9"/>
        <v>#DIV/0!</v>
      </c>
      <c r="BH56" s="13" t="e">
        <f t="shared" si="9"/>
        <v>#DIV/0!</v>
      </c>
    </row>
    <row r="57" spans="1:69" x14ac:dyDescent="0.25">
      <c r="A57" s="15" t="s">
        <v>342</v>
      </c>
      <c r="B57" s="15">
        <v>9192.3025166000007</v>
      </c>
      <c r="C57" s="15">
        <v>1481.7275188000001</v>
      </c>
      <c r="F57" s="17" t="s">
        <v>342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C57" s="40">
        <f t="shared" ref="AC57:AD58" si="11">(N57-B57)/(B57+1E-50)</f>
        <v>-1</v>
      </c>
      <c r="AD57" s="40">
        <f t="shared" si="11"/>
        <v>-1</v>
      </c>
      <c r="BA57" s="15">
        <f t="shared" si="6"/>
        <v>0</v>
      </c>
      <c r="BB57" s="15">
        <f t="shared" si="10"/>
        <v>0</v>
      </c>
      <c r="BD57" s="15">
        <f t="shared" si="8"/>
        <v>-9192.3025166000007</v>
      </c>
      <c r="BE57" s="15">
        <f t="shared" si="8"/>
        <v>-1481.7275188000001</v>
      </c>
      <c r="BG57" s="13" t="e">
        <f t="shared" si="9"/>
        <v>#DIV/0!</v>
      </c>
      <c r="BH57" s="13" t="e">
        <f t="shared" si="9"/>
        <v>#DIV/0!</v>
      </c>
    </row>
    <row r="58" spans="1:69" x14ac:dyDescent="0.25">
      <c r="A58" s="15" t="s">
        <v>343</v>
      </c>
      <c r="B58" s="15">
        <v>485.32212600000003</v>
      </c>
      <c r="C58" s="15">
        <v>65.557866300000001</v>
      </c>
      <c r="F58" s="17" t="s">
        <v>343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C58" s="40">
        <f t="shared" si="11"/>
        <v>-1</v>
      </c>
      <c r="AD58" s="40">
        <f t="shared" si="11"/>
        <v>-1</v>
      </c>
      <c r="BA58" s="15">
        <f t="shared" si="6"/>
        <v>0</v>
      </c>
      <c r="BB58" s="15">
        <f t="shared" si="10"/>
        <v>0</v>
      </c>
      <c r="BD58" s="15">
        <f t="shared" si="8"/>
        <v>-485.32212600000003</v>
      </c>
      <c r="BE58" s="15">
        <f t="shared" si="8"/>
        <v>-65.557866300000001</v>
      </c>
      <c r="BG58" s="13" t="e">
        <f t="shared" si="9"/>
        <v>#DIV/0!</v>
      </c>
      <c r="BH58" s="13" t="e">
        <f t="shared" si="9"/>
        <v>#DIV/0!</v>
      </c>
    </row>
    <row r="59" spans="1:69" x14ac:dyDescent="0.25">
      <c r="A59" s="15" t="s">
        <v>344</v>
      </c>
      <c r="B59" s="15"/>
      <c r="C59" s="15"/>
    </row>
    <row r="60" spans="1:69" x14ac:dyDescent="0.25">
      <c r="A60" s="15"/>
      <c r="B60" s="15"/>
      <c r="C60" s="15"/>
    </row>
    <row r="61" spans="1:69" x14ac:dyDescent="0.25">
      <c r="A61" s="2" t="s">
        <v>345</v>
      </c>
      <c r="B61" s="15">
        <f>SUM(B1:B59)</f>
        <v>16352746.669482393</v>
      </c>
      <c r="C61" s="15">
        <f>SUM(C1:C59)</f>
        <v>2184986.8929294311</v>
      </c>
      <c r="G61" s="15">
        <f>SUM(G1:G59)</f>
        <v>116082.22816431025</v>
      </c>
      <c r="H61" s="15">
        <f t="shared" ref="H61:AA61" si="12">SUM(H1:H59)</f>
        <v>112142.11660290878</v>
      </c>
      <c r="I61" s="15">
        <f t="shared" si="12"/>
        <v>3669.096526137439</v>
      </c>
      <c r="J61" s="15">
        <f t="shared" si="12"/>
        <v>15648.374799110406</v>
      </c>
      <c r="K61" s="15">
        <f t="shared" si="12"/>
        <v>90760.865813797442</v>
      </c>
      <c r="L61" s="15">
        <f t="shared" si="12"/>
        <v>7019.5667616583014</v>
      </c>
      <c r="M61" s="15">
        <f t="shared" si="12"/>
        <v>37902.026842143481</v>
      </c>
      <c r="N61" s="15">
        <f t="shared" si="12"/>
        <v>16324000.214669662</v>
      </c>
      <c r="O61" s="15">
        <f t="shared" si="12"/>
        <v>2179094.6721677715</v>
      </c>
      <c r="P61" s="15">
        <f t="shared" si="12"/>
        <v>14144905.542501887</v>
      </c>
      <c r="Q61" s="15">
        <f t="shared" si="12"/>
        <v>9368.0495745652479</v>
      </c>
      <c r="R61" s="15">
        <f t="shared" si="12"/>
        <v>2338.2377032435475</v>
      </c>
      <c r="S61" s="15">
        <f t="shared" si="12"/>
        <v>1129535.735218833</v>
      </c>
      <c r="T61" s="15">
        <f t="shared" si="12"/>
        <v>3205.3852990349233</v>
      </c>
      <c r="U61" s="15">
        <f t="shared" si="12"/>
        <v>69969.784611639145</v>
      </c>
      <c r="V61" s="15">
        <f t="shared" si="12"/>
        <v>8249.7369216101233</v>
      </c>
      <c r="W61" s="15">
        <f t="shared" si="12"/>
        <v>21613.105494529198</v>
      </c>
      <c r="X61" s="15">
        <f t="shared" si="12"/>
        <v>174924.45405393589</v>
      </c>
      <c r="Y61" s="15">
        <f t="shared" si="12"/>
        <v>347870.33962609543</v>
      </c>
      <c r="Z61" s="15">
        <f t="shared" si="12"/>
        <v>20998.455618538632</v>
      </c>
      <c r="AA61" s="15">
        <f t="shared" si="12"/>
        <v>7797.1125356790362</v>
      </c>
      <c r="AH61" s="15">
        <f t="shared" ref="AH61:BB61" si="13">SUM(AH1:AH59)</f>
        <v>41787.907089383101</v>
      </c>
      <c r="AI61" s="15">
        <f t="shared" si="13"/>
        <v>36664.164139241671</v>
      </c>
      <c r="AJ61" s="15">
        <f t="shared" si="13"/>
        <v>1342.2990071769516</v>
      </c>
      <c r="AK61" s="15">
        <f t="shared" si="13"/>
        <v>6600.9787894910623</v>
      </c>
      <c r="AL61" s="15">
        <f t="shared" si="13"/>
        <v>31744.83705589989</v>
      </c>
      <c r="AM61" s="15">
        <f t="shared" si="13"/>
        <v>2847.091182328058</v>
      </c>
      <c r="AN61" s="15">
        <f t="shared" si="13"/>
        <v>13618.43800243425</v>
      </c>
      <c r="AO61" s="15">
        <f t="shared" si="13"/>
        <v>4750913.7318648854</v>
      </c>
      <c r="AP61" s="15">
        <f t="shared" si="13"/>
        <v>2806.9394423970762</v>
      </c>
      <c r="AQ61" s="15">
        <f t="shared" si="13"/>
        <v>813.04489102333639</v>
      </c>
      <c r="AR61" s="15">
        <f t="shared" si="13"/>
        <v>385976.36455171974</v>
      </c>
      <c r="AS61" s="15">
        <f t="shared" si="13"/>
        <v>1261.4417428313348</v>
      </c>
      <c r="AT61" s="15">
        <f t="shared" si="13"/>
        <v>26535.323893729383</v>
      </c>
      <c r="AU61" s="15">
        <f t="shared" si="13"/>
        <v>3757.2770374584411</v>
      </c>
      <c r="AV61" s="15">
        <f t="shared" si="13"/>
        <v>9972.0836726925245</v>
      </c>
      <c r="AW61" s="15">
        <f t="shared" si="13"/>
        <v>66338.307157701973</v>
      </c>
      <c r="AX61" s="15">
        <f t="shared" si="13"/>
        <v>123338.79163718619</v>
      </c>
      <c r="AY61" s="15">
        <f t="shared" si="13"/>
        <v>8105.6024983062698</v>
      </c>
      <c r="AZ61" s="15">
        <f t="shared" si="13"/>
        <v>2731.5949095481919</v>
      </c>
      <c r="BA61" s="15">
        <f t="shared" si="13"/>
        <v>5517156.2185654361</v>
      </c>
      <c r="BB61" s="15">
        <f t="shared" si="13"/>
        <v>766242.48670054926</v>
      </c>
    </row>
    <row r="62" spans="1:69" x14ac:dyDescent="0.25">
      <c r="A62" s="2" t="s">
        <v>222</v>
      </c>
      <c r="B62" s="1">
        <f>SUM(B3:B51)</f>
        <v>16273534.449503794</v>
      </c>
      <c r="C62" s="1">
        <f>SUM(C3:C51)</f>
        <v>2175215.2706243307</v>
      </c>
      <c r="G62" s="1">
        <f t="shared" ref="G62:AA62" si="14">SUM(G3:G56)-G55-G56-G54</f>
        <v>116082.22816431025</v>
      </c>
      <c r="H62" s="1">
        <f t="shared" si="14"/>
        <v>112142.11660290878</v>
      </c>
      <c r="I62" s="1">
        <f t="shared" si="14"/>
        <v>3669.096526137439</v>
      </c>
      <c r="J62" s="1">
        <f t="shared" si="14"/>
        <v>15648.374799110406</v>
      </c>
      <c r="K62" s="1">
        <f t="shared" si="14"/>
        <v>90760.865813797442</v>
      </c>
      <c r="L62" s="1">
        <f t="shared" si="14"/>
        <v>7019.5667616583014</v>
      </c>
      <c r="M62" s="1">
        <f t="shared" si="14"/>
        <v>37902.026842143481</v>
      </c>
      <c r="N62" s="1">
        <f t="shared" si="14"/>
        <v>16324000.214669662</v>
      </c>
      <c r="O62" s="1">
        <f t="shared" si="14"/>
        <v>2179094.6721677715</v>
      </c>
      <c r="P62" s="1">
        <f t="shared" si="14"/>
        <v>14144905.542501887</v>
      </c>
      <c r="Q62" s="1">
        <f t="shared" si="14"/>
        <v>9368.0495745652479</v>
      </c>
      <c r="R62" s="1">
        <f t="shared" si="14"/>
        <v>2338.2377032435475</v>
      </c>
      <c r="S62" s="1">
        <f t="shared" si="14"/>
        <v>1129535.735218833</v>
      </c>
      <c r="T62" s="1">
        <f t="shared" si="14"/>
        <v>3205.3852990349233</v>
      </c>
      <c r="U62" s="1">
        <f t="shared" si="14"/>
        <v>69969.784611639145</v>
      </c>
      <c r="V62" s="1">
        <f t="shared" si="14"/>
        <v>8249.7369216101233</v>
      </c>
      <c r="W62" s="1">
        <f t="shared" si="14"/>
        <v>21613.105494529198</v>
      </c>
      <c r="X62" s="1">
        <f t="shared" si="14"/>
        <v>174924.45405393589</v>
      </c>
      <c r="Y62" s="1">
        <f t="shared" si="14"/>
        <v>347870.33962609543</v>
      </c>
      <c r="Z62" s="1">
        <f t="shared" si="14"/>
        <v>20998.455618538632</v>
      </c>
      <c r="AA62" s="1">
        <f t="shared" si="14"/>
        <v>7797.1125356790362</v>
      </c>
      <c r="AB62" s="1"/>
      <c r="AE62" s="1"/>
      <c r="AH62" s="1">
        <f t="shared" ref="AH62:BB62" si="15">SUM(AH3:AH56)-AH55-AH56-AH54</f>
        <v>41772.478666319716</v>
      </c>
      <c r="AI62" s="1">
        <f t="shared" si="15"/>
        <v>36639.156046298347</v>
      </c>
      <c r="AJ62" s="1">
        <f t="shared" si="15"/>
        <v>1341.8703740667981</v>
      </c>
      <c r="AK62" s="1">
        <f t="shared" si="15"/>
        <v>6600.4793118836133</v>
      </c>
      <c r="AL62" s="1">
        <f t="shared" si="15"/>
        <v>31730.665347489528</v>
      </c>
      <c r="AM62" s="1">
        <f t="shared" si="15"/>
        <v>2846.3401096559178</v>
      </c>
      <c r="AN62" s="1">
        <f t="shared" si="15"/>
        <v>13612.870989167468</v>
      </c>
      <c r="AO62" s="1">
        <f t="shared" si="15"/>
        <v>4748088.7395400535</v>
      </c>
      <c r="AP62" s="1">
        <f t="shared" si="15"/>
        <v>2804.9797735864522</v>
      </c>
      <c r="AQ62" s="1">
        <f t="shared" si="15"/>
        <v>812.64933239917707</v>
      </c>
      <c r="AR62" s="1">
        <f t="shared" si="15"/>
        <v>385772.39258327772</v>
      </c>
      <c r="AS62" s="1">
        <f t="shared" si="15"/>
        <v>1261.291205286914</v>
      </c>
      <c r="AT62" s="1">
        <f t="shared" si="15"/>
        <v>26527.487226191013</v>
      </c>
      <c r="AU62" s="1">
        <f t="shared" si="15"/>
        <v>3756.987948526059</v>
      </c>
      <c r="AV62" s="1">
        <f t="shared" si="15"/>
        <v>9971.4226734439435</v>
      </c>
      <c r="AW62" s="1">
        <f t="shared" si="15"/>
        <v>66318.715490199931</v>
      </c>
      <c r="AX62" s="1">
        <f t="shared" si="15"/>
        <v>123289.43574362787</v>
      </c>
      <c r="AY62" s="1">
        <f t="shared" si="15"/>
        <v>8102.7621178201471</v>
      </c>
      <c r="AZ62" s="1">
        <f t="shared" si="15"/>
        <v>2730.3781773331216</v>
      </c>
      <c r="BA62" s="1">
        <f t="shared" si="15"/>
        <v>5513981.102656628</v>
      </c>
      <c r="BB62" s="1">
        <f t="shared" si="15"/>
        <v>765892.36311657354</v>
      </c>
      <c r="BD62" s="1">
        <f>AO62-B62</f>
        <v>-11525445.709963741</v>
      </c>
      <c r="BE62" s="1" t="e">
        <f>#REF!-C62</f>
        <v>#REF!</v>
      </c>
      <c r="BG62" s="14">
        <f>BD62/B62</f>
        <v>-0.70823248297576624</v>
      </c>
      <c r="BH62" s="14" t="e">
        <f>BE62/C62</f>
        <v>#REF!</v>
      </c>
    </row>
    <row r="63" spans="1:69" x14ac:dyDescent="0.25">
      <c r="A63" s="17" t="s">
        <v>223</v>
      </c>
      <c r="B63" s="15">
        <f>+B3+B5+B8+B9+B10+B11+B12+B14+B15+B16+B17+B18+B19+B20+B21+B22+B23+B24+B25+B26+B28+B30+B31+B33+B34+B35+B36+B37+B39+B40+B41+B42+B43+B44+B46+B47+B49+B50</f>
        <v>12851252.379375799</v>
      </c>
      <c r="C63" s="15">
        <f>+C3+C5+C8+C9+C10+C11+C12+C14+C15+C16+C17+C18+C19+C20+C21+C22+C23+C24+C25+C26+C28+C30+C31+C33+C34+C35+C36+C37+C39+C40+C41+C42+C43+C44+C46+C47+C49+C50</f>
        <v>1755932.9851493302</v>
      </c>
      <c r="G63" s="15">
        <f t="shared" ref="G63:AA63" si="16">+G3+G5+G8+G9+G10+G11+G12+G14+G15+G16+G17+G18+G19+G20+G21+G22+G23+G24+G25+G26+G28+G30+G31+G33+G34+G35+G36+G37+G39+G40+G41+G42+G43+G44+G46+G47+G49+G50</f>
        <v>94678.312844722794</v>
      </c>
      <c r="H63" s="15">
        <f t="shared" si="16"/>
        <v>89207.020335223584</v>
      </c>
      <c r="I63" s="15">
        <f t="shared" si="16"/>
        <v>2983.59250343755</v>
      </c>
      <c r="J63" s="15">
        <f t="shared" si="16"/>
        <v>12821.098990967641</v>
      </c>
      <c r="K63" s="15">
        <f t="shared" si="16"/>
        <v>73738.110467997001</v>
      </c>
      <c r="L63" s="15">
        <f t="shared" si="16"/>
        <v>5606.7545267117403</v>
      </c>
      <c r="M63" s="15">
        <f t="shared" si="16"/>
        <v>30701.109086481742</v>
      </c>
      <c r="N63" s="15">
        <f t="shared" si="16"/>
        <v>12890808.371763194</v>
      </c>
      <c r="O63" s="15">
        <f t="shared" si="16"/>
        <v>1759044.9995923811</v>
      </c>
      <c r="P63" s="15">
        <f t="shared" si="16"/>
        <v>11131763.37217081</v>
      </c>
      <c r="Q63" s="15">
        <f t="shared" si="16"/>
        <v>7555.2172739903999</v>
      </c>
      <c r="R63" s="15">
        <f t="shared" si="16"/>
        <v>1884.8211213677448</v>
      </c>
      <c r="S63" s="15">
        <f t="shared" si="16"/>
        <v>908020.42294195516</v>
      </c>
      <c r="T63" s="15">
        <f t="shared" si="16"/>
        <v>2637.643702443268</v>
      </c>
      <c r="U63" s="15">
        <f t="shared" si="16"/>
        <v>56785.65686636122</v>
      </c>
      <c r="V63" s="15">
        <f t="shared" si="16"/>
        <v>6611.0886459563199</v>
      </c>
      <c r="W63" s="15">
        <f t="shared" si="16"/>
        <v>17269.405307797719</v>
      </c>
      <c r="X63" s="15">
        <f t="shared" si="16"/>
        <v>141964.14006660145</v>
      </c>
      <c r="Y63" s="15">
        <f t="shared" si="16"/>
        <v>283489.82832806918</v>
      </c>
      <c r="Z63" s="15">
        <f t="shared" si="16"/>
        <v>16750.387153859436</v>
      </c>
      <c r="AA63" s="15">
        <f t="shared" si="16"/>
        <v>6340.3894284363059</v>
      </c>
      <c r="AH63" s="15">
        <f t="shared" ref="AH63:BB63" si="17">+AH3+AH5+AH8+AH9+AH10+AH11+AH12+AH14+AH15+AH16+AH17+AH18+AH19+AH20+AH21+AH22+AH23+AH24+AH25+AH26+AH28+AH30+AH31+AH33+AH34+AH35+AH36+AH37+AH39+AH40+AH41+AH42+AH43+AH44+AH46+AH47+AH49+AH50</f>
        <v>32418.13893939479</v>
      </c>
      <c r="AI63" s="15">
        <f t="shared" si="17"/>
        <v>27878.199397567216</v>
      </c>
      <c r="AJ63" s="15">
        <f t="shared" si="17"/>
        <v>1028.0809256910836</v>
      </c>
      <c r="AK63" s="15">
        <f t="shared" si="17"/>
        <v>4989.852902620908</v>
      </c>
      <c r="AL63" s="15">
        <f t="shared" si="17"/>
        <v>24642.637011198443</v>
      </c>
      <c r="AM63" s="15">
        <f t="shared" si="17"/>
        <v>2125.6867907637729</v>
      </c>
      <c r="AN63" s="15">
        <f t="shared" si="17"/>
        <v>10484.250952834069</v>
      </c>
      <c r="AO63" s="15">
        <f t="shared" si="17"/>
        <v>3568360.713329799</v>
      </c>
      <c r="AP63" s="15">
        <f t="shared" si="17"/>
        <v>2186.2170376399531</v>
      </c>
      <c r="AQ63" s="15">
        <f t="shared" si="17"/>
        <v>625.43398910264091</v>
      </c>
      <c r="AR63" s="15">
        <f t="shared" si="17"/>
        <v>295661.60517602711</v>
      </c>
      <c r="AS63" s="15">
        <f t="shared" si="17"/>
        <v>959.65104868670767</v>
      </c>
      <c r="AT63" s="15">
        <f t="shared" si="17"/>
        <v>20222.053588694427</v>
      </c>
      <c r="AU63" s="15">
        <f t="shared" si="17"/>
        <v>2791.9788987944271</v>
      </c>
      <c r="AV63" s="15">
        <f t="shared" si="17"/>
        <v>7389.1413976758349</v>
      </c>
      <c r="AW63" s="15">
        <f t="shared" si="17"/>
        <v>50555.131960890867</v>
      </c>
      <c r="AX63" s="15">
        <f t="shared" si="17"/>
        <v>95772.221120005299</v>
      </c>
      <c r="AY63" s="15">
        <f t="shared" si="17"/>
        <v>6065.058696219673</v>
      </c>
      <c r="AZ63" s="15">
        <f t="shared" si="17"/>
        <v>2121.3609764932453</v>
      </c>
      <c r="BA63" s="15">
        <f t="shared" si="17"/>
        <v>4156277.4141400992</v>
      </c>
      <c r="BB63" s="15">
        <f t="shared" si="17"/>
        <v>587916.70081030042</v>
      </c>
    </row>
    <row r="64" spans="1:69" x14ac:dyDescent="0.25">
      <c r="A64" s="17" t="s">
        <v>346</v>
      </c>
      <c r="G64" s="15">
        <f>SUM(G3:G58)</f>
        <v>116082.22816431025</v>
      </c>
      <c r="H64" s="15">
        <f t="shared" ref="H64:AA64" si="18">SUM(H3:H58)</f>
        <v>112142.11660290878</v>
      </c>
      <c r="I64" s="15">
        <f t="shared" si="18"/>
        <v>3669.096526137439</v>
      </c>
      <c r="J64" s="15">
        <f t="shared" si="18"/>
        <v>15648.374799110406</v>
      </c>
      <c r="K64" s="15">
        <f t="shared" si="18"/>
        <v>90760.865813797442</v>
      </c>
      <c r="L64" s="15">
        <f t="shared" si="18"/>
        <v>7019.5667616583014</v>
      </c>
      <c r="M64" s="15">
        <f t="shared" si="18"/>
        <v>37902.026842143481</v>
      </c>
      <c r="N64" s="15">
        <f t="shared" si="18"/>
        <v>16324000.214669662</v>
      </c>
      <c r="O64" s="15">
        <f t="shared" si="18"/>
        <v>2179094.6721677715</v>
      </c>
      <c r="P64" s="15">
        <f t="shared" si="18"/>
        <v>14144905.542501887</v>
      </c>
      <c r="Q64" s="15">
        <f t="shared" si="18"/>
        <v>9368.0495745652479</v>
      </c>
      <c r="R64" s="15">
        <f t="shared" si="18"/>
        <v>2338.2377032435475</v>
      </c>
      <c r="S64" s="15">
        <f t="shared" si="18"/>
        <v>1129535.735218833</v>
      </c>
      <c r="T64" s="15">
        <f t="shared" si="18"/>
        <v>3205.3852990349233</v>
      </c>
      <c r="U64" s="15">
        <f t="shared" si="18"/>
        <v>69969.784611639145</v>
      </c>
      <c r="V64" s="15">
        <f t="shared" si="18"/>
        <v>8249.7369216101233</v>
      </c>
      <c r="W64" s="15">
        <f t="shared" si="18"/>
        <v>21613.105494529198</v>
      </c>
      <c r="X64" s="15">
        <f t="shared" si="18"/>
        <v>174924.45405393589</v>
      </c>
      <c r="Y64" s="15">
        <f t="shared" si="18"/>
        <v>347870.33962609543</v>
      </c>
      <c r="Z64" s="15">
        <f t="shared" si="18"/>
        <v>20998.455618538632</v>
      </c>
      <c r="AA64" s="15">
        <f t="shared" si="18"/>
        <v>7797.1125356790362</v>
      </c>
      <c r="AH64" s="15">
        <f t="shared" ref="AH64:BB64" si="19">SUM(AH3:AH58)</f>
        <v>41787.907089383101</v>
      </c>
      <c r="AI64" s="15">
        <f t="shared" si="19"/>
        <v>36664.164139241671</v>
      </c>
      <c r="AJ64" s="15">
        <f t="shared" si="19"/>
        <v>1342.2990071769516</v>
      </c>
      <c r="AK64" s="15">
        <f t="shared" si="19"/>
        <v>6600.9787894910623</v>
      </c>
      <c r="AL64" s="15">
        <f t="shared" si="19"/>
        <v>31744.83705589989</v>
      </c>
      <c r="AM64" s="15">
        <f t="shared" si="19"/>
        <v>2847.091182328058</v>
      </c>
      <c r="AN64" s="15">
        <f t="shared" si="19"/>
        <v>13618.43800243425</v>
      </c>
      <c r="AO64" s="15">
        <f t="shared" si="19"/>
        <v>4750913.7318648854</v>
      </c>
      <c r="AP64" s="15">
        <f t="shared" si="19"/>
        <v>2806.9394423970762</v>
      </c>
      <c r="AQ64" s="15">
        <f t="shared" si="19"/>
        <v>813.04489102333639</v>
      </c>
      <c r="AR64" s="15">
        <f t="shared" si="19"/>
        <v>385976.36455171974</v>
      </c>
      <c r="AS64" s="15">
        <f t="shared" si="19"/>
        <v>1261.4417428313348</v>
      </c>
      <c r="AT64" s="15">
        <f t="shared" si="19"/>
        <v>26535.323893729383</v>
      </c>
      <c r="AU64" s="15">
        <f t="shared" si="19"/>
        <v>3757.2770374584411</v>
      </c>
      <c r="AV64" s="15">
        <f t="shared" si="19"/>
        <v>9972.0836726925245</v>
      </c>
      <c r="AW64" s="15">
        <f t="shared" si="19"/>
        <v>66338.307157701973</v>
      </c>
      <c r="AX64" s="15">
        <f t="shared" si="19"/>
        <v>123338.79163718619</v>
      </c>
      <c r="AY64" s="15">
        <f t="shared" si="19"/>
        <v>8105.6024983062698</v>
      </c>
      <c r="AZ64" s="15">
        <f t="shared" si="19"/>
        <v>2731.5949095481919</v>
      </c>
      <c r="BA64" s="15">
        <f t="shared" si="19"/>
        <v>5517156.2185654361</v>
      </c>
      <c r="BB64" s="15">
        <f t="shared" si="19"/>
        <v>766242.48670054926</v>
      </c>
    </row>
    <row r="65" spans="2:57" x14ac:dyDescent="0.25">
      <c r="B65" s="15">
        <f>+B62+B54+B55+B56</f>
        <v>16343069.044839794</v>
      </c>
      <c r="C65" s="15">
        <f>+C62+C54+C55+C56</f>
        <v>2183439.6075443309</v>
      </c>
    </row>
    <row r="67" spans="2:57" x14ac:dyDescent="0.25">
      <c r="BB67" s="17"/>
      <c r="BC67" s="17"/>
      <c r="BD67" s="17"/>
      <c r="BE67" s="17"/>
    </row>
    <row r="68" spans="2:57" x14ac:dyDescent="0.25">
      <c r="BB68" s="17"/>
      <c r="BC68" s="17"/>
      <c r="BD68" s="17"/>
      <c r="BE68" s="17"/>
    </row>
    <row r="69" spans="2:57" x14ac:dyDescent="0.25">
      <c r="BB69" s="17"/>
      <c r="BC69" s="17"/>
      <c r="BD69" s="17"/>
      <c r="BE69" s="17"/>
    </row>
    <row r="70" spans="2:57" x14ac:dyDescent="0.25">
      <c r="BB70" s="17"/>
      <c r="BC70" s="17"/>
      <c r="BD70" s="17"/>
      <c r="BE70" s="17"/>
    </row>
    <row r="71" spans="2:57" x14ac:dyDescent="0.25">
      <c r="BB71" s="17"/>
      <c r="BC71" s="17"/>
      <c r="BD71" s="17"/>
      <c r="BE71" s="17"/>
    </row>
    <row r="72" spans="2:57" x14ac:dyDescent="0.25">
      <c r="BB72" s="17"/>
      <c r="BC72" s="17"/>
      <c r="BD72" s="17"/>
      <c r="BE72" s="17"/>
    </row>
    <row r="73" spans="2:57" x14ac:dyDescent="0.25">
      <c r="BB73" s="17"/>
      <c r="BC73" s="17"/>
      <c r="BD73" s="17"/>
      <c r="BE73" s="17"/>
    </row>
    <row r="74" spans="2:57" x14ac:dyDescent="0.25">
      <c r="BB74" s="17"/>
      <c r="BC74" s="17"/>
      <c r="BD74" s="17"/>
      <c r="BE74" s="17"/>
    </row>
    <row r="75" spans="2:57" x14ac:dyDescent="0.25">
      <c r="BB75" s="17"/>
      <c r="BC75" s="17"/>
      <c r="BD75" s="17"/>
      <c r="BE75" s="17"/>
    </row>
    <row r="76" spans="2:57" x14ac:dyDescent="0.25">
      <c r="BB76" s="17"/>
      <c r="BC76" s="17"/>
      <c r="BD76" s="17"/>
      <c r="BE76" s="17"/>
    </row>
    <row r="77" spans="2:57" x14ac:dyDescent="0.25">
      <c r="BB77" s="17"/>
      <c r="BC77" s="17"/>
      <c r="BD77" s="17"/>
      <c r="BE77" s="17"/>
    </row>
    <row r="78" spans="2:57" x14ac:dyDescent="0.25">
      <c r="BB78" s="17"/>
      <c r="BC78" s="17"/>
      <c r="BD78" s="17"/>
      <c r="BE78" s="17"/>
    </row>
    <row r="79" spans="2:57" x14ac:dyDescent="0.25">
      <c r="BB79" s="17"/>
      <c r="BC79" s="17"/>
      <c r="BD79" s="17"/>
      <c r="BE79" s="17"/>
    </row>
    <row r="80" spans="2:57" x14ac:dyDescent="0.25">
      <c r="BB80" s="17"/>
      <c r="BC80" s="17"/>
      <c r="BD80" s="17"/>
      <c r="BE80" s="17"/>
    </row>
    <row r="81" spans="54:57" x14ac:dyDescent="0.25">
      <c r="BB81" s="17"/>
      <c r="BC81" s="17"/>
      <c r="BD81" s="17"/>
      <c r="BE81" s="17"/>
    </row>
    <row r="82" spans="54:57" x14ac:dyDescent="0.25">
      <c r="BB82" s="17"/>
      <c r="BC82" s="17"/>
      <c r="BD82" s="17"/>
      <c r="BE82" s="17"/>
    </row>
    <row r="83" spans="54:57" x14ac:dyDescent="0.25">
      <c r="BB83" s="17"/>
      <c r="BC83" s="17"/>
      <c r="BD83" s="17"/>
      <c r="BE83" s="17"/>
    </row>
    <row r="84" spans="54:57" x14ac:dyDescent="0.25">
      <c r="BB84" s="17"/>
      <c r="BC84" s="17"/>
      <c r="BD84" s="17"/>
      <c r="BE84" s="17"/>
    </row>
    <row r="85" spans="54:57" x14ac:dyDescent="0.25">
      <c r="BB85" s="17"/>
      <c r="BC85" s="17"/>
      <c r="BD85" s="17"/>
      <c r="BE85" s="17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S68"/>
  <sheetViews>
    <sheetView tabSelected="1" zoomScale="85" zoomScaleNormal="85" workbookViewId="0">
      <pane xSplit="1" ySplit="2" topLeftCell="B3" activePane="bottomRight" state="frozen"/>
      <selection pane="topRight" activeCell="I32" sqref="I32"/>
      <selection pane="bottomLeft" activeCell="I32" sqref="I32"/>
      <selection pane="bottomRight" activeCell="F1" sqref="F1"/>
    </sheetView>
  </sheetViews>
  <sheetFormatPr defaultColWidth="9.140625" defaultRowHeight="15" x14ac:dyDescent="0.25"/>
  <cols>
    <col min="1" max="1" width="21.28515625" style="17" customWidth="1"/>
    <col min="2" max="5" width="9.140625" style="17"/>
    <col min="6" max="6" width="16.5703125" style="17" bestFit="1" customWidth="1"/>
    <col min="7" max="7" width="9.28515625" style="15" bestFit="1" customWidth="1"/>
    <col min="8" max="8" width="10" style="15" bestFit="1" customWidth="1"/>
    <col min="9" max="16384" width="9.140625" style="17"/>
  </cols>
  <sheetData>
    <row r="1" spans="1:19" x14ac:dyDescent="0.25">
      <c r="B1" s="118" t="s">
        <v>671</v>
      </c>
      <c r="C1" s="118"/>
      <c r="D1" s="118"/>
      <c r="E1" s="118"/>
      <c r="F1" s="17" t="s">
        <v>665</v>
      </c>
    </row>
    <row r="2" spans="1:19" x14ac:dyDescent="0.25">
      <c r="A2" s="17" t="s">
        <v>157</v>
      </c>
      <c r="B2" s="17" t="s">
        <v>76</v>
      </c>
      <c r="F2" s="17" t="s">
        <v>335</v>
      </c>
      <c r="G2" s="15" t="s">
        <v>76</v>
      </c>
      <c r="H2" s="15" t="s">
        <v>78</v>
      </c>
      <c r="L2" s="17" t="s">
        <v>76</v>
      </c>
    </row>
    <row r="3" spans="1:19" x14ac:dyDescent="0.25">
      <c r="A3" s="15" t="s">
        <v>171</v>
      </c>
      <c r="B3" s="15">
        <v>4463.6427606019979</v>
      </c>
      <c r="E3" s="15"/>
      <c r="F3" s="17" t="s">
        <v>171</v>
      </c>
      <c r="G3" s="15">
        <v>4463.6427606019979</v>
      </c>
      <c r="H3" s="15">
        <v>4463.6427606019979</v>
      </c>
      <c r="J3" s="25"/>
      <c r="L3" s="13">
        <f t="shared" ref="L3:L58" si="0">IF(B3=0,"",(G3-B3)/B3)</f>
        <v>0</v>
      </c>
      <c r="M3" s="13"/>
      <c r="N3" s="13"/>
      <c r="O3" s="13"/>
      <c r="P3" s="13"/>
      <c r="Q3" s="13"/>
      <c r="R3" s="13"/>
      <c r="S3" s="13"/>
    </row>
    <row r="4" spans="1:19" x14ac:dyDescent="0.25">
      <c r="A4" s="15" t="s">
        <v>173</v>
      </c>
      <c r="B4" s="15">
        <v>21314.557729341999</v>
      </c>
      <c r="E4" s="15"/>
      <c r="F4" s="17" t="s">
        <v>173</v>
      </c>
      <c r="G4" s="15">
        <v>21314.557729341999</v>
      </c>
      <c r="H4" s="15">
        <v>21314.557729341999</v>
      </c>
      <c r="J4" s="25"/>
      <c r="L4" s="13">
        <f t="shared" si="0"/>
        <v>0</v>
      </c>
      <c r="M4" s="13"/>
      <c r="N4" s="13"/>
      <c r="O4" s="13"/>
      <c r="P4" s="13"/>
      <c r="Q4" s="13"/>
      <c r="R4" s="13"/>
      <c r="S4" s="13"/>
    </row>
    <row r="5" spans="1:19" x14ac:dyDescent="0.25">
      <c r="A5" s="15" t="s">
        <v>174</v>
      </c>
      <c r="B5" s="15">
        <v>11134.956567273</v>
      </c>
      <c r="E5" s="15"/>
      <c r="F5" s="17" t="s">
        <v>174</v>
      </c>
      <c r="G5" s="15">
        <v>11134.956567273</v>
      </c>
      <c r="H5" s="15">
        <v>11134.956567273</v>
      </c>
      <c r="J5" s="25"/>
      <c r="L5" s="13">
        <f t="shared" si="0"/>
        <v>0</v>
      </c>
      <c r="M5" s="13"/>
      <c r="N5" s="13"/>
      <c r="O5" s="13"/>
      <c r="P5" s="13"/>
      <c r="Q5" s="13"/>
      <c r="R5" s="13"/>
      <c r="S5" s="13"/>
    </row>
    <row r="6" spans="1:19" x14ac:dyDescent="0.25">
      <c r="A6" s="15" t="s">
        <v>175</v>
      </c>
      <c r="B6" s="15">
        <v>154437.9743403219</v>
      </c>
      <c r="E6" s="15"/>
      <c r="F6" s="17" t="s">
        <v>175</v>
      </c>
      <c r="G6" s="15">
        <v>154437.9743403219</v>
      </c>
      <c r="H6" s="15">
        <v>154437.9743403219</v>
      </c>
      <c r="J6" s="25"/>
      <c r="L6" s="13">
        <f t="shared" si="0"/>
        <v>0</v>
      </c>
      <c r="M6" s="13"/>
      <c r="N6" s="13"/>
      <c r="O6" s="13"/>
      <c r="P6" s="13"/>
      <c r="Q6" s="13"/>
      <c r="R6" s="13"/>
      <c r="S6" s="13"/>
    </row>
    <row r="7" spans="1:19" x14ac:dyDescent="0.25">
      <c r="A7" s="15" t="s">
        <v>176</v>
      </c>
      <c r="B7" s="15">
        <v>73319.525141411999</v>
      </c>
      <c r="E7" s="15"/>
      <c r="F7" s="17" t="s">
        <v>176</v>
      </c>
      <c r="G7" s="15">
        <v>73319.525141411999</v>
      </c>
      <c r="H7" s="15">
        <v>73319.525141411999</v>
      </c>
      <c r="J7" s="25"/>
      <c r="L7" s="13">
        <f t="shared" si="0"/>
        <v>0</v>
      </c>
      <c r="M7" s="13"/>
      <c r="N7" s="13"/>
      <c r="O7" s="13"/>
      <c r="P7" s="13"/>
      <c r="Q7" s="13"/>
      <c r="R7" s="13"/>
      <c r="S7" s="13"/>
    </row>
    <row r="8" spans="1:19" x14ac:dyDescent="0.25">
      <c r="A8" s="15" t="s">
        <v>177</v>
      </c>
      <c r="B8" s="15">
        <v>527.82561190700005</v>
      </c>
      <c r="E8" s="15"/>
      <c r="F8" s="17" t="s">
        <v>177</v>
      </c>
      <c r="G8" s="15">
        <v>527.82561190700005</v>
      </c>
      <c r="H8" s="15">
        <v>527.82561190700005</v>
      </c>
      <c r="J8" s="25"/>
      <c r="L8" s="13">
        <f t="shared" si="0"/>
        <v>0</v>
      </c>
      <c r="M8" s="13"/>
      <c r="N8" s="13"/>
      <c r="O8" s="13"/>
      <c r="P8" s="13"/>
      <c r="Q8" s="13"/>
      <c r="R8" s="13"/>
      <c r="S8" s="13"/>
    </row>
    <row r="9" spans="1:19" x14ac:dyDescent="0.25">
      <c r="A9" s="15" t="s">
        <v>178</v>
      </c>
      <c r="B9" s="15">
        <v>476.55161996300001</v>
      </c>
      <c r="E9" s="15"/>
      <c r="F9" s="17" t="s">
        <v>178</v>
      </c>
      <c r="G9" s="15">
        <v>476.55161996300001</v>
      </c>
      <c r="H9" s="15">
        <v>476.55161996300001</v>
      </c>
      <c r="J9" s="25"/>
      <c r="L9" s="13">
        <f t="shared" si="0"/>
        <v>0</v>
      </c>
      <c r="M9" s="13"/>
      <c r="N9" s="13"/>
      <c r="O9" s="13"/>
      <c r="P9" s="13"/>
      <c r="Q9" s="13"/>
      <c r="R9" s="13"/>
      <c r="S9" s="13"/>
    </row>
    <row r="10" spans="1:19" x14ac:dyDescent="0.25">
      <c r="A10" s="15" t="s">
        <v>179</v>
      </c>
      <c r="B10" s="15">
        <v>0.6060085247</v>
      </c>
      <c r="E10" s="15"/>
      <c r="F10" s="17" t="s">
        <v>179</v>
      </c>
      <c r="G10" s="15">
        <v>0.6060085247</v>
      </c>
      <c r="H10" s="15">
        <v>0.6060085247</v>
      </c>
      <c r="J10" s="25"/>
      <c r="L10" s="13">
        <f t="shared" si="0"/>
        <v>0</v>
      </c>
      <c r="M10" s="13"/>
      <c r="N10" s="13"/>
      <c r="O10" s="13"/>
      <c r="P10" s="13"/>
      <c r="Q10" s="13"/>
      <c r="R10" s="13"/>
      <c r="S10" s="13"/>
    </row>
    <row r="11" spans="1:19" x14ac:dyDescent="0.25">
      <c r="A11" s="15" t="s">
        <v>180</v>
      </c>
      <c r="B11" s="15">
        <v>41151.877919239989</v>
      </c>
      <c r="E11" s="15"/>
      <c r="F11" s="17" t="s">
        <v>180</v>
      </c>
      <c r="G11" s="15">
        <v>41151.877919239989</v>
      </c>
      <c r="H11" s="15">
        <v>41151.877919239989</v>
      </c>
      <c r="J11" s="25"/>
      <c r="L11" s="13">
        <f t="shared" si="0"/>
        <v>0</v>
      </c>
      <c r="M11" s="13"/>
      <c r="N11" s="13"/>
      <c r="O11" s="13"/>
      <c r="P11" s="13"/>
      <c r="Q11" s="13"/>
      <c r="R11" s="13"/>
      <c r="S11" s="13"/>
    </row>
    <row r="12" spans="1:19" x14ac:dyDescent="0.25">
      <c r="A12" s="15" t="s">
        <v>181</v>
      </c>
      <c r="B12" s="15">
        <v>6350.0696425021024</v>
      </c>
      <c r="E12" s="15"/>
      <c r="F12" s="17" t="s">
        <v>181</v>
      </c>
      <c r="G12" s="15">
        <v>6350.0696425021024</v>
      </c>
      <c r="H12" s="15">
        <v>6350.0696425021024</v>
      </c>
      <c r="J12" s="25"/>
      <c r="L12" s="13">
        <f t="shared" si="0"/>
        <v>0</v>
      </c>
      <c r="M12" s="13"/>
      <c r="N12" s="13"/>
      <c r="O12" s="13"/>
      <c r="P12" s="13"/>
      <c r="Q12" s="13"/>
      <c r="R12" s="13"/>
      <c r="S12" s="13"/>
    </row>
    <row r="13" spans="1:19" x14ac:dyDescent="0.25">
      <c r="A13" s="15" t="s">
        <v>182</v>
      </c>
      <c r="B13" s="15">
        <v>46763.801695171009</v>
      </c>
      <c r="E13" s="15"/>
      <c r="F13" s="17" t="s">
        <v>182</v>
      </c>
      <c r="G13" s="15">
        <v>46763.801695171009</v>
      </c>
      <c r="H13" s="15">
        <v>46763.801695171009</v>
      </c>
      <c r="J13" s="25"/>
      <c r="L13" s="13">
        <f t="shared" si="0"/>
        <v>0</v>
      </c>
      <c r="M13" s="13"/>
      <c r="N13" s="13"/>
      <c r="O13" s="13"/>
      <c r="P13" s="13"/>
      <c r="Q13" s="13"/>
      <c r="R13" s="13"/>
      <c r="S13" s="13"/>
    </row>
    <row r="14" spans="1:19" x14ac:dyDescent="0.25">
      <c r="A14" s="15" t="s">
        <v>183</v>
      </c>
      <c r="B14" s="15">
        <v>11211.8516936744</v>
      </c>
      <c r="E14" s="15"/>
      <c r="F14" s="17" t="s">
        <v>183</v>
      </c>
      <c r="G14" s="15">
        <v>11211.8516936744</v>
      </c>
      <c r="H14" s="15">
        <v>11211.8516936744</v>
      </c>
      <c r="J14" s="25"/>
      <c r="L14" s="13">
        <f t="shared" si="0"/>
        <v>0</v>
      </c>
      <c r="M14" s="13"/>
      <c r="N14" s="13"/>
      <c r="O14" s="13"/>
      <c r="P14" s="13"/>
      <c r="Q14" s="13"/>
      <c r="R14" s="13"/>
      <c r="S14" s="13"/>
    </row>
    <row r="15" spans="1:19" x14ac:dyDescent="0.25">
      <c r="A15" s="15" t="s">
        <v>184</v>
      </c>
      <c r="B15" s="15">
        <v>16060.9251443463</v>
      </c>
      <c r="E15" s="15"/>
      <c r="F15" s="17" t="s">
        <v>184</v>
      </c>
      <c r="G15" s="15">
        <v>16060.9251443463</v>
      </c>
      <c r="H15" s="15">
        <v>16060.9251443463</v>
      </c>
      <c r="J15" s="25"/>
      <c r="L15" s="13">
        <f t="shared" si="0"/>
        <v>0</v>
      </c>
      <c r="M15" s="13"/>
      <c r="N15" s="13"/>
      <c r="O15" s="13"/>
      <c r="P15" s="13"/>
      <c r="Q15" s="13"/>
      <c r="R15" s="13"/>
      <c r="S15" s="13"/>
    </row>
    <row r="16" spans="1:19" x14ac:dyDescent="0.25">
      <c r="A16" s="15" t="s">
        <v>185</v>
      </c>
      <c r="B16" s="15">
        <v>15874.949527132992</v>
      </c>
      <c r="E16" s="15"/>
      <c r="F16" s="17" t="s">
        <v>185</v>
      </c>
      <c r="G16" s="15">
        <v>15874.949527132992</v>
      </c>
      <c r="H16" s="15">
        <v>15874.949527132992</v>
      </c>
      <c r="J16" s="25"/>
      <c r="L16" s="13">
        <f t="shared" si="0"/>
        <v>0</v>
      </c>
      <c r="M16" s="13"/>
      <c r="N16" s="13"/>
      <c r="O16" s="13"/>
      <c r="P16" s="13"/>
      <c r="Q16" s="13"/>
      <c r="R16" s="13"/>
      <c r="S16" s="13"/>
    </row>
    <row r="17" spans="1:19" x14ac:dyDescent="0.25">
      <c r="A17" s="15" t="s">
        <v>186</v>
      </c>
      <c r="B17" s="15">
        <v>133165.34719468298</v>
      </c>
      <c r="E17" s="15"/>
      <c r="F17" s="17" t="s">
        <v>186</v>
      </c>
      <c r="G17" s="15">
        <v>133165.34719468298</v>
      </c>
      <c r="H17" s="15">
        <v>133165.34719468298</v>
      </c>
      <c r="J17" s="25"/>
      <c r="L17" s="13">
        <f t="shared" si="0"/>
        <v>0</v>
      </c>
      <c r="M17" s="13"/>
      <c r="N17" s="13"/>
      <c r="O17" s="13"/>
      <c r="P17" s="13"/>
      <c r="Q17" s="13"/>
      <c r="R17" s="13"/>
      <c r="S17" s="13"/>
    </row>
    <row r="18" spans="1:19" x14ac:dyDescent="0.25">
      <c r="A18" s="15" t="s">
        <v>187</v>
      </c>
      <c r="B18" s="15">
        <v>7442.6962064074014</v>
      </c>
      <c r="E18" s="15"/>
      <c r="F18" s="17" t="s">
        <v>187</v>
      </c>
      <c r="G18" s="15">
        <v>7442.6962064074014</v>
      </c>
      <c r="H18" s="15">
        <v>7442.6962064074014</v>
      </c>
      <c r="J18" s="25"/>
      <c r="L18" s="13">
        <f t="shared" si="0"/>
        <v>0</v>
      </c>
      <c r="M18" s="13"/>
      <c r="N18" s="13"/>
      <c r="O18" s="13"/>
      <c r="P18" s="13"/>
      <c r="Q18" s="13"/>
      <c r="R18" s="13"/>
      <c r="S18" s="13"/>
    </row>
    <row r="19" spans="1:19" x14ac:dyDescent="0.25">
      <c r="A19" s="15" t="s">
        <v>188</v>
      </c>
      <c r="B19" s="15">
        <v>7756.8090982405956</v>
      </c>
      <c r="E19" s="15"/>
      <c r="F19" s="17" t="s">
        <v>188</v>
      </c>
      <c r="G19" s="15">
        <v>7756.8090982405956</v>
      </c>
      <c r="H19" s="15">
        <v>7756.8090982405956</v>
      </c>
      <c r="J19" s="25"/>
      <c r="L19" s="13">
        <f t="shared" si="0"/>
        <v>0</v>
      </c>
      <c r="M19" s="13"/>
      <c r="N19" s="13"/>
      <c r="O19" s="13"/>
      <c r="P19" s="13"/>
      <c r="Q19" s="13"/>
      <c r="R19" s="13"/>
      <c r="S19" s="13"/>
    </row>
    <row r="20" spans="1:19" x14ac:dyDescent="0.25">
      <c r="A20" s="15" t="s">
        <v>189</v>
      </c>
      <c r="B20" s="15">
        <v>777.02703206100011</v>
      </c>
      <c r="E20" s="15"/>
      <c r="F20" s="17" t="s">
        <v>189</v>
      </c>
      <c r="G20" s="15">
        <v>777.02703206100011</v>
      </c>
      <c r="H20" s="15">
        <v>777.02703206100011</v>
      </c>
      <c r="J20" s="25"/>
      <c r="L20" s="13">
        <f t="shared" si="0"/>
        <v>0</v>
      </c>
      <c r="M20" s="13"/>
      <c r="N20" s="13"/>
      <c r="O20" s="13"/>
      <c r="P20" s="13"/>
      <c r="Q20" s="13"/>
      <c r="R20" s="13"/>
      <c r="S20" s="13"/>
    </row>
    <row r="21" spans="1:19" x14ac:dyDescent="0.25">
      <c r="A21" s="15" t="s">
        <v>190</v>
      </c>
      <c r="B21" s="15">
        <v>1720.9790653053999</v>
      </c>
      <c r="E21" s="15"/>
      <c r="F21" s="17" t="s">
        <v>190</v>
      </c>
      <c r="G21" s="15">
        <v>1720.9790653053999</v>
      </c>
      <c r="H21" s="15">
        <v>1720.9790653053999</v>
      </c>
      <c r="J21" s="25"/>
      <c r="L21" s="13">
        <f t="shared" si="0"/>
        <v>0</v>
      </c>
      <c r="M21" s="13"/>
      <c r="N21" s="13"/>
      <c r="O21" s="13"/>
      <c r="P21" s="13"/>
      <c r="Q21" s="13"/>
      <c r="R21" s="13"/>
      <c r="S21" s="13"/>
    </row>
    <row r="22" spans="1:19" x14ac:dyDescent="0.25">
      <c r="A22" s="15" t="s">
        <v>191</v>
      </c>
      <c r="B22" s="15">
        <v>754.25816215789996</v>
      </c>
      <c r="E22" s="15"/>
      <c r="F22" s="17" t="s">
        <v>191</v>
      </c>
      <c r="G22" s="15">
        <v>754.25816215789996</v>
      </c>
      <c r="H22" s="15">
        <v>754.25816215789996</v>
      </c>
      <c r="J22" s="25"/>
      <c r="L22" s="13">
        <f t="shared" si="0"/>
        <v>0</v>
      </c>
      <c r="M22" s="13"/>
      <c r="N22" s="13"/>
      <c r="O22" s="13"/>
      <c r="P22" s="13"/>
      <c r="Q22" s="13"/>
      <c r="R22" s="13"/>
      <c r="S22" s="13"/>
    </row>
    <row r="23" spans="1:19" x14ac:dyDescent="0.25">
      <c r="A23" s="15" t="s">
        <v>192</v>
      </c>
      <c r="B23" s="15">
        <v>18979.807952456493</v>
      </c>
      <c r="E23" s="15"/>
      <c r="F23" s="17" t="s">
        <v>192</v>
      </c>
      <c r="G23" s="15">
        <v>18979.807952456493</v>
      </c>
      <c r="H23" s="15">
        <v>18979.807952456493</v>
      </c>
      <c r="J23" s="25"/>
      <c r="L23" s="13">
        <f t="shared" si="0"/>
        <v>0</v>
      </c>
      <c r="M23" s="13"/>
      <c r="N23" s="13"/>
      <c r="O23" s="13"/>
      <c r="P23" s="13"/>
      <c r="Q23" s="13"/>
      <c r="R23" s="13"/>
      <c r="S23" s="13"/>
    </row>
    <row r="24" spans="1:19" x14ac:dyDescent="0.25">
      <c r="A24" s="15" t="s">
        <v>193</v>
      </c>
      <c r="B24" s="15">
        <v>36367.193788055112</v>
      </c>
      <c r="E24" s="15"/>
      <c r="F24" s="17" t="s">
        <v>193</v>
      </c>
      <c r="G24" s="15">
        <v>36367.193788055112</v>
      </c>
      <c r="H24" s="15">
        <v>36367.193788055112</v>
      </c>
      <c r="J24" s="25"/>
      <c r="L24" s="13">
        <f t="shared" si="0"/>
        <v>0</v>
      </c>
      <c r="M24" s="13"/>
      <c r="N24" s="13"/>
      <c r="O24" s="13"/>
      <c r="P24" s="13"/>
      <c r="Q24" s="13"/>
      <c r="R24" s="13"/>
      <c r="S24" s="13"/>
    </row>
    <row r="25" spans="1:19" x14ac:dyDescent="0.25">
      <c r="A25" s="15" t="s">
        <v>194</v>
      </c>
      <c r="B25" s="15">
        <v>5619.3685186359999</v>
      </c>
      <c r="E25" s="15"/>
      <c r="F25" s="17" t="s">
        <v>194</v>
      </c>
      <c r="G25" s="15">
        <v>5619.3685186359999</v>
      </c>
      <c r="H25" s="15">
        <v>5619.3685186359999</v>
      </c>
      <c r="J25" s="25"/>
      <c r="L25" s="13">
        <f t="shared" si="0"/>
        <v>0</v>
      </c>
      <c r="M25" s="13"/>
      <c r="N25" s="13"/>
      <c r="O25" s="13"/>
      <c r="P25" s="13"/>
      <c r="Q25" s="13"/>
      <c r="R25" s="13"/>
      <c r="S25" s="13"/>
    </row>
    <row r="26" spans="1:19" x14ac:dyDescent="0.25">
      <c r="A26" s="15" t="s">
        <v>195</v>
      </c>
      <c r="B26" s="15">
        <v>22605.451426681397</v>
      </c>
      <c r="E26" s="15"/>
      <c r="F26" s="17" t="s">
        <v>195</v>
      </c>
      <c r="G26" s="15">
        <v>22605.451426681397</v>
      </c>
      <c r="H26" s="15">
        <v>22605.451426681397</v>
      </c>
      <c r="J26" s="25"/>
      <c r="L26" s="13">
        <f t="shared" si="0"/>
        <v>0</v>
      </c>
      <c r="M26" s="13"/>
      <c r="N26" s="13"/>
      <c r="O26" s="13"/>
      <c r="P26" s="13"/>
      <c r="Q26" s="13"/>
      <c r="R26" s="13"/>
      <c r="S26" s="13"/>
    </row>
    <row r="27" spans="1:19" x14ac:dyDescent="0.25">
      <c r="A27" s="15" t="s">
        <v>196</v>
      </c>
      <c r="B27" s="15">
        <v>47466.752210302984</v>
      </c>
      <c r="E27" s="15"/>
      <c r="F27" s="17" t="s">
        <v>196</v>
      </c>
      <c r="G27" s="15">
        <v>47466.752210302984</v>
      </c>
      <c r="H27" s="15">
        <v>47466.752210302984</v>
      </c>
      <c r="J27" s="25"/>
      <c r="L27" s="13">
        <f t="shared" si="0"/>
        <v>0</v>
      </c>
      <c r="M27" s="13"/>
      <c r="N27" s="13"/>
      <c r="O27" s="13"/>
      <c r="P27" s="13"/>
      <c r="Q27" s="13"/>
      <c r="R27" s="13"/>
      <c r="S27" s="13"/>
    </row>
    <row r="28" spans="1:19" x14ac:dyDescent="0.25">
      <c r="A28" s="15" t="s">
        <v>197</v>
      </c>
      <c r="B28" s="15">
        <v>86032.371832369972</v>
      </c>
      <c r="E28" s="15"/>
      <c r="F28" s="17" t="s">
        <v>197</v>
      </c>
      <c r="G28" s="15">
        <v>86032.371832369972</v>
      </c>
      <c r="H28" s="15">
        <v>86032.371832369972</v>
      </c>
      <c r="J28" s="25"/>
      <c r="L28" s="13">
        <f t="shared" si="0"/>
        <v>0</v>
      </c>
      <c r="M28" s="13"/>
      <c r="N28" s="13"/>
      <c r="O28" s="13"/>
      <c r="P28" s="13"/>
      <c r="Q28" s="13"/>
      <c r="R28" s="13"/>
      <c r="S28" s="13"/>
    </row>
    <row r="29" spans="1:19" x14ac:dyDescent="0.25">
      <c r="A29" s="15" t="s">
        <v>198</v>
      </c>
      <c r="B29" s="15">
        <v>13073.4266309879</v>
      </c>
      <c r="E29" s="15"/>
      <c r="F29" s="17" t="s">
        <v>198</v>
      </c>
      <c r="G29" s="15">
        <v>13073.4266309879</v>
      </c>
      <c r="H29" s="15">
        <v>13073.4266309879</v>
      </c>
      <c r="J29" s="25"/>
      <c r="L29" s="13">
        <f t="shared" si="0"/>
        <v>0</v>
      </c>
      <c r="M29" s="13"/>
      <c r="N29" s="13"/>
      <c r="O29" s="13"/>
      <c r="P29" s="13"/>
      <c r="Q29" s="13"/>
      <c r="R29" s="13"/>
      <c r="S29" s="13"/>
    </row>
    <row r="30" spans="1:19" x14ac:dyDescent="0.25">
      <c r="A30" s="15" t="s">
        <v>199</v>
      </c>
      <c r="B30" s="15">
        <v>308.356333119</v>
      </c>
      <c r="E30" s="15"/>
      <c r="F30" s="17" t="s">
        <v>199</v>
      </c>
      <c r="G30" s="15">
        <v>308.356333119</v>
      </c>
      <c r="H30" s="15">
        <v>308.356333119</v>
      </c>
      <c r="J30" s="25"/>
      <c r="L30" s="13">
        <f t="shared" si="0"/>
        <v>0</v>
      </c>
      <c r="M30" s="13"/>
      <c r="N30" s="13"/>
      <c r="O30" s="13"/>
      <c r="P30" s="13"/>
      <c r="Q30" s="13"/>
      <c r="R30" s="13"/>
      <c r="S30" s="13"/>
    </row>
    <row r="31" spans="1:19" x14ac:dyDescent="0.25">
      <c r="A31" s="15" t="s">
        <v>200</v>
      </c>
      <c r="B31" s="15">
        <v>506.31623475769999</v>
      </c>
      <c r="E31" s="15"/>
      <c r="F31" s="17" t="s">
        <v>200</v>
      </c>
      <c r="G31" s="15">
        <v>506.31623475769999</v>
      </c>
      <c r="H31" s="15">
        <v>506.31623475769999</v>
      </c>
      <c r="J31" s="25"/>
      <c r="L31" s="13">
        <f t="shared" si="0"/>
        <v>0</v>
      </c>
      <c r="M31" s="13"/>
      <c r="N31" s="13"/>
      <c r="O31" s="13"/>
      <c r="P31" s="13"/>
      <c r="Q31" s="13"/>
      <c r="R31" s="13"/>
      <c r="S31" s="13"/>
    </row>
    <row r="32" spans="1:19" x14ac:dyDescent="0.25">
      <c r="A32" s="15" t="s">
        <v>201</v>
      </c>
      <c r="B32" s="15">
        <v>17503.216454875095</v>
      </c>
      <c r="E32" s="15"/>
      <c r="F32" s="17" t="s">
        <v>201</v>
      </c>
      <c r="G32" s="15">
        <v>17503.216454875095</v>
      </c>
      <c r="H32" s="15">
        <v>17503.216454875095</v>
      </c>
      <c r="J32" s="25"/>
      <c r="L32" s="13">
        <f t="shared" si="0"/>
        <v>0</v>
      </c>
      <c r="M32" s="13"/>
      <c r="N32" s="13"/>
      <c r="O32" s="13"/>
      <c r="P32" s="13"/>
      <c r="Q32" s="13"/>
      <c r="R32" s="13"/>
      <c r="S32" s="13"/>
    </row>
    <row r="33" spans="1:19" x14ac:dyDescent="0.25">
      <c r="A33" s="15" t="s">
        <v>202</v>
      </c>
      <c r="B33" s="15">
        <v>4296.6956996441004</v>
      </c>
      <c r="E33" s="15"/>
      <c r="F33" s="17" t="s">
        <v>202</v>
      </c>
      <c r="G33" s="15">
        <v>4296.6956996441004</v>
      </c>
      <c r="H33" s="15">
        <v>4296.6956996441004</v>
      </c>
      <c r="J33" s="25"/>
      <c r="L33" s="13">
        <f t="shared" si="0"/>
        <v>0</v>
      </c>
      <c r="M33" s="13"/>
      <c r="N33" s="13"/>
      <c r="O33" s="13"/>
      <c r="P33" s="13"/>
      <c r="Q33" s="13"/>
      <c r="R33" s="13"/>
      <c r="S33" s="13"/>
    </row>
    <row r="34" spans="1:19" x14ac:dyDescent="0.25">
      <c r="A34" s="15" t="s">
        <v>203</v>
      </c>
      <c r="B34" s="15">
        <v>6064.4088003953984</v>
      </c>
      <c r="E34" s="15"/>
      <c r="F34" s="17" t="s">
        <v>203</v>
      </c>
      <c r="G34" s="15">
        <v>6064.4088003953984</v>
      </c>
      <c r="H34" s="15">
        <v>6064.4088003953984</v>
      </c>
      <c r="J34" s="25"/>
      <c r="L34" s="13">
        <f t="shared" si="0"/>
        <v>0</v>
      </c>
      <c r="M34" s="13"/>
      <c r="N34" s="13"/>
      <c r="O34" s="13"/>
      <c r="P34" s="13"/>
      <c r="Q34" s="13"/>
      <c r="R34" s="13"/>
      <c r="S34" s="13"/>
    </row>
    <row r="35" spans="1:19" x14ac:dyDescent="0.25">
      <c r="A35" s="15" t="s">
        <v>204</v>
      </c>
      <c r="B35" s="15">
        <v>75230.252496339977</v>
      </c>
      <c r="E35" s="15"/>
      <c r="F35" s="17" t="s">
        <v>204</v>
      </c>
      <c r="G35" s="15">
        <v>75230.252496339977</v>
      </c>
      <c r="H35" s="15">
        <v>75230.252496339977</v>
      </c>
      <c r="J35" s="25"/>
      <c r="L35" s="13">
        <f t="shared" si="0"/>
        <v>0</v>
      </c>
      <c r="M35" s="13"/>
      <c r="N35" s="13"/>
      <c r="O35" s="13"/>
      <c r="P35" s="13"/>
      <c r="Q35" s="13"/>
      <c r="R35" s="13"/>
      <c r="S35" s="13"/>
    </row>
    <row r="36" spans="1:19" x14ac:dyDescent="0.25">
      <c r="A36" s="15" t="s">
        <v>205</v>
      </c>
      <c r="B36" s="15">
        <v>7090.1714485478033</v>
      </c>
      <c r="E36" s="15"/>
      <c r="F36" s="17" t="s">
        <v>205</v>
      </c>
      <c r="G36" s="15">
        <v>7090.1714485478033</v>
      </c>
      <c r="H36" s="15">
        <v>7090.1714485478033</v>
      </c>
      <c r="J36" s="25"/>
      <c r="L36" s="13">
        <f t="shared" si="0"/>
        <v>0</v>
      </c>
      <c r="M36" s="13"/>
      <c r="N36" s="13"/>
      <c r="O36" s="13"/>
      <c r="P36" s="13"/>
      <c r="Q36" s="13"/>
      <c r="R36" s="13"/>
      <c r="S36" s="13"/>
    </row>
    <row r="37" spans="1:19" x14ac:dyDescent="0.25">
      <c r="A37" s="15" t="s">
        <v>206</v>
      </c>
      <c r="B37" s="15">
        <v>87304.073566318984</v>
      </c>
      <c r="E37" s="15"/>
      <c r="F37" s="17" t="s">
        <v>206</v>
      </c>
      <c r="G37" s="15">
        <v>87304.073566318984</v>
      </c>
      <c r="H37" s="15">
        <v>87304.073566318984</v>
      </c>
      <c r="J37" s="25"/>
      <c r="L37" s="13">
        <f t="shared" si="0"/>
        <v>0</v>
      </c>
      <c r="M37" s="13"/>
      <c r="N37" s="13"/>
      <c r="O37" s="13"/>
      <c r="P37" s="13"/>
      <c r="Q37" s="13"/>
      <c r="R37" s="13"/>
      <c r="S37" s="13"/>
    </row>
    <row r="38" spans="1:19" x14ac:dyDescent="0.25">
      <c r="A38" s="15" t="s">
        <v>207</v>
      </c>
      <c r="B38" s="15">
        <v>11985.760370056005</v>
      </c>
      <c r="E38" s="15"/>
      <c r="F38" s="17" t="s">
        <v>207</v>
      </c>
      <c r="G38" s="15">
        <v>11985.760370056005</v>
      </c>
      <c r="H38" s="15">
        <v>11985.760370056005</v>
      </c>
      <c r="J38" s="25"/>
      <c r="L38" s="13">
        <f t="shared" si="0"/>
        <v>0</v>
      </c>
      <c r="M38" s="13"/>
      <c r="N38" s="13"/>
      <c r="O38" s="13"/>
      <c r="P38" s="13"/>
      <c r="Q38" s="13"/>
      <c r="R38" s="13"/>
      <c r="S38" s="13"/>
    </row>
    <row r="39" spans="1:19" x14ac:dyDescent="0.25">
      <c r="A39" s="15" t="s">
        <v>208</v>
      </c>
      <c r="B39" s="15">
        <v>4277.3912322365995</v>
      </c>
      <c r="E39" s="15"/>
      <c r="F39" s="17" t="s">
        <v>208</v>
      </c>
      <c r="G39" s="15">
        <v>4277.3912322365995</v>
      </c>
      <c r="H39" s="15">
        <v>4277.3912322365995</v>
      </c>
      <c r="J39" s="25"/>
      <c r="L39" s="13">
        <f t="shared" si="0"/>
        <v>0</v>
      </c>
      <c r="M39" s="13"/>
      <c r="N39" s="13"/>
      <c r="O39" s="13"/>
      <c r="P39" s="13"/>
      <c r="Q39" s="13"/>
      <c r="R39" s="13"/>
      <c r="S39" s="13"/>
    </row>
    <row r="40" spans="1:19" x14ac:dyDescent="0.25">
      <c r="A40" s="15" t="s">
        <v>209</v>
      </c>
      <c r="B40" s="15">
        <v>92.495905933000003</v>
      </c>
      <c r="E40" s="15"/>
      <c r="F40" s="17" t="s">
        <v>209</v>
      </c>
      <c r="G40" s="15">
        <v>92.495905933000003</v>
      </c>
      <c r="H40" s="15">
        <v>92.495905933000003</v>
      </c>
      <c r="J40" s="25"/>
      <c r="L40" s="13">
        <f t="shared" si="0"/>
        <v>0</v>
      </c>
      <c r="M40" s="13"/>
      <c r="N40" s="13"/>
      <c r="O40" s="13"/>
      <c r="P40" s="13"/>
      <c r="Q40" s="13"/>
      <c r="R40" s="13"/>
      <c r="S40" s="13"/>
    </row>
    <row r="41" spans="1:19" x14ac:dyDescent="0.25">
      <c r="A41" s="15" t="s">
        <v>210</v>
      </c>
      <c r="B41" s="15">
        <v>3333.2477384570016</v>
      </c>
      <c r="E41" s="15"/>
      <c r="F41" s="17" t="s">
        <v>210</v>
      </c>
      <c r="G41" s="15">
        <v>3333.2477384570016</v>
      </c>
      <c r="H41" s="15">
        <v>3333.2477384570016</v>
      </c>
      <c r="J41" s="25"/>
      <c r="L41" s="13">
        <f t="shared" si="0"/>
        <v>0</v>
      </c>
      <c r="M41" s="13"/>
      <c r="N41" s="13"/>
      <c r="O41" s="13"/>
      <c r="P41" s="13"/>
      <c r="Q41" s="13"/>
      <c r="R41" s="13"/>
      <c r="S41" s="13"/>
    </row>
    <row r="42" spans="1:19" x14ac:dyDescent="0.25">
      <c r="A42" s="15" t="s">
        <v>211</v>
      </c>
      <c r="B42" s="15">
        <v>60290.729813133999</v>
      </c>
      <c r="E42" s="15"/>
      <c r="F42" s="17" t="s">
        <v>211</v>
      </c>
      <c r="G42" s="15">
        <v>60290.729813133999</v>
      </c>
      <c r="H42" s="15">
        <v>60290.729813133999</v>
      </c>
      <c r="J42" s="25"/>
      <c r="L42" s="13">
        <f t="shared" si="0"/>
        <v>0</v>
      </c>
      <c r="M42" s="13"/>
      <c r="N42" s="13"/>
      <c r="O42" s="13"/>
      <c r="P42" s="13"/>
      <c r="Q42" s="13"/>
      <c r="R42" s="13"/>
      <c r="S42" s="13"/>
    </row>
    <row r="43" spans="1:19" x14ac:dyDescent="0.25">
      <c r="A43" s="15" t="s">
        <v>212</v>
      </c>
      <c r="B43" s="15">
        <v>4763.9843981853019</v>
      </c>
      <c r="E43" s="15"/>
      <c r="F43" s="17" t="s">
        <v>212</v>
      </c>
      <c r="G43" s="15">
        <v>4763.9843981853019</v>
      </c>
      <c r="H43" s="15">
        <v>4763.9843981853019</v>
      </c>
      <c r="J43" s="25"/>
      <c r="L43" s="13">
        <f t="shared" si="0"/>
        <v>0</v>
      </c>
      <c r="M43" s="13"/>
      <c r="N43" s="13"/>
      <c r="O43" s="13"/>
      <c r="P43" s="13"/>
      <c r="Q43" s="13"/>
      <c r="R43" s="13"/>
      <c r="S43" s="13"/>
    </row>
    <row r="44" spans="1:19" x14ac:dyDescent="0.25">
      <c r="A44" s="15" t="s">
        <v>213</v>
      </c>
      <c r="B44" s="15">
        <v>229660.97838203647</v>
      </c>
      <c r="E44" s="15"/>
      <c r="F44" s="17" t="s">
        <v>213</v>
      </c>
      <c r="G44" s="15">
        <v>229660.97838203647</v>
      </c>
      <c r="H44" s="15">
        <v>229660.97838203647</v>
      </c>
      <c r="J44" s="25"/>
      <c r="L44" s="13">
        <f t="shared" si="0"/>
        <v>0</v>
      </c>
      <c r="M44" s="13"/>
      <c r="N44" s="13"/>
      <c r="O44" s="13"/>
      <c r="P44" s="13"/>
      <c r="Q44" s="13"/>
      <c r="R44" s="13"/>
      <c r="S44" s="13"/>
    </row>
    <row r="45" spans="1:19" x14ac:dyDescent="0.25">
      <c r="A45" s="15" t="s">
        <v>214</v>
      </c>
      <c r="B45" s="15">
        <v>18455.805707449003</v>
      </c>
      <c r="E45" s="15"/>
      <c r="F45" s="17" t="s">
        <v>214</v>
      </c>
      <c r="G45" s="15">
        <v>18455.805707449003</v>
      </c>
      <c r="H45" s="15">
        <v>18455.805707449003</v>
      </c>
      <c r="J45" s="25"/>
      <c r="L45" s="13">
        <f t="shared" si="0"/>
        <v>0</v>
      </c>
      <c r="M45" s="13"/>
      <c r="N45" s="13"/>
      <c r="O45" s="13"/>
      <c r="P45" s="13"/>
      <c r="Q45" s="13"/>
      <c r="R45" s="13"/>
      <c r="S45" s="13"/>
    </row>
    <row r="46" spans="1:19" x14ac:dyDescent="0.25">
      <c r="A46" s="15" t="s">
        <v>215</v>
      </c>
      <c r="B46" s="15">
        <v>537.94269338000004</v>
      </c>
      <c r="E46" s="15"/>
      <c r="F46" s="17" t="s">
        <v>215</v>
      </c>
      <c r="G46" s="15">
        <v>537.94269338000004</v>
      </c>
      <c r="H46" s="15">
        <v>537.94269338000004</v>
      </c>
      <c r="J46" s="25"/>
      <c r="L46" s="13">
        <f t="shared" si="0"/>
        <v>0</v>
      </c>
      <c r="M46" s="13"/>
      <c r="N46" s="13"/>
      <c r="O46" s="13"/>
      <c r="P46" s="13"/>
      <c r="Q46" s="13"/>
      <c r="R46" s="13"/>
      <c r="S46" s="13"/>
    </row>
    <row r="47" spans="1:19" x14ac:dyDescent="0.25">
      <c r="A47" s="15" t="s">
        <v>216</v>
      </c>
      <c r="B47" s="15">
        <v>5285.6543118437012</v>
      </c>
      <c r="E47" s="15"/>
      <c r="F47" s="17" t="s">
        <v>216</v>
      </c>
      <c r="G47" s="15">
        <v>5285.6543118437012</v>
      </c>
      <c r="H47" s="15">
        <v>5285.6543118437012</v>
      </c>
      <c r="J47" s="25"/>
      <c r="L47" s="13">
        <f t="shared" si="0"/>
        <v>0</v>
      </c>
      <c r="M47" s="13"/>
      <c r="N47" s="13"/>
      <c r="O47" s="13"/>
      <c r="P47" s="13"/>
      <c r="Q47" s="13"/>
      <c r="R47" s="13"/>
      <c r="S47" s="13"/>
    </row>
    <row r="48" spans="1:19" x14ac:dyDescent="0.25">
      <c r="A48" s="15" t="s">
        <v>217</v>
      </c>
      <c r="B48" s="15">
        <v>36601.094477076702</v>
      </c>
      <c r="E48" s="15"/>
      <c r="F48" s="17" t="s">
        <v>217</v>
      </c>
      <c r="G48" s="15">
        <v>36601.094477076702</v>
      </c>
      <c r="H48" s="15">
        <v>36601.094477076702</v>
      </c>
      <c r="J48" s="25"/>
      <c r="L48" s="13">
        <f t="shared" si="0"/>
        <v>0</v>
      </c>
      <c r="M48" s="13"/>
      <c r="N48" s="13"/>
      <c r="O48" s="13"/>
      <c r="P48" s="13"/>
      <c r="Q48" s="13"/>
      <c r="R48" s="13"/>
      <c r="S48" s="13"/>
    </row>
    <row r="49" spans="1:19" x14ac:dyDescent="0.25">
      <c r="A49" s="15" t="s">
        <v>218</v>
      </c>
      <c r="B49" s="15">
        <v>1811.7249238100001</v>
      </c>
      <c r="E49" s="15"/>
      <c r="F49" s="17" t="s">
        <v>218</v>
      </c>
      <c r="G49" s="15">
        <v>1811.7249238100001</v>
      </c>
      <c r="H49" s="15">
        <v>1811.7249238100001</v>
      </c>
      <c r="J49" s="25"/>
      <c r="L49" s="13">
        <f t="shared" si="0"/>
        <v>0</v>
      </c>
      <c r="M49" s="13"/>
      <c r="N49" s="13"/>
      <c r="O49" s="13"/>
      <c r="P49" s="13"/>
      <c r="Q49" s="13"/>
      <c r="R49" s="13"/>
      <c r="S49" s="13"/>
    </row>
    <row r="50" spans="1:19" x14ac:dyDescent="0.25">
      <c r="A50" s="15" t="s">
        <v>219</v>
      </c>
      <c r="B50" s="15">
        <v>14185.347641900402</v>
      </c>
      <c r="E50" s="15"/>
      <c r="F50" s="17" t="s">
        <v>219</v>
      </c>
      <c r="G50" s="15">
        <v>14185.347641900402</v>
      </c>
      <c r="H50" s="15">
        <v>14185.347641900402</v>
      </c>
      <c r="J50" s="25"/>
      <c r="L50" s="13">
        <f t="shared" si="0"/>
        <v>0</v>
      </c>
      <c r="M50" s="13"/>
      <c r="N50" s="13"/>
      <c r="O50" s="13"/>
      <c r="P50" s="13"/>
      <c r="Q50" s="13"/>
      <c r="R50" s="13"/>
      <c r="S50" s="13"/>
    </row>
    <row r="51" spans="1:19" x14ac:dyDescent="0.25">
      <c r="A51" s="15" t="s">
        <v>220</v>
      </c>
      <c r="B51" s="15">
        <v>26608.418923207995</v>
      </c>
      <c r="E51" s="15"/>
      <c r="F51" s="17" t="s">
        <v>220</v>
      </c>
      <c r="G51" s="15">
        <v>26608.418923207995</v>
      </c>
      <c r="H51" s="15">
        <v>26608.418923207995</v>
      </c>
      <c r="J51" s="25"/>
      <c r="L51" s="13">
        <f t="shared" si="0"/>
        <v>0</v>
      </c>
      <c r="M51" s="13"/>
      <c r="N51" s="13"/>
      <c r="O51" s="13"/>
      <c r="P51" s="13"/>
      <c r="Q51" s="13"/>
      <c r="R51" s="13"/>
      <c r="S51" s="13"/>
    </row>
    <row r="52" spans="1:19" x14ac:dyDescent="0.25">
      <c r="A52" s="15"/>
      <c r="B52" s="15"/>
      <c r="C52" s="15"/>
      <c r="D52" s="15"/>
      <c r="E52" s="15"/>
      <c r="J52" s="25"/>
      <c r="L52" s="13" t="str">
        <f t="shared" si="0"/>
        <v/>
      </c>
      <c r="M52" s="13"/>
      <c r="P52" s="13"/>
      <c r="Q52" s="13"/>
      <c r="R52" s="13"/>
      <c r="S52" s="13"/>
    </row>
    <row r="53" spans="1:19" x14ac:dyDescent="0.25">
      <c r="B53" s="15"/>
      <c r="L53" s="13" t="str">
        <f t="shared" si="0"/>
        <v/>
      </c>
      <c r="M53" s="13"/>
      <c r="P53" s="13"/>
      <c r="Q53" s="13"/>
      <c r="R53" s="13"/>
      <c r="S53" s="13"/>
    </row>
    <row r="54" spans="1:19" x14ac:dyDescent="0.25">
      <c r="A54" s="15" t="s">
        <v>338</v>
      </c>
      <c r="B54" s="15"/>
      <c r="C54" s="15"/>
      <c r="D54" s="15"/>
      <c r="E54" s="15"/>
      <c r="F54" s="17" t="s">
        <v>339</v>
      </c>
      <c r="G54" s="15">
        <v>0</v>
      </c>
      <c r="H54" s="15">
        <v>0</v>
      </c>
      <c r="J54" s="25"/>
      <c r="L54" s="13" t="str">
        <f t="shared" si="0"/>
        <v/>
      </c>
      <c r="M54" s="13"/>
      <c r="N54" s="13"/>
      <c r="O54" s="13"/>
      <c r="P54" s="13"/>
      <c r="Q54" s="13"/>
      <c r="R54" s="13"/>
      <c r="S54" s="13"/>
    </row>
    <row r="55" spans="1:19" x14ac:dyDescent="0.25">
      <c r="A55" s="15" t="s">
        <v>340</v>
      </c>
      <c r="B55" s="15"/>
      <c r="C55" s="15"/>
      <c r="D55" s="15"/>
      <c r="E55" s="15"/>
      <c r="J55" s="25"/>
      <c r="L55" s="13" t="str">
        <f t="shared" si="0"/>
        <v/>
      </c>
      <c r="M55" s="13"/>
      <c r="N55" s="13"/>
      <c r="O55" s="13"/>
      <c r="P55" s="13"/>
      <c r="Q55" s="13"/>
      <c r="R55" s="13"/>
      <c r="S55" s="13"/>
    </row>
    <row r="56" spans="1:19" x14ac:dyDescent="0.25">
      <c r="A56" s="15" t="s">
        <v>341</v>
      </c>
      <c r="B56" s="15"/>
      <c r="C56" s="15"/>
      <c r="D56" s="15"/>
      <c r="E56" s="15"/>
      <c r="J56" s="25"/>
      <c r="L56" s="13" t="str">
        <f t="shared" si="0"/>
        <v/>
      </c>
      <c r="M56" s="13"/>
      <c r="N56" s="13"/>
      <c r="O56" s="13"/>
      <c r="P56" s="13"/>
      <c r="Q56" s="13"/>
      <c r="R56" s="13"/>
      <c r="S56" s="13"/>
    </row>
    <row r="57" spans="1:19" x14ac:dyDescent="0.25">
      <c r="A57" s="15" t="s">
        <v>342</v>
      </c>
      <c r="B57" s="15"/>
      <c r="C57" s="15"/>
      <c r="D57" s="15"/>
      <c r="E57" s="15"/>
      <c r="J57" s="25"/>
      <c r="L57" s="13" t="str">
        <f t="shared" si="0"/>
        <v/>
      </c>
      <c r="M57" s="13"/>
      <c r="N57" s="13"/>
      <c r="O57" s="13"/>
      <c r="P57" s="13"/>
      <c r="Q57" s="13"/>
      <c r="R57" s="13"/>
      <c r="S57" s="13"/>
    </row>
    <row r="58" spans="1:19" x14ac:dyDescent="0.25">
      <c r="A58" s="15" t="s">
        <v>343</v>
      </c>
      <c r="B58" s="15"/>
      <c r="C58" s="15"/>
      <c r="D58" s="15"/>
      <c r="E58" s="15"/>
      <c r="J58" s="25"/>
      <c r="L58" s="13" t="str">
        <f t="shared" si="0"/>
        <v/>
      </c>
      <c r="M58" s="13"/>
      <c r="Q58" s="13"/>
      <c r="R58" s="13"/>
      <c r="S58" s="13"/>
    </row>
    <row r="59" spans="1:19" x14ac:dyDescent="0.25">
      <c r="A59" s="15"/>
      <c r="B59" s="15"/>
      <c r="C59" s="15"/>
      <c r="D59" s="15"/>
      <c r="E59" s="15"/>
      <c r="J59" s="25"/>
      <c r="L59" s="13"/>
      <c r="M59" s="13"/>
      <c r="Q59" s="13"/>
      <c r="R59" s="13"/>
      <c r="S59" s="13"/>
    </row>
    <row r="60" spans="1:19" x14ac:dyDescent="0.25">
      <c r="A60" s="15"/>
      <c r="B60" s="15"/>
      <c r="C60" s="15"/>
      <c r="D60" s="15"/>
      <c r="E60" s="15"/>
      <c r="J60" s="25"/>
      <c r="L60" s="13" t="str">
        <f>IF(B60=0,"",(G60-B60)/B60)</f>
        <v/>
      </c>
      <c r="M60" s="13"/>
    </row>
    <row r="61" spans="1:19" x14ac:dyDescent="0.25">
      <c r="A61" s="1" t="s">
        <v>348</v>
      </c>
      <c r="B61" s="95">
        <f>SUM(B3:B59)</f>
        <v>1401044.6720724618</v>
      </c>
      <c r="C61" s="1"/>
      <c r="D61" s="1"/>
      <c r="E61" s="1"/>
      <c r="F61" s="1"/>
      <c r="G61" s="95">
        <f>SUM(G3:G59)</f>
        <v>1401044.6720724618</v>
      </c>
      <c r="H61" s="95">
        <f>SUM(H3:H59)</f>
        <v>1401044.6720724618</v>
      </c>
      <c r="L61" s="13"/>
      <c r="M61" s="13"/>
      <c r="N61" s="13"/>
      <c r="O61" s="13"/>
      <c r="P61" s="13"/>
    </row>
    <row r="62" spans="1:19" x14ac:dyDescent="0.25">
      <c r="A62" s="15" t="s">
        <v>222</v>
      </c>
      <c r="B62" s="15">
        <f>SUM(B3:B51)</f>
        <v>1401044.6720724618</v>
      </c>
      <c r="G62" s="15">
        <f>SUM(G3:G51)</f>
        <v>1401044.6720724618</v>
      </c>
      <c r="H62" s="15">
        <f>SUM(H3:H51)</f>
        <v>1401044.6720724618</v>
      </c>
    </row>
    <row r="63" spans="1:19" x14ac:dyDescent="0.25">
      <c r="A63" s="17" t="s">
        <v>223</v>
      </c>
      <c r="B63" s="15">
        <f>+B3+B5+B8+B9+B11+B12+B14+B15+B16+B17+B18+B19+B20+B21+B22+B23+B24+B25+B26+B28+B30+B31+B33+B34+B35+B36+B37+B39+B40+B41+B42+B43+B44+B46+B47+B49+B50+B10</f>
        <v>933514.33839225909</v>
      </c>
      <c r="G63" s="15">
        <f>+G3+G5+G8+G9+G11+G12+G14+G15+G16+G17+G18+G19+G20+G21+G22+G23+G24+G25+G26+G28+G30+G31+G33+G34+G35+G36+G37+G39+G40+G41+G42+G43+G44+G46+G47+G49+G50+G10</f>
        <v>933514.33839225909</v>
      </c>
      <c r="H63" s="15">
        <f>+H3+H5+H8+H9+H11+H12+H14+H15+H16+H17+H18+H19+H20+H21+H22+H23+H24+H25+H26+H28+H30+H31+H33+H34+H35+H36+H37+H39+H40+H41+H42+H43+H44+H46+H47+H49+H50+H10</f>
        <v>933514.33839225909</v>
      </c>
    </row>
    <row r="66" spans="2:2" x14ac:dyDescent="0.25">
      <c r="B66" s="15"/>
    </row>
    <row r="67" spans="2:2" x14ac:dyDescent="0.25">
      <c r="B67" s="15"/>
    </row>
    <row r="68" spans="2:2" x14ac:dyDescent="0.25">
      <c r="B68" s="15"/>
    </row>
  </sheetData>
  <mergeCells count="1">
    <mergeCell ref="B1:E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2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17" customWidth="1"/>
    <col min="2" max="14" width="9.140625" style="17" customWidth="1"/>
    <col min="15" max="15" width="11.140625" style="17" customWidth="1"/>
    <col min="16" max="16" width="15.140625" style="17" bestFit="1" customWidth="1"/>
    <col min="17" max="61" width="9.140625" style="28" customWidth="1"/>
    <col min="62" max="62" width="9.140625" style="17"/>
    <col min="63" max="63" width="9.140625" style="17" customWidth="1"/>
    <col min="64" max="16384" width="9.140625" style="17"/>
  </cols>
  <sheetData>
    <row r="1" spans="1:79" x14ac:dyDescent="0.25">
      <c r="B1" s="17" t="s">
        <v>328</v>
      </c>
      <c r="P1" s="17" t="s">
        <v>665</v>
      </c>
      <c r="BK1" s="17">
        <f>MIN(BK2:BK51)</f>
        <v>1.2683362438038928</v>
      </c>
      <c r="BL1" s="17" t="s">
        <v>349</v>
      </c>
      <c r="BO1" s="61"/>
    </row>
    <row r="2" spans="1:79" x14ac:dyDescent="0.25">
      <c r="A2" s="17" t="s">
        <v>350</v>
      </c>
      <c r="B2" s="17" t="s">
        <v>76</v>
      </c>
      <c r="C2" s="17" t="s">
        <v>161</v>
      </c>
      <c r="D2" s="17" t="s">
        <v>351</v>
      </c>
      <c r="E2" s="17" t="s">
        <v>42</v>
      </c>
      <c r="F2" s="17" t="s">
        <v>352</v>
      </c>
      <c r="G2" s="17" t="s">
        <v>353</v>
      </c>
      <c r="H2" s="17" t="s">
        <v>354</v>
      </c>
      <c r="I2" s="17" t="s">
        <v>355</v>
      </c>
      <c r="J2" s="17" t="s">
        <v>356</v>
      </c>
      <c r="K2" s="17" t="s">
        <v>291</v>
      </c>
      <c r="L2" s="17" t="s">
        <v>288</v>
      </c>
      <c r="M2" s="17" t="s">
        <v>286</v>
      </c>
      <c r="N2" s="17" t="s">
        <v>357</v>
      </c>
      <c r="P2" s="17" t="s">
        <v>335</v>
      </c>
      <c r="Q2" s="17" t="s">
        <v>358</v>
      </c>
      <c r="R2" s="17" t="s">
        <v>32</v>
      </c>
      <c r="S2" s="17" t="s">
        <v>359</v>
      </c>
      <c r="T2" s="17" t="s">
        <v>36</v>
      </c>
      <c r="U2" s="17" t="s">
        <v>38</v>
      </c>
      <c r="V2" s="17" t="s">
        <v>40</v>
      </c>
      <c r="W2" s="17" t="s">
        <v>360</v>
      </c>
      <c r="X2" s="17" t="s">
        <v>279</v>
      </c>
      <c r="Y2" s="17" t="s">
        <v>46</v>
      </c>
      <c r="Z2" s="17" t="s">
        <v>352</v>
      </c>
      <c r="AA2" s="17" t="s">
        <v>361</v>
      </c>
      <c r="AB2" s="17" t="s">
        <v>362</v>
      </c>
      <c r="AC2" s="17" t="s">
        <v>52</v>
      </c>
      <c r="AD2" s="17" t="s">
        <v>54</v>
      </c>
      <c r="AE2" s="17" t="s">
        <v>363</v>
      </c>
      <c r="AF2" s="17" t="s">
        <v>56</v>
      </c>
      <c r="AG2" s="17" t="s">
        <v>364</v>
      </c>
      <c r="AH2" s="17" t="s">
        <v>365</v>
      </c>
      <c r="AI2" s="17" t="s">
        <v>366</v>
      </c>
      <c r="AJ2" s="17" t="s">
        <v>286</v>
      </c>
      <c r="AK2" s="17" t="s">
        <v>66</v>
      </c>
      <c r="AL2" s="17" t="s">
        <v>68</v>
      </c>
      <c r="AM2" s="17" t="s">
        <v>367</v>
      </c>
      <c r="AN2" s="17" t="s">
        <v>368</v>
      </c>
      <c r="AO2" s="17" t="s">
        <v>70</v>
      </c>
      <c r="AP2" s="17" t="s">
        <v>72</v>
      </c>
      <c r="AQ2" s="17" t="s">
        <v>369</v>
      </c>
      <c r="AR2" s="17" t="s">
        <v>74</v>
      </c>
      <c r="AS2" s="17" t="s">
        <v>76</v>
      </c>
      <c r="AT2" s="17" t="s">
        <v>78</v>
      </c>
      <c r="AU2" s="17" t="s">
        <v>370</v>
      </c>
      <c r="AV2" s="17" t="s">
        <v>86</v>
      </c>
      <c r="AW2" s="17" t="s">
        <v>88</v>
      </c>
      <c r="AX2" s="17" t="s">
        <v>371</v>
      </c>
      <c r="AY2" s="17" t="s">
        <v>288</v>
      </c>
      <c r="AZ2" s="17" t="s">
        <v>92</v>
      </c>
      <c r="BA2" s="17" t="s">
        <v>126</v>
      </c>
      <c r="BB2" s="17" t="s">
        <v>138</v>
      </c>
      <c r="BC2" s="17" t="s">
        <v>142</v>
      </c>
      <c r="BD2" s="17" t="s">
        <v>144</v>
      </c>
      <c r="BE2" s="17" t="s">
        <v>290</v>
      </c>
      <c r="BF2" s="17" t="s">
        <v>148</v>
      </c>
      <c r="BG2" s="17" t="s">
        <v>150</v>
      </c>
      <c r="BH2" s="17" t="s">
        <v>291</v>
      </c>
      <c r="BI2" s="17" t="s">
        <v>152</v>
      </c>
      <c r="BK2" s="17" t="s">
        <v>370</v>
      </c>
      <c r="BL2" s="17" t="s">
        <v>76</v>
      </c>
      <c r="BM2" s="17" t="s">
        <v>161</v>
      </c>
      <c r="BN2" s="17" t="s">
        <v>351</v>
      </c>
      <c r="BO2" s="61" t="s">
        <v>42</v>
      </c>
      <c r="BP2" s="17" t="s">
        <v>352</v>
      </c>
      <c r="BQ2" s="17" t="s">
        <v>353</v>
      </c>
      <c r="BR2" s="17" t="s">
        <v>354</v>
      </c>
      <c r="BS2" s="17" t="s">
        <v>355</v>
      </c>
      <c r="BT2" s="17" t="s">
        <v>356</v>
      </c>
      <c r="BU2" s="17" t="s">
        <v>291</v>
      </c>
      <c r="BV2" s="17" t="s">
        <v>288</v>
      </c>
      <c r="BW2" s="17" t="s">
        <v>286</v>
      </c>
      <c r="BX2" s="17" t="s">
        <v>357</v>
      </c>
    </row>
    <row r="3" spans="1:79" x14ac:dyDescent="0.25">
      <c r="A3" s="32" t="s">
        <v>171</v>
      </c>
      <c r="B3" s="17">
        <v>58472.859580999997</v>
      </c>
      <c r="C3" s="17">
        <v>4677.8287346999996</v>
      </c>
      <c r="D3" s="17">
        <v>1.0162912681</v>
      </c>
      <c r="E3" s="17">
        <v>18.389216709999999</v>
      </c>
      <c r="F3" s="17">
        <v>8.7632918804000006</v>
      </c>
      <c r="G3" s="17">
        <v>1.4324598351</v>
      </c>
      <c r="H3" s="17">
        <v>0.70106337289999998</v>
      </c>
      <c r="I3" s="17">
        <v>232.93710632</v>
      </c>
      <c r="J3" s="17">
        <v>18.600072158</v>
      </c>
      <c r="K3" s="17">
        <v>0.25732269629999999</v>
      </c>
      <c r="L3" s="17">
        <v>2.1031900974000002</v>
      </c>
      <c r="M3" s="17">
        <v>38.909017790999997</v>
      </c>
      <c r="N3" s="17">
        <v>30.846786606999999</v>
      </c>
      <c r="P3" s="17" t="s">
        <v>171</v>
      </c>
      <c r="Q3" s="28">
        <v>959.353159667108</v>
      </c>
      <c r="R3" s="28">
        <v>125.105323143927</v>
      </c>
      <c r="S3" s="28">
        <v>30.968713939835901</v>
      </c>
      <c r="T3" s="28">
        <v>1.0184643471805099</v>
      </c>
      <c r="U3" s="28">
        <v>1.0184643471805099</v>
      </c>
      <c r="V3" s="28">
        <v>17.3057460767869</v>
      </c>
      <c r="W3" s="28">
        <v>8.0626117217695796</v>
      </c>
      <c r="X3" s="28">
        <v>18.461612350029402</v>
      </c>
      <c r="Y3" s="28">
        <v>39208.082914491097</v>
      </c>
      <c r="Z3" s="28">
        <v>8.7979275196000692</v>
      </c>
      <c r="AA3" s="28">
        <v>0.70383447585038506</v>
      </c>
      <c r="AB3" s="28">
        <v>1.4361969496912399</v>
      </c>
      <c r="AC3" s="28">
        <v>0</v>
      </c>
      <c r="AD3" s="28">
        <v>9530.74417907719</v>
      </c>
      <c r="AE3" s="28">
        <v>0</v>
      </c>
      <c r="AF3" s="28">
        <v>1170.4783385747</v>
      </c>
      <c r="AG3" s="28">
        <v>0</v>
      </c>
      <c r="AH3" s="28">
        <v>0</v>
      </c>
      <c r="AI3" s="28">
        <v>0</v>
      </c>
      <c r="AJ3" s="28">
        <v>39.062810322814101</v>
      </c>
      <c r="AK3" s="28">
        <v>17.131684952272401</v>
      </c>
      <c r="AL3" s="28">
        <v>5.26219486387415</v>
      </c>
      <c r="AM3" s="28">
        <v>0</v>
      </c>
      <c r="AN3" s="28">
        <v>466.55894376996798</v>
      </c>
      <c r="AO3" s="28">
        <v>51.002421662291503</v>
      </c>
      <c r="AP3" s="28">
        <v>233.82691519793701</v>
      </c>
      <c r="AQ3" s="28">
        <v>0</v>
      </c>
      <c r="AR3" s="28">
        <v>0</v>
      </c>
      <c r="AS3" s="28">
        <v>58684.034493405401</v>
      </c>
      <c r="AT3" s="28">
        <v>0</v>
      </c>
      <c r="AU3" s="28">
        <v>14351.3577875516</v>
      </c>
      <c r="AV3" s="28">
        <v>0</v>
      </c>
      <c r="AW3" s="28">
        <v>35.454222138951799</v>
      </c>
      <c r="AX3" s="28">
        <v>80.369508972496405</v>
      </c>
      <c r="AY3" s="28">
        <v>2.1115033831514398</v>
      </c>
      <c r="AZ3" s="28">
        <v>500.618142283662</v>
      </c>
      <c r="BA3" s="28">
        <v>0</v>
      </c>
      <c r="BB3" s="28">
        <v>12.4158122565175</v>
      </c>
      <c r="BC3" s="28">
        <v>8.5991792979306503</v>
      </c>
      <c r="BD3" s="28">
        <v>25.5852172278781</v>
      </c>
      <c r="BE3" s="28">
        <v>18.657109008693599</v>
      </c>
      <c r="BF3" s="28">
        <v>354.25186214453799</v>
      </c>
      <c r="BG3" s="28">
        <v>4694.7228370178</v>
      </c>
      <c r="BH3" s="28">
        <v>0.257928501375915</v>
      </c>
      <c r="BI3" s="28">
        <v>4.08647926088278</v>
      </c>
      <c r="BK3" s="97">
        <f t="shared" ref="BK3:BK9" si="0">AU3/BG3</f>
        <v>3.0569126838311771</v>
      </c>
      <c r="BL3" s="40">
        <f t="shared" ref="BL3:BL34" si="1">(AS3-B3)/(B3+1E-50)</f>
        <v>3.6115030788407445E-3</v>
      </c>
      <c r="BM3" s="40">
        <f t="shared" ref="BM3:BM34" si="2">(BG3-C3)/(C3+1E-50)</f>
        <v>3.6115264743406318E-3</v>
      </c>
      <c r="BN3" s="40">
        <f t="shared" ref="BN3:BN34" si="3">(U3-D3)/(D3+1E-50)</f>
        <v>2.1382443682435282E-3</v>
      </c>
      <c r="BO3" s="40">
        <f t="shared" ref="BO3:BO34" si="4">(X3-E3)/(E3+1E-50)</f>
        <v>3.9368528399599317E-3</v>
      </c>
      <c r="BP3" s="40">
        <f t="shared" ref="BP3:BP34" si="5">(Z3-F3)/(F3+1E-50)</f>
        <v>3.9523548539487511E-3</v>
      </c>
      <c r="BQ3" s="40">
        <f t="shared" ref="BQ3:BQ34" si="6">(AB3-G3)/(G3+1E-50)</f>
        <v>2.6088791459755265E-3</v>
      </c>
      <c r="BR3" s="40">
        <f t="shared" ref="BR3:BR34" si="7">(AA3-H3)/(H3+1E-50)</f>
        <v>3.9527139164640757E-3</v>
      </c>
      <c r="BS3" s="40">
        <f t="shared" ref="BS3:BS34" si="8">(AP3-I3)/(I3+1E-50)</f>
        <v>3.8199533427475015E-3</v>
      </c>
      <c r="BT3" s="40">
        <f t="shared" ref="BT3:BT34" si="9">(BE3-J3)/(J3+1E-50)</f>
        <v>3.0664854528033281E-3</v>
      </c>
      <c r="BU3" s="40">
        <f t="shared" ref="BU3:BU34" si="10">(BH3-K3)/(K3+1E-50)</f>
        <v>2.3542621176669653E-3</v>
      </c>
      <c r="BV3" s="40">
        <f t="shared" ref="BV3:BV34" si="11">(AY3-L3)/(L3+1E-50)</f>
        <v>3.9527029733149961E-3</v>
      </c>
      <c r="BW3" s="40">
        <f t="shared" ref="BW3:BW34" si="12">(AJ3-M3)/(M3+1E-50)</f>
        <v>3.9526192267356208E-3</v>
      </c>
      <c r="BX3" s="40">
        <f t="shared" ref="BX3:BX34" si="13">(S3-N3)/(N3+1E-50)</f>
        <v>3.9526753431177036E-3</v>
      </c>
      <c r="BY3" s="40"/>
      <c r="BZ3" s="40"/>
      <c r="CA3" s="40"/>
    </row>
    <row r="4" spans="1:79" x14ac:dyDescent="0.25">
      <c r="A4" s="32" t="s">
        <v>173</v>
      </c>
      <c r="B4" s="17">
        <v>38675.980048999998</v>
      </c>
      <c r="C4" s="17">
        <v>3091.3421318000001</v>
      </c>
      <c r="D4" s="17">
        <v>31.748770457999999</v>
      </c>
      <c r="E4" s="17">
        <v>1.9012772373</v>
      </c>
      <c r="F4" s="17">
        <v>0.3764629404</v>
      </c>
      <c r="G4" s="17">
        <v>0.93730923560000001</v>
      </c>
      <c r="H4" s="17">
        <v>2.54029783E-2</v>
      </c>
      <c r="I4" s="17">
        <v>688.92461949999995</v>
      </c>
      <c r="J4" s="17">
        <v>13.113885727</v>
      </c>
      <c r="K4" s="17">
        <v>8.855147251</v>
      </c>
      <c r="L4" s="17">
        <v>9.2134888600000006E-2</v>
      </c>
      <c r="M4" s="17">
        <v>1.6694533695</v>
      </c>
      <c r="N4" s="17">
        <v>1.3215819918</v>
      </c>
      <c r="P4" s="17" t="s">
        <v>173</v>
      </c>
      <c r="Q4" s="28">
        <v>171.37623624067899</v>
      </c>
      <c r="R4" s="28">
        <v>236.97142277256299</v>
      </c>
      <c r="S4" s="28">
        <v>1.3277558537051399</v>
      </c>
      <c r="T4" s="28">
        <v>31.849234096467701</v>
      </c>
      <c r="U4" s="28">
        <v>31.849234096467701</v>
      </c>
      <c r="V4" s="28">
        <v>16.088508060070399</v>
      </c>
      <c r="W4" s="28">
        <v>15.594929957384901</v>
      </c>
      <c r="X4" s="28">
        <v>1.9062601985571901</v>
      </c>
      <c r="Y4" s="28">
        <v>209239.470881313</v>
      </c>
      <c r="Z4" s="28">
        <v>0.37822150543437599</v>
      </c>
      <c r="AA4" s="28">
        <v>2.5522630765908799E-2</v>
      </c>
      <c r="AB4" s="28">
        <v>0.94039571996476101</v>
      </c>
      <c r="AC4" s="28">
        <v>0</v>
      </c>
      <c r="AD4" s="28">
        <v>2361.9103192756802</v>
      </c>
      <c r="AE4" s="28">
        <v>0</v>
      </c>
      <c r="AF4" s="28">
        <v>1501.0288942090301</v>
      </c>
      <c r="AG4" s="28">
        <v>0</v>
      </c>
      <c r="AH4" s="28">
        <v>0</v>
      </c>
      <c r="AI4" s="28">
        <v>0</v>
      </c>
      <c r="AJ4" s="28">
        <v>1.6772517706360801</v>
      </c>
      <c r="AK4" s="28">
        <v>2.5025403685617502</v>
      </c>
      <c r="AL4" s="28">
        <v>14.532688279255201</v>
      </c>
      <c r="AM4" s="28">
        <v>0</v>
      </c>
      <c r="AN4" s="28">
        <v>203.03284315598501</v>
      </c>
      <c r="AO4" s="28">
        <v>4.5172649652871204</v>
      </c>
      <c r="AP4" s="28">
        <v>691.36473541429098</v>
      </c>
      <c r="AQ4" s="28">
        <v>0</v>
      </c>
      <c r="AR4" s="28">
        <v>0</v>
      </c>
      <c r="AS4" s="28">
        <v>38803.178279733402</v>
      </c>
      <c r="AT4" s="28">
        <v>0</v>
      </c>
      <c r="AU4" s="28">
        <v>5700.4410703439698</v>
      </c>
      <c r="AV4" s="28">
        <v>0</v>
      </c>
      <c r="AW4" s="28">
        <v>7.9724799256215597</v>
      </c>
      <c r="AX4" s="28">
        <v>15.2691651585058</v>
      </c>
      <c r="AY4" s="28">
        <v>9.2565073041110696E-2</v>
      </c>
      <c r="AZ4" s="28">
        <v>200.07238863344301</v>
      </c>
      <c r="BA4" s="28">
        <v>0</v>
      </c>
      <c r="BB4" s="28">
        <v>1.18090095494312</v>
      </c>
      <c r="BC4" s="28">
        <v>0.36832475267909798</v>
      </c>
      <c r="BD4" s="28">
        <v>17.174948207770999</v>
      </c>
      <c r="BE4" s="28">
        <v>13.155154690809301</v>
      </c>
      <c r="BF4" s="28">
        <v>15.7237640121827</v>
      </c>
      <c r="BG4" s="28">
        <v>3101.5059177565699</v>
      </c>
      <c r="BH4" s="28">
        <v>8.8863582382535995</v>
      </c>
      <c r="BI4" s="28">
        <v>14.0876086683173</v>
      </c>
      <c r="BK4" s="97">
        <f t="shared" si="0"/>
        <v>1.8379591145411396</v>
      </c>
      <c r="BL4" s="40">
        <f t="shared" si="1"/>
        <v>3.2888172600216395E-3</v>
      </c>
      <c r="BM4" s="40">
        <f t="shared" si="2"/>
        <v>3.2878230630046116E-3</v>
      </c>
      <c r="BN4" s="40">
        <f t="shared" si="3"/>
        <v>3.1643316266563226E-3</v>
      </c>
      <c r="BO4" s="40">
        <f t="shared" si="4"/>
        <v>2.6208493740062884E-3</v>
      </c>
      <c r="BP4" s="40">
        <f t="shared" si="5"/>
        <v>4.6712832676371234E-3</v>
      </c>
      <c r="BQ4" s="40">
        <f t="shared" si="6"/>
        <v>3.2929200391216113E-3</v>
      </c>
      <c r="BR4" s="40">
        <f t="shared" si="7"/>
        <v>4.7101747084828628E-3</v>
      </c>
      <c r="BS4" s="40">
        <f t="shared" si="8"/>
        <v>3.5419200377277671E-3</v>
      </c>
      <c r="BT4" s="40">
        <f t="shared" si="9"/>
        <v>3.1469668615712607E-3</v>
      </c>
      <c r="BU4" s="40">
        <f t="shared" si="10"/>
        <v>3.5246152739103107E-3</v>
      </c>
      <c r="BV4" s="40">
        <f t="shared" si="11"/>
        <v>4.6690721359453589E-3</v>
      </c>
      <c r="BW4" s="40">
        <f t="shared" si="12"/>
        <v>4.6712302832487718E-3</v>
      </c>
      <c r="BX4" s="40">
        <f t="shared" si="13"/>
        <v>4.6715693339094951E-3</v>
      </c>
      <c r="BY4" s="40"/>
      <c r="BZ4" s="40"/>
      <c r="CA4" s="40"/>
    </row>
    <row r="5" spans="1:79" x14ac:dyDescent="0.25">
      <c r="A5" s="32" t="s">
        <v>174</v>
      </c>
      <c r="B5" s="17">
        <v>70469.768062000003</v>
      </c>
      <c r="C5" s="17">
        <v>5637.5817856000003</v>
      </c>
      <c r="D5" s="17">
        <v>2.9942098663999999</v>
      </c>
      <c r="E5" s="17">
        <v>21.948867098000001</v>
      </c>
      <c r="F5" s="17">
        <v>10.238980136</v>
      </c>
      <c r="G5" s="17">
        <v>1.7476043538999999</v>
      </c>
      <c r="H5" s="17">
        <v>0.81911840300000005</v>
      </c>
      <c r="I5" s="17">
        <v>266.67320337000001</v>
      </c>
      <c r="J5" s="17">
        <v>22.943975043999998</v>
      </c>
      <c r="K5" s="17">
        <v>0.22936622910000001</v>
      </c>
      <c r="L5" s="17">
        <v>2.4573551544000001</v>
      </c>
      <c r="M5" s="17">
        <v>45.461073198000001</v>
      </c>
      <c r="N5" s="17">
        <v>36.041209483999999</v>
      </c>
      <c r="P5" s="17" t="s">
        <v>174</v>
      </c>
      <c r="Q5" s="28">
        <v>1118.29478640922</v>
      </c>
      <c r="R5" s="28">
        <v>144.10517375146</v>
      </c>
      <c r="S5" s="28">
        <v>36.1333280209507</v>
      </c>
      <c r="T5" s="28">
        <v>2.9966284843998001</v>
      </c>
      <c r="U5" s="28">
        <v>2.9966284843998001</v>
      </c>
      <c r="V5" s="28">
        <v>23.214310251151598</v>
      </c>
      <c r="W5" s="28">
        <v>14.9958558945089</v>
      </c>
      <c r="X5" s="28">
        <v>22.003820744634599</v>
      </c>
      <c r="Y5" s="28">
        <v>45450.722295742104</v>
      </c>
      <c r="Z5" s="28">
        <v>10.2651504448393</v>
      </c>
      <c r="AA5" s="28">
        <v>0.82121182616273103</v>
      </c>
      <c r="AB5" s="28">
        <v>1.75072767242677</v>
      </c>
      <c r="AC5" s="28">
        <v>0</v>
      </c>
      <c r="AD5" s="28">
        <v>11497.0780187338</v>
      </c>
      <c r="AE5" s="28">
        <v>0</v>
      </c>
      <c r="AF5" s="28">
        <v>1476.0638420707501</v>
      </c>
      <c r="AG5" s="28">
        <v>0</v>
      </c>
      <c r="AH5" s="28">
        <v>0</v>
      </c>
      <c r="AI5" s="28">
        <v>0</v>
      </c>
      <c r="AJ5" s="28">
        <v>45.577269108573802</v>
      </c>
      <c r="AK5" s="28">
        <v>20.301880809861199</v>
      </c>
      <c r="AL5" s="28">
        <v>6.23564914688831</v>
      </c>
      <c r="AM5" s="28">
        <v>0</v>
      </c>
      <c r="AN5" s="28">
        <v>582.40963232070499</v>
      </c>
      <c r="AO5" s="28">
        <v>59.817666672217001</v>
      </c>
      <c r="AP5" s="28">
        <v>267.33984527347002</v>
      </c>
      <c r="AQ5" s="28">
        <v>0</v>
      </c>
      <c r="AR5" s="28">
        <v>0</v>
      </c>
      <c r="AS5" s="28">
        <v>70632.864154544004</v>
      </c>
      <c r="AT5" s="28">
        <v>0</v>
      </c>
      <c r="AU5" s="28">
        <v>17292.742204511698</v>
      </c>
      <c r="AV5" s="28">
        <v>0</v>
      </c>
      <c r="AW5" s="28">
        <v>42.063692749011999</v>
      </c>
      <c r="AX5" s="28">
        <v>93.677487042971606</v>
      </c>
      <c r="AY5" s="28">
        <v>2.4636358556989699</v>
      </c>
      <c r="AZ5" s="28">
        <v>595.97075202480505</v>
      </c>
      <c r="BA5" s="28">
        <v>0</v>
      </c>
      <c r="BB5" s="28">
        <v>14.768474253945</v>
      </c>
      <c r="BC5" s="28">
        <v>10.033253023857201</v>
      </c>
      <c r="BD5" s="28">
        <v>32.370403091342901</v>
      </c>
      <c r="BE5" s="28">
        <v>22.989927396264701</v>
      </c>
      <c r="BF5" s="28">
        <v>413.37708942525001</v>
      </c>
      <c r="BG5" s="28">
        <v>5650.6294874474297</v>
      </c>
      <c r="BH5" s="28">
        <v>0.22974732519607999</v>
      </c>
      <c r="BI5" s="28">
        <v>5.7502032208698699</v>
      </c>
      <c r="BK5" s="97">
        <f t="shared" si="0"/>
        <v>3.0603213753311196</v>
      </c>
      <c r="BL5" s="40">
        <f t="shared" si="1"/>
        <v>2.3144122228486367E-3</v>
      </c>
      <c r="BM5" s="40">
        <f t="shared" si="2"/>
        <v>2.3144146450800856E-3</v>
      </c>
      <c r="BN5" s="40">
        <f t="shared" si="3"/>
        <v>8.077650223991175E-4</v>
      </c>
      <c r="BO5" s="40">
        <f t="shared" si="4"/>
        <v>2.5037122139030627E-3</v>
      </c>
      <c r="BP5" s="40">
        <f t="shared" si="5"/>
        <v>2.5559487851026623E-3</v>
      </c>
      <c r="BQ5" s="40">
        <f t="shared" si="6"/>
        <v>1.7872000145799467E-3</v>
      </c>
      <c r="BR5" s="40">
        <f t="shared" si="7"/>
        <v>2.5557027592883644E-3</v>
      </c>
      <c r="BS5" s="40">
        <f t="shared" si="8"/>
        <v>2.4998458601971545E-3</v>
      </c>
      <c r="BT5" s="40">
        <f t="shared" si="9"/>
        <v>2.0028069319539886E-3</v>
      </c>
      <c r="BU5" s="40">
        <f t="shared" si="10"/>
        <v>1.6615179033781077E-3</v>
      </c>
      <c r="BV5" s="40">
        <f t="shared" si="11"/>
        <v>2.5558785378352752E-3</v>
      </c>
      <c r="BW5" s="40">
        <f t="shared" si="12"/>
        <v>2.5559429727433827E-3</v>
      </c>
      <c r="BX5" s="40">
        <f t="shared" si="13"/>
        <v>2.555922464022602E-3</v>
      </c>
      <c r="BY5" s="40"/>
      <c r="BZ5" s="40"/>
      <c r="CA5" s="40"/>
    </row>
    <row r="6" spans="1:79" x14ac:dyDescent="0.25">
      <c r="A6" s="32" t="s">
        <v>175</v>
      </c>
      <c r="B6" s="17">
        <v>212040.41529</v>
      </c>
      <c r="C6" s="17">
        <v>16963.232230000001</v>
      </c>
      <c r="D6" s="17">
        <v>193.66504909</v>
      </c>
      <c r="E6" s="17">
        <v>8.0773351681999994</v>
      </c>
      <c r="F6" s="17">
        <v>3.5827116041</v>
      </c>
      <c r="G6" s="17">
        <v>2.349944083</v>
      </c>
      <c r="H6" s="17">
        <v>0.28661692659999999</v>
      </c>
      <c r="I6" s="17">
        <v>4902.6540537999999</v>
      </c>
      <c r="J6" s="17">
        <v>47.532517806000001</v>
      </c>
      <c r="K6" s="17">
        <v>62.539251071000002</v>
      </c>
      <c r="L6" s="17">
        <v>0.85985079269999998</v>
      </c>
      <c r="M6" s="17">
        <v>15.907239291</v>
      </c>
      <c r="N6" s="17">
        <v>12.611145133000001</v>
      </c>
      <c r="P6" s="17" t="s">
        <v>175</v>
      </c>
      <c r="Q6" s="28">
        <v>1318.00747637781</v>
      </c>
      <c r="R6" s="28">
        <v>1694.0354673597999</v>
      </c>
      <c r="S6" s="28">
        <v>12.7185556747873</v>
      </c>
      <c r="T6" s="28">
        <v>194.642679420657</v>
      </c>
      <c r="U6" s="28">
        <v>194.642679420657</v>
      </c>
      <c r="V6" s="28">
        <v>30.169868416657</v>
      </c>
      <c r="W6" s="28">
        <v>14.2678492255744</v>
      </c>
      <c r="X6" s="28">
        <v>8.1432475510195701</v>
      </c>
      <c r="Y6" s="28">
        <v>1450073.73751981</v>
      </c>
      <c r="Z6" s="28">
        <v>3.6132248389332</v>
      </c>
      <c r="AA6" s="28">
        <v>0.28905780566294198</v>
      </c>
      <c r="AB6" s="28">
        <v>2.3641914070189198</v>
      </c>
      <c r="AC6" s="28">
        <v>0</v>
      </c>
      <c r="AD6" s="28">
        <v>6886.3680288145697</v>
      </c>
      <c r="AE6" s="28">
        <v>0</v>
      </c>
      <c r="AF6" s="28">
        <v>6898.6673655468103</v>
      </c>
      <c r="AG6" s="28">
        <v>0</v>
      </c>
      <c r="AH6" s="28">
        <v>0</v>
      </c>
      <c r="AI6" s="28">
        <v>0</v>
      </c>
      <c r="AJ6" s="28">
        <v>16.042718851200199</v>
      </c>
      <c r="AK6" s="28">
        <v>9.8564301831205299</v>
      </c>
      <c r="AL6" s="28">
        <v>98.958136003810196</v>
      </c>
      <c r="AM6" s="28">
        <v>0</v>
      </c>
      <c r="AN6" s="28">
        <v>767.84829205434403</v>
      </c>
      <c r="AO6" s="28">
        <v>25.144426933443501</v>
      </c>
      <c r="AP6" s="28">
        <v>4927.8168663541201</v>
      </c>
      <c r="AQ6" s="28">
        <v>0</v>
      </c>
      <c r="AR6" s="28">
        <v>0</v>
      </c>
      <c r="AS6" s="28">
        <v>213196.27885976899</v>
      </c>
      <c r="AT6" s="28">
        <v>0</v>
      </c>
      <c r="AU6" s="28">
        <v>25636.413145852199</v>
      </c>
      <c r="AV6" s="28">
        <v>0</v>
      </c>
      <c r="AW6" s="28">
        <v>26.915324871652398</v>
      </c>
      <c r="AX6" s="28">
        <v>116.885017351242</v>
      </c>
      <c r="AY6" s="28">
        <v>0.86717394173551798</v>
      </c>
      <c r="AZ6" s="28">
        <v>1120.79135977954</v>
      </c>
      <c r="BA6" s="28">
        <v>0</v>
      </c>
      <c r="BB6" s="28">
        <v>5.3608981791997197</v>
      </c>
      <c r="BC6" s="28">
        <v>3.5316000537356098</v>
      </c>
      <c r="BD6" s="28">
        <v>55.584822304444998</v>
      </c>
      <c r="BE6" s="28">
        <v>47.8011034994868</v>
      </c>
      <c r="BF6" s="28">
        <v>146.598599165081</v>
      </c>
      <c r="BG6" s="28">
        <v>17055.701441745601</v>
      </c>
      <c r="BH6" s="28">
        <v>62.856212667960101</v>
      </c>
      <c r="BI6" s="28">
        <v>75.506298722213003</v>
      </c>
      <c r="BK6" s="97">
        <f t="shared" si="0"/>
        <v>1.5030993145262508</v>
      </c>
      <c r="BL6" s="40">
        <f t="shared" si="1"/>
        <v>5.4511474531313145E-3</v>
      </c>
      <c r="BM6" s="40">
        <f t="shared" si="2"/>
        <v>5.4511552097992909E-3</v>
      </c>
      <c r="BN6" s="40">
        <f t="shared" si="3"/>
        <v>5.0480473128772085E-3</v>
      </c>
      <c r="BO6" s="40">
        <f t="shared" si="4"/>
        <v>8.160164391724626E-3</v>
      </c>
      <c r="BP6" s="40">
        <f t="shared" si="5"/>
        <v>8.5167990631121789E-3</v>
      </c>
      <c r="BQ6" s="40">
        <f t="shared" si="6"/>
        <v>6.0628353338226283E-3</v>
      </c>
      <c r="BR6" s="40">
        <f t="shared" si="7"/>
        <v>8.5161720624701998E-3</v>
      </c>
      <c r="BS6" s="40">
        <f t="shared" si="8"/>
        <v>5.1324878888031437E-3</v>
      </c>
      <c r="BT6" s="40">
        <f t="shared" si="9"/>
        <v>5.6505673564991562E-3</v>
      </c>
      <c r="BU6" s="40">
        <f t="shared" si="10"/>
        <v>5.0682026332591655E-3</v>
      </c>
      <c r="BV6" s="40">
        <f t="shared" si="11"/>
        <v>8.5167672085557245E-3</v>
      </c>
      <c r="BW6" s="40">
        <f t="shared" si="12"/>
        <v>8.5168493238704773E-3</v>
      </c>
      <c r="BX6" s="40">
        <f t="shared" si="13"/>
        <v>8.5171124949021907E-3</v>
      </c>
      <c r="BY6" s="40"/>
      <c r="BZ6" s="40"/>
      <c r="CA6" s="40"/>
    </row>
    <row r="7" spans="1:79" x14ac:dyDescent="0.25">
      <c r="A7" s="32" t="s">
        <v>176</v>
      </c>
      <c r="B7" s="17">
        <v>50731.843591999997</v>
      </c>
      <c r="C7" s="17">
        <v>4058.5474690000001</v>
      </c>
      <c r="D7" s="17">
        <v>28.610029915999998</v>
      </c>
      <c r="E7" s="17">
        <v>3.0119416854000001</v>
      </c>
      <c r="F7" s="17">
        <v>0.37438495189999998</v>
      </c>
      <c r="G7" s="17">
        <v>2.5188417814999999</v>
      </c>
      <c r="H7" s="17">
        <v>2.99507959E-2</v>
      </c>
      <c r="I7" s="17">
        <v>500.91840230000003</v>
      </c>
      <c r="J7" s="17">
        <v>26.820876338000001</v>
      </c>
      <c r="K7" s="17">
        <v>6.3871869650999997</v>
      </c>
      <c r="L7" s="17">
        <v>8.9852377799999994E-2</v>
      </c>
      <c r="M7" s="17">
        <v>1.6622694466000001</v>
      </c>
      <c r="N7" s="17">
        <v>1.3178354534000001</v>
      </c>
      <c r="P7" s="17" t="s">
        <v>176</v>
      </c>
      <c r="Q7" s="28">
        <v>135.78710771757301</v>
      </c>
      <c r="R7" s="28">
        <v>173.45436042321501</v>
      </c>
      <c r="S7" s="28">
        <v>1.3313449321086399</v>
      </c>
      <c r="T7" s="28">
        <v>28.758092488438901</v>
      </c>
      <c r="U7" s="28">
        <v>28.758092488438901</v>
      </c>
      <c r="V7" s="28">
        <v>39.558003874396803</v>
      </c>
      <c r="W7" s="28">
        <v>32.476127395406401</v>
      </c>
      <c r="X7" s="28">
        <v>3.0233086321493299</v>
      </c>
      <c r="Y7" s="28">
        <v>164706.255224989</v>
      </c>
      <c r="Z7" s="28">
        <v>0.37822262319419597</v>
      </c>
      <c r="AA7" s="28">
        <v>3.0257812675018501E-2</v>
      </c>
      <c r="AB7" s="28">
        <v>2.5286742063830698</v>
      </c>
      <c r="AC7" s="28">
        <v>0</v>
      </c>
      <c r="AD7" s="28">
        <v>5370.2623545654096</v>
      </c>
      <c r="AE7" s="28">
        <v>0</v>
      </c>
      <c r="AF7" s="28">
        <v>2448.13430764532</v>
      </c>
      <c r="AG7" s="28">
        <v>0</v>
      </c>
      <c r="AH7" s="28">
        <v>0</v>
      </c>
      <c r="AI7" s="28">
        <v>0</v>
      </c>
      <c r="AJ7" s="28">
        <v>1.6793103727101599</v>
      </c>
      <c r="AK7" s="28">
        <v>5.2973211282822597</v>
      </c>
      <c r="AL7" s="28">
        <v>11.926709172419899</v>
      </c>
      <c r="AM7" s="28">
        <v>0</v>
      </c>
      <c r="AN7" s="28">
        <v>323.29925203512101</v>
      </c>
      <c r="AO7" s="28">
        <v>8.4650763385976209</v>
      </c>
      <c r="AP7" s="28">
        <v>504.438970589039</v>
      </c>
      <c r="AQ7" s="28">
        <v>0</v>
      </c>
      <c r="AR7" s="28">
        <v>0</v>
      </c>
      <c r="AS7" s="28">
        <v>50976.063677984101</v>
      </c>
      <c r="AT7" s="28">
        <v>0</v>
      </c>
      <c r="AU7" s="28">
        <v>9621.9319576778707</v>
      </c>
      <c r="AV7" s="28">
        <v>0</v>
      </c>
      <c r="AW7" s="28">
        <v>19.276212268550498</v>
      </c>
      <c r="AX7" s="28">
        <v>12.037455554713199</v>
      </c>
      <c r="AY7" s="28">
        <v>9.0773575894239802E-2</v>
      </c>
      <c r="AZ7" s="28">
        <v>262.67654732997198</v>
      </c>
      <c r="BA7" s="28">
        <v>0</v>
      </c>
      <c r="BB7" s="28">
        <v>1.7912563228535801</v>
      </c>
      <c r="BC7" s="28">
        <v>0.36967872358593701</v>
      </c>
      <c r="BD7" s="28">
        <v>34.4472982450853</v>
      </c>
      <c r="BE7" s="28">
        <v>26.927972199560301</v>
      </c>
      <c r="BF7" s="28">
        <v>16.773808117256099</v>
      </c>
      <c r="BG7" s="28">
        <v>4078.0851627032998</v>
      </c>
      <c r="BH7" s="28">
        <v>6.43169274068166</v>
      </c>
      <c r="BI7" s="28">
        <v>17.4088601894859</v>
      </c>
      <c r="BK7" s="97">
        <f t="shared" si="0"/>
        <v>2.3594239879236949</v>
      </c>
      <c r="BL7" s="40">
        <f t="shared" si="1"/>
        <v>4.8139406868039532E-3</v>
      </c>
      <c r="BM7" s="40">
        <f t="shared" si="2"/>
        <v>4.8139621015973232E-3</v>
      </c>
      <c r="BN7" s="40">
        <f t="shared" si="3"/>
        <v>5.1751980991847791E-3</v>
      </c>
      <c r="BO7" s="40">
        <f t="shared" si="4"/>
        <v>3.7739597696826673E-3</v>
      </c>
      <c r="BP7" s="40">
        <f t="shared" si="5"/>
        <v>1.0250602420636416E-2</v>
      </c>
      <c r="BQ7" s="40">
        <f t="shared" si="6"/>
        <v>3.9035500186179128E-3</v>
      </c>
      <c r="BR7" s="40">
        <f t="shared" si="7"/>
        <v>1.0250705057841251E-2</v>
      </c>
      <c r="BS7" s="40">
        <f t="shared" si="8"/>
        <v>7.0282270982141085E-3</v>
      </c>
      <c r="BT7" s="40">
        <f t="shared" si="9"/>
        <v>3.9930038157838105E-3</v>
      </c>
      <c r="BU7" s="40">
        <f t="shared" si="10"/>
        <v>6.9679775814991268E-3</v>
      </c>
      <c r="BV7" s="40">
        <f t="shared" si="11"/>
        <v>1.0252350764609465E-2</v>
      </c>
      <c r="BW7" s="40">
        <f t="shared" si="12"/>
        <v>1.02516027982198E-2</v>
      </c>
      <c r="BX7" s="40">
        <f t="shared" si="13"/>
        <v>1.0251263671640897E-2</v>
      </c>
      <c r="BY7" s="40"/>
      <c r="BZ7" s="40"/>
      <c r="CA7" s="40"/>
    </row>
    <row r="8" spans="1:79" x14ac:dyDescent="0.25">
      <c r="A8" s="32" t="s">
        <v>177</v>
      </c>
      <c r="B8" s="17">
        <v>1301.1667382000001</v>
      </c>
      <c r="C8" s="17">
        <v>104.09333055</v>
      </c>
      <c r="D8" s="17">
        <v>0.63803478300000005</v>
      </c>
      <c r="E8" s="17">
        <v>0.23577809229999999</v>
      </c>
      <c r="F8" s="17">
        <v>0.1079691007</v>
      </c>
      <c r="G8" s="17">
        <v>2.0705905600000001E-2</v>
      </c>
      <c r="H8" s="17">
        <v>8.6375280999999998E-3</v>
      </c>
      <c r="I8" s="17">
        <v>17.584551057999999</v>
      </c>
      <c r="J8" s="17">
        <v>0.34186436149999999</v>
      </c>
      <c r="K8" s="17">
        <v>0.19426938060000001</v>
      </c>
      <c r="L8" s="17">
        <v>2.5912580300000002E-2</v>
      </c>
      <c r="M8" s="17">
        <v>0.4793828228</v>
      </c>
      <c r="N8" s="17">
        <v>0.38005127389999999</v>
      </c>
      <c r="P8" s="17" t="s">
        <v>177</v>
      </c>
      <c r="Q8" s="28">
        <v>14.705124377582001</v>
      </c>
      <c r="R8" s="28">
        <v>6.56626524687257</v>
      </c>
      <c r="S8" s="28">
        <v>0.38359997235376397</v>
      </c>
      <c r="T8" s="28">
        <v>0.63987000167834096</v>
      </c>
      <c r="U8" s="28">
        <v>0.63987000167834096</v>
      </c>
      <c r="V8" s="28">
        <v>0.291970187331139</v>
      </c>
      <c r="W8" s="28">
        <v>0.21492650579797901</v>
      </c>
      <c r="X8" s="28">
        <v>0.23790694890424299</v>
      </c>
      <c r="Y8" s="28">
        <v>4867.3765640271804</v>
      </c>
      <c r="Z8" s="28">
        <v>0.10897716071345</v>
      </c>
      <c r="AA8" s="28">
        <v>8.7181270517171193E-3</v>
      </c>
      <c r="AB8" s="28">
        <v>2.0794827329926002E-2</v>
      </c>
      <c r="AC8" s="28">
        <v>0</v>
      </c>
      <c r="AD8" s="28">
        <v>127.818678877514</v>
      </c>
      <c r="AE8" s="28">
        <v>0</v>
      </c>
      <c r="AF8" s="28">
        <v>33.740100367400203</v>
      </c>
      <c r="AG8" s="28">
        <v>0</v>
      </c>
      <c r="AH8" s="28">
        <v>0</v>
      </c>
      <c r="AI8" s="28">
        <v>0</v>
      </c>
      <c r="AJ8" s="28">
        <v>0.48385929605664701</v>
      </c>
      <c r="AK8" s="28">
        <v>0.22063309312135801</v>
      </c>
      <c r="AL8" s="28">
        <v>0.36254286599637298</v>
      </c>
      <c r="AM8" s="28">
        <v>0</v>
      </c>
      <c r="AN8" s="28">
        <v>8.0455202290657599</v>
      </c>
      <c r="AO8" s="28">
        <v>0.64135006417037299</v>
      </c>
      <c r="AP8" s="28">
        <v>17.6524745794826</v>
      </c>
      <c r="AQ8" s="28">
        <v>0</v>
      </c>
      <c r="AR8" s="28">
        <v>0</v>
      </c>
      <c r="AS8" s="28">
        <v>1308.6840350093901</v>
      </c>
      <c r="AT8" s="28">
        <v>0</v>
      </c>
      <c r="AU8" s="28">
        <v>239.08966351956801</v>
      </c>
      <c r="AV8" s="28">
        <v>0</v>
      </c>
      <c r="AW8" s="28">
        <v>0.46337058890413702</v>
      </c>
      <c r="AX8" s="28">
        <v>1.2516737567573799</v>
      </c>
      <c r="AY8" s="28">
        <v>2.6154521192920901E-2</v>
      </c>
      <c r="AZ8" s="28">
        <v>9.0392505923675994</v>
      </c>
      <c r="BA8" s="28">
        <v>0</v>
      </c>
      <c r="BB8" s="28">
        <v>0.15933724776710301</v>
      </c>
      <c r="BC8" s="28">
        <v>0.10651541994193001</v>
      </c>
      <c r="BD8" s="28">
        <v>0.46441452288779</v>
      </c>
      <c r="BE8" s="28">
        <v>0.34359862402124303</v>
      </c>
      <c r="BF8" s="28">
        <v>4.38989103538748</v>
      </c>
      <c r="BG8" s="28">
        <v>104.694714749472</v>
      </c>
      <c r="BH8" s="28">
        <v>0.19483242415865501</v>
      </c>
      <c r="BI8" s="28">
        <v>0.28443040379030099</v>
      </c>
      <c r="BK8" s="97">
        <f t="shared" si="0"/>
        <v>2.2836841772929497</v>
      </c>
      <c r="BL8" s="40">
        <f t="shared" si="1"/>
        <v>5.77735088724236E-3</v>
      </c>
      <c r="BM8" s="40">
        <f t="shared" si="2"/>
        <v>5.7773557277344114E-3</v>
      </c>
      <c r="BN8" s="40">
        <f t="shared" si="3"/>
        <v>2.8763614888075947E-3</v>
      </c>
      <c r="BO8" s="40">
        <f t="shared" si="4"/>
        <v>9.0290687462780926E-3</v>
      </c>
      <c r="BP8" s="40">
        <f t="shared" si="5"/>
        <v>9.336560246537241E-3</v>
      </c>
      <c r="BQ8" s="40">
        <f t="shared" si="6"/>
        <v>4.2945105441802231E-3</v>
      </c>
      <c r="BR8" s="40">
        <f t="shared" si="7"/>
        <v>9.331252041555672E-3</v>
      </c>
      <c r="BS8" s="40">
        <f t="shared" si="8"/>
        <v>3.8626815810404243E-3</v>
      </c>
      <c r="BT8" s="40">
        <f t="shared" si="9"/>
        <v>5.0729549978055701E-3</v>
      </c>
      <c r="BU8" s="40">
        <f t="shared" si="10"/>
        <v>2.8982619747694631E-3</v>
      </c>
      <c r="BV8" s="40">
        <f t="shared" si="11"/>
        <v>9.3368120858616267E-3</v>
      </c>
      <c r="BW8" s="40">
        <f t="shared" si="12"/>
        <v>9.3379926099576085E-3</v>
      </c>
      <c r="BX8" s="40">
        <f t="shared" si="13"/>
        <v>9.3374202310863193E-3</v>
      </c>
      <c r="BY8" s="40"/>
      <c r="BZ8" s="40"/>
      <c r="CA8" s="40"/>
    </row>
    <row r="9" spans="1:79" x14ac:dyDescent="0.25">
      <c r="A9" s="32" t="s">
        <v>178</v>
      </c>
      <c r="B9" s="17">
        <v>8944.3791810999992</v>
      </c>
      <c r="C9" s="17">
        <v>715.55040860999998</v>
      </c>
      <c r="D9" s="17">
        <v>0.28430641400000001</v>
      </c>
      <c r="E9" s="17">
        <v>3.6022533389000002</v>
      </c>
      <c r="F9" s="17">
        <v>1.7210038226</v>
      </c>
      <c r="G9" s="17">
        <v>9.8847732000000004E-3</v>
      </c>
      <c r="H9" s="17">
        <v>0.1376803362</v>
      </c>
      <c r="I9" s="17">
        <v>46.571033733999997</v>
      </c>
      <c r="J9" s="17">
        <v>1.3760111611000001</v>
      </c>
      <c r="K9" s="17">
        <v>6.1249496399999999E-2</v>
      </c>
      <c r="L9" s="17">
        <v>0.4130410149</v>
      </c>
      <c r="M9" s="17">
        <v>7.6412588930999998</v>
      </c>
      <c r="N9" s="17">
        <v>6.0579346787999997</v>
      </c>
      <c r="P9" s="17" t="s">
        <v>178</v>
      </c>
      <c r="Q9" s="28">
        <v>188.61444354804101</v>
      </c>
      <c r="R9" s="28">
        <v>24.856751791041798</v>
      </c>
      <c r="S9" s="28">
        <v>6.0835274008939697</v>
      </c>
      <c r="T9" s="28">
        <v>0.28489769039234702</v>
      </c>
      <c r="U9" s="28">
        <v>0.28489769039234702</v>
      </c>
      <c r="V9" s="28">
        <v>0.21951620292994201</v>
      </c>
      <c r="W9" s="28">
        <v>0.79931536521651003</v>
      </c>
      <c r="X9" s="28">
        <v>3.6174065301044198</v>
      </c>
      <c r="Y9" s="28">
        <v>6503.4672646335603</v>
      </c>
      <c r="Z9" s="28">
        <v>1.7282770795120199</v>
      </c>
      <c r="AA9" s="28">
        <v>0.13826198984301999</v>
      </c>
      <c r="AB9" s="28">
        <v>9.9163192803586892E-3</v>
      </c>
      <c r="AC9" s="28">
        <v>0</v>
      </c>
      <c r="AD9" s="28">
        <v>1460.1950528329501</v>
      </c>
      <c r="AE9" s="28">
        <v>0</v>
      </c>
      <c r="AF9" s="28">
        <v>61.098475591191601</v>
      </c>
      <c r="AG9" s="28">
        <v>0</v>
      </c>
      <c r="AH9" s="28">
        <v>0</v>
      </c>
      <c r="AI9" s="28">
        <v>0</v>
      </c>
      <c r="AJ9" s="28">
        <v>7.6735318961788304</v>
      </c>
      <c r="AK9" s="28">
        <v>2.96655586579242</v>
      </c>
      <c r="AL9" s="28">
        <v>0.92883426951426595</v>
      </c>
      <c r="AM9" s="28">
        <v>0</v>
      </c>
      <c r="AN9" s="28">
        <v>82.086786482951297</v>
      </c>
      <c r="AO9" s="28">
        <v>9.3980146065422101</v>
      </c>
      <c r="AP9" s="28">
        <v>46.759553423322899</v>
      </c>
      <c r="AQ9" s="28">
        <v>0</v>
      </c>
      <c r="AR9" s="28">
        <v>0</v>
      </c>
      <c r="AS9" s="28">
        <v>8981.5508035295898</v>
      </c>
      <c r="AT9" s="28">
        <v>0</v>
      </c>
      <c r="AU9" s="28">
        <v>2203.72258227373</v>
      </c>
      <c r="AV9" s="28">
        <v>0</v>
      </c>
      <c r="AW9" s="28">
        <v>5.0998092587013604</v>
      </c>
      <c r="AX9" s="28">
        <v>15.802238987526399</v>
      </c>
      <c r="AY9" s="28">
        <v>0.41478596159768899</v>
      </c>
      <c r="AZ9" s="28">
        <v>85.976708786124107</v>
      </c>
      <c r="BA9" s="28">
        <v>0</v>
      </c>
      <c r="BB9" s="28">
        <v>2.4462063848250901</v>
      </c>
      <c r="BC9" s="28">
        <v>1.68923287968304</v>
      </c>
      <c r="BD9" s="28">
        <v>2.6302338478881802</v>
      </c>
      <c r="BE9" s="28">
        <v>1.3816106781516599</v>
      </c>
      <c r="BF9" s="28">
        <v>69.419211964457105</v>
      </c>
      <c r="BG9" s="28">
        <v>718.52408527477803</v>
      </c>
      <c r="BH9" s="28">
        <v>6.1399821522236303E-2</v>
      </c>
      <c r="BI9" s="28">
        <v>0.13390087526546399</v>
      </c>
      <c r="BK9" s="97">
        <f t="shared" si="0"/>
        <v>3.0670128217497155</v>
      </c>
      <c r="BL9" s="40">
        <f t="shared" si="1"/>
        <v>4.1558638869130683E-3</v>
      </c>
      <c r="BM9" s="40">
        <f t="shared" si="2"/>
        <v>4.155789206458007E-3</v>
      </c>
      <c r="BN9" s="40">
        <f t="shared" si="3"/>
        <v>2.0797152763040289E-3</v>
      </c>
      <c r="BO9" s="40">
        <f t="shared" si="4"/>
        <v>4.2065867607875814E-3</v>
      </c>
      <c r="BP9" s="40">
        <f t="shared" si="5"/>
        <v>4.2261712708063139E-3</v>
      </c>
      <c r="BQ9" s="40">
        <f t="shared" si="6"/>
        <v>3.1913813013624637E-3</v>
      </c>
      <c r="BR9" s="40">
        <f t="shared" si="7"/>
        <v>4.2246675093460867E-3</v>
      </c>
      <c r="BS9" s="40">
        <f t="shared" si="8"/>
        <v>4.0480031085346107E-3</v>
      </c>
      <c r="BT9" s="40">
        <f t="shared" si="9"/>
        <v>4.0693834541164035E-3</v>
      </c>
      <c r="BU9" s="40">
        <f t="shared" si="10"/>
        <v>2.4543078894001188E-3</v>
      </c>
      <c r="BV9" s="40">
        <f t="shared" si="11"/>
        <v>4.2246329898047788E-3</v>
      </c>
      <c r="BW9" s="40">
        <f t="shared" si="12"/>
        <v>4.2235191256211465E-3</v>
      </c>
      <c r="BX9" s="40">
        <f t="shared" si="13"/>
        <v>4.2246612832477102E-3</v>
      </c>
      <c r="BY9" s="40"/>
      <c r="BZ9" s="40"/>
      <c r="CA9" s="40"/>
    </row>
    <row r="10" spans="1:79" x14ac:dyDescent="0.25">
      <c r="A10" s="32" t="s">
        <v>179</v>
      </c>
      <c r="BK10" s="97"/>
      <c r="BL10" s="40">
        <f t="shared" si="1"/>
        <v>0</v>
      </c>
      <c r="BM10" s="40">
        <f t="shared" si="2"/>
        <v>0</v>
      </c>
      <c r="BN10" s="40">
        <f t="shared" si="3"/>
        <v>0</v>
      </c>
      <c r="BO10" s="40">
        <f t="shared" si="4"/>
        <v>0</v>
      </c>
      <c r="BP10" s="40">
        <f t="shared" si="5"/>
        <v>0</v>
      </c>
      <c r="BQ10" s="40">
        <f t="shared" si="6"/>
        <v>0</v>
      </c>
      <c r="BR10" s="40">
        <f t="shared" si="7"/>
        <v>0</v>
      </c>
      <c r="BS10" s="40">
        <f t="shared" si="8"/>
        <v>0</v>
      </c>
      <c r="BT10" s="40">
        <f t="shared" si="9"/>
        <v>0</v>
      </c>
      <c r="BU10" s="40">
        <f t="shared" si="10"/>
        <v>0</v>
      </c>
      <c r="BV10" s="40">
        <f t="shared" si="11"/>
        <v>0</v>
      </c>
      <c r="BW10" s="40">
        <f t="shared" si="12"/>
        <v>0</v>
      </c>
      <c r="BX10" s="40">
        <f t="shared" si="13"/>
        <v>0</v>
      </c>
      <c r="BY10" s="40"/>
      <c r="BZ10" s="40"/>
      <c r="CA10" s="40"/>
    </row>
    <row r="11" spans="1:79" x14ac:dyDescent="0.25">
      <c r="A11" s="32" t="s">
        <v>180</v>
      </c>
      <c r="B11" s="17">
        <v>37010.451461999997</v>
      </c>
      <c r="C11" s="17">
        <v>2960.8360106999999</v>
      </c>
      <c r="D11" s="17">
        <v>11.550792425999999</v>
      </c>
      <c r="E11" s="17">
        <v>2.8416904392000002</v>
      </c>
      <c r="F11" s="17">
        <v>1.2473386942</v>
      </c>
      <c r="G11" s="17">
        <v>2.1385548762000002</v>
      </c>
      <c r="H11" s="17">
        <v>9.9787096500000005E-2</v>
      </c>
      <c r="I11" s="17">
        <v>311.29508468</v>
      </c>
      <c r="J11" s="17">
        <v>20.532433315999999</v>
      </c>
      <c r="K11" s="17">
        <v>3.6488285941999998</v>
      </c>
      <c r="L11" s="17">
        <v>0.29936125219999998</v>
      </c>
      <c r="M11" s="17">
        <v>5.5381842200999998</v>
      </c>
      <c r="N11" s="17">
        <v>4.3906323681000003</v>
      </c>
      <c r="P11" s="17" t="s">
        <v>180</v>
      </c>
      <c r="Q11" s="28">
        <v>189.61671138038</v>
      </c>
      <c r="R11" s="28">
        <v>112.489334774138</v>
      </c>
      <c r="S11" s="28">
        <v>4.40121751671263</v>
      </c>
      <c r="T11" s="28">
        <v>11.5690184580825</v>
      </c>
      <c r="U11" s="28">
        <v>11.5690184580825</v>
      </c>
      <c r="V11" s="28">
        <v>25.856197989368201</v>
      </c>
      <c r="W11" s="28">
        <v>8.5894438490092995</v>
      </c>
      <c r="X11" s="28">
        <v>2.8484357646220602</v>
      </c>
      <c r="Y11" s="28">
        <v>98242.235245553602</v>
      </c>
      <c r="Z11" s="28">
        <v>1.2503458147461399</v>
      </c>
      <c r="AA11" s="28">
        <v>0.10002751891466601</v>
      </c>
      <c r="AB11" s="28">
        <v>2.1434605744213302</v>
      </c>
      <c r="AC11" s="28">
        <v>0</v>
      </c>
      <c r="AD11" s="28">
        <v>4380.9021308067504</v>
      </c>
      <c r="AE11" s="28">
        <v>0</v>
      </c>
      <c r="AF11" s="28">
        <v>1701.4469542018001</v>
      </c>
      <c r="AG11" s="28">
        <v>0</v>
      </c>
      <c r="AH11" s="28">
        <v>0</v>
      </c>
      <c r="AI11" s="28">
        <v>0</v>
      </c>
      <c r="AJ11" s="28">
        <v>5.5515380313153297</v>
      </c>
      <c r="AK11" s="28">
        <v>5.3461620289728096</v>
      </c>
      <c r="AL11" s="28">
        <v>7.1955444388495904</v>
      </c>
      <c r="AM11" s="28">
        <v>0</v>
      </c>
      <c r="AN11" s="28">
        <v>174.77304488553801</v>
      </c>
      <c r="AO11" s="28">
        <v>11.720152118425901</v>
      </c>
      <c r="AP11" s="28">
        <v>311.81426882901701</v>
      </c>
      <c r="AQ11" s="28">
        <v>0</v>
      </c>
      <c r="AR11" s="28">
        <v>0</v>
      </c>
      <c r="AS11" s="28">
        <v>37088.986151098099</v>
      </c>
      <c r="AT11" s="28">
        <v>0</v>
      </c>
      <c r="AU11" s="28">
        <v>7460.6923036910803</v>
      </c>
      <c r="AV11" s="28">
        <v>0</v>
      </c>
      <c r="AW11" s="28">
        <v>18.387853296279101</v>
      </c>
      <c r="AX11" s="28">
        <v>16.258083400784201</v>
      </c>
      <c r="AY11" s="28">
        <v>0.30008318384933602</v>
      </c>
      <c r="AZ11" s="28">
        <v>210.954442334698</v>
      </c>
      <c r="BA11" s="28">
        <v>0</v>
      </c>
      <c r="BB11" s="28">
        <v>1.8110694919849</v>
      </c>
      <c r="BC11" s="28">
        <v>1.22209932809313</v>
      </c>
      <c r="BD11" s="28">
        <v>22.9679354661174</v>
      </c>
      <c r="BE11" s="28">
        <v>20.578711640401</v>
      </c>
      <c r="BF11" s="28">
        <v>51.559848925435197</v>
      </c>
      <c r="BG11" s="28">
        <v>2967.1187996318199</v>
      </c>
      <c r="BH11" s="28">
        <v>3.65461289265407</v>
      </c>
      <c r="BI11" s="28">
        <v>9.6766329965375899</v>
      </c>
      <c r="BK11" s="97">
        <f t="shared" ref="BK11:BK51" si="14">AU11/BG11</f>
        <v>2.5144568881491542</v>
      </c>
      <c r="BL11" s="40">
        <f t="shared" si="1"/>
        <v>2.1219597707079116E-3</v>
      </c>
      <c r="BM11" s="40">
        <f t="shared" si="2"/>
        <v>2.1219645090491436E-3</v>
      </c>
      <c r="BN11" s="40">
        <f t="shared" si="3"/>
        <v>1.5779031784412495E-3</v>
      </c>
      <c r="BO11" s="40">
        <f t="shared" si="4"/>
        <v>2.3737016984717477E-3</v>
      </c>
      <c r="BP11" s="40">
        <f t="shared" si="5"/>
        <v>2.4108291998979508E-3</v>
      </c>
      <c r="BQ11" s="40">
        <f t="shared" si="6"/>
        <v>2.2939314187938741E-3</v>
      </c>
      <c r="BR11" s="40">
        <f t="shared" si="7"/>
        <v>2.4093537451107217E-3</v>
      </c>
      <c r="BS11" s="40">
        <f t="shared" si="8"/>
        <v>1.6678199385984848E-3</v>
      </c>
      <c r="BT11" s="40">
        <f t="shared" si="9"/>
        <v>2.2539132936055177E-3</v>
      </c>
      <c r="BU11" s="40">
        <f t="shared" si="10"/>
        <v>1.5852480610529568E-3</v>
      </c>
      <c r="BV11" s="40">
        <f t="shared" si="11"/>
        <v>2.4115734552503931E-3</v>
      </c>
      <c r="BW11" s="40">
        <f t="shared" si="12"/>
        <v>2.4112255361358938E-3</v>
      </c>
      <c r="BX11" s="40">
        <f t="shared" si="13"/>
        <v>2.4108483073043562E-3</v>
      </c>
      <c r="BY11" s="40"/>
      <c r="BZ11" s="40"/>
      <c r="CA11" s="40"/>
    </row>
    <row r="12" spans="1:79" x14ac:dyDescent="0.25">
      <c r="A12" s="32" t="s">
        <v>181</v>
      </c>
      <c r="B12" s="17">
        <v>67632.307415000003</v>
      </c>
      <c r="C12" s="17">
        <v>5410.5846492000001</v>
      </c>
      <c r="D12" s="17">
        <v>7.0924471913999998</v>
      </c>
      <c r="E12" s="17">
        <v>21.458364329999998</v>
      </c>
      <c r="F12" s="17">
        <v>10.189002267999999</v>
      </c>
      <c r="G12" s="17">
        <v>1.0882596011000001</v>
      </c>
      <c r="H12" s="17">
        <v>0.81512019719999995</v>
      </c>
      <c r="I12" s="17">
        <v>405.76832815</v>
      </c>
      <c r="J12" s="17">
        <v>17.590989985</v>
      </c>
      <c r="K12" s="17">
        <v>2.0515814875</v>
      </c>
      <c r="L12" s="17">
        <v>2.4453607307</v>
      </c>
      <c r="M12" s="17">
        <v>45.239171091000003</v>
      </c>
      <c r="N12" s="17">
        <v>35.865287674000001</v>
      </c>
      <c r="P12" s="17" t="s">
        <v>181</v>
      </c>
      <c r="Q12" s="28">
        <v>1143.08470587335</v>
      </c>
      <c r="R12" s="28">
        <v>191.706452687205</v>
      </c>
      <c r="S12" s="28">
        <v>36.0641305589713</v>
      </c>
      <c r="T12" s="28">
        <v>7.1143069022268302</v>
      </c>
      <c r="U12" s="28">
        <v>7.1143069022268302</v>
      </c>
      <c r="V12" s="28">
        <v>13.828984129467999</v>
      </c>
      <c r="W12" s="28">
        <v>8.8478860183520496</v>
      </c>
      <c r="X12" s="28">
        <v>21.576510782268301</v>
      </c>
      <c r="Y12" s="28">
        <v>82660.079227100301</v>
      </c>
      <c r="Z12" s="28">
        <v>10.2454918692916</v>
      </c>
      <c r="AA12" s="28">
        <v>0.81963931166839499</v>
      </c>
      <c r="AB12" s="28">
        <v>1.0925045129450801</v>
      </c>
      <c r="AC12" s="28">
        <v>0</v>
      </c>
      <c r="AD12" s="28">
        <v>10276.3691499216</v>
      </c>
      <c r="AE12" s="28">
        <v>0</v>
      </c>
      <c r="AF12" s="28">
        <v>1162.74081001646</v>
      </c>
      <c r="AG12" s="28">
        <v>0</v>
      </c>
      <c r="AH12" s="28">
        <v>0</v>
      </c>
      <c r="AI12" s="28">
        <v>0</v>
      </c>
      <c r="AJ12" s="28">
        <v>45.489987843721302</v>
      </c>
      <c r="AK12" s="28">
        <v>19.143465909549999</v>
      </c>
      <c r="AL12" s="28">
        <v>8.5899372513040699</v>
      </c>
      <c r="AM12" s="28">
        <v>0</v>
      </c>
      <c r="AN12" s="28">
        <v>543.61603336097801</v>
      </c>
      <c r="AO12" s="28">
        <v>58.100177999929002</v>
      </c>
      <c r="AP12" s="28">
        <v>407.65606365505499</v>
      </c>
      <c r="AQ12" s="28">
        <v>0</v>
      </c>
      <c r="AR12" s="28">
        <v>0</v>
      </c>
      <c r="AS12" s="28">
        <v>67974.953832547893</v>
      </c>
      <c r="AT12" s="28">
        <v>0</v>
      </c>
      <c r="AU12" s="28">
        <v>15907.0244079432</v>
      </c>
      <c r="AV12" s="28">
        <v>0</v>
      </c>
      <c r="AW12" s="28">
        <v>37.3527388773905</v>
      </c>
      <c r="AX12" s="28">
        <v>95.942820282288395</v>
      </c>
      <c r="AY12" s="28">
        <v>2.4589195893015199</v>
      </c>
      <c r="AZ12" s="28">
        <v>581.37772624839295</v>
      </c>
      <c r="BA12" s="28">
        <v>0</v>
      </c>
      <c r="BB12" s="28">
        <v>14.533806547272601</v>
      </c>
      <c r="BC12" s="28">
        <v>10.014037919069599</v>
      </c>
      <c r="BD12" s="28">
        <v>25.844423125753099</v>
      </c>
      <c r="BE12" s="28">
        <v>17.670736856944</v>
      </c>
      <c r="BF12" s="28">
        <v>412.175440967881</v>
      </c>
      <c r="BG12" s="28">
        <v>5437.9963588132496</v>
      </c>
      <c r="BH12" s="28">
        <v>2.0582415830291501</v>
      </c>
      <c r="BI12" s="28">
        <v>5.4096695386596796</v>
      </c>
      <c r="BK12" s="97">
        <f t="shared" si="14"/>
        <v>2.9251627545066317</v>
      </c>
      <c r="BL12" s="40">
        <f t="shared" si="1"/>
        <v>5.066312693508602E-3</v>
      </c>
      <c r="BM12" s="40">
        <f t="shared" si="2"/>
        <v>5.0663119404855007E-3</v>
      </c>
      <c r="BN12" s="40">
        <f t="shared" si="3"/>
        <v>3.0821111862963909E-3</v>
      </c>
      <c r="BO12" s="40">
        <f t="shared" si="4"/>
        <v>5.5058461330683463E-3</v>
      </c>
      <c r="BP12" s="40">
        <f t="shared" si="5"/>
        <v>5.5441739834541101E-3</v>
      </c>
      <c r="BQ12" s="40">
        <f t="shared" si="6"/>
        <v>3.9006426782629039E-3</v>
      </c>
      <c r="BR12" s="40">
        <f t="shared" si="7"/>
        <v>5.5441080762303994E-3</v>
      </c>
      <c r="BS12" s="40">
        <f t="shared" si="8"/>
        <v>4.6522495081408955E-3</v>
      </c>
      <c r="BT12" s="40">
        <f t="shared" si="9"/>
        <v>4.5333930615616665E-3</v>
      </c>
      <c r="BU12" s="40">
        <f t="shared" si="10"/>
        <v>3.246322687999023E-3</v>
      </c>
      <c r="BV12" s="40">
        <f t="shared" si="11"/>
        <v>5.5447273816483225E-3</v>
      </c>
      <c r="BW12" s="40">
        <f t="shared" si="12"/>
        <v>5.5442384701694311E-3</v>
      </c>
      <c r="BX12" s="40">
        <f t="shared" si="13"/>
        <v>5.5441597674803266E-3</v>
      </c>
      <c r="BY12" s="40"/>
      <c r="BZ12" s="40"/>
      <c r="CA12" s="40"/>
    </row>
    <row r="13" spans="1:79" x14ac:dyDescent="0.25">
      <c r="A13" s="32" t="s">
        <v>182</v>
      </c>
      <c r="B13" s="17">
        <v>55353.192353999999</v>
      </c>
      <c r="C13" s="17">
        <v>4428.2553543000004</v>
      </c>
      <c r="D13" s="17">
        <v>51.943294809000001</v>
      </c>
      <c r="E13" s="17">
        <v>0.23508634910000001</v>
      </c>
      <c r="F13" s="17">
        <v>3.5778071500000001E-2</v>
      </c>
      <c r="G13" s="17">
        <v>0.95225317629999995</v>
      </c>
      <c r="H13" s="17">
        <v>2.8622452999999999E-3</v>
      </c>
      <c r="I13" s="17">
        <v>1295.9900851</v>
      </c>
      <c r="J13" s="17">
        <v>14.782314058000001</v>
      </c>
      <c r="K13" s="17">
        <v>16.819739165000001</v>
      </c>
      <c r="L13" s="17">
        <v>8.5867365000000008E-3</v>
      </c>
      <c r="M13" s="17">
        <v>0.15885464860000001</v>
      </c>
      <c r="N13" s="17">
        <v>0.12593880499999999</v>
      </c>
      <c r="P13" s="17" t="s">
        <v>182</v>
      </c>
      <c r="Q13" s="28">
        <v>254.69722058640201</v>
      </c>
      <c r="R13" s="28">
        <v>446.18565602380698</v>
      </c>
      <c r="S13" s="28">
        <v>0.12935425035643699</v>
      </c>
      <c r="T13" s="28">
        <v>52.576369216449102</v>
      </c>
      <c r="U13" s="28">
        <v>52.576369216449102</v>
      </c>
      <c r="V13" s="28">
        <v>11.8086077721126</v>
      </c>
      <c r="W13" s="28">
        <v>4.2814845416368303</v>
      </c>
      <c r="X13" s="28">
        <v>0.238073395667034</v>
      </c>
      <c r="Y13" s="28">
        <v>391695.39062034298</v>
      </c>
      <c r="Z13" s="28">
        <v>3.6748415108005403E-2</v>
      </c>
      <c r="AA13" s="28">
        <v>2.9398700911682E-3</v>
      </c>
      <c r="AB13" s="28">
        <v>0.95932421054953398</v>
      </c>
      <c r="AC13" s="28">
        <v>0</v>
      </c>
      <c r="AD13" s="28">
        <v>1556.3605006294199</v>
      </c>
      <c r="AE13" s="28">
        <v>0</v>
      </c>
      <c r="AF13" s="28">
        <v>2039.27807501239</v>
      </c>
      <c r="AG13" s="28">
        <v>0</v>
      </c>
      <c r="AH13" s="28">
        <v>0</v>
      </c>
      <c r="AI13" s="28">
        <v>0</v>
      </c>
      <c r="AJ13" s="28">
        <v>0.16316255080297201</v>
      </c>
      <c r="AK13" s="28">
        <v>1.52500795304111</v>
      </c>
      <c r="AL13" s="28">
        <v>26.4911674879319</v>
      </c>
      <c r="AM13" s="28">
        <v>0</v>
      </c>
      <c r="AN13" s="28">
        <v>174.440832335051</v>
      </c>
      <c r="AO13" s="28">
        <v>2.4263988499832099</v>
      </c>
      <c r="AP13" s="28">
        <v>1311.87124420092</v>
      </c>
      <c r="AQ13" s="28">
        <v>0</v>
      </c>
      <c r="AR13" s="28">
        <v>0</v>
      </c>
      <c r="AS13" s="28">
        <v>55987.1327533777</v>
      </c>
      <c r="AT13" s="28">
        <v>0</v>
      </c>
      <c r="AU13" s="28">
        <v>6481.5429895666202</v>
      </c>
      <c r="AV13" s="28">
        <v>0</v>
      </c>
      <c r="AW13" s="28">
        <v>6.7301686761961399</v>
      </c>
      <c r="AX13" s="28">
        <v>23.092367132430098</v>
      </c>
      <c r="AY13" s="28">
        <v>8.8195929484548297E-3</v>
      </c>
      <c r="AZ13" s="28">
        <v>271.92269184517897</v>
      </c>
      <c r="BA13" s="28">
        <v>0</v>
      </c>
      <c r="BB13" s="28">
        <v>0.10587820954973701</v>
      </c>
      <c r="BC13" s="28">
        <v>3.5918110213480903E-2</v>
      </c>
      <c r="BD13" s="28">
        <v>16.468383798488301</v>
      </c>
      <c r="BE13" s="28">
        <v>14.9240629150841</v>
      </c>
      <c r="BF13" s="28">
        <v>2.0765469392880802</v>
      </c>
      <c r="BG13" s="28">
        <v>4478.9707017532201</v>
      </c>
      <c r="BH13" s="28">
        <v>17.025651359820799</v>
      </c>
      <c r="BI13" s="28">
        <v>21.2132052853418</v>
      </c>
      <c r="BK13" s="97">
        <f t="shared" si="14"/>
        <v>1.447105467117596</v>
      </c>
      <c r="BL13" s="40">
        <f t="shared" si="1"/>
        <v>1.1452643875053592E-2</v>
      </c>
      <c r="BM13" s="40">
        <f t="shared" si="2"/>
        <v>1.1452670046223329E-2</v>
      </c>
      <c r="BN13" s="40">
        <f t="shared" si="3"/>
        <v>1.2187798440144591E-2</v>
      </c>
      <c r="BO13" s="40">
        <f t="shared" si="4"/>
        <v>1.2706167663369426E-2</v>
      </c>
      <c r="BP13" s="40">
        <f t="shared" si="5"/>
        <v>2.7121182537896193E-2</v>
      </c>
      <c r="BQ13" s="40">
        <f t="shared" si="6"/>
        <v>7.4255822143945906E-3</v>
      </c>
      <c r="BR13" s="40">
        <f t="shared" si="7"/>
        <v>2.7120244085368946E-2</v>
      </c>
      <c r="BS13" s="40">
        <f t="shared" si="8"/>
        <v>1.2254074536144813E-2</v>
      </c>
      <c r="BT13" s="40">
        <f t="shared" si="9"/>
        <v>9.5890843969308557E-3</v>
      </c>
      <c r="BU13" s="40">
        <f t="shared" si="10"/>
        <v>1.2242294175957119E-2</v>
      </c>
      <c r="BV13" s="40">
        <f t="shared" si="11"/>
        <v>2.7118154662697389E-2</v>
      </c>
      <c r="BW13" s="40">
        <f t="shared" si="12"/>
        <v>2.7118515202028546E-2</v>
      </c>
      <c r="BX13" s="40">
        <f t="shared" si="13"/>
        <v>2.7119880615327486E-2</v>
      </c>
      <c r="BY13" s="40"/>
      <c r="BZ13" s="40"/>
      <c r="CA13" s="40"/>
    </row>
    <row r="14" spans="1:79" x14ac:dyDescent="0.25">
      <c r="A14" s="32" t="s">
        <v>183</v>
      </c>
      <c r="B14" s="17">
        <v>65414.894777000001</v>
      </c>
      <c r="C14" s="17">
        <v>5233.1918175000001</v>
      </c>
      <c r="D14" s="17">
        <v>66.785641026999997</v>
      </c>
      <c r="E14" s="17">
        <v>15.103101455999999</v>
      </c>
      <c r="F14" s="17">
        <v>0.47472709229999999</v>
      </c>
      <c r="G14" s="17">
        <v>0.91672711979999999</v>
      </c>
      <c r="H14" s="17">
        <v>3.7978166000000001E-2</v>
      </c>
      <c r="I14" s="17">
        <v>126.74029458</v>
      </c>
      <c r="J14" s="17">
        <v>27.544763246999999</v>
      </c>
      <c r="K14" s="17">
        <v>1.4960382171</v>
      </c>
      <c r="L14" s="17">
        <v>0.1139344996</v>
      </c>
      <c r="M14" s="17">
        <v>2.1077880579000001</v>
      </c>
      <c r="N14" s="17">
        <v>1.6710393351999999</v>
      </c>
      <c r="P14" s="17" t="s">
        <v>183</v>
      </c>
      <c r="Q14" s="28">
        <v>74.351092986836605</v>
      </c>
      <c r="R14" s="28">
        <v>45.970123284376598</v>
      </c>
      <c r="S14" s="28">
        <v>1.6892931855813</v>
      </c>
      <c r="T14" s="28">
        <v>66.994371618149799</v>
      </c>
      <c r="U14" s="28">
        <v>66.994371618149799</v>
      </c>
      <c r="V14" s="28">
        <v>76.544554665533397</v>
      </c>
      <c r="W14" s="28">
        <v>167.44231300375401</v>
      </c>
      <c r="X14" s="28">
        <v>15.152141307593901</v>
      </c>
      <c r="Y14" s="28">
        <v>68768.712866877293</v>
      </c>
      <c r="Z14" s="28">
        <v>0.47991287458622001</v>
      </c>
      <c r="AA14" s="28">
        <v>3.8393189732247902E-2</v>
      </c>
      <c r="AB14" s="28">
        <v>0.922294058282499</v>
      </c>
      <c r="AC14" s="28">
        <v>0</v>
      </c>
      <c r="AD14" s="28">
        <v>9864.4805455078204</v>
      </c>
      <c r="AE14" s="28">
        <v>0</v>
      </c>
      <c r="AF14" s="28">
        <v>2845.4121413940802</v>
      </c>
      <c r="AG14" s="28">
        <v>0</v>
      </c>
      <c r="AH14" s="28">
        <v>0</v>
      </c>
      <c r="AI14" s="28">
        <v>0</v>
      </c>
      <c r="AJ14" s="28">
        <v>2.1308123148354898</v>
      </c>
      <c r="AK14" s="28">
        <v>8.3973988461265101</v>
      </c>
      <c r="AL14" s="28">
        <v>8.1901536188659705</v>
      </c>
      <c r="AM14" s="28">
        <v>0</v>
      </c>
      <c r="AN14" s="28">
        <v>1167.06957273481</v>
      </c>
      <c r="AO14" s="28">
        <v>8.9499807872577204</v>
      </c>
      <c r="AP14" s="28">
        <v>127.90031443845901</v>
      </c>
      <c r="AQ14" s="28">
        <v>0</v>
      </c>
      <c r="AR14" s="28">
        <v>0</v>
      </c>
      <c r="AS14" s="28">
        <v>65666.012179368001</v>
      </c>
      <c r="AT14" s="28">
        <v>0</v>
      </c>
      <c r="AU14" s="28">
        <v>15164.008584401099</v>
      </c>
      <c r="AV14" s="28">
        <v>0</v>
      </c>
      <c r="AW14" s="28">
        <v>13.317819519565401</v>
      </c>
      <c r="AX14" s="28">
        <v>6.3829104672764103</v>
      </c>
      <c r="AY14" s="28">
        <v>0.11517908548696</v>
      </c>
      <c r="AZ14" s="28">
        <v>372.20819037304801</v>
      </c>
      <c r="BA14" s="28">
        <v>0</v>
      </c>
      <c r="BB14" s="28">
        <v>9.3571028819552495</v>
      </c>
      <c r="BC14" s="28">
        <v>0.46907104643812297</v>
      </c>
      <c r="BD14" s="28">
        <v>67.321399933399405</v>
      </c>
      <c r="BE14" s="28">
        <v>27.651720110941</v>
      </c>
      <c r="BF14" s="28">
        <v>19.852258385237199</v>
      </c>
      <c r="BG14" s="28">
        <v>5253.2812543417203</v>
      </c>
      <c r="BH14" s="28">
        <v>1.50946065667997</v>
      </c>
      <c r="BI14" s="28">
        <v>30.685427927334899</v>
      </c>
      <c r="BK14" s="97">
        <f t="shared" si="14"/>
        <v>2.886578473571805</v>
      </c>
      <c r="BL14" s="40">
        <f t="shared" si="1"/>
        <v>3.8388413407078191E-3</v>
      </c>
      <c r="BM14" s="40">
        <f t="shared" si="2"/>
        <v>3.8388497005862466E-3</v>
      </c>
      <c r="BN14" s="40">
        <f t="shared" si="3"/>
        <v>3.1253812636973387E-3</v>
      </c>
      <c r="BO14" s="40">
        <f t="shared" si="4"/>
        <v>3.2470053741458279E-3</v>
      </c>
      <c r="BP14" s="40">
        <f t="shared" si="5"/>
        <v>1.0923712529435557E-2</v>
      </c>
      <c r="BQ14" s="40">
        <f t="shared" si="6"/>
        <v>6.0726233164276099E-3</v>
      </c>
      <c r="BR14" s="40">
        <f t="shared" si="7"/>
        <v>1.0927956137953098E-2</v>
      </c>
      <c r="BS14" s="40">
        <f t="shared" si="8"/>
        <v>9.1527312785815752E-3</v>
      </c>
      <c r="BT14" s="40">
        <f t="shared" si="9"/>
        <v>3.8830199040701448E-3</v>
      </c>
      <c r="BU14" s="40">
        <f t="shared" si="10"/>
        <v>8.9719897704142841E-3</v>
      </c>
      <c r="BV14" s="40">
        <f t="shared" si="11"/>
        <v>1.0923696433735844E-2</v>
      </c>
      <c r="BW14" s="40">
        <f t="shared" si="12"/>
        <v>1.0923421284789368E-2</v>
      </c>
      <c r="BX14" s="40">
        <f t="shared" si="13"/>
        <v>1.0923650925976192E-2</v>
      </c>
      <c r="BY14" s="40"/>
      <c r="BZ14" s="40"/>
      <c r="CA14" s="40"/>
    </row>
    <row r="15" spans="1:79" x14ac:dyDescent="0.25">
      <c r="A15" s="32" t="s">
        <v>184</v>
      </c>
      <c r="B15" s="17">
        <v>71619.397645000005</v>
      </c>
      <c r="C15" s="17">
        <v>5729.5517613000002</v>
      </c>
      <c r="D15" s="17">
        <v>56.966736593999997</v>
      </c>
      <c r="E15" s="17">
        <v>19.167197933000001</v>
      </c>
      <c r="F15" s="17">
        <v>3.9643724345</v>
      </c>
      <c r="G15" s="17">
        <v>0.53594225169999998</v>
      </c>
      <c r="H15" s="17">
        <v>0.3171498022</v>
      </c>
      <c r="I15" s="17">
        <v>317.06105699</v>
      </c>
      <c r="J15" s="17">
        <v>23.120936064999999</v>
      </c>
      <c r="K15" s="17">
        <v>2.8655522394999999</v>
      </c>
      <c r="L15" s="17">
        <v>0.95144939250000005</v>
      </c>
      <c r="M15" s="17">
        <v>17.60181347</v>
      </c>
      <c r="N15" s="17">
        <v>13.954591233</v>
      </c>
      <c r="P15" s="17" t="s">
        <v>184</v>
      </c>
      <c r="Q15" s="28">
        <v>477.725886179035</v>
      </c>
      <c r="R15" s="28">
        <v>129.47435867063101</v>
      </c>
      <c r="S15" s="28">
        <v>14.1050150419599</v>
      </c>
      <c r="T15" s="28">
        <v>57.154103568851397</v>
      </c>
      <c r="U15" s="28">
        <v>57.154103568851397</v>
      </c>
      <c r="V15" s="28">
        <v>57.207452788736603</v>
      </c>
      <c r="W15" s="28">
        <v>130.17243556924399</v>
      </c>
      <c r="X15" s="28">
        <v>19.283957225433198</v>
      </c>
      <c r="Y15" s="28">
        <v>101834.72813140199</v>
      </c>
      <c r="Z15" s="28">
        <v>4.0071069593713204</v>
      </c>
      <c r="AA15" s="28">
        <v>0.32056835207099998</v>
      </c>
      <c r="AB15" s="28">
        <v>0.53942347511122202</v>
      </c>
      <c r="AC15" s="28">
        <v>0</v>
      </c>
      <c r="AD15" s="28">
        <v>10384.4220639839</v>
      </c>
      <c r="AE15" s="28">
        <v>0</v>
      </c>
      <c r="AF15" s="28">
        <v>2334.64900381098</v>
      </c>
      <c r="AG15" s="28">
        <v>0</v>
      </c>
      <c r="AH15" s="28">
        <v>0</v>
      </c>
      <c r="AI15" s="28">
        <v>0</v>
      </c>
      <c r="AJ15" s="28">
        <v>17.791558093627799</v>
      </c>
      <c r="AK15" s="28">
        <v>12.433334920280201</v>
      </c>
      <c r="AL15" s="28">
        <v>10.6155627372314</v>
      </c>
      <c r="AM15" s="28">
        <v>0</v>
      </c>
      <c r="AN15" s="28">
        <v>1077.4302398396801</v>
      </c>
      <c r="AO15" s="28">
        <v>26.237674293588402</v>
      </c>
      <c r="AP15" s="28">
        <v>319.73578596436698</v>
      </c>
      <c r="AQ15" s="28">
        <v>0</v>
      </c>
      <c r="AR15" s="28">
        <v>0</v>
      </c>
      <c r="AS15" s="28">
        <v>72022.886044731698</v>
      </c>
      <c r="AT15" s="28">
        <v>0</v>
      </c>
      <c r="AU15" s="28">
        <v>16276.274560756599</v>
      </c>
      <c r="AV15" s="28">
        <v>0</v>
      </c>
      <c r="AW15" s="28">
        <v>19.679605577803802</v>
      </c>
      <c r="AX15" s="28">
        <v>40.3068418989428</v>
      </c>
      <c r="AY15" s="28">
        <v>0.96170660492089199</v>
      </c>
      <c r="AZ15" s="28">
        <v>479.88572712297798</v>
      </c>
      <c r="BA15" s="28">
        <v>0</v>
      </c>
      <c r="BB15" s="28">
        <v>12.3645958785376</v>
      </c>
      <c r="BC15" s="28">
        <v>3.9165828800684701</v>
      </c>
      <c r="BD15" s="28">
        <v>56.418998870750301</v>
      </c>
      <c r="BE15" s="28">
        <v>23.226595241136501</v>
      </c>
      <c r="BF15" s="28">
        <v>161.27582903961101</v>
      </c>
      <c r="BG15" s="28">
        <v>5761.8308147070302</v>
      </c>
      <c r="BH15" s="28">
        <v>2.8867793979442702</v>
      </c>
      <c r="BI15" s="28">
        <v>25.188675519841699</v>
      </c>
      <c r="BK15" s="97">
        <f t="shared" si="14"/>
        <v>2.8248442351364309</v>
      </c>
      <c r="BL15" s="40">
        <f t="shared" si="1"/>
        <v>5.6337865578217792E-3</v>
      </c>
      <c r="BM15" s="40">
        <f t="shared" si="2"/>
        <v>5.6337833659270559E-3</v>
      </c>
      <c r="BN15" s="40">
        <f t="shared" si="3"/>
        <v>3.2890593011630368E-3</v>
      </c>
      <c r="BO15" s="40">
        <f t="shared" si="4"/>
        <v>6.0916203214124607E-3</v>
      </c>
      <c r="BP15" s="40">
        <f t="shared" si="5"/>
        <v>1.0779644339018889E-2</v>
      </c>
      <c r="BQ15" s="40">
        <f t="shared" si="6"/>
        <v>6.4955196202196239E-3</v>
      </c>
      <c r="BR15" s="40">
        <f t="shared" si="7"/>
        <v>1.077897525802079E-2</v>
      </c>
      <c r="BS15" s="40">
        <f t="shared" si="8"/>
        <v>8.4360059849650521E-3</v>
      </c>
      <c r="BT15" s="40">
        <f t="shared" si="9"/>
        <v>4.5698485493607111E-3</v>
      </c>
      <c r="BU15" s="40">
        <f t="shared" si="10"/>
        <v>7.4077024845912798E-3</v>
      </c>
      <c r="BV15" s="40">
        <f t="shared" si="11"/>
        <v>1.0780617972691539E-2</v>
      </c>
      <c r="BW15" s="40">
        <f t="shared" si="12"/>
        <v>1.0779833791057628E-2</v>
      </c>
      <c r="BX15" s="40">
        <f t="shared" si="13"/>
        <v>1.0779520979745773E-2</v>
      </c>
      <c r="BY15" s="40"/>
      <c r="BZ15" s="40"/>
      <c r="CA15" s="40"/>
    </row>
    <row r="16" spans="1:79" x14ac:dyDescent="0.25">
      <c r="A16" s="32" t="s">
        <v>185</v>
      </c>
      <c r="B16" s="17">
        <v>302214.34500999999</v>
      </c>
      <c r="C16" s="17">
        <v>24177.147368999998</v>
      </c>
      <c r="D16" s="17">
        <v>314.51129807000001</v>
      </c>
      <c r="E16" s="17">
        <v>77.650723842000005</v>
      </c>
      <c r="F16" s="17">
        <v>3.9934873639999999</v>
      </c>
      <c r="G16" s="17">
        <v>2.9053169694999998</v>
      </c>
      <c r="H16" s="17">
        <v>0.31947898400000002</v>
      </c>
      <c r="I16" s="17">
        <v>308.25929977999999</v>
      </c>
      <c r="J16" s="17">
        <v>121.35107522</v>
      </c>
      <c r="K16" s="17">
        <v>2.7420478544</v>
      </c>
      <c r="L16" s="17">
        <v>0.95843695500000003</v>
      </c>
      <c r="M16" s="17">
        <v>17.731083502000001</v>
      </c>
      <c r="N16" s="17">
        <v>14.05707531</v>
      </c>
      <c r="P16" s="17" t="s">
        <v>185</v>
      </c>
      <c r="Q16" s="28">
        <v>476.48151962666901</v>
      </c>
      <c r="R16" s="28">
        <v>126.01891992098101</v>
      </c>
      <c r="S16" s="28">
        <v>14.129391358597999</v>
      </c>
      <c r="T16" s="28">
        <v>314.861384056183</v>
      </c>
      <c r="U16" s="28">
        <v>314.861384056183</v>
      </c>
      <c r="V16" s="28">
        <v>356.84591692212098</v>
      </c>
      <c r="W16" s="28">
        <v>817.70038752236599</v>
      </c>
      <c r="X16" s="28">
        <v>77.766672927249402</v>
      </c>
      <c r="Y16" s="28">
        <v>228131.88493124899</v>
      </c>
      <c r="Z16" s="28">
        <v>4.0140303340787504</v>
      </c>
      <c r="AA16" s="28">
        <v>0.321122947890704</v>
      </c>
      <c r="AB16" s="28">
        <v>2.91250174224768</v>
      </c>
      <c r="AC16" s="28">
        <v>0</v>
      </c>
      <c r="AD16" s="28">
        <v>47349.065305039803</v>
      </c>
      <c r="AE16" s="28">
        <v>0</v>
      </c>
      <c r="AF16" s="28">
        <v>12615.5330503892</v>
      </c>
      <c r="AG16" s="28">
        <v>0</v>
      </c>
      <c r="AH16" s="28">
        <v>0</v>
      </c>
      <c r="AI16" s="28">
        <v>0</v>
      </c>
      <c r="AJ16" s="28">
        <v>17.822298043208601</v>
      </c>
      <c r="AK16" s="28">
        <v>41.675332031805297</v>
      </c>
      <c r="AL16" s="28">
        <v>33.157577593011602</v>
      </c>
      <c r="AM16" s="28">
        <v>0</v>
      </c>
      <c r="AN16" s="28">
        <v>5712.2770888812602</v>
      </c>
      <c r="AO16" s="28">
        <v>49.2369756703593</v>
      </c>
      <c r="AP16" s="28">
        <v>309.466031195261</v>
      </c>
      <c r="AQ16" s="28">
        <v>0</v>
      </c>
      <c r="AR16" s="28">
        <v>0</v>
      </c>
      <c r="AS16" s="28">
        <v>302671.02045804303</v>
      </c>
      <c r="AT16" s="28">
        <v>0</v>
      </c>
      <c r="AU16" s="28">
        <v>71690.349493653397</v>
      </c>
      <c r="AV16" s="28">
        <v>0</v>
      </c>
      <c r="AW16" s="28">
        <v>59.128405811780397</v>
      </c>
      <c r="AX16" s="28">
        <v>40.188618917274198</v>
      </c>
      <c r="AY16" s="28">
        <v>0.96336751560211398</v>
      </c>
      <c r="AZ16" s="28">
        <v>1772.4844589996601</v>
      </c>
      <c r="BA16" s="28">
        <v>0</v>
      </c>
      <c r="BB16" s="28">
        <v>48.305108360884702</v>
      </c>
      <c r="BC16" s="28">
        <v>3.9233516588701298</v>
      </c>
      <c r="BD16" s="28">
        <v>316.49414338178599</v>
      </c>
      <c r="BE16" s="28">
        <v>121.528126941591</v>
      </c>
      <c r="BF16" s="28">
        <v>163.03966622190001</v>
      </c>
      <c r="BG16" s="28">
        <v>24213.6813729393</v>
      </c>
      <c r="BH16" s="28">
        <v>2.75121891088645</v>
      </c>
      <c r="BI16" s="28">
        <v>141.497690950638</v>
      </c>
      <c r="BK16" s="97">
        <f t="shared" si="14"/>
        <v>2.9607372951464135</v>
      </c>
      <c r="BL16" s="40">
        <f t="shared" si="1"/>
        <v>1.5110978535050285E-3</v>
      </c>
      <c r="BM16" s="40">
        <f t="shared" si="2"/>
        <v>1.5110965483936837E-3</v>
      </c>
      <c r="BN16" s="40">
        <f t="shared" si="3"/>
        <v>1.1131110021525257E-3</v>
      </c>
      <c r="BO16" s="40">
        <f t="shared" si="4"/>
        <v>1.493213192517369E-3</v>
      </c>
      <c r="BP16" s="40">
        <f t="shared" si="5"/>
        <v>5.1441179616439374E-3</v>
      </c>
      <c r="BQ16" s="40">
        <f t="shared" si="6"/>
        <v>2.4729738004857465E-3</v>
      </c>
      <c r="BR16" s="40">
        <f t="shared" si="7"/>
        <v>5.1457653649730553E-3</v>
      </c>
      <c r="BS16" s="40">
        <f t="shared" si="8"/>
        <v>3.9146634541836365E-3</v>
      </c>
      <c r="BT16" s="40">
        <f t="shared" si="9"/>
        <v>1.459004143721167E-3</v>
      </c>
      <c r="BU16" s="40">
        <f t="shared" si="10"/>
        <v>3.3446011789085872E-3</v>
      </c>
      <c r="BV16" s="40">
        <f t="shared" si="11"/>
        <v>5.1443765564256052E-3</v>
      </c>
      <c r="BW16" s="40">
        <f t="shared" si="12"/>
        <v>5.144329797911777E-3</v>
      </c>
      <c r="BX16" s="40">
        <f t="shared" si="13"/>
        <v>5.1444590715505828E-3</v>
      </c>
      <c r="BY16" s="40"/>
      <c r="BZ16" s="40"/>
      <c r="CA16" s="40"/>
    </row>
    <row r="17" spans="1:79" x14ac:dyDescent="0.25">
      <c r="A17" s="32" t="s">
        <v>186</v>
      </c>
      <c r="B17" s="17">
        <v>95733.472420000006</v>
      </c>
      <c r="C17" s="17">
        <v>7658.6776989</v>
      </c>
      <c r="D17" s="17">
        <v>43.609356310999999</v>
      </c>
      <c r="E17" s="17">
        <v>8.5320069097999998</v>
      </c>
      <c r="F17" s="17">
        <v>0.13307638990000001</v>
      </c>
      <c r="G17" s="17">
        <v>6.1533516077000003</v>
      </c>
      <c r="H17" s="17">
        <v>1.0646111200000001E-2</v>
      </c>
      <c r="I17" s="17">
        <v>233.00859063999999</v>
      </c>
      <c r="J17" s="17">
        <v>63.780252584999999</v>
      </c>
      <c r="K17" s="17">
        <v>2.9840542034999999</v>
      </c>
      <c r="L17" s="17">
        <v>3.1938333300000003E-2</v>
      </c>
      <c r="M17" s="17">
        <v>0.5908591675</v>
      </c>
      <c r="N17" s="17">
        <v>0.4684288949</v>
      </c>
      <c r="P17" s="17" t="s">
        <v>186</v>
      </c>
      <c r="Q17" s="28">
        <v>58.514007730537202</v>
      </c>
      <c r="R17" s="28">
        <v>80.043635848644001</v>
      </c>
      <c r="S17" s="28">
        <v>0.46989413909326599</v>
      </c>
      <c r="T17" s="28">
        <v>43.649833751997598</v>
      </c>
      <c r="U17" s="28">
        <v>43.649833751997598</v>
      </c>
      <c r="V17" s="28">
        <v>109.49823275024799</v>
      </c>
      <c r="W17" s="28">
        <v>111.68235193836701</v>
      </c>
      <c r="X17" s="28">
        <v>8.5392404574944702</v>
      </c>
      <c r="Y17" s="28">
        <v>116953.775254159</v>
      </c>
      <c r="Z17" s="28">
        <v>0.133492951154532</v>
      </c>
      <c r="AA17" s="28">
        <v>1.0679438633762601E-2</v>
      </c>
      <c r="AB17" s="28">
        <v>6.1627807637815204</v>
      </c>
      <c r="AC17" s="28">
        <v>0</v>
      </c>
      <c r="AD17" s="28">
        <v>14041.0017315814</v>
      </c>
      <c r="AE17" s="28">
        <v>0</v>
      </c>
      <c r="AF17" s="28">
        <v>5310.9828831915902</v>
      </c>
      <c r="AG17" s="28">
        <v>0</v>
      </c>
      <c r="AH17" s="28">
        <v>0</v>
      </c>
      <c r="AI17" s="28">
        <v>0</v>
      </c>
      <c r="AJ17" s="28">
        <v>0.59270825358495305</v>
      </c>
      <c r="AK17" s="28">
        <v>12.8081237027958</v>
      </c>
      <c r="AL17" s="28">
        <v>10.364662479035101</v>
      </c>
      <c r="AM17" s="28">
        <v>0</v>
      </c>
      <c r="AN17" s="28">
        <v>874.861812225927</v>
      </c>
      <c r="AO17" s="28">
        <v>17.202238380596601</v>
      </c>
      <c r="AP17" s="28">
        <v>233.40845496053501</v>
      </c>
      <c r="AQ17" s="28">
        <v>0</v>
      </c>
      <c r="AR17" s="28">
        <v>0</v>
      </c>
      <c r="AS17" s="28">
        <v>95860.745389066098</v>
      </c>
      <c r="AT17" s="28">
        <v>0</v>
      </c>
      <c r="AU17" s="28">
        <v>21790.288619741201</v>
      </c>
      <c r="AV17" s="28">
        <v>0</v>
      </c>
      <c r="AW17" s="28">
        <v>45.803585175730397</v>
      </c>
      <c r="AX17" s="28">
        <v>5.2097593490525798</v>
      </c>
      <c r="AY17" s="28">
        <v>3.2038278267517199E-2</v>
      </c>
      <c r="AZ17" s="28">
        <v>492.31052935383502</v>
      </c>
      <c r="BA17" s="28">
        <v>0</v>
      </c>
      <c r="BB17" s="28">
        <v>4.9885813958878504</v>
      </c>
      <c r="BC17" s="28">
        <v>0.130477105223333</v>
      </c>
      <c r="BD17" s="28">
        <v>88.827163703486093</v>
      </c>
      <c r="BE17" s="28">
        <v>63.870439090291903</v>
      </c>
      <c r="BF17" s="28">
        <v>9.2199166527614498</v>
      </c>
      <c r="BG17" s="28">
        <v>7668.8596268787496</v>
      </c>
      <c r="BH17" s="28">
        <v>2.9891069243857702</v>
      </c>
      <c r="BI17" s="28">
        <v>33.911564843911101</v>
      </c>
      <c r="BK17" s="97">
        <f t="shared" si="14"/>
        <v>2.8413988102439576</v>
      </c>
      <c r="BL17" s="40">
        <f t="shared" si="1"/>
        <v>1.3294510879927469E-3</v>
      </c>
      <c r="BM17" s="40">
        <f t="shared" si="2"/>
        <v>1.3294629150162613E-3</v>
      </c>
      <c r="BN17" s="40">
        <f t="shared" si="3"/>
        <v>9.2818249159500954E-4</v>
      </c>
      <c r="BO17" s="40">
        <f t="shared" si="4"/>
        <v>8.4781315474111011E-4</v>
      </c>
      <c r="BP17" s="40">
        <f t="shared" si="5"/>
        <v>3.1302416217107534E-3</v>
      </c>
      <c r="BQ17" s="40">
        <f t="shared" si="6"/>
        <v>1.5323610095221737E-3</v>
      </c>
      <c r="BR17" s="40">
        <f t="shared" si="7"/>
        <v>3.1304795841884643E-3</v>
      </c>
      <c r="BS17" s="40">
        <f t="shared" si="8"/>
        <v>1.7160926103055559E-3</v>
      </c>
      <c r="BT17" s="40">
        <f t="shared" si="9"/>
        <v>1.4140192557518002E-3</v>
      </c>
      <c r="BU17" s="40">
        <f t="shared" si="10"/>
        <v>1.6932403170974255E-3</v>
      </c>
      <c r="BV17" s="40">
        <f t="shared" si="11"/>
        <v>3.1293106806295347E-3</v>
      </c>
      <c r="BW17" s="40">
        <f t="shared" si="12"/>
        <v>3.1294870024218494E-3</v>
      </c>
      <c r="BX17" s="40">
        <f t="shared" si="13"/>
        <v>3.127997032674064E-3</v>
      </c>
      <c r="BY17" s="40"/>
      <c r="BZ17" s="40"/>
      <c r="CA17" s="40"/>
    </row>
    <row r="18" spans="1:79" x14ac:dyDescent="0.25">
      <c r="A18" s="32" t="s">
        <v>187</v>
      </c>
      <c r="B18" s="17">
        <v>39825.662496999998</v>
      </c>
      <c r="C18" s="17">
        <v>3186.0529246000001</v>
      </c>
      <c r="D18" s="17">
        <v>11.99015088</v>
      </c>
      <c r="E18" s="17">
        <v>6.4809429943000003</v>
      </c>
      <c r="F18" s="17">
        <v>2.2905647811000001</v>
      </c>
      <c r="G18" s="17">
        <v>1.9032071362</v>
      </c>
      <c r="H18" s="17">
        <v>0.1832451917</v>
      </c>
      <c r="I18" s="17">
        <v>182.22756185</v>
      </c>
      <c r="J18" s="17">
        <v>20.504741717999998</v>
      </c>
      <c r="K18" s="17">
        <v>1.6431301900999999</v>
      </c>
      <c r="L18" s="17">
        <v>0.54973554410000003</v>
      </c>
      <c r="M18" s="17">
        <v>10.170107107</v>
      </c>
      <c r="N18" s="17">
        <v>8.0627881541999997</v>
      </c>
      <c r="P18" s="17" t="s">
        <v>187</v>
      </c>
      <c r="Q18" s="28">
        <v>275.50095767782</v>
      </c>
      <c r="R18" s="28">
        <v>74.401948621967804</v>
      </c>
      <c r="S18" s="28">
        <v>8.1394526152786408</v>
      </c>
      <c r="T18" s="28">
        <v>12.0425933809078</v>
      </c>
      <c r="U18" s="28">
        <v>12.0425933809078</v>
      </c>
      <c r="V18" s="28">
        <v>30.117776887686599</v>
      </c>
      <c r="W18" s="28">
        <v>25.529206675301101</v>
      </c>
      <c r="X18" s="28">
        <v>6.53172571102193</v>
      </c>
      <c r="Y18" s="28">
        <v>57701.240494279598</v>
      </c>
      <c r="Z18" s="28">
        <v>2.31234462003825</v>
      </c>
      <c r="AA18" s="28">
        <v>0.184987517935542</v>
      </c>
      <c r="AB18" s="28">
        <v>1.9174687120091101</v>
      </c>
      <c r="AC18" s="28">
        <v>0</v>
      </c>
      <c r="AD18" s="28">
        <v>5765.9633859198102</v>
      </c>
      <c r="AE18" s="28">
        <v>0</v>
      </c>
      <c r="AF18" s="28">
        <v>1645.8024652148599</v>
      </c>
      <c r="AG18" s="28">
        <v>0</v>
      </c>
      <c r="AH18" s="28">
        <v>0</v>
      </c>
      <c r="AI18" s="28">
        <v>0</v>
      </c>
      <c r="AJ18" s="28">
        <v>10.2668099915614</v>
      </c>
      <c r="AK18" s="28">
        <v>7.4766818512272604</v>
      </c>
      <c r="AL18" s="28">
        <v>5.0956064521056401</v>
      </c>
      <c r="AM18" s="28">
        <v>0</v>
      </c>
      <c r="AN18" s="28">
        <v>316.04003176021803</v>
      </c>
      <c r="AO18" s="28">
        <v>17.4069610956453</v>
      </c>
      <c r="AP18" s="28">
        <v>183.587410276177</v>
      </c>
      <c r="AQ18" s="28">
        <v>0</v>
      </c>
      <c r="AR18" s="28">
        <v>0</v>
      </c>
      <c r="AS18" s="28">
        <v>40116.844676995301</v>
      </c>
      <c r="AT18" s="28">
        <v>0</v>
      </c>
      <c r="AU18" s="28">
        <v>9050.0223834498993</v>
      </c>
      <c r="AV18" s="28">
        <v>0</v>
      </c>
      <c r="AW18" s="28">
        <v>20.514351788775102</v>
      </c>
      <c r="AX18" s="28">
        <v>23.243528494644298</v>
      </c>
      <c r="AY18" s="28">
        <v>0.55496164551063298</v>
      </c>
      <c r="AZ18" s="28">
        <v>256.17184432229999</v>
      </c>
      <c r="BA18" s="28">
        <v>0</v>
      </c>
      <c r="BB18" s="28">
        <v>4.2255331868500496</v>
      </c>
      <c r="BC18" s="28">
        <v>2.2601064496501202</v>
      </c>
      <c r="BD18" s="28">
        <v>27.663470531877199</v>
      </c>
      <c r="BE18" s="28">
        <v>20.651393162330901</v>
      </c>
      <c r="BF18" s="28">
        <v>94.071560821717895</v>
      </c>
      <c r="BG18" s="28">
        <v>3209.3474913826799</v>
      </c>
      <c r="BH18" s="28">
        <v>1.6539058456903899</v>
      </c>
      <c r="BI18" s="28">
        <v>9.7346872333820897</v>
      </c>
      <c r="BK18" s="97">
        <f t="shared" si="14"/>
        <v>2.8198948252720641</v>
      </c>
      <c r="BL18" s="40">
        <f t="shared" si="1"/>
        <v>7.3114208713348445E-3</v>
      </c>
      <c r="BM18" s="40">
        <f t="shared" si="2"/>
        <v>7.3114186530986022E-3</v>
      </c>
      <c r="BN18" s="40">
        <f t="shared" si="3"/>
        <v>4.3737982476330425E-3</v>
      </c>
      <c r="BO18" s="40">
        <f t="shared" si="4"/>
        <v>7.8356987195525672E-3</v>
      </c>
      <c r="BP18" s="40">
        <f t="shared" si="5"/>
        <v>9.508501622814013E-3</v>
      </c>
      <c r="BQ18" s="40">
        <f t="shared" si="6"/>
        <v>7.4934438495145167E-3</v>
      </c>
      <c r="BR18" s="40">
        <f t="shared" si="7"/>
        <v>9.5081689149827276E-3</v>
      </c>
      <c r="BS18" s="40">
        <f t="shared" si="8"/>
        <v>7.4623641581527062E-3</v>
      </c>
      <c r="BT18" s="40">
        <f t="shared" si="9"/>
        <v>7.1520746931508878E-3</v>
      </c>
      <c r="BU18" s="40">
        <f t="shared" si="10"/>
        <v>6.5580047492975304E-3</v>
      </c>
      <c r="BV18" s="40">
        <f t="shared" si="11"/>
        <v>9.5065736002005671E-3</v>
      </c>
      <c r="BW18" s="40">
        <f t="shared" si="12"/>
        <v>9.5085414090517149E-3</v>
      </c>
      <c r="BX18" s="40">
        <f t="shared" si="13"/>
        <v>9.5084305345050774E-3</v>
      </c>
      <c r="BY18" s="40"/>
      <c r="BZ18" s="40"/>
      <c r="CA18" s="40"/>
    </row>
    <row r="19" spans="1:79" x14ac:dyDescent="0.25">
      <c r="A19" s="32" t="s">
        <v>188</v>
      </c>
      <c r="B19" s="17">
        <v>17773.775524000001</v>
      </c>
      <c r="C19" s="17">
        <v>1421.902014</v>
      </c>
      <c r="D19" s="17">
        <v>1.1265749145999999</v>
      </c>
      <c r="E19" s="17">
        <v>3.0635888646999998</v>
      </c>
      <c r="F19" s="17">
        <v>1.4202120467999999</v>
      </c>
      <c r="G19" s="17">
        <v>1.0072762574</v>
      </c>
      <c r="H19" s="17">
        <v>0.11361695030000001</v>
      </c>
      <c r="I19" s="17">
        <v>59.272587856000001</v>
      </c>
      <c r="J19" s="17">
        <v>9.7144084872000001</v>
      </c>
      <c r="K19" s="17">
        <v>0.32120821230000002</v>
      </c>
      <c r="L19" s="17">
        <v>0.34085087800000002</v>
      </c>
      <c r="M19" s="17">
        <v>6.3057410130999996</v>
      </c>
      <c r="N19" s="17">
        <v>4.9991458947999998</v>
      </c>
      <c r="P19" s="17" t="s">
        <v>188</v>
      </c>
      <c r="Q19" s="28">
        <v>158.96822306948101</v>
      </c>
      <c r="R19" s="28">
        <v>27.514949968544599</v>
      </c>
      <c r="S19" s="28">
        <v>4.9986760472918101</v>
      </c>
      <c r="T19" s="28">
        <v>1.1269463175958701</v>
      </c>
      <c r="U19" s="28">
        <v>1.1269463175958701</v>
      </c>
      <c r="V19" s="28">
        <v>12.122000300782</v>
      </c>
      <c r="W19" s="28">
        <v>4.20370155849192</v>
      </c>
      <c r="X19" s="28">
        <v>3.0633354773594199</v>
      </c>
      <c r="Y19" s="28">
        <v>16897.687955070902</v>
      </c>
      <c r="Z19" s="28">
        <v>1.42007719739993</v>
      </c>
      <c r="AA19" s="28">
        <v>0.11360632113595701</v>
      </c>
      <c r="AB19" s="28">
        <v>1.00755669773043</v>
      </c>
      <c r="AC19" s="28">
        <v>0</v>
      </c>
      <c r="AD19" s="28">
        <v>2745.2418363040301</v>
      </c>
      <c r="AE19" s="28">
        <v>0</v>
      </c>
      <c r="AF19" s="28">
        <v>704.57706048790203</v>
      </c>
      <c r="AG19" s="28">
        <v>0</v>
      </c>
      <c r="AH19" s="28">
        <v>0</v>
      </c>
      <c r="AI19" s="28">
        <v>0</v>
      </c>
      <c r="AJ19" s="28">
        <v>6.30514697368824</v>
      </c>
      <c r="AK19" s="28">
        <v>3.9269646690131301</v>
      </c>
      <c r="AL19" s="28">
        <v>1.64328264749885</v>
      </c>
      <c r="AM19" s="28">
        <v>0</v>
      </c>
      <c r="AN19" s="28">
        <v>109.36733004312801</v>
      </c>
      <c r="AO19" s="28">
        <v>10.019096080015199</v>
      </c>
      <c r="AP19" s="28">
        <v>59.278330261585403</v>
      </c>
      <c r="AQ19" s="28">
        <v>0</v>
      </c>
      <c r="AR19" s="28">
        <v>0</v>
      </c>
      <c r="AS19" s="28">
        <v>17776.233759696199</v>
      </c>
      <c r="AT19" s="28">
        <v>0</v>
      </c>
      <c r="AU19" s="28">
        <v>4195.0159304111003</v>
      </c>
      <c r="AV19" s="28">
        <v>0</v>
      </c>
      <c r="AW19" s="28">
        <v>11.0597815546828</v>
      </c>
      <c r="AX19" s="28">
        <v>13.346349161490201</v>
      </c>
      <c r="AY19" s="28">
        <v>0.34081825514370701</v>
      </c>
      <c r="AZ19" s="28">
        <v>121.27562017494</v>
      </c>
      <c r="BA19" s="28">
        <v>0</v>
      </c>
      <c r="BB19" s="28">
        <v>2.0186910018038899</v>
      </c>
      <c r="BC19" s="28">
        <v>1.3879979813357499</v>
      </c>
      <c r="BD19" s="28">
        <v>11.326678460415801</v>
      </c>
      <c r="BE19" s="28">
        <v>9.7168241852657893</v>
      </c>
      <c r="BF19" s="28">
        <v>57.665658728386298</v>
      </c>
      <c r="BG19" s="28">
        <v>1422.09873840506</v>
      </c>
      <c r="BH19" s="28">
        <v>0.321323559179231</v>
      </c>
      <c r="BI19" s="28">
        <v>3.0123347643671301</v>
      </c>
      <c r="BK19" s="97">
        <f t="shared" si="14"/>
        <v>2.9498766978135262</v>
      </c>
      <c r="BL19" s="40">
        <f t="shared" si="1"/>
        <v>1.3830689449626944E-4</v>
      </c>
      <c r="BM19" s="40">
        <f t="shared" si="2"/>
        <v>1.3835299698785534E-4</v>
      </c>
      <c r="BN19" s="40">
        <f t="shared" si="3"/>
        <v>3.2967447708703781E-4</v>
      </c>
      <c r="BO19" s="40">
        <f t="shared" si="4"/>
        <v>-8.2709316351005949E-5</v>
      </c>
      <c r="BP19" s="40">
        <f t="shared" si="5"/>
        <v>-9.4950187455285063E-5</v>
      </c>
      <c r="BQ19" s="40">
        <f t="shared" si="6"/>
        <v>2.7841451475668833E-4</v>
      </c>
      <c r="BR19" s="40">
        <f t="shared" si="7"/>
        <v>-9.3552625862019086E-5</v>
      </c>
      <c r="BS19" s="40">
        <f t="shared" si="8"/>
        <v>9.6881303704037826E-5</v>
      </c>
      <c r="BT19" s="40">
        <f t="shared" si="9"/>
        <v>2.4867165808110974E-4</v>
      </c>
      <c r="BU19" s="40">
        <f t="shared" si="10"/>
        <v>3.5910314498201879E-4</v>
      </c>
      <c r="BV19" s="40">
        <f t="shared" si="11"/>
        <v>-9.5710055037671459E-5</v>
      </c>
      <c r="BW19" s="40">
        <f t="shared" si="12"/>
        <v>-9.4206122726181891E-5</v>
      </c>
      <c r="BX19" s="40">
        <f t="shared" si="13"/>
        <v>-9.3985556348416462E-5</v>
      </c>
      <c r="BY19" s="40"/>
      <c r="BZ19" s="40"/>
      <c r="CA19" s="40"/>
    </row>
    <row r="20" spans="1:79" x14ac:dyDescent="0.25">
      <c r="A20" s="32" t="s">
        <v>189</v>
      </c>
      <c r="B20" s="17">
        <v>1673.4298137999999</v>
      </c>
      <c r="C20" s="17">
        <v>133.87438277000001</v>
      </c>
      <c r="D20" s="17">
        <v>1.0619931078</v>
      </c>
      <c r="E20" s="17">
        <v>0.21346049610000001</v>
      </c>
      <c r="F20" s="17">
        <v>9.7307817899999996E-2</v>
      </c>
      <c r="G20" s="17">
        <v>2.5856923399999999E-2</v>
      </c>
      <c r="H20" s="17">
        <v>7.7846249000000003E-3</v>
      </c>
      <c r="I20" s="17">
        <v>28.035234714000001</v>
      </c>
      <c r="J20" s="17">
        <v>0.43147754170000002</v>
      </c>
      <c r="K20" s="17">
        <v>0.33335982800000002</v>
      </c>
      <c r="L20" s="17">
        <v>2.3353875100000001E-2</v>
      </c>
      <c r="M20" s="17">
        <v>0.43204667860000001</v>
      </c>
      <c r="N20" s="17">
        <v>0.34252349510000002</v>
      </c>
      <c r="P20" s="17" t="s">
        <v>189</v>
      </c>
      <c r="Q20" s="28">
        <v>15.5405105142571</v>
      </c>
      <c r="R20" s="28">
        <v>10.0590225029291</v>
      </c>
      <c r="S20" s="28">
        <v>0.34425886740317502</v>
      </c>
      <c r="T20" s="28">
        <v>1.06401864754715</v>
      </c>
      <c r="U20" s="28">
        <v>1.06401864754715</v>
      </c>
      <c r="V20" s="28">
        <v>0.350291274154169</v>
      </c>
      <c r="W20" s="28">
        <v>0.222551312619443</v>
      </c>
      <c r="X20" s="28">
        <v>0.214504016113959</v>
      </c>
      <c r="Y20" s="28">
        <v>8018.6508369538296</v>
      </c>
      <c r="Z20" s="28">
        <v>9.7800693270010897E-2</v>
      </c>
      <c r="AA20" s="28">
        <v>7.8240634954159297E-3</v>
      </c>
      <c r="AB20" s="28">
        <v>2.5918166592646799E-2</v>
      </c>
      <c r="AC20" s="28">
        <v>0</v>
      </c>
      <c r="AD20" s="28">
        <v>126.122249128973</v>
      </c>
      <c r="AE20" s="28">
        <v>0</v>
      </c>
      <c r="AF20" s="28">
        <v>48.197108239361498</v>
      </c>
      <c r="AG20" s="28">
        <v>0</v>
      </c>
      <c r="AH20" s="28">
        <v>0</v>
      </c>
      <c r="AI20" s="28">
        <v>0</v>
      </c>
      <c r="AJ20" s="28">
        <v>0.434235416345921</v>
      </c>
      <c r="AK20" s="28">
        <v>0.208967250178067</v>
      </c>
      <c r="AL20" s="28">
        <v>0.571896724142826</v>
      </c>
      <c r="AM20" s="28">
        <v>0</v>
      </c>
      <c r="AN20" s="28">
        <v>8.7389714975232202</v>
      </c>
      <c r="AO20" s="28">
        <v>0.59235225702100403</v>
      </c>
      <c r="AP20" s="28">
        <v>28.0966754186184</v>
      </c>
      <c r="AQ20" s="28">
        <v>0</v>
      </c>
      <c r="AR20" s="28">
        <v>0</v>
      </c>
      <c r="AS20" s="28">
        <v>1678.2778128826999</v>
      </c>
      <c r="AT20" s="28">
        <v>0</v>
      </c>
      <c r="AU20" s="28">
        <v>270.45161585564102</v>
      </c>
      <c r="AV20" s="28">
        <v>0</v>
      </c>
      <c r="AW20" s="28">
        <v>0.46585572098579597</v>
      </c>
      <c r="AX20" s="28">
        <v>1.33603970912476</v>
      </c>
      <c r="AY20" s="28">
        <v>2.3472215237377098E-2</v>
      </c>
      <c r="AZ20" s="28">
        <v>10.5494160106582</v>
      </c>
      <c r="BA20" s="28">
        <v>0</v>
      </c>
      <c r="BB20" s="28">
        <v>0.14326601190166699</v>
      </c>
      <c r="BC20" s="28">
        <v>9.5591688500716795E-2</v>
      </c>
      <c r="BD20" s="28">
        <v>0.55328292874066398</v>
      </c>
      <c r="BE20" s="28">
        <v>0.43262321462137898</v>
      </c>
      <c r="BF20" s="28">
        <v>3.9442160148289398</v>
      </c>
      <c r="BG20" s="28">
        <v>134.26221497269</v>
      </c>
      <c r="BH20" s="28">
        <v>0.33400152823197499</v>
      </c>
      <c r="BI20" s="28">
        <v>0.44841169275588699</v>
      </c>
      <c r="BK20" s="97">
        <f t="shared" si="14"/>
        <v>2.0143538962965346</v>
      </c>
      <c r="BL20" s="40">
        <f t="shared" si="1"/>
        <v>2.8970435704687284E-3</v>
      </c>
      <c r="BM20" s="40">
        <f t="shared" si="2"/>
        <v>2.8969859256516538E-3</v>
      </c>
      <c r="BN20" s="40">
        <f t="shared" si="3"/>
        <v>1.9073002755602528E-3</v>
      </c>
      <c r="BO20" s="40">
        <f t="shared" si="4"/>
        <v>4.8885860991821845E-3</v>
      </c>
      <c r="BP20" s="40">
        <f t="shared" si="5"/>
        <v>5.0651158421557889E-3</v>
      </c>
      <c r="BQ20" s="40">
        <f t="shared" si="6"/>
        <v>2.368541365087554E-3</v>
      </c>
      <c r="BR20" s="40">
        <f t="shared" si="7"/>
        <v>5.0662165386966022E-3</v>
      </c>
      <c r="BS20" s="40">
        <f t="shared" si="8"/>
        <v>2.1915530668882438E-3</v>
      </c>
      <c r="BT20" s="40">
        <f t="shared" si="9"/>
        <v>2.6552318734019511E-3</v>
      </c>
      <c r="BU20" s="40">
        <f t="shared" si="10"/>
        <v>1.9249476933824252E-3</v>
      </c>
      <c r="BV20" s="40">
        <f t="shared" si="11"/>
        <v>5.067259153796592E-3</v>
      </c>
      <c r="BW20" s="40">
        <f t="shared" si="12"/>
        <v>5.0659751696584101E-3</v>
      </c>
      <c r="BX20" s="40">
        <f t="shared" si="13"/>
        <v>5.0664328958466174E-3</v>
      </c>
      <c r="BY20" s="40"/>
      <c r="BZ20" s="40"/>
      <c r="CA20" s="40"/>
    </row>
    <row r="21" spans="1:79" x14ac:dyDescent="0.25">
      <c r="A21" s="32" t="s">
        <v>190</v>
      </c>
      <c r="B21" s="17">
        <v>13468.099158999999</v>
      </c>
      <c r="C21" s="17">
        <v>1077.4479042999999</v>
      </c>
      <c r="D21" s="17">
        <v>2.2380348889000001</v>
      </c>
      <c r="E21" s="17">
        <v>4.3423230482999999</v>
      </c>
      <c r="F21" s="17">
        <v>2.0556600224000001</v>
      </c>
      <c r="G21" s="17">
        <v>0.1274882621</v>
      </c>
      <c r="H21" s="17">
        <v>0.16445280549999999</v>
      </c>
      <c r="I21" s="17">
        <v>99.901730426</v>
      </c>
      <c r="J21" s="17">
        <v>2.8886471340000002</v>
      </c>
      <c r="K21" s="17">
        <v>0.64815678030000001</v>
      </c>
      <c r="L21" s="17">
        <v>0.49335838310000002</v>
      </c>
      <c r="M21" s="17">
        <v>9.1271309459999994</v>
      </c>
      <c r="N21" s="17">
        <v>7.2359227305999996</v>
      </c>
      <c r="P21" s="17" t="s">
        <v>190</v>
      </c>
      <c r="Q21" s="28">
        <v>234.24983298509301</v>
      </c>
      <c r="R21" s="28">
        <v>44.864313116832697</v>
      </c>
      <c r="S21" s="28">
        <v>7.2812256187858004</v>
      </c>
      <c r="T21" s="28">
        <v>2.2468577129515599</v>
      </c>
      <c r="U21" s="28">
        <v>2.2468577129515599</v>
      </c>
      <c r="V21" s="28">
        <v>1.7878079491658201</v>
      </c>
      <c r="W21" s="28">
        <v>1.70864090220356</v>
      </c>
      <c r="X21" s="28">
        <v>4.3692758827018796</v>
      </c>
      <c r="Y21" s="28">
        <v>21569.513085864899</v>
      </c>
      <c r="Z21" s="28">
        <v>2.0685320453873701</v>
      </c>
      <c r="AA21" s="28">
        <v>0.165482884214285</v>
      </c>
      <c r="AB21" s="28">
        <v>0.128162556976121</v>
      </c>
      <c r="AC21" s="28">
        <v>0</v>
      </c>
      <c r="AD21" s="28">
        <v>1944.1320989684</v>
      </c>
      <c r="AE21" s="28">
        <v>0</v>
      </c>
      <c r="AF21" s="28">
        <v>199.20941550659001</v>
      </c>
      <c r="AG21" s="28">
        <v>0</v>
      </c>
      <c r="AH21" s="28">
        <v>0</v>
      </c>
      <c r="AI21" s="28">
        <v>0</v>
      </c>
      <c r="AJ21" s="28">
        <v>9.1842800783805902</v>
      </c>
      <c r="AK21" s="28">
        <v>3.7367478923368398</v>
      </c>
      <c r="AL21" s="28">
        <v>2.0584176654544502</v>
      </c>
      <c r="AM21" s="28">
        <v>0</v>
      </c>
      <c r="AN21" s="28">
        <v>109.51926172218199</v>
      </c>
      <c r="AO21" s="28">
        <v>11.5242899888529</v>
      </c>
      <c r="AP21" s="28">
        <v>100.422014031158</v>
      </c>
      <c r="AQ21" s="28">
        <v>0</v>
      </c>
      <c r="AR21" s="28">
        <v>0</v>
      </c>
      <c r="AS21" s="28">
        <v>13546.7232216141</v>
      </c>
      <c r="AT21" s="28">
        <v>0</v>
      </c>
      <c r="AU21" s="28">
        <v>3072.9190295254002</v>
      </c>
      <c r="AV21" s="28">
        <v>0</v>
      </c>
      <c r="AW21" s="28">
        <v>6.9147261970711504</v>
      </c>
      <c r="AX21" s="28">
        <v>19.685037948399</v>
      </c>
      <c r="AY21" s="28">
        <v>0.49644688692066102</v>
      </c>
      <c r="AZ21" s="28">
        <v>116.54879380036699</v>
      </c>
      <c r="BA21" s="28">
        <v>0</v>
      </c>
      <c r="BB21" s="28">
        <v>2.94675367670333</v>
      </c>
      <c r="BC21" s="28">
        <v>2.0218011757354799</v>
      </c>
      <c r="BD21" s="28">
        <v>4.5719363364617998</v>
      </c>
      <c r="BE21" s="28">
        <v>2.9048607977399898</v>
      </c>
      <c r="BF21" s="28">
        <v>83.158959906489798</v>
      </c>
      <c r="BG21" s="28">
        <v>1083.73783759652</v>
      </c>
      <c r="BH21" s="28">
        <v>0.65084493372654395</v>
      </c>
      <c r="BI21" s="28">
        <v>1.14842304996985</v>
      </c>
      <c r="BK21" s="97">
        <f t="shared" si="14"/>
        <v>2.8354819061595418</v>
      </c>
      <c r="BL21" s="40">
        <f t="shared" si="1"/>
        <v>5.837799505772164E-3</v>
      </c>
      <c r="BM21" s="40">
        <f t="shared" si="2"/>
        <v>5.8378073514436333E-3</v>
      </c>
      <c r="BN21" s="40">
        <f t="shared" si="3"/>
        <v>3.9422191742042971E-3</v>
      </c>
      <c r="BO21" s="40">
        <f t="shared" si="4"/>
        <v>6.2070081157208218E-3</v>
      </c>
      <c r="BP21" s="40">
        <f t="shared" si="5"/>
        <v>6.2617470044204144E-3</v>
      </c>
      <c r="BQ21" s="40">
        <f t="shared" si="6"/>
        <v>5.289074186234444E-3</v>
      </c>
      <c r="BR21" s="40">
        <f t="shared" si="7"/>
        <v>6.2636737096285651E-3</v>
      </c>
      <c r="BS21" s="40">
        <f t="shared" si="8"/>
        <v>5.2079538856775647E-3</v>
      </c>
      <c r="BT21" s="40">
        <f t="shared" si="9"/>
        <v>5.6128917752367013E-3</v>
      </c>
      <c r="BU21" s="40">
        <f t="shared" si="10"/>
        <v>4.147381479677993E-3</v>
      </c>
      <c r="BV21" s="40">
        <f t="shared" si="11"/>
        <v>6.2601628480588468E-3</v>
      </c>
      <c r="BW21" s="40">
        <f t="shared" si="12"/>
        <v>6.2614563896047377E-3</v>
      </c>
      <c r="BX21" s="40">
        <f t="shared" si="13"/>
        <v>6.2608308397517068E-3</v>
      </c>
      <c r="BY21" s="40"/>
      <c r="BZ21" s="40"/>
      <c r="CA21" s="40"/>
    </row>
    <row r="22" spans="1:79" x14ac:dyDescent="0.25">
      <c r="A22" s="32" t="s">
        <v>191</v>
      </c>
      <c r="B22" s="17">
        <v>770.33062891999998</v>
      </c>
      <c r="C22" s="17">
        <v>61.62645131</v>
      </c>
      <c r="D22" s="17">
        <v>0.54130114689999997</v>
      </c>
      <c r="E22" s="17">
        <v>4.49054859E-2</v>
      </c>
      <c r="F22" s="17">
        <v>1.06985307E-2</v>
      </c>
      <c r="G22" s="17">
        <v>2.5407288E-2</v>
      </c>
      <c r="H22" s="17">
        <v>8.5588250000000004E-4</v>
      </c>
      <c r="I22" s="17">
        <v>11.555348863000001</v>
      </c>
      <c r="J22" s="17">
        <v>0.3078829179</v>
      </c>
      <c r="K22" s="17">
        <v>0.14669040150000001</v>
      </c>
      <c r="L22" s="17">
        <v>2.5676471999999998E-3</v>
      </c>
      <c r="M22" s="17">
        <v>4.7501471699999999E-2</v>
      </c>
      <c r="N22" s="17">
        <v>3.7658822699999997E-2</v>
      </c>
      <c r="P22" s="17" t="s">
        <v>191</v>
      </c>
      <c r="Q22" s="28">
        <v>3.33738870224993</v>
      </c>
      <c r="R22" s="28">
        <v>3.9974960275155</v>
      </c>
      <c r="S22" s="28">
        <v>3.7928195516895601E-2</v>
      </c>
      <c r="T22" s="28">
        <v>0.54296772704358298</v>
      </c>
      <c r="U22" s="28">
        <v>0.54296772704358298</v>
      </c>
      <c r="V22" s="28">
        <v>0.39971868020139201</v>
      </c>
      <c r="W22" s="28">
        <v>0.33133828227051498</v>
      </c>
      <c r="X22" s="28">
        <v>4.5117581114331E-2</v>
      </c>
      <c r="Y22" s="28">
        <v>3548.79954553876</v>
      </c>
      <c r="Z22" s="28">
        <v>1.0775009918275799E-2</v>
      </c>
      <c r="AA22" s="28">
        <v>8.62003474835728E-4</v>
      </c>
      <c r="AB22" s="28">
        <v>2.5508671352728701E-2</v>
      </c>
      <c r="AC22" s="28">
        <v>0</v>
      </c>
      <c r="AD22" s="28">
        <v>60.024398420754302</v>
      </c>
      <c r="AE22" s="28">
        <v>0</v>
      </c>
      <c r="AF22" s="28">
        <v>31.7710884401464</v>
      </c>
      <c r="AG22" s="28">
        <v>0</v>
      </c>
      <c r="AH22" s="28">
        <v>0</v>
      </c>
      <c r="AI22" s="28">
        <v>0</v>
      </c>
      <c r="AJ22" s="28">
        <v>4.78413311570429E-2</v>
      </c>
      <c r="AK22" s="28">
        <v>6.5349385558204701E-2</v>
      </c>
      <c r="AL22" s="28">
        <v>0.24933329768218701</v>
      </c>
      <c r="AM22" s="28">
        <v>0</v>
      </c>
      <c r="AN22" s="28">
        <v>4.2147779138971604</v>
      </c>
      <c r="AO22" s="28">
        <v>0.12316403123545901</v>
      </c>
      <c r="AP22" s="28">
        <v>11.594098086099001</v>
      </c>
      <c r="AQ22" s="28">
        <v>0</v>
      </c>
      <c r="AR22" s="28">
        <v>0</v>
      </c>
      <c r="AS22" s="28">
        <v>773.15359406846403</v>
      </c>
      <c r="AT22" s="28">
        <v>0</v>
      </c>
      <c r="AU22" s="28">
        <v>125.87617474263701</v>
      </c>
      <c r="AV22" s="28">
        <v>0</v>
      </c>
      <c r="AW22" s="28">
        <v>0.21473931676063801</v>
      </c>
      <c r="AX22" s="28">
        <v>0.29472891313870903</v>
      </c>
      <c r="AY22" s="28">
        <v>2.5860582238683401E-3</v>
      </c>
      <c r="AZ22" s="28">
        <v>4.0719565942108797</v>
      </c>
      <c r="BA22" s="28">
        <v>0</v>
      </c>
      <c r="BB22" s="28">
        <v>2.7954394249187001E-2</v>
      </c>
      <c r="BC22" s="28">
        <v>1.0531597660196601E-2</v>
      </c>
      <c r="BD22" s="28">
        <v>0.39374927383546199</v>
      </c>
      <c r="BE22" s="28">
        <v>0.30904702194236</v>
      </c>
      <c r="BF22" s="28">
        <v>0.44873176031230699</v>
      </c>
      <c r="BG22" s="28">
        <v>61.8522938763317</v>
      </c>
      <c r="BH22" s="28">
        <v>0.14716891189960399</v>
      </c>
      <c r="BI22" s="28">
        <v>0.26564054338898202</v>
      </c>
      <c r="BK22" s="97">
        <f t="shared" si="14"/>
        <v>2.035109239348754</v>
      </c>
      <c r="BL22" s="40">
        <f t="shared" si="1"/>
        <v>3.6646149620479639E-3</v>
      </c>
      <c r="BM22" s="40">
        <f t="shared" si="2"/>
        <v>3.6647017884518826E-3</v>
      </c>
      <c r="BN22" s="40">
        <f t="shared" si="3"/>
        <v>3.0788409615006627E-3</v>
      </c>
      <c r="BO22" s="40">
        <f t="shared" si="4"/>
        <v>4.7231470739079523E-3</v>
      </c>
      <c r="BP22" s="40">
        <f t="shared" si="5"/>
        <v>7.1485721189545499E-3</v>
      </c>
      <c r="BQ22" s="40">
        <f t="shared" si="6"/>
        <v>3.9903256391906304E-3</v>
      </c>
      <c r="BR22" s="40">
        <f t="shared" si="7"/>
        <v>7.1516532184358918E-3</v>
      </c>
      <c r="BS22" s="40">
        <f t="shared" si="8"/>
        <v>3.3533581338313473E-3</v>
      </c>
      <c r="BT22" s="40">
        <f t="shared" si="9"/>
        <v>3.7809958743411126E-3</v>
      </c>
      <c r="BU22" s="40">
        <f t="shared" si="10"/>
        <v>3.2620430151592181E-3</v>
      </c>
      <c r="BV22" s="40">
        <f t="shared" si="11"/>
        <v>7.1703869084274218E-3</v>
      </c>
      <c r="BW22" s="40">
        <f t="shared" si="12"/>
        <v>7.1547142621036187E-3</v>
      </c>
      <c r="BX22" s="40">
        <f t="shared" si="13"/>
        <v>7.1529803000348075E-3</v>
      </c>
      <c r="BY22" s="40"/>
      <c r="BZ22" s="40"/>
      <c r="CA22" s="40"/>
    </row>
    <row r="23" spans="1:79" x14ac:dyDescent="0.25">
      <c r="A23" s="32" t="s">
        <v>192</v>
      </c>
      <c r="B23" s="17">
        <v>38014.435545</v>
      </c>
      <c r="C23" s="17">
        <v>3041.154767</v>
      </c>
      <c r="D23" s="17">
        <v>32.075100585999998</v>
      </c>
      <c r="E23" s="17">
        <v>5.5596434375000001</v>
      </c>
      <c r="F23" s="17">
        <v>1.3578733402000001</v>
      </c>
      <c r="G23" s="17">
        <v>0.38989742579999997</v>
      </c>
      <c r="H23" s="17">
        <v>0.10862987070000001</v>
      </c>
      <c r="I23" s="17">
        <v>537.81118304999995</v>
      </c>
      <c r="J23" s="17">
        <v>10.474866121</v>
      </c>
      <c r="K23" s="17">
        <v>6.5556843775000004</v>
      </c>
      <c r="L23" s="17">
        <v>0.32588959779999999</v>
      </c>
      <c r="M23" s="17">
        <v>6.0289581204999996</v>
      </c>
      <c r="N23" s="17">
        <v>4.7797144913</v>
      </c>
      <c r="P23" s="17" t="s">
        <v>192</v>
      </c>
      <c r="Q23" s="28">
        <v>245.969719725521</v>
      </c>
      <c r="R23" s="28">
        <v>191.14768544937399</v>
      </c>
      <c r="S23" s="28">
        <v>4.8229799622775298</v>
      </c>
      <c r="T23" s="28">
        <v>32.2317390629727</v>
      </c>
      <c r="U23" s="28">
        <v>32.2317390629727</v>
      </c>
      <c r="V23" s="28">
        <v>17.283772916652701</v>
      </c>
      <c r="W23" s="28">
        <v>33.341691792130597</v>
      </c>
      <c r="X23" s="28">
        <v>5.5915554792384903</v>
      </c>
      <c r="Y23" s="28">
        <v>161187.619153654</v>
      </c>
      <c r="Z23" s="28">
        <v>1.37016523264585</v>
      </c>
      <c r="AA23" s="28">
        <v>0.109613175264029</v>
      </c>
      <c r="AB23" s="28">
        <v>0.39185276957198401</v>
      </c>
      <c r="AC23" s="28">
        <v>0</v>
      </c>
      <c r="AD23" s="28">
        <v>3287.9437309290402</v>
      </c>
      <c r="AE23" s="28">
        <v>0</v>
      </c>
      <c r="AF23" s="28">
        <v>1243.4532969136801</v>
      </c>
      <c r="AG23" s="28">
        <v>0</v>
      </c>
      <c r="AH23" s="28">
        <v>0</v>
      </c>
      <c r="AI23" s="28">
        <v>0</v>
      </c>
      <c r="AJ23" s="28">
        <v>6.0835281538333499</v>
      </c>
      <c r="AK23" s="28">
        <v>4.1100623541952004</v>
      </c>
      <c r="AL23" s="28">
        <v>11.9149689313595</v>
      </c>
      <c r="AM23" s="28">
        <v>0</v>
      </c>
      <c r="AN23" s="28">
        <v>339.49077400575902</v>
      </c>
      <c r="AO23" s="28">
        <v>9.14131932622821</v>
      </c>
      <c r="AP23" s="28">
        <v>541.35664732480495</v>
      </c>
      <c r="AQ23" s="28">
        <v>0</v>
      </c>
      <c r="AR23" s="28">
        <v>0</v>
      </c>
      <c r="AS23" s="28">
        <v>38231.394422469501</v>
      </c>
      <c r="AT23" s="28">
        <v>0</v>
      </c>
      <c r="AU23" s="28">
        <v>6537.7685728500701</v>
      </c>
      <c r="AV23" s="28">
        <v>0</v>
      </c>
      <c r="AW23" s="28">
        <v>7.74946498182823</v>
      </c>
      <c r="AX23" s="28">
        <v>21.282109180941699</v>
      </c>
      <c r="AY23" s="28">
        <v>0.32883949146645902</v>
      </c>
      <c r="AZ23" s="28">
        <v>226.76608276988699</v>
      </c>
      <c r="BA23" s="28">
        <v>0</v>
      </c>
      <c r="BB23" s="28">
        <v>3.60017276258406</v>
      </c>
      <c r="BC23" s="28">
        <v>1.33920930830206</v>
      </c>
      <c r="BD23" s="28">
        <v>19.433636540957899</v>
      </c>
      <c r="BE23" s="28">
        <v>10.525114084773399</v>
      </c>
      <c r="BF23" s="28">
        <v>55.275479798267803</v>
      </c>
      <c r="BG23" s="28">
        <v>3058.5114551618399</v>
      </c>
      <c r="BH23" s="28">
        <v>6.5978302600657202</v>
      </c>
      <c r="BI23" s="28">
        <v>13.340643733633399</v>
      </c>
      <c r="BK23" s="97">
        <f t="shared" si="14"/>
        <v>2.1375655016155979</v>
      </c>
      <c r="BL23" s="40">
        <f t="shared" si="1"/>
        <v>5.7072760481389467E-3</v>
      </c>
      <c r="BM23" s="40">
        <f t="shared" si="2"/>
        <v>5.7072689460529137E-3</v>
      </c>
      <c r="BN23" s="40">
        <f t="shared" si="3"/>
        <v>4.8834913721539867E-3</v>
      </c>
      <c r="BO23" s="40">
        <f t="shared" si="4"/>
        <v>5.7399439545425274E-3</v>
      </c>
      <c r="BP23" s="40">
        <f t="shared" si="5"/>
        <v>9.0523114947079503E-3</v>
      </c>
      <c r="BQ23" s="40">
        <f t="shared" si="6"/>
        <v>5.0150209839729355E-3</v>
      </c>
      <c r="BR23" s="40">
        <f t="shared" si="7"/>
        <v>9.0518800923970397E-3</v>
      </c>
      <c r="BS23" s="40">
        <f t="shared" si="8"/>
        <v>6.5923959682247435E-3</v>
      </c>
      <c r="BT23" s="40">
        <f t="shared" si="9"/>
        <v>4.7970029586022487E-3</v>
      </c>
      <c r="BU23" s="40">
        <f t="shared" si="10"/>
        <v>6.4289066005633394E-3</v>
      </c>
      <c r="BV23" s="40">
        <f t="shared" si="11"/>
        <v>9.0518190404757868E-3</v>
      </c>
      <c r="BW23" s="40">
        <f t="shared" si="12"/>
        <v>9.0513206830543803E-3</v>
      </c>
      <c r="BX23" s="40">
        <f t="shared" si="13"/>
        <v>9.0518944293181604E-3</v>
      </c>
      <c r="BY23" s="40"/>
      <c r="BZ23" s="40"/>
      <c r="CA23" s="40"/>
    </row>
    <row r="24" spans="1:79" x14ac:dyDescent="0.25">
      <c r="A24" s="32" t="s">
        <v>193</v>
      </c>
      <c r="B24" s="17">
        <v>128313.15586</v>
      </c>
      <c r="C24" s="17">
        <v>10265.052361</v>
      </c>
      <c r="D24" s="17">
        <v>122.22533242</v>
      </c>
      <c r="E24" s="17">
        <v>31.109908018999999</v>
      </c>
      <c r="F24" s="17">
        <v>3.7973716269</v>
      </c>
      <c r="G24" s="17">
        <v>0.95424765420000002</v>
      </c>
      <c r="H24" s="17">
        <v>0.30378973170000001</v>
      </c>
      <c r="I24" s="17">
        <v>588.66356303999999</v>
      </c>
      <c r="J24" s="17">
        <v>44.401695509</v>
      </c>
      <c r="K24" s="17">
        <v>6.4456037362999998</v>
      </c>
      <c r="L24" s="17">
        <v>0.91136918079999996</v>
      </c>
      <c r="M24" s="17">
        <v>16.860329733</v>
      </c>
      <c r="N24" s="17">
        <v>13.366747258</v>
      </c>
      <c r="P24" s="17" t="s">
        <v>193</v>
      </c>
      <c r="Q24" s="28">
        <v>509.74152728751801</v>
      </c>
      <c r="R24" s="28">
        <v>220.85484273690099</v>
      </c>
      <c r="S24" s="28">
        <v>13.429666674884601</v>
      </c>
      <c r="T24" s="28">
        <v>122.411911939898</v>
      </c>
      <c r="U24" s="28">
        <v>122.411911939898</v>
      </c>
      <c r="V24" s="28">
        <v>119.216683821488</v>
      </c>
      <c r="W24" s="28">
        <v>274.351755764269</v>
      </c>
      <c r="X24" s="28">
        <v>31.168208559175199</v>
      </c>
      <c r="Y24" s="28">
        <v>209456.033161648</v>
      </c>
      <c r="Z24" s="28">
        <v>3.8152432871914002</v>
      </c>
      <c r="AA24" s="28">
        <v>0.30521944328071898</v>
      </c>
      <c r="AB24" s="28">
        <v>0.95638052295236697</v>
      </c>
      <c r="AC24" s="28">
        <v>0</v>
      </c>
      <c r="AD24" s="28">
        <v>17867.993445878001</v>
      </c>
      <c r="AE24" s="28">
        <v>0</v>
      </c>
      <c r="AF24" s="28">
        <v>4740.7409712708704</v>
      </c>
      <c r="AG24" s="28">
        <v>0</v>
      </c>
      <c r="AH24" s="28">
        <v>0</v>
      </c>
      <c r="AI24" s="28">
        <v>0</v>
      </c>
      <c r="AJ24" s="28">
        <v>16.939695524894599</v>
      </c>
      <c r="AK24" s="28">
        <v>18.129224643611199</v>
      </c>
      <c r="AL24" s="28">
        <v>20.748501028234099</v>
      </c>
      <c r="AM24" s="28">
        <v>0</v>
      </c>
      <c r="AN24" s="28">
        <v>2066.91619536397</v>
      </c>
      <c r="AO24" s="28">
        <v>29.836245410761599</v>
      </c>
      <c r="AP24" s="28">
        <v>591.45237303562396</v>
      </c>
      <c r="AQ24" s="28">
        <v>0</v>
      </c>
      <c r="AR24" s="28">
        <v>0</v>
      </c>
      <c r="AS24" s="28">
        <v>128581.05393943901</v>
      </c>
      <c r="AT24" s="28">
        <v>0</v>
      </c>
      <c r="AU24" s="28">
        <v>28376.081158264202</v>
      </c>
      <c r="AV24" s="28">
        <v>0</v>
      </c>
      <c r="AW24" s="28">
        <v>26.847494188827699</v>
      </c>
      <c r="AX24" s="28">
        <v>43.359609244956303</v>
      </c>
      <c r="AY24" s="28">
        <v>0.91565840571817103</v>
      </c>
      <c r="AZ24" s="28">
        <v>785.80264086948102</v>
      </c>
      <c r="BA24" s="28">
        <v>0</v>
      </c>
      <c r="BB24" s="28">
        <v>19.6469160724814</v>
      </c>
      <c r="BC24" s="28">
        <v>3.7290552726412201</v>
      </c>
      <c r="BD24" s="28">
        <v>111.656002981763</v>
      </c>
      <c r="BE24" s="28">
        <v>44.472816248129298</v>
      </c>
      <c r="BF24" s="28">
        <v>153.830995573482</v>
      </c>
      <c r="BG24" s="28">
        <v>10286.484459371501</v>
      </c>
      <c r="BH24" s="28">
        <v>6.4761562254463598</v>
      </c>
      <c r="BI24" s="28">
        <v>53.370797225341398</v>
      </c>
      <c r="BK24" s="97">
        <f t="shared" si="14"/>
        <v>2.7585791112931859</v>
      </c>
      <c r="BL24" s="40">
        <f t="shared" si="1"/>
        <v>2.0878457679842787E-3</v>
      </c>
      <c r="BM24" s="40">
        <f t="shared" si="2"/>
        <v>2.0878703408204287E-3</v>
      </c>
      <c r="BN24" s="40">
        <f t="shared" si="3"/>
        <v>1.5265208627689801E-3</v>
      </c>
      <c r="BO24" s="40">
        <f t="shared" si="4"/>
        <v>1.8740184040272106E-3</v>
      </c>
      <c r="BP24" s="40">
        <f t="shared" si="5"/>
        <v>4.7063237542515155E-3</v>
      </c>
      <c r="BQ24" s="40">
        <f t="shared" si="6"/>
        <v>2.2351312502361469E-3</v>
      </c>
      <c r="BR24" s="40">
        <f t="shared" si="7"/>
        <v>4.7062538049536485E-3</v>
      </c>
      <c r="BS24" s="40">
        <f t="shared" si="8"/>
        <v>4.7375278014862923E-3</v>
      </c>
      <c r="BT24" s="40">
        <f t="shared" si="9"/>
        <v>1.6017572823290704E-3</v>
      </c>
      <c r="BU24" s="40">
        <f t="shared" si="10"/>
        <v>4.7400507999423164E-3</v>
      </c>
      <c r="BV24" s="40">
        <f t="shared" si="11"/>
        <v>4.7063528244459538E-3</v>
      </c>
      <c r="BW24" s="40">
        <f t="shared" si="12"/>
        <v>4.7072502822563221E-3</v>
      </c>
      <c r="BX24" s="40">
        <f t="shared" si="13"/>
        <v>4.7071599148359212E-3</v>
      </c>
      <c r="BY24" s="40"/>
      <c r="BZ24" s="40"/>
      <c r="CA24" s="40"/>
    </row>
    <row r="25" spans="1:79" x14ac:dyDescent="0.25">
      <c r="A25" s="32" t="s">
        <v>194</v>
      </c>
      <c r="B25" s="17">
        <v>39568.913221000003</v>
      </c>
      <c r="C25" s="17">
        <v>3165.5131267000002</v>
      </c>
      <c r="D25" s="17">
        <v>3.2061910098999999</v>
      </c>
      <c r="E25" s="17">
        <v>11.738159196</v>
      </c>
      <c r="F25" s="17">
        <v>5.3692019919999998</v>
      </c>
      <c r="G25" s="17">
        <v>1.0456387598000001</v>
      </c>
      <c r="H25" s="17">
        <v>0.42953617039999997</v>
      </c>
      <c r="I25" s="17">
        <v>156.63259184</v>
      </c>
      <c r="J25" s="17">
        <v>13.503650845999999</v>
      </c>
      <c r="K25" s="17">
        <v>0.33835845479999999</v>
      </c>
      <c r="L25" s="17">
        <v>1.2886084278000001</v>
      </c>
      <c r="M25" s="17">
        <v>23.839257412999999</v>
      </c>
      <c r="N25" s="17">
        <v>18.899592063</v>
      </c>
      <c r="P25" s="17" t="s">
        <v>194</v>
      </c>
      <c r="Q25" s="28">
        <v>588.52089762618095</v>
      </c>
      <c r="R25" s="28">
        <v>81.140979876046501</v>
      </c>
      <c r="S25" s="28">
        <v>18.9118433300882</v>
      </c>
      <c r="T25" s="28">
        <v>3.20884729205381</v>
      </c>
      <c r="U25" s="28">
        <v>3.20884729205381</v>
      </c>
      <c r="V25" s="28">
        <v>14.7209908489111</v>
      </c>
      <c r="W25" s="28">
        <v>10.8460136900352</v>
      </c>
      <c r="X25" s="28">
        <v>11.745863122101801</v>
      </c>
      <c r="Y25" s="28">
        <v>29884.272596602001</v>
      </c>
      <c r="Z25" s="28">
        <v>5.3726821068923503</v>
      </c>
      <c r="AA25" s="28">
        <v>0.42981414371006899</v>
      </c>
      <c r="AB25" s="28">
        <v>1.0467373978239201</v>
      </c>
      <c r="AC25" s="28">
        <v>0</v>
      </c>
      <c r="AD25" s="28">
        <v>6343.37853967102</v>
      </c>
      <c r="AE25" s="28">
        <v>0</v>
      </c>
      <c r="AF25" s="28">
        <v>906.04169488480704</v>
      </c>
      <c r="AG25" s="28">
        <v>0</v>
      </c>
      <c r="AH25" s="28">
        <v>0</v>
      </c>
      <c r="AI25" s="28">
        <v>0</v>
      </c>
      <c r="AJ25" s="28">
        <v>23.8547082356814</v>
      </c>
      <c r="AK25" s="28">
        <v>10.9160701534241</v>
      </c>
      <c r="AL25" s="28">
        <v>3.73883570241067</v>
      </c>
      <c r="AM25" s="28">
        <v>0</v>
      </c>
      <c r="AN25" s="28">
        <v>328.62861115482798</v>
      </c>
      <c r="AO25" s="28">
        <v>31.673087914574602</v>
      </c>
      <c r="AP25" s="28">
        <v>156.74137420780701</v>
      </c>
      <c r="AQ25" s="28">
        <v>0</v>
      </c>
      <c r="AR25" s="28">
        <v>0</v>
      </c>
      <c r="AS25" s="28">
        <v>39599.199922309097</v>
      </c>
      <c r="AT25" s="28">
        <v>0</v>
      </c>
      <c r="AU25" s="28">
        <v>9592.9711655615993</v>
      </c>
      <c r="AV25" s="28">
        <v>0</v>
      </c>
      <c r="AW25" s="28">
        <v>22.998472914309101</v>
      </c>
      <c r="AX25" s="28">
        <v>49.321862570718203</v>
      </c>
      <c r="AY25" s="28">
        <v>1.2894424461626199</v>
      </c>
      <c r="AZ25" s="28">
        <v>325.34752157831298</v>
      </c>
      <c r="BA25" s="28">
        <v>0</v>
      </c>
      <c r="BB25" s="28">
        <v>7.86483292335262</v>
      </c>
      <c r="BC25" s="28">
        <v>5.2513072222273296</v>
      </c>
      <c r="BD25" s="28">
        <v>19.108958152174701</v>
      </c>
      <c r="BE25" s="28">
        <v>13.5161977170151</v>
      </c>
      <c r="BF25" s="28">
        <v>216.439233656119</v>
      </c>
      <c r="BG25" s="28">
        <v>3167.9360365305802</v>
      </c>
      <c r="BH25" s="28">
        <v>0.33866643320608802</v>
      </c>
      <c r="BI25" s="28">
        <v>3.9995566655821699</v>
      </c>
      <c r="BK25" s="97">
        <f t="shared" si="14"/>
        <v>3.0281454723017411</v>
      </c>
      <c r="BL25" s="40">
        <f t="shared" si="1"/>
        <v>7.6541655667764831E-4</v>
      </c>
      <c r="BM25" s="40">
        <f t="shared" si="2"/>
        <v>7.6540823986595119E-4</v>
      </c>
      <c r="BN25" s="40">
        <f t="shared" si="3"/>
        <v>8.2848531032869873E-4</v>
      </c>
      <c r="BO25" s="40">
        <f t="shared" si="4"/>
        <v>6.5631467193136013E-4</v>
      </c>
      <c r="BP25" s="40">
        <f t="shared" si="5"/>
        <v>6.4816240803302792E-4</v>
      </c>
      <c r="BQ25" s="40">
        <f t="shared" si="6"/>
        <v>1.050686017157684E-3</v>
      </c>
      <c r="BR25" s="40">
        <f t="shared" si="7"/>
        <v>6.4714761928001056E-4</v>
      </c>
      <c r="BS25" s="40">
        <f t="shared" si="8"/>
        <v>6.9450659360939711E-4</v>
      </c>
      <c r="BT25" s="40">
        <f t="shared" si="9"/>
        <v>9.2914658103863989E-4</v>
      </c>
      <c r="BU25" s="40">
        <f t="shared" si="10"/>
        <v>9.1021341928660044E-4</v>
      </c>
      <c r="BV25" s="40">
        <f t="shared" si="11"/>
        <v>6.472240477611677E-4</v>
      </c>
      <c r="BW25" s="40">
        <f t="shared" si="12"/>
        <v>6.4812516655724374E-4</v>
      </c>
      <c r="BX25" s="40">
        <f t="shared" si="13"/>
        <v>6.4822918120989762E-4</v>
      </c>
      <c r="BY25" s="40"/>
      <c r="BZ25" s="40"/>
      <c r="CA25" s="40"/>
    </row>
    <row r="26" spans="1:79" x14ac:dyDescent="0.25">
      <c r="A26" s="32" t="s">
        <v>195</v>
      </c>
      <c r="B26" s="17">
        <v>102681.54756000001</v>
      </c>
      <c r="C26" s="17">
        <v>8214.5239218000006</v>
      </c>
      <c r="D26" s="17">
        <v>58.316060778000001</v>
      </c>
      <c r="E26" s="17">
        <v>20.742281112000001</v>
      </c>
      <c r="F26" s="17">
        <v>4.0163257140999997</v>
      </c>
      <c r="G26" s="17">
        <v>3.6602244981999998</v>
      </c>
      <c r="H26" s="17">
        <v>0.32130603680000003</v>
      </c>
      <c r="I26" s="17">
        <v>215.75305832000001</v>
      </c>
      <c r="J26" s="17">
        <v>50.720591495999997</v>
      </c>
      <c r="K26" s="17">
        <v>1.5334547641</v>
      </c>
      <c r="L26" s="17">
        <v>0.96391813969999995</v>
      </c>
      <c r="M26" s="17">
        <v>17.832484468000001</v>
      </c>
      <c r="N26" s="17">
        <v>14.137465761</v>
      </c>
      <c r="P26" s="17" t="s">
        <v>195</v>
      </c>
      <c r="Q26" s="28">
        <v>460.993383684131</v>
      </c>
      <c r="R26" s="28">
        <v>94.592651794547507</v>
      </c>
      <c r="S26" s="28">
        <v>14.205658981847099</v>
      </c>
      <c r="T26" s="28">
        <v>58.413333213182199</v>
      </c>
      <c r="U26" s="28">
        <v>58.413333213182199</v>
      </c>
      <c r="V26" s="28">
        <v>100.105442326759</v>
      </c>
      <c r="W26" s="28">
        <v>154.96964552978201</v>
      </c>
      <c r="X26" s="28">
        <v>20.801244801929698</v>
      </c>
      <c r="Y26" s="28">
        <v>90657.066620714802</v>
      </c>
      <c r="Z26" s="28">
        <v>4.0356958230633202</v>
      </c>
      <c r="AA26" s="28">
        <v>0.32285591951131098</v>
      </c>
      <c r="AB26" s="28">
        <v>3.6726166667008</v>
      </c>
      <c r="AC26" s="28">
        <v>0</v>
      </c>
      <c r="AD26" s="28">
        <v>15923.1892220469</v>
      </c>
      <c r="AE26" s="28">
        <v>0</v>
      </c>
      <c r="AF26" s="28">
        <v>4380.6031118808296</v>
      </c>
      <c r="AG26" s="28">
        <v>0</v>
      </c>
      <c r="AH26" s="28">
        <v>0</v>
      </c>
      <c r="AI26" s="28">
        <v>0</v>
      </c>
      <c r="AJ26" s="28">
        <v>17.9184942215978</v>
      </c>
      <c r="AK26" s="28">
        <v>17.668581349203901</v>
      </c>
      <c r="AL26" s="28">
        <v>10.4698898346305</v>
      </c>
      <c r="AM26" s="28">
        <v>0</v>
      </c>
      <c r="AN26" s="28">
        <v>1284.9606412308101</v>
      </c>
      <c r="AO26" s="28">
        <v>33.946246659821</v>
      </c>
      <c r="AP26" s="28">
        <v>216.69709012960499</v>
      </c>
      <c r="AQ26" s="28">
        <v>0</v>
      </c>
      <c r="AR26" s="28">
        <v>0</v>
      </c>
      <c r="AS26" s="28">
        <v>102977.88061009601</v>
      </c>
      <c r="AT26" s="28">
        <v>0</v>
      </c>
      <c r="AU26" s="28">
        <v>24256.685349151401</v>
      </c>
      <c r="AV26" s="28">
        <v>0</v>
      </c>
      <c r="AW26" s="28">
        <v>41.763930275218399</v>
      </c>
      <c r="AX26" s="28">
        <v>38.766106106688703</v>
      </c>
      <c r="AY26" s="28">
        <v>0.96856749108304396</v>
      </c>
      <c r="AZ26" s="28">
        <v>634.98210247077805</v>
      </c>
      <c r="BA26" s="28">
        <v>0</v>
      </c>
      <c r="BB26" s="28">
        <v>13.1549439932705</v>
      </c>
      <c r="BC26" s="28">
        <v>3.9445278395521099</v>
      </c>
      <c r="BD26" s="28">
        <v>89.038441261934594</v>
      </c>
      <c r="BE26" s="28">
        <v>50.865916702528999</v>
      </c>
      <c r="BF26" s="28">
        <v>164.38582228452799</v>
      </c>
      <c r="BG26" s="28">
        <v>8238.2306293754791</v>
      </c>
      <c r="BH26" s="28">
        <v>1.53958820575128</v>
      </c>
      <c r="BI26" s="28">
        <v>34.111371771194896</v>
      </c>
      <c r="BK26" s="97">
        <f t="shared" si="14"/>
        <v>2.9444047442248218</v>
      </c>
      <c r="BL26" s="40">
        <f t="shared" si="1"/>
        <v>2.8859425781720275E-3</v>
      </c>
      <c r="BM26" s="40">
        <f t="shared" si="2"/>
        <v>2.8859502755314626E-3</v>
      </c>
      <c r="BN26" s="40">
        <f t="shared" si="3"/>
        <v>1.6680213629740668E-3</v>
      </c>
      <c r="BO26" s="40">
        <f t="shared" si="4"/>
        <v>2.8426810730853283E-3</v>
      </c>
      <c r="BP26" s="40">
        <f t="shared" si="5"/>
        <v>4.8228431512211244E-3</v>
      </c>
      <c r="BQ26" s="40">
        <f t="shared" si="6"/>
        <v>3.385630719343662E-3</v>
      </c>
      <c r="BR26" s="40">
        <f t="shared" si="7"/>
        <v>4.8236962079728869E-3</v>
      </c>
      <c r="BS26" s="40">
        <f t="shared" si="8"/>
        <v>4.3755199437535341E-3</v>
      </c>
      <c r="BT26" s="40">
        <f t="shared" si="9"/>
        <v>2.8652111941648481E-3</v>
      </c>
      <c r="BU26" s="40">
        <f t="shared" si="10"/>
        <v>3.9997538857168141E-3</v>
      </c>
      <c r="BV26" s="40">
        <f t="shared" si="11"/>
        <v>4.8233882023332661E-3</v>
      </c>
      <c r="BW26" s="40">
        <f t="shared" si="12"/>
        <v>4.823206421524861E-3</v>
      </c>
      <c r="BX26" s="40">
        <f t="shared" si="13"/>
        <v>4.82358168005042E-3</v>
      </c>
      <c r="BY26" s="40"/>
      <c r="BZ26" s="40"/>
      <c r="CA26" s="40"/>
    </row>
    <row r="27" spans="1:79" x14ac:dyDescent="0.25">
      <c r="A27" s="32" t="s">
        <v>196</v>
      </c>
      <c r="B27" s="17">
        <v>21480.652709000002</v>
      </c>
      <c r="C27" s="17">
        <v>1718.4521907999999</v>
      </c>
      <c r="D27" s="17">
        <v>3.6806559666999998</v>
      </c>
      <c r="E27" s="17">
        <v>0.68275148549999998</v>
      </c>
      <c r="F27" s="17">
        <v>7.66575959E-2</v>
      </c>
      <c r="G27" s="17">
        <v>1.8687721825000001</v>
      </c>
      <c r="H27" s="17">
        <v>6.1326082000000004E-3</v>
      </c>
      <c r="I27" s="17">
        <v>52.099996296</v>
      </c>
      <c r="J27" s="17">
        <v>16.632856994000001</v>
      </c>
      <c r="K27" s="17">
        <v>0.65241144370000004</v>
      </c>
      <c r="L27" s="17">
        <v>1.8397823800000001E-2</v>
      </c>
      <c r="M27" s="17">
        <v>0.34035976060000001</v>
      </c>
      <c r="N27" s="17">
        <v>0.26983475470000001</v>
      </c>
      <c r="P27" s="17" t="s">
        <v>196</v>
      </c>
      <c r="Q27" s="28">
        <v>18.317841339278601</v>
      </c>
      <c r="R27" s="28">
        <v>18.460539591101998</v>
      </c>
      <c r="S27" s="28">
        <v>0.27637676565577302</v>
      </c>
      <c r="T27" s="28">
        <v>3.72986739816709</v>
      </c>
      <c r="U27" s="28">
        <v>3.72986739816709</v>
      </c>
      <c r="V27" s="28">
        <v>24.258548069418101</v>
      </c>
      <c r="W27" s="28">
        <v>10.8792284220978</v>
      </c>
      <c r="X27" s="28">
        <v>0.69088536196420502</v>
      </c>
      <c r="Y27" s="28">
        <v>26259.698518415</v>
      </c>
      <c r="Z27" s="28">
        <v>7.8515836654776905E-2</v>
      </c>
      <c r="AA27" s="28">
        <v>6.2813001708950404E-3</v>
      </c>
      <c r="AB27" s="28">
        <v>1.8917418021146799</v>
      </c>
      <c r="AC27" s="28">
        <v>0</v>
      </c>
      <c r="AD27" s="28">
        <v>3193.4239429282202</v>
      </c>
      <c r="AE27" s="28">
        <v>0</v>
      </c>
      <c r="AF27" s="28">
        <v>1307.0678326224499</v>
      </c>
      <c r="AG27" s="28">
        <v>0</v>
      </c>
      <c r="AH27" s="28">
        <v>0</v>
      </c>
      <c r="AI27" s="28">
        <v>0</v>
      </c>
      <c r="AJ27" s="28">
        <v>0.34861145263799098</v>
      </c>
      <c r="AK27" s="28">
        <v>3.1096520472566498</v>
      </c>
      <c r="AL27" s="28">
        <v>2.06752324268155</v>
      </c>
      <c r="AM27" s="28">
        <v>0</v>
      </c>
      <c r="AN27" s="28">
        <v>111.80674870359699</v>
      </c>
      <c r="AO27" s="28">
        <v>4.8803057135652104</v>
      </c>
      <c r="AP27" s="28">
        <v>53.103375149287302</v>
      </c>
      <c r="AQ27" s="28">
        <v>0</v>
      </c>
      <c r="AR27" s="28">
        <v>0</v>
      </c>
      <c r="AS27" s="28">
        <v>21753.737824692798</v>
      </c>
      <c r="AT27" s="28">
        <v>0</v>
      </c>
      <c r="AU27" s="28">
        <v>4952.2470318589903</v>
      </c>
      <c r="AV27" s="28">
        <v>0</v>
      </c>
      <c r="AW27" s="28">
        <v>13.3720324866147</v>
      </c>
      <c r="AX27" s="28">
        <v>1.6028784894730099</v>
      </c>
      <c r="AY27" s="28">
        <v>1.8843901809907301E-2</v>
      </c>
      <c r="AZ27" s="28">
        <v>108.87290853178099</v>
      </c>
      <c r="BA27" s="28">
        <v>0</v>
      </c>
      <c r="BB27" s="28">
        <v>0.34603918659662702</v>
      </c>
      <c r="BC27" s="28">
        <v>7.6742314878942702E-2</v>
      </c>
      <c r="BD27" s="28">
        <v>18.981097779990201</v>
      </c>
      <c r="BE27" s="28">
        <v>16.8369361105011</v>
      </c>
      <c r="BF27" s="28">
        <v>4.3378458232347699</v>
      </c>
      <c r="BG27" s="28">
        <v>1740.2990116646499</v>
      </c>
      <c r="BH27" s="28">
        <v>0.66485426120610402</v>
      </c>
      <c r="BI27" s="28">
        <v>6.33218261767139</v>
      </c>
      <c r="BK27" s="97">
        <f t="shared" si="14"/>
        <v>2.845629974312295</v>
      </c>
      <c r="BL27" s="40">
        <f t="shared" si="1"/>
        <v>1.271307345229686E-2</v>
      </c>
      <c r="BM27" s="40">
        <f t="shared" si="2"/>
        <v>1.2713080399681958E-2</v>
      </c>
      <c r="BN27" s="40">
        <f t="shared" si="3"/>
        <v>1.3370288316082996E-2</v>
      </c>
      <c r="BO27" s="40">
        <f t="shared" si="4"/>
        <v>1.1913377908285852E-2</v>
      </c>
      <c r="BP27" s="40">
        <f t="shared" si="5"/>
        <v>2.4240790921763108E-2</v>
      </c>
      <c r="BQ27" s="40">
        <f t="shared" si="6"/>
        <v>1.2291289344831525E-2</v>
      </c>
      <c r="BR27" s="40">
        <f t="shared" si="7"/>
        <v>2.4246122701111084E-2</v>
      </c>
      <c r="BS27" s="40">
        <f t="shared" si="8"/>
        <v>1.9258712564713495E-2</v>
      </c>
      <c r="BT27" s="40">
        <f t="shared" si="9"/>
        <v>1.226963693457573E-2</v>
      </c>
      <c r="BU27" s="40">
        <f t="shared" si="10"/>
        <v>1.9072040544748012E-2</v>
      </c>
      <c r="BV27" s="40">
        <f t="shared" si="11"/>
        <v>2.4246237748363462E-2</v>
      </c>
      <c r="BW27" s="40">
        <f t="shared" si="12"/>
        <v>2.4244029386566023E-2</v>
      </c>
      <c r="BX27" s="40">
        <f t="shared" si="13"/>
        <v>2.4244508321570199E-2</v>
      </c>
      <c r="BY27" s="40"/>
      <c r="BZ27" s="40"/>
      <c r="CA27" s="40"/>
    </row>
    <row r="28" spans="1:79" x14ac:dyDescent="0.25">
      <c r="A28" s="32" t="s">
        <v>197</v>
      </c>
      <c r="B28" s="17">
        <v>109141.50863</v>
      </c>
      <c r="C28" s="17">
        <v>8731.3206544000004</v>
      </c>
      <c r="D28" s="17">
        <v>56.300917011999999</v>
      </c>
      <c r="E28" s="17">
        <v>13.680251598</v>
      </c>
      <c r="F28" s="17">
        <v>0.58276513760000004</v>
      </c>
      <c r="G28" s="17">
        <v>6.2987619521999996</v>
      </c>
      <c r="H28" s="17">
        <v>4.6621211400000001E-2</v>
      </c>
      <c r="I28" s="17">
        <v>95.331782098999994</v>
      </c>
      <c r="J28" s="17">
        <v>70.221481952000005</v>
      </c>
      <c r="K28" s="17">
        <v>1.0540121232999999</v>
      </c>
      <c r="L28" s="17">
        <v>0.13986360149999999</v>
      </c>
      <c r="M28" s="17">
        <v>2.5874774086999999</v>
      </c>
      <c r="N28" s="17">
        <v>2.0513331912999999</v>
      </c>
      <c r="P28" s="17" t="s">
        <v>197</v>
      </c>
      <c r="Q28" s="28">
        <v>79.490201483467999</v>
      </c>
      <c r="R28" s="28">
        <v>35.6400295457101</v>
      </c>
      <c r="S28" s="28">
        <v>2.0707460304077601</v>
      </c>
      <c r="T28" s="28">
        <v>56.405677500535603</v>
      </c>
      <c r="U28" s="28">
        <v>56.405677500535603</v>
      </c>
      <c r="V28" s="28">
        <v>131.09169996216801</v>
      </c>
      <c r="W28" s="28">
        <v>161.52660615681401</v>
      </c>
      <c r="X28" s="28">
        <v>13.7140382092511</v>
      </c>
      <c r="Y28" s="28">
        <v>83809.726928035307</v>
      </c>
      <c r="Z28" s="28">
        <v>0.588280616479265</v>
      </c>
      <c r="AA28" s="28">
        <v>4.70622937503287E-2</v>
      </c>
      <c r="AB28" s="28">
        <v>6.3276096905796404</v>
      </c>
      <c r="AC28" s="28">
        <v>0</v>
      </c>
      <c r="AD28" s="28">
        <v>17080.898657984701</v>
      </c>
      <c r="AE28" s="28">
        <v>0</v>
      </c>
      <c r="AF28" s="28">
        <v>5902.3416026138402</v>
      </c>
      <c r="AG28" s="28">
        <v>0</v>
      </c>
      <c r="AH28" s="28">
        <v>0</v>
      </c>
      <c r="AI28" s="28">
        <v>0</v>
      </c>
      <c r="AJ28" s="28">
        <v>2.6119656005418799</v>
      </c>
      <c r="AK28" s="28">
        <v>15.686612978848601</v>
      </c>
      <c r="AL28" s="28">
        <v>9.2761934481336308</v>
      </c>
      <c r="AM28" s="28">
        <v>0</v>
      </c>
      <c r="AN28" s="28">
        <v>1216.2557772257601</v>
      </c>
      <c r="AO28" s="28">
        <v>21.312866700275901</v>
      </c>
      <c r="AP28" s="28">
        <v>95.862313827947304</v>
      </c>
      <c r="AQ28" s="28">
        <v>0</v>
      </c>
      <c r="AR28" s="28">
        <v>0</v>
      </c>
      <c r="AS28" s="28">
        <v>109532.86967862101</v>
      </c>
      <c r="AT28" s="28">
        <v>0</v>
      </c>
      <c r="AU28" s="28">
        <v>25879.642717086299</v>
      </c>
      <c r="AV28" s="28">
        <v>0</v>
      </c>
      <c r="AW28" s="28">
        <v>49.930573120526603</v>
      </c>
      <c r="AX28" s="28">
        <v>6.7666887613606601</v>
      </c>
      <c r="AY28" s="28">
        <v>0.14118729022266699</v>
      </c>
      <c r="AZ28" s="28">
        <v>582.44221328638696</v>
      </c>
      <c r="BA28" s="28">
        <v>0</v>
      </c>
      <c r="BB28" s="28">
        <v>8.2278329332332607</v>
      </c>
      <c r="BC28" s="28">
        <v>0.57499082335736995</v>
      </c>
      <c r="BD28" s="28">
        <v>107.378121473711</v>
      </c>
      <c r="BE28" s="28">
        <v>70.499110732008106</v>
      </c>
      <c r="BF28" s="28">
        <v>27.588822980813099</v>
      </c>
      <c r="BG28" s="28">
        <v>8762.6295990013095</v>
      </c>
      <c r="BH28" s="28">
        <v>1.0591564182797599</v>
      </c>
      <c r="BI28" s="28">
        <v>40.212910233391803</v>
      </c>
      <c r="BK28" s="97">
        <f t="shared" si="14"/>
        <v>2.9534105515581581</v>
      </c>
      <c r="BL28" s="40">
        <f t="shared" si="1"/>
        <v>3.5858130745449008E-3</v>
      </c>
      <c r="BM28" s="40">
        <f t="shared" si="2"/>
        <v>3.5858200426451539E-3</v>
      </c>
      <c r="BN28" s="40">
        <f t="shared" si="3"/>
        <v>1.8607243735173091E-3</v>
      </c>
      <c r="BO28" s="40">
        <f t="shared" si="4"/>
        <v>2.4697361016401166E-3</v>
      </c>
      <c r="BP28" s="40">
        <f t="shared" si="5"/>
        <v>9.464325374677245E-3</v>
      </c>
      <c r="BQ28" s="40">
        <f t="shared" si="6"/>
        <v>4.5799061146556009E-3</v>
      </c>
      <c r="BR28" s="40">
        <f t="shared" si="7"/>
        <v>9.4609800364110434E-3</v>
      </c>
      <c r="BS28" s="40">
        <f t="shared" si="8"/>
        <v>5.5651086895277353E-3</v>
      </c>
      <c r="BT28" s="40">
        <f t="shared" si="9"/>
        <v>3.9536160771695807E-3</v>
      </c>
      <c r="BU28" s="40">
        <f t="shared" si="10"/>
        <v>4.8806791364540934E-3</v>
      </c>
      <c r="BV28" s="40">
        <f t="shared" si="11"/>
        <v>9.4641401227395054E-3</v>
      </c>
      <c r="BW28" s="40">
        <f t="shared" si="12"/>
        <v>9.4641181250673632E-3</v>
      </c>
      <c r="BX28" s="40">
        <f t="shared" si="13"/>
        <v>9.4635231322209388E-3</v>
      </c>
      <c r="BY28" s="40"/>
      <c r="BZ28" s="40"/>
      <c r="CA28" s="40"/>
    </row>
    <row r="29" spans="1:79" x14ac:dyDescent="0.25">
      <c r="A29" s="32" t="s">
        <v>198</v>
      </c>
      <c r="B29" s="17">
        <v>6189.9680556000003</v>
      </c>
      <c r="C29" s="17">
        <v>495.19743913999997</v>
      </c>
      <c r="D29" s="17">
        <v>2.94925214</v>
      </c>
      <c r="E29" s="17">
        <v>3.9697919399999997E-2</v>
      </c>
      <c r="F29" s="17">
        <v>1.5079015E-3</v>
      </c>
      <c r="G29" s="17">
        <v>0.371350562</v>
      </c>
      <c r="H29" s="17">
        <v>1.206321E-4</v>
      </c>
      <c r="I29" s="17">
        <v>73.234012297000007</v>
      </c>
      <c r="J29" s="17">
        <v>3.5260001511999999</v>
      </c>
      <c r="K29" s="17">
        <v>0.95061489340000005</v>
      </c>
      <c r="L29" s="17">
        <v>3.618963E-4</v>
      </c>
      <c r="M29" s="17">
        <v>6.6950821999999998E-3</v>
      </c>
      <c r="N29" s="17">
        <v>5.3078129000000002E-3</v>
      </c>
      <c r="P29" s="17" t="s">
        <v>198</v>
      </c>
      <c r="Q29" s="28">
        <v>14.284858290041701</v>
      </c>
      <c r="R29" s="28">
        <v>25.1212545392248</v>
      </c>
      <c r="S29" s="28">
        <v>5.3608383510364401E-3</v>
      </c>
      <c r="T29" s="28">
        <v>2.97459519175943</v>
      </c>
      <c r="U29" s="28">
        <v>2.97459519175943</v>
      </c>
      <c r="V29" s="28">
        <v>4.4721597835926499</v>
      </c>
      <c r="W29" s="28">
        <v>1.3568556491181201</v>
      </c>
      <c r="X29" s="28">
        <v>3.9885822942501203E-2</v>
      </c>
      <c r="Y29" s="28">
        <v>23782.776054192898</v>
      </c>
      <c r="Z29" s="28">
        <v>1.5229664421663499E-3</v>
      </c>
      <c r="AA29" s="28">
        <v>1.2183685045503301E-4</v>
      </c>
      <c r="AB29" s="28">
        <v>0.37321486137836102</v>
      </c>
      <c r="AC29" s="28">
        <v>0</v>
      </c>
      <c r="AD29" s="28">
        <v>579.94486122203</v>
      </c>
      <c r="AE29" s="28">
        <v>0</v>
      </c>
      <c r="AF29" s="28">
        <v>316.38846874850299</v>
      </c>
      <c r="AG29" s="28">
        <v>0</v>
      </c>
      <c r="AH29" s="28">
        <v>0</v>
      </c>
      <c r="AI29" s="28">
        <v>0</v>
      </c>
      <c r="AJ29" s="28">
        <v>6.7619659001306202E-3</v>
      </c>
      <c r="AK29" s="28">
        <v>0.56000080399596497</v>
      </c>
      <c r="AL29" s="28">
        <v>1.64012631422549</v>
      </c>
      <c r="AM29" s="28">
        <v>0</v>
      </c>
      <c r="AN29" s="28">
        <v>22.420028736660701</v>
      </c>
      <c r="AO29" s="28">
        <v>0.86685621729525897</v>
      </c>
      <c r="AP29" s="28">
        <v>73.869656140530694</v>
      </c>
      <c r="AQ29" s="28">
        <v>0</v>
      </c>
      <c r="AR29" s="28">
        <v>0</v>
      </c>
      <c r="AS29" s="28">
        <v>6230.45993634154</v>
      </c>
      <c r="AT29" s="28">
        <v>0</v>
      </c>
      <c r="AU29" s="28">
        <v>1103.51531599398</v>
      </c>
      <c r="AV29" s="28">
        <v>0</v>
      </c>
      <c r="AW29" s="28">
        <v>2.5707879248593102</v>
      </c>
      <c r="AX29" s="28">
        <v>1.2955608882835401</v>
      </c>
      <c r="AY29" s="28">
        <v>3.6551363440974E-4</v>
      </c>
      <c r="AZ29" s="28">
        <v>30.2931918947138</v>
      </c>
      <c r="BA29" s="28">
        <v>0</v>
      </c>
      <c r="BB29" s="28">
        <v>7.08086467631917E-3</v>
      </c>
      <c r="BC29" s="28">
        <v>1.4885598755635899E-3</v>
      </c>
      <c r="BD29" s="28">
        <v>3.8102562026841902</v>
      </c>
      <c r="BE29" s="28">
        <v>3.5450574464409201</v>
      </c>
      <c r="BF29" s="28">
        <v>0.29483069452867899</v>
      </c>
      <c r="BG29" s="28">
        <v>498.43680035494401</v>
      </c>
      <c r="BH29" s="28">
        <v>0.95886391918989999</v>
      </c>
      <c r="BI29" s="28">
        <v>2.0245262927646999</v>
      </c>
      <c r="BK29" s="97">
        <f t="shared" si="14"/>
        <v>2.21395233098389</v>
      </c>
      <c r="BL29" s="40">
        <f t="shared" si="1"/>
        <v>6.5415330705797629E-3</v>
      </c>
      <c r="BM29" s="40">
        <f t="shared" si="2"/>
        <v>6.5415548605618342E-3</v>
      </c>
      <c r="BN29" s="40">
        <f t="shared" si="3"/>
        <v>8.5930434416604234E-3</v>
      </c>
      <c r="BO29" s="40">
        <f t="shared" si="4"/>
        <v>4.7333347777719264E-3</v>
      </c>
      <c r="BP29" s="40">
        <f t="shared" si="5"/>
        <v>9.9906672725969779E-3</v>
      </c>
      <c r="BQ29" s="40">
        <f t="shared" si="6"/>
        <v>5.0203219521747292E-3</v>
      </c>
      <c r="BR29" s="40">
        <f t="shared" si="7"/>
        <v>9.9869807044145505E-3</v>
      </c>
      <c r="BS29" s="40">
        <f t="shared" si="8"/>
        <v>8.6796260862075682E-3</v>
      </c>
      <c r="BT29" s="40">
        <f t="shared" si="9"/>
        <v>5.4047913850583671E-3</v>
      </c>
      <c r="BU29" s="40">
        <f t="shared" si="10"/>
        <v>8.6775684319401001E-3</v>
      </c>
      <c r="BV29" s="40">
        <f t="shared" si="11"/>
        <v>9.9954998427450089E-3</v>
      </c>
      <c r="BW29" s="40">
        <f t="shared" si="12"/>
        <v>9.9899744517879651E-3</v>
      </c>
      <c r="BX29" s="40">
        <f t="shared" si="13"/>
        <v>9.990075391775757E-3</v>
      </c>
      <c r="BY29" s="40"/>
      <c r="BZ29" s="40"/>
      <c r="CA29" s="40"/>
    </row>
    <row r="30" spans="1:79" x14ac:dyDescent="0.25">
      <c r="A30" s="32" t="s">
        <v>199</v>
      </c>
      <c r="B30" s="17">
        <v>596.05425502000003</v>
      </c>
      <c r="C30" s="17">
        <v>47.684340826000003</v>
      </c>
      <c r="D30" s="17">
        <v>0.40360272400000002</v>
      </c>
      <c r="E30" s="17">
        <v>5.2209297500000001E-2</v>
      </c>
      <c r="F30" s="17">
        <v>2.0766013699999999E-2</v>
      </c>
      <c r="G30" s="17">
        <v>1.4271735000000001E-2</v>
      </c>
      <c r="H30" s="17">
        <v>1.6612810999999999E-3</v>
      </c>
      <c r="I30" s="17">
        <v>9.7628753253999996</v>
      </c>
      <c r="J30" s="17">
        <v>0.19339255399999999</v>
      </c>
      <c r="K30" s="17">
        <v>0.1202317779</v>
      </c>
      <c r="L30" s="17">
        <v>4.9838438000000002E-3</v>
      </c>
      <c r="M30" s="17">
        <v>9.2201093999999997E-2</v>
      </c>
      <c r="N30" s="17">
        <v>7.3096366600000004E-2</v>
      </c>
      <c r="P30" s="17" t="s">
        <v>199</v>
      </c>
      <c r="Q30" s="28">
        <v>4.0406738448686799</v>
      </c>
      <c r="R30" s="28">
        <v>3.43296451310052</v>
      </c>
      <c r="S30" s="28">
        <v>7.3490398068310106E-2</v>
      </c>
      <c r="T30" s="28">
        <v>0.40419702115064698</v>
      </c>
      <c r="U30" s="28">
        <v>0.40419702115064698</v>
      </c>
      <c r="V30" s="28">
        <v>0.20681206357909299</v>
      </c>
      <c r="W30" s="28">
        <v>0.14698104934533501</v>
      </c>
      <c r="X30" s="28">
        <v>5.24535425825896E-2</v>
      </c>
      <c r="Y30" s="28">
        <v>2885.0950944503402</v>
      </c>
      <c r="Z30" s="28">
        <v>2.0877899597592599E-2</v>
      </c>
      <c r="AA30" s="28">
        <v>1.6702494076195E-3</v>
      </c>
      <c r="AB30" s="28">
        <v>1.42972826518471E-2</v>
      </c>
      <c r="AC30" s="28">
        <v>0</v>
      </c>
      <c r="AD30" s="28">
        <v>43.828061783352503</v>
      </c>
      <c r="AE30" s="28">
        <v>0</v>
      </c>
      <c r="AF30" s="28">
        <v>20.8122883264964</v>
      </c>
      <c r="AG30" s="28">
        <v>0</v>
      </c>
      <c r="AH30" s="28">
        <v>0</v>
      </c>
      <c r="AI30" s="28">
        <v>0</v>
      </c>
      <c r="AJ30" s="28">
        <v>9.2698260318953701E-2</v>
      </c>
      <c r="AK30" s="28">
        <v>6.0257554329480698E-2</v>
      </c>
      <c r="AL30" s="28">
        <v>0.20334801029736299</v>
      </c>
      <c r="AM30" s="28">
        <v>0</v>
      </c>
      <c r="AN30" s="28">
        <v>3.0435494766770099</v>
      </c>
      <c r="AO30" s="28">
        <v>0.14835832357214901</v>
      </c>
      <c r="AP30" s="28">
        <v>9.7795068534087299</v>
      </c>
      <c r="AQ30" s="28">
        <v>0</v>
      </c>
      <c r="AR30" s="28">
        <v>0</v>
      </c>
      <c r="AS30" s="28">
        <v>597.38492543417203</v>
      </c>
      <c r="AT30" s="28">
        <v>0</v>
      </c>
      <c r="AU30" s="28">
        <v>95.054113791564006</v>
      </c>
      <c r="AV30" s="28">
        <v>0</v>
      </c>
      <c r="AW30" s="28">
        <v>0.16201748933899901</v>
      </c>
      <c r="AX30" s="28">
        <v>0.35085748948714401</v>
      </c>
      <c r="AY30" s="28">
        <v>5.0106999902335197E-3</v>
      </c>
      <c r="AZ30" s="28">
        <v>3.4284020347591699</v>
      </c>
      <c r="BA30" s="28">
        <v>0</v>
      </c>
      <c r="BB30" s="28">
        <v>3.42751578783086E-2</v>
      </c>
      <c r="BC30" s="28">
        <v>2.04064383973293E-2</v>
      </c>
      <c r="BD30" s="28">
        <v>0.242904073176295</v>
      </c>
      <c r="BE30" s="28">
        <v>0.19377386768387</v>
      </c>
      <c r="BF30" s="28">
        <v>0.84747702321136198</v>
      </c>
      <c r="BG30" s="28">
        <v>47.790791029393098</v>
      </c>
      <c r="BH30" s="28">
        <v>0.12041180362326299</v>
      </c>
      <c r="BI30" s="28">
        <v>0.18325337541818301</v>
      </c>
      <c r="BK30" s="97">
        <f t="shared" si="14"/>
        <v>1.9889629726593607</v>
      </c>
      <c r="BL30" s="40">
        <f t="shared" si="1"/>
        <v>2.2324652545720951E-3</v>
      </c>
      <c r="BM30" s="40">
        <f t="shared" si="2"/>
        <v>2.2323933087705122E-3</v>
      </c>
      <c r="BN30" s="40">
        <f t="shared" si="3"/>
        <v>1.4724805243062748E-3</v>
      </c>
      <c r="BO30" s="40">
        <f t="shared" si="4"/>
        <v>4.6781913238652349E-3</v>
      </c>
      <c r="BP30" s="40">
        <f t="shared" si="5"/>
        <v>5.3879333419008585E-3</v>
      </c>
      <c r="BQ30" s="40">
        <f t="shared" si="6"/>
        <v>1.7900873192432196E-3</v>
      </c>
      <c r="BR30" s="40">
        <f t="shared" si="7"/>
        <v>5.3984287303936755E-3</v>
      </c>
      <c r="BS30" s="40">
        <f t="shared" si="8"/>
        <v>1.7035481304836736E-3</v>
      </c>
      <c r="BT30" s="40">
        <f t="shared" si="9"/>
        <v>1.971708196531757E-3</v>
      </c>
      <c r="BU30" s="40">
        <f t="shared" si="10"/>
        <v>1.497322308688837E-3</v>
      </c>
      <c r="BV30" s="40">
        <f t="shared" si="11"/>
        <v>5.3886500683507556E-3</v>
      </c>
      <c r="BW30" s="40">
        <f t="shared" si="12"/>
        <v>5.3921954435128937E-3</v>
      </c>
      <c r="BX30" s="40">
        <f t="shared" si="13"/>
        <v>5.39057529995071E-3</v>
      </c>
      <c r="BY30" s="40"/>
      <c r="BZ30" s="40"/>
      <c r="CA30" s="40"/>
    </row>
    <row r="31" spans="1:79" x14ac:dyDescent="0.25">
      <c r="A31" s="32" t="s">
        <v>200</v>
      </c>
      <c r="B31" s="17">
        <v>1521.7047613</v>
      </c>
      <c r="C31" s="17">
        <v>121.73637449</v>
      </c>
      <c r="D31" s="17">
        <v>0.44263232260000002</v>
      </c>
      <c r="E31" s="17">
        <v>0.3161862815</v>
      </c>
      <c r="F31" s="17">
        <v>0.1401049868</v>
      </c>
      <c r="G31" s="17">
        <v>4.5377330899999999E-2</v>
      </c>
      <c r="H31" s="17">
        <v>1.12083983E-2</v>
      </c>
      <c r="I31" s="17">
        <v>12.159461846999999</v>
      </c>
      <c r="J31" s="17">
        <v>0.55788715020000001</v>
      </c>
      <c r="K31" s="17">
        <v>0.1136637462</v>
      </c>
      <c r="L31" s="17">
        <v>3.3625196900000001E-2</v>
      </c>
      <c r="M31" s="17">
        <v>0.62206617679999998</v>
      </c>
      <c r="N31" s="17">
        <v>0.49316955359999998</v>
      </c>
      <c r="P31" s="17" t="s">
        <v>200</v>
      </c>
      <c r="Q31" s="28">
        <v>17.007313287997</v>
      </c>
      <c r="R31" s="28">
        <v>4.8840381296581903</v>
      </c>
      <c r="S31" s="28">
        <v>0.49676481383447602</v>
      </c>
      <c r="T31" s="28">
        <v>0.44400631724936401</v>
      </c>
      <c r="U31" s="28">
        <v>0.44400631724936401</v>
      </c>
      <c r="V31" s="28">
        <v>0.64069938889201195</v>
      </c>
      <c r="W31" s="28">
        <v>0.444491130651267</v>
      </c>
      <c r="X31" s="28">
        <v>0.31836778533029098</v>
      </c>
      <c r="Y31" s="28">
        <v>3284.68954110403</v>
      </c>
      <c r="Z31" s="28">
        <v>0.141126166826226</v>
      </c>
      <c r="AA31" s="28">
        <v>1.12900699617496E-2</v>
      </c>
      <c r="AB31" s="28">
        <v>4.5562320347574903E-2</v>
      </c>
      <c r="AC31" s="28">
        <v>0</v>
      </c>
      <c r="AD31" s="28">
        <v>199.242230017644</v>
      </c>
      <c r="AE31" s="28">
        <v>0</v>
      </c>
      <c r="AF31" s="28">
        <v>45.230652992643201</v>
      </c>
      <c r="AG31" s="28">
        <v>0</v>
      </c>
      <c r="AH31" s="28">
        <v>0</v>
      </c>
      <c r="AI31" s="28">
        <v>0</v>
      </c>
      <c r="AJ31" s="28">
        <v>0.62660091278176699</v>
      </c>
      <c r="AK31" s="28">
        <v>0.31727439891579901</v>
      </c>
      <c r="AL31" s="28">
        <v>0.27025519993721903</v>
      </c>
      <c r="AM31" s="28">
        <v>0</v>
      </c>
      <c r="AN31" s="28">
        <v>10.7861996651054</v>
      </c>
      <c r="AO31" s="28">
        <v>0.87595595204814902</v>
      </c>
      <c r="AP31" s="28">
        <v>12.2140490706749</v>
      </c>
      <c r="AQ31" s="28">
        <v>0</v>
      </c>
      <c r="AR31" s="28">
        <v>0</v>
      </c>
      <c r="AS31" s="28">
        <v>1529.7964597683999</v>
      </c>
      <c r="AT31" s="28">
        <v>0</v>
      </c>
      <c r="AU31" s="28">
        <v>326.52463494215601</v>
      </c>
      <c r="AV31" s="28">
        <v>0</v>
      </c>
      <c r="AW31" s="28">
        <v>0.73154398716248503</v>
      </c>
      <c r="AX31" s="28">
        <v>1.43611562571677</v>
      </c>
      <c r="AY31" s="28">
        <v>3.3870294737091099E-2</v>
      </c>
      <c r="AZ31" s="28">
        <v>10.9432612681889</v>
      </c>
      <c r="BA31" s="28">
        <v>0</v>
      </c>
      <c r="BB31" s="28">
        <v>0.211794346851129</v>
      </c>
      <c r="BC31" s="28">
        <v>0.13793803705093699</v>
      </c>
      <c r="BD31" s="28">
        <v>0.74492552365867104</v>
      </c>
      <c r="BE31" s="28">
        <v>0.56039984736613402</v>
      </c>
      <c r="BF31" s="28">
        <v>5.6966056518743997</v>
      </c>
      <c r="BG31" s="28">
        <v>122.38370730336101</v>
      </c>
      <c r="BH31" s="28">
        <v>0.114049740525003</v>
      </c>
      <c r="BI31" s="28">
        <v>0.28237985775427399</v>
      </c>
      <c r="BK31" s="97">
        <f t="shared" si="14"/>
        <v>2.6680400695231161</v>
      </c>
      <c r="BL31" s="40">
        <f t="shared" si="1"/>
        <v>5.3175219491901808E-3</v>
      </c>
      <c r="BM31" s="40">
        <f t="shared" si="2"/>
        <v>5.3174970593048085E-3</v>
      </c>
      <c r="BN31" s="40">
        <f t="shared" si="3"/>
        <v>3.104144408824961E-3</v>
      </c>
      <c r="BO31" s="40">
        <f t="shared" si="4"/>
        <v>6.8994259331614178E-3</v>
      </c>
      <c r="BP31" s="40">
        <f t="shared" si="5"/>
        <v>7.2886772237717671E-3</v>
      </c>
      <c r="BQ31" s="40">
        <f t="shared" si="6"/>
        <v>4.0766930074087769E-3</v>
      </c>
      <c r="BR31" s="40">
        <f t="shared" si="7"/>
        <v>7.2866487756417199E-3</v>
      </c>
      <c r="BS31" s="40">
        <f t="shared" si="8"/>
        <v>4.4892795718889803E-3</v>
      </c>
      <c r="BT31" s="40">
        <f t="shared" si="9"/>
        <v>4.5039523947329012E-3</v>
      </c>
      <c r="BU31" s="40">
        <f t="shared" si="10"/>
        <v>3.3959317540336125E-3</v>
      </c>
      <c r="BV31" s="40">
        <f t="shared" si="11"/>
        <v>7.2891123231191395E-3</v>
      </c>
      <c r="BW31" s="40">
        <f t="shared" si="12"/>
        <v>7.2897967304609984E-3</v>
      </c>
      <c r="BX31" s="40">
        <f t="shared" si="13"/>
        <v>7.2901098785025219E-3</v>
      </c>
      <c r="BY31" s="40"/>
      <c r="BZ31" s="40"/>
      <c r="CA31" s="40"/>
    </row>
    <row r="32" spans="1:79" x14ac:dyDescent="0.25">
      <c r="A32" s="32" t="s">
        <v>201</v>
      </c>
      <c r="B32" s="17">
        <v>42587.483781000003</v>
      </c>
      <c r="C32" s="17">
        <v>3406.9987379999998</v>
      </c>
      <c r="D32" s="17">
        <v>37.955291281999997</v>
      </c>
      <c r="E32" s="17">
        <v>0.10083898870000001</v>
      </c>
      <c r="F32" s="17">
        <v>1.2105434999999999E-2</v>
      </c>
      <c r="G32" s="17">
        <v>0.92354979390000003</v>
      </c>
      <c r="H32" s="17">
        <v>9.6843479999999995E-4</v>
      </c>
      <c r="I32" s="17">
        <v>953.23910773</v>
      </c>
      <c r="J32" s="17">
        <v>12.672314216</v>
      </c>
      <c r="K32" s="17">
        <v>12.375905685999999</v>
      </c>
      <c r="L32" s="17">
        <v>2.9053045000000002E-3</v>
      </c>
      <c r="M32" s="17">
        <v>5.3748131099999999E-2</v>
      </c>
      <c r="N32" s="17">
        <v>4.2611129300000002E-2</v>
      </c>
      <c r="P32" s="17" t="s">
        <v>201</v>
      </c>
      <c r="Q32" s="28">
        <v>184.037247559478</v>
      </c>
      <c r="R32" s="28">
        <v>324.988117297283</v>
      </c>
      <c r="S32" s="28">
        <v>4.27821308603041E-2</v>
      </c>
      <c r="T32" s="28">
        <v>38.055160969000802</v>
      </c>
      <c r="U32" s="28">
        <v>38.055160969000802</v>
      </c>
      <c r="V32" s="28">
        <v>11.023374377734401</v>
      </c>
      <c r="W32" s="28">
        <v>3.1907780193534698</v>
      </c>
      <c r="X32" s="28">
        <v>0.101122359081613</v>
      </c>
      <c r="Y32" s="28">
        <v>286531.140143728</v>
      </c>
      <c r="Z32" s="28">
        <v>1.21539974410568E-2</v>
      </c>
      <c r="AA32" s="28">
        <v>9.7232400733788605E-4</v>
      </c>
      <c r="AB32" s="28">
        <v>0.92585860681514998</v>
      </c>
      <c r="AC32" s="28">
        <v>0</v>
      </c>
      <c r="AD32" s="28">
        <v>1436.9400193553799</v>
      </c>
      <c r="AE32" s="28">
        <v>0</v>
      </c>
      <c r="AF32" s="28">
        <v>1619.7102908209299</v>
      </c>
      <c r="AG32" s="28">
        <v>0</v>
      </c>
      <c r="AH32" s="28">
        <v>0</v>
      </c>
      <c r="AI32" s="28">
        <v>0</v>
      </c>
      <c r="AJ32" s="28">
        <v>5.3963938778079902E-2</v>
      </c>
      <c r="AK32" s="28">
        <v>1.39676740364908</v>
      </c>
      <c r="AL32" s="28">
        <v>19.382653795530899</v>
      </c>
      <c r="AM32" s="28">
        <v>0</v>
      </c>
      <c r="AN32" s="28">
        <v>130.625060833958</v>
      </c>
      <c r="AO32" s="28">
        <v>2.19129383856479</v>
      </c>
      <c r="AP32" s="28">
        <v>955.75037133087403</v>
      </c>
      <c r="AQ32" s="28">
        <v>0</v>
      </c>
      <c r="AR32" s="28">
        <v>0</v>
      </c>
      <c r="AS32" s="28">
        <v>42698.5223516482</v>
      </c>
      <c r="AT32" s="28">
        <v>0</v>
      </c>
      <c r="AU32" s="28">
        <v>5177.8399541438603</v>
      </c>
      <c r="AV32" s="28">
        <v>0</v>
      </c>
      <c r="AW32" s="28">
        <v>6.3958331243957902</v>
      </c>
      <c r="AX32" s="28">
        <v>16.696903146872899</v>
      </c>
      <c r="AY32" s="28">
        <v>2.91695925881931E-3</v>
      </c>
      <c r="AZ32" s="28">
        <v>206.874585910821</v>
      </c>
      <c r="BA32" s="28">
        <v>0</v>
      </c>
      <c r="BB32" s="28">
        <v>1.9957003882258299E-2</v>
      </c>
      <c r="BC32" s="28">
        <v>1.18794909859639E-2</v>
      </c>
      <c r="BD32" s="28">
        <v>13.777525136761099</v>
      </c>
      <c r="BE32" s="28">
        <v>12.704723529597601</v>
      </c>
      <c r="BF32" s="28">
        <v>1.06780937996792</v>
      </c>
      <c r="BG32" s="28">
        <v>3415.8817718546902</v>
      </c>
      <c r="BH32" s="28">
        <v>12.4084746743507</v>
      </c>
      <c r="BI32" s="28">
        <v>15.9332165939463</v>
      </c>
      <c r="BK32" s="97">
        <f t="shared" si="14"/>
        <v>1.515813573176596</v>
      </c>
      <c r="BL32" s="40">
        <f t="shared" si="1"/>
        <v>2.6073052641287131E-3</v>
      </c>
      <c r="BM32" s="40">
        <f t="shared" si="2"/>
        <v>2.6072900337805877E-3</v>
      </c>
      <c r="BN32" s="40">
        <f t="shared" si="3"/>
        <v>2.6312454371326902E-3</v>
      </c>
      <c r="BO32" s="40">
        <f t="shared" si="4"/>
        <v>2.8101271667453384E-3</v>
      </c>
      <c r="BP32" s="40">
        <f t="shared" si="5"/>
        <v>4.0116229657836105E-3</v>
      </c>
      <c r="BQ32" s="40">
        <f t="shared" si="6"/>
        <v>2.4999333337515123E-3</v>
      </c>
      <c r="BR32" s="40">
        <f t="shared" si="7"/>
        <v>4.0159723069494134E-3</v>
      </c>
      <c r="BS32" s="40">
        <f t="shared" si="8"/>
        <v>2.6344529725120481E-3</v>
      </c>
      <c r="BT32" s="40">
        <f t="shared" si="9"/>
        <v>2.5574897406411253E-3</v>
      </c>
      <c r="BU32" s="40">
        <f t="shared" si="10"/>
        <v>2.6316448409544162E-3</v>
      </c>
      <c r="BV32" s="40">
        <f t="shared" si="11"/>
        <v>4.0115446829445019E-3</v>
      </c>
      <c r="BW32" s="40">
        <f t="shared" si="12"/>
        <v>4.0151661771901711E-3</v>
      </c>
      <c r="BX32" s="40">
        <f t="shared" si="13"/>
        <v>4.0130727139423344E-3</v>
      </c>
      <c r="BY32" s="40"/>
      <c r="BZ32" s="40"/>
      <c r="CA32" s="40"/>
    </row>
    <row r="33" spans="1:79" x14ac:dyDescent="0.25">
      <c r="A33" s="32" t="s">
        <v>202</v>
      </c>
      <c r="B33" s="17">
        <v>21635.838650000002</v>
      </c>
      <c r="C33" s="17">
        <v>1730.8670191000001</v>
      </c>
      <c r="D33" s="17">
        <v>19.177909386</v>
      </c>
      <c r="E33" s="17">
        <v>0.99582582129999997</v>
      </c>
      <c r="F33" s="17">
        <v>0.3959939468</v>
      </c>
      <c r="G33" s="17">
        <v>0.28158460159999998</v>
      </c>
      <c r="H33" s="17">
        <v>3.1679514300000003E-2</v>
      </c>
      <c r="I33" s="17">
        <v>474.64788972000002</v>
      </c>
      <c r="J33" s="17">
        <v>5.2330116941</v>
      </c>
      <c r="K33" s="17">
        <v>6.0391858742000002</v>
      </c>
      <c r="L33" s="17">
        <v>9.5038542599999998E-2</v>
      </c>
      <c r="M33" s="17">
        <v>1.7582129544</v>
      </c>
      <c r="N33" s="17">
        <v>1.3938985708</v>
      </c>
      <c r="P33" s="17" t="s">
        <v>202</v>
      </c>
      <c r="Q33" s="28">
        <v>133.14312620529901</v>
      </c>
      <c r="R33" s="28">
        <v>164.822650654396</v>
      </c>
      <c r="S33" s="28">
        <v>1.4083834569790099</v>
      </c>
      <c r="T33" s="28">
        <v>19.337599391316999</v>
      </c>
      <c r="U33" s="28">
        <v>19.337599391316999</v>
      </c>
      <c r="V33" s="28">
        <v>4.0698328743704399</v>
      </c>
      <c r="W33" s="28">
        <v>2.83646567848918</v>
      </c>
      <c r="X33" s="28">
        <v>1.0049222819805499</v>
      </c>
      <c r="Y33" s="28">
        <v>141163.20104702</v>
      </c>
      <c r="Z33" s="28">
        <v>0.40010870933659398</v>
      </c>
      <c r="AA33" s="28">
        <v>3.20085295958418E-2</v>
      </c>
      <c r="AB33" s="28">
        <v>0.28335733486366199</v>
      </c>
      <c r="AC33" s="28">
        <v>0</v>
      </c>
      <c r="AD33" s="28">
        <v>853.740787037318</v>
      </c>
      <c r="AE33" s="28">
        <v>0</v>
      </c>
      <c r="AF33" s="28">
        <v>720.26049799014095</v>
      </c>
      <c r="AG33" s="28">
        <v>0</v>
      </c>
      <c r="AH33" s="28">
        <v>0</v>
      </c>
      <c r="AI33" s="28">
        <v>0</v>
      </c>
      <c r="AJ33" s="28">
        <v>1.7764835056377699</v>
      </c>
      <c r="AK33" s="28">
        <v>1.1682233591951401</v>
      </c>
      <c r="AL33" s="28">
        <v>9.6777715174538699</v>
      </c>
      <c r="AM33" s="28">
        <v>0</v>
      </c>
      <c r="AN33" s="28">
        <v>87.204450406701696</v>
      </c>
      <c r="AO33" s="28">
        <v>2.8643298291532102</v>
      </c>
      <c r="AP33" s="28">
        <v>478.71584543494703</v>
      </c>
      <c r="AQ33" s="28">
        <v>0</v>
      </c>
      <c r="AR33" s="28">
        <v>0</v>
      </c>
      <c r="AS33" s="28">
        <v>21814.898582976999</v>
      </c>
      <c r="AT33" s="28">
        <v>0</v>
      </c>
      <c r="AU33" s="28">
        <v>2763.7885628488102</v>
      </c>
      <c r="AV33" s="28">
        <v>0</v>
      </c>
      <c r="AW33" s="28">
        <v>3.1688125679468899</v>
      </c>
      <c r="AX33" s="28">
        <v>11.7807499179373</v>
      </c>
      <c r="AY33" s="28">
        <v>9.6026118686243195E-2</v>
      </c>
      <c r="AZ33" s="28">
        <v>115.767321439269</v>
      </c>
      <c r="BA33" s="28">
        <v>0</v>
      </c>
      <c r="BB33" s="28">
        <v>0.65622195487841495</v>
      </c>
      <c r="BC33" s="28">
        <v>0.39106986328480198</v>
      </c>
      <c r="BD33" s="28">
        <v>6.3855738887272198</v>
      </c>
      <c r="BE33" s="28">
        <v>5.2716926567495204</v>
      </c>
      <c r="BF33" s="28">
        <v>16.2470483554937</v>
      </c>
      <c r="BG33" s="28">
        <v>1745.19178595986</v>
      </c>
      <c r="BH33" s="28">
        <v>6.0907027134527096</v>
      </c>
      <c r="BI33" s="28">
        <v>7.6604423326239504</v>
      </c>
      <c r="BK33" s="97">
        <f t="shared" si="14"/>
        <v>1.583658933696344</v>
      </c>
      <c r="BL33" s="40">
        <f t="shared" si="1"/>
        <v>8.2760800666720393E-3</v>
      </c>
      <c r="BM33" s="40">
        <f t="shared" si="2"/>
        <v>8.2760643664632014E-3</v>
      </c>
      <c r="BN33" s="40">
        <f t="shared" si="3"/>
        <v>8.3267681634565643E-3</v>
      </c>
      <c r="BO33" s="40">
        <f t="shared" si="4"/>
        <v>9.1345900919449514E-3</v>
      </c>
      <c r="BP33" s="40">
        <f t="shared" si="5"/>
        <v>1.0390973321297207E-2</v>
      </c>
      <c r="BQ33" s="40">
        <f t="shared" si="6"/>
        <v>6.2955618083840826E-3</v>
      </c>
      <c r="BR33" s="40">
        <f t="shared" si="7"/>
        <v>1.0385743061780382E-2</v>
      </c>
      <c r="BS33" s="40">
        <f t="shared" si="8"/>
        <v>8.570470454101746E-3</v>
      </c>
      <c r="BT33" s="40">
        <f t="shared" si="9"/>
        <v>7.3917210414667185E-3</v>
      </c>
      <c r="BU33" s="40">
        <f t="shared" si="10"/>
        <v>8.5304278301475168E-3</v>
      </c>
      <c r="BV33" s="40">
        <f t="shared" si="11"/>
        <v>1.0391321870325031E-2</v>
      </c>
      <c r="BW33" s="40">
        <f t="shared" si="12"/>
        <v>1.0391546252714769E-2</v>
      </c>
      <c r="BX33" s="40">
        <f t="shared" si="13"/>
        <v>1.0391635720450293E-2</v>
      </c>
      <c r="BY33" s="40"/>
      <c r="BZ33" s="40"/>
      <c r="CA33" s="40"/>
    </row>
    <row r="34" spans="1:79" x14ac:dyDescent="0.25">
      <c r="A34" s="32" t="s">
        <v>203</v>
      </c>
      <c r="B34" s="17">
        <v>189102.598</v>
      </c>
      <c r="C34" s="17">
        <v>15128.208043000001</v>
      </c>
      <c r="D34" s="17">
        <v>168.60271560999999</v>
      </c>
      <c r="E34" s="17">
        <v>56.510622290999997</v>
      </c>
      <c r="F34" s="17">
        <v>9.1747798853999996</v>
      </c>
      <c r="G34" s="17">
        <v>0.72907423189999998</v>
      </c>
      <c r="H34" s="17">
        <v>0.73398238309999997</v>
      </c>
      <c r="I34" s="17">
        <v>301.06938776999999</v>
      </c>
      <c r="J34" s="17">
        <v>63.354916533000001</v>
      </c>
      <c r="K34" s="17">
        <v>1.0121915838</v>
      </c>
      <c r="L34" s="17">
        <v>2.2019472322000002</v>
      </c>
      <c r="M34" s="17">
        <v>40.736021882999999</v>
      </c>
      <c r="N34" s="17">
        <v>32.295225078999998</v>
      </c>
      <c r="P34" s="17" t="s">
        <v>203</v>
      </c>
      <c r="Q34" s="28">
        <v>1016.33585778181</v>
      </c>
      <c r="R34" s="28">
        <v>150.620648485971</v>
      </c>
      <c r="S34" s="28">
        <v>32.453792654187403</v>
      </c>
      <c r="T34" s="28">
        <v>168.91714235203099</v>
      </c>
      <c r="U34" s="28">
        <v>168.91714235203099</v>
      </c>
      <c r="V34" s="28">
        <v>183.05478205894201</v>
      </c>
      <c r="W34" s="28">
        <v>441.67278209157797</v>
      </c>
      <c r="X34" s="28">
        <v>56.6729844200459</v>
      </c>
      <c r="Y34" s="28">
        <v>128613.082513776</v>
      </c>
      <c r="Z34" s="28">
        <v>9.2198271094537301</v>
      </c>
      <c r="AA34" s="28">
        <v>0.73758565176569402</v>
      </c>
      <c r="AB34" s="28">
        <v>0.73193285979266098</v>
      </c>
      <c r="AC34" s="28">
        <v>0</v>
      </c>
      <c r="AD34" s="28">
        <v>30163.1301103964</v>
      </c>
      <c r="AE34" s="28">
        <v>0</v>
      </c>
      <c r="AF34" s="28">
        <v>6444.2405822147803</v>
      </c>
      <c r="AG34" s="28">
        <v>0</v>
      </c>
      <c r="AH34" s="28">
        <v>0</v>
      </c>
      <c r="AI34" s="28">
        <v>0</v>
      </c>
      <c r="AJ34" s="28">
        <v>40.936032551529301</v>
      </c>
      <c r="AK34" s="28">
        <v>33.295663868179901</v>
      </c>
      <c r="AL34" s="28">
        <v>20.1832384554566</v>
      </c>
      <c r="AM34" s="28">
        <v>0</v>
      </c>
      <c r="AN34" s="28">
        <v>3378.84818537721</v>
      </c>
      <c r="AO34" s="28">
        <v>62.910709430580198</v>
      </c>
      <c r="AP34" s="28">
        <v>302.44527297421598</v>
      </c>
      <c r="AQ34" s="28">
        <v>0</v>
      </c>
      <c r="AR34" s="28">
        <v>0</v>
      </c>
      <c r="AS34" s="28">
        <v>189609.715107525</v>
      </c>
      <c r="AT34" s="28">
        <v>0</v>
      </c>
      <c r="AU34" s="28">
        <v>45483.818969085703</v>
      </c>
      <c r="AV34" s="28">
        <v>0</v>
      </c>
      <c r="AW34" s="28">
        <v>46.681061636993498</v>
      </c>
      <c r="AX34" s="28">
        <v>85.220091194765203</v>
      </c>
      <c r="AY34" s="28">
        <v>2.2127592995588699</v>
      </c>
      <c r="AZ34" s="28">
        <v>1256.9708676744899</v>
      </c>
      <c r="BA34" s="28">
        <v>0</v>
      </c>
      <c r="BB34" s="28">
        <v>36.057839530728202</v>
      </c>
      <c r="BC34" s="28">
        <v>9.0115441272683405</v>
      </c>
      <c r="BD34" s="28">
        <v>173.34035591847399</v>
      </c>
      <c r="BE34" s="28">
        <v>63.504937112353097</v>
      </c>
      <c r="BF34" s="28">
        <v>370.75559776886899</v>
      </c>
      <c r="BG34" s="28">
        <v>15168.7770039848</v>
      </c>
      <c r="BH34" s="28">
        <v>1.01582065626421</v>
      </c>
      <c r="BI34" s="28">
        <v>73.8674982484265</v>
      </c>
      <c r="BK34" s="97">
        <f t="shared" si="14"/>
        <v>2.9985158959840477</v>
      </c>
      <c r="BL34" s="40">
        <f t="shared" si="1"/>
        <v>2.6817035455271865E-3</v>
      </c>
      <c r="BM34" s="40">
        <f t="shared" si="2"/>
        <v>2.6816765653597217E-3</v>
      </c>
      <c r="BN34" s="40">
        <f t="shared" si="3"/>
        <v>1.8648972579914604E-3</v>
      </c>
      <c r="BO34" s="40">
        <f t="shared" si="4"/>
        <v>2.8731258383569579E-3</v>
      </c>
      <c r="BP34" s="40">
        <f t="shared" si="5"/>
        <v>4.9098969802441814E-3</v>
      </c>
      <c r="BQ34" s="40">
        <f t="shared" si="6"/>
        <v>3.920901010602571E-3</v>
      </c>
      <c r="BR34" s="40">
        <f t="shared" si="7"/>
        <v>4.9092032025012892E-3</v>
      </c>
      <c r="BS34" s="40">
        <f t="shared" si="8"/>
        <v>4.5699936961611275E-3</v>
      </c>
      <c r="BT34" s="40">
        <f t="shared" si="9"/>
        <v>2.3679390260889169E-3</v>
      </c>
      <c r="BU34" s="40">
        <f t="shared" si="10"/>
        <v>3.5853612322932953E-3</v>
      </c>
      <c r="BV34" s="40">
        <f t="shared" si="11"/>
        <v>4.9102300004106505E-3</v>
      </c>
      <c r="BW34" s="40">
        <f t="shared" si="12"/>
        <v>4.909921472051511E-3</v>
      </c>
      <c r="BX34" s="40">
        <f t="shared" si="13"/>
        <v>4.9099386921602119E-3</v>
      </c>
      <c r="BY34" s="40"/>
      <c r="BZ34" s="40"/>
      <c r="CA34" s="40"/>
    </row>
    <row r="35" spans="1:79" x14ac:dyDescent="0.25">
      <c r="A35" s="32" t="s">
        <v>204</v>
      </c>
      <c r="B35" s="17">
        <v>14366.485117</v>
      </c>
      <c r="C35" s="17">
        <v>1149.3188227999999</v>
      </c>
      <c r="D35" s="17">
        <v>2.3802548475999998</v>
      </c>
      <c r="E35" s="17">
        <v>0.56117262420000003</v>
      </c>
      <c r="F35" s="17">
        <v>8.0563517900000006E-2</v>
      </c>
      <c r="G35" s="17">
        <v>1.2437527256000001</v>
      </c>
      <c r="H35" s="17">
        <v>6.4450810000000001E-3</v>
      </c>
      <c r="I35" s="17">
        <v>28.608783847000002</v>
      </c>
      <c r="J35" s="17">
        <v>11.11757006</v>
      </c>
      <c r="K35" s="17">
        <v>0.3460971108</v>
      </c>
      <c r="L35" s="17">
        <v>1.9335244099999999E-2</v>
      </c>
      <c r="M35" s="17">
        <v>0.3577020367</v>
      </c>
      <c r="N35" s="17">
        <v>0.28358356740000001</v>
      </c>
      <c r="P35" s="17" t="s">
        <v>204</v>
      </c>
      <c r="Q35" s="28">
        <v>14.0778511644174</v>
      </c>
      <c r="R35" s="28">
        <v>10.270751335315399</v>
      </c>
      <c r="S35" s="28">
        <v>0.28915671115154001</v>
      </c>
      <c r="T35" s="28">
        <v>2.3978349394509602</v>
      </c>
      <c r="U35" s="28">
        <v>2.3978349394509602</v>
      </c>
      <c r="V35" s="28">
        <v>16.334804748538001</v>
      </c>
      <c r="W35" s="28">
        <v>7.7666468365981798</v>
      </c>
      <c r="X35" s="28">
        <v>0.56669438736838595</v>
      </c>
      <c r="Y35" s="28">
        <v>15549.5026825267</v>
      </c>
      <c r="Z35" s="28">
        <v>8.2146976946556094E-2</v>
      </c>
      <c r="AA35" s="28">
        <v>6.5717293411544798E-3</v>
      </c>
      <c r="AB35" s="28">
        <v>1.2574304093770701</v>
      </c>
      <c r="AC35" s="28">
        <v>0</v>
      </c>
      <c r="AD35" s="28">
        <v>2173.2864332075301</v>
      </c>
      <c r="AE35" s="28">
        <v>0</v>
      </c>
      <c r="AF35" s="28">
        <v>868.76212854376399</v>
      </c>
      <c r="AG35" s="28">
        <v>0</v>
      </c>
      <c r="AH35" s="28">
        <v>0</v>
      </c>
      <c r="AI35" s="28">
        <v>0</v>
      </c>
      <c r="AJ35" s="28">
        <v>0.36473167347584201</v>
      </c>
      <c r="AK35" s="28">
        <v>2.1378859163658799</v>
      </c>
      <c r="AL35" s="28">
        <v>1.26513453562402</v>
      </c>
      <c r="AM35" s="28">
        <v>0</v>
      </c>
      <c r="AN35" s="28">
        <v>78.522181605248406</v>
      </c>
      <c r="AO35" s="28">
        <v>3.4198789169661601</v>
      </c>
      <c r="AP35" s="28">
        <v>28.958174030785798</v>
      </c>
      <c r="AQ35" s="28">
        <v>0</v>
      </c>
      <c r="AR35" s="28">
        <v>0</v>
      </c>
      <c r="AS35" s="28">
        <v>14521.216501147101</v>
      </c>
      <c r="AT35" s="28">
        <v>0</v>
      </c>
      <c r="AU35" s="28">
        <v>3345.3093275065098</v>
      </c>
      <c r="AV35" s="28">
        <v>0</v>
      </c>
      <c r="AW35" s="28">
        <v>8.9933052830047302</v>
      </c>
      <c r="AX35" s="28">
        <v>1.2152178806170699</v>
      </c>
      <c r="AY35" s="28">
        <v>1.9715212055917999E-2</v>
      </c>
      <c r="AZ35" s="28">
        <v>73.539666085177601</v>
      </c>
      <c r="BA35" s="28">
        <v>0</v>
      </c>
      <c r="BB35" s="28">
        <v>0.300015748001975</v>
      </c>
      <c r="BC35" s="28">
        <v>8.0290935010787101E-2</v>
      </c>
      <c r="BD35" s="28">
        <v>12.8036061785317</v>
      </c>
      <c r="BE35" s="28">
        <v>11.237711911744601</v>
      </c>
      <c r="BF35" s="28">
        <v>4.0865296183729098</v>
      </c>
      <c r="BG35" s="28">
        <v>1161.6973640051301</v>
      </c>
      <c r="BH35" s="28">
        <v>0.350133443150279</v>
      </c>
      <c r="BI35" s="28">
        <v>4.1943202658543504</v>
      </c>
      <c r="BK35" s="97">
        <f t="shared" si="14"/>
        <v>2.8796736836632237</v>
      </c>
      <c r="BL35" s="40">
        <f t="shared" ref="BL35:BL51" si="15">(AS35-B35)/(B35+1E-50)</f>
        <v>1.0770302052796847E-2</v>
      </c>
      <c r="BM35" s="40">
        <f t="shared" ref="BM35:BM51" si="16">(BG35-C35)/(C35+1E-50)</f>
        <v>1.0770328441131145E-2</v>
      </c>
      <c r="BN35" s="40">
        <f t="shared" ref="BN35:BN51" si="17">(U35-D35)/(D35+1E-50)</f>
        <v>7.3858023516625744E-3</v>
      </c>
      <c r="BO35" s="40">
        <f t="shared" ref="BO35:BO51" si="18">(X35-E35)/(E35+1E-50)</f>
        <v>9.8396873444382259E-3</v>
      </c>
      <c r="BP35" s="40">
        <f t="shared" ref="BP35:BP51" si="19">(Z35-F35)/(F35+1E-50)</f>
        <v>1.965479025533079E-2</v>
      </c>
      <c r="BQ35" s="40">
        <f t="shared" ref="BQ35:BQ51" si="20">(AB35-G35)/(G35+1E-50)</f>
        <v>1.0997108585608727E-2</v>
      </c>
      <c r="BR35" s="40">
        <f t="shared" ref="BR35:BR51" si="21">(AA35-H35)/(H35+1E-50)</f>
        <v>1.965038781583656E-2</v>
      </c>
      <c r="BS35" s="40">
        <f t="shared" ref="BS35:BS51" si="22">(AP35-I35)/(I35+1E-50)</f>
        <v>1.2212689139613144E-2</v>
      </c>
      <c r="BT35" s="40">
        <f t="shared" ref="BT35:BT51" si="23">(BE35-J35)/(J35+1E-50)</f>
        <v>1.0806484789051147E-2</v>
      </c>
      <c r="BU35" s="40">
        <f t="shared" ref="BU35:BU51" si="24">(BH35-K35)/(K35+1E-50)</f>
        <v>1.1662427175277662E-2</v>
      </c>
      <c r="BV35" s="40">
        <f t="shared" ref="BV35:BV51" si="25">(AY35-L35)/(L35+1E-50)</f>
        <v>1.9651572742130492E-2</v>
      </c>
      <c r="BW35" s="40">
        <f t="shared" ref="BW35:BW51" si="26">(AJ35-M35)/(M35+1E-50)</f>
        <v>1.9652213447522725E-2</v>
      </c>
      <c r="BX35" s="40">
        <f t="shared" ref="BX35:BX51" si="27">(S35-N35)/(N35+1E-50)</f>
        <v>1.9652562391525932E-2</v>
      </c>
      <c r="BY35" s="40"/>
      <c r="BZ35" s="40"/>
      <c r="CA35" s="40"/>
    </row>
    <row r="36" spans="1:79" x14ac:dyDescent="0.25">
      <c r="A36" s="32" t="s">
        <v>205</v>
      </c>
      <c r="B36" s="17">
        <v>59132.772688999998</v>
      </c>
      <c r="C36" s="17">
        <v>4730.6216394000003</v>
      </c>
      <c r="D36" s="17">
        <v>42.265520039000002</v>
      </c>
      <c r="E36" s="17">
        <v>13.363652504999999</v>
      </c>
      <c r="F36" s="17">
        <v>3.2107331526</v>
      </c>
      <c r="G36" s="17">
        <v>0.82760918829999996</v>
      </c>
      <c r="H36" s="17">
        <v>0.2568586511</v>
      </c>
      <c r="I36" s="17">
        <v>403.17037032000002</v>
      </c>
      <c r="J36" s="17">
        <v>19.858567823000001</v>
      </c>
      <c r="K36" s="17">
        <v>4.2218873504000003</v>
      </c>
      <c r="L36" s="17">
        <v>0.77057597030000002</v>
      </c>
      <c r="M36" s="17">
        <v>14.255654256</v>
      </c>
      <c r="N36" s="17">
        <v>11.301781128</v>
      </c>
      <c r="P36" s="17" t="s">
        <v>205</v>
      </c>
      <c r="Q36" s="28">
        <v>414.471939871796</v>
      </c>
      <c r="R36" s="28">
        <v>154.75339969938599</v>
      </c>
      <c r="S36" s="28">
        <v>11.4061330450351</v>
      </c>
      <c r="T36" s="28">
        <v>42.406200595185901</v>
      </c>
      <c r="U36" s="28">
        <v>42.406200595185901</v>
      </c>
      <c r="V36" s="28">
        <v>40.797082159964503</v>
      </c>
      <c r="W36" s="28">
        <v>81.142695209224499</v>
      </c>
      <c r="X36" s="28">
        <v>13.4404317684729</v>
      </c>
      <c r="Y36" s="28">
        <v>123491.08152545799</v>
      </c>
      <c r="Z36" s="28">
        <v>3.2403772519777498</v>
      </c>
      <c r="AA36" s="28">
        <v>0.25923000088294201</v>
      </c>
      <c r="AB36" s="28">
        <v>0.83237455860231602</v>
      </c>
      <c r="AC36" s="28">
        <v>0</v>
      </c>
      <c r="AD36" s="28">
        <v>7758.6748903902298</v>
      </c>
      <c r="AE36" s="28">
        <v>0</v>
      </c>
      <c r="AF36" s="28">
        <v>1967.41483228317</v>
      </c>
      <c r="AG36" s="28">
        <v>0</v>
      </c>
      <c r="AH36" s="28">
        <v>0</v>
      </c>
      <c r="AI36" s="28">
        <v>0</v>
      </c>
      <c r="AJ36" s="28">
        <v>14.387277348161501</v>
      </c>
      <c r="AK36" s="28">
        <v>9.6788685710782207</v>
      </c>
      <c r="AL36" s="28">
        <v>10.875579491603</v>
      </c>
      <c r="AM36" s="28">
        <v>0</v>
      </c>
      <c r="AN36" s="28">
        <v>730.83275828175294</v>
      </c>
      <c r="AO36" s="28">
        <v>21.469696857248</v>
      </c>
      <c r="AP36" s="28">
        <v>405.78493269225402</v>
      </c>
      <c r="AQ36" s="28">
        <v>0</v>
      </c>
      <c r="AR36" s="28">
        <v>0</v>
      </c>
      <c r="AS36" s="28">
        <v>59446.386254567697</v>
      </c>
      <c r="AT36" s="28">
        <v>0</v>
      </c>
      <c r="AU36" s="28">
        <v>12669.556141250099</v>
      </c>
      <c r="AV36" s="28">
        <v>0</v>
      </c>
      <c r="AW36" s="28">
        <v>17.7680988170329</v>
      </c>
      <c r="AX36" s="28">
        <v>35.150258432565302</v>
      </c>
      <c r="AY36" s="28">
        <v>0.77769134703532306</v>
      </c>
      <c r="AZ36" s="28">
        <v>387.37465485018902</v>
      </c>
      <c r="BA36" s="28">
        <v>0</v>
      </c>
      <c r="BB36" s="28">
        <v>8.65227844496812</v>
      </c>
      <c r="BC36" s="28">
        <v>3.16717671072383</v>
      </c>
      <c r="BD36" s="28">
        <v>41.073406543924499</v>
      </c>
      <c r="BE36" s="28">
        <v>19.9497418731005</v>
      </c>
      <c r="BF36" s="28">
        <v>130.66494957850699</v>
      </c>
      <c r="BG36" s="28">
        <v>4755.7106666666696</v>
      </c>
      <c r="BH36" s="28">
        <v>4.2464664866450903</v>
      </c>
      <c r="BI36" s="28">
        <v>19.342833128794499</v>
      </c>
      <c r="BK36" s="97">
        <f t="shared" si="14"/>
        <v>2.6640721080978484</v>
      </c>
      <c r="BL36" s="40">
        <f t="shared" si="15"/>
        <v>5.3035491370767062E-3</v>
      </c>
      <c r="BM36" s="40">
        <f t="shared" si="16"/>
        <v>5.3035370780258407E-3</v>
      </c>
      <c r="BN36" s="40">
        <f t="shared" si="17"/>
        <v>3.3284946229476774E-3</v>
      </c>
      <c r="BO36" s="40">
        <f t="shared" si="18"/>
        <v>5.7453801229995797E-3</v>
      </c>
      <c r="BP36" s="40">
        <f t="shared" si="19"/>
        <v>9.2328131827911324E-3</v>
      </c>
      <c r="BQ36" s="40">
        <f t="shared" si="20"/>
        <v>5.7579958870498348E-3</v>
      </c>
      <c r="BR36" s="40">
        <f t="shared" si="21"/>
        <v>9.2321195832286741E-3</v>
      </c>
      <c r="BS36" s="40">
        <f t="shared" si="22"/>
        <v>6.4850062522669944E-3</v>
      </c>
      <c r="BT36" s="40">
        <f t="shared" si="23"/>
        <v>4.5911694596073339E-3</v>
      </c>
      <c r="BU36" s="40">
        <f t="shared" si="24"/>
        <v>5.8218361138321871E-3</v>
      </c>
      <c r="BV36" s="40">
        <f t="shared" si="25"/>
        <v>9.2338419696021377E-3</v>
      </c>
      <c r="BW36" s="40">
        <f t="shared" si="26"/>
        <v>9.2330446430476977E-3</v>
      </c>
      <c r="BX36" s="40">
        <f t="shared" si="27"/>
        <v>9.2332275641552938E-3</v>
      </c>
      <c r="BY36" s="40"/>
      <c r="BZ36" s="40"/>
      <c r="CA36" s="40"/>
    </row>
    <row r="37" spans="1:79" x14ac:dyDescent="0.25">
      <c r="A37" s="32" t="s">
        <v>206</v>
      </c>
      <c r="B37" s="17">
        <v>93863.218760000003</v>
      </c>
      <c r="C37" s="17">
        <v>7509.0574642000001</v>
      </c>
      <c r="D37" s="17">
        <v>47.573974145999998</v>
      </c>
      <c r="E37" s="17">
        <v>13.035718896000001</v>
      </c>
      <c r="F37" s="17">
        <v>1.5245814424999999</v>
      </c>
      <c r="G37" s="17">
        <v>4.9325471901000002</v>
      </c>
      <c r="H37" s="17">
        <v>0.1219665202</v>
      </c>
      <c r="I37" s="17">
        <v>176.95549072</v>
      </c>
      <c r="J37" s="17">
        <v>56.282695005999997</v>
      </c>
      <c r="K37" s="17">
        <v>1.8165931456</v>
      </c>
      <c r="L37" s="17">
        <v>0.36589955699999999</v>
      </c>
      <c r="M37" s="17">
        <v>6.7691432052999998</v>
      </c>
      <c r="N37" s="17">
        <v>5.3665270302000003</v>
      </c>
      <c r="P37" s="17" t="s">
        <v>206</v>
      </c>
      <c r="Q37" s="28">
        <v>192.62198027452999</v>
      </c>
      <c r="R37" s="28">
        <v>68.182852248860002</v>
      </c>
      <c r="S37" s="28">
        <v>5.37412776112029</v>
      </c>
      <c r="T37" s="28">
        <v>47.608471616285897</v>
      </c>
      <c r="U37" s="28">
        <v>47.608471616285897</v>
      </c>
      <c r="V37" s="28">
        <v>102.90357918655999</v>
      </c>
      <c r="W37" s="28">
        <v>127.81161614855699</v>
      </c>
      <c r="X37" s="28">
        <v>13.0461780858866</v>
      </c>
      <c r="Y37" s="28">
        <v>91298.682883125701</v>
      </c>
      <c r="Z37" s="28">
        <v>1.5267404724336799</v>
      </c>
      <c r="AA37" s="28">
        <v>0.122139049313837</v>
      </c>
      <c r="AB37" s="28">
        <v>4.9403626075826503</v>
      </c>
      <c r="AC37" s="28">
        <v>0</v>
      </c>
      <c r="AD37" s="28">
        <v>14288.5940237713</v>
      </c>
      <c r="AE37" s="28">
        <v>0</v>
      </c>
      <c r="AF37" s="28">
        <v>4737.75979209257</v>
      </c>
      <c r="AG37" s="28">
        <v>0</v>
      </c>
      <c r="AH37" s="28">
        <v>0</v>
      </c>
      <c r="AI37" s="28">
        <v>0</v>
      </c>
      <c r="AJ37" s="28">
        <v>6.7787298228557002</v>
      </c>
      <c r="AK37" s="28">
        <v>14.116997146254599</v>
      </c>
      <c r="AL37" s="28">
        <v>9.3109310630265796</v>
      </c>
      <c r="AM37" s="28">
        <v>0</v>
      </c>
      <c r="AN37" s="28">
        <v>1015.4754983276</v>
      </c>
      <c r="AO37" s="28">
        <v>22.462303015506201</v>
      </c>
      <c r="AP37" s="28">
        <v>177.274340691102</v>
      </c>
      <c r="AQ37" s="28">
        <v>0</v>
      </c>
      <c r="AR37" s="28">
        <v>0</v>
      </c>
      <c r="AS37" s="28">
        <v>93978.272496458798</v>
      </c>
      <c r="AT37" s="28">
        <v>0</v>
      </c>
      <c r="AU37" s="28">
        <v>21875.447175824102</v>
      </c>
      <c r="AV37" s="28">
        <v>0</v>
      </c>
      <c r="AW37" s="28">
        <v>42.1333741916036</v>
      </c>
      <c r="AX37" s="28">
        <v>16.319863189747</v>
      </c>
      <c r="AY37" s="28">
        <v>0.36641789249304102</v>
      </c>
      <c r="AZ37" s="28">
        <v>522.23116198634204</v>
      </c>
      <c r="BA37" s="28">
        <v>0</v>
      </c>
      <c r="BB37" s="28">
        <v>7.9995857489454201</v>
      </c>
      <c r="BC37" s="28">
        <v>1.4922501213220201</v>
      </c>
      <c r="BD37" s="28">
        <v>86.253252933365204</v>
      </c>
      <c r="BE37" s="28">
        <v>56.359390472825503</v>
      </c>
      <c r="BF37" s="28">
        <v>64.411798932654193</v>
      </c>
      <c r="BG37" s="28">
        <v>7518.2615882096798</v>
      </c>
      <c r="BH37" s="28">
        <v>1.8200463814414301</v>
      </c>
      <c r="BI37" s="28">
        <v>32.704307927169197</v>
      </c>
      <c r="BK37" s="97">
        <f t="shared" si="14"/>
        <v>2.9096416663833176</v>
      </c>
      <c r="BL37" s="40">
        <f t="shared" si="15"/>
        <v>1.225759546484089E-3</v>
      </c>
      <c r="BM37" s="40">
        <f t="shared" si="16"/>
        <v>1.2257362596518903E-3</v>
      </c>
      <c r="BN37" s="40">
        <f t="shared" si="17"/>
        <v>7.2513324575385822E-4</v>
      </c>
      <c r="BO37" s="40">
        <f t="shared" si="18"/>
        <v>8.0234852945541553E-4</v>
      </c>
      <c r="BP37" s="40">
        <f t="shared" si="19"/>
        <v>1.4161460145675367E-3</v>
      </c>
      <c r="BQ37" s="40">
        <f t="shared" si="20"/>
        <v>1.5844587353033893E-3</v>
      </c>
      <c r="BR37" s="40">
        <f t="shared" si="21"/>
        <v>1.4145612546302684E-3</v>
      </c>
      <c r="BS37" s="40">
        <f t="shared" si="22"/>
        <v>1.8018653719342312E-3</v>
      </c>
      <c r="BT37" s="40">
        <f t="shared" si="23"/>
        <v>1.3626829137682412E-3</v>
      </c>
      <c r="BU37" s="40">
        <f t="shared" si="24"/>
        <v>1.9009406975878061E-3</v>
      </c>
      <c r="BV37" s="40">
        <f t="shared" si="25"/>
        <v>1.416605959544885E-3</v>
      </c>
      <c r="BW37" s="40">
        <f t="shared" si="26"/>
        <v>1.416223185852305E-3</v>
      </c>
      <c r="BX37" s="40">
        <f t="shared" si="27"/>
        <v>1.4163221162432891E-3</v>
      </c>
      <c r="BY37" s="40"/>
      <c r="BZ37" s="40"/>
      <c r="CA37" s="40"/>
    </row>
    <row r="38" spans="1:79" x14ac:dyDescent="0.25">
      <c r="A38" s="32" t="s">
        <v>207</v>
      </c>
      <c r="B38" s="17">
        <v>22736.284299999999</v>
      </c>
      <c r="C38" s="17">
        <v>1818.9028928</v>
      </c>
      <c r="D38" s="17">
        <v>14.033544466</v>
      </c>
      <c r="E38" s="17">
        <v>0.59714043829999996</v>
      </c>
      <c r="F38" s="17">
        <v>0.242458436</v>
      </c>
      <c r="G38" s="17">
        <v>0.94536397049999998</v>
      </c>
      <c r="H38" s="17">
        <v>1.93966751E-2</v>
      </c>
      <c r="I38" s="17">
        <v>356.19035964</v>
      </c>
      <c r="J38" s="17">
        <v>9.9809530808000009</v>
      </c>
      <c r="K38" s="17">
        <v>4.5492695257999998</v>
      </c>
      <c r="L38" s="17">
        <v>5.8190033699999998E-2</v>
      </c>
      <c r="M38" s="17">
        <v>1.0765154997999999</v>
      </c>
      <c r="N38" s="17">
        <v>0.85345378179999998</v>
      </c>
      <c r="P38" s="17" t="s">
        <v>207</v>
      </c>
      <c r="Q38" s="28">
        <v>95.759883132619606</v>
      </c>
      <c r="R38" s="28">
        <v>125.55753303633</v>
      </c>
      <c r="S38" s="28">
        <v>0.87551891981457397</v>
      </c>
      <c r="T38" s="28">
        <v>14.4001299833667</v>
      </c>
      <c r="U38" s="28">
        <v>14.4001299833667</v>
      </c>
      <c r="V38" s="28">
        <v>11.5313126042593</v>
      </c>
      <c r="W38" s="28">
        <v>3.5676252143234</v>
      </c>
      <c r="X38" s="28">
        <v>0.61171051227369699</v>
      </c>
      <c r="Y38" s="28">
        <v>111855.74368454699</v>
      </c>
      <c r="Z38" s="28">
        <v>0.24872703261976301</v>
      </c>
      <c r="AA38" s="28">
        <v>1.9898077532753002E-2</v>
      </c>
      <c r="AB38" s="28">
        <v>0.96245039046446901</v>
      </c>
      <c r="AC38" s="28">
        <v>0</v>
      </c>
      <c r="AD38" s="28">
        <v>1698.2795579486201</v>
      </c>
      <c r="AE38" s="28">
        <v>0</v>
      </c>
      <c r="AF38" s="28">
        <v>1005.65612635938</v>
      </c>
      <c r="AG38" s="28">
        <v>0</v>
      </c>
      <c r="AH38" s="28">
        <v>0</v>
      </c>
      <c r="AI38" s="28">
        <v>0</v>
      </c>
      <c r="AJ38" s="28">
        <v>1.1043481098263399</v>
      </c>
      <c r="AK38" s="28">
        <v>1.86073739672338</v>
      </c>
      <c r="AL38" s="28">
        <v>7.6989832614293503</v>
      </c>
      <c r="AM38" s="28">
        <v>0</v>
      </c>
      <c r="AN38" s="28">
        <v>85.653945683856094</v>
      </c>
      <c r="AO38" s="28">
        <v>3.5623808282934499</v>
      </c>
      <c r="AP38" s="28">
        <v>365.52813480613401</v>
      </c>
      <c r="AQ38" s="28">
        <v>0</v>
      </c>
      <c r="AR38" s="28">
        <v>0</v>
      </c>
      <c r="AS38" s="28">
        <v>23256.896513908399</v>
      </c>
      <c r="AT38" s="28">
        <v>0</v>
      </c>
      <c r="AU38" s="28">
        <v>3684.4291759674102</v>
      </c>
      <c r="AV38" s="28">
        <v>0</v>
      </c>
      <c r="AW38" s="28">
        <v>7.3409334163704196</v>
      </c>
      <c r="AX38" s="28">
        <v>8.5028142040379304</v>
      </c>
      <c r="AY38" s="28">
        <v>5.9694823343507598E-2</v>
      </c>
      <c r="AZ38" s="28">
        <v>118.86587907010301</v>
      </c>
      <c r="BA38" s="28">
        <v>0</v>
      </c>
      <c r="BB38" s="28">
        <v>0.36263971111819499</v>
      </c>
      <c r="BC38" s="28">
        <v>0.24310807346114299</v>
      </c>
      <c r="BD38" s="28">
        <v>11.1260413055625</v>
      </c>
      <c r="BE38" s="28">
        <v>10.1770844256283</v>
      </c>
      <c r="BF38" s="28">
        <v>10.5922406122402</v>
      </c>
      <c r="BG38" s="28">
        <v>1860.55182845836</v>
      </c>
      <c r="BH38" s="28">
        <v>4.6685514838472804</v>
      </c>
      <c r="BI38" s="28">
        <v>7.6152745333441301</v>
      </c>
      <c r="BK38" s="97">
        <f t="shared" si="14"/>
        <v>1.9802883852046744</v>
      </c>
      <c r="BL38" s="40">
        <f t="shared" si="15"/>
        <v>2.2897858200532795E-2</v>
      </c>
      <c r="BM38" s="40">
        <f t="shared" si="16"/>
        <v>2.2897833536481997E-2</v>
      </c>
      <c r="BN38" s="40">
        <f t="shared" si="17"/>
        <v>2.6122090413783237E-2</v>
      </c>
      <c r="BO38" s="40">
        <f t="shared" si="18"/>
        <v>2.4399744246389667E-2</v>
      </c>
      <c r="BP38" s="40">
        <f t="shared" si="19"/>
        <v>2.5854314344265612E-2</v>
      </c>
      <c r="BQ38" s="40">
        <f t="shared" si="20"/>
        <v>1.8073906450477555E-2</v>
      </c>
      <c r="BR38" s="40">
        <f t="shared" si="21"/>
        <v>2.5849916553636637E-2</v>
      </c>
      <c r="BS38" s="40">
        <f t="shared" si="22"/>
        <v>2.621568752049229E-2</v>
      </c>
      <c r="BT38" s="40">
        <f t="shared" si="23"/>
        <v>1.9650562750925003E-2</v>
      </c>
      <c r="BU38" s="40">
        <f t="shared" si="24"/>
        <v>2.6220024417283692E-2</v>
      </c>
      <c r="BV38" s="40">
        <f t="shared" si="25"/>
        <v>2.585992046792028E-2</v>
      </c>
      <c r="BW38" s="40">
        <f t="shared" si="26"/>
        <v>2.5854351406469148E-2</v>
      </c>
      <c r="BX38" s="40">
        <f t="shared" si="27"/>
        <v>2.5853934313861626E-2</v>
      </c>
      <c r="BY38" s="40"/>
      <c r="BZ38" s="40"/>
      <c r="CA38" s="40"/>
    </row>
    <row r="39" spans="1:79" x14ac:dyDescent="0.25">
      <c r="A39" s="32" t="s">
        <v>208</v>
      </c>
      <c r="B39" s="17">
        <v>55351.599301000002</v>
      </c>
      <c r="C39" s="17">
        <v>4428.1280219999999</v>
      </c>
      <c r="D39" s="17">
        <v>37.076246626</v>
      </c>
      <c r="E39" s="17">
        <v>11.146718351000001</v>
      </c>
      <c r="F39" s="17">
        <v>3.6169890068999999</v>
      </c>
      <c r="G39" s="17">
        <v>0.5893112734</v>
      </c>
      <c r="H39" s="17">
        <v>0.28935912190000002</v>
      </c>
      <c r="I39" s="17">
        <v>621.28986431999999</v>
      </c>
      <c r="J39" s="17">
        <v>15.105810346</v>
      </c>
      <c r="K39" s="17">
        <v>6.9262941482000002</v>
      </c>
      <c r="L39" s="17">
        <v>0.86807735129999997</v>
      </c>
      <c r="M39" s="17">
        <v>16.059431348</v>
      </c>
      <c r="N39" s="17">
        <v>12.731800899</v>
      </c>
      <c r="P39" s="17" t="s">
        <v>208</v>
      </c>
      <c r="Q39" s="28">
        <v>499.48053770931398</v>
      </c>
      <c r="R39" s="28">
        <v>231.59188562353501</v>
      </c>
      <c r="S39" s="28">
        <v>12.861801229847</v>
      </c>
      <c r="T39" s="28">
        <v>37.246981675992302</v>
      </c>
      <c r="U39" s="28">
        <v>37.246981675992302</v>
      </c>
      <c r="V39" s="28">
        <v>23.7490726925428</v>
      </c>
      <c r="W39" s="28">
        <v>44.903056549756499</v>
      </c>
      <c r="X39" s="28">
        <v>11.2326355122112</v>
      </c>
      <c r="Y39" s="28">
        <v>179071.089908439</v>
      </c>
      <c r="Z39" s="28">
        <v>3.6539203959314301</v>
      </c>
      <c r="AA39" s="28">
        <v>0.29231381962205799</v>
      </c>
      <c r="AB39" s="28">
        <v>0.59285228213860197</v>
      </c>
      <c r="AC39" s="28">
        <v>0</v>
      </c>
      <c r="AD39" s="28">
        <v>5990.2760505875503</v>
      </c>
      <c r="AE39" s="28">
        <v>0</v>
      </c>
      <c r="AF39" s="28">
        <v>1594.5560948836501</v>
      </c>
      <c r="AG39" s="28">
        <v>0</v>
      </c>
      <c r="AH39" s="28">
        <v>0</v>
      </c>
      <c r="AI39" s="28">
        <v>0</v>
      </c>
      <c r="AJ39" s="28">
        <v>16.2234139205055</v>
      </c>
      <c r="AK39" s="28">
        <v>8.6823498089594597</v>
      </c>
      <c r="AL39" s="28">
        <v>13.9867416906873</v>
      </c>
      <c r="AM39" s="28">
        <v>0</v>
      </c>
      <c r="AN39" s="28">
        <v>523.43503027687996</v>
      </c>
      <c r="AO39" s="28">
        <v>22.2454069285969</v>
      </c>
      <c r="AP39" s="28">
        <v>625.49513079887799</v>
      </c>
      <c r="AQ39" s="28">
        <v>0</v>
      </c>
      <c r="AR39" s="28">
        <v>0</v>
      </c>
      <c r="AS39" s="28">
        <v>55718.5788021958</v>
      </c>
      <c r="AT39" s="28">
        <v>0</v>
      </c>
      <c r="AU39" s="28">
        <v>10679.731627749499</v>
      </c>
      <c r="AV39" s="28">
        <v>0</v>
      </c>
      <c r="AW39" s="28">
        <v>16.114798260814499</v>
      </c>
      <c r="AX39" s="28">
        <v>42.551290396699997</v>
      </c>
      <c r="AY39" s="28">
        <v>0.876941505504235</v>
      </c>
      <c r="AZ39" s="28">
        <v>370.16376502147102</v>
      </c>
      <c r="BA39" s="28">
        <v>0</v>
      </c>
      <c r="BB39" s="28">
        <v>7.35447740789738</v>
      </c>
      <c r="BC39" s="28">
        <v>3.57137558589785</v>
      </c>
      <c r="BD39" s="28">
        <v>28.1940768462898</v>
      </c>
      <c r="BE39" s="28">
        <v>15.1910794667935</v>
      </c>
      <c r="BF39" s="28">
        <v>147.12413603548799</v>
      </c>
      <c r="BG39" s="28">
        <v>4457.4863972508301</v>
      </c>
      <c r="BH39" s="28">
        <v>6.9692221217829804</v>
      </c>
      <c r="BI39" s="28">
        <v>15.921725878357099</v>
      </c>
      <c r="BK39" s="97">
        <f t="shared" si="14"/>
        <v>2.395908966617657</v>
      </c>
      <c r="BL39" s="40">
        <f t="shared" si="15"/>
        <v>6.629971054678589E-3</v>
      </c>
      <c r="BM39" s="40">
        <f t="shared" si="16"/>
        <v>6.6299743604906662E-3</v>
      </c>
      <c r="BN39" s="40">
        <f t="shared" si="17"/>
        <v>4.6049712559785684E-3</v>
      </c>
      <c r="BO39" s="40">
        <f t="shared" si="18"/>
        <v>7.7078435559010472E-3</v>
      </c>
      <c r="BP39" s="40">
        <f t="shared" si="19"/>
        <v>1.0210533944387873E-2</v>
      </c>
      <c r="BQ39" s="40">
        <f t="shared" si="20"/>
        <v>6.0087239094753922E-3</v>
      </c>
      <c r="BR39" s="40">
        <f t="shared" si="21"/>
        <v>1.0211178768641317E-2</v>
      </c>
      <c r="BS39" s="40">
        <f t="shared" si="22"/>
        <v>6.7686062824808104E-3</v>
      </c>
      <c r="BT39" s="40">
        <f t="shared" si="23"/>
        <v>5.6447895770172351E-3</v>
      </c>
      <c r="BU39" s="40">
        <f t="shared" si="24"/>
        <v>6.1978271012553317E-3</v>
      </c>
      <c r="BV39" s="40">
        <f t="shared" si="25"/>
        <v>1.0211249252109167E-2</v>
      </c>
      <c r="BW39" s="40">
        <f t="shared" si="26"/>
        <v>1.0210982503183197E-2</v>
      </c>
      <c r="BX39" s="40">
        <f t="shared" si="27"/>
        <v>1.0210678903815645E-2</v>
      </c>
      <c r="BY39" s="40"/>
      <c r="BZ39" s="40"/>
      <c r="CA39" s="40"/>
    </row>
    <row r="40" spans="1:79" x14ac:dyDescent="0.25">
      <c r="A40" s="32" t="s">
        <v>209</v>
      </c>
      <c r="B40" s="17">
        <v>121.88878921</v>
      </c>
      <c r="C40" s="17">
        <v>9.7511029550000003</v>
      </c>
      <c r="D40" s="17">
        <v>5.8169900199999999E-2</v>
      </c>
      <c r="E40" s="17">
        <v>1.50386418E-2</v>
      </c>
      <c r="F40" s="17">
        <v>5.2761218000000002E-3</v>
      </c>
      <c r="G40" s="17">
        <v>4.7062064000000002E-3</v>
      </c>
      <c r="H40" s="17">
        <v>4.2208980000000001E-4</v>
      </c>
      <c r="I40" s="17">
        <v>1.177702732</v>
      </c>
      <c r="J40" s="17">
        <v>5.3925064000000002E-2</v>
      </c>
      <c r="K40" s="17">
        <v>1.3628408700000001E-2</v>
      </c>
      <c r="L40" s="17">
        <v>1.2662691E-3</v>
      </c>
      <c r="M40" s="17">
        <v>2.34259811E-2</v>
      </c>
      <c r="N40" s="17">
        <v>1.85719479E-2</v>
      </c>
      <c r="P40" s="17" t="s">
        <v>209</v>
      </c>
      <c r="Q40" s="28">
        <v>0.779860213983256</v>
      </c>
      <c r="R40" s="28">
        <v>0.43011443040956299</v>
      </c>
      <c r="S40" s="28">
        <v>1.87389546524689E-2</v>
      </c>
      <c r="T40" s="28">
        <v>5.8415148837702997E-2</v>
      </c>
      <c r="U40" s="28">
        <v>5.8415148837702997E-2</v>
      </c>
      <c r="V40" s="28">
        <v>7.3531684778352799E-2</v>
      </c>
      <c r="W40" s="28">
        <v>6.0864361727455699E-2</v>
      </c>
      <c r="X40" s="28">
        <v>1.5148804893087E-2</v>
      </c>
      <c r="Y40" s="28">
        <v>359.03577061437301</v>
      </c>
      <c r="Z40" s="28">
        <v>5.3235545669276197E-3</v>
      </c>
      <c r="AA40" s="28">
        <v>4.25888361101539E-4</v>
      </c>
      <c r="AB40" s="28">
        <v>4.7334018542697903E-3</v>
      </c>
      <c r="AC40" s="28">
        <v>0</v>
      </c>
      <c r="AD40" s="28">
        <v>13.8147500247814</v>
      </c>
      <c r="AE40" s="28">
        <v>0</v>
      </c>
      <c r="AF40" s="28">
        <v>4.8280399475932603</v>
      </c>
      <c r="AG40" s="28">
        <v>0</v>
      </c>
      <c r="AH40" s="28">
        <v>0</v>
      </c>
      <c r="AI40" s="28">
        <v>0</v>
      </c>
      <c r="AJ40" s="28">
        <v>2.3636594253707802E-2</v>
      </c>
      <c r="AK40" s="28">
        <v>1.7724604992432599E-2</v>
      </c>
      <c r="AL40" s="28">
        <v>2.70084469272177E-2</v>
      </c>
      <c r="AM40" s="28">
        <v>0</v>
      </c>
      <c r="AN40" s="28">
        <v>0.82146255657323397</v>
      </c>
      <c r="AO40" s="28">
        <v>4.0832722165820602E-2</v>
      </c>
      <c r="AP40" s="28">
        <v>1.1839769720786799</v>
      </c>
      <c r="AQ40" s="28">
        <v>0</v>
      </c>
      <c r="AR40" s="28">
        <v>0</v>
      </c>
      <c r="AS40" s="28">
        <v>122.60207266434</v>
      </c>
      <c r="AT40" s="28">
        <v>0</v>
      </c>
      <c r="AU40" s="28">
        <v>24.053797384216001</v>
      </c>
      <c r="AV40" s="28">
        <v>0</v>
      </c>
      <c r="AW40" s="28">
        <v>4.9453604949927503E-2</v>
      </c>
      <c r="AX40" s="28">
        <v>6.6728462591759102E-2</v>
      </c>
      <c r="AY40" s="28">
        <v>1.2776659649354799E-3</v>
      </c>
      <c r="AZ40" s="28">
        <v>0.73621351155938397</v>
      </c>
      <c r="BA40" s="28">
        <v>0</v>
      </c>
      <c r="BB40" s="28">
        <v>9.7815850430628803E-3</v>
      </c>
      <c r="BC40" s="28">
        <v>5.2033043379357E-3</v>
      </c>
      <c r="BD40" s="28">
        <v>7.12254913040581E-2</v>
      </c>
      <c r="BE40" s="28">
        <v>5.4228317992924401E-2</v>
      </c>
      <c r="BF40" s="28">
        <v>0.21677524345309901</v>
      </c>
      <c r="BG40" s="28">
        <v>9.8081661954287096</v>
      </c>
      <c r="BH40" s="28">
        <v>1.36948247685196E-2</v>
      </c>
      <c r="BI40" s="28">
        <v>3.4183063305885698E-2</v>
      </c>
      <c r="BK40" s="97">
        <f t="shared" si="14"/>
        <v>2.452425550805486</v>
      </c>
      <c r="BL40" s="40">
        <f t="shared" si="15"/>
        <v>5.8519200901331267E-3</v>
      </c>
      <c r="BM40" s="40">
        <f t="shared" si="16"/>
        <v>5.8519780472063784E-3</v>
      </c>
      <c r="BN40" s="40">
        <f t="shared" si="17"/>
        <v>4.2160745825552924E-3</v>
      </c>
      <c r="BO40" s="40">
        <f t="shared" si="18"/>
        <v>7.3253352631219553E-3</v>
      </c>
      <c r="BP40" s="40">
        <f t="shared" si="19"/>
        <v>8.9900818680151637E-3</v>
      </c>
      <c r="BQ40" s="40">
        <f t="shared" si="20"/>
        <v>5.7786361154474669E-3</v>
      </c>
      <c r="BR40" s="40">
        <f t="shared" si="21"/>
        <v>8.9994145831976766E-3</v>
      </c>
      <c r="BS40" s="40">
        <f t="shared" si="22"/>
        <v>5.3275244322689898E-3</v>
      </c>
      <c r="BT40" s="40">
        <f t="shared" si="23"/>
        <v>5.6236186001448005E-3</v>
      </c>
      <c r="BU40" s="40">
        <f t="shared" si="24"/>
        <v>4.8733546213359019E-3</v>
      </c>
      <c r="BV40" s="40">
        <f t="shared" si="25"/>
        <v>9.0003498746671594E-3</v>
      </c>
      <c r="BW40" s="40">
        <f t="shared" si="26"/>
        <v>8.9905798527175375E-3</v>
      </c>
      <c r="BX40" s="40">
        <f t="shared" si="27"/>
        <v>8.9924198241424363E-3</v>
      </c>
      <c r="BY40" s="40"/>
      <c r="BZ40" s="40"/>
      <c r="CA40" s="40"/>
    </row>
    <row r="41" spans="1:79" x14ac:dyDescent="0.25">
      <c r="A41" s="32" t="s">
        <v>210</v>
      </c>
      <c r="B41" s="17">
        <v>20892.738265</v>
      </c>
      <c r="C41" s="17">
        <v>1671.4190593999999</v>
      </c>
      <c r="D41" s="17">
        <v>4.8541811199999998</v>
      </c>
      <c r="E41" s="17">
        <v>6.3438938385999997</v>
      </c>
      <c r="F41" s="17">
        <v>2.6243266248000001</v>
      </c>
      <c r="G41" s="17">
        <v>0.39218290360000002</v>
      </c>
      <c r="H41" s="17">
        <v>0.2099461238</v>
      </c>
      <c r="I41" s="17">
        <v>90.632094373000001</v>
      </c>
      <c r="J41" s="17">
        <v>6.4925359352000003</v>
      </c>
      <c r="K41" s="17">
        <v>0.34816197409999999</v>
      </c>
      <c r="L41" s="17">
        <v>0.62983838260000002</v>
      </c>
      <c r="M41" s="17">
        <v>11.652010748</v>
      </c>
      <c r="N41" s="17">
        <v>9.2376301323999996</v>
      </c>
      <c r="P41" s="17" t="s">
        <v>210</v>
      </c>
      <c r="Q41" s="28">
        <v>292.07394453533902</v>
      </c>
      <c r="R41" s="28">
        <v>44.685869417061397</v>
      </c>
      <c r="S41" s="28">
        <v>9.2991058457665901</v>
      </c>
      <c r="T41" s="28">
        <v>4.86625048131088</v>
      </c>
      <c r="U41" s="28">
        <v>4.86625048131088</v>
      </c>
      <c r="V41" s="28">
        <v>8.6745241428099007</v>
      </c>
      <c r="W41" s="28">
        <v>12.1058429724162</v>
      </c>
      <c r="X41" s="28">
        <v>6.3822111140085704</v>
      </c>
      <c r="Y41" s="28">
        <v>19426.879666827499</v>
      </c>
      <c r="Z41" s="28">
        <v>2.6417907876044899</v>
      </c>
      <c r="AA41" s="28">
        <v>0.211343193906636</v>
      </c>
      <c r="AB41" s="28">
        <v>0.39414581311181301</v>
      </c>
      <c r="AC41" s="28">
        <v>0</v>
      </c>
      <c r="AD41" s="28">
        <v>3285.6569253304301</v>
      </c>
      <c r="AE41" s="28">
        <v>0</v>
      </c>
      <c r="AF41" s="28">
        <v>477.79025797831002</v>
      </c>
      <c r="AG41" s="28">
        <v>0</v>
      </c>
      <c r="AH41" s="28">
        <v>0</v>
      </c>
      <c r="AI41" s="28">
        <v>0</v>
      </c>
      <c r="AJ41" s="28">
        <v>11.7295513734061</v>
      </c>
      <c r="AK41" s="28">
        <v>5.4603058000479496</v>
      </c>
      <c r="AL41" s="28">
        <v>2.2908918683717099</v>
      </c>
      <c r="AM41" s="28">
        <v>0</v>
      </c>
      <c r="AN41" s="28">
        <v>206.31005025514801</v>
      </c>
      <c r="AO41" s="28">
        <v>15.482498250903101</v>
      </c>
      <c r="AP41" s="28">
        <v>91.155224253451195</v>
      </c>
      <c r="AQ41" s="28">
        <v>0</v>
      </c>
      <c r="AR41" s="28">
        <v>0</v>
      </c>
      <c r="AS41" s="28">
        <v>21009.022949078699</v>
      </c>
      <c r="AT41" s="28">
        <v>0</v>
      </c>
      <c r="AU41" s="28">
        <v>5011.3225791872601</v>
      </c>
      <c r="AV41" s="28">
        <v>0</v>
      </c>
      <c r="AW41" s="28">
        <v>10.7250977997486</v>
      </c>
      <c r="AX41" s="28">
        <v>24.49645133444</v>
      </c>
      <c r="AY41" s="28">
        <v>0.63402932653224597</v>
      </c>
      <c r="AZ41" s="28">
        <v>169.23399920631601</v>
      </c>
      <c r="BA41" s="28">
        <v>0</v>
      </c>
      <c r="BB41" s="28">
        <v>4.2469096918569704</v>
      </c>
      <c r="BC41" s="28">
        <v>2.5821104300052702</v>
      </c>
      <c r="BD41" s="28">
        <v>10.914930056313301</v>
      </c>
      <c r="BE41" s="28">
        <v>6.5247321478063798</v>
      </c>
      <c r="BF41" s="28">
        <v>106.349459369249</v>
      </c>
      <c r="BG41" s="28">
        <v>1680.7218252175601</v>
      </c>
      <c r="BH41" s="28">
        <v>0.34943697938936902</v>
      </c>
      <c r="BI41" s="28">
        <v>3.0208621315253201</v>
      </c>
      <c r="BK41" s="97">
        <f t="shared" si="14"/>
        <v>2.9816490177002208</v>
      </c>
      <c r="BL41" s="40">
        <f t="shared" si="15"/>
        <v>5.5657943254619514E-3</v>
      </c>
      <c r="BM41" s="40">
        <f t="shared" si="16"/>
        <v>5.5657890014127465E-3</v>
      </c>
      <c r="BN41" s="40">
        <f t="shared" si="17"/>
        <v>2.4863846264723249E-3</v>
      </c>
      <c r="BO41" s="40">
        <f t="shared" si="18"/>
        <v>6.0400246888473799E-3</v>
      </c>
      <c r="BP41" s="40">
        <f t="shared" si="19"/>
        <v>6.6547214967270915E-3</v>
      </c>
      <c r="BQ41" s="40">
        <f t="shared" si="20"/>
        <v>5.0050868964319466E-3</v>
      </c>
      <c r="BR41" s="40">
        <f t="shared" si="21"/>
        <v>6.65442200765226E-3</v>
      </c>
      <c r="BS41" s="40">
        <f t="shared" si="22"/>
        <v>5.7720157971659775E-3</v>
      </c>
      <c r="BT41" s="40">
        <f t="shared" si="23"/>
        <v>4.9589579368862916E-3</v>
      </c>
      <c r="BU41" s="40">
        <f t="shared" si="24"/>
        <v>3.6621038028777208E-3</v>
      </c>
      <c r="BV41" s="40">
        <f t="shared" si="25"/>
        <v>6.6539989432615274E-3</v>
      </c>
      <c r="BW41" s="40">
        <f t="shared" si="26"/>
        <v>6.6546990972702882E-3</v>
      </c>
      <c r="BX41" s="40">
        <f t="shared" si="27"/>
        <v>6.6549225813849078E-3</v>
      </c>
      <c r="BY41" s="40"/>
      <c r="BZ41" s="40"/>
      <c r="CA41" s="40"/>
    </row>
    <row r="42" spans="1:79" x14ac:dyDescent="0.25">
      <c r="A42" s="32" t="s">
        <v>211</v>
      </c>
      <c r="B42" s="17">
        <v>57124.676727999999</v>
      </c>
      <c r="C42" s="17">
        <v>4569.9742041</v>
      </c>
      <c r="D42" s="17">
        <v>31.636368827999998</v>
      </c>
      <c r="E42" s="17">
        <v>7.0268397338000002</v>
      </c>
      <c r="F42" s="17">
        <v>0.50034612639999998</v>
      </c>
      <c r="G42" s="17">
        <v>2.9762793101999998</v>
      </c>
      <c r="H42" s="17">
        <v>4.0027688300000003E-2</v>
      </c>
      <c r="I42" s="17">
        <v>166.41648065000001</v>
      </c>
      <c r="J42" s="17">
        <v>34.059084286000001</v>
      </c>
      <c r="K42" s="17">
        <v>2.0032215092999999</v>
      </c>
      <c r="L42" s="17">
        <v>0.1200830658</v>
      </c>
      <c r="M42" s="17">
        <v>2.2215366523000002</v>
      </c>
      <c r="N42" s="17">
        <v>1.7612183879000001</v>
      </c>
      <c r="P42" s="17" t="s">
        <v>211</v>
      </c>
      <c r="Q42" s="28">
        <v>84.612849832713593</v>
      </c>
      <c r="R42" s="28">
        <v>59.602915178820297</v>
      </c>
      <c r="S42" s="28">
        <v>1.77962920539973</v>
      </c>
      <c r="T42" s="28">
        <v>31.718734099648199</v>
      </c>
      <c r="U42" s="28">
        <v>31.718734099648199</v>
      </c>
      <c r="V42" s="28">
        <v>62.435114814272197</v>
      </c>
      <c r="W42" s="28">
        <v>77.505335372041102</v>
      </c>
      <c r="X42" s="28">
        <v>7.0481311788107899</v>
      </c>
      <c r="Y42" s="28">
        <v>74879.927087322299</v>
      </c>
      <c r="Z42" s="28">
        <v>0.50557616729650101</v>
      </c>
      <c r="AA42" s="28">
        <v>4.0446057506551898E-2</v>
      </c>
      <c r="AB42" s="28">
        <v>2.9943713066289201</v>
      </c>
      <c r="AC42" s="28">
        <v>0</v>
      </c>
      <c r="AD42" s="28">
        <v>8320.3988371449796</v>
      </c>
      <c r="AE42" s="28">
        <v>0</v>
      </c>
      <c r="AF42" s="28">
        <v>2938.6572400299401</v>
      </c>
      <c r="AG42" s="28">
        <v>0</v>
      </c>
      <c r="AH42" s="28">
        <v>0</v>
      </c>
      <c r="AI42" s="28">
        <v>0</v>
      </c>
      <c r="AJ42" s="28">
        <v>2.2447593532974701</v>
      </c>
      <c r="AK42" s="28">
        <v>7.8478685554765502</v>
      </c>
      <c r="AL42" s="28">
        <v>6.84437529957468</v>
      </c>
      <c r="AM42" s="28">
        <v>0</v>
      </c>
      <c r="AN42" s="28">
        <v>604.15987270898597</v>
      </c>
      <c r="AO42" s="28">
        <v>11.3430759950117</v>
      </c>
      <c r="AP42" s="28">
        <v>167.609083289637</v>
      </c>
      <c r="AQ42" s="28">
        <v>0</v>
      </c>
      <c r="AR42" s="28">
        <v>0</v>
      </c>
      <c r="AS42" s="28">
        <v>57394.8947330191</v>
      </c>
      <c r="AT42" s="28">
        <v>0</v>
      </c>
      <c r="AU42" s="28">
        <v>12971.835485871101</v>
      </c>
      <c r="AV42" s="28">
        <v>0</v>
      </c>
      <c r="AW42" s="28">
        <v>24.322638410404998</v>
      </c>
      <c r="AX42" s="28">
        <v>7.2948374731721897</v>
      </c>
      <c r="AY42" s="28">
        <v>0.12133831685888399</v>
      </c>
      <c r="AZ42" s="28">
        <v>308.33584171513002</v>
      </c>
      <c r="BA42" s="28">
        <v>0</v>
      </c>
      <c r="BB42" s="28">
        <v>4.2662748423424102</v>
      </c>
      <c r="BC42" s="28">
        <v>0.49415492576849901</v>
      </c>
      <c r="BD42" s="28">
        <v>52.145290327183702</v>
      </c>
      <c r="BE42" s="28">
        <v>34.233718483440697</v>
      </c>
      <c r="BF42" s="28">
        <v>22.180280263866901</v>
      </c>
      <c r="BG42" s="28">
        <v>4591.5916798899798</v>
      </c>
      <c r="BH42" s="28">
        <v>2.0170522870630601</v>
      </c>
      <c r="BI42" s="28">
        <v>20.8454211085329</v>
      </c>
      <c r="BK42" s="97">
        <f t="shared" si="14"/>
        <v>2.8251282758187073</v>
      </c>
      <c r="BL42" s="40">
        <f t="shared" si="15"/>
        <v>4.7303200735077924E-3</v>
      </c>
      <c r="BM42" s="40">
        <f t="shared" si="16"/>
        <v>4.7303277490243802E-3</v>
      </c>
      <c r="BN42" s="40">
        <f t="shared" si="17"/>
        <v>2.603499538648133E-3</v>
      </c>
      <c r="BO42" s="40">
        <f t="shared" si="18"/>
        <v>3.0300171652379009E-3</v>
      </c>
      <c r="BP42" s="40">
        <f t="shared" si="19"/>
        <v>1.045284578124203E-2</v>
      </c>
      <c r="BQ42" s="40">
        <f t="shared" si="20"/>
        <v>6.0787293608221861E-3</v>
      </c>
      <c r="BR42" s="40">
        <f t="shared" si="21"/>
        <v>1.0451995214320067E-2</v>
      </c>
      <c r="BS42" s="40">
        <f t="shared" si="22"/>
        <v>7.1663733963057323E-3</v>
      </c>
      <c r="BT42" s="40">
        <f t="shared" si="23"/>
        <v>5.1273896847684602E-3</v>
      </c>
      <c r="BU42" s="40">
        <f t="shared" si="24"/>
        <v>6.9042678000662923E-3</v>
      </c>
      <c r="BV42" s="40">
        <f t="shared" si="25"/>
        <v>1.045318963603604E-2</v>
      </c>
      <c r="BW42" s="40">
        <f t="shared" si="26"/>
        <v>1.0453440402807223E-2</v>
      </c>
      <c r="BX42" s="40">
        <f t="shared" si="27"/>
        <v>1.0453455191143105E-2</v>
      </c>
      <c r="BY42" s="40"/>
      <c r="BZ42" s="40"/>
      <c r="CA42" s="40"/>
    </row>
    <row r="43" spans="1:79" x14ac:dyDescent="0.25">
      <c r="A43" s="32" t="s">
        <v>212</v>
      </c>
      <c r="B43" s="17">
        <v>29571.302694999998</v>
      </c>
      <c r="C43" s="17">
        <v>2365.7042563999998</v>
      </c>
      <c r="D43" s="17">
        <v>7.3412374084999996</v>
      </c>
      <c r="E43" s="17">
        <v>3.8252218213</v>
      </c>
      <c r="F43" s="17">
        <v>1.3188007256000001</v>
      </c>
      <c r="G43" s="17">
        <v>1.7477370204</v>
      </c>
      <c r="H43" s="17">
        <v>0.1055040604</v>
      </c>
      <c r="I43" s="17">
        <v>111.06214342</v>
      </c>
      <c r="J43" s="17">
        <v>17.412084355000001</v>
      </c>
      <c r="K43" s="17">
        <v>1.0258299873000001</v>
      </c>
      <c r="L43" s="17">
        <v>0.31651219330000002</v>
      </c>
      <c r="M43" s="17">
        <v>5.8554755736999997</v>
      </c>
      <c r="N43" s="17">
        <v>4.6421788300999998</v>
      </c>
      <c r="P43" s="17" t="s">
        <v>212</v>
      </c>
      <c r="Q43" s="28">
        <v>159.38076150121699</v>
      </c>
      <c r="R43" s="28">
        <v>44.8576068724729</v>
      </c>
      <c r="S43" s="28">
        <v>4.6732057895679198</v>
      </c>
      <c r="T43" s="28">
        <v>7.3660361176459901</v>
      </c>
      <c r="U43" s="28">
        <v>7.3660361176459901</v>
      </c>
      <c r="V43" s="28">
        <v>25.292826363101199</v>
      </c>
      <c r="W43" s="28">
        <v>17.405577009907301</v>
      </c>
      <c r="X43" s="28">
        <v>3.8460131381760601</v>
      </c>
      <c r="Y43" s="28">
        <v>38603.566993977001</v>
      </c>
      <c r="Z43" s="28">
        <v>1.3276151637395901</v>
      </c>
      <c r="AA43" s="28">
        <v>0.106209094657249</v>
      </c>
      <c r="AB43" s="28">
        <v>1.7564058472085</v>
      </c>
      <c r="AC43" s="28">
        <v>0</v>
      </c>
      <c r="AD43" s="28">
        <v>4344.8039678525101</v>
      </c>
      <c r="AE43" s="28">
        <v>0</v>
      </c>
      <c r="AF43" s="28">
        <v>1371.58341547383</v>
      </c>
      <c r="AG43" s="28">
        <v>0</v>
      </c>
      <c r="AH43" s="28">
        <v>0</v>
      </c>
      <c r="AI43" s="28">
        <v>0</v>
      </c>
      <c r="AJ43" s="28">
        <v>5.8946119596911197</v>
      </c>
      <c r="AK43" s="28">
        <v>5.2855412726034903</v>
      </c>
      <c r="AL43" s="28">
        <v>3.3698376653507802</v>
      </c>
      <c r="AM43" s="28">
        <v>0</v>
      </c>
      <c r="AN43" s="28">
        <v>211.04172136390599</v>
      </c>
      <c r="AO43" s="28">
        <v>11.5115380687994</v>
      </c>
      <c r="AP43" s="28">
        <v>111.700842615908</v>
      </c>
      <c r="AQ43" s="28">
        <v>0</v>
      </c>
      <c r="AR43" s="28">
        <v>0</v>
      </c>
      <c r="AS43" s="28">
        <v>29720.2814623257</v>
      </c>
      <c r="AT43" s="28">
        <v>0</v>
      </c>
      <c r="AU43" s="28">
        <v>6767.4875259180899</v>
      </c>
      <c r="AV43" s="28">
        <v>0</v>
      </c>
      <c r="AW43" s="28">
        <v>16.298121906859102</v>
      </c>
      <c r="AX43" s="28">
        <v>13.4543879747952</v>
      </c>
      <c r="AY43" s="28">
        <v>0.31862747217248899</v>
      </c>
      <c r="AZ43" s="28">
        <v>179.763330254289</v>
      </c>
      <c r="BA43" s="28">
        <v>0</v>
      </c>
      <c r="BB43" s="28">
        <v>2.4540744118792199</v>
      </c>
      <c r="BC43" s="28">
        <v>1.2976228501220901</v>
      </c>
      <c r="BD43" s="28">
        <v>22.000733487589098</v>
      </c>
      <c r="BE43" s="28">
        <v>17.496512280870299</v>
      </c>
      <c r="BF43" s="28">
        <v>54.420898267946797</v>
      </c>
      <c r="BG43" s="28">
        <v>2377.6225597094299</v>
      </c>
      <c r="BH43" s="28">
        <v>1.0313371358741099</v>
      </c>
      <c r="BI43" s="28">
        <v>7.4565868616927098</v>
      </c>
      <c r="BK43" s="97">
        <f t="shared" si="14"/>
        <v>2.8463254179187913</v>
      </c>
      <c r="BL43" s="40">
        <f t="shared" si="15"/>
        <v>5.0379507748534611E-3</v>
      </c>
      <c r="BM43" s="40">
        <f t="shared" si="16"/>
        <v>5.0379515009905153E-3</v>
      </c>
      <c r="BN43" s="40">
        <f t="shared" si="17"/>
        <v>3.3780012504809422E-3</v>
      </c>
      <c r="BO43" s="40">
        <f t="shared" si="18"/>
        <v>5.4353231910075584E-3</v>
      </c>
      <c r="BP43" s="40">
        <f t="shared" si="19"/>
        <v>6.6836770472505124E-3</v>
      </c>
      <c r="BQ43" s="40">
        <f t="shared" si="20"/>
        <v>4.9600292877677874E-3</v>
      </c>
      <c r="BR43" s="40">
        <f t="shared" si="21"/>
        <v>6.6825319762668879E-3</v>
      </c>
      <c r="BS43" s="40">
        <f t="shared" si="22"/>
        <v>5.7508272057442298E-3</v>
      </c>
      <c r="BT43" s="40">
        <f t="shared" si="23"/>
        <v>4.8488121323656177E-3</v>
      </c>
      <c r="BU43" s="40">
        <f t="shared" si="24"/>
        <v>5.3684807836479123E-3</v>
      </c>
      <c r="BV43" s="40">
        <f t="shared" si="25"/>
        <v>6.6830880998130825E-3</v>
      </c>
      <c r="BW43" s="40">
        <f t="shared" si="26"/>
        <v>6.6837245751484257E-3</v>
      </c>
      <c r="BX43" s="40">
        <f t="shared" si="27"/>
        <v>6.6837062085459628E-3</v>
      </c>
      <c r="BY43" s="40"/>
      <c r="BZ43" s="40"/>
      <c r="CA43" s="40"/>
    </row>
    <row r="44" spans="1:79" x14ac:dyDescent="0.25">
      <c r="A44" s="32" t="s">
        <v>213</v>
      </c>
      <c r="B44" s="17">
        <v>258875.05074000001</v>
      </c>
      <c r="C44" s="17">
        <v>20710.003927000002</v>
      </c>
      <c r="D44" s="17">
        <v>97.316048692999999</v>
      </c>
      <c r="E44" s="17">
        <v>20.905920393999999</v>
      </c>
      <c r="F44" s="17">
        <v>6.6720275524000003</v>
      </c>
      <c r="G44" s="17">
        <v>14.698643245</v>
      </c>
      <c r="H44" s="17">
        <v>0.53376220730000001</v>
      </c>
      <c r="I44" s="17">
        <v>1950.8184908999999</v>
      </c>
      <c r="J44" s="17">
        <v>146.18562560999999</v>
      </c>
      <c r="K44" s="17">
        <v>23.227983245000001</v>
      </c>
      <c r="L44" s="17">
        <v>1.6012866025000001</v>
      </c>
      <c r="M44" s="17">
        <v>29.623802516000001</v>
      </c>
      <c r="N44" s="17">
        <v>23.485537154999999</v>
      </c>
      <c r="P44" s="17" t="s">
        <v>213</v>
      </c>
      <c r="Q44" s="28">
        <v>1067.85284000448</v>
      </c>
      <c r="R44" s="28">
        <v>698.92046264252303</v>
      </c>
      <c r="S44" s="28">
        <v>23.504107820159302</v>
      </c>
      <c r="T44" s="28">
        <v>97.460058134535501</v>
      </c>
      <c r="U44" s="28">
        <v>97.460058134535501</v>
      </c>
      <c r="V44" s="28">
        <v>202.54709390406501</v>
      </c>
      <c r="W44" s="28">
        <v>120.642147816286</v>
      </c>
      <c r="X44" s="28">
        <v>20.9244716223604</v>
      </c>
      <c r="Y44" s="28">
        <v>638347.86176768399</v>
      </c>
      <c r="Z44" s="28">
        <v>6.6773051200559399</v>
      </c>
      <c r="AA44" s="28">
        <v>0.53418382863000902</v>
      </c>
      <c r="AB44" s="28">
        <v>14.732072061277099</v>
      </c>
      <c r="AC44" s="28">
        <v>0</v>
      </c>
      <c r="AD44" s="28">
        <v>31569.441290758899</v>
      </c>
      <c r="AE44" s="28">
        <v>0</v>
      </c>
      <c r="AF44" s="28">
        <v>12293.1237962779</v>
      </c>
      <c r="AG44" s="28">
        <v>0</v>
      </c>
      <c r="AH44" s="28">
        <v>0</v>
      </c>
      <c r="AI44" s="28">
        <v>0</v>
      </c>
      <c r="AJ44" s="28">
        <v>29.6472209454348</v>
      </c>
      <c r="AK44" s="28">
        <v>35.834248554637</v>
      </c>
      <c r="AL44" s="28">
        <v>47.698549402093498</v>
      </c>
      <c r="AM44" s="28">
        <v>0</v>
      </c>
      <c r="AN44" s="28">
        <v>1514.76930731432</v>
      </c>
      <c r="AO44" s="28">
        <v>71.7675349304576</v>
      </c>
      <c r="AP44" s="28">
        <v>1954.01224770777</v>
      </c>
      <c r="AQ44" s="28">
        <v>0</v>
      </c>
      <c r="AR44" s="28">
        <v>0</v>
      </c>
      <c r="AS44" s="28">
        <v>259350.29974139799</v>
      </c>
      <c r="AT44" s="28">
        <v>0</v>
      </c>
      <c r="AU44" s="28">
        <v>53017.618615056403</v>
      </c>
      <c r="AV44" s="28">
        <v>0</v>
      </c>
      <c r="AW44" s="28">
        <v>122.927090748849</v>
      </c>
      <c r="AX44" s="28">
        <v>91.8376740658031</v>
      </c>
      <c r="AY44" s="28">
        <v>1.6025528213276601</v>
      </c>
      <c r="AZ44" s="28">
        <v>1440.4157974218899</v>
      </c>
      <c r="BA44" s="28">
        <v>0</v>
      </c>
      <c r="BB44" s="28">
        <v>13.037674432253899</v>
      </c>
      <c r="BC44" s="28">
        <v>6.5264570318425603</v>
      </c>
      <c r="BD44" s="28">
        <v>176.211615275838</v>
      </c>
      <c r="BE44" s="28">
        <v>146.49592910746901</v>
      </c>
      <c r="BF44" s="28">
        <v>277.40524246033903</v>
      </c>
      <c r="BG44" s="28">
        <v>20748.024004905201</v>
      </c>
      <c r="BH44" s="28">
        <v>23.267731473942199</v>
      </c>
      <c r="BI44" s="28">
        <v>74.584551057760805</v>
      </c>
      <c r="BK44" s="97">
        <f t="shared" si="14"/>
        <v>2.5553092960815014</v>
      </c>
      <c r="BL44" s="40">
        <f t="shared" si="15"/>
        <v>1.8358238850730282E-3</v>
      </c>
      <c r="BM44" s="40">
        <f t="shared" si="16"/>
        <v>1.8358315159772536E-3</v>
      </c>
      <c r="BN44" s="40">
        <f t="shared" si="17"/>
        <v>1.4798118447020411E-3</v>
      </c>
      <c r="BO44" s="40">
        <f t="shared" si="18"/>
        <v>8.8736721516099548E-4</v>
      </c>
      <c r="BP44" s="40">
        <f t="shared" si="19"/>
        <v>7.9099908003844584E-4</v>
      </c>
      <c r="BQ44" s="40">
        <f t="shared" si="20"/>
        <v>2.2742790419429579E-3</v>
      </c>
      <c r="BR44" s="40">
        <f t="shared" si="21"/>
        <v>7.8990480075715028E-4</v>
      </c>
      <c r="BS44" s="40">
        <f t="shared" si="22"/>
        <v>1.6371368339330695E-3</v>
      </c>
      <c r="BT44" s="40">
        <f t="shared" si="23"/>
        <v>2.1226676437864156E-3</v>
      </c>
      <c r="BU44" s="40">
        <f t="shared" si="24"/>
        <v>1.7112216985413096E-3</v>
      </c>
      <c r="BV44" s="40">
        <f t="shared" si="25"/>
        <v>7.9075090348167804E-4</v>
      </c>
      <c r="BW44" s="40">
        <f t="shared" si="26"/>
        <v>7.9052746257506567E-4</v>
      </c>
      <c r="BX44" s="40">
        <f t="shared" si="27"/>
        <v>7.9072771624253194E-4</v>
      </c>
      <c r="BY44" s="40"/>
      <c r="BZ44" s="40"/>
      <c r="CA44" s="40"/>
    </row>
    <row r="45" spans="1:79" x14ac:dyDescent="0.25">
      <c r="A45" s="32" t="s">
        <v>214</v>
      </c>
      <c r="B45" s="17">
        <v>27596.644369000001</v>
      </c>
      <c r="C45" s="17">
        <v>2207.7315241000001</v>
      </c>
      <c r="D45" s="17">
        <v>21.826854266000002</v>
      </c>
      <c r="E45" s="17">
        <v>4.0648930298000003</v>
      </c>
      <c r="F45" s="17">
        <v>0.67946362760000001</v>
      </c>
      <c r="G45" s="17">
        <v>0.60041147510000004</v>
      </c>
      <c r="H45" s="17">
        <v>5.4357095000000001E-2</v>
      </c>
      <c r="I45" s="17">
        <v>274.97879893999999</v>
      </c>
      <c r="J45" s="17">
        <v>10.381761963000001</v>
      </c>
      <c r="K45" s="17">
        <v>3.3565484675000001</v>
      </c>
      <c r="L45" s="17">
        <v>0.1630712785</v>
      </c>
      <c r="M45" s="17">
        <v>3.0168182468999998</v>
      </c>
      <c r="N45" s="17">
        <v>2.3917121671000001</v>
      </c>
      <c r="P45" s="17" t="s">
        <v>214</v>
      </c>
      <c r="Q45" s="28">
        <v>124.23768267849699</v>
      </c>
      <c r="R45" s="28">
        <v>97.804853475786103</v>
      </c>
      <c r="S45" s="28">
        <v>2.4114142369757099</v>
      </c>
      <c r="T45" s="28">
        <v>21.929727499714598</v>
      </c>
      <c r="U45" s="28">
        <v>21.929727499714598</v>
      </c>
      <c r="V45" s="28">
        <v>19.310803943747398</v>
      </c>
      <c r="W45" s="28">
        <v>32.663294421089397</v>
      </c>
      <c r="X45" s="28">
        <v>4.08080973208427</v>
      </c>
      <c r="Y45" s="28">
        <v>87223.445086868203</v>
      </c>
      <c r="Z45" s="28">
        <v>0.68506043552046203</v>
      </c>
      <c r="AA45" s="28">
        <v>5.4804881220796901E-2</v>
      </c>
      <c r="AB45" s="28">
        <v>0.60238287204183105</v>
      </c>
      <c r="AC45" s="28">
        <v>0</v>
      </c>
      <c r="AD45" s="28">
        <v>2985.7076190476801</v>
      </c>
      <c r="AE45" s="28">
        <v>0</v>
      </c>
      <c r="AF45" s="28">
        <v>1074.1459081138</v>
      </c>
      <c r="AG45" s="28">
        <v>0</v>
      </c>
      <c r="AH45" s="28">
        <v>0</v>
      </c>
      <c r="AI45" s="28">
        <v>0</v>
      </c>
      <c r="AJ45" s="28">
        <v>3.0416689865770001</v>
      </c>
      <c r="AK45" s="28">
        <v>3.21122909016692</v>
      </c>
      <c r="AL45" s="28">
        <v>6.7409376462311297</v>
      </c>
      <c r="AM45" s="28">
        <v>0</v>
      </c>
      <c r="AN45" s="28">
        <v>283.89316736281302</v>
      </c>
      <c r="AO45" s="28">
        <v>5.8798352697491598</v>
      </c>
      <c r="AP45" s="28">
        <v>277.24096794521</v>
      </c>
      <c r="AQ45" s="28">
        <v>0</v>
      </c>
      <c r="AR45" s="28">
        <v>0</v>
      </c>
      <c r="AS45" s="28">
        <v>27733.376703869599</v>
      </c>
      <c r="AT45" s="28">
        <v>0</v>
      </c>
      <c r="AU45" s="28">
        <v>5302.3047131952098</v>
      </c>
      <c r="AV45" s="28">
        <v>0</v>
      </c>
      <c r="AW45" s="28">
        <v>7.1637351384337196</v>
      </c>
      <c r="AX45" s="28">
        <v>10.7547910716759</v>
      </c>
      <c r="AY45" s="28">
        <v>0.16441456328266399</v>
      </c>
      <c r="AZ45" s="28">
        <v>158.97633401566799</v>
      </c>
      <c r="BA45" s="28">
        <v>0</v>
      </c>
      <c r="BB45" s="28">
        <v>2.5729769372865001</v>
      </c>
      <c r="BC45" s="28">
        <v>0.669584837383711</v>
      </c>
      <c r="BD45" s="28">
        <v>18.546420887934499</v>
      </c>
      <c r="BE45" s="28">
        <v>10.418868495145899</v>
      </c>
      <c r="BF45" s="28">
        <v>27.8913616200545</v>
      </c>
      <c r="BG45" s="28">
        <v>2218.6701110137401</v>
      </c>
      <c r="BH45" s="28">
        <v>3.3841522895896099</v>
      </c>
      <c r="BI45" s="28">
        <v>10.1859863931913</v>
      </c>
      <c r="BK45" s="97">
        <f t="shared" si="14"/>
        <v>2.3898571882651432</v>
      </c>
      <c r="BL45" s="40">
        <f t="shared" si="15"/>
        <v>4.9546724971820154E-3</v>
      </c>
      <c r="BM45" s="40">
        <f t="shared" si="16"/>
        <v>4.9546726104747665E-3</v>
      </c>
      <c r="BN45" s="40">
        <f t="shared" si="17"/>
        <v>4.7131497952430032E-3</v>
      </c>
      <c r="BO45" s="40">
        <f t="shared" si="18"/>
        <v>3.915650957499562E-3</v>
      </c>
      <c r="BP45" s="40">
        <f t="shared" si="19"/>
        <v>8.2370971647607611E-3</v>
      </c>
      <c r="BQ45" s="40">
        <f t="shared" si="20"/>
        <v>3.2834098340686693E-3</v>
      </c>
      <c r="BR45" s="40">
        <f t="shared" si="21"/>
        <v>8.2378615118578399E-3</v>
      </c>
      <c r="BS45" s="40">
        <f t="shared" si="22"/>
        <v>8.226703345604526E-3</v>
      </c>
      <c r="BT45" s="40">
        <f t="shared" si="23"/>
        <v>3.5742037120619868E-3</v>
      </c>
      <c r="BU45" s="40">
        <f t="shared" si="24"/>
        <v>8.2238711452808071E-3</v>
      </c>
      <c r="BV45" s="40">
        <f t="shared" si="25"/>
        <v>8.2374087884764403E-3</v>
      </c>
      <c r="BW45" s="40">
        <f t="shared" si="26"/>
        <v>8.2374003480442676E-3</v>
      </c>
      <c r="BX45" s="40">
        <f t="shared" si="27"/>
        <v>8.2376425335490659E-3</v>
      </c>
      <c r="BY45" s="40"/>
      <c r="BZ45" s="40"/>
      <c r="CA45" s="40"/>
    </row>
    <row r="46" spans="1:79" x14ac:dyDescent="0.25">
      <c r="A46" s="32" t="s">
        <v>215</v>
      </c>
      <c r="B46" s="17">
        <v>4920.2050767999999</v>
      </c>
      <c r="C46" s="17">
        <v>393.61639250000002</v>
      </c>
      <c r="D46" s="17">
        <v>5.1505711986999998</v>
      </c>
      <c r="E46" s="17">
        <v>3.52279229E-2</v>
      </c>
      <c r="F46" s="17">
        <v>1.2246706899999999E-2</v>
      </c>
      <c r="G46" s="17">
        <v>3.07302372E-2</v>
      </c>
      <c r="H46" s="17">
        <v>9.797365000000001E-4</v>
      </c>
      <c r="I46" s="17">
        <v>128.86089109</v>
      </c>
      <c r="J46" s="17">
        <v>0.93210888010000004</v>
      </c>
      <c r="K46" s="17">
        <v>1.6696499537</v>
      </c>
      <c r="L46" s="17">
        <v>2.9392096000000001E-3</v>
      </c>
      <c r="M46" s="17">
        <v>5.43753784E-2</v>
      </c>
      <c r="N46" s="17">
        <v>4.310841E-2</v>
      </c>
      <c r="P46" s="17" t="s">
        <v>215</v>
      </c>
      <c r="Q46" s="28">
        <v>26.024044819239698</v>
      </c>
      <c r="R46" s="28">
        <v>44.039556265269297</v>
      </c>
      <c r="S46" s="28">
        <v>4.3592668498431901E-2</v>
      </c>
      <c r="T46" s="28">
        <v>5.1700312026234796</v>
      </c>
      <c r="U46" s="28">
        <v>5.1700312026234796</v>
      </c>
      <c r="V46" s="28">
        <v>0.40142018047504002</v>
      </c>
      <c r="W46" s="28">
        <v>0.19455443565341199</v>
      </c>
      <c r="X46" s="28">
        <v>3.5545398474405902E-2</v>
      </c>
      <c r="Y46" s="28">
        <v>38238.460332408198</v>
      </c>
      <c r="Z46" s="28">
        <v>1.23843284171971E-2</v>
      </c>
      <c r="AA46" s="28">
        <v>9.9074135015294598E-4</v>
      </c>
      <c r="AB46" s="28">
        <v>3.0877115027034101E-2</v>
      </c>
      <c r="AC46" s="28">
        <v>0</v>
      </c>
      <c r="AD46" s="28">
        <v>61.997046059959303</v>
      </c>
      <c r="AE46" s="28">
        <v>0</v>
      </c>
      <c r="AF46" s="28">
        <v>160.74970599698401</v>
      </c>
      <c r="AG46" s="28">
        <v>0</v>
      </c>
      <c r="AH46" s="28">
        <v>0</v>
      </c>
      <c r="AI46" s="28">
        <v>0</v>
      </c>
      <c r="AJ46" s="28">
        <v>5.4986251254732998E-2</v>
      </c>
      <c r="AK46" s="28">
        <v>7.0175404873812894E-2</v>
      </c>
      <c r="AL46" s="28">
        <v>2.5821193120217698</v>
      </c>
      <c r="AM46" s="28">
        <v>0</v>
      </c>
      <c r="AN46" s="28">
        <v>15.0131372024232</v>
      </c>
      <c r="AO46" s="28">
        <v>0.14019574856237699</v>
      </c>
      <c r="AP46" s="28">
        <v>129.35111808605399</v>
      </c>
      <c r="AQ46" s="28">
        <v>0</v>
      </c>
      <c r="AR46" s="28">
        <v>0</v>
      </c>
      <c r="AS46" s="28">
        <v>4939.5493474098403</v>
      </c>
      <c r="AT46" s="28">
        <v>0</v>
      </c>
      <c r="AU46" s="28">
        <v>501.20075952534398</v>
      </c>
      <c r="AV46" s="28">
        <v>0</v>
      </c>
      <c r="AW46" s="28">
        <v>0.250993838544673</v>
      </c>
      <c r="AX46" s="28">
        <v>2.3529076992856002</v>
      </c>
      <c r="AY46" s="28">
        <v>2.97220781988238E-3</v>
      </c>
      <c r="AZ46" s="28">
        <v>24.194319125792401</v>
      </c>
      <c r="BA46" s="28">
        <v>0</v>
      </c>
      <c r="BB46" s="28">
        <v>2.20007338643937E-2</v>
      </c>
      <c r="BC46" s="28">
        <v>1.2104561337979301E-2</v>
      </c>
      <c r="BD46" s="28">
        <v>1.0566726758268099</v>
      </c>
      <c r="BE46" s="28">
        <v>0.93595231480291896</v>
      </c>
      <c r="BF46" s="28">
        <v>0.516724009260073</v>
      </c>
      <c r="BG46" s="28">
        <v>395.16394960234101</v>
      </c>
      <c r="BH46" s="28">
        <v>1.6759697977416601</v>
      </c>
      <c r="BI46" s="28">
        <v>1.9217611555472101</v>
      </c>
      <c r="BK46" s="97">
        <f t="shared" si="14"/>
        <v>1.2683362438038928</v>
      </c>
      <c r="BL46" s="40">
        <f t="shared" si="15"/>
        <v>3.9315984411002368E-3</v>
      </c>
      <c r="BM46" s="40">
        <f t="shared" si="16"/>
        <v>3.9316378378245215E-3</v>
      </c>
      <c r="BN46" s="40">
        <f t="shared" si="17"/>
        <v>3.7782224869333885E-3</v>
      </c>
      <c r="BO46" s="40">
        <f t="shared" si="18"/>
        <v>9.0120435231763954E-3</v>
      </c>
      <c r="BP46" s="40">
        <f t="shared" si="19"/>
        <v>1.1237430463621233E-2</v>
      </c>
      <c r="BQ46" s="40">
        <f t="shared" si="20"/>
        <v>4.7795865055705149E-3</v>
      </c>
      <c r="BR46" s="40">
        <f t="shared" si="21"/>
        <v>1.1232459087668853E-2</v>
      </c>
      <c r="BS46" s="40">
        <f t="shared" si="22"/>
        <v>3.8043117031652612E-3</v>
      </c>
      <c r="BT46" s="40">
        <f t="shared" si="23"/>
        <v>4.1233752676045595E-3</v>
      </c>
      <c r="BU46" s="40">
        <f t="shared" si="24"/>
        <v>3.785131145396733E-3</v>
      </c>
      <c r="BV46" s="40">
        <f t="shared" si="25"/>
        <v>1.1226902593942226E-2</v>
      </c>
      <c r="BW46" s="40">
        <f t="shared" si="26"/>
        <v>1.1234365124583631E-2</v>
      </c>
      <c r="BX46" s="40">
        <f t="shared" si="27"/>
        <v>1.1233504052501616E-2</v>
      </c>
      <c r="BY46" s="40"/>
      <c r="BZ46" s="40"/>
      <c r="CA46" s="40"/>
    </row>
    <row r="47" spans="1:79" x14ac:dyDescent="0.25">
      <c r="A47" s="32" t="s">
        <v>216</v>
      </c>
      <c r="B47" s="17">
        <v>34940.449536</v>
      </c>
      <c r="C47" s="17">
        <v>2795.2359529999999</v>
      </c>
      <c r="D47" s="17">
        <v>10.108243508999999</v>
      </c>
      <c r="E47" s="17">
        <v>7.5935346201999998</v>
      </c>
      <c r="F47" s="17">
        <v>3.0548750582999999</v>
      </c>
      <c r="G47" s="17">
        <v>1.1557353714</v>
      </c>
      <c r="H47" s="17">
        <v>0.24439000860000001</v>
      </c>
      <c r="I47" s="17">
        <v>200.2291926</v>
      </c>
      <c r="J47" s="17">
        <v>14.163739799</v>
      </c>
      <c r="K47" s="17">
        <v>1.6355145901999999</v>
      </c>
      <c r="L47" s="17">
        <v>0.73317000990000003</v>
      </c>
      <c r="M47" s="17">
        <v>13.563645359000001</v>
      </c>
      <c r="N47" s="17">
        <v>10.753160339000001</v>
      </c>
      <c r="P47" s="17" t="s">
        <v>216</v>
      </c>
      <c r="Q47" s="28">
        <v>357.80672785220298</v>
      </c>
      <c r="R47" s="28">
        <v>84.3391404835983</v>
      </c>
      <c r="S47" s="28">
        <v>10.811953353500501</v>
      </c>
      <c r="T47" s="28">
        <v>10.1406221541843</v>
      </c>
      <c r="U47" s="28">
        <v>10.1406221541843</v>
      </c>
      <c r="V47" s="28">
        <v>19.161380484847601</v>
      </c>
      <c r="W47" s="28">
        <v>18.271689749514</v>
      </c>
      <c r="X47" s="28">
        <v>7.6305650285835398</v>
      </c>
      <c r="Y47" s="28">
        <v>54746.525628201503</v>
      </c>
      <c r="Z47" s="28">
        <v>3.0715782373234601</v>
      </c>
      <c r="AA47" s="28">
        <v>0.24572614574968299</v>
      </c>
      <c r="AB47" s="28">
        <v>1.16088996153458</v>
      </c>
      <c r="AC47" s="28">
        <v>0</v>
      </c>
      <c r="AD47" s="28">
        <v>4990.1613181497796</v>
      </c>
      <c r="AE47" s="28">
        <v>0</v>
      </c>
      <c r="AF47" s="28">
        <v>1124.9475196076501</v>
      </c>
      <c r="AG47" s="28">
        <v>0</v>
      </c>
      <c r="AH47" s="28">
        <v>0</v>
      </c>
      <c r="AI47" s="28">
        <v>0</v>
      </c>
      <c r="AJ47" s="28">
        <v>13.6377922071126</v>
      </c>
      <c r="AK47" s="28">
        <v>7.4601750368162998</v>
      </c>
      <c r="AL47" s="28">
        <v>4.9347946270662097</v>
      </c>
      <c r="AM47" s="28">
        <v>0</v>
      </c>
      <c r="AN47" s="28">
        <v>288.64112691809999</v>
      </c>
      <c r="AO47" s="28">
        <v>19.660080964831799</v>
      </c>
      <c r="AP47" s="28">
        <v>201.23924691191999</v>
      </c>
      <c r="AQ47" s="28">
        <v>0</v>
      </c>
      <c r="AR47" s="28">
        <v>0</v>
      </c>
      <c r="AS47" s="28">
        <v>35101.677119548898</v>
      </c>
      <c r="AT47" s="28">
        <v>0</v>
      </c>
      <c r="AU47" s="28">
        <v>7882.9607679866804</v>
      </c>
      <c r="AV47" s="28">
        <v>0</v>
      </c>
      <c r="AW47" s="28">
        <v>17.357349069204702</v>
      </c>
      <c r="AX47" s="28">
        <v>30.135304251893299</v>
      </c>
      <c r="AY47" s="28">
        <v>0.73717826744336301</v>
      </c>
      <c r="AZ47" s="28">
        <v>249.061337974682</v>
      </c>
      <c r="BA47" s="28">
        <v>0</v>
      </c>
      <c r="BB47" s="28">
        <v>5.0339883316021599</v>
      </c>
      <c r="BC47" s="28">
        <v>3.0021902077594498</v>
      </c>
      <c r="BD47" s="28">
        <v>20.189331531400001</v>
      </c>
      <c r="BE47" s="28">
        <v>14.225095394535501</v>
      </c>
      <c r="BF47" s="28">
        <v>124.091017896606</v>
      </c>
      <c r="BG47" s="28">
        <v>2808.1342595810102</v>
      </c>
      <c r="BH47" s="28">
        <v>1.6433493689941601</v>
      </c>
      <c r="BI47" s="28">
        <v>6.9708152825603102</v>
      </c>
      <c r="BK47" s="97">
        <f t="shared" si="14"/>
        <v>2.8071879900652839</v>
      </c>
      <c r="BL47" s="40">
        <f t="shared" si="15"/>
        <v>4.6143534410678201E-3</v>
      </c>
      <c r="BM47" s="40">
        <f t="shared" si="16"/>
        <v>4.6143891957196341E-3</v>
      </c>
      <c r="BN47" s="40">
        <f t="shared" si="17"/>
        <v>3.2031920437484017E-3</v>
      </c>
      <c r="BO47" s="40">
        <f t="shared" si="18"/>
        <v>4.8765706927882133E-3</v>
      </c>
      <c r="BP47" s="40">
        <f t="shared" si="19"/>
        <v>5.4677126575367382E-3</v>
      </c>
      <c r="BQ47" s="40">
        <f t="shared" si="20"/>
        <v>4.4600089796818796E-3</v>
      </c>
      <c r="BR47" s="40">
        <f t="shared" si="21"/>
        <v>5.4672331219148516E-3</v>
      </c>
      <c r="BS47" s="40">
        <f t="shared" si="22"/>
        <v>5.0444907598353218E-3</v>
      </c>
      <c r="BT47" s="40">
        <f t="shared" si="23"/>
        <v>4.331878190803295E-3</v>
      </c>
      <c r="BU47" s="40">
        <f t="shared" si="24"/>
        <v>4.7904059316291932E-3</v>
      </c>
      <c r="BV47" s="40">
        <f t="shared" si="25"/>
        <v>5.4670233223392253E-3</v>
      </c>
      <c r="BW47" s="40">
        <f t="shared" si="26"/>
        <v>5.4665870531184482E-3</v>
      </c>
      <c r="BX47" s="40">
        <f t="shared" si="27"/>
        <v>5.4675102618220155E-3</v>
      </c>
      <c r="BY47" s="40"/>
      <c r="BZ47" s="40"/>
      <c r="CA47" s="40"/>
    </row>
    <row r="48" spans="1:79" x14ac:dyDescent="0.25">
      <c r="A48" s="32" t="s">
        <v>217</v>
      </c>
      <c r="B48" s="17">
        <v>31227.126602</v>
      </c>
      <c r="C48" s="17">
        <v>2498.1701569000002</v>
      </c>
      <c r="D48" s="17">
        <v>24.559956359000001</v>
      </c>
      <c r="E48" s="17">
        <v>1.2611513011</v>
      </c>
      <c r="F48" s="17">
        <v>0.56160178689999996</v>
      </c>
      <c r="G48" s="17">
        <v>0.69266049919999995</v>
      </c>
      <c r="H48" s="17">
        <v>4.49281427E-2</v>
      </c>
      <c r="I48" s="17">
        <v>626.19743473999995</v>
      </c>
      <c r="J48" s="17">
        <v>9.4315368627999998</v>
      </c>
      <c r="K48" s="17">
        <v>7.9550548879000003</v>
      </c>
      <c r="L48" s="17">
        <v>0.13478441259999999</v>
      </c>
      <c r="M48" s="17">
        <v>2.4935119556999998</v>
      </c>
      <c r="N48" s="17">
        <v>1.9768383875</v>
      </c>
      <c r="P48" s="17" t="s">
        <v>217</v>
      </c>
      <c r="Q48" s="28">
        <v>183.49536740725901</v>
      </c>
      <c r="R48" s="28">
        <v>222.17624281186201</v>
      </c>
      <c r="S48" s="28">
        <v>2.0385843536266002</v>
      </c>
      <c r="T48" s="28">
        <v>25.280694089126602</v>
      </c>
      <c r="U48" s="28">
        <v>25.280694089126602</v>
      </c>
      <c r="V48" s="28">
        <v>8.5916986458803901</v>
      </c>
      <c r="W48" s="28">
        <v>3.03267438750493</v>
      </c>
      <c r="X48" s="28">
        <v>1.2991427945999301</v>
      </c>
      <c r="Y48" s="28">
        <v>191360.331616129</v>
      </c>
      <c r="Z48" s="28">
        <v>0.57914367091359698</v>
      </c>
      <c r="AA48" s="28">
        <v>4.6331505910052702E-2</v>
      </c>
      <c r="AB48" s="28">
        <v>0.70731042980377301</v>
      </c>
      <c r="AC48" s="28">
        <v>0</v>
      </c>
      <c r="AD48" s="28">
        <v>1590.9781427022001</v>
      </c>
      <c r="AE48" s="28">
        <v>0</v>
      </c>
      <c r="AF48" s="28">
        <v>1150.58371653114</v>
      </c>
      <c r="AG48" s="28">
        <v>0</v>
      </c>
      <c r="AH48" s="28">
        <v>0</v>
      </c>
      <c r="AI48" s="28">
        <v>0</v>
      </c>
      <c r="AJ48" s="28">
        <v>2.57139513540606</v>
      </c>
      <c r="AK48" s="28">
        <v>2.0533205603626601</v>
      </c>
      <c r="AL48" s="28">
        <v>13.1225430225245</v>
      </c>
      <c r="AM48" s="28">
        <v>0</v>
      </c>
      <c r="AN48" s="28">
        <v>119.118966079844</v>
      </c>
      <c r="AO48" s="28">
        <v>4.7741426086690097</v>
      </c>
      <c r="AP48" s="28">
        <v>644.68791831772296</v>
      </c>
      <c r="AQ48" s="28">
        <v>0</v>
      </c>
      <c r="AR48" s="28">
        <v>0</v>
      </c>
      <c r="AS48" s="28">
        <v>32094.535125955499</v>
      </c>
      <c r="AT48" s="28">
        <v>0</v>
      </c>
      <c r="AU48" s="28">
        <v>4380.7628999818098</v>
      </c>
      <c r="AV48" s="28">
        <v>0</v>
      </c>
      <c r="AW48" s="28">
        <v>6.5568368806770296</v>
      </c>
      <c r="AX48" s="28">
        <v>16.214854137441201</v>
      </c>
      <c r="AY48" s="28">
        <v>0.1389945128434</v>
      </c>
      <c r="AZ48" s="28">
        <v>169.64127446040101</v>
      </c>
      <c r="BA48" s="28">
        <v>0</v>
      </c>
      <c r="BB48" s="28">
        <v>0.83994090197326998</v>
      </c>
      <c r="BC48" s="28">
        <v>0.56606030897508997</v>
      </c>
      <c r="BD48" s="28">
        <v>10.9120053424744</v>
      </c>
      <c r="BE48" s="28">
        <v>9.6604802401742003</v>
      </c>
      <c r="BF48" s="28">
        <v>23.703048215141099</v>
      </c>
      <c r="BG48" s="28">
        <v>2567.5626822092499</v>
      </c>
      <c r="BH48" s="28">
        <v>8.1896389879591993</v>
      </c>
      <c r="BI48" s="28">
        <v>10.8346055991701</v>
      </c>
      <c r="BK48" s="97">
        <f t="shared" si="14"/>
        <v>1.7061951127177151</v>
      </c>
      <c r="BL48" s="40">
        <f t="shared" si="15"/>
        <v>2.777740440261782E-2</v>
      </c>
      <c r="BM48" s="40">
        <f t="shared" si="16"/>
        <v>2.7777341394294587E-2</v>
      </c>
      <c r="BN48" s="40">
        <f t="shared" si="17"/>
        <v>2.9346050929055751E-2</v>
      </c>
      <c r="BO48" s="40">
        <f t="shared" si="18"/>
        <v>3.0124453320385304E-2</v>
      </c>
      <c r="BP48" s="40">
        <f t="shared" si="19"/>
        <v>3.1235449072245503E-2</v>
      </c>
      <c r="BQ48" s="40">
        <f t="shared" si="20"/>
        <v>2.1150232503070771E-2</v>
      </c>
      <c r="BR48" s="40">
        <f t="shared" si="21"/>
        <v>3.1235727223878813E-2</v>
      </c>
      <c r="BS48" s="40">
        <f t="shared" si="22"/>
        <v>2.9528200774888748E-2</v>
      </c>
      <c r="BT48" s="40">
        <f t="shared" si="23"/>
        <v>2.4274238727433929E-2</v>
      </c>
      <c r="BU48" s="40">
        <f t="shared" si="24"/>
        <v>2.9488684033596314E-2</v>
      </c>
      <c r="BV48" s="40">
        <f t="shared" si="25"/>
        <v>3.123580955829322E-2</v>
      </c>
      <c r="BW48" s="40">
        <f t="shared" si="26"/>
        <v>3.1234331773715578E-2</v>
      </c>
      <c r="BX48" s="40">
        <f t="shared" si="27"/>
        <v>3.1234706143422771E-2</v>
      </c>
      <c r="BY48" s="40"/>
      <c r="BZ48" s="40"/>
      <c r="CA48" s="40"/>
    </row>
    <row r="49" spans="1:79" x14ac:dyDescent="0.25">
      <c r="A49" s="32" t="s">
        <v>218</v>
      </c>
      <c r="B49" s="17">
        <v>7989.9064152000001</v>
      </c>
      <c r="C49" s="17">
        <v>639.19251101999998</v>
      </c>
      <c r="D49" s="17">
        <v>0.60836762119999999</v>
      </c>
      <c r="E49" s="17">
        <v>1.712716466</v>
      </c>
      <c r="F49" s="17">
        <v>0.80621312970000003</v>
      </c>
      <c r="G49" s="17">
        <v>0.35593907499999999</v>
      </c>
      <c r="H49" s="17">
        <v>6.4497051099999994E-2</v>
      </c>
      <c r="I49" s="17">
        <v>33.953682956000002</v>
      </c>
      <c r="J49" s="17">
        <v>3.6764709469999999</v>
      </c>
      <c r="K49" s="17">
        <v>0.1863192179</v>
      </c>
      <c r="L49" s="17">
        <v>0.19349113949999999</v>
      </c>
      <c r="M49" s="17">
        <v>3.5795864587000001</v>
      </c>
      <c r="N49" s="17">
        <v>2.8378702813999999</v>
      </c>
      <c r="P49" s="17" t="s">
        <v>218</v>
      </c>
      <c r="Q49" s="28">
        <v>90.958829396848003</v>
      </c>
      <c r="R49" s="28">
        <v>15.8229322339379</v>
      </c>
      <c r="S49" s="28">
        <v>2.8586022188299198</v>
      </c>
      <c r="T49" s="28">
        <v>0.61090231550255703</v>
      </c>
      <c r="U49" s="28">
        <v>0.61090231550255703</v>
      </c>
      <c r="V49" s="28">
        <v>4.29361579413019</v>
      </c>
      <c r="W49" s="28">
        <v>1.5501839412134599</v>
      </c>
      <c r="X49" s="28">
        <v>1.72514968030547</v>
      </c>
      <c r="Y49" s="28">
        <v>8545.1050675335391</v>
      </c>
      <c r="Z49" s="28">
        <v>0.81210215700039501</v>
      </c>
      <c r="AA49" s="28">
        <v>6.4968415541353602E-2</v>
      </c>
      <c r="AB49" s="28">
        <v>0.358021680284768</v>
      </c>
      <c r="AC49" s="28">
        <v>0</v>
      </c>
      <c r="AD49" s="28">
        <v>1228.6605152078901</v>
      </c>
      <c r="AE49" s="28">
        <v>0</v>
      </c>
      <c r="AF49" s="28">
        <v>264.26321791497497</v>
      </c>
      <c r="AG49" s="28">
        <v>0</v>
      </c>
      <c r="AH49" s="28">
        <v>0</v>
      </c>
      <c r="AI49" s="28">
        <v>0</v>
      </c>
      <c r="AJ49" s="28">
        <v>3.6057360745078602</v>
      </c>
      <c r="AK49" s="28">
        <v>1.9175711404820399</v>
      </c>
      <c r="AL49" s="28">
        <v>0.84051454160231498</v>
      </c>
      <c r="AM49" s="28">
        <v>0</v>
      </c>
      <c r="AN49" s="28">
        <v>53.3338946937439</v>
      </c>
      <c r="AO49" s="28">
        <v>5.2261550237037397</v>
      </c>
      <c r="AP49" s="28">
        <v>34.158224909034601</v>
      </c>
      <c r="AQ49" s="28">
        <v>0</v>
      </c>
      <c r="AR49" s="28">
        <v>0</v>
      </c>
      <c r="AS49" s="28">
        <v>8041.6643260856299</v>
      </c>
      <c r="AT49" s="28">
        <v>0</v>
      </c>
      <c r="AU49" s="28">
        <v>1887.90072293964</v>
      </c>
      <c r="AV49" s="28">
        <v>0</v>
      </c>
      <c r="AW49" s="28">
        <v>4.8224836127581403</v>
      </c>
      <c r="AX49" s="28">
        <v>7.6368855328129204</v>
      </c>
      <c r="AY49" s="28">
        <v>0.19490445107215401</v>
      </c>
      <c r="AZ49" s="28">
        <v>58.983074572238202</v>
      </c>
      <c r="BA49" s="28">
        <v>0</v>
      </c>
      <c r="BB49" s="28">
        <v>1.1483278740821199</v>
      </c>
      <c r="BC49" s="28">
        <v>0.79375626130341803</v>
      </c>
      <c r="BD49" s="28">
        <v>4.4759116500439902</v>
      </c>
      <c r="BE49" s="28">
        <v>3.6987165738023502</v>
      </c>
      <c r="BF49" s="28">
        <v>32.840759902495101</v>
      </c>
      <c r="BG49" s="28">
        <v>643.33313435517505</v>
      </c>
      <c r="BH49" s="28">
        <v>0.187114077038672</v>
      </c>
      <c r="BI49" s="28">
        <v>1.1443453988199099</v>
      </c>
      <c r="BK49" s="97">
        <f t="shared" si="14"/>
        <v>2.9345616168704236</v>
      </c>
      <c r="BL49" s="40">
        <f t="shared" si="15"/>
        <v>6.4779120300039513E-3</v>
      </c>
      <c r="BM49" s="40">
        <f t="shared" si="16"/>
        <v>6.4778971339442158E-3</v>
      </c>
      <c r="BN49" s="40">
        <f t="shared" si="17"/>
        <v>4.1663859387476541E-3</v>
      </c>
      <c r="BO49" s="40">
        <f t="shared" si="18"/>
        <v>7.25935351956262E-3</v>
      </c>
      <c r="BP49" s="40">
        <f t="shared" si="19"/>
        <v>7.3045539491354396E-3</v>
      </c>
      <c r="BQ49" s="40">
        <f t="shared" si="20"/>
        <v>5.8510161739561807E-3</v>
      </c>
      <c r="BR49" s="40">
        <f t="shared" si="21"/>
        <v>7.3083099663390407E-3</v>
      </c>
      <c r="BS49" s="40">
        <f t="shared" si="22"/>
        <v>6.0241462847980872E-3</v>
      </c>
      <c r="BT49" s="40">
        <f t="shared" si="23"/>
        <v>6.0508098997770531E-3</v>
      </c>
      <c r="BU49" s="40">
        <f t="shared" si="24"/>
        <v>4.2661146157161895E-3</v>
      </c>
      <c r="BV49" s="40">
        <f t="shared" si="25"/>
        <v>7.3042702410361232E-3</v>
      </c>
      <c r="BW49" s="40">
        <f t="shared" si="26"/>
        <v>7.3052058134549938E-3</v>
      </c>
      <c r="BX49" s="40">
        <f t="shared" si="27"/>
        <v>7.3054563366766467E-3</v>
      </c>
      <c r="BY49" s="40"/>
      <c r="BZ49" s="40"/>
      <c r="CA49" s="40"/>
    </row>
    <row r="50" spans="1:79" x14ac:dyDescent="0.25">
      <c r="A50" s="32" t="s">
        <v>219</v>
      </c>
      <c r="B50" s="17">
        <v>52658.516522999998</v>
      </c>
      <c r="C50" s="17">
        <v>4212.68127</v>
      </c>
      <c r="D50" s="17">
        <v>45.401875337</v>
      </c>
      <c r="E50" s="17">
        <v>3.2310103639999999</v>
      </c>
      <c r="F50" s="17">
        <v>1.0582860348000001</v>
      </c>
      <c r="G50" s="17">
        <v>0.77596473480000006</v>
      </c>
      <c r="H50" s="17">
        <v>8.4662888500000005E-2</v>
      </c>
      <c r="I50" s="17">
        <v>1058.3380818999999</v>
      </c>
      <c r="J50" s="17">
        <v>13.878054648000001</v>
      </c>
      <c r="K50" s="17">
        <v>13.410396864999999</v>
      </c>
      <c r="L50" s="17">
        <v>0.25398867289999999</v>
      </c>
      <c r="M50" s="17">
        <v>4.6987900840999997</v>
      </c>
      <c r="N50" s="17">
        <v>3.7251667036999998</v>
      </c>
      <c r="P50" s="17" t="s">
        <v>219</v>
      </c>
      <c r="Q50" s="28">
        <v>314.83408528493698</v>
      </c>
      <c r="R50" s="28">
        <v>367.739526880776</v>
      </c>
      <c r="S50" s="28">
        <v>3.7615045647032601</v>
      </c>
      <c r="T50" s="28">
        <v>45.680661196342903</v>
      </c>
      <c r="U50" s="28">
        <v>45.680661196342903</v>
      </c>
      <c r="V50" s="28">
        <v>13.7827757354061</v>
      </c>
      <c r="W50" s="28">
        <v>14.2829281393676</v>
      </c>
      <c r="X50" s="28">
        <v>3.2545491101531998</v>
      </c>
      <c r="Y50" s="28">
        <v>315472.54908603302</v>
      </c>
      <c r="Z50" s="28">
        <v>1.06860936435952</v>
      </c>
      <c r="AA50" s="28">
        <v>8.5488704045161706E-2</v>
      </c>
      <c r="AB50" s="28">
        <v>0.77897945873691898</v>
      </c>
      <c r="AC50" s="28">
        <v>0</v>
      </c>
      <c r="AD50" s="28">
        <v>2639.4112636908899</v>
      </c>
      <c r="AE50" s="28">
        <v>0</v>
      </c>
      <c r="AF50" s="28">
        <v>1792.51829104525</v>
      </c>
      <c r="AG50" s="28">
        <v>0</v>
      </c>
      <c r="AH50" s="28">
        <v>0</v>
      </c>
      <c r="AI50" s="28">
        <v>0</v>
      </c>
      <c r="AJ50" s="28">
        <v>4.74462292428084</v>
      </c>
      <c r="AK50" s="28">
        <v>3.40394606024666</v>
      </c>
      <c r="AL50" s="28">
        <v>21.841658219422701</v>
      </c>
      <c r="AM50" s="28">
        <v>0</v>
      </c>
      <c r="AN50" s="28">
        <v>257.18885465244699</v>
      </c>
      <c r="AO50" s="28">
        <v>7.8719343003183697</v>
      </c>
      <c r="AP50" s="28">
        <v>1065.3904117427301</v>
      </c>
      <c r="AQ50" s="28">
        <v>0</v>
      </c>
      <c r="AR50" s="28">
        <v>0</v>
      </c>
      <c r="AS50" s="28">
        <v>52985.683769672003</v>
      </c>
      <c r="AT50" s="28">
        <v>0</v>
      </c>
      <c r="AU50" s="28">
        <v>7246.1244076676703</v>
      </c>
      <c r="AV50" s="28">
        <v>0</v>
      </c>
      <c r="AW50" s="28">
        <v>8.8414295262497102</v>
      </c>
      <c r="AX50" s="28">
        <v>27.763568992649599</v>
      </c>
      <c r="AY50" s="28">
        <v>0.25646664072016101</v>
      </c>
      <c r="AZ50" s="28">
        <v>285.44590419197402</v>
      </c>
      <c r="BA50" s="28">
        <v>0</v>
      </c>
      <c r="BB50" s="28">
        <v>2.1033369677819498</v>
      </c>
      <c r="BC50" s="28">
        <v>1.04446856692616</v>
      </c>
      <c r="BD50" s="28">
        <v>18.376994557687901</v>
      </c>
      <c r="BE50" s="28">
        <v>13.9480809510562</v>
      </c>
      <c r="BF50" s="28">
        <v>43.406474079614398</v>
      </c>
      <c r="BG50" s="28">
        <v>4238.8546407843996</v>
      </c>
      <c r="BH50" s="28">
        <v>13.498702450348199</v>
      </c>
      <c r="BI50" s="28">
        <v>18.574171372714702</v>
      </c>
      <c r="BK50" s="97">
        <f t="shared" si="14"/>
        <v>1.7094533834561441</v>
      </c>
      <c r="BL50" s="40">
        <f t="shared" si="15"/>
        <v>6.2129977879096868E-3</v>
      </c>
      <c r="BM50" s="40">
        <f t="shared" si="16"/>
        <v>6.2129957399790639E-3</v>
      </c>
      <c r="BN50" s="40">
        <f t="shared" si="17"/>
        <v>6.1404040532155859E-3</v>
      </c>
      <c r="BO50" s="40">
        <f t="shared" si="18"/>
        <v>7.2852586347197344E-3</v>
      </c>
      <c r="BP50" s="40">
        <f t="shared" si="19"/>
        <v>9.7547630981173541E-3</v>
      </c>
      <c r="BQ50" s="40">
        <f t="shared" si="20"/>
        <v>3.8851300860933509E-3</v>
      </c>
      <c r="BR50" s="40">
        <f t="shared" si="21"/>
        <v>9.7541621812454581E-3</v>
      </c>
      <c r="BS50" s="40">
        <f t="shared" si="22"/>
        <v>6.6635888506150522E-3</v>
      </c>
      <c r="BT50" s="40">
        <f t="shared" si="23"/>
        <v>5.0458298970807716E-3</v>
      </c>
      <c r="BU50" s="40">
        <f t="shared" si="24"/>
        <v>6.5848599588182446E-3</v>
      </c>
      <c r="BV50" s="40">
        <f t="shared" si="25"/>
        <v>9.7562138967379908E-3</v>
      </c>
      <c r="BW50" s="40">
        <f t="shared" si="26"/>
        <v>9.7541791313325056E-3</v>
      </c>
      <c r="BX50" s="40">
        <f t="shared" si="27"/>
        <v>9.7546939220647336E-3</v>
      </c>
      <c r="BY50" s="40"/>
      <c r="BZ50" s="40"/>
      <c r="CA50" s="40"/>
    </row>
    <row r="51" spans="1:79" x14ac:dyDescent="0.25">
      <c r="A51" s="32" t="s">
        <v>220</v>
      </c>
      <c r="B51" s="17">
        <v>12239.580334</v>
      </c>
      <c r="C51" s="17">
        <v>979.16641797</v>
      </c>
      <c r="D51" s="17">
        <v>3.0692753537000002</v>
      </c>
      <c r="E51" s="17">
        <v>0.29885173500000001</v>
      </c>
      <c r="F51" s="17">
        <v>2.6901653000000001E-3</v>
      </c>
      <c r="G51" s="17">
        <v>0.99652267500000002</v>
      </c>
      <c r="H51" s="17">
        <v>2.152132E-4</v>
      </c>
      <c r="I51" s="17">
        <v>53.070930650999998</v>
      </c>
      <c r="J51" s="17">
        <v>8.9942831404000003</v>
      </c>
      <c r="K51" s="17">
        <v>0.68838319029999995</v>
      </c>
      <c r="L51" s="17">
        <v>6.4563969999999996E-4</v>
      </c>
      <c r="M51" s="17">
        <v>1.19443342E-2</v>
      </c>
      <c r="N51" s="17">
        <v>9.4693816999999996E-3</v>
      </c>
      <c r="P51" s="17" t="s">
        <v>220</v>
      </c>
      <c r="Q51" s="28">
        <v>10.586788210980499</v>
      </c>
      <c r="R51" s="28">
        <v>18.3258502168853</v>
      </c>
      <c r="S51" s="28">
        <v>9.6949016090488692E-3</v>
      </c>
      <c r="T51" s="28">
        <v>3.1053173747845602</v>
      </c>
      <c r="U51" s="28">
        <v>3.1053173747845602</v>
      </c>
      <c r="V51" s="28">
        <v>12.9608254342879</v>
      </c>
      <c r="W51" s="28">
        <v>5.9405876802064599</v>
      </c>
      <c r="X51" s="28">
        <v>0.300707526900587</v>
      </c>
      <c r="Y51" s="28">
        <v>21705.8329456867</v>
      </c>
      <c r="Z51" s="28">
        <v>2.7542283060559901E-3</v>
      </c>
      <c r="AA51" s="28">
        <v>2.2033889513292201E-4</v>
      </c>
      <c r="AB51" s="28">
        <v>1.00542032690767</v>
      </c>
      <c r="AC51" s="28">
        <v>0</v>
      </c>
      <c r="AD51" s="28">
        <v>1673.26651267734</v>
      </c>
      <c r="AE51" s="28">
        <v>0</v>
      </c>
      <c r="AF51" s="28">
        <v>724.64422805633706</v>
      </c>
      <c r="AG51" s="28">
        <v>0</v>
      </c>
      <c r="AH51" s="28">
        <v>0</v>
      </c>
      <c r="AI51" s="28">
        <v>0</v>
      </c>
      <c r="AJ51" s="28">
        <v>1.22288213342399E-2</v>
      </c>
      <c r="AK51" s="28">
        <v>1.59279551217125</v>
      </c>
      <c r="AL51" s="28">
        <v>1.6129716901692699</v>
      </c>
      <c r="AM51" s="28">
        <v>0</v>
      </c>
      <c r="AN51" s="28">
        <v>61.37606661881</v>
      </c>
      <c r="AO51" s="28">
        <v>2.3868826860382302</v>
      </c>
      <c r="AP51" s="28">
        <v>53.862526827914202</v>
      </c>
      <c r="AQ51" s="28">
        <v>0</v>
      </c>
      <c r="AR51" s="28">
        <v>0</v>
      </c>
      <c r="AS51" s="28">
        <v>12357.1335625258</v>
      </c>
      <c r="AT51" s="28">
        <v>0</v>
      </c>
      <c r="AU51" s="28">
        <v>2680.20129025501</v>
      </c>
      <c r="AV51" s="28">
        <v>0</v>
      </c>
      <c r="AW51" s="28">
        <v>6.9994538977529404</v>
      </c>
      <c r="AX51" s="28">
        <v>0.95892451926130495</v>
      </c>
      <c r="AY51" s="28">
        <v>6.6101591736635805E-4</v>
      </c>
      <c r="AZ51" s="28">
        <v>60.790688410188601</v>
      </c>
      <c r="BA51" s="28">
        <v>0</v>
      </c>
      <c r="BB51" s="28">
        <v>0.13804145637432599</v>
      </c>
      <c r="BC51" s="28">
        <v>2.6920162306495999E-3</v>
      </c>
      <c r="BD51" s="28">
        <v>10.2437639522624</v>
      </c>
      <c r="BE51" s="28">
        <v>9.0751083988738905</v>
      </c>
      <c r="BF51" s="28">
        <v>0.740096571058383</v>
      </c>
      <c r="BG51" s="28">
        <v>988.57070711045696</v>
      </c>
      <c r="BH51" s="28">
        <v>0.69864299740256897</v>
      </c>
      <c r="BI51" s="28">
        <v>3.7696410204851198</v>
      </c>
      <c r="BK51" s="97">
        <f t="shared" si="14"/>
        <v>2.7111882548989392</v>
      </c>
      <c r="BL51" s="40">
        <f t="shared" si="15"/>
        <v>9.6043512373746691E-3</v>
      </c>
      <c r="BM51" s="40">
        <f t="shared" si="16"/>
        <v>9.6043828381633684E-3</v>
      </c>
      <c r="BN51" s="40">
        <f t="shared" si="17"/>
        <v>1.1742843808754885E-2</v>
      </c>
      <c r="BO51" s="40">
        <f t="shared" si="18"/>
        <v>6.2097410964905035E-3</v>
      </c>
      <c r="BP51" s="40">
        <f t="shared" si="19"/>
        <v>2.3813780534597619E-2</v>
      </c>
      <c r="BQ51" s="40">
        <f t="shared" si="20"/>
        <v>8.9286998990464519E-3</v>
      </c>
      <c r="BR51" s="40">
        <f t="shared" si="21"/>
        <v>2.3816825050331537E-2</v>
      </c>
      <c r="BS51" s="40">
        <f t="shared" si="22"/>
        <v>1.4915814876506006E-2</v>
      </c>
      <c r="BT51" s="40">
        <f t="shared" si="23"/>
        <v>8.9862924273357587E-3</v>
      </c>
      <c r="BU51" s="40">
        <f t="shared" si="24"/>
        <v>1.4904209235698735E-2</v>
      </c>
      <c r="BV51" s="40">
        <f t="shared" si="25"/>
        <v>2.3815476908185931E-2</v>
      </c>
      <c r="BW51" s="40">
        <f t="shared" si="26"/>
        <v>2.3817747350028132E-2</v>
      </c>
      <c r="BX51" s="40">
        <f t="shared" si="27"/>
        <v>2.3815695279119396E-2</v>
      </c>
      <c r="BY51" s="40"/>
      <c r="BZ51" s="40"/>
      <c r="CA51" s="40"/>
    </row>
    <row r="52" spans="1:79" x14ac:dyDescent="0.25"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</row>
    <row r="53" spans="1:79" x14ac:dyDescent="0.25"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</row>
    <row r="54" spans="1:79" x14ac:dyDescent="0.25">
      <c r="A54" s="32" t="s">
        <v>338</v>
      </c>
      <c r="B54" s="17">
        <v>321.89891312999998</v>
      </c>
      <c r="C54" s="17">
        <v>25.846390867</v>
      </c>
      <c r="D54" s="17">
        <v>0.13137936140000001</v>
      </c>
      <c r="E54" s="17">
        <v>3.1232138E-3</v>
      </c>
      <c r="F54" s="17">
        <v>9.7112600000000003E-5</v>
      </c>
      <c r="G54" s="17">
        <v>2.1503266E-2</v>
      </c>
      <c r="H54" s="5">
        <v>5.9946114E-6</v>
      </c>
      <c r="I54" s="17">
        <v>3.1565213450999998</v>
      </c>
      <c r="J54" s="17">
        <v>0.21132104460000001</v>
      </c>
      <c r="K54" s="17">
        <v>4.0147700699999997E-2</v>
      </c>
      <c r="L54" s="17">
        <v>2.3978400000000001E-5</v>
      </c>
      <c r="M54" s="17">
        <v>4.3041269999999999E-4</v>
      </c>
      <c r="N54" s="17">
        <v>3.4049360000000002E-4</v>
      </c>
      <c r="P54" s="17" t="s">
        <v>339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K54" s="97" t="e">
        <f t="shared" ref="BK54:BK56" si="28">AU54/BG54</f>
        <v>#DIV/0!</v>
      </c>
      <c r="BL54" s="40">
        <f t="shared" ref="BL54:BL56" si="29">(AS54-B54)/(B54+1E-50)</f>
        <v>-1</v>
      </c>
      <c r="BM54" s="40">
        <f t="shared" ref="BM54:BM56" si="30">(BG54-C54)/(C54+1E-50)</f>
        <v>-1</v>
      </c>
      <c r="BN54" s="40">
        <f t="shared" ref="BN54:BN56" si="31">(U54-D54)/(D54+1E-50)</f>
        <v>-1</v>
      </c>
      <c r="BO54" s="40">
        <f t="shared" ref="BO54:BO56" si="32">(X54-E54)/(E54+1E-50)</f>
        <v>-1</v>
      </c>
      <c r="BP54" s="40">
        <f t="shared" ref="BP54:BP56" si="33">(Z54-F54)/(F54+1E-50)</f>
        <v>-1</v>
      </c>
      <c r="BQ54" s="40">
        <f t="shared" ref="BQ54:BQ56" si="34">(AB54-G54)/(G54+1E-50)</f>
        <v>-1</v>
      </c>
      <c r="BR54" s="40">
        <f t="shared" ref="BR54:BR56" si="35">(AA54-H54)/(H54+1E-50)</f>
        <v>-1</v>
      </c>
      <c r="BS54" s="40">
        <f t="shared" ref="BS54:BS56" si="36">(AP54-I54)/(I54+1E-50)</f>
        <v>-1</v>
      </c>
      <c r="BT54" s="40">
        <f t="shared" ref="BT54:BT56" si="37">(BE54-J54)/(J54+1E-50)</f>
        <v>-1</v>
      </c>
      <c r="BU54" s="40">
        <f t="shared" ref="BU54:BU56" si="38">(BH54-K54)/(K54+1E-50)</f>
        <v>-1</v>
      </c>
      <c r="BV54" s="40">
        <f t="shared" ref="BV54:BV56" si="39">(AY54-L54)/(L54+1E-50)</f>
        <v>-1</v>
      </c>
      <c r="BW54" s="40">
        <f t="shared" ref="BW54:BW56" si="40">(AJ54-M54)/(M54+1E-50)</f>
        <v>-1</v>
      </c>
      <c r="BX54" s="40">
        <f t="shared" ref="BX54:BX56" si="41">(S54-N54)/(N54+1E-50)</f>
        <v>-1</v>
      </c>
    </row>
    <row r="55" spans="1:79" x14ac:dyDescent="0.25">
      <c r="A55" s="32" t="s">
        <v>340</v>
      </c>
      <c r="B55" s="17">
        <v>21.052904412</v>
      </c>
      <c r="C55" s="17">
        <v>1.6842322657</v>
      </c>
      <c r="D55" s="17">
        <v>8.8380876000000008E-3</v>
      </c>
      <c r="E55" s="17">
        <v>1.8012289999999999E-4</v>
      </c>
      <c r="F55" s="17">
        <v>3.6461300000000003E-5</v>
      </c>
      <c r="G55" s="17">
        <v>1.3556829000000001E-3</v>
      </c>
      <c r="H55" s="5">
        <v>2.9169074000000001E-6</v>
      </c>
      <c r="I55" s="17">
        <v>0.22290449979999999</v>
      </c>
      <c r="J55" s="17">
        <v>1.26256817E-2</v>
      </c>
      <c r="K55" s="17">
        <v>2.8833484000000001E-3</v>
      </c>
      <c r="L55" s="5">
        <v>8.7507217999999994E-6</v>
      </c>
      <c r="M55" s="17">
        <v>1.6188840000000001E-4</v>
      </c>
      <c r="N55" s="17">
        <v>1.2834390000000001E-4</v>
      </c>
      <c r="P55" s="17" t="s">
        <v>340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K55" s="97" t="e">
        <f t="shared" si="28"/>
        <v>#DIV/0!</v>
      </c>
      <c r="BL55" s="40">
        <f t="shared" si="29"/>
        <v>-1</v>
      </c>
      <c r="BM55" s="40">
        <f t="shared" si="30"/>
        <v>-1</v>
      </c>
      <c r="BN55" s="40">
        <f t="shared" si="31"/>
        <v>-1</v>
      </c>
      <c r="BO55" s="40">
        <f t="shared" si="32"/>
        <v>-1</v>
      </c>
      <c r="BP55" s="40">
        <f t="shared" si="33"/>
        <v>-1</v>
      </c>
      <c r="BQ55" s="40">
        <f t="shared" si="34"/>
        <v>-1</v>
      </c>
      <c r="BR55" s="40">
        <f t="shared" si="35"/>
        <v>-1</v>
      </c>
      <c r="BS55" s="40">
        <f t="shared" si="36"/>
        <v>-1</v>
      </c>
      <c r="BT55" s="40">
        <f t="shared" si="37"/>
        <v>-1</v>
      </c>
      <c r="BU55" s="40">
        <f t="shared" si="38"/>
        <v>-1</v>
      </c>
      <c r="BV55" s="40">
        <f t="shared" si="39"/>
        <v>-1</v>
      </c>
      <c r="BW55" s="40">
        <f t="shared" si="40"/>
        <v>-1</v>
      </c>
      <c r="BX55" s="40">
        <f t="shared" si="41"/>
        <v>-1</v>
      </c>
    </row>
    <row r="56" spans="1:79" x14ac:dyDescent="0.25">
      <c r="A56" s="32" t="s">
        <v>341</v>
      </c>
      <c r="B56" s="17">
        <v>259.35103435000002</v>
      </c>
      <c r="C56" s="17">
        <v>20.748083607000002</v>
      </c>
      <c r="D56" s="17">
        <v>0.22859191000000001</v>
      </c>
      <c r="E56" s="17">
        <v>4.9605020000000001E-4</v>
      </c>
      <c r="F56" s="17">
        <v>2.0814300000000002E-5</v>
      </c>
      <c r="G56" s="17">
        <v>5.8858347000000002E-3</v>
      </c>
      <c r="H56" s="5">
        <v>1.6651416000000001E-6</v>
      </c>
      <c r="I56" s="17">
        <v>5.7428644430000002</v>
      </c>
      <c r="J56" s="17">
        <v>7.9000140299999994E-2</v>
      </c>
      <c r="K56" s="17">
        <v>7.4576084000000001E-2</v>
      </c>
      <c r="L56" s="5">
        <v>4.9954259999999999E-6</v>
      </c>
      <c r="M56" s="17">
        <v>9.2415400000000003E-5</v>
      </c>
      <c r="N56" s="17">
        <v>7.32662E-5</v>
      </c>
      <c r="P56" s="17" t="s">
        <v>341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K56" s="97" t="e">
        <f t="shared" si="28"/>
        <v>#DIV/0!</v>
      </c>
      <c r="BL56" s="40">
        <f t="shared" si="29"/>
        <v>-1</v>
      </c>
      <c r="BM56" s="40">
        <f t="shared" si="30"/>
        <v>-1</v>
      </c>
      <c r="BN56" s="40">
        <f t="shared" si="31"/>
        <v>-1</v>
      </c>
      <c r="BO56" s="40">
        <f t="shared" si="32"/>
        <v>-1</v>
      </c>
      <c r="BP56" s="40">
        <f t="shared" si="33"/>
        <v>-1</v>
      </c>
      <c r="BQ56" s="40">
        <f t="shared" si="34"/>
        <v>-1</v>
      </c>
      <c r="BR56" s="40">
        <f t="shared" si="35"/>
        <v>-1</v>
      </c>
      <c r="BS56" s="40">
        <f t="shared" si="36"/>
        <v>-1</v>
      </c>
      <c r="BT56" s="40">
        <f t="shared" si="37"/>
        <v>-1</v>
      </c>
      <c r="BU56" s="40">
        <f t="shared" si="38"/>
        <v>-1</v>
      </c>
      <c r="BV56" s="40">
        <f t="shared" si="39"/>
        <v>-1</v>
      </c>
      <c r="BW56" s="40">
        <f t="shared" si="40"/>
        <v>-1</v>
      </c>
      <c r="BX56" s="40">
        <f t="shared" si="41"/>
        <v>-1</v>
      </c>
    </row>
    <row r="57" spans="1:79" x14ac:dyDescent="0.25">
      <c r="A57" s="32" t="s">
        <v>342</v>
      </c>
      <c r="B57" s="15"/>
      <c r="C57" s="15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</row>
    <row r="58" spans="1:79" x14ac:dyDescent="0.25">
      <c r="A58" s="32" t="s">
        <v>343</v>
      </c>
      <c r="B58" s="15"/>
      <c r="C58" s="15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</row>
    <row r="59" spans="1:79" x14ac:dyDescent="0.25">
      <c r="A59" s="17" t="s">
        <v>372</v>
      </c>
      <c r="B59" s="15"/>
      <c r="C59" s="15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</row>
    <row r="60" spans="1:79" x14ac:dyDescent="0.25">
      <c r="B60" s="15"/>
      <c r="C60" s="15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</row>
    <row r="61" spans="1:79" x14ac:dyDescent="0.25">
      <c r="A61" s="1" t="s">
        <v>348</v>
      </c>
      <c r="B61" s="1">
        <f>SUM(B3:B59)</f>
        <v>2694170.3813190428</v>
      </c>
      <c r="C61" s="1">
        <f t="shared" ref="C61:L61" si="42">SUM(C3:C59)</f>
        <v>215530.98772768068</v>
      </c>
      <c r="D61" s="1">
        <f t="shared" si="42"/>
        <v>1729.3394734771998</v>
      </c>
      <c r="E61" s="1">
        <f t="shared" si="42"/>
        <v>452.85093899579999</v>
      </c>
      <c r="F61" s="1">
        <f t="shared" si="42"/>
        <v>101.99411712990002</v>
      </c>
      <c r="G61" s="1">
        <f t="shared" si="42"/>
        <v>76.373984050100006</v>
      </c>
      <c r="H61" s="1">
        <f t="shared" si="42"/>
        <v>8.1548136023604005</v>
      </c>
      <c r="I61" s="1">
        <f t="shared" si="42"/>
        <v>19796.856167132297</v>
      </c>
      <c r="J61" s="1">
        <f t="shared" si="42"/>
        <v>1123.0815447598002</v>
      </c>
      <c r="K61" s="1">
        <f t="shared" si="42"/>
        <v>224.91393943489993</v>
      </c>
      <c r="L61" s="1">
        <f t="shared" si="42"/>
        <v>24.480372678047797</v>
      </c>
      <c r="M61" s="39"/>
      <c r="N61" s="39"/>
      <c r="O61" s="1"/>
      <c r="Q61" s="39">
        <f t="shared" ref="Q61" si="43">SUM(Q3:Q54)</f>
        <v>14469.145013656091</v>
      </c>
      <c r="R61" s="39">
        <f t="shared" ref="R61:BI61" si="44">SUM(R3:R54)</f>
        <v>7302.628871402595</v>
      </c>
      <c r="S61" s="39">
        <f t="shared" si="44"/>
        <v>360.95138080788405</v>
      </c>
      <c r="T61" s="39">
        <f t="shared" si="44"/>
        <v>1735.1137841610573</v>
      </c>
      <c r="U61" s="39">
        <f t="shared" si="44"/>
        <v>1735.1137841610573</v>
      </c>
      <c r="V61" s="39">
        <f t="shared" si="44"/>
        <v>2006.2017261910746</v>
      </c>
      <c r="W61" s="39"/>
      <c r="X61" s="39">
        <f t="shared" si="44"/>
        <v>454.36418062522557</v>
      </c>
      <c r="Y61" s="39">
        <f t="shared" si="44"/>
        <v>6313761.8339661201</v>
      </c>
      <c r="Z61" s="39">
        <f t="shared" si="44"/>
        <v>102.54401505361466</v>
      </c>
      <c r="AA61" s="39">
        <f t="shared" si="44"/>
        <v>8.1987844970123778</v>
      </c>
      <c r="AB61" s="39">
        <f t="shared" si="44"/>
        <v>76.660043882269861</v>
      </c>
      <c r="AC61" s="39">
        <f t="shared" si="44"/>
        <v>0</v>
      </c>
      <c r="AD61" s="39">
        <f t="shared" si="44"/>
        <v>337315.52478219237</v>
      </c>
      <c r="AE61" s="39">
        <f t="shared" si="44"/>
        <v>0</v>
      </c>
      <c r="AF61" s="39">
        <f t="shared" si="44"/>
        <v>105427.68698232679</v>
      </c>
      <c r="AG61" s="39">
        <f t="shared" si="44"/>
        <v>0</v>
      </c>
      <c r="AH61" s="39"/>
      <c r="AI61" s="39"/>
      <c r="AJ61" s="39">
        <f t="shared" si="44"/>
        <v>455.2933863659141</v>
      </c>
      <c r="AK61" s="39">
        <f t="shared" si="44"/>
        <v>392.07071418896066</v>
      </c>
      <c r="AL61" s="39">
        <f t="shared" si="44"/>
        <v>517.04677425894931</v>
      </c>
      <c r="AM61" s="39"/>
      <c r="AN61" s="39">
        <f t="shared" si="44"/>
        <v>27736.203531331827</v>
      </c>
      <c r="AO61" s="39">
        <f t="shared" si="44"/>
        <v>802.41763122772045</v>
      </c>
      <c r="AP61" s="39">
        <f t="shared" si="44"/>
        <v>19916.650430227226</v>
      </c>
      <c r="AQ61" s="39"/>
      <c r="AR61" s="39"/>
      <c r="AS61" s="39">
        <f t="shared" si="44"/>
        <v>2704674.6094206166</v>
      </c>
      <c r="AT61" s="39">
        <f t="shared" si="44"/>
        <v>0</v>
      </c>
      <c r="AU61" s="39">
        <f t="shared" si="44"/>
        <v>561004.34906431334</v>
      </c>
      <c r="AV61" s="39">
        <f t="shared" si="44"/>
        <v>0</v>
      </c>
      <c r="AW61" s="39">
        <f t="shared" si="44"/>
        <v>917.8519624156952</v>
      </c>
      <c r="AX61" s="39"/>
      <c r="AY61" s="39">
        <f t="shared" si="44"/>
        <v>24.612357178440689</v>
      </c>
      <c r="AZ61" s="39">
        <f t="shared" si="44"/>
        <v>16331.150888212462</v>
      </c>
      <c r="BA61" s="39">
        <f t="shared" si="44"/>
        <v>0</v>
      </c>
      <c r="BB61" s="39">
        <f t="shared" si="44"/>
        <v>289.32145859531624</v>
      </c>
      <c r="BC61" s="39">
        <f t="shared" si="44"/>
        <v>100.22611711850243</v>
      </c>
      <c r="BD61" s="39">
        <f t="shared" si="44"/>
        <v>1895.601981235955</v>
      </c>
      <c r="BE61" s="39">
        <f t="shared" si="44"/>
        <v>1126.9007241864877</v>
      </c>
      <c r="BF61" s="39">
        <f t="shared" si="44"/>
        <v>4166.4322218947391</v>
      </c>
      <c r="BG61" s="39">
        <f t="shared" si="44"/>
        <v>216371.21976875036</v>
      </c>
      <c r="BH61" s="39">
        <f t="shared" si="44"/>
        <v>226.29630612161591</v>
      </c>
      <c r="BI61" s="39">
        <f t="shared" si="44"/>
        <v>889.89031681352787</v>
      </c>
    </row>
    <row r="62" spans="1:79" x14ac:dyDescent="0.25">
      <c r="A62" s="17" t="s">
        <v>222</v>
      </c>
      <c r="B62" s="1">
        <f t="shared" ref="B62:N62" si="45">SUM(B2:B51)</f>
        <v>2693568.0784671502</v>
      </c>
      <c r="C62" s="1">
        <f t="shared" si="45"/>
        <v>215482.70902094099</v>
      </c>
      <c r="D62" s="39">
        <f t="shared" si="45"/>
        <v>1728.9706641181999</v>
      </c>
      <c r="E62" s="39">
        <f t="shared" si="45"/>
        <v>452.84713960889997</v>
      </c>
      <c r="F62" s="39">
        <f t="shared" si="45"/>
        <v>101.99396274170002</v>
      </c>
      <c r="G62" s="39">
        <f t="shared" si="45"/>
        <v>76.345239266500016</v>
      </c>
      <c r="H62" s="39">
        <f t="shared" si="45"/>
        <v>8.1548030257000015</v>
      </c>
      <c r="I62" s="39">
        <f t="shared" si="45"/>
        <v>19787.733876844399</v>
      </c>
      <c r="J62" s="39">
        <f t="shared" si="45"/>
        <v>1122.7785978932002</v>
      </c>
      <c r="K62" s="39">
        <f t="shared" si="45"/>
        <v>224.79633230179994</v>
      </c>
      <c r="L62" s="39">
        <f t="shared" si="45"/>
        <v>24.480334953499995</v>
      </c>
      <c r="M62" s="39">
        <f t="shared" si="45"/>
        <v>452.85115804470001</v>
      </c>
      <c r="N62" s="39">
        <f t="shared" si="45"/>
        <v>359.01518190109999</v>
      </c>
      <c r="Q62" s="1">
        <f t="shared" ref="Q62:BI62" si="46">SUM(Q2:Q51)</f>
        <v>14469.145013656091</v>
      </c>
      <c r="R62" s="1">
        <f t="shared" si="46"/>
        <v>7302.628871402595</v>
      </c>
      <c r="S62" s="1">
        <f t="shared" si="46"/>
        <v>360.95138080788405</v>
      </c>
      <c r="T62" s="1">
        <f t="shared" si="46"/>
        <v>1735.1137841610573</v>
      </c>
      <c r="U62" s="1">
        <f t="shared" si="46"/>
        <v>1735.1137841610573</v>
      </c>
      <c r="V62" s="1">
        <f t="shared" si="46"/>
        <v>2006.2017261910746</v>
      </c>
      <c r="W62" s="1">
        <f t="shared" si="46"/>
        <v>3031.5339724583255</v>
      </c>
      <c r="X62" s="1">
        <f t="shared" si="46"/>
        <v>454.36418062522557</v>
      </c>
      <c r="Y62" s="1">
        <f t="shared" si="46"/>
        <v>6313761.8339661201</v>
      </c>
      <c r="Z62" s="1">
        <f t="shared" si="46"/>
        <v>102.54401505361466</v>
      </c>
      <c r="AA62" s="1">
        <f t="shared" si="46"/>
        <v>8.1987844970123778</v>
      </c>
      <c r="AB62" s="1">
        <f t="shared" si="46"/>
        <v>76.660043882269861</v>
      </c>
      <c r="AC62" s="1">
        <f t="shared" si="46"/>
        <v>0</v>
      </c>
      <c r="AD62" s="1">
        <f t="shared" si="46"/>
        <v>337315.52478219237</v>
      </c>
      <c r="AE62" s="1">
        <f t="shared" si="46"/>
        <v>0</v>
      </c>
      <c r="AF62" s="1">
        <f t="shared" si="46"/>
        <v>105427.68698232679</v>
      </c>
      <c r="AG62" s="1">
        <f t="shared" si="46"/>
        <v>0</v>
      </c>
      <c r="AH62" s="1">
        <f t="shared" si="46"/>
        <v>0</v>
      </c>
      <c r="AI62" s="1">
        <f t="shared" si="46"/>
        <v>0</v>
      </c>
      <c r="AJ62" s="1">
        <f t="shared" si="46"/>
        <v>455.2933863659141</v>
      </c>
      <c r="AK62" s="1">
        <f t="shared" si="46"/>
        <v>392.07071418896066</v>
      </c>
      <c r="AL62" s="1">
        <f t="shared" si="46"/>
        <v>517.04677425894931</v>
      </c>
      <c r="AM62" s="1">
        <f t="shared" si="46"/>
        <v>0</v>
      </c>
      <c r="AN62" s="1">
        <f t="shared" si="46"/>
        <v>27736.203531331827</v>
      </c>
      <c r="AO62" s="1">
        <f t="shared" si="46"/>
        <v>802.41763122772045</v>
      </c>
      <c r="AP62" s="1">
        <f t="shared" si="46"/>
        <v>19916.650430227226</v>
      </c>
      <c r="AQ62" s="1">
        <f t="shared" si="46"/>
        <v>0</v>
      </c>
      <c r="AR62" s="1">
        <f t="shared" si="46"/>
        <v>0</v>
      </c>
      <c r="AS62" s="1">
        <f t="shared" si="46"/>
        <v>2704674.6094206166</v>
      </c>
      <c r="AT62" s="1">
        <f t="shared" si="46"/>
        <v>0</v>
      </c>
      <c r="AU62" s="1">
        <f t="shared" si="46"/>
        <v>561004.34906431334</v>
      </c>
      <c r="AV62" s="1">
        <f t="shared" si="46"/>
        <v>0</v>
      </c>
      <c r="AW62" s="1">
        <f t="shared" si="46"/>
        <v>917.8519624156952</v>
      </c>
      <c r="AX62" s="1">
        <f t="shared" si="46"/>
        <v>1235.1659247357495</v>
      </c>
      <c r="AY62" s="1">
        <f t="shared" si="46"/>
        <v>24.612357178440689</v>
      </c>
      <c r="AZ62" s="1">
        <f t="shared" si="46"/>
        <v>16331.150888212462</v>
      </c>
      <c r="BA62" s="1">
        <f t="shared" si="46"/>
        <v>0</v>
      </c>
      <c r="BB62" s="1">
        <f t="shared" si="46"/>
        <v>289.32145859531624</v>
      </c>
      <c r="BC62" s="1">
        <f t="shared" si="46"/>
        <v>100.22611711850243</v>
      </c>
      <c r="BD62" s="1">
        <f t="shared" si="46"/>
        <v>1895.601981235955</v>
      </c>
      <c r="BE62" s="1">
        <f t="shared" si="46"/>
        <v>1126.9007241864877</v>
      </c>
      <c r="BF62" s="1">
        <f t="shared" si="46"/>
        <v>4166.4322218947391</v>
      </c>
      <c r="BG62" s="1">
        <f t="shared" si="46"/>
        <v>216371.21976875036</v>
      </c>
      <c r="BH62" s="1">
        <f t="shared" si="46"/>
        <v>226.29630612161591</v>
      </c>
      <c r="BI62" s="1">
        <f t="shared" si="46"/>
        <v>889.89031681352787</v>
      </c>
    </row>
    <row r="63" spans="1:79" x14ac:dyDescent="0.25">
      <c r="A63" s="17" t="s">
        <v>223</v>
      </c>
      <c r="B63" s="15">
        <f t="shared" ref="B63:L63" si="47">+B3+B5+B8+B9+B11+B12+B14+B15+B16+B17+B18+B19+B20+B21+B22+B23+B24+B25+B26+B28+B30+B31+B33+B34+B35+B36+B37+B39+B40+B41+B42+B43+B44+B46+B47+B49+B50</f>
        <v>2172708.9070315501</v>
      </c>
      <c r="C63" s="15">
        <f t="shared" si="47"/>
        <v>173816.71247613101</v>
      </c>
      <c r="D63" s="28">
        <f t="shared" si="47"/>
        <v>1314.9286900118002</v>
      </c>
      <c r="E63" s="28">
        <f t="shared" si="47"/>
        <v>432.57617427109994</v>
      </c>
      <c r="F63" s="28">
        <f t="shared" si="47"/>
        <v>96.048140225599994</v>
      </c>
      <c r="G63" s="28">
        <f t="shared" si="47"/>
        <v>63.188259831900005</v>
      </c>
      <c r="H63" s="28">
        <f t="shared" si="47"/>
        <v>7.6838512784999988</v>
      </c>
      <c r="I63" s="28">
        <f t="shared" si="47"/>
        <v>10010.2360758504</v>
      </c>
      <c r="J63" s="28">
        <f t="shared" si="47"/>
        <v>948.90929755600018</v>
      </c>
      <c r="K63" s="28">
        <f t="shared" si="47"/>
        <v>99.666819755100022</v>
      </c>
      <c r="L63" s="28">
        <f t="shared" si="47"/>
        <v>23.051553768799998</v>
      </c>
      <c r="M63" s="28"/>
      <c r="N63" s="28"/>
      <c r="O63" s="15"/>
    </row>
    <row r="64" spans="1:79" x14ac:dyDescent="0.25">
      <c r="B64" s="15"/>
      <c r="C64" s="15"/>
    </row>
    <row r="65" spans="2:3" x14ac:dyDescent="0.25">
      <c r="B65" s="15"/>
      <c r="C65" s="15"/>
    </row>
    <row r="66" spans="2:3" x14ac:dyDescent="0.25">
      <c r="B66" s="15"/>
      <c r="C66" s="15"/>
    </row>
    <row r="67" spans="2:3" x14ac:dyDescent="0.25">
      <c r="B67" s="15"/>
      <c r="C67" s="15"/>
    </row>
    <row r="68" spans="2:3" x14ac:dyDescent="0.25">
      <c r="B68" s="15"/>
      <c r="C68" s="15"/>
    </row>
    <row r="69" spans="2:3" x14ac:dyDescent="0.25">
      <c r="B69" s="15"/>
      <c r="C69" s="15"/>
    </row>
    <row r="70" spans="2:3" x14ac:dyDescent="0.25">
      <c r="B70" s="15"/>
      <c r="C70" s="15"/>
    </row>
    <row r="71" spans="2:3" x14ac:dyDescent="0.25">
      <c r="B71" s="15"/>
      <c r="C71" s="15"/>
    </row>
    <row r="72" spans="2:3" x14ac:dyDescent="0.25">
      <c r="B72" s="15"/>
      <c r="C72" s="15"/>
    </row>
    <row r="73" spans="2:3" x14ac:dyDescent="0.25">
      <c r="B73" s="15"/>
      <c r="C73" s="15"/>
    </row>
    <row r="74" spans="2:3" x14ac:dyDescent="0.25">
      <c r="B74" s="15"/>
      <c r="C74" s="15"/>
    </row>
    <row r="75" spans="2:3" x14ac:dyDescent="0.25">
      <c r="B75" s="15"/>
      <c r="C75" s="15"/>
    </row>
    <row r="76" spans="2:3" x14ac:dyDescent="0.25">
      <c r="B76" s="15"/>
      <c r="C76" s="15"/>
    </row>
    <row r="77" spans="2:3" x14ac:dyDescent="0.25">
      <c r="B77" s="15"/>
      <c r="C77" s="15"/>
    </row>
    <row r="78" spans="2:3" x14ac:dyDescent="0.25">
      <c r="B78" s="15"/>
      <c r="C78" s="15"/>
    </row>
    <row r="79" spans="2:3" x14ac:dyDescent="0.25">
      <c r="B79" s="15"/>
      <c r="C79" s="15"/>
    </row>
    <row r="80" spans="2:3" x14ac:dyDescent="0.25">
      <c r="B80" s="15"/>
      <c r="C80" s="15"/>
    </row>
    <row r="81" spans="2:3" x14ac:dyDescent="0.25">
      <c r="B81" s="15"/>
      <c r="C81" s="15"/>
    </row>
    <row r="82" spans="2:3" x14ac:dyDescent="0.25">
      <c r="B82" s="15"/>
      <c r="C82" s="15"/>
    </row>
    <row r="83" spans="2:3" x14ac:dyDescent="0.25">
      <c r="B83" s="15"/>
      <c r="C83" s="15"/>
    </row>
    <row r="84" spans="2:3" x14ac:dyDescent="0.25">
      <c r="B84" s="15"/>
      <c r="C84" s="15"/>
    </row>
    <row r="85" spans="2:3" x14ac:dyDescent="0.25">
      <c r="B85" s="15"/>
      <c r="C85" s="15"/>
    </row>
    <row r="86" spans="2:3" x14ac:dyDescent="0.25">
      <c r="B86" s="15"/>
      <c r="C86" s="15"/>
    </row>
    <row r="87" spans="2:3" x14ac:dyDescent="0.25">
      <c r="B87" s="15"/>
      <c r="C87" s="15"/>
    </row>
    <row r="88" spans="2:3" x14ac:dyDescent="0.25">
      <c r="B88" s="15"/>
      <c r="C88" s="15"/>
    </row>
    <row r="89" spans="2:3" x14ac:dyDescent="0.25">
      <c r="B89" s="15"/>
      <c r="C89" s="15"/>
    </row>
    <row r="90" spans="2:3" x14ac:dyDescent="0.25">
      <c r="B90" s="15"/>
      <c r="C90" s="15"/>
    </row>
    <row r="91" spans="2:3" x14ac:dyDescent="0.25">
      <c r="B91" s="15"/>
      <c r="C91" s="15"/>
    </row>
    <row r="92" spans="2:3" x14ac:dyDescent="0.25">
      <c r="B92" s="15"/>
      <c r="C92" s="15"/>
    </row>
    <row r="93" spans="2:3" x14ac:dyDescent="0.25">
      <c r="B93" s="15"/>
      <c r="C93" s="15"/>
    </row>
    <row r="94" spans="2:3" x14ac:dyDescent="0.25">
      <c r="B94" s="15"/>
      <c r="C94" s="15"/>
    </row>
    <row r="95" spans="2:3" x14ac:dyDescent="0.25">
      <c r="B95" s="15"/>
      <c r="C95" s="15"/>
    </row>
    <row r="96" spans="2:3" x14ac:dyDescent="0.25">
      <c r="B96" s="15"/>
      <c r="C96" s="15"/>
    </row>
    <row r="97" spans="2:3" x14ac:dyDescent="0.25">
      <c r="B97" s="15"/>
      <c r="C97" s="15"/>
    </row>
    <row r="98" spans="2:3" x14ac:dyDescent="0.25">
      <c r="B98" s="15"/>
      <c r="C98" s="15"/>
    </row>
    <row r="99" spans="2:3" x14ac:dyDescent="0.25">
      <c r="B99" s="15"/>
      <c r="C99" s="15"/>
    </row>
    <row r="100" spans="2:3" x14ac:dyDescent="0.25">
      <c r="B100" s="15"/>
      <c r="C100" s="15"/>
    </row>
    <row r="101" spans="2:3" x14ac:dyDescent="0.25">
      <c r="B101" s="15"/>
      <c r="C101" s="15"/>
    </row>
    <row r="102" spans="2:3" x14ac:dyDescent="0.25">
      <c r="B102" s="15"/>
      <c r="C102" s="15"/>
    </row>
    <row r="103" spans="2:3" x14ac:dyDescent="0.25">
      <c r="B103" s="15"/>
      <c r="C103" s="15"/>
    </row>
    <row r="104" spans="2:3" x14ac:dyDescent="0.25">
      <c r="B104" s="15"/>
      <c r="C104" s="15"/>
    </row>
    <row r="105" spans="2:3" x14ac:dyDescent="0.25">
      <c r="B105" s="15"/>
      <c r="C105" s="15"/>
    </row>
    <row r="106" spans="2:3" x14ac:dyDescent="0.25">
      <c r="B106" s="15"/>
      <c r="C106" s="15"/>
    </row>
    <row r="107" spans="2:3" x14ac:dyDescent="0.25">
      <c r="B107" s="15"/>
      <c r="C107" s="15"/>
    </row>
    <row r="108" spans="2:3" x14ac:dyDescent="0.25">
      <c r="B108" s="15"/>
      <c r="C108" s="15"/>
    </row>
    <row r="109" spans="2:3" x14ac:dyDescent="0.25">
      <c r="B109" s="15"/>
      <c r="C109" s="15"/>
    </row>
    <row r="110" spans="2:3" x14ac:dyDescent="0.25">
      <c r="B110" s="15"/>
      <c r="C110" s="15"/>
    </row>
    <row r="111" spans="2:3" x14ac:dyDescent="0.25">
      <c r="B111" s="15"/>
      <c r="C111" s="15"/>
    </row>
    <row r="112" spans="2:3" x14ac:dyDescent="0.25">
      <c r="B112" s="15"/>
      <c r="C112" s="15"/>
    </row>
    <row r="113" spans="2:3" x14ac:dyDescent="0.25">
      <c r="B113" s="15"/>
      <c r="C113" s="15"/>
    </row>
    <row r="114" spans="2:3" x14ac:dyDescent="0.25">
      <c r="B114" s="15"/>
      <c r="C114" s="15"/>
    </row>
    <row r="115" spans="2:3" x14ac:dyDescent="0.25">
      <c r="B115" s="15"/>
      <c r="C115" s="15"/>
    </row>
    <row r="116" spans="2:3" x14ac:dyDescent="0.25">
      <c r="B116" s="15"/>
      <c r="C116" s="15"/>
    </row>
    <row r="117" spans="2:3" x14ac:dyDescent="0.25">
      <c r="B117" s="15"/>
      <c r="C117" s="15"/>
    </row>
    <row r="118" spans="2:3" x14ac:dyDescent="0.25">
      <c r="B118" s="15"/>
      <c r="C118" s="15"/>
    </row>
    <row r="119" spans="2:3" x14ac:dyDescent="0.25">
      <c r="B119" s="15"/>
      <c r="C119" s="15"/>
    </row>
    <row r="120" spans="2:3" x14ac:dyDescent="0.25">
      <c r="B120" s="15"/>
      <c r="C120" s="15"/>
    </row>
    <row r="121" spans="2:3" x14ac:dyDescent="0.25">
      <c r="B121" s="15"/>
      <c r="C121" s="15"/>
    </row>
    <row r="122" spans="2:3" x14ac:dyDescent="0.25">
      <c r="B122" s="15"/>
      <c r="C122" s="15"/>
    </row>
    <row r="123" spans="2:3" x14ac:dyDescent="0.25">
      <c r="B123" s="15"/>
      <c r="C123" s="15"/>
    </row>
  </sheetData>
  <pageMargins left="0.7" right="0.7" top="0.75" bottom="0.75" header="0.3" footer="0.3"/>
  <pageSetup orientation="portrait" r:id="rId1"/>
  <ignoredErrors>
    <ignoredError sqref="BI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7"/>
  <sheetViews>
    <sheetView zoomScale="85" zoomScaleNormal="85" workbookViewId="0">
      <pane xSplit="1" ySplit="2" topLeftCell="B6" activePane="bottomRight" state="frozen"/>
      <selection pane="topRight" activeCell="AY55" sqref="AY55"/>
      <selection pane="bottomLeft" activeCell="AY55" sqref="AY55"/>
      <selection pane="bottomRight" activeCell="M18" sqref="M18"/>
    </sheetView>
  </sheetViews>
  <sheetFormatPr defaultColWidth="9.140625" defaultRowHeight="12.75" x14ac:dyDescent="0.2"/>
  <cols>
    <col min="1" max="1" width="13.42578125" style="89" customWidth="1"/>
    <col min="2" max="4" width="10.28515625" style="89" bestFit="1" customWidth="1"/>
    <col min="5" max="6" width="9.5703125" style="89" customWidth="1"/>
    <col min="7" max="8" width="11.28515625" style="89" bestFit="1" customWidth="1"/>
    <col min="9" max="10" width="10.28515625" style="89" bestFit="1" customWidth="1"/>
    <col min="11" max="12" width="10.7109375" style="89" customWidth="1"/>
    <col min="13" max="14" width="10.28515625" style="89" bestFit="1" customWidth="1"/>
    <col min="15" max="16" width="11.28515625" style="89" bestFit="1" customWidth="1"/>
    <col min="17" max="18" width="9.5703125" style="89" customWidth="1"/>
    <col min="19" max="22" width="10.28515625" style="89" bestFit="1" customWidth="1"/>
    <col min="23" max="23" width="11.28515625" style="89" bestFit="1" customWidth="1"/>
    <col min="24" max="24" width="10.28515625" style="89" bestFit="1" customWidth="1"/>
    <col min="25" max="25" width="11.28515625" style="90" bestFit="1" customWidth="1"/>
    <col min="26" max="26" width="12.7109375" style="90" bestFit="1" customWidth="1"/>
    <col min="27" max="16384" width="9.140625" style="89"/>
  </cols>
  <sheetData>
    <row r="1" spans="1:26" x14ac:dyDescent="0.2">
      <c r="B1" s="89" t="s">
        <v>373</v>
      </c>
    </row>
    <row r="2" spans="1:26" x14ac:dyDescent="0.2">
      <c r="A2" s="90" t="s">
        <v>335</v>
      </c>
      <c r="B2" s="90" t="s">
        <v>358</v>
      </c>
      <c r="C2" s="90" t="s">
        <v>32</v>
      </c>
      <c r="D2" s="90" t="s">
        <v>36</v>
      </c>
      <c r="E2" s="90" t="s">
        <v>38</v>
      </c>
      <c r="F2" s="90" t="s">
        <v>40</v>
      </c>
      <c r="G2" s="90" t="s">
        <v>360</v>
      </c>
      <c r="H2" s="90" t="s">
        <v>50</v>
      </c>
      <c r="I2" s="90" t="s">
        <v>52</v>
      </c>
      <c r="J2" s="90" t="s">
        <v>54</v>
      </c>
      <c r="K2" s="90" t="s">
        <v>56</v>
      </c>
      <c r="L2" s="90" t="s">
        <v>364</v>
      </c>
      <c r="M2" s="90" t="s">
        <v>58</v>
      </c>
      <c r="N2" s="90" t="s">
        <v>60</v>
      </c>
      <c r="O2" s="90" t="s">
        <v>66</v>
      </c>
      <c r="P2" s="90" t="s">
        <v>68</v>
      </c>
      <c r="Q2" s="90" t="s">
        <v>70</v>
      </c>
      <c r="R2" s="90" t="s">
        <v>72</v>
      </c>
      <c r="S2" s="90" t="s">
        <v>80</v>
      </c>
      <c r="T2" s="90" t="s">
        <v>158</v>
      </c>
      <c r="U2" s="90" t="s">
        <v>84</v>
      </c>
      <c r="V2" s="90" t="s">
        <v>88</v>
      </c>
      <c r="W2" s="90" t="s">
        <v>92</v>
      </c>
      <c r="X2" s="89" t="s">
        <v>134</v>
      </c>
      <c r="Y2" s="90" t="s">
        <v>142</v>
      </c>
      <c r="Z2" s="90" t="s">
        <v>374</v>
      </c>
    </row>
    <row r="3" spans="1:26" x14ac:dyDescent="0.2">
      <c r="A3" s="90" t="s">
        <v>171</v>
      </c>
      <c r="B3" s="90">
        <v>8892.6626030000007</v>
      </c>
      <c r="C3" s="90">
        <v>151822.71447000001</v>
      </c>
      <c r="D3" s="90">
        <v>13010.96444</v>
      </c>
      <c r="E3" s="90">
        <v>13010.96444</v>
      </c>
      <c r="F3" s="90">
        <v>3136.5540719999899</v>
      </c>
      <c r="G3" s="90">
        <v>78547.571989999895</v>
      </c>
      <c r="H3" s="90">
        <v>121136.65309999901</v>
      </c>
      <c r="I3" s="90">
        <v>18205.762060000001</v>
      </c>
      <c r="J3" s="90">
        <v>4446.4533090000004</v>
      </c>
      <c r="K3" s="90">
        <v>58371.154349999902</v>
      </c>
      <c r="L3" s="90">
        <v>13635.29543</v>
      </c>
      <c r="M3" s="90">
        <v>17282.49883</v>
      </c>
      <c r="N3" s="90">
        <v>17282.49883</v>
      </c>
      <c r="O3" s="90">
        <v>38897.416700000002</v>
      </c>
      <c r="P3" s="90">
        <v>830643.61775699898</v>
      </c>
      <c r="Q3" s="90">
        <v>1299.7483259999999</v>
      </c>
      <c r="R3" s="90">
        <v>75056.083478999994</v>
      </c>
      <c r="S3" s="90">
        <v>22662.5649999999</v>
      </c>
      <c r="T3" s="90">
        <v>22662.5649999999</v>
      </c>
      <c r="U3" s="90">
        <v>4957.5222439999998</v>
      </c>
      <c r="V3" s="90">
        <v>24085.787700000001</v>
      </c>
      <c r="W3" s="90">
        <v>55203.745479999998</v>
      </c>
      <c r="X3" s="90">
        <v>21855.150936999999</v>
      </c>
      <c r="Y3" s="90">
        <v>116794.49681</v>
      </c>
      <c r="Z3" s="90">
        <v>1531187.9472000001</v>
      </c>
    </row>
    <row r="4" spans="1:26" x14ac:dyDescent="0.2">
      <c r="A4" s="90" t="s">
        <v>173</v>
      </c>
      <c r="B4" s="90">
        <v>6111.1931800000002</v>
      </c>
      <c r="C4" s="90">
        <v>22029.782999999999</v>
      </c>
      <c r="D4" s="90">
        <v>8754.0782799999997</v>
      </c>
      <c r="E4" s="90">
        <v>8754.0782799999997</v>
      </c>
      <c r="F4" s="90">
        <v>1938.4655700000001</v>
      </c>
      <c r="G4" s="90">
        <v>26325.274600000001</v>
      </c>
      <c r="H4" s="90">
        <v>71257.765299999999</v>
      </c>
      <c r="I4" s="90">
        <v>10646.93002</v>
      </c>
      <c r="J4" s="90">
        <v>2660.0262600000001</v>
      </c>
      <c r="K4" s="90">
        <v>23582.373299999901</v>
      </c>
      <c r="L4" s="90">
        <v>8977.5390000000007</v>
      </c>
      <c r="M4" s="90">
        <v>13393.262919999999</v>
      </c>
      <c r="N4" s="90">
        <v>13393.262919999999</v>
      </c>
      <c r="O4" s="90">
        <v>27130.5868999999</v>
      </c>
      <c r="P4" s="90">
        <v>112731.191339999</v>
      </c>
      <c r="Q4" s="90">
        <v>757.20872899999995</v>
      </c>
      <c r="R4" s="90">
        <v>41280.471689999998</v>
      </c>
      <c r="S4" s="90">
        <v>12290.725699999901</v>
      </c>
      <c r="T4" s="90">
        <v>12290.725699999901</v>
      </c>
      <c r="U4" s="90">
        <v>3011.9761199999998</v>
      </c>
      <c r="V4" s="90">
        <v>19844.68478</v>
      </c>
      <c r="W4" s="90">
        <v>44553.249999999898</v>
      </c>
      <c r="X4" s="90">
        <v>13574.836219999899</v>
      </c>
      <c r="Y4" s="90">
        <v>54728.346199999898</v>
      </c>
      <c r="Z4" s="90">
        <v>439019.60340000002</v>
      </c>
    </row>
    <row r="5" spans="1:26" x14ac:dyDescent="0.2">
      <c r="A5" s="90" t="s">
        <v>174</v>
      </c>
      <c r="B5" s="90">
        <v>6906.0215820000003</v>
      </c>
      <c r="C5" s="90">
        <v>119911.854119999</v>
      </c>
      <c r="D5" s="90">
        <v>10017.325181</v>
      </c>
      <c r="E5" s="90">
        <v>10017.325181</v>
      </c>
      <c r="F5" s="90">
        <v>2441.9965961999901</v>
      </c>
      <c r="G5" s="90">
        <v>40959.383229999999</v>
      </c>
      <c r="H5" s="90">
        <v>94110.913619999905</v>
      </c>
      <c r="I5" s="90">
        <v>14146.327127999901</v>
      </c>
      <c r="J5" s="90">
        <v>3453.1673390000001</v>
      </c>
      <c r="K5" s="90">
        <v>37751.123899999999</v>
      </c>
      <c r="L5" s="90">
        <v>10589.1570609999</v>
      </c>
      <c r="M5" s="90">
        <v>13455.253612</v>
      </c>
      <c r="N5" s="90">
        <v>13455.253612</v>
      </c>
      <c r="O5" s="90">
        <v>32199.113000000001</v>
      </c>
      <c r="P5" s="90">
        <v>705745.4702938</v>
      </c>
      <c r="Q5" s="90">
        <v>1009.3848292</v>
      </c>
      <c r="R5" s="90">
        <v>58413.615059099997</v>
      </c>
      <c r="S5" s="90">
        <v>25599.673059999899</v>
      </c>
      <c r="T5" s="90">
        <v>25599.673059999899</v>
      </c>
      <c r="U5" s="90">
        <v>3841.4020519999899</v>
      </c>
      <c r="V5" s="90">
        <v>16626.267458999901</v>
      </c>
      <c r="W5" s="90">
        <v>41351.823019999902</v>
      </c>
      <c r="X5" s="90">
        <v>12673.4898494999</v>
      </c>
      <c r="Y5" s="90">
        <v>62674.986409999903</v>
      </c>
      <c r="Z5" s="90">
        <v>1190325.7731999999</v>
      </c>
    </row>
    <row r="6" spans="1:26" x14ac:dyDescent="0.2">
      <c r="A6" s="90" t="s">
        <v>175</v>
      </c>
      <c r="B6" s="90">
        <v>17388.569529999899</v>
      </c>
      <c r="C6" s="90">
        <v>144563.36788999999</v>
      </c>
      <c r="D6" s="90">
        <v>25112.730433999899</v>
      </c>
      <c r="E6" s="90">
        <v>25112.730433999899</v>
      </c>
      <c r="F6" s="90">
        <v>5500.1365963999997</v>
      </c>
      <c r="G6" s="90">
        <v>67091.816111999899</v>
      </c>
      <c r="H6" s="90">
        <v>209801.07631999999</v>
      </c>
      <c r="I6" s="90">
        <v>31496.286650999999</v>
      </c>
      <c r="J6" s="90">
        <v>7650.0129109999998</v>
      </c>
      <c r="K6" s="90">
        <v>69145.092676999906</v>
      </c>
      <c r="L6" s="90">
        <v>25759.135724999898</v>
      </c>
      <c r="M6" s="90">
        <v>37244.154283999997</v>
      </c>
      <c r="N6" s="90">
        <v>37244.154283999997</v>
      </c>
      <c r="O6" s="90">
        <v>79794.129409999907</v>
      </c>
      <c r="P6" s="90">
        <v>627395.38956849999</v>
      </c>
      <c r="Q6" s="90">
        <v>2228.8859117000002</v>
      </c>
      <c r="R6" s="90">
        <v>129059.39247950001</v>
      </c>
      <c r="S6" s="90">
        <v>40300.453072999997</v>
      </c>
      <c r="T6" s="90">
        <v>40300.453072999997</v>
      </c>
      <c r="U6" s="90">
        <v>8858.5594209999999</v>
      </c>
      <c r="V6" s="90">
        <v>55057.733199000002</v>
      </c>
      <c r="W6" s="90">
        <v>125586.23884999999</v>
      </c>
      <c r="X6" s="90">
        <v>24833.878596099901</v>
      </c>
      <c r="Y6" s="90">
        <v>149035.20604099901</v>
      </c>
      <c r="Z6" s="90">
        <v>1623942.20709999</v>
      </c>
    </row>
    <row r="7" spans="1:26" x14ac:dyDescent="0.2">
      <c r="A7" s="90" t="s">
        <v>176</v>
      </c>
      <c r="B7" s="90">
        <v>4837.2818721999902</v>
      </c>
      <c r="C7" s="90">
        <v>19414.595373</v>
      </c>
      <c r="D7" s="90">
        <v>7012.8108539000004</v>
      </c>
      <c r="E7" s="90">
        <v>7012.8108539000004</v>
      </c>
      <c r="F7" s="90">
        <v>1604.6142738999899</v>
      </c>
      <c r="G7" s="90">
        <v>23081.059608899999</v>
      </c>
      <c r="H7" s="90">
        <v>61312.038688999899</v>
      </c>
      <c r="I7" s="90">
        <v>9243.2071289999894</v>
      </c>
      <c r="J7" s="90">
        <v>2214.2666095</v>
      </c>
      <c r="K7" s="90">
        <v>20560.334051999998</v>
      </c>
      <c r="L7" s="90">
        <v>7243.6460987</v>
      </c>
      <c r="M7" s="90">
        <v>10205.748175999899</v>
      </c>
      <c r="N7" s="90">
        <v>10205.748175999899</v>
      </c>
      <c r="O7" s="90">
        <v>23348.940858000002</v>
      </c>
      <c r="P7" s="90">
        <v>105116.47019147</v>
      </c>
      <c r="Q7" s="90">
        <v>646.97153968999999</v>
      </c>
      <c r="R7" s="90">
        <v>38110.339736399997</v>
      </c>
      <c r="S7" s="90">
        <v>18663.087450912401</v>
      </c>
      <c r="T7" s="90">
        <v>18663.087450912401</v>
      </c>
      <c r="U7" s="90">
        <v>2592.1442806999999</v>
      </c>
      <c r="V7" s="90">
        <v>14686.592881</v>
      </c>
      <c r="W7" s="90">
        <v>34621.826331999997</v>
      </c>
      <c r="X7" s="90">
        <v>6484.2769251199998</v>
      </c>
      <c r="Y7" s="90">
        <v>40679.315695999998</v>
      </c>
      <c r="Z7" s="90">
        <v>369112.29591999901</v>
      </c>
    </row>
    <row r="8" spans="1:26" x14ac:dyDescent="0.2">
      <c r="A8" s="90" t="s">
        <v>177</v>
      </c>
      <c r="B8" s="90">
        <v>369.270231999999</v>
      </c>
      <c r="C8" s="90">
        <v>9788.7257339999906</v>
      </c>
      <c r="D8" s="90">
        <v>548.33381799999995</v>
      </c>
      <c r="E8" s="90">
        <v>548.33381799999995</v>
      </c>
      <c r="F8" s="90">
        <v>128.206806499999</v>
      </c>
      <c r="G8" s="90">
        <v>1270.9003229999901</v>
      </c>
      <c r="H8" s="90">
        <v>4955.7692199999901</v>
      </c>
      <c r="I8" s="90">
        <v>746.02446399999906</v>
      </c>
      <c r="J8" s="90">
        <v>184.636918699999</v>
      </c>
      <c r="K8" s="90">
        <v>1599.2083869999899</v>
      </c>
      <c r="L8" s="90">
        <v>566.20791599999995</v>
      </c>
      <c r="M8" s="90">
        <v>706.44873099999904</v>
      </c>
      <c r="N8" s="90">
        <v>706.44873099999904</v>
      </c>
      <c r="O8" s="90">
        <v>1803.8432929999999</v>
      </c>
      <c r="P8" s="90">
        <v>37087.7809309</v>
      </c>
      <c r="Q8" s="90">
        <v>53.972574299999899</v>
      </c>
      <c r="R8" s="90">
        <v>2945.09519519999</v>
      </c>
      <c r="S8" s="90">
        <v>656.05611599999997</v>
      </c>
      <c r="T8" s="90">
        <v>656.05611599999997</v>
      </c>
      <c r="U8" s="90">
        <v>189.513507</v>
      </c>
      <c r="V8" s="90">
        <v>890.06734299999903</v>
      </c>
      <c r="W8" s="90">
        <v>2283.4019899999998</v>
      </c>
      <c r="X8" s="90">
        <v>405.76259090000002</v>
      </c>
      <c r="Y8" s="90">
        <v>4561.3714099999997</v>
      </c>
      <c r="Z8" s="90">
        <v>65939.280490000005</v>
      </c>
    </row>
    <row r="9" spans="1:26" x14ac:dyDescent="0.2">
      <c r="A9" s="90" t="s">
        <v>178</v>
      </c>
      <c r="B9" s="90">
        <v>225.17176899999899</v>
      </c>
      <c r="C9" s="90">
        <v>3260.88347999999</v>
      </c>
      <c r="D9" s="90">
        <v>335.29184500000002</v>
      </c>
      <c r="E9" s="90">
        <v>335.29184500000002</v>
      </c>
      <c r="F9" s="90">
        <v>80.015825000000007</v>
      </c>
      <c r="G9" s="90">
        <v>1232.88555</v>
      </c>
      <c r="H9" s="90">
        <v>3077.6194599999999</v>
      </c>
      <c r="I9" s="90">
        <v>463.70187999999899</v>
      </c>
      <c r="J9" s="90">
        <v>112.63942499999899</v>
      </c>
      <c r="K9" s="90">
        <v>1135.5561600000001</v>
      </c>
      <c r="L9" s="90">
        <v>345.26027199999999</v>
      </c>
      <c r="M9" s="90">
        <v>440.63231999999999</v>
      </c>
      <c r="N9" s="90">
        <v>440.63231999999999</v>
      </c>
      <c r="O9" s="90">
        <v>1061.78259</v>
      </c>
      <c r="P9" s="90">
        <v>17659.748162</v>
      </c>
      <c r="Q9" s="90">
        <v>32.910973300000002</v>
      </c>
      <c r="R9" s="90">
        <v>1790.350688</v>
      </c>
      <c r="S9" s="90">
        <v>1227.8507999999999</v>
      </c>
      <c r="T9" s="90">
        <v>1227.8507999999999</v>
      </c>
      <c r="U9" s="90">
        <v>126.073208999999</v>
      </c>
      <c r="V9" s="90">
        <v>551.540109999999</v>
      </c>
      <c r="W9" s="90">
        <v>1370.9902300000001</v>
      </c>
      <c r="X9" s="90">
        <v>500.80873599999899</v>
      </c>
      <c r="Y9" s="90">
        <v>2372.8323999999998</v>
      </c>
      <c r="Z9" s="90">
        <v>32972.934799999901</v>
      </c>
    </row>
    <row r="10" spans="1:26" x14ac:dyDescent="0.2">
      <c r="A10" s="90" t="s">
        <v>179</v>
      </c>
      <c r="B10" s="90">
        <v>11.6416599999999</v>
      </c>
      <c r="C10" s="90">
        <v>240.09080599999999</v>
      </c>
      <c r="D10" s="90">
        <v>17.281834999999901</v>
      </c>
      <c r="E10" s="90">
        <v>17.281834999999901</v>
      </c>
      <c r="F10" s="90">
        <v>4.0945273999999898</v>
      </c>
      <c r="G10" s="90">
        <v>59.8307199999999</v>
      </c>
      <c r="H10" s="90">
        <v>157.20957999999999</v>
      </c>
      <c r="I10" s="90">
        <v>23.687529999999899</v>
      </c>
      <c r="J10" s="90">
        <v>5.8237200999999903</v>
      </c>
      <c r="K10" s="90">
        <v>55.23368</v>
      </c>
      <c r="L10" s="90">
        <v>17.850364999999901</v>
      </c>
      <c r="M10" s="90">
        <v>22.547003999999902</v>
      </c>
      <c r="N10" s="90">
        <v>22.547003999999902</v>
      </c>
      <c r="O10" s="90">
        <v>56.424692</v>
      </c>
      <c r="P10" s="90">
        <v>1129.1488213999901</v>
      </c>
      <c r="Q10" s="90">
        <v>1.7015142999999999</v>
      </c>
      <c r="R10" s="90">
        <v>95.964796299999904</v>
      </c>
      <c r="S10" s="90">
        <v>24.4657599999999</v>
      </c>
      <c r="T10" s="90">
        <v>24.4657599999999</v>
      </c>
      <c r="U10" s="90">
        <v>6.3060001999999997</v>
      </c>
      <c r="V10" s="90">
        <v>28.271258</v>
      </c>
      <c r="W10" s="90">
        <v>71.890933000000004</v>
      </c>
      <c r="X10" s="90">
        <v>37.666941000000001</v>
      </c>
      <c r="Y10" s="90">
        <v>151.19443999999999</v>
      </c>
      <c r="Z10" s="90">
        <v>2030.3447799999999</v>
      </c>
    </row>
    <row r="11" spans="1:26" x14ac:dyDescent="0.2">
      <c r="A11" s="90" t="s">
        <v>180</v>
      </c>
      <c r="B11" s="90">
        <v>10150.777110000001</v>
      </c>
      <c r="C11" s="90">
        <v>94488.487399999998</v>
      </c>
      <c r="D11" s="90">
        <v>14673.156419999899</v>
      </c>
      <c r="E11" s="90">
        <v>14673.156419999899</v>
      </c>
      <c r="F11" s="90">
        <v>3640.37325899999</v>
      </c>
      <c r="G11" s="90">
        <v>99362.004000000001</v>
      </c>
      <c r="H11" s="90">
        <v>139082.64060000001</v>
      </c>
      <c r="I11" s="90">
        <v>20924.796740000002</v>
      </c>
      <c r="J11" s="90">
        <v>5107.9647499999901</v>
      </c>
      <c r="K11" s="90">
        <v>57836.981800000001</v>
      </c>
      <c r="L11" s="90">
        <v>15564.3860199999</v>
      </c>
      <c r="M11" s="90">
        <v>19890.458350000001</v>
      </c>
      <c r="N11" s="90">
        <v>19890.458350000001</v>
      </c>
      <c r="O11" s="90">
        <v>51775.432099999998</v>
      </c>
      <c r="P11" s="90">
        <v>563609.95464999997</v>
      </c>
      <c r="Q11" s="90">
        <v>1483.6372349999899</v>
      </c>
      <c r="R11" s="90">
        <v>78738.565509999898</v>
      </c>
      <c r="S11" s="90">
        <v>33637.0694</v>
      </c>
      <c r="T11" s="90">
        <v>33637.0694</v>
      </c>
      <c r="U11" s="90">
        <v>5851.1874499999903</v>
      </c>
      <c r="V11" s="90">
        <v>30685.793420000002</v>
      </c>
      <c r="W11" s="90">
        <v>73581.686899999899</v>
      </c>
      <c r="X11" s="90">
        <v>17434.02881</v>
      </c>
      <c r="Y11" s="90">
        <v>95003.006099999999</v>
      </c>
      <c r="Z11" s="90">
        <v>1253951.18829999</v>
      </c>
    </row>
    <row r="12" spans="1:26" x14ac:dyDescent="0.2">
      <c r="A12" s="90" t="s">
        <v>181</v>
      </c>
      <c r="B12" s="90">
        <v>10614.270135999999</v>
      </c>
      <c r="C12" s="90">
        <v>154256.50255</v>
      </c>
      <c r="D12" s="90">
        <v>15536.375069</v>
      </c>
      <c r="E12" s="90">
        <v>15536.375069</v>
      </c>
      <c r="F12" s="90">
        <v>3760.7646716999998</v>
      </c>
      <c r="G12" s="90">
        <v>97123.725980000003</v>
      </c>
      <c r="H12" s="90">
        <v>145067.78934999899</v>
      </c>
      <c r="I12" s="90">
        <v>21800.706696000001</v>
      </c>
      <c r="J12" s="90">
        <v>5307.7827369999904</v>
      </c>
      <c r="K12" s="90">
        <v>72348.9440399999</v>
      </c>
      <c r="L12" s="90">
        <v>16275.056664</v>
      </c>
      <c r="M12" s="90">
        <v>20719.266882</v>
      </c>
      <c r="N12" s="90">
        <v>20719.266882</v>
      </c>
      <c r="O12" s="90">
        <v>47791.815289999999</v>
      </c>
      <c r="P12" s="90">
        <v>823725.60220759897</v>
      </c>
      <c r="Q12" s="90">
        <v>1551.3797489999999</v>
      </c>
      <c r="R12" s="90">
        <v>87829.653787999894</v>
      </c>
      <c r="S12" s="90">
        <v>30030.630883999998</v>
      </c>
      <c r="T12" s="90">
        <v>30030.630883999998</v>
      </c>
      <c r="U12" s="90">
        <v>5984.525165</v>
      </c>
      <c r="V12" s="90">
        <v>28430.977866000001</v>
      </c>
      <c r="W12" s="90">
        <v>66451.318509999895</v>
      </c>
      <c r="X12" s="90">
        <v>24048.325267</v>
      </c>
      <c r="Y12" s="90">
        <v>132186.25734999901</v>
      </c>
      <c r="Z12" s="90">
        <v>1629758.84</v>
      </c>
    </row>
    <row r="13" spans="1:26" x14ac:dyDescent="0.2">
      <c r="A13" s="90" t="s">
        <v>182</v>
      </c>
      <c r="B13" s="90">
        <v>4922.1267769999904</v>
      </c>
      <c r="C13" s="90">
        <v>17102.546653000001</v>
      </c>
      <c r="D13" s="90">
        <v>7132.6649020000004</v>
      </c>
      <c r="E13" s="90">
        <v>7132.6649020000004</v>
      </c>
      <c r="F13" s="90">
        <v>1609.96973</v>
      </c>
      <c r="G13" s="90">
        <v>27498.696327000001</v>
      </c>
      <c r="H13" s="90">
        <v>61770.338100000001</v>
      </c>
      <c r="I13" s="90">
        <v>9288.9004089999999</v>
      </c>
      <c r="J13" s="90">
        <v>2220.0773060000001</v>
      </c>
      <c r="K13" s="90">
        <v>20801.110339999999</v>
      </c>
      <c r="L13" s="90">
        <v>7343.5186990000002</v>
      </c>
      <c r="M13" s="90">
        <v>10478.117952000001</v>
      </c>
      <c r="N13" s="90">
        <v>10478.117952000001</v>
      </c>
      <c r="O13" s="90">
        <v>23517.540429999899</v>
      </c>
      <c r="P13" s="90">
        <v>34386.038962199898</v>
      </c>
      <c r="Q13" s="90">
        <v>648.90931039999896</v>
      </c>
      <c r="R13" s="90">
        <v>31555.051290399999</v>
      </c>
      <c r="S13" s="90">
        <v>13502.324044384401</v>
      </c>
      <c r="T13" s="90">
        <v>13502.324044384401</v>
      </c>
      <c r="U13" s="90">
        <v>2610.8627059999999</v>
      </c>
      <c r="V13" s="90">
        <v>14596.157939999999</v>
      </c>
      <c r="W13" s="90">
        <v>34577.061959999999</v>
      </c>
      <c r="X13" s="90">
        <v>4514.4172404999899</v>
      </c>
      <c r="Y13" s="90">
        <v>58191.427228999899</v>
      </c>
      <c r="Z13" s="90">
        <v>310384.4327</v>
      </c>
    </row>
    <row r="14" spans="1:26" x14ac:dyDescent="0.2">
      <c r="A14" s="90" t="s">
        <v>183</v>
      </c>
      <c r="B14" s="90">
        <v>4615.5834701000003</v>
      </c>
      <c r="C14" s="90">
        <v>65859.840685000003</v>
      </c>
      <c r="D14" s="90">
        <v>6916.4196078999903</v>
      </c>
      <c r="E14" s="90">
        <v>6916.4196078999903</v>
      </c>
      <c r="F14" s="90">
        <v>1649.5062021399899</v>
      </c>
      <c r="G14" s="90">
        <v>8595.4411091000002</v>
      </c>
      <c r="H14" s="90">
        <v>63262.431369999998</v>
      </c>
      <c r="I14" s="90">
        <v>9513.8574645000008</v>
      </c>
      <c r="J14" s="90">
        <v>2307.8925254999999</v>
      </c>
      <c r="K14" s="90">
        <v>16228.70019</v>
      </c>
      <c r="L14" s="90">
        <v>7077.1702375000004</v>
      </c>
      <c r="M14" s="90">
        <v>9088.6449446000006</v>
      </c>
      <c r="N14" s="90">
        <v>9088.6449446000006</v>
      </c>
      <c r="O14" s="90">
        <v>23809.954540999901</v>
      </c>
      <c r="P14" s="90">
        <v>299152.09188505303</v>
      </c>
      <c r="Q14" s="90">
        <v>674.61268251000001</v>
      </c>
      <c r="R14" s="90">
        <v>40911.787431470002</v>
      </c>
      <c r="S14" s="90">
        <v>43151.606789632999</v>
      </c>
      <c r="T14" s="90">
        <v>43151.606789632999</v>
      </c>
      <c r="U14" s="90">
        <v>2611.6097313999999</v>
      </c>
      <c r="V14" s="90">
        <v>11401.1944148</v>
      </c>
      <c r="W14" s="90">
        <v>29880.994042999901</v>
      </c>
      <c r="X14" s="90">
        <v>6360.75186966</v>
      </c>
      <c r="Y14" s="90">
        <v>23121.922875999899</v>
      </c>
      <c r="Z14" s="90">
        <v>567166.27840099996</v>
      </c>
    </row>
    <row r="15" spans="1:26" x14ac:dyDescent="0.2">
      <c r="A15" s="90" t="s">
        <v>184</v>
      </c>
      <c r="B15" s="90">
        <v>3195.8046921</v>
      </c>
      <c r="C15" s="90">
        <v>53599.116982499901</v>
      </c>
      <c r="D15" s="90">
        <v>4834.0497103999896</v>
      </c>
      <c r="E15" s="90">
        <v>4834.0497103999896</v>
      </c>
      <c r="F15" s="90">
        <v>1134.6006028199899</v>
      </c>
      <c r="G15" s="90">
        <v>7435.7439289999902</v>
      </c>
      <c r="H15" s="90">
        <v>43599.7154659999</v>
      </c>
      <c r="I15" s="90">
        <v>6561.5976117999999</v>
      </c>
      <c r="J15" s="90">
        <v>1597.9256713</v>
      </c>
      <c r="K15" s="90">
        <v>11369.9374514999</v>
      </c>
      <c r="L15" s="90">
        <v>4900.1965702999996</v>
      </c>
      <c r="M15" s="90">
        <v>6251.8214595999898</v>
      </c>
      <c r="N15" s="90">
        <v>6251.8214595999898</v>
      </c>
      <c r="O15" s="90">
        <v>16335.003532700001</v>
      </c>
      <c r="P15" s="90">
        <v>196868.51545346499</v>
      </c>
      <c r="Q15" s="90">
        <v>467.09936693999998</v>
      </c>
      <c r="R15" s="90">
        <v>27909.246038839901</v>
      </c>
      <c r="S15" s="90">
        <v>25584.361465990001</v>
      </c>
      <c r="T15" s="90">
        <v>25584.361465990001</v>
      </c>
      <c r="U15" s="90">
        <v>1781.6997268</v>
      </c>
      <c r="V15" s="90">
        <v>7874.5525154999996</v>
      </c>
      <c r="W15" s="90">
        <v>20547.137069999899</v>
      </c>
      <c r="X15" s="90">
        <v>4510.96748123</v>
      </c>
      <c r="Y15" s="90">
        <v>20960.102369200002</v>
      </c>
      <c r="Z15" s="90">
        <v>396353.42443299998</v>
      </c>
    </row>
    <row r="16" spans="1:26" x14ac:dyDescent="0.2">
      <c r="A16" s="90" t="s">
        <v>185</v>
      </c>
      <c r="B16" s="90">
        <v>3706.6240330999999</v>
      </c>
      <c r="C16" s="90">
        <v>38619.419586700002</v>
      </c>
      <c r="D16" s="90">
        <v>5519.9899360999898</v>
      </c>
      <c r="E16" s="90">
        <v>5519.9899360999898</v>
      </c>
      <c r="F16" s="90">
        <v>1335.3700974200001</v>
      </c>
      <c r="G16" s="90">
        <v>6044.8648801999998</v>
      </c>
      <c r="H16" s="90">
        <v>51167.265942999897</v>
      </c>
      <c r="I16" s="90">
        <v>7686.9996421999904</v>
      </c>
      <c r="J16" s="90">
        <v>1853.21533761</v>
      </c>
      <c r="K16" s="90">
        <v>12720.974052699999</v>
      </c>
      <c r="L16" s="90">
        <v>5683.3543060000002</v>
      </c>
      <c r="M16" s="90">
        <v>7358.8926653999997</v>
      </c>
      <c r="N16" s="90">
        <v>7358.8926653999997</v>
      </c>
      <c r="O16" s="90">
        <v>19343.6283355999</v>
      </c>
      <c r="P16" s="90">
        <v>141315.62997141201</v>
      </c>
      <c r="Q16" s="90">
        <v>541.72912679000001</v>
      </c>
      <c r="R16" s="90">
        <v>32096.83988974</v>
      </c>
      <c r="S16" s="90">
        <v>40279.169276389497</v>
      </c>
      <c r="T16" s="90">
        <v>40279.169276389497</v>
      </c>
      <c r="U16" s="90">
        <v>2131.0247523600001</v>
      </c>
      <c r="V16" s="90">
        <v>9191.3673464000003</v>
      </c>
      <c r="W16" s="90">
        <v>24211.751813199899</v>
      </c>
      <c r="X16" s="90">
        <v>5143.1140347199998</v>
      </c>
      <c r="Y16" s="90">
        <v>14851.8694905999</v>
      </c>
      <c r="Z16" s="90">
        <v>337225.61110399902</v>
      </c>
    </row>
    <row r="17" spans="1:26" x14ac:dyDescent="0.2">
      <c r="A17" s="90" t="s">
        <v>186</v>
      </c>
      <c r="B17" s="90">
        <v>5168.6472068000003</v>
      </c>
      <c r="C17" s="90">
        <v>48523.148874999999</v>
      </c>
      <c r="D17" s="90">
        <v>7513.7519549999997</v>
      </c>
      <c r="E17" s="90">
        <v>7513.7519549999997</v>
      </c>
      <c r="F17" s="90">
        <v>1851.5454534999899</v>
      </c>
      <c r="G17" s="90">
        <v>7639.3216189999903</v>
      </c>
      <c r="H17" s="90">
        <v>70938.566900000005</v>
      </c>
      <c r="I17" s="90">
        <v>10682.714927999899</v>
      </c>
      <c r="J17" s="90">
        <v>2576.5822341999901</v>
      </c>
      <c r="K17" s="90">
        <v>17671.089113000002</v>
      </c>
      <c r="L17" s="90">
        <v>7918.5906100000002</v>
      </c>
      <c r="M17" s="90">
        <v>10254.191702</v>
      </c>
      <c r="N17" s="90">
        <v>10254.191702</v>
      </c>
      <c r="O17" s="90">
        <v>26958.481407999901</v>
      </c>
      <c r="P17" s="90">
        <v>146790.22948868899</v>
      </c>
      <c r="Q17" s="90">
        <v>753.16774429999998</v>
      </c>
      <c r="R17" s="90">
        <v>48675.989564850002</v>
      </c>
      <c r="S17" s="90">
        <v>37284.779420999999</v>
      </c>
      <c r="T17" s="90">
        <v>37284.779420999999</v>
      </c>
      <c r="U17" s="90">
        <v>2988.0207928999998</v>
      </c>
      <c r="V17" s="90">
        <v>12974.097508999999</v>
      </c>
      <c r="W17" s="90">
        <v>34005.167694999996</v>
      </c>
      <c r="X17" s="90">
        <v>9036.5670427899895</v>
      </c>
      <c r="Y17" s="90">
        <v>18040.733596999999</v>
      </c>
      <c r="Z17" s="90">
        <v>417034.040559999</v>
      </c>
    </row>
    <row r="18" spans="1:26" x14ac:dyDescent="0.2">
      <c r="A18" s="90" t="s">
        <v>187</v>
      </c>
      <c r="B18" s="90">
        <v>4849.9422749999903</v>
      </c>
      <c r="C18" s="90">
        <v>106231.652689999</v>
      </c>
      <c r="D18" s="90">
        <v>7078.5112399999898</v>
      </c>
      <c r="E18" s="90">
        <v>7078.5112399999898</v>
      </c>
      <c r="F18" s="90">
        <v>1697.9586357999999</v>
      </c>
      <c r="G18" s="90">
        <v>18566.475564</v>
      </c>
      <c r="H18" s="90">
        <v>65544.688259999995</v>
      </c>
      <c r="I18" s="90">
        <v>9872.4455269999999</v>
      </c>
      <c r="J18" s="90">
        <v>2425.0177411999898</v>
      </c>
      <c r="K18" s="90">
        <v>17993.661359000002</v>
      </c>
      <c r="L18" s="90">
        <v>7436.5168859999903</v>
      </c>
      <c r="M18" s="90">
        <v>9355.8896370000002</v>
      </c>
      <c r="N18" s="90">
        <v>9355.8896370000002</v>
      </c>
      <c r="O18" s="90">
        <v>24427.926794999999</v>
      </c>
      <c r="P18" s="90">
        <v>418575.87015115999</v>
      </c>
      <c r="Q18" s="90">
        <v>708.86835659999895</v>
      </c>
      <c r="R18" s="90">
        <v>40037.1838995</v>
      </c>
      <c r="S18" s="90">
        <v>20298.754457999901</v>
      </c>
      <c r="T18" s="90">
        <v>20298.754457999901</v>
      </c>
      <c r="U18" s="90">
        <v>2669.1326835999898</v>
      </c>
      <c r="V18" s="90">
        <v>11836.98148</v>
      </c>
      <c r="W18" s="90">
        <v>30741.4446519999</v>
      </c>
      <c r="X18" s="90">
        <v>7713.3432974999996</v>
      </c>
      <c r="Y18" s="90">
        <v>49637.599720999897</v>
      </c>
      <c r="Z18" s="90">
        <v>769187.31079999905</v>
      </c>
    </row>
    <row r="19" spans="1:26" x14ac:dyDescent="0.2">
      <c r="A19" s="90" t="s">
        <v>188</v>
      </c>
      <c r="B19" s="90">
        <v>7120.5396009999904</v>
      </c>
      <c r="C19" s="90">
        <v>101606.254829999</v>
      </c>
      <c r="D19" s="90">
        <v>10264.2322749999</v>
      </c>
      <c r="E19" s="90">
        <v>10264.2322749999</v>
      </c>
      <c r="F19" s="90">
        <v>2522.9779469999999</v>
      </c>
      <c r="G19" s="90">
        <v>66390.331619999997</v>
      </c>
      <c r="H19" s="90">
        <v>97193.299399999902</v>
      </c>
      <c r="I19" s="90">
        <v>14605.974764000001</v>
      </c>
      <c r="J19" s="90">
        <v>3561.8849099999902</v>
      </c>
      <c r="K19" s="90">
        <v>41974.264730000003</v>
      </c>
      <c r="L19" s="90">
        <v>10918.0691089999</v>
      </c>
      <c r="M19" s="90">
        <v>13893.739868999901</v>
      </c>
      <c r="N19" s="90">
        <v>13893.739868999901</v>
      </c>
      <c r="O19" s="90">
        <v>32300.11274</v>
      </c>
      <c r="P19" s="90">
        <v>587078.36630199896</v>
      </c>
      <c r="Q19" s="90">
        <v>1040.7362845999901</v>
      </c>
      <c r="R19" s="90">
        <v>59406.6355711</v>
      </c>
      <c r="S19" s="90">
        <v>21683.469160000001</v>
      </c>
      <c r="T19" s="90">
        <v>21683.469160000001</v>
      </c>
      <c r="U19" s="90">
        <v>4039.38018099999</v>
      </c>
      <c r="V19" s="90">
        <v>18715.010482999998</v>
      </c>
      <c r="W19" s="90">
        <v>44257.659769999998</v>
      </c>
      <c r="X19" s="90">
        <v>15698.643141</v>
      </c>
      <c r="Y19" s="90">
        <v>79583.582939999993</v>
      </c>
      <c r="Z19" s="90">
        <v>1110939.0071</v>
      </c>
    </row>
    <row r="20" spans="1:26" x14ac:dyDescent="0.2">
      <c r="A20" s="90" t="s">
        <v>189</v>
      </c>
      <c r="B20" s="90">
        <v>2118.9169700000002</v>
      </c>
      <c r="C20" s="90">
        <v>28356.20724</v>
      </c>
      <c r="D20" s="90">
        <v>3079.9384340000001</v>
      </c>
      <c r="E20" s="90">
        <v>3079.9384340000001</v>
      </c>
      <c r="F20" s="90">
        <v>754.76054899999997</v>
      </c>
      <c r="G20" s="90">
        <v>13662.20522</v>
      </c>
      <c r="H20" s="90">
        <v>29147.364160000001</v>
      </c>
      <c r="I20" s="90">
        <v>4379.0017129999997</v>
      </c>
      <c r="J20" s="90">
        <v>1059.4587550000001</v>
      </c>
      <c r="K20" s="90">
        <v>9056.1928899999893</v>
      </c>
      <c r="L20" s="90">
        <v>3248.97810199999</v>
      </c>
      <c r="M20" s="90">
        <v>4158.9268579999998</v>
      </c>
      <c r="N20" s="90">
        <v>4158.9268579999998</v>
      </c>
      <c r="O20" s="90">
        <v>11004.65928</v>
      </c>
      <c r="P20" s="90">
        <v>33989.195449999999</v>
      </c>
      <c r="Q20" s="90">
        <v>309.70061279999902</v>
      </c>
      <c r="R20" s="90">
        <v>11462.9421515999</v>
      </c>
      <c r="S20" s="90">
        <v>2351.43281903669</v>
      </c>
      <c r="T20" s="90">
        <v>2351.43281903669</v>
      </c>
      <c r="U20" s="90">
        <v>1210.8665129999999</v>
      </c>
      <c r="V20" s="90">
        <v>5206.7221799999998</v>
      </c>
      <c r="W20" s="90">
        <v>13705.470869999999</v>
      </c>
      <c r="X20" s="90">
        <v>2101.1961932999998</v>
      </c>
      <c r="Y20" s="90">
        <v>39045.427279999902</v>
      </c>
      <c r="Z20" s="90">
        <v>186699.8622</v>
      </c>
    </row>
    <row r="21" spans="1:26" x14ac:dyDescent="0.2">
      <c r="A21" s="90" t="s">
        <v>190</v>
      </c>
      <c r="B21" s="90">
        <v>1194.171664</v>
      </c>
      <c r="C21" s="90">
        <v>22597.080819999999</v>
      </c>
      <c r="D21" s="90">
        <v>1777.4398309999999</v>
      </c>
      <c r="E21" s="90">
        <v>1777.4398309999999</v>
      </c>
      <c r="F21" s="90">
        <v>420.28533779999901</v>
      </c>
      <c r="G21" s="90">
        <v>6481.2036500000004</v>
      </c>
      <c r="H21" s="90">
        <v>16211.316789999901</v>
      </c>
      <c r="I21" s="90">
        <v>2442.2528459999999</v>
      </c>
      <c r="J21" s="90">
        <v>597.17547319999903</v>
      </c>
      <c r="K21" s="90">
        <v>5791.4967299999998</v>
      </c>
      <c r="L21" s="90">
        <v>1831.0524600000001</v>
      </c>
      <c r="M21" s="90">
        <v>2315.400862</v>
      </c>
      <c r="N21" s="90">
        <v>2315.400862</v>
      </c>
      <c r="O21" s="90">
        <v>5700.3627500000002</v>
      </c>
      <c r="P21" s="90">
        <v>100512.5342729</v>
      </c>
      <c r="Q21" s="90">
        <v>174.54047</v>
      </c>
      <c r="R21" s="90">
        <v>9552.0785932999897</v>
      </c>
      <c r="S21" s="90">
        <v>4594.2855384000004</v>
      </c>
      <c r="T21" s="90">
        <v>4594.2855384000004</v>
      </c>
      <c r="U21" s="90">
        <v>656.42656299999999</v>
      </c>
      <c r="V21" s="90">
        <v>2903.833666</v>
      </c>
      <c r="W21" s="90">
        <v>7300.2426399999904</v>
      </c>
      <c r="X21" s="90">
        <v>2947.3050269</v>
      </c>
      <c r="Y21" s="90">
        <v>14480.762580000001</v>
      </c>
      <c r="Z21" s="90">
        <v>189019.200699999</v>
      </c>
    </row>
    <row r="22" spans="1:26" x14ac:dyDescent="0.2">
      <c r="A22" s="90" t="s">
        <v>191</v>
      </c>
      <c r="B22" s="90">
        <v>629.58918489999996</v>
      </c>
      <c r="C22" s="90">
        <v>12671.509463</v>
      </c>
      <c r="D22" s="90">
        <v>942.82372999999995</v>
      </c>
      <c r="E22" s="90">
        <v>942.82372999999995</v>
      </c>
      <c r="F22" s="90">
        <v>221.62126190000001</v>
      </c>
      <c r="G22" s="90">
        <v>2052.5468939999901</v>
      </c>
      <c r="H22" s="90">
        <v>8557.7059199999894</v>
      </c>
      <c r="I22" s="90">
        <v>1287.329187</v>
      </c>
      <c r="J22" s="90">
        <v>314.79476379999898</v>
      </c>
      <c r="K22" s="90">
        <v>3683.9790389999898</v>
      </c>
      <c r="L22" s="90">
        <v>965.36312999999905</v>
      </c>
      <c r="M22" s="90">
        <v>1221.17606</v>
      </c>
      <c r="N22" s="90">
        <v>1221.17606</v>
      </c>
      <c r="O22" s="90">
        <v>3148.3685779999901</v>
      </c>
      <c r="P22" s="90">
        <v>42286.188425619999</v>
      </c>
      <c r="Q22" s="90">
        <v>92.020480199999994</v>
      </c>
      <c r="R22" s="90">
        <v>4746.6832590000004</v>
      </c>
      <c r="S22" s="90">
        <v>975.49200593999899</v>
      </c>
      <c r="T22" s="90">
        <v>975.49200593999899</v>
      </c>
      <c r="U22" s="90">
        <v>335.195810899999</v>
      </c>
      <c r="V22" s="90">
        <v>1534.65783699999</v>
      </c>
      <c r="W22" s="90">
        <v>3967.0831090000001</v>
      </c>
      <c r="X22" s="90">
        <v>843.27532919999896</v>
      </c>
      <c r="Y22" s="90">
        <v>7896.3640260000002</v>
      </c>
      <c r="Z22" s="90">
        <v>88505.371910000002</v>
      </c>
    </row>
    <row r="23" spans="1:26" x14ac:dyDescent="0.2">
      <c r="A23" s="90" t="s">
        <v>192</v>
      </c>
      <c r="B23" s="90">
        <v>3659.8324619999999</v>
      </c>
      <c r="C23" s="90">
        <v>54220.624637000001</v>
      </c>
      <c r="D23" s="90">
        <v>5520.004911</v>
      </c>
      <c r="E23" s="90">
        <v>5520.004911</v>
      </c>
      <c r="F23" s="90">
        <v>1297.6207618999899</v>
      </c>
      <c r="G23" s="90">
        <v>13979.8123559999</v>
      </c>
      <c r="H23" s="90">
        <v>50048.797120000003</v>
      </c>
      <c r="I23" s="90">
        <v>7539.8869829999903</v>
      </c>
      <c r="J23" s="90">
        <v>1829.9175229</v>
      </c>
      <c r="K23" s="90">
        <v>15988.6018</v>
      </c>
      <c r="L23" s="90">
        <v>5611.7085479999896</v>
      </c>
      <c r="M23" s="90">
        <v>7150.187911</v>
      </c>
      <c r="N23" s="90">
        <v>7150.187911</v>
      </c>
      <c r="O23" s="90">
        <v>18713.085299999999</v>
      </c>
      <c r="P23" s="90">
        <v>206690.1682592</v>
      </c>
      <c r="Q23" s="90">
        <v>534.92135649999898</v>
      </c>
      <c r="R23" s="90">
        <v>28664.754405999902</v>
      </c>
      <c r="S23" s="90">
        <v>19133.295921049699</v>
      </c>
      <c r="T23" s="90">
        <v>19133.295921049699</v>
      </c>
      <c r="U23" s="90">
        <v>2033.9608639999899</v>
      </c>
      <c r="V23" s="90">
        <v>9103.0692479999907</v>
      </c>
      <c r="W23" s="90">
        <v>23630.08383</v>
      </c>
      <c r="X23" s="90">
        <v>4067.77070309999</v>
      </c>
      <c r="Y23" s="90">
        <v>35236.405749999998</v>
      </c>
      <c r="Z23" s="90">
        <v>443438.36426999897</v>
      </c>
    </row>
    <row r="24" spans="1:26" x14ac:dyDescent="0.2">
      <c r="A24" s="90" t="s">
        <v>193</v>
      </c>
      <c r="B24" s="90">
        <v>4024.9540148699998</v>
      </c>
      <c r="C24" s="90">
        <v>39034.149110799903</v>
      </c>
      <c r="D24" s="90">
        <v>5901.1871381000001</v>
      </c>
      <c r="E24" s="90">
        <v>5901.1871381000001</v>
      </c>
      <c r="F24" s="90">
        <v>1446.44251361999</v>
      </c>
      <c r="G24" s="90">
        <v>12619.519194299901</v>
      </c>
      <c r="H24" s="90">
        <v>55450.652035999999</v>
      </c>
      <c r="I24" s="90">
        <v>8344.5736984999894</v>
      </c>
      <c r="J24" s="90">
        <v>2012.4815349</v>
      </c>
      <c r="K24" s="90">
        <v>15402.828535500001</v>
      </c>
      <c r="L24" s="90">
        <v>6171.5433215999901</v>
      </c>
      <c r="M24" s="90">
        <v>7970.2097899</v>
      </c>
      <c r="N24" s="90">
        <v>7970.2097899</v>
      </c>
      <c r="O24" s="90">
        <v>20951.9243097</v>
      </c>
      <c r="P24" s="90">
        <v>165983.50476714101</v>
      </c>
      <c r="Q24" s="90">
        <v>588.28813920999903</v>
      </c>
      <c r="R24" s="90">
        <v>30042.2347692599</v>
      </c>
      <c r="S24" s="90">
        <v>33982.585265427602</v>
      </c>
      <c r="T24" s="90">
        <v>33982.585265427602</v>
      </c>
      <c r="U24" s="90">
        <v>2306.6972812099998</v>
      </c>
      <c r="V24" s="90">
        <v>10050.6252685</v>
      </c>
      <c r="W24" s="90">
        <v>26334.3460935</v>
      </c>
      <c r="X24" s="90">
        <v>4640.3928319320003</v>
      </c>
      <c r="Y24" s="90">
        <v>28728.801818600001</v>
      </c>
      <c r="Z24" s="90">
        <v>390248.109510999</v>
      </c>
    </row>
    <row r="25" spans="1:26" x14ac:dyDescent="0.2">
      <c r="A25" s="90" t="s">
        <v>194</v>
      </c>
      <c r="B25" s="90">
        <v>8315.4107379999896</v>
      </c>
      <c r="C25" s="90">
        <v>138234.44758800001</v>
      </c>
      <c r="D25" s="90">
        <v>12183.752714</v>
      </c>
      <c r="E25" s="90">
        <v>12183.752714</v>
      </c>
      <c r="F25" s="90">
        <v>2938.8999147999998</v>
      </c>
      <c r="G25" s="90">
        <v>68349.418049999993</v>
      </c>
      <c r="H25" s="90">
        <v>113379.70140999999</v>
      </c>
      <c r="I25" s="90">
        <v>17036.7216239999</v>
      </c>
      <c r="J25" s="90">
        <v>4157.993015</v>
      </c>
      <c r="K25" s="90">
        <v>52303.313560000002</v>
      </c>
      <c r="L25" s="90">
        <v>12750.17844</v>
      </c>
      <c r="M25" s="90">
        <v>16192.508685999999</v>
      </c>
      <c r="N25" s="90">
        <v>16192.508685999999</v>
      </c>
      <c r="O25" s="90">
        <v>36592.382279999903</v>
      </c>
      <c r="P25" s="90">
        <v>777839.68248329998</v>
      </c>
      <c r="Q25" s="90">
        <v>1215.3804269</v>
      </c>
      <c r="R25" s="90">
        <v>71120.2138748</v>
      </c>
      <c r="S25" s="90">
        <v>25168.062419999998</v>
      </c>
      <c r="T25" s="90">
        <v>25168.062419999998</v>
      </c>
      <c r="U25" s="90">
        <v>4660.6515390000004</v>
      </c>
      <c r="V25" s="90">
        <v>21454.132083</v>
      </c>
      <c r="W25" s="90">
        <v>50194.172979999901</v>
      </c>
      <c r="X25" s="90">
        <v>18115.664568600001</v>
      </c>
      <c r="Y25" s="90">
        <v>96837.515189999904</v>
      </c>
      <c r="Z25" s="90">
        <v>1405831.63279999</v>
      </c>
    </row>
    <row r="26" spans="1:26" x14ac:dyDescent="0.2">
      <c r="A26" s="90" t="s">
        <v>195</v>
      </c>
      <c r="B26" s="90">
        <v>6702.5409593999902</v>
      </c>
      <c r="C26" s="90">
        <v>111460.91344999999</v>
      </c>
      <c r="D26" s="90">
        <v>9756.8358928999896</v>
      </c>
      <c r="E26" s="90">
        <v>9756.8358928999896</v>
      </c>
      <c r="F26" s="90">
        <v>2372.064539</v>
      </c>
      <c r="G26" s="90">
        <v>19349.271030399999</v>
      </c>
      <c r="H26" s="90">
        <v>91418.873142999902</v>
      </c>
      <c r="I26" s="90">
        <v>13770.539151999899</v>
      </c>
      <c r="J26" s="90">
        <v>3351.4769586999901</v>
      </c>
      <c r="K26" s="90">
        <v>24198.272691999999</v>
      </c>
      <c r="L26" s="90">
        <v>10277.129500200001</v>
      </c>
      <c r="M26" s="90">
        <v>13069.647000999999</v>
      </c>
      <c r="N26" s="90">
        <v>13069.647000999999</v>
      </c>
      <c r="O26" s="90">
        <v>34391.972962999898</v>
      </c>
      <c r="P26" s="90">
        <v>661954.37855933001</v>
      </c>
      <c r="Q26" s="90">
        <v>979.64124095</v>
      </c>
      <c r="R26" s="90">
        <v>56536.031166209999</v>
      </c>
      <c r="S26" s="90">
        <v>41729.037940699898</v>
      </c>
      <c r="T26" s="90">
        <v>41729.037940699898</v>
      </c>
      <c r="U26" s="90">
        <v>3771.5765163000001</v>
      </c>
      <c r="V26" s="90">
        <v>16552.396837</v>
      </c>
      <c r="W26" s="90">
        <v>43223.646199999901</v>
      </c>
      <c r="X26" s="90">
        <v>9198.0944070599999</v>
      </c>
      <c r="Y26" s="90">
        <v>43068.530347</v>
      </c>
      <c r="Z26" s="90">
        <v>1080213.31329</v>
      </c>
    </row>
    <row r="27" spans="1:26" x14ac:dyDescent="0.2">
      <c r="A27" s="90" t="s">
        <v>196</v>
      </c>
      <c r="B27" s="90">
        <v>5947.7016629999998</v>
      </c>
      <c r="C27" s="90">
        <v>20608.792485999998</v>
      </c>
      <c r="D27" s="90">
        <v>8597.5627249999998</v>
      </c>
      <c r="E27" s="90">
        <v>8597.5627249999998</v>
      </c>
      <c r="F27" s="90">
        <v>1899.8479497000001</v>
      </c>
      <c r="G27" s="90">
        <v>28509.767785</v>
      </c>
      <c r="H27" s="90">
        <v>72710.418999999994</v>
      </c>
      <c r="I27" s="90">
        <v>10955.297302999899</v>
      </c>
      <c r="J27" s="90">
        <v>2621.0679764000001</v>
      </c>
      <c r="K27" s="90">
        <v>25486.165692999999</v>
      </c>
      <c r="L27" s="90">
        <v>8821.7373879999996</v>
      </c>
      <c r="M27" s="90">
        <v>12820.656167999899</v>
      </c>
      <c r="N27" s="90">
        <v>12820.656167999899</v>
      </c>
      <c r="O27" s="90">
        <v>27689.136791000001</v>
      </c>
      <c r="P27" s="90">
        <v>36574.383203289901</v>
      </c>
      <c r="Q27" s="90">
        <v>766.15899249999995</v>
      </c>
      <c r="R27" s="90">
        <v>37525.198496799901</v>
      </c>
      <c r="S27" s="90">
        <v>20886.187213450001</v>
      </c>
      <c r="T27" s="90">
        <v>20886.187213450001</v>
      </c>
      <c r="U27" s="90">
        <v>3073.9782253999902</v>
      </c>
      <c r="V27" s="90">
        <v>19029.3480959999</v>
      </c>
      <c r="W27" s="90">
        <v>43476.880997</v>
      </c>
      <c r="X27" s="90">
        <v>6217.0155375799905</v>
      </c>
      <c r="Y27" s="90">
        <v>61826.3758859999</v>
      </c>
      <c r="Z27" s="90">
        <v>359373.04290999903</v>
      </c>
    </row>
    <row r="28" spans="1:26" x14ac:dyDescent="0.2">
      <c r="A28" s="90" t="s">
        <v>197</v>
      </c>
      <c r="B28" s="90">
        <v>4078.9404162999899</v>
      </c>
      <c r="C28" s="90">
        <v>25820.599475999999</v>
      </c>
      <c r="D28" s="90">
        <v>5942.5621869999904</v>
      </c>
      <c r="E28" s="90">
        <v>5942.5621869999904</v>
      </c>
      <c r="F28" s="90">
        <v>1414.07844229999</v>
      </c>
      <c r="G28" s="90">
        <v>5586.1448840000003</v>
      </c>
      <c r="H28" s="90">
        <v>54043.200936000001</v>
      </c>
      <c r="I28" s="90">
        <v>8132.5589698999902</v>
      </c>
      <c r="J28" s="90">
        <v>1952.5867386</v>
      </c>
      <c r="K28" s="90">
        <v>14180.89093</v>
      </c>
      <c r="L28" s="90">
        <v>6180.9517477999898</v>
      </c>
      <c r="M28" s="90">
        <v>8371.1272069000006</v>
      </c>
      <c r="N28" s="90">
        <v>8371.1272069000006</v>
      </c>
      <c r="O28" s="90">
        <v>20565.916132999999</v>
      </c>
      <c r="P28" s="90">
        <v>87284.276636559996</v>
      </c>
      <c r="Q28" s="90">
        <v>570.77867581999999</v>
      </c>
      <c r="R28" s="90">
        <v>36130.20565484</v>
      </c>
      <c r="S28" s="90">
        <v>33967.613679531001</v>
      </c>
      <c r="T28" s="90">
        <v>33967.613679531001</v>
      </c>
      <c r="U28" s="90">
        <v>2282.4476163999998</v>
      </c>
      <c r="V28" s="90">
        <v>11483.22992</v>
      </c>
      <c r="W28" s="90">
        <v>28342.643845999901</v>
      </c>
      <c r="X28" s="90">
        <v>6764.95201327</v>
      </c>
      <c r="Y28" s="90">
        <v>13931.564789</v>
      </c>
      <c r="Z28" s="90">
        <v>286734.037379999</v>
      </c>
    </row>
    <row r="29" spans="1:26" x14ac:dyDescent="0.2">
      <c r="A29" s="90" t="s">
        <v>198</v>
      </c>
      <c r="B29" s="90">
        <v>3383.1053449999999</v>
      </c>
      <c r="C29" s="90">
        <v>11415.3335049999</v>
      </c>
      <c r="D29" s="90">
        <v>4943.2269610000003</v>
      </c>
      <c r="E29" s="90">
        <v>4943.2269610000003</v>
      </c>
      <c r="F29" s="90">
        <v>1225.5790655999999</v>
      </c>
      <c r="G29" s="90">
        <v>11418.651202999999</v>
      </c>
      <c r="H29" s="90">
        <v>46455.332069999997</v>
      </c>
      <c r="I29" s="90">
        <v>6994.9214259999999</v>
      </c>
      <c r="J29" s="90">
        <v>1689.031086</v>
      </c>
      <c r="K29" s="90">
        <v>14668.062329999901</v>
      </c>
      <c r="L29" s="90">
        <v>5184.5178339999902</v>
      </c>
      <c r="M29" s="90">
        <v>6751.51331999999</v>
      </c>
      <c r="N29" s="90">
        <v>6751.51331999999</v>
      </c>
      <c r="O29" s="90">
        <v>17695.447639999999</v>
      </c>
      <c r="P29" s="90">
        <v>31104.2568729999</v>
      </c>
      <c r="Q29" s="90">
        <v>493.48441889999998</v>
      </c>
      <c r="R29" s="90">
        <v>30588.034876000002</v>
      </c>
      <c r="S29" s="90">
        <v>14394.02937</v>
      </c>
      <c r="T29" s="90">
        <v>14394.02937</v>
      </c>
      <c r="U29" s="90">
        <v>1964.50652899999</v>
      </c>
      <c r="V29" s="90">
        <v>8709.2122870000003</v>
      </c>
      <c r="W29" s="90">
        <v>22619.824339999999</v>
      </c>
      <c r="X29" s="90">
        <v>6252.9324270999896</v>
      </c>
      <c r="Y29" s="90">
        <v>16455.447329999901</v>
      </c>
      <c r="Z29" s="90">
        <v>201592.57699999999</v>
      </c>
    </row>
    <row r="30" spans="1:26" x14ac:dyDescent="0.2">
      <c r="A30" s="90" t="s">
        <v>199</v>
      </c>
      <c r="B30" s="90">
        <v>740.649936999999</v>
      </c>
      <c r="C30" s="90">
        <v>13138.414570000001</v>
      </c>
      <c r="D30" s="90">
        <v>1096.1499899999999</v>
      </c>
      <c r="E30" s="90">
        <v>1096.1499899999999</v>
      </c>
      <c r="F30" s="90">
        <v>261.932188</v>
      </c>
      <c r="G30" s="90">
        <v>2849.2911099999901</v>
      </c>
      <c r="H30" s="90">
        <v>10119.05623</v>
      </c>
      <c r="I30" s="90">
        <v>1520.55032999999</v>
      </c>
      <c r="J30" s="90">
        <v>370.32557799999898</v>
      </c>
      <c r="K30" s="90">
        <v>3969.3957500000001</v>
      </c>
      <c r="L30" s="90">
        <v>1135.65352999999</v>
      </c>
      <c r="M30" s="90">
        <v>1443.3152499999901</v>
      </c>
      <c r="N30" s="90">
        <v>1443.3152499999901</v>
      </c>
      <c r="O30" s="90">
        <v>3754.7268899999999</v>
      </c>
      <c r="P30" s="90">
        <v>22330.198826700002</v>
      </c>
      <c r="Q30" s="90">
        <v>108.253435</v>
      </c>
      <c r="R30" s="90">
        <v>4996.7912759999999</v>
      </c>
      <c r="S30" s="90">
        <v>655.80006955069996</v>
      </c>
      <c r="T30" s="90">
        <v>655.80006955069996</v>
      </c>
      <c r="U30" s="90">
        <v>404.20124299999998</v>
      </c>
      <c r="V30" s="90">
        <v>1806.1521</v>
      </c>
      <c r="W30" s="90">
        <v>4703.8288999999904</v>
      </c>
      <c r="X30" s="90">
        <v>888.06830930000001</v>
      </c>
      <c r="Y30" s="90">
        <v>10731.597830000001</v>
      </c>
      <c r="Z30" s="90">
        <v>75845.2546</v>
      </c>
    </row>
    <row r="31" spans="1:26" x14ac:dyDescent="0.2">
      <c r="A31" s="90" t="s">
        <v>200</v>
      </c>
      <c r="B31" s="90">
        <v>665.62581679999903</v>
      </c>
      <c r="C31" s="90">
        <v>11935.360752999901</v>
      </c>
      <c r="D31" s="90">
        <v>987.33258619999901</v>
      </c>
      <c r="E31" s="90">
        <v>987.33258619999901</v>
      </c>
      <c r="F31" s="90">
        <v>235.080484699999</v>
      </c>
      <c r="G31" s="90">
        <v>3288.1907969999902</v>
      </c>
      <c r="H31" s="90">
        <v>9051.9177929999896</v>
      </c>
      <c r="I31" s="90">
        <v>1363.7250174999899</v>
      </c>
      <c r="J31" s="90">
        <v>332.91689680000002</v>
      </c>
      <c r="K31" s="90">
        <v>3407.8449889999902</v>
      </c>
      <c r="L31" s="90">
        <v>1020.61569869999</v>
      </c>
      <c r="M31" s="90">
        <v>1294.7817241999901</v>
      </c>
      <c r="N31" s="90">
        <v>1294.7817241999901</v>
      </c>
      <c r="O31" s="90">
        <v>3359.717768</v>
      </c>
      <c r="P31" s="90">
        <v>56825.080869389902</v>
      </c>
      <c r="Q31" s="90">
        <v>97.288094599999994</v>
      </c>
      <c r="R31" s="90">
        <v>5133.0915955299997</v>
      </c>
      <c r="S31" s="90">
        <v>2181.0746429999999</v>
      </c>
      <c r="T31" s="90">
        <v>2181.0746429999999</v>
      </c>
      <c r="U31" s="90">
        <v>366.45508810000001</v>
      </c>
      <c r="V31" s="90">
        <v>1649.70855799999</v>
      </c>
      <c r="W31" s="90">
        <v>4258.2413889999898</v>
      </c>
      <c r="X31" s="90">
        <v>949.35726520000003</v>
      </c>
      <c r="Y31" s="90">
        <v>6966.3182149999902</v>
      </c>
      <c r="Z31" s="90">
        <v>103770.27512999901</v>
      </c>
    </row>
    <row r="32" spans="1:26" x14ac:dyDescent="0.2">
      <c r="A32" s="90" t="s">
        <v>201</v>
      </c>
      <c r="B32" s="90">
        <v>5406.7553789999902</v>
      </c>
      <c r="C32" s="90">
        <v>18436.3206499999</v>
      </c>
      <c r="D32" s="90">
        <v>7810.3613750000004</v>
      </c>
      <c r="E32" s="90">
        <v>7810.3613750000004</v>
      </c>
      <c r="F32" s="90">
        <v>1780.556675</v>
      </c>
      <c r="G32" s="90">
        <v>19827.022596999999</v>
      </c>
      <c r="H32" s="90">
        <v>66339.537809999994</v>
      </c>
      <c r="I32" s="90">
        <v>9962.1340899999996</v>
      </c>
      <c r="J32" s="90">
        <v>2445.59470099999</v>
      </c>
      <c r="K32" s="90">
        <v>21585.224179999899</v>
      </c>
      <c r="L32" s="90">
        <v>8037.2552530000003</v>
      </c>
      <c r="M32" s="90">
        <v>11588.20311</v>
      </c>
      <c r="N32" s="90">
        <v>11588.20311</v>
      </c>
      <c r="O32" s="90">
        <v>25267.58469</v>
      </c>
      <c r="P32" s="90">
        <v>71405.901430299898</v>
      </c>
      <c r="Q32" s="90">
        <v>702.66137000000003</v>
      </c>
      <c r="R32" s="90">
        <v>43310.303644</v>
      </c>
      <c r="S32" s="90">
        <v>16459.573511099901</v>
      </c>
      <c r="T32" s="90">
        <v>16459.573511099901</v>
      </c>
      <c r="U32" s="90">
        <v>2805.14836899999</v>
      </c>
      <c r="V32" s="90">
        <v>16815.486779999901</v>
      </c>
      <c r="W32" s="90">
        <v>38942.9659399999</v>
      </c>
      <c r="X32" s="90">
        <v>9585.6278289999991</v>
      </c>
      <c r="Y32" s="90">
        <v>38778.173429999901</v>
      </c>
      <c r="Z32" s="90">
        <v>351688.16249999899</v>
      </c>
    </row>
    <row r="33" spans="1:26" x14ac:dyDescent="0.2">
      <c r="A33" s="90" t="s">
        <v>202</v>
      </c>
      <c r="B33" s="90">
        <v>3579.6074767999899</v>
      </c>
      <c r="C33" s="90">
        <v>68935.447931000002</v>
      </c>
      <c r="D33" s="90">
        <v>5475.5928475999899</v>
      </c>
      <c r="E33" s="90">
        <v>5475.5928475999899</v>
      </c>
      <c r="F33" s="90">
        <v>1258.6880945999901</v>
      </c>
      <c r="G33" s="90">
        <v>13204.667735000001</v>
      </c>
      <c r="H33" s="90">
        <v>48634.921176999997</v>
      </c>
      <c r="I33" s="90">
        <v>7323.8677152999899</v>
      </c>
      <c r="J33" s="90">
        <v>1789.8221834000001</v>
      </c>
      <c r="K33" s="90">
        <v>15318.931752999901</v>
      </c>
      <c r="L33" s="90">
        <v>5488.6860853999997</v>
      </c>
      <c r="M33" s="90">
        <v>6935.5863996999997</v>
      </c>
      <c r="N33" s="90">
        <v>6935.5863996999997</v>
      </c>
      <c r="O33" s="90">
        <v>18082.553695999901</v>
      </c>
      <c r="P33" s="90">
        <v>130589.730034929</v>
      </c>
      <c r="Q33" s="90">
        <v>523.19555837999997</v>
      </c>
      <c r="R33" s="90">
        <v>26898.392934020001</v>
      </c>
      <c r="S33" s="90">
        <v>12211.594848618999</v>
      </c>
      <c r="T33" s="90">
        <v>12211.594848618999</v>
      </c>
      <c r="U33" s="90">
        <v>1952.3855847</v>
      </c>
      <c r="V33" s="90">
        <v>8780.3601461999897</v>
      </c>
      <c r="W33" s="90">
        <v>22775.521878</v>
      </c>
      <c r="X33" s="90">
        <v>3939.24374191999</v>
      </c>
      <c r="Y33" s="90">
        <v>42508.324950000002</v>
      </c>
      <c r="Z33" s="90">
        <v>383408.19107</v>
      </c>
    </row>
    <row r="34" spans="1:26" x14ac:dyDescent="0.2">
      <c r="A34" s="90" t="s">
        <v>203</v>
      </c>
      <c r="B34" s="90">
        <v>6928.1464049999904</v>
      </c>
      <c r="C34" s="90">
        <v>115735.018217</v>
      </c>
      <c r="D34" s="90">
        <v>10111.072339</v>
      </c>
      <c r="E34" s="90">
        <v>10111.072339</v>
      </c>
      <c r="F34" s="90">
        <v>2446.0851951999998</v>
      </c>
      <c r="G34" s="90">
        <v>52808.855319000002</v>
      </c>
      <c r="H34" s="90">
        <v>94416.235919999905</v>
      </c>
      <c r="I34" s="90">
        <v>14200.65446</v>
      </c>
      <c r="J34" s="90">
        <v>3464.3124204999999</v>
      </c>
      <c r="K34" s="90">
        <v>41976.375959999998</v>
      </c>
      <c r="L34" s="90">
        <v>10623.060374999999</v>
      </c>
      <c r="M34" s="90">
        <v>13477.259034000001</v>
      </c>
      <c r="N34" s="90">
        <v>13477.259034000001</v>
      </c>
      <c r="O34" s="90">
        <v>31573.558147</v>
      </c>
      <c r="P34" s="90">
        <v>507196.26991520001</v>
      </c>
      <c r="Q34" s="90">
        <v>1012.6159720000001</v>
      </c>
      <c r="R34" s="90">
        <v>54182.456582899998</v>
      </c>
      <c r="S34" s="90">
        <v>22692.386160400001</v>
      </c>
      <c r="T34" s="90">
        <v>22692.386160400001</v>
      </c>
      <c r="U34" s="90">
        <v>3868.0391989</v>
      </c>
      <c r="V34" s="90">
        <v>18179.800592</v>
      </c>
      <c r="W34" s="90">
        <v>43135.2628999999</v>
      </c>
      <c r="X34" s="90">
        <v>16342.125116199901</v>
      </c>
      <c r="Y34" s="90">
        <v>90011.414879999997</v>
      </c>
      <c r="Z34" s="90">
        <v>1033404.36162</v>
      </c>
    </row>
    <row r="35" spans="1:26" x14ac:dyDescent="0.2">
      <c r="A35" s="90" t="s">
        <v>204</v>
      </c>
      <c r="B35" s="90">
        <v>2693.5147898</v>
      </c>
      <c r="C35" s="90">
        <v>13716.732233999899</v>
      </c>
      <c r="D35" s="90">
        <v>3967.6312404</v>
      </c>
      <c r="E35" s="90">
        <v>3967.6312404</v>
      </c>
      <c r="F35" s="90">
        <v>981.02963469999997</v>
      </c>
      <c r="G35" s="90">
        <v>3327.0614667999998</v>
      </c>
      <c r="H35" s="90">
        <v>37417.966012999997</v>
      </c>
      <c r="I35" s="90">
        <v>5620.889921</v>
      </c>
      <c r="J35" s="90">
        <v>1345.80403459999</v>
      </c>
      <c r="K35" s="90">
        <v>9266.9817739999999</v>
      </c>
      <c r="L35" s="90">
        <v>4129.2111144</v>
      </c>
      <c r="M35" s="90">
        <v>5411.9999939999898</v>
      </c>
      <c r="N35" s="90">
        <v>5411.9999939999898</v>
      </c>
      <c r="O35" s="90">
        <v>14241.933763000001</v>
      </c>
      <c r="P35" s="90">
        <v>41332.044600777997</v>
      </c>
      <c r="Q35" s="90">
        <v>393.40549510999898</v>
      </c>
      <c r="R35" s="90">
        <v>22085.175121669999</v>
      </c>
      <c r="S35" s="90">
        <v>29046.701446813</v>
      </c>
      <c r="T35" s="90">
        <v>29046.701446813</v>
      </c>
      <c r="U35" s="90">
        <v>1580.9857196</v>
      </c>
      <c r="V35" s="90">
        <v>6742.9225199999901</v>
      </c>
      <c r="W35" s="90">
        <v>17830.041303000002</v>
      </c>
      <c r="X35" s="90">
        <v>3403.6119168999899</v>
      </c>
      <c r="Y35" s="90">
        <v>5798.2520629999899</v>
      </c>
      <c r="Z35" s="90">
        <v>162288.28908999899</v>
      </c>
    </row>
    <row r="36" spans="1:26" x14ac:dyDescent="0.2">
      <c r="A36" s="90" t="s">
        <v>205</v>
      </c>
      <c r="B36" s="90">
        <v>3685.3243508999999</v>
      </c>
      <c r="C36" s="90">
        <v>72210.027712999901</v>
      </c>
      <c r="D36" s="90">
        <v>5713.6742371999899</v>
      </c>
      <c r="E36" s="90">
        <v>5713.6742371999899</v>
      </c>
      <c r="F36" s="90">
        <v>1298.7745226</v>
      </c>
      <c r="G36" s="90">
        <v>10059.1881042</v>
      </c>
      <c r="H36" s="90">
        <v>50020.422037999902</v>
      </c>
      <c r="I36" s="90">
        <v>7532.2236572000002</v>
      </c>
      <c r="J36" s="90">
        <v>1842.6734160999999</v>
      </c>
      <c r="K36" s="90">
        <v>13395.298918999901</v>
      </c>
      <c r="L36" s="90">
        <v>5650.7843254999998</v>
      </c>
      <c r="M36" s="90">
        <v>7156.5131056999999</v>
      </c>
      <c r="N36" s="90">
        <v>7156.5131056999999</v>
      </c>
      <c r="O36" s="90">
        <v>18586.190753999999</v>
      </c>
      <c r="P36" s="90">
        <v>235136.61704834399</v>
      </c>
      <c r="Q36" s="90">
        <v>538.64614691999998</v>
      </c>
      <c r="R36" s="90">
        <v>31877.7417567099</v>
      </c>
      <c r="S36" s="90">
        <v>23154.712014279899</v>
      </c>
      <c r="T36" s="90">
        <v>23154.712014279899</v>
      </c>
      <c r="U36" s="90">
        <v>2007.34234579999</v>
      </c>
      <c r="V36" s="90">
        <v>9043.4526489999898</v>
      </c>
      <c r="W36" s="90">
        <v>23453.559692999999</v>
      </c>
      <c r="X36" s="90">
        <v>5115.4858619099896</v>
      </c>
      <c r="Y36" s="90">
        <v>31707.0698769999</v>
      </c>
      <c r="Z36" s="90">
        <v>484003.16308000003</v>
      </c>
    </row>
    <row r="37" spans="1:26" x14ac:dyDescent="0.2">
      <c r="A37" s="90" t="s">
        <v>206</v>
      </c>
      <c r="B37" s="90">
        <v>5274.2918489999902</v>
      </c>
      <c r="C37" s="90">
        <v>67113.578719999903</v>
      </c>
      <c r="D37" s="90">
        <v>7612.7343449999898</v>
      </c>
      <c r="E37" s="90">
        <v>7612.7343449999898</v>
      </c>
      <c r="F37" s="90">
        <v>1875.2746159999999</v>
      </c>
      <c r="G37" s="90">
        <v>12534.4423309999</v>
      </c>
      <c r="H37" s="90">
        <v>71937.473830000003</v>
      </c>
      <c r="I37" s="90">
        <v>10843.7317429999</v>
      </c>
      <c r="J37" s="90">
        <v>2637.2058399999901</v>
      </c>
      <c r="K37" s="90">
        <v>20536.522710000001</v>
      </c>
      <c r="L37" s="90">
        <v>8087.0844749999997</v>
      </c>
      <c r="M37" s="90">
        <v>10333.041203000001</v>
      </c>
      <c r="N37" s="90">
        <v>10333.041203000001</v>
      </c>
      <c r="O37" s="90">
        <v>26888.856619999999</v>
      </c>
      <c r="P37" s="90">
        <v>431299.16169603</v>
      </c>
      <c r="Q37" s="90">
        <v>770.85835659999998</v>
      </c>
      <c r="R37" s="90">
        <v>47487.958692499997</v>
      </c>
      <c r="S37" s="90">
        <v>25172.373109999899</v>
      </c>
      <c r="T37" s="90">
        <v>25172.373109999899</v>
      </c>
      <c r="U37" s="90">
        <v>3009.22533599999</v>
      </c>
      <c r="V37" s="90">
        <v>13002.367598999999</v>
      </c>
      <c r="W37" s="90">
        <v>33842.081919999997</v>
      </c>
      <c r="X37" s="90">
        <v>9843.6869970000007</v>
      </c>
      <c r="Y37" s="90">
        <v>27407.734406</v>
      </c>
      <c r="Z37" s="90">
        <v>737390.79</v>
      </c>
    </row>
    <row r="38" spans="1:26" x14ac:dyDescent="0.2">
      <c r="A38" s="90" t="s">
        <v>207</v>
      </c>
      <c r="B38" s="90">
        <v>9944.1431299999895</v>
      </c>
      <c r="C38" s="90">
        <v>35558.168250000002</v>
      </c>
      <c r="D38" s="90">
        <v>14961.41317</v>
      </c>
      <c r="E38" s="90">
        <v>14961.41317</v>
      </c>
      <c r="F38" s="90">
        <v>3057.6952900000001</v>
      </c>
      <c r="G38" s="90">
        <v>36416.637360000001</v>
      </c>
      <c r="H38" s="90">
        <v>117527.6587</v>
      </c>
      <c r="I38" s="90">
        <v>17655.190279999901</v>
      </c>
      <c r="J38" s="90">
        <v>4219.8290139999899</v>
      </c>
      <c r="K38" s="90">
        <v>37756.471380000003</v>
      </c>
      <c r="L38" s="90">
        <v>14610.401980000001</v>
      </c>
      <c r="M38" s="90">
        <v>21866.6374599999</v>
      </c>
      <c r="N38" s="90">
        <v>21866.6374599999</v>
      </c>
      <c r="O38" s="90">
        <v>44740.230960000001</v>
      </c>
      <c r="P38" s="90">
        <v>29877.726243199901</v>
      </c>
      <c r="Q38" s="90">
        <v>1232.8782389999999</v>
      </c>
      <c r="R38" s="90">
        <v>53009.070362999999</v>
      </c>
      <c r="S38" s="90">
        <v>14151.38602</v>
      </c>
      <c r="T38" s="90">
        <v>14151.38602</v>
      </c>
      <c r="U38" s="90">
        <v>4966.9584649999997</v>
      </c>
      <c r="V38" s="90">
        <v>32439.713949999899</v>
      </c>
      <c r="W38" s="90">
        <v>72778.646769999905</v>
      </c>
      <c r="X38" s="90">
        <v>7135.2251690000003</v>
      </c>
      <c r="Y38" s="90">
        <v>112080.51605999999</v>
      </c>
      <c r="Z38" s="90">
        <v>549340.68059999996</v>
      </c>
    </row>
    <row r="39" spans="1:26" x14ac:dyDescent="0.2">
      <c r="A39" s="90" t="s">
        <v>208</v>
      </c>
      <c r="B39" s="90">
        <v>3870.7935629999902</v>
      </c>
      <c r="C39" s="90">
        <v>90091.215893999994</v>
      </c>
      <c r="D39" s="90">
        <v>6202.6111129999999</v>
      </c>
      <c r="E39" s="90">
        <v>6202.6111129999999</v>
      </c>
      <c r="F39" s="90">
        <v>1350.4226431</v>
      </c>
      <c r="G39" s="90">
        <v>13554.3479719999</v>
      </c>
      <c r="H39" s="90">
        <v>52188.425129999901</v>
      </c>
      <c r="I39" s="90">
        <v>7862.294132</v>
      </c>
      <c r="J39" s="90">
        <v>1935.4299971999999</v>
      </c>
      <c r="K39" s="90">
        <v>15424.6889499999</v>
      </c>
      <c r="L39" s="90">
        <v>5935.1676629999902</v>
      </c>
      <c r="M39" s="90">
        <v>7440.9807579999897</v>
      </c>
      <c r="N39" s="90">
        <v>7440.9807579999897</v>
      </c>
      <c r="O39" s="90">
        <v>19071.588632999999</v>
      </c>
      <c r="P39" s="90">
        <v>285490.14692092902</v>
      </c>
      <c r="Q39" s="90">
        <v>565.75624819999996</v>
      </c>
      <c r="R39" s="90">
        <v>30541.041849400001</v>
      </c>
      <c r="S39" s="90">
        <v>13530.6626583899</v>
      </c>
      <c r="T39" s="90">
        <v>13530.6626583899</v>
      </c>
      <c r="U39" s="90">
        <v>2016.1426259999901</v>
      </c>
      <c r="V39" s="90">
        <v>9425.0334700000003</v>
      </c>
      <c r="W39" s="90">
        <v>24185.223749999899</v>
      </c>
      <c r="X39" s="90">
        <v>4881.6704703999903</v>
      </c>
      <c r="Y39" s="90">
        <v>43803.23833</v>
      </c>
      <c r="Z39" s="90">
        <v>571631.65879000002</v>
      </c>
    </row>
    <row r="40" spans="1:26" x14ac:dyDescent="0.2">
      <c r="A40" s="90" t="s">
        <v>209</v>
      </c>
      <c r="B40" s="90">
        <v>82.229273899999995</v>
      </c>
      <c r="C40" s="90">
        <v>1881.440834</v>
      </c>
      <c r="D40" s="90">
        <v>120.131377</v>
      </c>
      <c r="E40" s="90">
        <v>120.131377</v>
      </c>
      <c r="F40" s="90">
        <v>28.789170500000001</v>
      </c>
      <c r="G40" s="90">
        <v>323.83481199999898</v>
      </c>
      <c r="H40" s="90">
        <v>1111.2039199999999</v>
      </c>
      <c r="I40" s="90">
        <v>167.28906799999899</v>
      </c>
      <c r="J40" s="90">
        <v>41.114748999999897</v>
      </c>
      <c r="K40" s="90">
        <v>447.39105299999898</v>
      </c>
      <c r="L40" s="90">
        <v>126.084943</v>
      </c>
      <c r="M40" s="90">
        <v>158.633849</v>
      </c>
      <c r="N40" s="90">
        <v>158.633849</v>
      </c>
      <c r="O40" s="90">
        <v>407.73147599999902</v>
      </c>
      <c r="P40" s="90">
        <v>9030.3963410100005</v>
      </c>
      <c r="Q40" s="90">
        <v>12.018655799999999</v>
      </c>
      <c r="R40" s="90">
        <v>651.17487319999896</v>
      </c>
      <c r="S40" s="90">
        <v>172.30294499999999</v>
      </c>
      <c r="T40" s="90">
        <v>172.30294499999999</v>
      </c>
      <c r="U40" s="90">
        <v>43.276324799999998</v>
      </c>
      <c r="V40" s="90">
        <v>199.89194899999899</v>
      </c>
      <c r="W40" s="90">
        <v>515.081726</v>
      </c>
      <c r="X40" s="90">
        <v>105.890311599999</v>
      </c>
      <c r="Y40" s="90">
        <v>1093.1920699999901</v>
      </c>
      <c r="Z40" s="90">
        <v>15392.3174</v>
      </c>
    </row>
    <row r="41" spans="1:26" x14ac:dyDescent="0.2">
      <c r="A41" s="90" t="s">
        <v>210</v>
      </c>
      <c r="B41" s="90">
        <v>5063.2121899999902</v>
      </c>
      <c r="C41" s="90">
        <v>78948.914650000006</v>
      </c>
      <c r="D41" s="90">
        <v>7397.1240799999996</v>
      </c>
      <c r="E41" s="90">
        <v>7397.1240799999996</v>
      </c>
      <c r="F41" s="90">
        <v>1791.413043</v>
      </c>
      <c r="G41" s="90">
        <v>50036.593299999899</v>
      </c>
      <c r="H41" s="90">
        <v>69150.335799999899</v>
      </c>
      <c r="I41" s="90">
        <v>10389.448559999901</v>
      </c>
      <c r="J41" s="90">
        <v>2532.0820269999999</v>
      </c>
      <c r="K41" s="90">
        <v>35680.117100000003</v>
      </c>
      <c r="L41" s="90">
        <v>7763.5253999999904</v>
      </c>
      <c r="M41" s="90">
        <v>9868.5209199999899</v>
      </c>
      <c r="N41" s="90">
        <v>9868.5209199999899</v>
      </c>
      <c r="O41" s="90">
        <v>21378.1115499999</v>
      </c>
      <c r="P41" s="90">
        <v>423759.214141</v>
      </c>
      <c r="Q41" s="90">
        <v>740.03883399999995</v>
      </c>
      <c r="R41" s="90">
        <v>41910.049192999999</v>
      </c>
      <c r="S41" s="90">
        <v>12546.47896</v>
      </c>
      <c r="T41" s="90">
        <v>12546.47896</v>
      </c>
      <c r="U41" s="90">
        <v>2854.1525040000001</v>
      </c>
      <c r="V41" s="90">
        <v>13932.963179999901</v>
      </c>
      <c r="W41" s="90">
        <v>31141.167890000001</v>
      </c>
      <c r="X41" s="90">
        <v>12701.534371</v>
      </c>
      <c r="Y41" s="90">
        <v>70162.601999999999</v>
      </c>
      <c r="Z41" s="90">
        <v>825196.72949999897</v>
      </c>
    </row>
    <row r="42" spans="1:26" x14ac:dyDescent="0.2">
      <c r="A42" s="90" t="s">
        <v>211</v>
      </c>
      <c r="B42" s="90">
        <v>3552.35066249999</v>
      </c>
      <c r="C42" s="90">
        <v>18051.303358000001</v>
      </c>
      <c r="D42" s="90">
        <v>5141.2658158999902</v>
      </c>
      <c r="E42" s="90">
        <v>5141.2658158999902</v>
      </c>
      <c r="F42" s="90">
        <v>1152.8390388999901</v>
      </c>
      <c r="G42" s="90">
        <v>5017.6569030000001</v>
      </c>
      <c r="H42" s="90">
        <v>44052.966156000002</v>
      </c>
      <c r="I42" s="90">
        <v>6632.4419502000001</v>
      </c>
      <c r="J42" s="90">
        <v>1590.5110562999901</v>
      </c>
      <c r="K42" s="90">
        <v>12365.759567999999</v>
      </c>
      <c r="L42" s="90">
        <v>5290.0609189999996</v>
      </c>
      <c r="M42" s="90">
        <v>7590.2088867999901</v>
      </c>
      <c r="N42" s="90">
        <v>7590.2088867999901</v>
      </c>
      <c r="O42" s="90">
        <v>16767.964672999999</v>
      </c>
      <c r="P42" s="90">
        <v>53118.133559818001</v>
      </c>
      <c r="Q42" s="90">
        <v>464.92011602999997</v>
      </c>
      <c r="R42" s="90">
        <v>27889.28942012</v>
      </c>
      <c r="S42" s="90">
        <v>27546.255054775</v>
      </c>
      <c r="T42" s="90">
        <v>27546.255054775</v>
      </c>
      <c r="U42" s="90">
        <v>1861.0715643000001</v>
      </c>
      <c r="V42" s="90">
        <v>10863.472945400001</v>
      </c>
      <c r="W42" s="90">
        <v>25360.490513999899</v>
      </c>
      <c r="X42" s="90">
        <v>5378.4424680299999</v>
      </c>
      <c r="Y42" s="90">
        <v>15219.288931999899</v>
      </c>
      <c r="Z42" s="90">
        <v>221446.4486</v>
      </c>
    </row>
    <row r="43" spans="1:26" x14ac:dyDescent="0.2">
      <c r="A43" s="90" t="s">
        <v>212</v>
      </c>
      <c r="B43" s="90">
        <v>5901.9231975000002</v>
      </c>
      <c r="C43" s="90">
        <v>128268.075703999</v>
      </c>
      <c r="D43" s="90">
        <v>8639.8274619999993</v>
      </c>
      <c r="E43" s="90">
        <v>8639.8274619999993</v>
      </c>
      <c r="F43" s="90">
        <v>2066.4585477999999</v>
      </c>
      <c r="G43" s="90">
        <v>27196.492347999902</v>
      </c>
      <c r="H43" s="90">
        <v>79787.529598999899</v>
      </c>
      <c r="I43" s="90">
        <v>12017.210757999999</v>
      </c>
      <c r="J43" s="90">
        <v>2951.096207</v>
      </c>
      <c r="K43" s="90">
        <v>24454.159975999999</v>
      </c>
      <c r="L43" s="90">
        <v>9049.5465660000009</v>
      </c>
      <c r="M43" s="90">
        <v>11386.019382999901</v>
      </c>
      <c r="N43" s="90">
        <v>11386.019382999901</v>
      </c>
      <c r="O43" s="90">
        <v>29087.890493999999</v>
      </c>
      <c r="P43" s="90">
        <v>577351.45728569897</v>
      </c>
      <c r="Q43" s="90">
        <v>862.62627755999904</v>
      </c>
      <c r="R43" s="90">
        <v>49401.718500399897</v>
      </c>
      <c r="S43" s="90">
        <v>20476.704188</v>
      </c>
      <c r="T43" s="90">
        <v>20476.704188</v>
      </c>
      <c r="U43" s="90">
        <v>3221.4348325000001</v>
      </c>
      <c r="V43" s="90">
        <v>14369.06516</v>
      </c>
      <c r="W43" s="90">
        <v>36850.091334999997</v>
      </c>
      <c r="X43" s="90">
        <v>10741.649486799901</v>
      </c>
      <c r="Y43" s="90">
        <v>64076.180065</v>
      </c>
      <c r="Z43" s="90">
        <v>1014671.4791999999</v>
      </c>
    </row>
    <row r="44" spans="1:26" x14ac:dyDescent="0.2">
      <c r="A44" s="90" t="s">
        <v>213</v>
      </c>
      <c r="B44" s="90">
        <v>24557.856631999999</v>
      </c>
      <c r="C44" s="90">
        <v>198510.44373899899</v>
      </c>
      <c r="D44" s="90">
        <v>35631.188896</v>
      </c>
      <c r="E44" s="90">
        <v>35631.188896</v>
      </c>
      <c r="F44" s="90">
        <v>8844.0586669999993</v>
      </c>
      <c r="G44" s="90">
        <v>92244.296060999899</v>
      </c>
      <c r="H44" s="90">
        <v>336914.47614999901</v>
      </c>
      <c r="I44" s="90">
        <v>50732.802391999998</v>
      </c>
      <c r="J44" s="90">
        <v>12323.234517999999</v>
      </c>
      <c r="K44" s="90">
        <v>102322.28861</v>
      </c>
      <c r="L44" s="90">
        <v>37655.0194339999</v>
      </c>
      <c r="M44" s="90">
        <v>48501.884380999902</v>
      </c>
      <c r="N44" s="90">
        <v>48501.884380999902</v>
      </c>
      <c r="O44" s="90">
        <v>123131.095999999</v>
      </c>
      <c r="P44" s="90">
        <v>1050015.3146464401</v>
      </c>
      <c r="Q44" s="90">
        <v>3589.3691927999998</v>
      </c>
      <c r="R44" s="90">
        <v>201424.21632790001</v>
      </c>
      <c r="S44" s="90">
        <v>103136.2581093</v>
      </c>
      <c r="T44" s="90">
        <v>103136.2581093</v>
      </c>
      <c r="U44" s="90">
        <v>14143.999479</v>
      </c>
      <c r="V44" s="90">
        <v>61121.247653999999</v>
      </c>
      <c r="W44" s="90">
        <v>156795.53880000001</v>
      </c>
      <c r="X44" s="90">
        <v>60275.400364499998</v>
      </c>
      <c r="Y44" s="90">
        <v>130083.910030999</v>
      </c>
      <c r="Z44" s="90">
        <v>2397759.0496999999</v>
      </c>
    </row>
    <row r="45" spans="1:26" x14ac:dyDescent="0.2">
      <c r="A45" s="90" t="s">
        <v>214</v>
      </c>
      <c r="B45" s="90">
        <v>3387.56145899999</v>
      </c>
      <c r="C45" s="90">
        <v>13092.375652999999</v>
      </c>
      <c r="D45" s="90">
        <v>4934.8922670000002</v>
      </c>
      <c r="E45" s="90">
        <v>4934.8922670000002</v>
      </c>
      <c r="F45" s="90">
        <v>1198.0090166</v>
      </c>
      <c r="G45" s="90">
        <v>14118.7585059999</v>
      </c>
      <c r="H45" s="90">
        <v>45573.825550000001</v>
      </c>
      <c r="I45" s="90">
        <v>6863.0537059999997</v>
      </c>
      <c r="J45" s="90">
        <v>1651.76216999999</v>
      </c>
      <c r="K45" s="90">
        <v>14811.264476</v>
      </c>
      <c r="L45" s="90">
        <v>5158.5676329999997</v>
      </c>
      <c r="M45" s="90">
        <v>6861.6070730000001</v>
      </c>
      <c r="N45" s="90">
        <v>6861.6070730000001</v>
      </c>
      <c r="O45" s="90">
        <v>17353.782279999999</v>
      </c>
      <c r="P45" s="90">
        <v>64527.136264000001</v>
      </c>
      <c r="Q45" s="90">
        <v>482.786873799999</v>
      </c>
      <c r="R45" s="90">
        <v>28184.712105999999</v>
      </c>
      <c r="S45" s="90">
        <v>11834.33326902</v>
      </c>
      <c r="T45" s="90">
        <v>11834.33326902</v>
      </c>
      <c r="U45" s="90">
        <v>1926.5766309999999</v>
      </c>
      <c r="V45" s="90">
        <v>9007.0016399999895</v>
      </c>
      <c r="W45" s="90">
        <v>22871.008389999999</v>
      </c>
      <c r="X45" s="90">
        <v>5534.3076999999903</v>
      </c>
      <c r="Y45" s="90">
        <v>21333.42092</v>
      </c>
      <c r="Z45" s="90">
        <v>241371.99881999899</v>
      </c>
    </row>
    <row r="46" spans="1:26" x14ac:dyDescent="0.2">
      <c r="A46" s="90" t="s">
        <v>215</v>
      </c>
      <c r="B46" s="90">
        <v>712.69708799999898</v>
      </c>
      <c r="C46" s="90">
        <v>13872.984058</v>
      </c>
      <c r="D46" s="90">
        <v>1062.016938</v>
      </c>
      <c r="E46" s="90">
        <v>1062.016938</v>
      </c>
      <c r="F46" s="90">
        <v>250.817655199999</v>
      </c>
      <c r="G46" s="90">
        <v>3044.8946919999898</v>
      </c>
      <c r="H46" s="90">
        <v>9694.1994799999993</v>
      </c>
      <c r="I46" s="90">
        <v>1457.828992</v>
      </c>
      <c r="J46" s="90">
        <v>356.34843049999898</v>
      </c>
      <c r="K46" s="90">
        <v>3028.7428220000002</v>
      </c>
      <c r="L46" s="90">
        <v>1092.7913779999999</v>
      </c>
      <c r="M46" s="90">
        <v>1382.06974099999</v>
      </c>
      <c r="N46" s="90">
        <v>1382.06974099999</v>
      </c>
      <c r="O46" s="90">
        <v>3626.3618280000001</v>
      </c>
      <c r="P46" s="90">
        <v>13688.291066599901</v>
      </c>
      <c r="Q46" s="90">
        <v>104.167943299999</v>
      </c>
      <c r="R46" s="90">
        <v>4707.6178118999896</v>
      </c>
      <c r="S46" s="90">
        <v>1371.6213048028901</v>
      </c>
      <c r="T46" s="90">
        <v>1371.6213048028901</v>
      </c>
      <c r="U46" s="90">
        <v>394.69632819999998</v>
      </c>
      <c r="V46" s="90">
        <v>1736.77457799999</v>
      </c>
      <c r="W46" s="90">
        <v>4537.2684120000004</v>
      </c>
      <c r="X46" s="90">
        <v>727.60875031999899</v>
      </c>
      <c r="Y46" s="90">
        <v>10279.7052</v>
      </c>
      <c r="Z46" s="90">
        <v>65668.979049999994</v>
      </c>
    </row>
    <row r="47" spans="1:26" x14ac:dyDescent="0.2">
      <c r="A47" s="90" t="s">
        <v>216</v>
      </c>
      <c r="B47" s="90">
        <v>4979.5954491000002</v>
      </c>
      <c r="C47" s="90">
        <v>104885.240089</v>
      </c>
      <c r="D47" s="90">
        <v>7274.2263502999904</v>
      </c>
      <c r="E47" s="90">
        <v>7274.2263502999904</v>
      </c>
      <c r="F47" s="90">
        <v>1745.5906845</v>
      </c>
      <c r="G47" s="90">
        <v>32678.645625999899</v>
      </c>
      <c r="H47" s="90">
        <v>67456.763718000002</v>
      </c>
      <c r="I47" s="90">
        <v>10152.8635497999</v>
      </c>
      <c r="J47" s="90">
        <v>2489.8639465000001</v>
      </c>
      <c r="K47" s="90">
        <v>27634.878444999998</v>
      </c>
      <c r="L47" s="90">
        <v>7635.3201497999999</v>
      </c>
      <c r="M47" s="90">
        <v>9618.2292190999906</v>
      </c>
      <c r="N47" s="90">
        <v>9618.2292190999906</v>
      </c>
      <c r="O47" s="90">
        <v>23209.66158</v>
      </c>
      <c r="P47" s="90">
        <v>453799.33632300998</v>
      </c>
      <c r="Q47" s="90">
        <v>727.81830961999901</v>
      </c>
      <c r="R47" s="90">
        <v>40112.038574120001</v>
      </c>
      <c r="S47" s="90">
        <v>12229.9507126999</v>
      </c>
      <c r="T47" s="90">
        <v>12229.9507126999</v>
      </c>
      <c r="U47" s="90">
        <v>2715.4706197999999</v>
      </c>
      <c r="V47" s="90">
        <v>12018.103376999999</v>
      </c>
      <c r="W47" s="90">
        <v>29872.666496000002</v>
      </c>
      <c r="X47" s="90">
        <v>14109.864715199899</v>
      </c>
      <c r="Y47" s="90">
        <v>70143.653030000001</v>
      </c>
      <c r="Z47" s="90">
        <v>853087.73443999898</v>
      </c>
    </row>
    <row r="48" spans="1:26" x14ac:dyDescent="0.2">
      <c r="A48" s="90" t="s">
        <v>217</v>
      </c>
      <c r="B48" s="90">
        <v>7374.8450499999899</v>
      </c>
      <c r="C48" s="90">
        <v>27763.2787299999</v>
      </c>
      <c r="D48" s="90">
        <v>11501.58366</v>
      </c>
      <c r="E48" s="90">
        <v>11501.58366</v>
      </c>
      <c r="F48" s="90">
        <v>2415.9778849999998</v>
      </c>
      <c r="G48" s="90">
        <v>33099.26453</v>
      </c>
      <c r="H48" s="90">
        <v>92953.831900000005</v>
      </c>
      <c r="I48" s="90">
        <v>13956.728429999999</v>
      </c>
      <c r="J48" s="90">
        <v>3333.4470139999999</v>
      </c>
      <c r="K48" s="90">
        <v>27046.080929999898</v>
      </c>
      <c r="L48" s="90">
        <v>11008.94083</v>
      </c>
      <c r="M48" s="90">
        <v>15672.6285399999</v>
      </c>
      <c r="N48" s="90">
        <v>15672.6285399999</v>
      </c>
      <c r="O48" s="90">
        <v>35383.064479999899</v>
      </c>
      <c r="P48" s="90">
        <v>20144.457106429902</v>
      </c>
      <c r="Q48" s="90">
        <v>974.38612399999897</v>
      </c>
      <c r="R48" s="90">
        <v>35278.989103</v>
      </c>
      <c r="S48" s="90">
        <v>10872.9601107</v>
      </c>
      <c r="T48" s="90">
        <v>10872.9601107</v>
      </c>
      <c r="U48" s="90">
        <v>3928.1450769999901</v>
      </c>
      <c r="V48" s="90">
        <v>21753.861209999901</v>
      </c>
      <c r="W48" s="90">
        <v>51702.635450000002</v>
      </c>
      <c r="X48" s="90">
        <v>5040.9419367</v>
      </c>
      <c r="Y48" s="90">
        <v>94474.332139999999</v>
      </c>
      <c r="Z48" s="90">
        <v>417925.45959999901</v>
      </c>
    </row>
    <row r="49" spans="1:26" x14ac:dyDescent="0.2">
      <c r="A49" s="90" t="s">
        <v>218</v>
      </c>
      <c r="B49" s="90">
        <v>2610.6135459000002</v>
      </c>
      <c r="C49" s="90">
        <v>79571.361785000001</v>
      </c>
      <c r="D49" s="90">
        <v>3919.2805178999902</v>
      </c>
      <c r="E49" s="90">
        <v>3919.2805178999902</v>
      </c>
      <c r="F49" s="90">
        <v>898.31913299999997</v>
      </c>
      <c r="G49" s="90">
        <v>12078.2493659999</v>
      </c>
      <c r="H49" s="90">
        <v>34768.281959</v>
      </c>
      <c r="I49" s="90">
        <v>5232.4108619999997</v>
      </c>
      <c r="J49" s="90">
        <v>1305.3277211</v>
      </c>
      <c r="K49" s="90">
        <v>10093.617265999999</v>
      </c>
      <c r="L49" s="90">
        <v>4002.8995735999902</v>
      </c>
      <c r="M49" s="90">
        <v>4949.8719810000002</v>
      </c>
      <c r="N49" s="90">
        <v>4949.8719810000002</v>
      </c>
      <c r="O49" s="90">
        <v>12766.953175999901</v>
      </c>
      <c r="P49" s="90">
        <v>255028.59161748001</v>
      </c>
      <c r="Q49" s="90">
        <v>381.56694084999998</v>
      </c>
      <c r="R49" s="90">
        <v>20681.233878609899</v>
      </c>
      <c r="S49" s="90">
        <v>3308.8576639999901</v>
      </c>
      <c r="T49" s="90">
        <v>3308.8576639999901</v>
      </c>
      <c r="U49" s="90">
        <v>1363.7499663000001</v>
      </c>
      <c r="V49" s="90">
        <v>6238.1771599999902</v>
      </c>
      <c r="W49" s="90">
        <v>16087.68579</v>
      </c>
      <c r="X49" s="90">
        <v>3943.1823205000001</v>
      </c>
      <c r="Y49" s="90">
        <v>37296.728467000001</v>
      </c>
      <c r="Z49" s="90">
        <v>477086.13402</v>
      </c>
    </row>
    <row r="50" spans="1:26" x14ac:dyDescent="0.2">
      <c r="A50" s="90" t="s">
        <v>219</v>
      </c>
      <c r="B50" s="90">
        <v>3247.27246869999</v>
      </c>
      <c r="C50" s="90">
        <v>45602.657269000003</v>
      </c>
      <c r="D50" s="90">
        <v>4826.43389199999</v>
      </c>
      <c r="E50" s="90">
        <v>4826.43389199999</v>
      </c>
      <c r="F50" s="90">
        <v>1151.9679804999901</v>
      </c>
      <c r="G50" s="90">
        <v>11286.8933559999</v>
      </c>
      <c r="H50" s="90">
        <v>44423.740679999901</v>
      </c>
      <c r="I50" s="90">
        <v>6696.3494460000002</v>
      </c>
      <c r="J50" s="90">
        <v>1623.6416068999999</v>
      </c>
      <c r="K50" s="90">
        <v>13690.298959</v>
      </c>
      <c r="L50" s="90">
        <v>4979.1095530000002</v>
      </c>
      <c r="M50" s="90">
        <v>6347.6024789999901</v>
      </c>
      <c r="N50" s="90">
        <v>6347.6024789999901</v>
      </c>
      <c r="O50" s="90">
        <v>16628.508078999999</v>
      </c>
      <c r="P50" s="90">
        <v>189557.8627082</v>
      </c>
      <c r="Q50" s="90">
        <v>474.62117829999897</v>
      </c>
      <c r="R50" s="90">
        <v>24988.748349599999</v>
      </c>
      <c r="S50" s="90">
        <v>21139.710939125402</v>
      </c>
      <c r="T50" s="90">
        <v>21139.710939125402</v>
      </c>
      <c r="U50" s="90">
        <v>1809.7713157999899</v>
      </c>
      <c r="V50" s="90">
        <v>8091.6260259999999</v>
      </c>
      <c r="W50" s="90">
        <v>21005.690464999901</v>
      </c>
      <c r="X50" s="90">
        <v>3633.1604790299998</v>
      </c>
      <c r="Y50" s="90">
        <v>27434.71674</v>
      </c>
      <c r="Z50" s="90">
        <v>391267.16618999903</v>
      </c>
    </row>
    <row r="51" spans="1:26" x14ac:dyDescent="0.2">
      <c r="A51" s="90" t="s">
        <v>220</v>
      </c>
      <c r="B51" s="90">
        <v>3363.9660020000001</v>
      </c>
      <c r="C51" s="90">
        <v>11080.80969</v>
      </c>
      <c r="D51" s="90">
        <v>4860.3430900000003</v>
      </c>
      <c r="E51" s="90">
        <v>4860.3430900000003</v>
      </c>
      <c r="F51" s="90">
        <v>1069.205119</v>
      </c>
      <c r="G51" s="90">
        <v>12792.99229</v>
      </c>
      <c r="H51" s="90">
        <v>40806.040699999998</v>
      </c>
      <c r="I51" s="90">
        <v>6158.9660299999996</v>
      </c>
      <c r="J51" s="90">
        <v>1473.8220879999999</v>
      </c>
      <c r="K51" s="90">
        <v>14030.2520899999</v>
      </c>
      <c r="L51" s="90">
        <v>4982.2424600000004</v>
      </c>
      <c r="M51" s="90">
        <v>7279.2060300000003</v>
      </c>
      <c r="N51" s="90">
        <v>7279.2060300000003</v>
      </c>
      <c r="O51" s="90">
        <v>15543.86397</v>
      </c>
      <c r="P51" s="90">
        <v>25808.0766382</v>
      </c>
      <c r="Q51" s="90">
        <v>430.82175999999902</v>
      </c>
      <c r="R51" s="90">
        <v>25557.289199999901</v>
      </c>
      <c r="S51" s="90">
        <v>12798.0096927513</v>
      </c>
      <c r="T51" s="90">
        <v>12798.0096927513</v>
      </c>
      <c r="U51" s="90">
        <v>1725.64520299999</v>
      </c>
      <c r="V51" s="90">
        <v>11474.424220000001</v>
      </c>
      <c r="W51" s="90">
        <v>25595.396199999999</v>
      </c>
      <c r="X51" s="90">
        <v>4566.4724693999997</v>
      </c>
      <c r="Y51" s="90">
        <v>26368.113329999898</v>
      </c>
      <c r="Z51" s="90">
        <v>202436.27589999899</v>
      </c>
    </row>
    <row r="52" spans="1:26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</row>
    <row r="53" spans="1:26" x14ac:dyDescent="0.2">
      <c r="A53" s="90" t="s">
        <v>222</v>
      </c>
      <c r="B53" s="90">
        <f t="shared" ref="B53" si="0">SUM(B3:B51)</f>
        <v>246764.26686266973</v>
      </c>
      <c r="C53" s="90">
        <f t="shared" ref="C53:Z53" si="1">SUM(C3:C51)</f>
        <v>2844137.8133919952</v>
      </c>
      <c r="D53" s="90">
        <f t="shared" si="1"/>
        <v>362170.18991579971</v>
      </c>
      <c r="E53" s="90">
        <f t="shared" si="1"/>
        <v>362170.18991579971</v>
      </c>
      <c r="F53" s="90">
        <f t="shared" si="1"/>
        <v>85187.336487299865</v>
      </c>
      <c r="G53" s="90">
        <f t="shared" si="1"/>
        <v>1221022.1440108987</v>
      </c>
      <c r="H53" s="90">
        <f t="shared" si="1"/>
        <v>3265205.9535159958</v>
      </c>
      <c r="I53" s="90">
        <f t="shared" si="1"/>
        <v>491135.65863689914</v>
      </c>
      <c r="J53" s="90">
        <f t="shared" si="1"/>
        <v>119327.5191455099</v>
      </c>
      <c r="K53" s="90">
        <f t="shared" si="1"/>
        <v>1130148.1314416989</v>
      </c>
      <c r="L53" s="90">
        <f t="shared" si="1"/>
        <v>374756.14078049938</v>
      </c>
      <c r="M53" s="90">
        <f t="shared" si="1"/>
        <v>496627.72372289916</v>
      </c>
      <c r="N53" s="90">
        <f t="shared" si="1"/>
        <v>496627.72372289916</v>
      </c>
      <c r="O53" s="90">
        <f t="shared" si="1"/>
        <v>1187857.3201469984</v>
      </c>
      <c r="P53" s="90">
        <f t="shared" si="1"/>
        <v>12740540.830350669</v>
      </c>
      <c r="Q53" s="90">
        <f t="shared" si="1"/>
        <v>34816.540189279978</v>
      </c>
      <c r="R53" s="90">
        <f t="shared" si="1"/>
        <v>1930589.7445087887</v>
      </c>
      <c r="S53" s="90">
        <f t="shared" si="1"/>
        <v>980748.77146517066</v>
      </c>
      <c r="T53" s="90">
        <f t="shared" si="1"/>
        <v>980748.77146517066</v>
      </c>
      <c r="U53" s="90">
        <f t="shared" si="1"/>
        <v>135512.12130296987</v>
      </c>
      <c r="V53" s="90">
        <f t="shared" si="1"/>
        <v>672195.91259079915</v>
      </c>
      <c r="W53" s="90">
        <f t="shared" si="1"/>
        <v>1634331.8800646986</v>
      </c>
      <c r="X53" s="90">
        <f t="shared" si="1"/>
        <v>424817.18606797134</v>
      </c>
      <c r="Y53" s="90">
        <f t="shared" si="1"/>
        <v>2257839.9290423961</v>
      </c>
      <c r="Z53" s="90">
        <f t="shared" si="1"/>
        <v>28254266.631158955</v>
      </c>
    </row>
    <row r="54" spans="1:26" x14ac:dyDescent="0.2">
      <c r="A54" s="90" t="s">
        <v>375</v>
      </c>
      <c r="B54" s="90">
        <f t="shared" ref="B54:W54" si="2">SUM(B3:B51)-B4-B6-B7-B13-B27-B29-B32-B38-B45-B48-B51</f>
        <v>174697.01747546988</v>
      </c>
      <c r="C54" s="90">
        <f t="shared" si="2"/>
        <v>2503072.4415119952</v>
      </c>
      <c r="D54" s="90">
        <f t="shared" si="2"/>
        <v>256548.52219789979</v>
      </c>
      <c r="E54" s="90">
        <f t="shared" si="2"/>
        <v>256548.52219789979</v>
      </c>
      <c r="F54" s="90">
        <f t="shared" si="2"/>
        <v>61887.279316099877</v>
      </c>
      <c r="G54" s="90">
        <f t="shared" si="2"/>
        <v>920842.20309199905</v>
      </c>
      <c r="H54" s="90">
        <f t="shared" si="2"/>
        <v>2378698.0893769953</v>
      </c>
      <c r="I54" s="90">
        <f t="shared" si="2"/>
        <v>357914.04316289932</v>
      </c>
      <c r="J54" s="90">
        <f t="shared" si="2"/>
        <v>87148.58200960992</v>
      </c>
      <c r="K54" s="90">
        <f t="shared" si="2"/>
        <v>840675.69999369967</v>
      </c>
      <c r="L54" s="90">
        <f t="shared" si="2"/>
        <v>267628.63787979947</v>
      </c>
      <c r="M54" s="90">
        <f t="shared" si="2"/>
        <v>342465.98868989962</v>
      </c>
      <c r="N54" s="90">
        <f t="shared" si="2"/>
        <v>342465.98868989962</v>
      </c>
      <c r="O54" s="90">
        <f t="shared" si="2"/>
        <v>850393.01173799869</v>
      </c>
      <c r="P54" s="90">
        <f t="shared" si="2"/>
        <v>11581469.80253008</v>
      </c>
      <c r="Q54" s="90">
        <f t="shared" si="2"/>
        <v>25451.38692028998</v>
      </c>
      <c r="R54" s="90">
        <f t="shared" si="2"/>
        <v>1437130.8915236888</v>
      </c>
      <c r="S54" s="90">
        <f t="shared" si="2"/>
        <v>794595.70200985274</v>
      </c>
      <c r="T54" s="90">
        <f t="shared" si="2"/>
        <v>794595.70200985274</v>
      </c>
      <c r="U54" s="90">
        <f t="shared" si="2"/>
        <v>98047.620275869907</v>
      </c>
      <c r="V54" s="90">
        <f t="shared" si="2"/>
        <v>448781.69560779957</v>
      </c>
      <c r="W54" s="90">
        <f t="shared" si="2"/>
        <v>1117006.1448356984</v>
      </c>
      <c r="X54" s="90">
        <f>SUM(X3:X51)-X4-X6-X7-X13-X27-X29-X32-X38-X45-X48-X51</f>
        <v>331077.25401747163</v>
      </c>
      <c r="Y54" s="90">
        <f t="shared" ref="Y54:Z54" si="3">SUM(Y3:Y51)-Y4-Y6-Y7-Y13-Y27-Y29-Y32-Y38-Y45-Y48-Y51</f>
        <v>1583889.2547803978</v>
      </c>
      <c r="Z54" s="90">
        <f t="shared" si="3"/>
        <v>23188079.894708976</v>
      </c>
    </row>
    <row r="55" spans="1:26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</row>
    <row r="56" spans="1:26" x14ac:dyDescent="0.2">
      <c r="B56" s="89" t="s">
        <v>662</v>
      </c>
    </row>
    <row r="57" spans="1:26" x14ac:dyDescent="0.2">
      <c r="A57" s="89" t="s">
        <v>340</v>
      </c>
      <c r="B57" s="114">
        <v>24355.820666</v>
      </c>
      <c r="C57" s="114">
        <v>70806.447673999995</v>
      </c>
      <c r="D57" s="114">
        <v>35721.078841999901</v>
      </c>
      <c r="E57" s="114">
        <v>35721.078841999901</v>
      </c>
      <c r="F57" s="114">
        <v>8840.1663384999902</v>
      </c>
      <c r="G57" s="114">
        <v>122852.648172</v>
      </c>
      <c r="H57" s="114">
        <v>340975.32487999898</v>
      </c>
      <c r="I57" s="114">
        <v>51275.467583999904</v>
      </c>
      <c r="J57" s="114">
        <v>12177.9118312999</v>
      </c>
      <c r="K57" s="114">
        <v>84237.333939000004</v>
      </c>
      <c r="L57" s="114">
        <v>37345.2480939999</v>
      </c>
      <c r="M57" s="114">
        <v>48711.454886</v>
      </c>
      <c r="N57" s="114">
        <v>48711.454886</v>
      </c>
      <c r="O57" s="114">
        <v>129806.32723</v>
      </c>
      <c r="P57" s="114">
        <v>144936.82547056599</v>
      </c>
      <c r="Q57" s="114">
        <v>3559.8465603999898</v>
      </c>
      <c r="R57" s="114">
        <v>68605.326732784903</v>
      </c>
      <c r="S57" s="114">
        <v>41068.044506010701</v>
      </c>
      <c r="T57" s="114">
        <v>41068.044506010701</v>
      </c>
      <c r="U57" s="114">
        <v>14410.7952619999</v>
      </c>
      <c r="V57" s="114">
        <v>61365.474301000002</v>
      </c>
      <c r="W57" s="114">
        <v>161965.39666999999</v>
      </c>
      <c r="X57" s="114">
        <v>12858.396081119899</v>
      </c>
      <c r="Y57" s="114">
        <v>433286.56360999902</v>
      </c>
      <c r="Z57" s="114">
        <v>1512707.99242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40" ma:contentTypeDescription="Create a new document." ma:contentTypeScope="" ma:versionID="ac9a69d8df8aae7e826c718da47045af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98a3278c4e492ad69417c7ff6d93c632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  <xsd:element ref="ns7:MediaLengthInSeconds" minOccurs="0"/>
                <xsd:element ref="ns7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4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48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2021-11-04T16:42:55+00:00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_activity xmlns="46aa0371-c0be-4330-a5ff-ec128acf39ed" xsi:nil="true"/>
  </documentManagement>
</p:properti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A12DCE-D127-4F6A-AAF0-4AFF9EEA6A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4974AF-B8D1-42D0-9057-0FA4624CF85A}">
  <ds:schemaRefs>
    <ds:schemaRef ds:uri="http://purl.org/dc/elements/1.1/"/>
    <ds:schemaRef ds:uri="http://schemas.microsoft.com/sharepoint/v3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ba8eb6be-0955-44cd-ad6c-1ec625d649b5"/>
    <ds:schemaRef ds:uri="http://purl.org/dc/dcmitype/"/>
    <ds:schemaRef ds:uri="http://schemas.microsoft.com/office/2006/metadata/properties"/>
    <ds:schemaRef ds:uri="46aa0371-c0be-4330-a5ff-ec128acf39ed"/>
    <ds:schemaRef ds:uri="http://schemas.microsoft.com/sharepoint/v3/fields"/>
    <ds:schemaRef ds:uri="http://schemas.microsoft.com/sharepoint.v3"/>
    <ds:schemaRef ds:uri="4ffa91fb-a0ff-4ac5-b2db-65c790d184a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beis</vt:lpstr>
      <vt:lpstr>total ag</vt:lpstr>
      <vt:lpstr>cmv_c1c2</vt:lpstr>
      <vt:lpstr>cmv_c3</vt:lpstr>
      <vt:lpstr>rail</vt:lpstr>
      <vt:lpstr>nonpt</vt:lpstr>
      <vt:lpstr>nonroad</vt:lpstr>
      <vt:lpstr>np_solvents</vt:lpstr>
      <vt:lpstr>onroad all</vt:lpstr>
      <vt:lpstr>np_oilgas</vt:lpstr>
      <vt:lpstr>rwc</vt:lpstr>
      <vt:lpstr>airports</vt:lpstr>
      <vt:lpstr>ptagfire</vt:lpstr>
      <vt:lpstr>ptfire-rx</vt:lpstr>
      <vt:lpstr>ptfire-wild</vt:lpstr>
      <vt:lpstr>ptfire_nonconus</vt:lpstr>
      <vt:lpstr>ptfire_othna</vt:lpstr>
      <vt:lpstr>ptegu</vt:lpstr>
      <vt:lpstr>ptnonipm</vt:lpstr>
      <vt:lpstr>pt_oilgas</vt:lpstr>
      <vt:lpstr>canmex_area</vt:lpstr>
      <vt:lpstr>canada_onroad</vt:lpstr>
      <vt:lpstr>mexico_onroad</vt:lpstr>
      <vt:lpstr>canmex_point</vt:lpstr>
      <vt:lpstr>canmex_ag</vt:lpstr>
      <vt:lpstr>canada_og2D</vt:lpstr>
      <vt:lpstr>canada_afdust</vt:lpstr>
      <vt:lpstr>canada_ptdust</vt:lpstr>
      <vt:lpstr>ptfire_nonconus!annual_2011_draft_ptfire_12US2_cbo5_soa</vt:lpstr>
      <vt:lpstr>'ptfire-rx'!annual_2011_draft_ptfire_12US2_cbo5_soa</vt:lpstr>
      <vt:lpstr>'ptfire-wild'!annual_2011_draft_ptfire_12US2_cbo5_soa</vt:lpstr>
      <vt:lpstr>afdust!annual_2011ea_v6_11f_afdust_12US2_cmaq_cb05_soa_state</vt:lpstr>
      <vt:lpstr>canada_afdust!annual_2011ea_v6_11f_afdust_12US2_cmaq_cb05_soa_state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canmex_area!annual_2011ea_v6_11f_othar_12US2_cmaq_cb05_soa_state</vt:lpstr>
      <vt:lpstr>ptfire_othna!annual_2011ea_v6_11f_othar_12US2_cmaq_cb05_soa_state</vt:lpstr>
      <vt:lpstr>canmex_area!annual_2011ea_v6_11f_othar_12US2_cmaq_cb05_soa_state_1</vt:lpstr>
      <vt:lpstr>ptfire_othna!annual_2011ea_v6_11f_othar_12US2_cmaq_cb05_soa_state_1</vt:lpstr>
      <vt:lpstr>canada_onroad!annual_2011ea_v6_11f_othon_12US2_cmaq_cb05_soa_state</vt:lpstr>
      <vt:lpstr>mexico_onroad!annual_2011ea_v6_11f_othon_12US2_cmaq_cb05_soa_state</vt:lpstr>
      <vt:lpstr>canada_onroad!annual_2011ea_v6_11f_othon_12US2_cmaq_cb05_soa_state_1</vt:lpstr>
      <vt:lpstr>canada_og2D!annual_2011ea_v6_11f_othpt_12US2_cmaq_cb05_soa_state</vt:lpstr>
      <vt:lpstr>canmex_ag!annual_2011ea_v6_11f_othpt_12US2_cmaq_cb05_soa_state</vt:lpstr>
      <vt:lpstr>canmex_point!annual_2011ea_v6_11f_othpt_12US2_cmaq_cb05_soa_state</vt:lpstr>
      <vt:lpstr>canmex_point!annual_2011ea_v6_11f_othpt_12US2_cmaq_cb05_soa_state_1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ptegu!annual_2011ea_v6_11f_ptipm_12US2_cbo5_soa_state</vt:lpstr>
      <vt:lpstr>ptnonipm!annual_2011ea_v6_11f_ptipm_12US2_cbo5_soa_state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Manager/>
  <Company>US-EPA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Eyth, Alison</cp:lastModifiedBy>
  <cp:revision/>
  <dcterms:created xsi:type="dcterms:W3CDTF">2013-06-04T13:06:38Z</dcterms:created>
  <dcterms:modified xsi:type="dcterms:W3CDTF">2023-11-08T01:39:48Z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0x010100BC446F43D88E304B9A8612EBB1AAEBEA</vt:lpwstr>
  </property>
</Properties>
</file>